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universityofexeteruk.sharepoint.com/sites/ProgrammeDevelopmentTeam/Documents/Team Information/Projects/"/>
    </mc:Choice>
  </mc:AlternateContent>
  <xr:revisionPtr revIDLastSave="79" documentId="8_{D7249056-F795-4299-B6C7-81F6D85C5F92}" xr6:coauthVersionLast="47" xr6:coauthVersionMax="47" xr10:uidLastSave="{20918E73-CA69-41BA-9C16-D0DAE6AA2BB1}"/>
  <bookViews>
    <workbookView xWindow="-19310" yWindow="3690" windowWidth="19420" windowHeight="14980" xr2:uid="{00000000-000D-0000-FFFF-FFFF00000000}"/>
  </bookViews>
  <sheets>
    <sheet name="NOTES - please read" sheetId="8" r:id="rId1"/>
    <sheet name="prog_header" sheetId="1" r:id="rId2"/>
    <sheet name="staff_students" sheetId="7" r:id="rId3"/>
    <sheet name="modules" sheetId="15" r:id="rId4"/>
    <sheet name="manual_inputs" sheetId="24" r:id="rId5"/>
    <sheet name="programme_I&amp;E_FC_infl" sheetId="28" r:id="rId6"/>
    <sheet name="summary_FC" sheetId="12" r:id="rId7"/>
    <sheet name="programme_I&amp;E_IC_infl" sheetId="30" r:id="rId8"/>
    <sheet name="summary_IC" sheetId="29" r:id="rId9"/>
    <sheet name="academic_hours" sheetId="14" r:id="rId10"/>
    <sheet name="pay_scales" sheetId="4" r:id="rId11"/>
    <sheet name="price_bands" sheetId="5" r:id="rId12"/>
    <sheet name="cost_rates" sheetId="3" r:id="rId13"/>
    <sheet name="programme_I&amp;E_FC_dev(hide)" sheetId="23" r:id="rId14"/>
    <sheet name="module_assess_calcs(hide)" sheetId="21" r:id="rId15"/>
    <sheet name="module_leader_calcs(hide)" sheetId="16" r:id="rId16"/>
    <sheet name="module_contact_calcs(hide)" sheetId="17" r:id="rId17"/>
    <sheet name="module_prep_calcs(hide)" sheetId="19" r:id="rId18"/>
    <sheet name="module_dev_calcs(hide)" sheetId="20" r:id="rId19"/>
    <sheet name="student_calcs(hide)" sheetId="10" r:id="rId20"/>
    <sheet name="alloc_calcs(hide)" sheetId="25" r:id="rId21"/>
    <sheet name="income_calcs(hide)" sheetId="27" r:id="rId22"/>
    <sheet name="selections(hide)" sheetId="2"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 localSheetId="20">#REF!</definedName>
    <definedName name="_" localSheetId="4">#REF!</definedName>
    <definedName name="_" localSheetId="14">#REF!</definedName>
    <definedName name="_" localSheetId="16">#REF!</definedName>
    <definedName name="_" localSheetId="18">#REF!</definedName>
    <definedName name="_" localSheetId="17">#REF!</definedName>
    <definedName name="_" localSheetId="5">#REF!</definedName>
    <definedName name="_" localSheetId="7">#REF!</definedName>
    <definedName name="_" localSheetId="2">#REF!</definedName>
    <definedName name="_" localSheetId="6">#REF!</definedName>
    <definedName name="_" localSheetId="8">#REF!</definedName>
    <definedName name="_">#REF!</definedName>
    <definedName name="_xlnm._FilterDatabase" localSheetId="20" hidden="1">'alloc_calcs(hide)'!$A$24:$F$60</definedName>
    <definedName name="AAPGT">cost_rates!$AN$3:$AT$109</definedName>
    <definedName name="AAUG">cost_rates!$AV$3:$BB$109</definedName>
    <definedName name="Acad_FT_Pay_Levels">[1]Exeter_Pay_Scales!$A$9:$A$77</definedName>
    <definedName name="ACOST">modules!$CD$7:$CI$67</definedName>
    <definedName name="ACPGT">cost_rates!$CN$3:$CT$109</definedName>
    <definedName name="ACUG">cost_rates!$CV$3:$DB$109</definedName>
    <definedName name="AEPGT">cost_rates!$BN$3:$BT$109</definedName>
    <definedName name="AEUG">cost_rates!$BV$3:$CB$109</definedName>
    <definedName name="AHRS">modules!$BX$7:$CC$67</definedName>
    <definedName name="Alt_Annual_Starts">[1]Terms!$J$4</definedName>
    <definedName name="Alt_Terms">[1]Terms!$K$46:$K$145</definedName>
    <definedName name="Alt_Terms_Acad_Yr">[1]Terms!$N$46:$N$145</definedName>
    <definedName name="Alt_Terms_Cal_Yr">[1]Terms!$L$46:$L$145</definedName>
    <definedName name="Alt_Terms_Kp_FY">[1]Terms!$M$46:$M$145</definedName>
    <definedName name="BAPGT">cost_rates!$HN$3:$HT$109</definedName>
    <definedName name="Base_Annual_Starts">[1]Terms!$B$4</definedName>
    <definedName name="Base_Terms">[1]Terms!$C$46:$C$145</definedName>
    <definedName name="Base_Terms_Acad_Yr">[1]Terms!$F$46:$F$145</definedName>
    <definedName name="Base_Terms_Cal_Yr">[1]Terms!$D$46:$D$145</definedName>
    <definedName name="Base_Terms_Kp_FY">[1]Terms!$E$46:$E$145</definedName>
    <definedName name="BAUG">cost_rates!$HV$3:$IB$109</definedName>
    <definedName name="BCPGT">cost_rates!$JN$3:$JT$109</definedName>
    <definedName name="BCUG">cost_rates!$JV$3:$KB$109</definedName>
    <definedName name="BEPGT">cost_rates!$IN$3:$IT$109</definedName>
    <definedName name="BEUG">cost_rates!$IV$3:$JB$109</definedName>
    <definedName name="BS_AWARD_DATA">'[2]BS AWARDS'!$A:$BC</definedName>
    <definedName name="CAPGT">cost_rates!$N$3:$T$109</definedName>
    <definedName name="Category">'[3]LOOKUP TABLES AND REF DATA'!$F$34:$F$37</definedName>
    <definedName name="CAUG">cost_rates!$V$3:$AB$109</definedName>
    <definedName name="CCOST">modules!$DN$7:$DS$67</definedName>
    <definedName name="CCPGT">cost_rates!$FN$3:$FT$109</definedName>
    <definedName name="CCUG">cost_rates!$FV$3:$GB$109</definedName>
    <definedName name="CEPGT">cost_rates!$EN$3:$ET$109</definedName>
    <definedName name="CEUG">cost_rates!$EV$3:$FB$109</definedName>
    <definedName name="CHRS">modules!$DH$7:$DM$67</definedName>
    <definedName name="Class">[4]Data!$A$21:$A$22</definedName>
    <definedName name="COLLEGE" localSheetId="12">'[3]LOOKUP TABLES AND REF DATA'!$F$40:$F$46</definedName>
    <definedName name="Colleges">[5]Rates!$Q$9:$Q$14</definedName>
    <definedName name="CompO_ExlPen" localSheetId="20">#REF!</definedName>
    <definedName name="CompO_ExlPen" localSheetId="4">#REF!</definedName>
    <definedName name="CompO_ExlPen" localSheetId="14">#REF!</definedName>
    <definedName name="CompO_ExlPen" localSheetId="16">#REF!</definedName>
    <definedName name="CompO_ExlPen" localSheetId="18">#REF!</definedName>
    <definedName name="CompO_ExlPen" localSheetId="17">#REF!</definedName>
    <definedName name="CompO_ExlPen" localSheetId="5">#REF!</definedName>
    <definedName name="CompO_ExlPen" localSheetId="7">#REF!</definedName>
    <definedName name="CompO_ExlPen" localSheetId="2">#REF!</definedName>
    <definedName name="CompO_ExlPen" localSheetId="6">#REF!</definedName>
    <definedName name="CompO_ExlPen" localSheetId="8">#REF!</definedName>
    <definedName name="CompO_ExlPen">#REF!</definedName>
    <definedName name="CompO_IncPen" localSheetId="20">#REF!</definedName>
    <definedName name="CompO_IncPen" localSheetId="4">#REF!</definedName>
    <definedName name="CompO_IncPen" localSheetId="14">#REF!</definedName>
    <definedName name="CompO_IncPen" localSheetId="16">#REF!</definedName>
    <definedName name="CompO_IncPen" localSheetId="18">#REF!</definedName>
    <definedName name="CompO_IncPen" localSheetId="17">#REF!</definedName>
    <definedName name="CompO_IncPen" localSheetId="5">#REF!</definedName>
    <definedName name="CompO_IncPen" localSheetId="7">#REF!</definedName>
    <definedName name="CompO_IncPen" localSheetId="2">#REF!</definedName>
    <definedName name="CompO_IncPen">#REF!</definedName>
    <definedName name="CostItems">'[6]Cost Summary'!$I$12:$I$46</definedName>
    <definedName name="CostList">[6]Costs!$C$24:$C$76</definedName>
    <definedName name="Credit" localSheetId="20">[4]Data!#REF!</definedName>
    <definedName name="Credit" localSheetId="4">[4]Data!#REF!</definedName>
    <definedName name="Credit" localSheetId="14">[4]Data!#REF!</definedName>
    <definedName name="Credit" localSheetId="16">[4]Data!#REF!</definedName>
    <definedName name="Credit" localSheetId="18">[4]Data!#REF!</definedName>
    <definedName name="Credit" localSheetId="17">[4]Data!#REF!</definedName>
    <definedName name="Credit" localSheetId="5">[4]Data!#REF!</definedName>
    <definedName name="Credit" localSheetId="7">[4]Data!#REF!</definedName>
    <definedName name="Credit" localSheetId="2">[4]Data!#REF!</definedName>
    <definedName name="Credit" localSheetId="6">[4]Data!#REF!</definedName>
    <definedName name="Credit" localSheetId="8">[4]Data!#REF!</definedName>
    <definedName name="Credit">[4]Data!#REF!</definedName>
    <definedName name="DCOST">modules!$EX$7:$FC$67</definedName>
    <definedName name="DHRS">modules!$ER$7:$EW$67</definedName>
    <definedName name="Direct_Costs">'[3]LOOKUP TABLES AND REF DATA'!$A$36:$A$52</definedName>
    <definedName name="Estates_Indirects">'[6]Lookup Est Ind'!$A$4:$A$8</definedName>
    <definedName name="EstatesIndirects">'[6]Lookup Est Ind'!$A$4:$F$8</definedName>
    <definedName name="EU_AWARD_DATA">'[7]EU AWARDS'!$B:$AP</definedName>
    <definedName name="FP_NONFP_LIST">'[3]LOOKUP TABLES AND REF DATA'!$A$6:$A$7</definedName>
    <definedName name="holiday" localSheetId="20">[8]Calculations!#REF!</definedName>
    <definedName name="holiday" localSheetId="4">[8]Calculations!#REF!</definedName>
    <definedName name="holiday" localSheetId="14">[8]Calculations!#REF!</definedName>
    <definedName name="holiday" localSheetId="16">[8]Calculations!#REF!</definedName>
    <definedName name="holiday" localSheetId="18">[8]Calculations!#REF!</definedName>
    <definedName name="holiday" localSheetId="17">[8]Calculations!#REF!</definedName>
    <definedName name="holiday" localSheetId="5">[8]Calculations!#REF!</definedName>
    <definedName name="holiday" localSheetId="7">[8]Calculations!#REF!</definedName>
    <definedName name="holiday" localSheetId="2">[8]Calculations!#REF!</definedName>
    <definedName name="holiday" localSheetId="6">[8]Calculations!#REF!</definedName>
    <definedName name="holiday" localSheetId="8">[8]Calculations!#REF!</definedName>
    <definedName name="holiday">[8]Calculations!#REF!</definedName>
    <definedName name="Home_EU_Starters">[9]Summary!$D$3</definedName>
    <definedName name="HomeCollege">[4]Data!$AF$2:$AF$7</definedName>
    <definedName name="keydates13" localSheetId="20">'[10]Salary Calculation sheet'!#REF!</definedName>
    <definedName name="keydates13" localSheetId="4">'[10]Salary Calculation sheet'!#REF!</definedName>
    <definedName name="keydates13" localSheetId="14">'[10]Salary Calculation sheet'!#REF!</definedName>
    <definedName name="keydates13" localSheetId="16">'[10]Salary Calculation sheet'!#REF!</definedName>
    <definedName name="keydates13" localSheetId="18">'[10]Salary Calculation sheet'!#REF!</definedName>
    <definedName name="keydates13" localSheetId="17">'[10]Salary Calculation sheet'!#REF!</definedName>
    <definedName name="keydates13" localSheetId="5">'[10]Salary Calculation sheet'!#REF!</definedName>
    <definedName name="keydates13" localSheetId="7">'[10]Salary Calculation sheet'!#REF!</definedName>
    <definedName name="keydates13" localSheetId="2">'[10]Salary Calculation sheet'!#REF!</definedName>
    <definedName name="keydates13" localSheetId="6">'[10]Salary Calculation sheet'!#REF!</definedName>
    <definedName name="keydates13" localSheetId="8">'[10]Salary Calculation sheet'!#REF!</definedName>
    <definedName name="keydates13">'[10]Salary Calculation sheet'!#REF!</definedName>
    <definedName name="KPGT">cost_rates!$DN$3:$DT$109</definedName>
    <definedName name="KUG">cost_rates!$DV$3:$EB$109</definedName>
    <definedName name="LCOST">modules!$CV$7:$DA$67</definedName>
    <definedName name="Length">[4]Data!$L$3:$L$5</definedName>
    <definedName name="Level" localSheetId="20">[4]Data!#REF!</definedName>
    <definedName name="Level" localSheetId="4">[4]Data!#REF!</definedName>
    <definedName name="Level" localSheetId="14">[4]Data!#REF!</definedName>
    <definedName name="Level" localSheetId="16">[4]Data!#REF!</definedName>
    <definedName name="Level" localSheetId="18">[4]Data!#REF!</definedName>
    <definedName name="Level" localSheetId="17">[4]Data!#REF!</definedName>
    <definedName name="Level" localSheetId="5">[4]Data!#REF!</definedName>
    <definedName name="Level" localSheetId="7">[4]Data!#REF!</definedName>
    <definedName name="Level" localSheetId="2">[4]Data!#REF!</definedName>
    <definedName name="Level" localSheetId="6">[4]Data!#REF!</definedName>
    <definedName name="Level" localSheetId="8">[4]Data!#REF!</definedName>
    <definedName name="Level">[4]Data!#REF!</definedName>
    <definedName name="LHRS">modules!$CP$7:$CU$67</definedName>
    <definedName name="List_Years">[1]Terms!$F$28:$F$42</definedName>
    <definedName name="list1">[11]Workings!$A$3:$A$6</definedName>
    <definedName name="MLNK15e1c7ea960544fea209eb9f29fa1286" localSheetId="20" hidden="1">#REF!</definedName>
    <definedName name="MLNK15e1c7ea960544fea209eb9f29fa1286" localSheetId="4" hidden="1">#REF!</definedName>
    <definedName name="MLNK15e1c7ea960544fea209eb9f29fa1286" localSheetId="14" hidden="1">#REF!</definedName>
    <definedName name="MLNK15e1c7ea960544fea209eb9f29fa1286" localSheetId="16" hidden="1">#REF!</definedName>
    <definedName name="MLNK15e1c7ea960544fea209eb9f29fa1286" localSheetId="18" hidden="1">#REF!</definedName>
    <definedName name="MLNK15e1c7ea960544fea209eb9f29fa1286" localSheetId="17" hidden="1">#REF!</definedName>
    <definedName name="MLNK15e1c7ea960544fea209eb9f29fa1286" localSheetId="5" hidden="1">#REF!</definedName>
    <definedName name="MLNK15e1c7ea960544fea209eb9f29fa1286" localSheetId="7" hidden="1">#REF!</definedName>
    <definedName name="MLNK15e1c7ea960544fea209eb9f29fa1286" localSheetId="2" hidden="1">#REF!</definedName>
    <definedName name="MLNK15e1c7ea960544fea209eb9f29fa1286" localSheetId="6" hidden="1">#REF!</definedName>
    <definedName name="MLNK15e1c7ea960544fea209eb9f29fa1286" localSheetId="8" hidden="1">#REF!</definedName>
    <definedName name="MLNK15e1c7ea960544fea209eb9f29fa1286" hidden="1">#REF!</definedName>
    <definedName name="MLNK3d70fb88b14b4ba4ad01b9b9a148ec5c" localSheetId="20" hidden="1">#REF!</definedName>
    <definedName name="MLNK3d70fb88b14b4ba4ad01b9b9a148ec5c" localSheetId="4" hidden="1">#REF!</definedName>
    <definedName name="MLNK3d70fb88b14b4ba4ad01b9b9a148ec5c" localSheetId="14" hidden="1">#REF!</definedName>
    <definedName name="MLNK3d70fb88b14b4ba4ad01b9b9a148ec5c" localSheetId="16" hidden="1">#REF!</definedName>
    <definedName name="MLNK3d70fb88b14b4ba4ad01b9b9a148ec5c" localSheetId="18" hidden="1">#REF!</definedName>
    <definedName name="MLNK3d70fb88b14b4ba4ad01b9b9a148ec5c" localSheetId="17" hidden="1">#REF!</definedName>
    <definedName name="MLNK3d70fb88b14b4ba4ad01b9b9a148ec5c" localSheetId="5" hidden="1">#REF!</definedName>
    <definedName name="MLNK3d70fb88b14b4ba4ad01b9b9a148ec5c" localSheetId="7" hidden="1">#REF!</definedName>
    <definedName name="MLNK3d70fb88b14b4ba4ad01b9b9a148ec5c" localSheetId="2" hidden="1">#REF!</definedName>
    <definedName name="MLNK3d70fb88b14b4ba4ad01b9b9a148ec5c" localSheetId="6" hidden="1">#REF!</definedName>
    <definedName name="MLNK3d70fb88b14b4ba4ad01b9b9a148ec5c" localSheetId="8" hidden="1">#REF!</definedName>
    <definedName name="MLNK3d70fb88b14b4ba4ad01b9b9a148ec5c" hidden="1">#REF!</definedName>
    <definedName name="MLNK3e9b765bae2848a59b80b98fb9ded4b5" localSheetId="20" hidden="1">#REF!</definedName>
    <definedName name="MLNK3e9b765bae2848a59b80b98fb9ded4b5" localSheetId="4" hidden="1">#REF!</definedName>
    <definedName name="MLNK3e9b765bae2848a59b80b98fb9ded4b5" localSheetId="14" hidden="1">#REF!</definedName>
    <definedName name="MLNK3e9b765bae2848a59b80b98fb9ded4b5" localSheetId="16" hidden="1">#REF!</definedName>
    <definedName name="MLNK3e9b765bae2848a59b80b98fb9ded4b5" localSheetId="18" hidden="1">#REF!</definedName>
    <definedName name="MLNK3e9b765bae2848a59b80b98fb9ded4b5" localSheetId="17" hidden="1">#REF!</definedName>
    <definedName name="MLNK3e9b765bae2848a59b80b98fb9ded4b5" localSheetId="5" hidden="1">#REF!</definedName>
    <definedName name="MLNK3e9b765bae2848a59b80b98fb9ded4b5" localSheetId="7" hidden="1">#REF!</definedName>
    <definedName name="MLNK3e9b765bae2848a59b80b98fb9ded4b5" localSheetId="2" hidden="1">#REF!</definedName>
    <definedName name="MLNK3e9b765bae2848a59b80b98fb9ded4b5" localSheetId="6" hidden="1">#REF!</definedName>
    <definedName name="MLNK3e9b765bae2848a59b80b98fb9ded4b5" localSheetId="8" hidden="1">#REF!</definedName>
    <definedName name="MLNK3e9b765bae2848a59b80b98fb9ded4b5" hidden="1">#REF!</definedName>
    <definedName name="MLNK3f8a8bd882af478eaf837d5778fff8ca" localSheetId="20" hidden="1">#REF!</definedName>
    <definedName name="MLNK3f8a8bd882af478eaf837d5778fff8ca" localSheetId="4" hidden="1">#REF!</definedName>
    <definedName name="MLNK3f8a8bd882af478eaf837d5778fff8ca" localSheetId="14" hidden="1">#REF!</definedName>
    <definedName name="MLNK3f8a8bd882af478eaf837d5778fff8ca" localSheetId="16" hidden="1">#REF!</definedName>
    <definedName name="MLNK3f8a8bd882af478eaf837d5778fff8ca" localSheetId="18" hidden="1">#REF!</definedName>
    <definedName name="MLNK3f8a8bd882af478eaf837d5778fff8ca" localSheetId="17" hidden="1">#REF!</definedName>
    <definedName name="MLNK3f8a8bd882af478eaf837d5778fff8ca" localSheetId="5" hidden="1">#REF!</definedName>
    <definedName name="MLNK3f8a8bd882af478eaf837d5778fff8ca" localSheetId="7" hidden="1">#REF!</definedName>
    <definedName name="MLNK3f8a8bd882af478eaf837d5778fff8ca" localSheetId="2" hidden="1">#REF!</definedName>
    <definedName name="MLNK3f8a8bd882af478eaf837d5778fff8ca" hidden="1">#REF!</definedName>
    <definedName name="MLNK428cc714d9bb43e38fa43f02e04a12a1" localSheetId="20" hidden="1">#REF!</definedName>
    <definedName name="MLNK428cc714d9bb43e38fa43f02e04a12a1" localSheetId="4" hidden="1">#REF!</definedName>
    <definedName name="MLNK428cc714d9bb43e38fa43f02e04a12a1" localSheetId="14" hidden="1">#REF!</definedName>
    <definedName name="MLNK428cc714d9bb43e38fa43f02e04a12a1" localSheetId="16" hidden="1">#REF!</definedName>
    <definedName name="MLNK428cc714d9bb43e38fa43f02e04a12a1" localSheetId="18" hidden="1">#REF!</definedName>
    <definedName name="MLNK428cc714d9bb43e38fa43f02e04a12a1" localSheetId="17" hidden="1">#REF!</definedName>
    <definedName name="MLNK428cc714d9bb43e38fa43f02e04a12a1" localSheetId="5" hidden="1">#REF!</definedName>
    <definedName name="MLNK428cc714d9bb43e38fa43f02e04a12a1" localSheetId="7" hidden="1">#REF!</definedName>
    <definedName name="MLNK428cc714d9bb43e38fa43f02e04a12a1" localSheetId="2" hidden="1">#REF!</definedName>
    <definedName name="MLNK428cc714d9bb43e38fa43f02e04a12a1" hidden="1">#REF!</definedName>
    <definedName name="MLNK583dc296bc1a44c38bf17dfe544f931a" localSheetId="20" hidden="1">#REF!</definedName>
    <definedName name="MLNK583dc296bc1a44c38bf17dfe544f931a" localSheetId="4" hidden="1">#REF!</definedName>
    <definedName name="MLNK583dc296bc1a44c38bf17dfe544f931a" localSheetId="14" hidden="1">#REF!</definedName>
    <definedName name="MLNK583dc296bc1a44c38bf17dfe544f931a" localSheetId="16" hidden="1">#REF!</definedName>
    <definedName name="MLNK583dc296bc1a44c38bf17dfe544f931a" localSheetId="18" hidden="1">#REF!</definedName>
    <definedName name="MLNK583dc296bc1a44c38bf17dfe544f931a" localSheetId="17" hidden="1">#REF!</definedName>
    <definedName name="MLNK583dc296bc1a44c38bf17dfe544f931a" localSheetId="5" hidden="1">#REF!</definedName>
    <definedName name="MLNK583dc296bc1a44c38bf17dfe544f931a" localSheetId="7" hidden="1">#REF!</definedName>
    <definedName name="MLNK583dc296bc1a44c38bf17dfe544f931a" localSheetId="2" hidden="1">#REF!</definedName>
    <definedName name="MLNK583dc296bc1a44c38bf17dfe544f931a" hidden="1">#REF!</definedName>
    <definedName name="MLNK604285c15de442b69cf6e433da3669d9" localSheetId="20" hidden="1">#REF!</definedName>
    <definedName name="MLNK604285c15de442b69cf6e433da3669d9" localSheetId="4" hidden="1">#REF!</definedName>
    <definedName name="MLNK604285c15de442b69cf6e433da3669d9" localSheetId="14" hidden="1">#REF!</definedName>
    <definedName name="MLNK604285c15de442b69cf6e433da3669d9" localSheetId="16" hidden="1">#REF!</definedName>
    <definedName name="MLNK604285c15de442b69cf6e433da3669d9" localSheetId="18" hidden="1">#REF!</definedName>
    <definedName name="MLNK604285c15de442b69cf6e433da3669d9" localSheetId="17" hidden="1">#REF!</definedName>
    <definedName name="MLNK604285c15de442b69cf6e433da3669d9" localSheetId="5" hidden="1">#REF!</definedName>
    <definedName name="MLNK604285c15de442b69cf6e433da3669d9" localSheetId="7" hidden="1">#REF!</definedName>
    <definedName name="MLNK604285c15de442b69cf6e433da3669d9" localSheetId="2" hidden="1">#REF!</definedName>
    <definedName name="MLNK604285c15de442b69cf6e433da3669d9" hidden="1">#REF!</definedName>
    <definedName name="MLNK7d2a3b1e87a84b5cb69147c9f6a35c01" localSheetId="20" hidden="1">#REF!</definedName>
    <definedName name="MLNK7d2a3b1e87a84b5cb69147c9f6a35c01" localSheetId="4" hidden="1">#REF!</definedName>
    <definedName name="MLNK7d2a3b1e87a84b5cb69147c9f6a35c01" localSheetId="14" hidden="1">#REF!</definedName>
    <definedName name="MLNK7d2a3b1e87a84b5cb69147c9f6a35c01" localSheetId="16" hidden="1">#REF!</definedName>
    <definedName name="MLNK7d2a3b1e87a84b5cb69147c9f6a35c01" localSheetId="18" hidden="1">#REF!</definedName>
    <definedName name="MLNK7d2a3b1e87a84b5cb69147c9f6a35c01" localSheetId="17" hidden="1">#REF!</definedName>
    <definedName name="MLNK7d2a3b1e87a84b5cb69147c9f6a35c01" localSheetId="5" hidden="1">#REF!</definedName>
    <definedName name="MLNK7d2a3b1e87a84b5cb69147c9f6a35c01" localSheetId="7" hidden="1">#REF!</definedName>
    <definedName name="MLNK7d2a3b1e87a84b5cb69147c9f6a35c01" localSheetId="2" hidden="1">#REF!</definedName>
    <definedName name="MLNK7d2a3b1e87a84b5cb69147c9f6a35c01" hidden="1">#REF!</definedName>
    <definedName name="MLNK9588be11d5794e9ba98b8ce731938301" localSheetId="20" hidden="1">#REF!</definedName>
    <definedName name="MLNK9588be11d5794e9ba98b8ce731938301" localSheetId="4" hidden="1">#REF!</definedName>
    <definedName name="MLNK9588be11d5794e9ba98b8ce731938301" localSheetId="14" hidden="1">#REF!</definedName>
    <definedName name="MLNK9588be11d5794e9ba98b8ce731938301" localSheetId="16" hidden="1">#REF!</definedName>
    <definedName name="MLNK9588be11d5794e9ba98b8ce731938301" localSheetId="18" hidden="1">#REF!</definedName>
    <definedName name="MLNK9588be11d5794e9ba98b8ce731938301" localSheetId="17" hidden="1">#REF!</definedName>
    <definedName name="MLNK9588be11d5794e9ba98b8ce731938301" localSheetId="5" hidden="1">#REF!</definedName>
    <definedName name="MLNK9588be11d5794e9ba98b8ce731938301" localSheetId="7" hidden="1">#REF!</definedName>
    <definedName name="MLNK9588be11d5794e9ba98b8ce731938301" localSheetId="2" hidden="1">#REF!</definedName>
    <definedName name="MLNK9588be11d5794e9ba98b8ce731938301" hidden="1">#REF!</definedName>
    <definedName name="MLNK9f99f22619a2480294e3850003e8ce56" localSheetId="20" hidden="1">#REF!</definedName>
    <definedName name="MLNK9f99f22619a2480294e3850003e8ce56" localSheetId="4" hidden="1">#REF!</definedName>
    <definedName name="MLNK9f99f22619a2480294e3850003e8ce56" localSheetId="14" hidden="1">#REF!</definedName>
    <definedName name="MLNK9f99f22619a2480294e3850003e8ce56" localSheetId="16" hidden="1">#REF!</definedName>
    <definedName name="MLNK9f99f22619a2480294e3850003e8ce56" localSheetId="18" hidden="1">#REF!</definedName>
    <definedName name="MLNK9f99f22619a2480294e3850003e8ce56" localSheetId="17" hidden="1">#REF!</definedName>
    <definedName name="MLNK9f99f22619a2480294e3850003e8ce56" localSheetId="5" hidden="1">#REF!</definedName>
    <definedName name="MLNK9f99f22619a2480294e3850003e8ce56" localSheetId="7" hidden="1">#REF!</definedName>
    <definedName name="MLNK9f99f22619a2480294e3850003e8ce56" localSheetId="2" hidden="1">#REF!</definedName>
    <definedName name="MLNK9f99f22619a2480294e3850003e8ce56" hidden="1">#REF!</definedName>
    <definedName name="MLNKd43658a9fc0846a38942148412af6fc6" localSheetId="20" hidden="1">#REF!</definedName>
    <definedName name="MLNKd43658a9fc0846a38942148412af6fc6" localSheetId="4" hidden="1">#REF!</definedName>
    <definedName name="MLNKd43658a9fc0846a38942148412af6fc6" localSheetId="14" hidden="1">#REF!</definedName>
    <definedName name="MLNKd43658a9fc0846a38942148412af6fc6" localSheetId="16" hidden="1">#REF!</definedName>
    <definedName name="MLNKd43658a9fc0846a38942148412af6fc6" localSheetId="18" hidden="1">#REF!</definedName>
    <definedName name="MLNKd43658a9fc0846a38942148412af6fc6" localSheetId="17" hidden="1">#REF!</definedName>
    <definedName name="MLNKd43658a9fc0846a38942148412af6fc6" localSheetId="5" hidden="1">#REF!</definedName>
    <definedName name="MLNKd43658a9fc0846a38942148412af6fc6" localSheetId="7" hidden="1">#REF!</definedName>
    <definedName name="MLNKd43658a9fc0846a38942148412af6fc6" localSheetId="2" hidden="1">#REF!</definedName>
    <definedName name="MLNKd43658a9fc0846a38942148412af6fc6" hidden="1">#REF!</definedName>
    <definedName name="MLNKdb8f2a929c4846579b3b884cb986ac19" localSheetId="20" hidden="1">#REF!</definedName>
    <definedName name="MLNKdb8f2a929c4846579b3b884cb986ac19" localSheetId="4" hidden="1">#REF!</definedName>
    <definedName name="MLNKdb8f2a929c4846579b3b884cb986ac19" localSheetId="14" hidden="1">#REF!</definedName>
    <definedName name="MLNKdb8f2a929c4846579b3b884cb986ac19" localSheetId="16" hidden="1">#REF!</definedName>
    <definedName name="MLNKdb8f2a929c4846579b3b884cb986ac19" localSheetId="18" hidden="1">#REF!</definedName>
    <definedName name="MLNKdb8f2a929c4846579b3b884cb986ac19" localSheetId="17" hidden="1">#REF!</definedName>
    <definedName name="MLNKdb8f2a929c4846579b3b884cb986ac19" localSheetId="5" hidden="1">#REF!</definedName>
    <definedName name="MLNKdb8f2a929c4846579b3b884cb986ac19" localSheetId="7" hidden="1">#REF!</definedName>
    <definedName name="MLNKdb8f2a929c4846579b3b884cb986ac19" localSheetId="2" hidden="1">#REF!</definedName>
    <definedName name="MLNKdb8f2a929c4846579b3b884cb986ac19" hidden="1">#REF!</definedName>
    <definedName name="Module">[4]Data!$Y$2:$AA$7039</definedName>
    <definedName name="NAMES">[7]REQUESTS!$W$2:$W$7</definedName>
    <definedName name="OPGT">cost_rates!$GN$3:$GT$109</definedName>
    <definedName name="ORGAN_LIST">'[7]PYRAMID LOOKUPS'!$C$10:$C$20</definedName>
    <definedName name="OUG">cost_rates!$GV$3:$HB$109</definedName>
    <definedName name="OWNER">'[2]BS QUERIES'!$AL$4:$AL$7</definedName>
    <definedName name="P_Annual_Starts" localSheetId="20">#REF!</definedName>
    <definedName name="P_Annual_Starts" localSheetId="4">#REF!</definedName>
    <definedName name="P_Annual_Starts" localSheetId="14">#REF!</definedName>
    <definedName name="P_Annual_Starts" localSheetId="16">#REF!</definedName>
    <definedName name="P_Annual_Starts" localSheetId="18">#REF!</definedName>
    <definedName name="P_Annual_Starts" localSheetId="17">#REF!</definedName>
    <definedName name="P_Annual_Starts" localSheetId="5">#REF!</definedName>
    <definedName name="P_Annual_Starts" localSheetId="7">#REF!</definedName>
    <definedName name="P_Annual_Starts" localSheetId="2">#REF!</definedName>
    <definedName name="P_Annual_Starts" localSheetId="6">#REF!</definedName>
    <definedName name="P_Annual_Starts" localSheetId="8">#REF!</definedName>
    <definedName name="P_Annual_Starts">#REF!</definedName>
    <definedName name="P_Annual_Tuition_Increase" localSheetId="20">#REF!</definedName>
    <definedName name="P_Annual_Tuition_Increase" localSheetId="4">#REF!</definedName>
    <definedName name="P_Annual_Tuition_Increase" localSheetId="14">#REF!</definedName>
    <definedName name="P_Annual_Tuition_Increase" localSheetId="16">#REF!</definedName>
    <definedName name="P_Annual_Tuition_Increase" localSheetId="18">#REF!</definedName>
    <definedName name="P_Annual_Tuition_Increase" localSheetId="17">#REF!</definedName>
    <definedName name="P_Annual_Tuition_Increase" localSheetId="5">#REF!</definedName>
    <definedName name="P_Annual_Tuition_Increase" localSheetId="7">#REF!</definedName>
    <definedName name="P_Annual_Tuition_Increase" localSheetId="2">#REF!</definedName>
    <definedName name="P_Annual_Tuition_Increase" localSheetId="6">#REF!</definedName>
    <definedName name="P_Annual_Tuition_Increase" localSheetId="8">#REF!</definedName>
    <definedName name="P_Annual_Tuition_Increase">#REF!</definedName>
    <definedName name="P_C" localSheetId="20">#REF!</definedName>
    <definedName name="P_C" localSheetId="4">#REF!</definedName>
    <definedName name="P_C" localSheetId="14">#REF!</definedName>
    <definedName name="P_C" localSheetId="16">#REF!</definedName>
    <definedName name="P_C" localSheetId="18">#REF!</definedName>
    <definedName name="P_C" localSheetId="17">#REF!</definedName>
    <definedName name="P_C" localSheetId="5">#REF!</definedName>
    <definedName name="P_C" localSheetId="7">#REF!</definedName>
    <definedName name="P_C" localSheetId="2">#REF!</definedName>
    <definedName name="P_C">#REF!</definedName>
    <definedName name="P_C_S">'[3]LOOKUP TABLES AND REF DATA'!$G$5:$G$7</definedName>
    <definedName name="PAC_ID_LIST">'[2]BS AWARDS'!$A$2:$A$1048576</definedName>
    <definedName name="PAC_IDD">'[7]EU AWARDS'!$B$2:$B$117</definedName>
    <definedName name="PCF_Categories">'[3]COST SUMMARY'!$T$30:$T$91</definedName>
    <definedName name="PCFCostRange">[6]Costs!$C$24:$M$89</definedName>
    <definedName name="PCOST">modules!$EF$7:$EK$67</definedName>
    <definedName name="pension2">[8]Calculations!$A$1:$A$3</definedName>
    <definedName name="PHRS">modules!$DZ$7:$EE$67</definedName>
    <definedName name="Premium">[4]Data!$B$54:$K$61</definedName>
    <definedName name="_xlnm.Print_Area" localSheetId="0">'NOTES - please read'!$A$1:$S$114</definedName>
    <definedName name="_xlnm.Print_Area" localSheetId="10">pay_scales!$A$1:$Q$97</definedName>
    <definedName name="_xlnm.Print_Titles" localSheetId="20">'alloc_calcs(hide)'!$A:$D</definedName>
    <definedName name="_xlnm.Print_Titles" localSheetId="4">manual_inputs!$A:$D</definedName>
    <definedName name="_xlnm.Print_Titles" localSheetId="13">'programme_I&amp;E_FC_dev(hide)'!$A:$D</definedName>
    <definedName name="_xlnm.Print_Titles" localSheetId="5">'programme_I&amp;E_FC_infl'!$A:$D</definedName>
    <definedName name="_xlnm.Print_Titles" localSheetId="7">'programme_I&amp;E_IC_infl'!$A:$D</definedName>
    <definedName name="PROJECT_ROLES">'[3]LOOKUP TABLES AND REF DATA'!$F$16:$F$23</definedName>
    <definedName name="RaisedBy">'[2]BS QUERIES'!$AN$4:$AN$7</definedName>
    <definedName name="SCHEME_LIST" localSheetId="20">#REF!</definedName>
    <definedName name="SCHEME_LIST" localSheetId="4">#REF!</definedName>
    <definedName name="SCHEME_LIST" localSheetId="14">#REF!</definedName>
    <definedName name="SCHEME_LIST" localSheetId="16">#REF!</definedName>
    <definedName name="SCHEME_LIST" localSheetId="18">#REF!</definedName>
    <definedName name="SCHEME_LIST" localSheetId="17">#REF!</definedName>
    <definedName name="SCHEME_LIST" localSheetId="5">#REF!</definedName>
    <definedName name="SCHEME_LIST" localSheetId="7">#REF!</definedName>
    <definedName name="SCHEME_LIST" localSheetId="2">#REF!</definedName>
    <definedName name="SCHEME_LIST" localSheetId="6">#REF!</definedName>
    <definedName name="SCHEME_LIST" localSheetId="8">#REF!</definedName>
    <definedName name="SCHEME_LIST">#REF!</definedName>
    <definedName name="Sheet_Index">[1]General!$A$2:$A$12</definedName>
    <definedName name="Sponsor_Name">'[7]PYRAMID LOOKUPS'!$D$122:$D$188</definedName>
    <definedName name="Status">[4]Data!$M$3:$M$5</definedName>
    <definedName name="Tab_1" localSheetId="20">#REF!</definedName>
    <definedName name="Tab_1" localSheetId="4">#REF!</definedName>
    <definedName name="Tab_1" localSheetId="14">#REF!</definedName>
    <definedName name="Tab_1" localSheetId="16">#REF!</definedName>
    <definedName name="Tab_1" localSheetId="18">#REF!</definedName>
    <definedName name="Tab_1" localSheetId="17">#REF!</definedName>
    <definedName name="Tab_1" localSheetId="5">#REF!</definedName>
    <definedName name="Tab_1" localSheetId="7">#REF!</definedName>
    <definedName name="Tab_1" localSheetId="2">#REF!</definedName>
    <definedName name="Tab_1" localSheetId="6">#REF!</definedName>
    <definedName name="Tab_1" localSheetId="8">#REF!</definedName>
    <definedName name="Tab_1">#REF!</definedName>
    <definedName name="Tab_13" localSheetId="20">#REF!</definedName>
    <definedName name="Tab_13" localSheetId="4">#REF!</definedName>
    <definedName name="Tab_13" localSheetId="14">#REF!</definedName>
    <definedName name="Tab_13" localSheetId="16">#REF!</definedName>
    <definedName name="Tab_13" localSheetId="18">#REF!</definedName>
    <definedName name="Tab_13" localSheetId="17">#REF!</definedName>
    <definedName name="Tab_13" localSheetId="5">#REF!</definedName>
    <definedName name="Tab_13" localSheetId="7">#REF!</definedName>
    <definedName name="Tab_13" localSheetId="2">#REF!</definedName>
    <definedName name="Tab_13" localSheetId="6">#REF!</definedName>
    <definedName name="Tab_13" localSheetId="8">#REF!</definedName>
    <definedName name="Tab_13">#REF!</definedName>
    <definedName name="Tab_14" localSheetId="20">#REF!</definedName>
    <definedName name="Tab_14" localSheetId="4">#REF!</definedName>
    <definedName name="Tab_14" localSheetId="14">#REF!</definedName>
    <definedName name="Tab_14" localSheetId="16">#REF!</definedName>
    <definedName name="Tab_14" localSheetId="18">#REF!</definedName>
    <definedName name="Tab_14" localSheetId="17">#REF!</definedName>
    <definedName name="Tab_14" localSheetId="5">#REF!</definedName>
    <definedName name="Tab_14" localSheetId="7">#REF!</definedName>
    <definedName name="Tab_14" localSheetId="2">#REF!</definedName>
    <definedName name="Tab_14" localSheetId="6">#REF!</definedName>
    <definedName name="Tab_14" localSheetId="8">#REF!</definedName>
    <definedName name="Tab_14">#REF!</definedName>
    <definedName name="Tab_15" localSheetId="20">#REF!</definedName>
    <definedName name="Tab_15" localSheetId="4">#REF!</definedName>
    <definedName name="Tab_15" localSheetId="14">#REF!</definedName>
    <definedName name="Tab_15" localSheetId="16">#REF!</definedName>
    <definedName name="Tab_15" localSheetId="18">#REF!</definedName>
    <definedName name="Tab_15" localSheetId="17">#REF!</definedName>
    <definedName name="Tab_15" localSheetId="5">#REF!</definedName>
    <definedName name="Tab_15" localSheetId="7">#REF!</definedName>
    <definedName name="Tab_15" localSheetId="2">#REF!</definedName>
    <definedName name="Tab_15">#REF!</definedName>
    <definedName name="Tab_3" localSheetId="20">#REF!</definedName>
    <definedName name="Tab_3" localSheetId="4">#REF!</definedName>
    <definedName name="Tab_3" localSheetId="14">#REF!</definedName>
    <definedName name="Tab_3" localSheetId="16">#REF!</definedName>
    <definedName name="Tab_3" localSheetId="18">#REF!</definedName>
    <definedName name="Tab_3" localSheetId="17">#REF!</definedName>
    <definedName name="Tab_3" localSheetId="5">#REF!</definedName>
    <definedName name="Tab_3" localSheetId="7">#REF!</definedName>
    <definedName name="Tab_3" localSheetId="2">#REF!</definedName>
    <definedName name="Tab_3">#REF!</definedName>
    <definedName name="Tab_4" localSheetId="20">#REF!</definedName>
    <definedName name="Tab_4" localSheetId="4">#REF!</definedName>
    <definedName name="Tab_4" localSheetId="14">#REF!</definedName>
    <definedName name="Tab_4" localSheetId="16">#REF!</definedName>
    <definedName name="Tab_4" localSheetId="18">#REF!</definedName>
    <definedName name="Tab_4" localSheetId="17">#REF!</definedName>
    <definedName name="Tab_4" localSheetId="5">#REF!</definedName>
    <definedName name="Tab_4" localSheetId="7">#REF!</definedName>
    <definedName name="Tab_4" localSheetId="2">#REF!</definedName>
    <definedName name="Tab_4">#REF!</definedName>
    <definedName name="Tab_5" localSheetId="20">#REF!</definedName>
    <definedName name="Tab_5" localSheetId="4">#REF!</definedName>
    <definedName name="Tab_5" localSheetId="14">#REF!</definedName>
    <definedName name="Tab_5" localSheetId="16">#REF!</definedName>
    <definedName name="Tab_5" localSheetId="18">#REF!</definedName>
    <definedName name="Tab_5" localSheetId="17">#REF!</definedName>
    <definedName name="Tab_5" localSheetId="5">#REF!</definedName>
    <definedName name="Tab_5" localSheetId="7">#REF!</definedName>
    <definedName name="Tab_5" localSheetId="2">#REF!</definedName>
    <definedName name="Tab_5">#REF!</definedName>
    <definedName name="Tab_6" localSheetId="20">#REF!</definedName>
    <definedName name="Tab_6" localSheetId="4">#REF!</definedName>
    <definedName name="Tab_6" localSheetId="14">#REF!</definedName>
    <definedName name="Tab_6" localSheetId="16">#REF!</definedName>
    <definedName name="Tab_6" localSheetId="18">#REF!</definedName>
    <definedName name="Tab_6" localSheetId="17">#REF!</definedName>
    <definedName name="Tab_6" localSheetId="5">#REF!</definedName>
    <definedName name="Tab_6" localSheetId="7">#REF!</definedName>
    <definedName name="Tab_6" localSheetId="2">#REF!</definedName>
    <definedName name="Tab_6">#REF!</definedName>
    <definedName name="Type">[6]Costs!$A$134:$A$137</definedName>
    <definedName name="U_Annual_Sal_Increase">[1]General!$D$10</definedName>
    <definedName name="U_Benefits_FT">[1]General!$D$7</definedName>
    <definedName name="U_Benefits_PT">[1]General!$D$8</definedName>
    <definedName name="U_Name">[1]General!$D$3</definedName>
    <definedName name="UOA_CODE_LIST">'[7]PYRAMID LOOKUPS'!$C$38:$C$106</definedName>
    <definedName name="UOA_NAME">'[7]PYRAMID LOOKUPS'!$D$38:$D$106</definedName>
    <definedName name="Year">[5]Rates!$W$9:$W$22</definedName>
    <definedName name="Years">[5]Rates!$V$9:$W$22</definedName>
    <definedName name="YES_NO">'[3]LOOKUP TABLES AND REF DATA'!$F$10:$F$13</definedName>
    <definedName name="YESNO">[7]REQUESTS!$X$2:$X$3</definedName>
    <definedName name="YesPending">'[2]BS QUERIES'!$AM$4:$AM$5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H40" i="14" l="1"/>
  <c r="AG40" i="14" s="1"/>
  <c r="AF40" i="14"/>
  <c r="AE40" i="14"/>
  <c r="AD40" i="14"/>
  <c r="I40" i="14"/>
  <c r="H40" i="14"/>
  <c r="R40" i="14" s="1"/>
  <c r="G40" i="14"/>
  <c r="Q40" i="14" s="1"/>
  <c r="F40" i="14"/>
  <c r="P40" i="14" s="1"/>
  <c r="E40" i="14"/>
  <c r="AH39" i="14"/>
  <c r="AG39" i="14" s="1"/>
  <c r="AF39" i="14"/>
  <c r="AE39" i="14"/>
  <c r="AD39" i="14"/>
  <c r="S39" i="14"/>
  <c r="R39" i="14"/>
  <c r="I39" i="14"/>
  <c r="H39" i="14"/>
  <c r="G39" i="14"/>
  <c r="Q39" i="14" s="1"/>
  <c r="F39" i="14"/>
  <c r="E39" i="14"/>
  <c r="O39" i="14" s="1"/>
  <c r="AH38" i="14"/>
  <c r="AG38" i="14" s="1"/>
  <c r="AF38" i="14"/>
  <c r="AE38" i="14"/>
  <c r="AD38" i="14"/>
  <c r="P38" i="14"/>
  <c r="I38" i="14"/>
  <c r="H38" i="14"/>
  <c r="R38" i="14" s="1"/>
  <c r="G38" i="14"/>
  <c r="F38" i="14"/>
  <c r="E38" i="14"/>
  <c r="AH37" i="14"/>
  <c r="AG37" i="14" s="1"/>
  <c r="AF37" i="14"/>
  <c r="AE37" i="14"/>
  <c r="AD37" i="14"/>
  <c r="I37" i="14"/>
  <c r="S37" i="14" s="1"/>
  <c r="H37" i="14"/>
  <c r="G37" i="14"/>
  <c r="Q37" i="14" s="1"/>
  <c r="F37" i="14"/>
  <c r="E37" i="14"/>
  <c r="O37" i="14" s="1"/>
  <c r="AD36" i="14"/>
  <c r="P36" i="14"/>
  <c r="I36" i="14"/>
  <c r="S36" i="14" s="1"/>
  <c r="H36" i="14"/>
  <c r="G36" i="14"/>
  <c r="L36" i="14" s="1"/>
  <c r="F36" i="14"/>
  <c r="K36" i="14" s="1"/>
  <c r="E36" i="14"/>
  <c r="O36" i="14" s="1"/>
  <c r="AH35" i="14"/>
  <c r="AG35" i="14" s="1"/>
  <c r="AF35" i="14"/>
  <c r="AE35" i="14"/>
  <c r="AD35" i="14"/>
  <c r="W35" i="14"/>
  <c r="T35" i="14"/>
  <c r="I35" i="14"/>
  <c r="H35" i="14"/>
  <c r="G35" i="14"/>
  <c r="F35" i="14"/>
  <c r="P35" i="14" s="1"/>
  <c r="E35" i="14"/>
  <c r="AH34" i="14"/>
  <c r="AG34" i="14" s="1"/>
  <c r="AF34" i="14"/>
  <c r="AE34" i="14"/>
  <c r="AD34" i="14"/>
  <c r="U34" i="14"/>
  <c r="O34" i="14"/>
  <c r="I34" i="14"/>
  <c r="S34" i="14" s="1"/>
  <c r="H34" i="14"/>
  <c r="G34" i="14"/>
  <c r="Q34" i="14" s="1"/>
  <c r="F34" i="14"/>
  <c r="E34" i="14"/>
  <c r="AH33" i="14"/>
  <c r="AG33" i="14"/>
  <c r="AF33" i="14"/>
  <c r="AE33" i="14"/>
  <c r="AD33" i="14"/>
  <c r="U33" i="14"/>
  <c r="T33" i="14"/>
  <c r="O33" i="14"/>
  <c r="I33" i="14"/>
  <c r="H33" i="14"/>
  <c r="R33" i="14" s="1"/>
  <c r="G33" i="14"/>
  <c r="F33" i="14"/>
  <c r="P33" i="14" s="1"/>
  <c r="E33" i="14"/>
  <c r="AH32" i="14"/>
  <c r="AG32" i="14"/>
  <c r="AF32" i="14"/>
  <c r="AE32" i="14"/>
  <c r="AD32" i="14"/>
  <c r="T32" i="14"/>
  <c r="Q32" i="14"/>
  <c r="I32" i="14"/>
  <c r="S32" i="14" s="1"/>
  <c r="H32" i="14"/>
  <c r="G32" i="14"/>
  <c r="F32" i="14"/>
  <c r="E32" i="14"/>
  <c r="O32" i="14" s="1"/>
  <c r="AH31" i="14"/>
  <c r="AG31" i="14" s="1"/>
  <c r="AF31" i="14"/>
  <c r="AE31" i="14"/>
  <c r="AD31" i="14"/>
  <c r="U31" i="14"/>
  <c r="I31" i="14"/>
  <c r="H31" i="14"/>
  <c r="R31" i="14" s="1"/>
  <c r="G31" i="14"/>
  <c r="F31" i="14"/>
  <c r="P31" i="14" s="1"/>
  <c r="E31" i="14"/>
  <c r="AH30" i="14"/>
  <c r="AG30" i="14" s="1"/>
  <c r="AF30" i="14"/>
  <c r="AE30" i="14"/>
  <c r="AD30" i="14"/>
  <c r="V30" i="14"/>
  <c r="U30" i="14"/>
  <c r="I30" i="14"/>
  <c r="H30" i="14"/>
  <c r="G30" i="14"/>
  <c r="Q30" i="14" s="1"/>
  <c r="F30" i="14"/>
  <c r="E30" i="14"/>
  <c r="AH29" i="14"/>
  <c r="AG29" i="14" s="1"/>
  <c r="AF29" i="14"/>
  <c r="AE29" i="14"/>
  <c r="AD29" i="14"/>
  <c r="V29" i="14"/>
  <c r="P29" i="14"/>
  <c r="O29" i="14"/>
  <c r="I29" i="14"/>
  <c r="H29" i="14"/>
  <c r="R29" i="14" s="1"/>
  <c r="G29" i="14"/>
  <c r="F29" i="14"/>
  <c r="E29" i="14"/>
  <c r="AH28" i="14"/>
  <c r="AG28" i="14"/>
  <c r="AF28" i="14"/>
  <c r="AE28" i="14"/>
  <c r="AD28" i="14"/>
  <c r="U28" i="14"/>
  <c r="T28" i="14"/>
  <c r="Q28" i="14"/>
  <c r="I28" i="14"/>
  <c r="S28" i="14" s="1"/>
  <c r="H28" i="14"/>
  <c r="G28" i="14"/>
  <c r="F28" i="14"/>
  <c r="E28" i="14"/>
  <c r="O28" i="14" s="1"/>
  <c r="AD27" i="14"/>
  <c r="L27" i="14"/>
  <c r="I27" i="14"/>
  <c r="S27" i="14" s="1"/>
  <c r="H27" i="14"/>
  <c r="G27" i="14"/>
  <c r="Q27" i="14" s="1"/>
  <c r="F27" i="14"/>
  <c r="K27" i="14" s="1"/>
  <c r="E27" i="14"/>
  <c r="AH26" i="14"/>
  <c r="AG26" i="14" s="1"/>
  <c r="AF26" i="14"/>
  <c r="AE26" i="14"/>
  <c r="AD26" i="14"/>
  <c r="W26" i="14"/>
  <c r="R26" i="14"/>
  <c r="Q26" i="14"/>
  <c r="I26" i="14"/>
  <c r="H26" i="14"/>
  <c r="G26" i="14"/>
  <c r="F26" i="14"/>
  <c r="E26" i="14"/>
  <c r="O26" i="14" s="1"/>
  <c r="AH25" i="14"/>
  <c r="AG25" i="14" s="1"/>
  <c r="AF25" i="14"/>
  <c r="AE25" i="14"/>
  <c r="AD25" i="14"/>
  <c r="U25" i="14"/>
  <c r="T25" i="14"/>
  <c r="S25" i="14"/>
  <c r="O25" i="14"/>
  <c r="I25" i="14"/>
  <c r="H25" i="14"/>
  <c r="G25" i="14"/>
  <c r="F25" i="14"/>
  <c r="P25" i="14" s="1"/>
  <c r="E25" i="14"/>
  <c r="J25" i="14" s="1"/>
  <c r="AH24" i="14"/>
  <c r="AG24" i="14" s="1"/>
  <c r="AF24" i="14"/>
  <c r="AE24" i="14"/>
  <c r="AD24" i="14"/>
  <c r="X24" i="14"/>
  <c r="T24" i="14"/>
  <c r="O24" i="14"/>
  <c r="I24" i="14"/>
  <c r="H24" i="14"/>
  <c r="G24" i="14"/>
  <c r="Q24" i="14" s="1"/>
  <c r="F24" i="14"/>
  <c r="P24" i="14" s="1"/>
  <c r="E24" i="14"/>
  <c r="AH23" i="14"/>
  <c r="AG23" i="14"/>
  <c r="AF23" i="14"/>
  <c r="AE23" i="14"/>
  <c r="AD23" i="14"/>
  <c r="X23" i="14"/>
  <c r="T23" i="14"/>
  <c r="Q23" i="14"/>
  <c r="I23" i="14"/>
  <c r="H23" i="14"/>
  <c r="R23" i="14" s="1"/>
  <c r="G23" i="14"/>
  <c r="F23" i="14"/>
  <c r="E23" i="14"/>
  <c r="AH22" i="14"/>
  <c r="AG22" i="14" s="1"/>
  <c r="AF22" i="14"/>
  <c r="AE22" i="14"/>
  <c r="AD22" i="14"/>
  <c r="U22" i="14"/>
  <c r="T22" i="14"/>
  <c r="I22" i="14"/>
  <c r="S22" i="14" s="1"/>
  <c r="H22" i="14"/>
  <c r="R22" i="14" s="1"/>
  <c r="G22" i="14"/>
  <c r="F22" i="14"/>
  <c r="E22" i="14"/>
  <c r="O22" i="14" s="1"/>
  <c r="AH21" i="14"/>
  <c r="AG21" i="14"/>
  <c r="AF21" i="14"/>
  <c r="AE21" i="14"/>
  <c r="AD21" i="14"/>
  <c r="X21" i="14"/>
  <c r="W21" i="14"/>
  <c r="S21" i="14"/>
  <c r="N21" i="14"/>
  <c r="I21" i="14"/>
  <c r="H21" i="14"/>
  <c r="G21" i="14"/>
  <c r="F21" i="14"/>
  <c r="P21" i="14" s="1"/>
  <c r="E21" i="14"/>
  <c r="O21" i="14" s="1"/>
  <c r="AH20" i="14"/>
  <c r="AG20" i="14"/>
  <c r="AF20" i="14"/>
  <c r="AE20" i="14"/>
  <c r="AD20" i="14"/>
  <c r="X20" i="14"/>
  <c r="T20" i="14"/>
  <c r="S20" i="14"/>
  <c r="I20" i="14"/>
  <c r="H20" i="14"/>
  <c r="G20" i="14"/>
  <c r="Q20" i="14" s="1"/>
  <c r="F20" i="14"/>
  <c r="P20" i="14" s="1"/>
  <c r="E20" i="14"/>
  <c r="AH19" i="14"/>
  <c r="AG19" i="14" s="1"/>
  <c r="AF19" i="14"/>
  <c r="AE19" i="14"/>
  <c r="AD19" i="14"/>
  <c r="V19" i="14"/>
  <c r="U19" i="14"/>
  <c r="P19" i="14"/>
  <c r="I19" i="14"/>
  <c r="H19" i="14"/>
  <c r="R19" i="14" s="1"/>
  <c r="G19" i="14"/>
  <c r="F19" i="14"/>
  <c r="E19" i="14"/>
  <c r="AD18" i="14"/>
  <c r="Q18" i="14"/>
  <c r="L18" i="14"/>
  <c r="I18" i="14"/>
  <c r="H18" i="14"/>
  <c r="R18" i="14" s="1"/>
  <c r="G18" i="14"/>
  <c r="F18" i="14"/>
  <c r="E18" i="14"/>
  <c r="AH17" i="14"/>
  <c r="AG17" i="14" s="1"/>
  <c r="AF17" i="14"/>
  <c r="AE17" i="14"/>
  <c r="AD17" i="14"/>
  <c r="V17" i="14"/>
  <c r="U17" i="14"/>
  <c r="I17" i="14"/>
  <c r="S17" i="14" s="1"/>
  <c r="H17" i="14"/>
  <c r="G17" i="14"/>
  <c r="Q17" i="14" s="1"/>
  <c r="F17" i="14"/>
  <c r="E17" i="14"/>
  <c r="O17" i="14" s="1"/>
  <c r="AH16" i="14"/>
  <c r="AG16" i="14" s="1"/>
  <c r="AF16" i="14"/>
  <c r="AE16" i="14"/>
  <c r="AD16" i="14"/>
  <c r="U16" i="14"/>
  <c r="T16" i="14"/>
  <c r="J16" i="14" s="1"/>
  <c r="S16" i="14"/>
  <c r="O16" i="14"/>
  <c r="I16" i="14"/>
  <c r="H16" i="14"/>
  <c r="R16" i="14" s="1"/>
  <c r="G16" i="14"/>
  <c r="F16" i="14"/>
  <c r="P16" i="14" s="1"/>
  <c r="E16" i="14"/>
  <c r="AH15" i="14"/>
  <c r="AG15" i="14" s="1"/>
  <c r="AF15" i="14"/>
  <c r="AE15" i="14"/>
  <c r="AD15" i="14"/>
  <c r="X15" i="14"/>
  <c r="T15" i="14"/>
  <c r="O15" i="14"/>
  <c r="I15" i="14"/>
  <c r="H15" i="14"/>
  <c r="G15" i="14"/>
  <c r="Q15" i="14" s="1"/>
  <c r="F15" i="14"/>
  <c r="P15" i="14" s="1"/>
  <c r="E15" i="14"/>
  <c r="AH14" i="14"/>
  <c r="AG14" i="14"/>
  <c r="AF14" i="14"/>
  <c r="AE14" i="14"/>
  <c r="AD14" i="14"/>
  <c r="X14" i="14"/>
  <c r="T14" i="14"/>
  <c r="Q14" i="14"/>
  <c r="P14" i="14"/>
  <c r="I14" i="14"/>
  <c r="H14" i="14"/>
  <c r="R14" i="14" s="1"/>
  <c r="G14" i="14"/>
  <c r="F14" i="14"/>
  <c r="E14" i="14"/>
  <c r="F69" i="14"/>
  <c r="E69" i="14"/>
  <c r="X33" i="14" s="1"/>
  <c r="F68" i="14"/>
  <c r="E68" i="14"/>
  <c r="W38" i="14" s="1"/>
  <c r="F67" i="14"/>
  <c r="E67" i="14"/>
  <c r="V24" i="14" s="1"/>
  <c r="F66" i="14"/>
  <c r="E66" i="14"/>
  <c r="U24" i="14" s="1"/>
  <c r="F65" i="14"/>
  <c r="T21" i="14" s="1"/>
  <c r="J21" i="14" s="1"/>
  <c r="E65" i="14"/>
  <c r="R17" i="14" l="1"/>
  <c r="Q22" i="14"/>
  <c r="O38" i="14"/>
  <c r="V35" i="14"/>
  <c r="V34" i="14"/>
  <c r="L34" i="14" s="1"/>
  <c r="V31" i="14"/>
  <c r="L31" i="14" s="1"/>
  <c r="V40" i="14"/>
  <c r="L40" i="14" s="1"/>
  <c r="V26" i="14"/>
  <c r="V21" i="14"/>
  <c r="V25" i="14"/>
  <c r="L25" i="14" s="1"/>
  <c r="V22" i="14"/>
  <c r="L22" i="14" s="1"/>
  <c r="V16" i="14"/>
  <c r="L16" i="14" s="1"/>
  <c r="V39" i="14"/>
  <c r="X40" i="14"/>
  <c r="N40" i="14" s="1"/>
  <c r="X30" i="14"/>
  <c r="N30" i="14" s="1"/>
  <c r="X25" i="14"/>
  <c r="N25" i="14" s="1"/>
  <c r="X39" i="14"/>
  <c r="N39" i="14" s="1"/>
  <c r="X26" i="14"/>
  <c r="N26" i="14" s="1"/>
  <c r="X17" i="14"/>
  <c r="N17" i="14" s="1"/>
  <c r="X35" i="14"/>
  <c r="N35" i="14" s="1"/>
  <c r="X31" i="14"/>
  <c r="N31" i="14" s="1"/>
  <c r="U15" i="14"/>
  <c r="M30" i="14"/>
  <c r="R30" i="14"/>
  <c r="X34" i="14"/>
  <c r="N34" i="14" s="1"/>
  <c r="M35" i="14"/>
  <c r="R35" i="14"/>
  <c r="L19" i="14"/>
  <c r="Q19" i="14"/>
  <c r="R25" i="14"/>
  <c r="Q36" i="14"/>
  <c r="S38" i="14"/>
  <c r="T40" i="14"/>
  <c r="T30" i="14"/>
  <c r="J30" i="14" s="1"/>
  <c r="T39" i="14"/>
  <c r="J39" i="14" s="1"/>
  <c r="T26" i="14"/>
  <c r="T34" i="14"/>
  <c r="J34" i="14" s="1"/>
  <c r="T17" i="14"/>
  <c r="J17" i="14" s="1"/>
  <c r="U38" i="14"/>
  <c r="K38" i="14" s="1"/>
  <c r="U32" i="14"/>
  <c r="K32" i="14" s="1"/>
  <c r="U29" i="14"/>
  <c r="K29" i="14" s="1"/>
  <c r="U37" i="14"/>
  <c r="U23" i="14"/>
  <c r="K23" i="14" s="1"/>
  <c r="U20" i="14"/>
  <c r="K20" i="14" s="1"/>
  <c r="U14" i="14"/>
  <c r="K14" i="14" s="1"/>
  <c r="W33" i="14"/>
  <c r="M33" i="14" s="1"/>
  <c r="W28" i="14"/>
  <c r="M28" i="14" s="1"/>
  <c r="W37" i="14"/>
  <c r="M37" i="14" s="1"/>
  <c r="W29" i="14"/>
  <c r="W24" i="14"/>
  <c r="M24" i="14" s="1"/>
  <c r="W15" i="14"/>
  <c r="M15" i="14" s="1"/>
  <c r="W32" i="14"/>
  <c r="W19" i="14"/>
  <c r="M19" i="14" s="1"/>
  <c r="W14" i="14"/>
  <c r="M14" i="14" s="1"/>
  <c r="K15" i="14"/>
  <c r="X16" i="14"/>
  <c r="N16" i="14" s="1"/>
  <c r="K18" i="14"/>
  <c r="P18" i="14"/>
  <c r="J20" i="14"/>
  <c r="O20" i="14"/>
  <c r="N20" i="14"/>
  <c r="W20" i="14"/>
  <c r="M20" i="14" s="1"/>
  <c r="X22" i="14"/>
  <c r="N22" i="14" s="1"/>
  <c r="W23" i="14"/>
  <c r="K24" i="14"/>
  <c r="S26" i="14"/>
  <c r="O30" i="14"/>
  <c r="S30" i="14"/>
  <c r="T31" i="14"/>
  <c r="J31" i="14" s="1"/>
  <c r="K37" i="14"/>
  <c r="P37" i="14"/>
  <c r="U39" i="14"/>
  <c r="U26" i="14"/>
  <c r="U35" i="14"/>
  <c r="W34" i="14"/>
  <c r="M34" i="14" s="1"/>
  <c r="W31" i="14"/>
  <c r="M31" i="14" s="1"/>
  <c r="W40" i="14"/>
  <c r="M40" i="14" s="1"/>
  <c r="W30" i="14"/>
  <c r="V15" i="14"/>
  <c r="W17" i="14"/>
  <c r="M17" i="14" s="1"/>
  <c r="M18" i="14"/>
  <c r="M21" i="14"/>
  <c r="U21" i="14"/>
  <c r="K28" i="14"/>
  <c r="P28" i="14"/>
  <c r="X28" i="14"/>
  <c r="K33" i="14"/>
  <c r="W39" i="14"/>
  <c r="M39" i="14" s="1"/>
  <c r="U40" i="14"/>
  <c r="T37" i="14"/>
  <c r="J37" i="14" s="1"/>
  <c r="T29" i="14"/>
  <c r="J29" i="14" s="1"/>
  <c r="T38" i="14"/>
  <c r="J38" i="14" s="1"/>
  <c r="V32" i="14"/>
  <c r="L32" i="14" s="1"/>
  <c r="V33" i="14"/>
  <c r="L33" i="14" s="1"/>
  <c r="V28" i="14"/>
  <c r="L28" i="14" s="1"/>
  <c r="X37" i="14"/>
  <c r="X29" i="14"/>
  <c r="X38" i="14"/>
  <c r="N38" i="14" s="1"/>
  <c r="V14" i="14"/>
  <c r="L14" i="14" s="1"/>
  <c r="J15" i="14"/>
  <c r="N15" i="14"/>
  <c r="S15" i="14"/>
  <c r="W16" i="14"/>
  <c r="M16" i="14" s="1"/>
  <c r="T19" i="14"/>
  <c r="J19" i="14" s="1"/>
  <c r="X19" i="14"/>
  <c r="N19" i="14" s="1"/>
  <c r="V20" i="14"/>
  <c r="L20" i="14" s="1"/>
  <c r="R21" i="14"/>
  <c r="W22" i="14"/>
  <c r="M22" i="14" s="1"/>
  <c r="P23" i="14"/>
  <c r="V23" i="14"/>
  <c r="L23" i="14" s="1"/>
  <c r="J24" i="14"/>
  <c r="N24" i="14"/>
  <c r="S24" i="14"/>
  <c r="W25" i="14"/>
  <c r="M25" i="14" s="1"/>
  <c r="M26" i="14"/>
  <c r="P27" i="14"/>
  <c r="X32" i="14"/>
  <c r="N32" i="14" s="1"/>
  <c r="R34" i="14"/>
  <c r="V37" i="14"/>
  <c r="L37" i="14" s="1"/>
  <c r="V38" i="14"/>
  <c r="N29" i="14"/>
  <c r="S29" i="14"/>
  <c r="Q31" i="14"/>
  <c r="P32" i="14"/>
  <c r="J33" i="14"/>
  <c r="N33" i="14"/>
  <c r="S33" i="14"/>
  <c r="L35" i="14"/>
  <c r="Q35" i="14"/>
  <c r="S18" i="14"/>
  <c r="N18" i="14"/>
  <c r="R28" i="14"/>
  <c r="S14" i="14"/>
  <c r="N14" i="14"/>
  <c r="O23" i="14"/>
  <c r="J23" i="14"/>
  <c r="L15" i="14"/>
  <c r="Q16" i="14"/>
  <c r="K16" i="14"/>
  <c r="P17" i="14"/>
  <c r="K17" i="14"/>
  <c r="O19" i="14"/>
  <c r="S19" i="14"/>
  <c r="L24" i="14"/>
  <c r="Q25" i="14"/>
  <c r="K25" i="14"/>
  <c r="P26" i="14"/>
  <c r="K26" i="14"/>
  <c r="J26" i="14"/>
  <c r="Q33" i="14"/>
  <c r="J35" i="14"/>
  <c r="O35" i="14"/>
  <c r="S35" i="14"/>
  <c r="R36" i="14"/>
  <c r="M36" i="14"/>
  <c r="K39" i="14"/>
  <c r="P39" i="14"/>
  <c r="O18" i="14"/>
  <c r="J18" i="14"/>
  <c r="R20" i="14"/>
  <c r="O27" i="14"/>
  <c r="J27" i="14"/>
  <c r="K34" i="14"/>
  <c r="P34" i="14"/>
  <c r="L38" i="14"/>
  <c r="Q38" i="14"/>
  <c r="J40" i="14"/>
  <c r="O40" i="14"/>
  <c r="S40" i="14"/>
  <c r="O14" i="14"/>
  <c r="J14" i="14"/>
  <c r="S23" i="14"/>
  <c r="N23" i="14"/>
  <c r="Q29" i="14"/>
  <c r="L29" i="14"/>
  <c r="O31" i="14"/>
  <c r="S31" i="14"/>
  <c r="R32" i="14"/>
  <c r="M32" i="14"/>
  <c r="R15" i="14"/>
  <c r="L17" i="14"/>
  <c r="K19" i="14"/>
  <c r="Q21" i="14"/>
  <c r="L21" i="14"/>
  <c r="K21" i="14"/>
  <c r="P22" i="14"/>
  <c r="K22" i="14"/>
  <c r="J22" i="14"/>
  <c r="M23" i="14"/>
  <c r="R24" i="14"/>
  <c r="L26" i="14"/>
  <c r="M27" i="14"/>
  <c r="R27" i="14"/>
  <c r="P30" i="14"/>
  <c r="K30" i="14"/>
  <c r="R37" i="14"/>
  <c r="N27" i="14"/>
  <c r="J28" i="14"/>
  <c r="N28" i="14"/>
  <c r="M29" i="14"/>
  <c r="L30" i="14"/>
  <c r="K31" i="14"/>
  <c r="J32" i="14"/>
  <c r="K35" i="14"/>
  <c r="J36" i="14"/>
  <c r="N36" i="14"/>
  <c r="N37" i="14"/>
  <c r="M38" i="14"/>
  <c r="L39" i="14"/>
  <c r="K40" i="14"/>
  <c r="B3" i="25" l="1"/>
  <c r="D60" i="14" l="1"/>
  <c r="D59" i="14"/>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G72" i="15"/>
  <c r="G71" i="15"/>
  <c r="G70" i="15"/>
  <c r="F72" i="15"/>
  <c r="F71" i="15"/>
  <c r="F70" i="15"/>
  <c r="D58" i="14" l="1"/>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B40" i="14"/>
  <c r="B39" i="14"/>
  <c r="B38" i="14"/>
  <c r="B37" i="14"/>
  <c r="B36" i="14"/>
  <c r="B35" i="14"/>
  <c r="B34" i="14"/>
  <c r="B33" i="14"/>
  <c r="B32" i="14"/>
  <c r="B31" i="14"/>
  <c r="B30" i="14"/>
  <c r="B29" i="14"/>
  <c r="B28" i="14"/>
  <c r="B27" i="14"/>
  <c r="B26" i="14"/>
  <c r="B25" i="14"/>
  <c r="B24" i="14"/>
  <c r="B23" i="14"/>
  <c r="AC41" i="2" l="1"/>
  <c r="S41" i="2"/>
  <c r="AB40" i="2"/>
  <c r="R40" i="2"/>
  <c r="AA39" i="2"/>
  <c r="Q39" i="2"/>
  <c r="Z38" i="2"/>
  <c r="P38" i="2"/>
  <c r="Y37" i="2"/>
  <c r="O37" i="2"/>
  <c r="X36" i="2"/>
  <c r="N36" i="2"/>
  <c r="W35" i="2"/>
  <c r="M35" i="2"/>
  <c r="G34" i="2"/>
  <c r="D39" i="2" s="1"/>
  <c r="C34" i="2"/>
  <c r="G33" i="2"/>
  <c r="D38" i="2" s="1"/>
  <c r="C33" i="2"/>
  <c r="B36" i="2" s="1"/>
  <c r="Q30" i="2"/>
  <c r="O30" i="2"/>
  <c r="N30" i="2"/>
  <c r="Q29" i="2"/>
  <c r="O29" i="2"/>
  <c r="N29" i="2"/>
  <c r="Q28" i="2"/>
  <c r="O28" i="2"/>
  <c r="N28" i="2"/>
  <c r="Q27" i="2"/>
  <c r="O27" i="2"/>
  <c r="N27" i="2"/>
  <c r="Q26" i="2"/>
  <c r="O26" i="2"/>
  <c r="N26" i="2"/>
  <c r="Q25" i="2"/>
  <c r="O25" i="2"/>
  <c r="N25" i="2"/>
  <c r="Q24" i="2"/>
  <c r="O24" i="2"/>
  <c r="N24" i="2"/>
  <c r="Q23" i="2"/>
  <c r="O23" i="2"/>
  <c r="N23" i="2"/>
  <c r="Q22" i="2"/>
  <c r="O22" i="2"/>
  <c r="N22" i="2"/>
  <c r="Q21" i="2"/>
  <c r="O21" i="2"/>
  <c r="P21" i="2" s="1"/>
  <c r="N21" i="2"/>
  <c r="Q20" i="2"/>
  <c r="O20" i="2"/>
  <c r="P20" i="2" s="1"/>
  <c r="N20" i="2"/>
  <c r="Q19" i="2"/>
  <c r="O19" i="2"/>
  <c r="P19" i="2" s="1"/>
  <c r="N19" i="2"/>
  <c r="Q18" i="2"/>
  <c r="O18" i="2"/>
  <c r="P18" i="2" s="1"/>
  <c r="N18" i="2"/>
  <c r="Y17" i="2"/>
  <c r="E14" i="2"/>
  <c r="F14" i="2" s="1"/>
  <c r="E13" i="2"/>
  <c r="F13" i="2" s="1"/>
  <c r="E12" i="2"/>
  <c r="F12" i="2" s="1"/>
  <c r="E11" i="2"/>
  <c r="E10" i="2"/>
  <c r="F10" i="2" s="1"/>
  <c r="A7" i="2"/>
  <c r="B77" i="27"/>
  <c r="B76" i="27"/>
  <c r="B75" i="27"/>
  <c r="B74" i="27"/>
  <c r="B73" i="27"/>
  <c r="B71" i="27"/>
  <c r="B70" i="27"/>
  <c r="B69" i="27"/>
  <c r="B68" i="27"/>
  <c r="B67" i="27"/>
  <c r="K61" i="27"/>
  <c r="J61" i="27"/>
  <c r="I61" i="27"/>
  <c r="H61" i="27"/>
  <c r="G61" i="27"/>
  <c r="F61" i="27"/>
  <c r="K60" i="27"/>
  <c r="J60" i="27"/>
  <c r="I60" i="27"/>
  <c r="H60" i="27"/>
  <c r="G60" i="27"/>
  <c r="F60" i="27"/>
  <c r="K59" i="27"/>
  <c r="J59" i="27"/>
  <c r="S73" i="27" s="1"/>
  <c r="I59" i="27"/>
  <c r="S76" i="27" s="1"/>
  <c r="H59" i="27"/>
  <c r="R76" i="27" s="1"/>
  <c r="G59" i="27"/>
  <c r="F59" i="27"/>
  <c r="K58" i="27"/>
  <c r="J58" i="27"/>
  <c r="S67" i="27" s="1"/>
  <c r="I58" i="27"/>
  <c r="H58" i="27"/>
  <c r="Q67" i="27" s="1"/>
  <c r="G58" i="27"/>
  <c r="Q68" i="27" s="1"/>
  <c r="F58" i="27"/>
  <c r="AQ54" i="27"/>
  <c r="AP54" i="27"/>
  <c r="AO54" i="27"/>
  <c r="AN54" i="27"/>
  <c r="AM54" i="27"/>
  <c r="AL54" i="27"/>
  <c r="AI54" i="27"/>
  <c r="AH54" i="27"/>
  <c r="AG54" i="27"/>
  <c r="AF54" i="27"/>
  <c r="AE54" i="27"/>
  <c r="AD54" i="27"/>
  <c r="B54" i="27"/>
  <c r="E54" i="27" s="1"/>
  <c r="AQ53" i="27"/>
  <c r="AP53" i="27"/>
  <c r="AO53" i="27"/>
  <c r="AN53" i="27"/>
  <c r="AM53" i="27"/>
  <c r="AL53" i="27"/>
  <c r="AI53" i="27"/>
  <c r="AH53" i="27"/>
  <c r="AG53" i="27"/>
  <c r="AF53" i="27"/>
  <c r="AE53" i="27"/>
  <c r="AD53" i="27"/>
  <c r="B53" i="27"/>
  <c r="E53" i="27" s="1"/>
  <c r="AQ52" i="27"/>
  <c r="AP52" i="27"/>
  <c r="AO52" i="27"/>
  <c r="AN52" i="27"/>
  <c r="AM52" i="27"/>
  <c r="AL52" i="27"/>
  <c r="AI52" i="27"/>
  <c r="AH52" i="27"/>
  <c r="AG52" i="27"/>
  <c r="AF52" i="27"/>
  <c r="AE52" i="27"/>
  <c r="AD52" i="27"/>
  <c r="B52" i="27"/>
  <c r="E52" i="27" s="1"/>
  <c r="AQ51" i="27"/>
  <c r="AP51" i="27"/>
  <c r="AO51" i="27"/>
  <c r="AN51" i="27"/>
  <c r="AM51" i="27"/>
  <c r="AL51" i="27"/>
  <c r="AI51" i="27"/>
  <c r="AH51" i="27"/>
  <c r="AG51" i="27"/>
  <c r="AF51" i="27"/>
  <c r="AE51" i="27"/>
  <c r="AD51" i="27"/>
  <c r="B51" i="27"/>
  <c r="E51" i="27" s="1"/>
  <c r="AQ50" i="27"/>
  <c r="AP50" i="27"/>
  <c r="AO50" i="27"/>
  <c r="AN50" i="27"/>
  <c r="AM50" i="27"/>
  <c r="AL50" i="27"/>
  <c r="AI50" i="27"/>
  <c r="AH50" i="27"/>
  <c r="AG50" i="27"/>
  <c r="AF50" i="27"/>
  <c r="AE50" i="27"/>
  <c r="AD50" i="27"/>
  <c r="B50" i="27"/>
  <c r="E50" i="27" s="1"/>
  <c r="AQ49" i="27"/>
  <c r="AP49" i="27"/>
  <c r="AO49" i="27"/>
  <c r="AN49" i="27"/>
  <c r="AM49" i="27"/>
  <c r="AL49" i="27"/>
  <c r="AI49" i="27"/>
  <c r="AH49" i="27"/>
  <c r="AG49" i="27"/>
  <c r="AF49" i="27"/>
  <c r="AE49" i="27"/>
  <c r="AD49" i="27"/>
  <c r="C49" i="27"/>
  <c r="B49" i="27"/>
  <c r="E49" i="27" s="1"/>
  <c r="AQ47" i="27"/>
  <c r="AP47" i="27"/>
  <c r="AO47" i="27"/>
  <c r="AN47" i="27"/>
  <c r="AM47" i="27"/>
  <c r="AL47" i="27"/>
  <c r="AI47" i="27"/>
  <c r="AH47" i="27"/>
  <c r="AG47" i="27"/>
  <c r="AF47" i="27"/>
  <c r="AE47" i="27"/>
  <c r="AD47" i="27"/>
  <c r="B47" i="27"/>
  <c r="E47" i="27" s="1"/>
  <c r="AQ46" i="27"/>
  <c r="AP46" i="27"/>
  <c r="AO46" i="27"/>
  <c r="AN46" i="27"/>
  <c r="AM46" i="27"/>
  <c r="AL46" i="27"/>
  <c r="AI46" i="27"/>
  <c r="AH46" i="27"/>
  <c r="AG46" i="27"/>
  <c r="AF46" i="27"/>
  <c r="AE46" i="27"/>
  <c r="AD46" i="27"/>
  <c r="B46" i="27"/>
  <c r="E46" i="27" s="1"/>
  <c r="AQ45" i="27"/>
  <c r="AP45" i="27"/>
  <c r="AO45" i="27"/>
  <c r="AN45" i="27"/>
  <c r="AM45" i="27"/>
  <c r="AL45" i="27"/>
  <c r="AI45" i="27"/>
  <c r="AH45" i="27"/>
  <c r="AG45" i="27"/>
  <c r="AF45" i="27"/>
  <c r="AE45" i="27"/>
  <c r="AD45" i="27"/>
  <c r="B45" i="27"/>
  <c r="E45" i="27" s="1"/>
  <c r="AQ44" i="27"/>
  <c r="AP44" i="27"/>
  <c r="AO44" i="27"/>
  <c r="AN44" i="27"/>
  <c r="AM44" i="27"/>
  <c r="AL44" i="27"/>
  <c r="AI44" i="27"/>
  <c r="AH44" i="27"/>
  <c r="AG44" i="27"/>
  <c r="AF44" i="27"/>
  <c r="AE44" i="27"/>
  <c r="AD44" i="27"/>
  <c r="B44" i="27"/>
  <c r="E44" i="27" s="1"/>
  <c r="AQ43" i="27"/>
  <c r="AP43" i="27"/>
  <c r="AO43" i="27"/>
  <c r="AN43" i="27"/>
  <c r="AM43" i="27"/>
  <c r="AL43" i="27"/>
  <c r="AI43" i="27"/>
  <c r="AH43" i="27"/>
  <c r="AG43" i="27"/>
  <c r="AF43" i="27"/>
  <c r="AE43" i="27"/>
  <c r="AD43" i="27"/>
  <c r="B43" i="27"/>
  <c r="E43" i="27" s="1"/>
  <c r="AQ42" i="27"/>
  <c r="AP42" i="27"/>
  <c r="AO42" i="27"/>
  <c r="AN42" i="27"/>
  <c r="AM42" i="27"/>
  <c r="AL42" i="27"/>
  <c r="AI42" i="27"/>
  <c r="AH42" i="27"/>
  <c r="AG42" i="27"/>
  <c r="AF42" i="27"/>
  <c r="AE42" i="27"/>
  <c r="AD42" i="27"/>
  <c r="B42" i="27"/>
  <c r="E42" i="27" s="1"/>
  <c r="AQ40" i="27"/>
  <c r="AP40" i="27"/>
  <c r="AO40" i="27"/>
  <c r="AN40" i="27"/>
  <c r="AM40" i="27"/>
  <c r="AL40" i="27"/>
  <c r="AI40" i="27"/>
  <c r="AH40" i="27"/>
  <c r="AG40" i="27"/>
  <c r="AF40" i="27"/>
  <c r="AE40" i="27"/>
  <c r="AD40" i="27"/>
  <c r="B40" i="27"/>
  <c r="E40" i="27" s="1"/>
  <c r="AQ39" i="27"/>
  <c r="AP39" i="27"/>
  <c r="AO39" i="27"/>
  <c r="AN39" i="27"/>
  <c r="AM39" i="27"/>
  <c r="AL39" i="27"/>
  <c r="AI39" i="27"/>
  <c r="AH39" i="27"/>
  <c r="AG39" i="27"/>
  <c r="AF39" i="27"/>
  <c r="AE39" i="27"/>
  <c r="AD39" i="27"/>
  <c r="B39" i="27"/>
  <c r="E39" i="27" s="1"/>
  <c r="AQ38" i="27"/>
  <c r="AP38" i="27"/>
  <c r="AO38" i="27"/>
  <c r="AN38" i="27"/>
  <c r="AM38" i="27"/>
  <c r="AL38" i="27"/>
  <c r="AI38" i="27"/>
  <c r="AH38" i="27"/>
  <c r="AG38" i="27"/>
  <c r="AF38" i="27"/>
  <c r="AE38" i="27"/>
  <c r="AD38" i="27"/>
  <c r="B38" i="27"/>
  <c r="E38" i="27" s="1"/>
  <c r="AQ37" i="27"/>
  <c r="AP37" i="27"/>
  <c r="AO37" i="27"/>
  <c r="AN37" i="27"/>
  <c r="AM37" i="27"/>
  <c r="AL37" i="27"/>
  <c r="AI37" i="27"/>
  <c r="AH37" i="27"/>
  <c r="AG37" i="27"/>
  <c r="AF37" i="27"/>
  <c r="AE37" i="27"/>
  <c r="AD37" i="27"/>
  <c r="B37" i="27"/>
  <c r="E37" i="27" s="1"/>
  <c r="AQ36" i="27"/>
  <c r="AP36" i="27"/>
  <c r="AO36" i="27"/>
  <c r="AN36" i="27"/>
  <c r="AM36" i="27"/>
  <c r="AL36" i="27"/>
  <c r="AI36" i="27"/>
  <c r="AH36" i="27"/>
  <c r="AG36" i="27"/>
  <c r="AF36" i="27"/>
  <c r="AE36" i="27"/>
  <c r="AD36" i="27"/>
  <c r="C36" i="27"/>
  <c r="B36" i="27"/>
  <c r="E36" i="27" s="1"/>
  <c r="AQ35" i="27"/>
  <c r="AP35" i="27"/>
  <c r="AO35" i="27"/>
  <c r="AN35" i="27"/>
  <c r="AM35" i="27"/>
  <c r="AL35" i="27"/>
  <c r="AI35" i="27"/>
  <c r="AH35" i="27"/>
  <c r="AG35" i="27"/>
  <c r="AF35" i="27"/>
  <c r="AE35" i="27"/>
  <c r="AD35" i="27"/>
  <c r="B35" i="27"/>
  <c r="E35" i="27" s="1"/>
  <c r="AQ33" i="27"/>
  <c r="AP33" i="27"/>
  <c r="AO33" i="27"/>
  <c r="AN33" i="27"/>
  <c r="AM33" i="27"/>
  <c r="AL33" i="27"/>
  <c r="AI33" i="27"/>
  <c r="AH33" i="27"/>
  <c r="AG33" i="27"/>
  <c r="AF33" i="27"/>
  <c r="AE33" i="27"/>
  <c r="AD33" i="27"/>
  <c r="B33" i="27"/>
  <c r="E33" i="27" s="1"/>
  <c r="AQ32" i="27"/>
  <c r="AP32" i="27"/>
  <c r="AO32" i="27"/>
  <c r="AN32" i="27"/>
  <c r="AM32" i="27"/>
  <c r="AL32" i="27"/>
  <c r="AI32" i="27"/>
  <c r="AH32" i="27"/>
  <c r="AG32" i="27"/>
  <c r="AF32" i="27"/>
  <c r="AE32" i="27"/>
  <c r="AD32" i="27"/>
  <c r="B32" i="27"/>
  <c r="E32" i="27" s="1"/>
  <c r="AQ31" i="27"/>
  <c r="AP31" i="27"/>
  <c r="AO31" i="27"/>
  <c r="AN31" i="27"/>
  <c r="AM31" i="27"/>
  <c r="AL31" i="27"/>
  <c r="AI31" i="27"/>
  <c r="AH31" i="27"/>
  <c r="AG31" i="27"/>
  <c r="AF31" i="27"/>
  <c r="AE31" i="27"/>
  <c r="AD31" i="27"/>
  <c r="B31" i="27"/>
  <c r="E31" i="27" s="1"/>
  <c r="AQ30" i="27"/>
  <c r="AP30" i="27"/>
  <c r="AO30" i="27"/>
  <c r="AN30" i="27"/>
  <c r="AM30" i="27"/>
  <c r="AL30" i="27"/>
  <c r="AI30" i="27"/>
  <c r="AH30" i="27"/>
  <c r="AG30" i="27"/>
  <c r="AF30" i="27"/>
  <c r="AE30" i="27"/>
  <c r="AD30" i="27"/>
  <c r="B30" i="27"/>
  <c r="E30" i="27" s="1"/>
  <c r="AQ29" i="27"/>
  <c r="AP29" i="27"/>
  <c r="AO29" i="27"/>
  <c r="AN29" i="27"/>
  <c r="AM29" i="27"/>
  <c r="AL29" i="27"/>
  <c r="AI29" i="27"/>
  <c r="AH29" i="27"/>
  <c r="AG29" i="27"/>
  <c r="AF29" i="27"/>
  <c r="AE29" i="27"/>
  <c r="AD29" i="27"/>
  <c r="E29" i="27"/>
  <c r="B29" i="27"/>
  <c r="AQ28" i="27"/>
  <c r="AP28" i="27"/>
  <c r="AO28" i="27"/>
  <c r="AN28" i="27"/>
  <c r="AM28" i="27"/>
  <c r="AL28" i="27"/>
  <c r="AI28" i="27"/>
  <c r="AH28" i="27"/>
  <c r="AG28" i="27"/>
  <c r="AF28" i="27"/>
  <c r="AE28" i="27"/>
  <c r="AD28" i="27"/>
  <c r="E28" i="27"/>
  <c r="C28" i="27"/>
  <c r="B28" i="27"/>
  <c r="AK27" i="27"/>
  <c r="AI27" i="27"/>
  <c r="D24" i="27"/>
  <c r="D22" i="27"/>
  <c r="D21" i="27"/>
  <c r="K20" i="27"/>
  <c r="J20" i="27"/>
  <c r="I20" i="27"/>
  <c r="H20" i="27"/>
  <c r="G20" i="27"/>
  <c r="F20" i="27"/>
  <c r="K19" i="27"/>
  <c r="J19" i="27"/>
  <c r="K28" i="27" s="1"/>
  <c r="S28" i="27" s="1"/>
  <c r="I19" i="27"/>
  <c r="K29" i="27" s="1"/>
  <c r="S29" i="27" s="1"/>
  <c r="H19" i="27"/>
  <c r="G19" i="27"/>
  <c r="I29" i="27" s="1"/>
  <c r="F19" i="27"/>
  <c r="A18" i="27"/>
  <c r="BG12" i="27"/>
  <c r="BF12" i="27"/>
  <c r="BE12" i="27"/>
  <c r="BD12" i="27"/>
  <c r="BC12" i="27"/>
  <c r="BB12" i="27"/>
  <c r="BA12" i="27"/>
  <c r="AY12" i="27"/>
  <c r="AX12" i="27"/>
  <c r="AW12" i="27"/>
  <c r="AV12" i="27"/>
  <c r="AU12" i="27"/>
  <c r="AT12" i="27"/>
  <c r="AS12" i="27"/>
  <c r="AQ12" i="27"/>
  <c r="AP12" i="27"/>
  <c r="AO12" i="27"/>
  <c r="AN12" i="27"/>
  <c r="AM12" i="27"/>
  <c r="AL12" i="27"/>
  <c r="AK12" i="27"/>
  <c r="AI12" i="27"/>
  <c r="AH12" i="27"/>
  <c r="AG12" i="27"/>
  <c r="AF12" i="27"/>
  <c r="AE12" i="27"/>
  <c r="AD12" i="27"/>
  <c r="AC12" i="27"/>
  <c r="AA12" i="27"/>
  <c r="Z12" i="27"/>
  <c r="Y12" i="27"/>
  <c r="X12" i="27"/>
  <c r="W12" i="27"/>
  <c r="V12" i="27"/>
  <c r="U12" i="27"/>
  <c r="S12" i="27"/>
  <c r="R12" i="27"/>
  <c r="Q12" i="27"/>
  <c r="P12" i="27"/>
  <c r="O12" i="27"/>
  <c r="N12" i="27"/>
  <c r="M12" i="27"/>
  <c r="K11" i="27"/>
  <c r="J11" i="27"/>
  <c r="I11" i="27"/>
  <c r="H11" i="27"/>
  <c r="G11" i="27"/>
  <c r="F11" i="27"/>
  <c r="K10" i="27"/>
  <c r="J10" i="27"/>
  <c r="I10" i="27"/>
  <c r="H10" i="27"/>
  <c r="G10" i="27"/>
  <c r="F10" i="27"/>
  <c r="AA4" i="27"/>
  <c r="AI4" i="27" s="1"/>
  <c r="AQ4" i="27" s="1"/>
  <c r="AY4" i="27" s="1"/>
  <c r="BG4" i="27" s="1"/>
  <c r="S4" i="27"/>
  <c r="R4" i="27"/>
  <c r="Z4" i="27" s="1"/>
  <c r="AH4" i="27" s="1"/>
  <c r="AP4" i="27" s="1"/>
  <c r="AX4" i="27" s="1"/>
  <c r="BF4" i="27" s="1"/>
  <c r="Q4" i="27"/>
  <c r="Y4" i="27" s="1"/>
  <c r="AG4" i="27" s="1"/>
  <c r="AO4" i="27" s="1"/>
  <c r="AW4" i="27" s="1"/>
  <c r="BE4" i="27" s="1"/>
  <c r="P4" i="27"/>
  <c r="X4" i="27" s="1"/>
  <c r="AF4" i="27" s="1"/>
  <c r="AN4" i="27" s="1"/>
  <c r="AV4" i="27" s="1"/>
  <c r="BD4" i="27" s="1"/>
  <c r="O4" i="27"/>
  <c r="W4" i="27" s="1"/>
  <c r="AE4" i="27" s="1"/>
  <c r="AM4" i="27" s="1"/>
  <c r="AU4" i="27" s="1"/>
  <c r="BC4" i="27" s="1"/>
  <c r="N4" i="27"/>
  <c r="V4" i="27" s="1"/>
  <c r="AD4" i="27" s="1"/>
  <c r="AL4" i="27" s="1"/>
  <c r="AT4" i="27" s="1"/>
  <c r="BB4" i="27" s="1"/>
  <c r="M4" i="27"/>
  <c r="U4" i="27" s="1"/>
  <c r="AC4" i="27" s="1"/>
  <c r="AK4" i="27" s="1"/>
  <c r="AS4" i="27" s="1"/>
  <c r="BA4" i="27" s="1"/>
  <c r="B3" i="27"/>
  <c r="B2" i="27"/>
  <c r="B1" i="27"/>
  <c r="H47" i="27" s="1"/>
  <c r="P47" i="27" s="1"/>
  <c r="C60" i="25"/>
  <c r="C59" i="25"/>
  <c r="C58" i="25"/>
  <c r="C57" i="25"/>
  <c r="C56" i="25"/>
  <c r="C55" i="25"/>
  <c r="C54" i="25"/>
  <c r="C53" i="25"/>
  <c r="C52" i="25"/>
  <c r="C51" i="25"/>
  <c r="E51" i="25" s="1"/>
  <c r="C50" i="25"/>
  <c r="C49" i="25"/>
  <c r="E49" i="25" s="1"/>
  <c r="C48" i="25"/>
  <c r="C47" i="25"/>
  <c r="C46" i="25"/>
  <c r="C45" i="25"/>
  <c r="C44" i="25"/>
  <c r="C43" i="25"/>
  <c r="C42" i="25"/>
  <c r="C41" i="25"/>
  <c r="C40" i="25"/>
  <c r="C39" i="25"/>
  <c r="C38" i="25"/>
  <c r="C37" i="25"/>
  <c r="E37" i="25" s="1"/>
  <c r="C36" i="25"/>
  <c r="C35" i="25"/>
  <c r="C34" i="25"/>
  <c r="C33" i="25"/>
  <c r="F32" i="25"/>
  <c r="C32" i="25"/>
  <c r="E32" i="25" s="1"/>
  <c r="C31" i="25"/>
  <c r="C30" i="25"/>
  <c r="C29" i="25"/>
  <c r="C28" i="25"/>
  <c r="C27" i="25"/>
  <c r="C26" i="25"/>
  <c r="F26" i="25" s="1"/>
  <c r="C25" i="25"/>
  <c r="AH4" i="25"/>
  <c r="AP4" i="25" s="1"/>
  <c r="AX4" i="25" s="1"/>
  <c r="BF4" i="25" s="1"/>
  <c r="U4" i="25"/>
  <c r="AC4" i="25" s="1"/>
  <c r="AK4" i="25" s="1"/>
  <c r="AS4" i="25" s="1"/>
  <c r="BA4" i="25" s="1"/>
  <c r="S4" i="25"/>
  <c r="AA4" i="25" s="1"/>
  <c r="AI4" i="25" s="1"/>
  <c r="AQ4" i="25" s="1"/>
  <c r="AY4" i="25" s="1"/>
  <c r="BG4" i="25" s="1"/>
  <c r="R4" i="25"/>
  <c r="Z4" i="25" s="1"/>
  <c r="Q4" i="25"/>
  <c r="Y4" i="25" s="1"/>
  <c r="AG4" i="25" s="1"/>
  <c r="AO4" i="25" s="1"/>
  <c r="AW4" i="25" s="1"/>
  <c r="BE4" i="25" s="1"/>
  <c r="P4" i="25"/>
  <c r="X4" i="25" s="1"/>
  <c r="AF4" i="25" s="1"/>
  <c r="AN4" i="25" s="1"/>
  <c r="AV4" i="25" s="1"/>
  <c r="BD4" i="25" s="1"/>
  <c r="O4" i="25"/>
  <c r="W4" i="25" s="1"/>
  <c r="AE4" i="25" s="1"/>
  <c r="AM4" i="25" s="1"/>
  <c r="AU4" i="25" s="1"/>
  <c r="BC4" i="25" s="1"/>
  <c r="N4" i="25"/>
  <c r="V4" i="25" s="1"/>
  <c r="AD4" i="25" s="1"/>
  <c r="AL4" i="25" s="1"/>
  <c r="AT4" i="25" s="1"/>
  <c r="BB4" i="25" s="1"/>
  <c r="M4" i="25"/>
  <c r="D3" i="25"/>
  <c r="D2" i="25"/>
  <c r="B2" i="25"/>
  <c r="D1" i="25"/>
  <c r="B1" i="25"/>
  <c r="J1345" i="10"/>
  <c r="I1345" i="10"/>
  <c r="H1345" i="10"/>
  <c r="G1345" i="10"/>
  <c r="F1345" i="10"/>
  <c r="E1345" i="10"/>
  <c r="J1344" i="10"/>
  <c r="I1344" i="10"/>
  <c r="H1344" i="10"/>
  <c r="G1344" i="10"/>
  <c r="F1344" i="10"/>
  <c r="E1344" i="10"/>
  <c r="J1343" i="10"/>
  <c r="I1343" i="10"/>
  <c r="H1343" i="10"/>
  <c r="G1343" i="10"/>
  <c r="F1343" i="10"/>
  <c r="E1343" i="10"/>
  <c r="J1342" i="10"/>
  <c r="I1342" i="10"/>
  <c r="H1342" i="10"/>
  <c r="G1342" i="10"/>
  <c r="F1342" i="10"/>
  <c r="E1342" i="10"/>
  <c r="D1341" i="10"/>
  <c r="D1361" i="10" s="1"/>
  <c r="D1340" i="10"/>
  <c r="D1339" i="10"/>
  <c r="J1319" i="10"/>
  <c r="I1319" i="10"/>
  <c r="J1325" i="10" s="1"/>
  <c r="H1319" i="10"/>
  <c r="G1319" i="10"/>
  <c r="F1319" i="10"/>
  <c r="E1319" i="10"/>
  <c r="J1318" i="10"/>
  <c r="I1318" i="10"/>
  <c r="H1318" i="10"/>
  <c r="G1318" i="10"/>
  <c r="F1318" i="10"/>
  <c r="E1318" i="10"/>
  <c r="D1315" i="10"/>
  <c r="D1337" i="10" s="1"/>
  <c r="D1314" i="10"/>
  <c r="D1313" i="10"/>
  <c r="J1293" i="10"/>
  <c r="I1293" i="10"/>
  <c r="H1293" i="10"/>
  <c r="I1299" i="10" s="1"/>
  <c r="G1293" i="10"/>
  <c r="F1293" i="10"/>
  <c r="E1293" i="10"/>
  <c r="J1292" i="10"/>
  <c r="I1292" i="10"/>
  <c r="H1292" i="10"/>
  <c r="G1292" i="10"/>
  <c r="F1292" i="10"/>
  <c r="E1292" i="10"/>
  <c r="D1289" i="10"/>
  <c r="D1288" i="10"/>
  <c r="D1287" i="10"/>
  <c r="J1267" i="10"/>
  <c r="I1267" i="10"/>
  <c r="H1267" i="10"/>
  <c r="I1273" i="10" s="1"/>
  <c r="G1267" i="10"/>
  <c r="F1267" i="10"/>
  <c r="E1267" i="10"/>
  <c r="J1266" i="10"/>
  <c r="I1266" i="10"/>
  <c r="H1266" i="10"/>
  <c r="G1266" i="10"/>
  <c r="F1266" i="10"/>
  <c r="G1272" i="10" s="1"/>
  <c r="E1266" i="10"/>
  <c r="D1263" i="10"/>
  <c r="D1262" i="10"/>
  <c r="D1261" i="10"/>
  <c r="J1239" i="10"/>
  <c r="I1239" i="10"/>
  <c r="H1239" i="10"/>
  <c r="G1239" i="10"/>
  <c r="F1239" i="10"/>
  <c r="E1239" i="10"/>
  <c r="J1238" i="10"/>
  <c r="I1238" i="10"/>
  <c r="H1238" i="10"/>
  <c r="G1238" i="10"/>
  <c r="F1238" i="10"/>
  <c r="E1238" i="10"/>
  <c r="D1236" i="10"/>
  <c r="D1235" i="10"/>
  <c r="D1256" i="10" s="1"/>
  <c r="J1213" i="10"/>
  <c r="I1213" i="10"/>
  <c r="H1213" i="10"/>
  <c r="G1213" i="10"/>
  <c r="F1213" i="10"/>
  <c r="E1213" i="10"/>
  <c r="J1212" i="10"/>
  <c r="I1212" i="10"/>
  <c r="H1212" i="10"/>
  <c r="G1212" i="10"/>
  <c r="F1212" i="10"/>
  <c r="E1212" i="10"/>
  <c r="D1211" i="10"/>
  <c r="D1210" i="10"/>
  <c r="D1209" i="10"/>
  <c r="J1187" i="10"/>
  <c r="I1187" i="10"/>
  <c r="H1187" i="10"/>
  <c r="G1187" i="10"/>
  <c r="F1187" i="10"/>
  <c r="E1187" i="10"/>
  <c r="J1186" i="10"/>
  <c r="I1186" i="10"/>
  <c r="H1186" i="10"/>
  <c r="G1186" i="10"/>
  <c r="F1186" i="10"/>
  <c r="E1186" i="10"/>
  <c r="D1185" i="10"/>
  <c r="D1206" i="10" s="1"/>
  <c r="D1184" i="10"/>
  <c r="D1183" i="10"/>
  <c r="J1161" i="10"/>
  <c r="I1161" i="10"/>
  <c r="H1161" i="10"/>
  <c r="G1161" i="10"/>
  <c r="F1161" i="10"/>
  <c r="E1161" i="10"/>
  <c r="J1160" i="10"/>
  <c r="I1160" i="10"/>
  <c r="H1160" i="10"/>
  <c r="G1160" i="10"/>
  <c r="F1160" i="10"/>
  <c r="E1160" i="10"/>
  <c r="D1159" i="10"/>
  <c r="D1178" i="10" s="1"/>
  <c r="D1158" i="10"/>
  <c r="D1157" i="10"/>
  <c r="J1135" i="10"/>
  <c r="I1135" i="10"/>
  <c r="H1135" i="10"/>
  <c r="G1135" i="10"/>
  <c r="F1135" i="10"/>
  <c r="E1135" i="10"/>
  <c r="J1134" i="10"/>
  <c r="I1134" i="10"/>
  <c r="H1134" i="10"/>
  <c r="G1134" i="10"/>
  <c r="F1134" i="10"/>
  <c r="E1134" i="10"/>
  <c r="D1133" i="10"/>
  <c r="D1155" i="10" s="1"/>
  <c r="D1132" i="10"/>
  <c r="D1131" i="10"/>
  <c r="J1111" i="10"/>
  <c r="I1111" i="10"/>
  <c r="H1111" i="10"/>
  <c r="G1111" i="10"/>
  <c r="F1111" i="10"/>
  <c r="E1111" i="10"/>
  <c r="J1110" i="10"/>
  <c r="I1110" i="10"/>
  <c r="H1110" i="10"/>
  <c r="G1110" i="10"/>
  <c r="F1110" i="10"/>
  <c r="E1110" i="10"/>
  <c r="D1107" i="10"/>
  <c r="D1106" i="10"/>
  <c r="D1105" i="10"/>
  <c r="H1093" i="10"/>
  <c r="H1099" i="10" s="1"/>
  <c r="J1087" i="10"/>
  <c r="J1093" i="10" s="1"/>
  <c r="J1099" i="10" s="1"/>
  <c r="I1087" i="10"/>
  <c r="I1093" i="10" s="1"/>
  <c r="I1099" i="10" s="1"/>
  <c r="H1087" i="10"/>
  <c r="G1087" i="10"/>
  <c r="G1093" i="10" s="1"/>
  <c r="G1099" i="10" s="1"/>
  <c r="F1087" i="10"/>
  <c r="F1093" i="10" s="1"/>
  <c r="F1099" i="10" s="1"/>
  <c r="E1087" i="10"/>
  <c r="E1093" i="10" s="1"/>
  <c r="E1099" i="10" s="1"/>
  <c r="J1085" i="10"/>
  <c r="I1085" i="10"/>
  <c r="H1085" i="10"/>
  <c r="I1091" i="10" s="1"/>
  <c r="G1085" i="10"/>
  <c r="H1091" i="10" s="1"/>
  <c r="F1085" i="10"/>
  <c r="G1091" i="10" s="1"/>
  <c r="E1085" i="10"/>
  <c r="F1091" i="10" s="1"/>
  <c r="F1097" i="10" s="1"/>
  <c r="J1084" i="10"/>
  <c r="I1084" i="10"/>
  <c r="J1090" i="10" s="1"/>
  <c r="H1084" i="10"/>
  <c r="I1090" i="10" s="1"/>
  <c r="G1084" i="10"/>
  <c r="H1090" i="10" s="1"/>
  <c r="H1096" i="10" s="1"/>
  <c r="F1084" i="10"/>
  <c r="E1084" i="10"/>
  <c r="F1090" i="10" s="1"/>
  <c r="D1081" i="10"/>
  <c r="D1080" i="10"/>
  <c r="D1079" i="10"/>
  <c r="J1059" i="10"/>
  <c r="I1059" i="10"/>
  <c r="H1059" i="10"/>
  <c r="G1059" i="10"/>
  <c r="F1059" i="10"/>
  <c r="E1059" i="10"/>
  <c r="J1058" i="10"/>
  <c r="I1058" i="10"/>
  <c r="H1058" i="10"/>
  <c r="G1058" i="10"/>
  <c r="F1058" i="10"/>
  <c r="E1058" i="10"/>
  <c r="G1064" i="10" s="1"/>
  <c r="J1057" i="10"/>
  <c r="J1069" i="10" s="1"/>
  <c r="I1057" i="10"/>
  <c r="I1069" i="10" s="1"/>
  <c r="H1057" i="10"/>
  <c r="H1069" i="10" s="1"/>
  <c r="G1057" i="10"/>
  <c r="G1069" i="10" s="1"/>
  <c r="F1057" i="10"/>
  <c r="F1069" i="10" s="1"/>
  <c r="E1057" i="10"/>
  <c r="E1069" i="10" s="1"/>
  <c r="J1056" i="10"/>
  <c r="J1068" i="10" s="1"/>
  <c r="I1056" i="10"/>
  <c r="I1068" i="10" s="1"/>
  <c r="H1056" i="10"/>
  <c r="H1068" i="10" s="1"/>
  <c r="G1056" i="10"/>
  <c r="G1068" i="10" s="1"/>
  <c r="F1056" i="10"/>
  <c r="F1068" i="10" s="1"/>
  <c r="E1056" i="10"/>
  <c r="E1068" i="10" s="1"/>
  <c r="D1055" i="10"/>
  <c r="D1076" i="10" s="1"/>
  <c r="D1054" i="10"/>
  <c r="D1053" i="10"/>
  <c r="I1039" i="10"/>
  <c r="J1033" i="10"/>
  <c r="I1033" i="10"/>
  <c r="J1039" i="10" s="1"/>
  <c r="H1033" i="10"/>
  <c r="G1033" i="10"/>
  <c r="H1039" i="10" s="1"/>
  <c r="H1045" i="10" s="1"/>
  <c r="F1033" i="10"/>
  <c r="E1033" i="10"/>
  <c r="F1039" i="10" s="1"/>
  <c r="J1032" i="10"/>
  <c r="I1032" i="10"/>
  <c r="J1038" i="10" s="1"/>
  <c r="J1044" i="10" s="1"/>
  <c r="H1032" i="10"/>
  <c r="I1038" i="10" s="1"/>
  <c r="G1032" i="10"/>
  <c r="H1038" i="10" s="1"/>
  <c r="F1032" i="10"/>
  <c r="E1032" i="10"/>
  <c r="F1038" i="10" s="1"/>
  <c r="J1031" i="10"/>
  <c r="J1043" i="10" s="1"/>
  <c r="I1031" i="10"/>
  <c r="I1043" i="10" s="1"/>
  <c r="H1031" i="10"/>
  <c r="H1043" i="10" s="1"/>
  <c r="G1031" i="10"/>
  <c r="G1043" i="10" s="1"/>
  <c r="F1031" i="10"/>
  <c r="F1043" i="10" s="1"/>
  <c r="E1031" i="10"/>
  <c r="E1043" i="10" s="1"/>
  <c r="J1030" i="10"/>
  <c r="J1042" i="10" s="1"/>
  <c r="I1030" i="10"/>
  <c r="I1042" i="10" s="1"/>
  <c r="H1030" i="10"/>
  <c r="H1042" i="10" s="1"/>
  <c r="G1030" i="10"/>
  <c r="G1042" i="10" s="1"/>
  <c r="F1030" i="10"/>
  <c r="F1042" i="10" s="1"/>
  <c r="E1030" i="10"/>
  <c r="E1042" i="10" s="1"/>
  <c r="D1029" i="10"/>
  <c r="D1028" i="10"/>
  <c r="D1027" i="10"/>
  <c r="J1003" i="10"/>
  <c r="I1003" i="10"/>
  <c r="H1003" i="10"/>
  <c r="G1003" i="10"/>
  <c r="F1003" i="10"/>
  <c r="E1003" i="10"/>
  <c r="J1002" i="10"/>
  <c r="I1002" i="10"/>
  <c r="H1002" i="10"/>
  <c r="G1002" i="10"/>
  <c r="F1002" i="10"/>
  <c r="E1002" i="10"/>
  <c r="J1001" i="10"/>
  <c r="I1001" i="10"/>
  <c r="H1001" i="10"/>
  <c r="G1001" i="10"/>
  <c r="F1001" i="10"/>
  <c r="E1001" i="10"/>
  <c r="J1000" i="10"/>
  <c r="I1000" i="10"/>
  <c r="H1000" i="10"/>
  <c r="G1000" i="10"/>
  <c r="F1000" i="10"/>
  <c r="E1000" i="10"/>
  <c r="D998" i="10"/>
  <c r="D997" i="10"/>
  <c r="J977" i="10"/>
  <c r="I977" i="10"/>
  <c r="H977" i="10"/>
  <c r="G977" i="10"/>
  <c r="F977" i="10"/>
  <c r="E977" i="10"/>
  <c r="J976" i="10"/>
  <c r="I976" i="10"/>
  <c r="J982" i="10" s="1"/>
  <c r="H976" i="10"/>
  <c r="G976" i="10"/>
  <c r="F976" i="10"/>
  <c r="E976" i="10"/>
  <c r="D972" i="10"/>
  <c r="D971" i="10"/>
  <c r="D992" i="10" s="1"/>
  <c r="J951" i="10"/>
  <c r="I951" i="10"/>
  <c r="H951" i="10"/>
  <c r="G951" i="10"/>
  <c r="F951" i="10"/>
  <c r="E951" i="10"/>
  <c r="J950" i="10"/>
  <c r="I950" i="10"/>
  <c r="H950" i="10"/>
  <c r="I956" i="10" s="1"/>
  <c r="G950" i="10"/>
  <c r="F950" i="10"/>
  <c r="E950" i="10"/>
  <c r="D946" i="10"/>
  <c r="D967" i="10" s="1"/>
  <c r="D945" i="10"/>
  <c r="J925" i="10"/>
  <c r="I925" i="10"/>
  <c r="H925" i="10"/>
  <c r="I931" i="10" s="1"/>
  <c r="G925" i="10"/>
  <c r="F925" i="10"/>
  <c r="E925" i="10"/>
  <c r="J924" i="10"/>
  <c r="I924" i="10"/>
  <c r="H924" i="10"/>
  <c r="G924" i="10"/>
  <c r="F924" i="10"/>
  <c r="G930" i="10" s="1"/>
  <c r="E924" i="10"/>
  <c r="D920" i="10"/>
  <c r="D919" i="10"/>
  <c r="D941" i="10" s="1"/>
  <c r="J897" i="10"/>
  <c r="I897" i="10"/>
  <c r="H897" i="10"/>
  <c r="G897" i="10"/>
  <c r="F897" i="10"/>
  <c r="E897" i="10"/>
  <c r="J896" i="10"/>
  <c r="I896" i="10"/>
  <c r="H896" i="10"/>
  <c r="G896" i="10"/>
  <c r="F896" i="10"/>
  <c r="E896" i="10"/>
  <c r="D894" i="10"/>
  <c r="D893" i="10"/>
  <c r="J871" i="10"/>
  <c r="I871" i="10"/>
  <c r="H871" i="10"/>
  <c r="G871" i="10"/>
  <c r="F871" i="10"/>
  <c r="E871" i="10"/>
  <c r="J870" i="10"/>
  <c r="I870" i="10"/>
  <c r="H870" i="10"/>
  <c r="G870" i="10"/>
  <c r="F870" i="10"/>
  <c r="E870" i="10"/>
  <c r="D868" i="10"/>
  <c r="D867" i="10"/>
  <c r="J845" i="10"/>
  <c r="I845" i="10"/>
  <c r="H845" i="10"/>
  <c r="G845" i="10"/>
  <c r="F845" i="10"/>
  <c r="E845" i="10"/>
  <c r="J844" i="10"/>
  <c r="I844" i="10"/>
  <c r="H844" i="10"/>
  <c r="G844" i="10"/>
  <c r="F844" i="10"/>
  <c r="E844" i="10"/>
  <c r="D842" i="10"/>
  <c r="D841" i="10"/>
  <c r="J819" i="10"/>
  <c r="I819" i="10"/>
  <c r="H819" i="10"/>
  <c r="G819" i="10"/>
  <c r="F819" i="10"/>
  <c r="E819" i="10"/>
  <c r="J818" i="10"/>
  <c r="I818" i="10"/>
  <c r="H818" i="10"/>
  <c r="G818" i="10"/>
  <c r="F818" i="10"/>
  <c r="E818" i="10"/>
  <c r="D816" i="10"/>
  <c r="D815" i="10"/>
  <c r="J793" i="10"/>
  <c r="I793" i="10"/>
  <c r="H793" i="10"/>
  <c r="G793" i="10"/>
  <c r="F793" i="10"/>
  <c r="E793" i="10"/>
  <c r="J792" i="10"/>
  <c r="I792" i="10"/>
  <c r="H792" i="10"/>
  <c r="G792" i="10"/>
  <c r="F792" i="10"/>
  <c r="E792" i="10"/>
  <c r="D790" i="10"/>
  <c r="D811" i="10" s="1"/>
  <c r="D789" i="10"/>
  <c r="J769" i="10"/>
  <c r="I769" i="10"/>
  <c r="H769" i="10"/>
  <c r="J775" i="10" s="1"/>
  <c r="J781" i="10" s="1"/>
  <c r="G769" i="10"/>
  <c r="F769" i="10"/>
  <c r="E769" i="10"/>
  <c r="J768" i="10"/>
  <c r="I768" i="10"/>
  <c r="H768" i="10"/>
  <c r="G768" i="10"/>
  <c r="F768" i="10"/>
  <c r="E768" i="10"/>
  <c r="D764" i="10"/>
  <c r="D763" i="10"/>
  <c r="H757" i="10"/>
  <c r="F751" i="10"/>
  <c r="F757" i="10" s="1"/>
  <c r="G748" i="10"/>
  <c r="J745" i="10"/>
  <c r="J751" i="10" s="1"/>
  <c r="J757" i="10" s="1"/>
  <c r="I745" i="10"/>
  <c r="I751" i="10" s="1"/>
  <c r="I757" i="10" s="1"/>
  <c r="H745" i="10"/>
  <c r="H751" i="10" s="1"/>
  <c r="G745" i="10"/>
  <c r="G751" i="10" s="1"/>
  <c r="G757" i="10" s="1"/>
  <c r="F745" i="10"/>
  <c r="E745" i="10"/>
  <c r="E751" i="10" s="1"/>
  <c r="E757" i="10" s="1"/>
  <c r="J743" i="10"/>
  <c r="I743" i="10"/>
  <c r="J749" i="10" s="1"/>
  <c r="H743" i="10"/>
  <c r="I749" i="10" s="1"/>
  <c r="G743" i="10"/>
  <c r="F743" i="10"/>
  <c r="E743" i="10"/>
  <c r="F749" i="10" s="1"/>
  <c r="J742" i="10"/>
  <c r="I742" i="10"/>
  <c r="J748" i="10" s="1"/>
  <c r="J754" i="10" s="1"/>
  <c r="H742" i="10"/>
  <c r="I748" i="10" s="1"/>
  <c r="G742" i="10"/>
  <c r="H748" i="10" s="1"/>
  <c r="F742" i="10"/>
  <c r="E742" i="10"/>
  <c r="F748" i="10" s="1"/>
  <c r="D738" i="10"/>
  <c r="D737" i="10"/>
  <c r="J717" i="10"/>
  <c r="I717" i="10"/>
  <c r="H717" i="10"/>
  <c r="G717" i="10"/>
  <c r="F717" i="10"/>
  <c r="E717" i="10"/>
  <c r="J716" i="10"/>
  <c r="I716" i="10"/>
  <c r="H716" i="10"/>
  <c r="G716" i="10"/>
  <c r="F716" i="10"/>
  <c r="E716" i="10"/>
  <c r="J715" i="10"/>
  <c r="J727" i="10" s="1"/>
  <c r="I715" i="10"/>
  <c r="I727" i="10" s="1"/>
  <c r="H715" i="10"/>
  <c r="H727" i="10" s="1"/>
  <c r="G715" i="10"/>
  <c r="G727" i="10" s="1"/>
  <c r="F715" i="10"/>
  <c r="F727" i="10" s="1"/>
  <c r="E715" i="10"/>
  <c r="E727" i="10" s="1"/>
  <c r="J714" i="10"/>
  <c r="J726" i="10" s="1"/>
  <c r="I714" i="10"/>
  <c r="I726" i="10" s="1"/>
  <c r="H714" i="10"/>
  <c r="H726" i="10" s="1"/>
  <c r="G714" i="10"/>
  <c r="G726" i="10" s="1"/>
  <c r="F714" i="10"/>
  <c r="F726" i="10" s="1"/>
  <c r="E714" i="10"/>
  <c r="E726" i="10" s="1"/>
  <c r="D712" i="10"/>
  <c r="D711" i="10"/>
  <c r="J691" i="10"/>
  <c r="I691" i="10"/>
  <c r="J697" i="10" s="1"/>
  <c r="H691" i="10"/>
  <c r="I697" i="10" s="1"/>
  <c r="I703" i="10" s="1"/>
  <c r="G691" i="10"/>
  <c r="F691" i="10"/>
  <c r="G697" i="10" s="1"/>
  <c r="E691" i="10"/>
  <c r="F697" i="10" s="1"/>
  <c r="J690" i="10"/>
  <c r="I690" i="10"/>
  <c r="J696" i="10" s="1"/>
  <c r="H690" i="10"/>
  <c r="I696" i="10" s="1"/>
  <c r="G690" i="10"/>
  <c r="F690" i="10"/>
  <c r="E690" i="10"/>
  <c r="F696" i="10" s="1"/>
  <c r="J689" i="10"/>
  <c r="J701" i="10" s="1"/>
  <c r="I689" i="10"/>
  <c r="I701" i="10" s="1"/>
  <c r="I707" i="10" s="1"/>
  <c r="H689" i="10"/>
  <c r="H701" i="10" s="1"/>
  <c r="G689" i="10"/>
  <c r="G701" i="10" s="1"/>
  <c r="F689" i="10"/>
  <c r="F701" i="10" s="1"/>
  <c r="E689" i="10"/>
  <c r="E701" i="10" s="1"/>
  <c r="J688" i="10"/>
  <c r="J700" i="10" s="1"/>
  <c r="I688" i="10"/>
  <c r="I700" i="10" s="1"/>
  <c r="H688" i="10"/>
  <c r="H700" i="10" s="1"/>
  <c r="G688" i="10"/>
  <c r="G700" i="10" s="1"/>
  <c r="F688" i="10"/>
  <c r="F700" i="10" s="1"/>
  <c r="E688" i="10"/>
  <c r="E700" i="10" s="1"/>
  <c r="D686" i="10"/>
  <c r="D685" i="10"/>
  <c r="D707" i="10" s="1"/>
  <c r="D678" i="10"/>
  <c r="J661" i="10"/>
  <c r="I661" i="10"/>
  <c r="H661" i="10"/>
  <c r="G661" i="10"/>
  <c r="F661" i="10"/>
  <c r="E661" i="10"/>
  <c r="J660" i="10"/>
  <c r="I660" i="10"/>
  <c r="H660" i="10"/>
  <c r="G660" i="10"/>
  <c r="F660" i="10"/>
  <c r="E660" i="10"/>
  <c r="J659" i="10"/>
  <c r="I659" i="10"/>
  <c r="H659" i="10"/>
  <c r="G659" i="10"/>
  <c r="F659" i="10"/>
  <c r="E659" i="10"/>
  <c r="J658" i="10"/>
  <c r="I658" i="10"/>
  <c r="H658" i="10"/>
  <c r="G658" i="10"/>
  <c r="F658" i="10"/>
  <c r="E658" i="10"/>
  <c r="D656" i="10"/>
  <c r="D655" i="10"/>
  <c r="D677" i="10" s="1"/>
  <c r="D652" i="10"/>
  <c r="J635" i="10"/>
  <c r="I635" i="10"/>
  <c r="H635" i="10"/>
  <c r="G635" i="10"/>
  <c r="F635" i="10"/>
  <c r="E635" i="10"/>
  <c r="J634" i="10"/>
  <c r="I634" i="10"/>
  <c r="J640" i="10" s="1"/>
  <c r="H634" i="10"/>
  <c r="G634" i="10"/>
  <c r="F634" i="10"/>
  <c r="E634" i="10"/>
  <c r="D630" i="10"/>
  <c r="D629" i="10"/>
  <c r="J609" i="10"/>
  <c r="I609" i="10"/>
  <c r="J615" i="10" s="1"/>
  <c r="H609" i="10"/>
  <c r="G609" i="10"/>
  <c r="F609" i="10"/>
  <c r="E609" i="10"/>
  <c r="J608" i="10"/>
  <c r="I608" i="10"/>
  <c r="H608" i="10"/>
  <c r="G608" i="10"/>
  <c r="H614" i="10" s="1"/>
  <c r="F608" i="10"/>
  <c r="E608" i="10"/>
  <c r="D604" i="10"/>
  <c r="D603" i="10"/>
  <c r="J583" i="10"/>
  <c r="I583" i="10"/>
  <c r="H583" i="10"/>
  <c r="G583" i="10"/>
  <c r="H589" i="10" s="1"/>
  <c r="F583" i="10"/>
  <c r="E583" i="10"/>
  <c r="J582" i="10"/>
  <c r="I582" i="10"/>
  <c r="J588" i="10" s="1"/>
  <c r="H582" i="10"/>
  <c r="G582" i="10"/>
  <c r="F582" i="10"/>
  <c r="E582" i="10"/>
  <c r="D578" i="10"/>
  <c r="D577" i="10"/>
  <c r="D599" i="10" s="1"/>
  <c r="J555" i="10"/>
  <c r="I555" i="10"/>
  <c r="H555" i="10"/>
  <c r="G555" i="10"/>
  <c r="F555" i="10"/>
  <c r="E555" i="10"/>
  <c r="J554" i="10"/>
  <c r="I554" i="10"/>
  <c r="H554" i="10"/>
  <c r="G554" i="10"/>
  <c r="F554" i="10"/>
  <c r="E554" i="10"/>
  <c r="D552" i="10"/>
  <c r="D575" i="10" s="1"/>
  <c r="D551" i="10"/>
  <c r="J529" i="10"/>
  <c r="I529" i="10"/>
  <c r="H529" i="10"/>
  <c r="G529" i="10"/>
  <c r="F529" i="10"/>
  <c r="E529" i="10"/>
  <c r="J528" i="10"/>
  <c r="I528" i="10"/>
  <c r="H528" i="10"/>
  <c r="G528" i="10"/>
  <c r="F528" i="10"/>
  <c r="E528" i="10"/>
  <c r="D526" i="10"/>
  <c r="D525" i="10"/>
  <c r="D548" i="10" s="1"/>
  <c r="J503" i="10"/>
  <c r="I503" i="10"/>
  <c r="H503" i="10"/>
  <c r="G503" i="10"/>
  <c r="F503" i="10"/>
  <c r="E503" i="10"/>
  <c r="J502" i="10"/>
  <c r="I502" i="10"/>
  <c r="H502" i="10"/>
  <c r="G502" i="10"/>
  <c r="F502" i="10"/>
  <c r="E502" i="10"/>
  <c r="D500" i="10"/>
  <c r="D499" i="10"/>
  <c r="D522" i="10" s="1"/>
  <c r="J477" i="10"/>
  <c r="I477" i="10"/>
  <c r="H477" i="10"/>
  <c r="G477" i="10"/>
  <c r="F477" i="10"/>
  <c r="E477" i="10"/>
  <c r="J476" i="10"/>
  <c r="I476" i="10"/>
  <c r="H476" i="10"/>
  <c r="G476" i="10"/>
  <c r="F476" i="10"/>
  <c r="E476" i="10"/>
  <c r="D474" i="10"/>
  <c r="D473" i="10"/>
  <c r="J451" i="10"/>
  <c r="I451" i="10"/>
  <c r="H451" i="10"/>
  <c r="G451" i="10"/>
  <c r="F451" i="10"/>
  <c r="E451" i="10"/>
  <c r="J450" i="10"/>
  <c r="I450" i="10"/>
  <c r="H450" i="10"/>
  <c r="G450" i="10"/>
  <c r="F450" i="10"/>
  <c r="E450" i="10"/>
  <c r="D448" i="10"/>
  <c r="D447" i="10"/>
  <c r="D444" i="10"/>
  <c r="J427" i="10"/>
  <c r="I427" i="10"/>
  <c r="H427" i="10"/>
  <c r="G427" i="10"/>
  <c r="F427" i="10"/>
  <c r="E427" i="10"/>
  <c r="J426" i="10"/>
  <c r="I426" i="10"/>
  <c r="H426" i="10"/>
  <c r="G426" i="10"/>
  <c r="F426" i="10"/>
  <c r="E426" i="10"/>
  <c r="D422" i="10"/>
  <c r="D421" i="10"/>
  <c r="D442" i="10" s="1"/>
  <c r="D419" i="10"/>
  <c r="D416" i="10"/>
  <c r="J401" i="10"/>
  <c r="I401" i="10"/>
  <c r="J407" i="10" s="1"/>
  <c r="H401" i="10"/>
  <c r="I407" i="10" s="1"/>
  <c r="I413" i="10" s="1"/>
  <c r="G401" i="10"/>
  <c r="H407" i="10" s="1"/>
  <c r="F401" i="10"/>
  <c r="G407" i="10" s="1"/>
  <c r="E401" i="10"/>
  <c r="F407" i="10" s="1"/>
  <c r="J400" i="10"/>
  <c r="I400" i="10"/>
  <c r="J406" i="10" s="1"/>
  <c r="H400" i="10"/>
  <c r="I406" i="10" s="1"/>
  <c r="G400" i="10"/>
  <c r="H406" i="10" s="1"/>
  <c r="F400" i="10"/>
  <c r="G406" i="10" s="1"/>
  <c r="G412" i="10" s="1"/>
  <c r="E400" i="10"/>
  <c r="F406" i="10" s="1"/>
  <c r="D396" i="10"/>
  <c r="D395" i="10"/>
  <c r="D418" i="10" s="1"/>
  <c r="J375" i="10"/>
  <c r="I375" i="10"/>
  <c r="H375" i="10"/>
  <c r="G375" i="10"/>
  <c r="F375" i="10"/>
  <c r="E375" i="10"/>
  <c r="J374" i="10"/>
  <c r="I374" i="10"/>
  <c r="H374" i="10"/>
  <c r="G374" i="10"/>
  <c r="F374" i="10"/>
  <c r="E374" i="10"/>
  <c r="J373" i="10"/>
  <c r="J385" i="10" s="1"/>
  <c r="I373" i="10"/>
  <c r="I385" i="10" s="1"/>
  <c r="H373" i="10"/>
  <c r="H385" i="10" s="1"/>
  <c r="G373" i="10"/>
  <c r="G385" i="10" s="1"/>
  <c r="F373" i="10"/>
  <c r="F385" i="10" s="1"/>
  <c r="E373" i="10"/>
  <c r="E385" i="10" s="1"/>
  <c r="J372" i="10"/>
  <c r="J384" i="10" s="1"/>
  <c r="I372" i="10"/>
  <c r="I384" i="10" s="1"/>
  <c r="H372" i="10"/>
  <c r="H384" i="10" s="1"/>
  <c r="G372" i="10"/>
  <c r="G384" i="10" s="1"/>
  <c r="F372" i="10"/>
  <c r="F384" i="10" s="1"/>
  <c r="E372" i="10"/>
  <c r="E384" i="10" s="1"/>
  <c r="D370" i="10"/>
  <c r="D392" i="10" s="1"/>
  <c r="D369" i="10"/>
  <c r="J349" i="10"/>
  <c r="I349" i="10"/>
  <c r="J355" i="10" s="1"/>
  <c r="H349" i="10"/>
  <c r="I355" i="10" s="1"/>
  <c r="I361" i="10" s="1"/>
  <c r="G349" i="10"/>
  <c r="H355" i="10" s="1"/>
  <c r="F349" i="10"/>
  <c r="G355" i="10" s="1"/>
  <c r="G361" i="10" s="1"/>
  <c r="E349" i="10"/>
  <c r="F355" i="10" s="1"/>
  <c r="J348" i="10"/>
  <c r="I348" i="10"/>
  <c r="J354" i="10" s="1"/>
  <c r="H348" i="10"/>
  <c r="G348" i="10"/>
  <c r="H354" i="10" s="1"/>
  <c r="F348" i="10"/>
  <c r="E348" i="10"/>
  <c r="F354" i="10" s="1"/>
  <c r="J347" i="10"/>
  <c r="J359" i="10" s="1"/>
  <c r="I347" i="10"/>
  <c r="I359" i="10" s="1"/>
  <c r="H347" i="10"/>
  <c r="H359" i="10" s="1"/>
  <c r="G347" i="10"/>
  <c r="G359" i="10" s="1"/>
  <c r="F347" i="10"/>
  <c r="F359" i="10" s="1"/>
  <c r="E347" i="10"/>
  <c r="E359" i="10" s="1"/>
  <c r="J346" i="10"/>
  <c r="J358" i="10" s="1"/>
  <c r="I346" i="10"/>
  <c r="I358" i="10" s="1"/>
  <c r="H346" i="10"/>
  <c r="H358" i="10" s="1"/>
  <c r="G346" i="10"/>
  <c r="G358" i="10" s="1"/>
  <c r="F346" i="10"/>
  <c r="F358" i="10" s="1"/>
  <c r="E346" i="10"/>
  <c r="E358" i="10" s="1"/>
  <c r="D344" i="10"/>
  <c r="D343" i="10"/>
  <c r="J319" i="10"/>
  <c r="I319" i="10"/>
  <c r="H319" i="10"/>
  <c r="G319" i="10"/>
  <c r="F319" i="10"/>
  <c r="E319" i="10"/>
  <c r="J318" i="10"/>
  <c r="I318" i="10"/>
  <c r="H318" i="10"/>
  <c r="G318" i="10"/>
  <c r="F318" i="10"/>
  <c r="E318" i="10"/>
  <c r="J317" i="10"/>
  <c r="I317" i="10"/>
  <c r="H317" i="10"/>
  <c r="G317" i="10"/>
  <c r="F317" i="10"/>
  <c r="E317" i="10"/>
  <c r="J316" i="10"/>
  <c r="I316" i="10"/>
  <c r="H316" i="10"/>
  <c r="G316" i="10"/>
  <c r="F316" i="10"/>
  <c r="E316" i="10"/>
  <c r="D314" i="10"/>
  <c r="D313" i="10"/>
  <c r="D334" i="10" s="1"/>
  <c r="J293" i="10"/>
  <c r="I293" i="10"/>
  <c r="H293" i="10"/>
  <c r="G293" i="10"/>
  <c r="F293" i="10"/>
  <c r="E293" i="10"/>
  <c r="J292" i="10"/>
  <c r="I292" i="10"/>
  <c r="H292" i="10"/>
  <c r="I298" i="10" s="1"/>
  <c r="G292" i="10"/>
  <c r="F292" i="10"/>
  <c r="E292" i="10"/>
  <c r="D288" i="10"/>
  <c r="D308" i="10" s="1"/>
  <c r="D287" i="10"/>
  <c r="J267" i="10"/>
  <c r="I267" i="10"/>
  <c r="H267" i="10"/>
  <c r="I273" i="10" s="1"/>
  <c r="G267" i="10"/>
  <c r="F267" i="10"/>
  <c r="E267" i="10"/>
  <c r="J266" i="10"/>
  <c r="I266" i="10"/>
  <c r="H266" i="10"/>
  <c r="G266" i="10"/>
  <c r="F266" i="10"/>
  <c r="E266" i="10"/>
  <c r="D262" i="10"/>
  <c r="D261" i="10"/>
  <c r="J241" i="10"/>
  <c r="I241" i="10"/>
  <c r="H241" i="10"/>
  <c r="G241" i="10"/>
  <c r="F241" i="10"/>
  <c r="G247" i="10" s="1"/>
  <c r="E241" i="10"/>
  <c r="J240" i="10"/>
  <c r="I240" i="10"/>
  <c r="H240" i="10"/>
  <c r="I246" i="10" s="1"/>
  <c r="G240" i="10"/>
  <c r="F240" i="10"/>
  <c r="E240" i="10"/>
  <c r="D236" i="10"/>
  <c r="D235" i="10"/>
  <c r="J213" i="10"/>
  <c r="I213" i="10"/>
  <c r="H213" i="10"/>
  <c r="G213" i="10"/>
  <c r="F213" i="10"/>
  <c r="E213" i="10"/>
  <c r="J212" i="10"/>
  <c r="I212" i="10"/>
  <c r="H212" i="10"/>
  <c r="G212" i="10"/>
  <c r="F212" i="10"/>
  <c r="E212" i="10"/>
  <c r="D210" i="10"/>
  <c r="D209" i="10"/>
  <c r="J187" i="10"/>
  <c r="I187" i="10"/>
  <c r="H187" i="10"/>
  <c r="G187" i="10"/>
  <c r="F187" i="10"/>
  <c r="J193" i="10" s="1"/>
  <c r="E187" i="10"/>
  <c r="J186" i="10"/>
  <c r="I186" i="10"/>
  <c r="H186" i="10"/>
  <c r="G186" i="10"/>
  <c r="F186" i="10"/>
  <c r="E186" i="10"/>
  <c r="D184" i="10"/>
  <c r="D183" i="10"/>
  <c r="J161" i="10"/>
  <c r="I161" i="10"/>
  <c r="H161" i="10"/>
  <c r="G161" i="10"/>
  <c r="F161" i="10"/>
  <c r="E161" i="10"/>
  <c r="J160" i="10"/>
  <c r="I160" i="10"/>
  <c r="H160" i="10"/>
  <c r="G160" i="10"/>
  <c r="F160" i="10"/>
  <c r="I166" i="10" s="1"/>
  <c r="E160" i="10"/>
  <c r="D158" i="10"/>
  <c r="D157" i="10"/>
  <c r="J135" i="10"/>
  <c r="I135" i="10"/>
  <c r="H135" i="10"/>
  <c r="G135" i="10"/>
  <c r="F135" i="10"/>
  <c r="E135" i="10"/>
  <c r="J134" i="10"/>
  <c r="I134" i="10"/>
  <c r="H134" i="10"/>
  <c r="G134" i="10"/>
  <c r="F134" i="10"/>
  <c r="E134" i="10"/>
  <c r="D132" i="10"/>
  <c r="D131" i="10"/>
  <c r="J109" i="10"/>
  <c r="I109" i="10"/>
  <c r="H109" i="10"/>
  <c r="G109" i="10"/>
  <c r="F109" i="10"/>
  <c r="E109" i="10"/>
  <c r="J108" i="10"/>
  <c r="I108" i="10"/>
  <c r="H108" i="10"/>
  <c r="G108" i="10"/>
  <c r="F108" i="10"/>
  <c r="E108" i="10"/>
  <c r="D106" i="10"/>
  <c r="D105" i="10"/>
  <c r="D101" i="10"/>
  <c r="J85" i="10"/>
  <c r="I85" i="10"/>
  <c r="H85" i="10"/>
  <c r="G85" i="10"/>
  <c r="F85" i="10"/>
  <c r="E85" i="10"/>
  <c r="J84" i="10"/>
  <c r="I84" i="10"/>
  <c r="H84" i="10"/>
  <c r="G84" i="10"/>
  <c r="F84" i="10"/>
  <c r="E84" i="10"/>
  <c r="G90" i="10" s="1"/>
  <c r="D80" i="10"/>
  <c r="D79" i="10"/>
  <c r="J59" i="10"/>
  <c r="I59" i="10"/>
  <c r="J65" i="10" s="1"/>
  <c r="J71" i="10" s="1"/>
  <c r="H59" i="10"/>
  <c r="G59" i="10"/>
  <c r="F59" i="10"/>
  <c r="G65" i="10" s="1"/>
  <c r="E59" i="10"/>
  <c r="F65" i="10" s="1"/>
  <c r="F71" i="10" s="1"/>
  <c r="J58" i="10"/>
  <c r="I58" i="10"/>
  <c r="J64" i="10" s="1"/>
  <c r="J70" i="10" s="1"/>
  <c r="H58" i="10"/>
  <c r="I64" i="10" s="1"/>
  <c r="G58" i="10"/>
  <c r="F58" i="10"/>
  <c r="G64" i="10" s="1"/>
  <c r="E58" i="10"/>
  <c r="F64" i="10" s="1"/>
  <c r="D54" i="10"/>
  <c r="D53" i="10"/>
  <c r="J33" i="10"/>
  <c r="I33" i="10"/>
  <c r="J39" i="10" s="1"/>
  <c r="J45" i="10" s="1"/>
  <c r="H33" i="10"/>
  <c r="G33" i="10"/>
  <c r="F33" i="10"/>
  <c r="E33" i="10"/>
  <c r="J32" i="10"/>
  <c r="I32" i="10"/>
  <c r="H32" i="10"/>
  <c r="G32" i="10"/>
  <c r="F32" i="10"/>
  <c r="E32" i="10"/>
  <c r="J31" i="10"/>
  <c r="J43" i="10" s="1"/>
  <c r="J49" i="10" s="1"/>
  <c r="I31" i="10"/>
  <c r="I43" i="10" s="1"/>
  <c r="I49" i="10" s="1"/>
  <c r="H31" i="10"/>
  <c r="H43" i="10" s="1"/>
  <c r="H49" i="10" s="1"/>
  <c r="G31" i="10"/>
  <c r="G43" i="10" s="1"/>
  <c r="G49" i="10" s="1"/>
  <c r="F31" i="10"/>
  <c r="F43" i="10" s="1"/>
  <c r="F49" i="10" s="1"/>
  <c r="E31" i="10"/>
  <c r="E43" i="10" s="1"/>
  <c r="E49" i="10" s="1"/>
  <c r="J30" i="10"/>
  <c r="J42" i="10" s="1"/>
  <c r="J48" i="10" s="1"/>
  <c r="I30" i="10"/>
  <c r="I42" i="10" s="1"/>
  <c r="I48" i="10" s="1"/>
  <c r="H30" i="10"/>
  <c r="H42" i="10" s="1"/>
  <c r="H48" i="10" s="1"/>
  <c r="G30" i="10"/>
  <c r="G42" i="10" s="1"/>
  <c r="G48" i="10" s="1"/>
  <c r="F30" i="10"/>
  <c r="F42" i="10" s="1"/>
  <c r="F48" i="10" s="1"/>
  <c r="E30" i="10"/>
  <c r="E42" i="10" s="1"/>
  <c r="E48" i="10" s="1"/>
  <c r="D28" i="10"/>
  <c r="D27" i="10"/>
  <c r="D50" i="10" s="1"/>
  <c r="J7" i="10"/>
  <c r="I7" i="10"/>
  <c r="H7" i="10"/>
  <c r="I13" i="10" s="1"/>
  <c r="G7" i="10"/>
  <c r="H13" i="10" s="1"/>
  <c r="F7" i="10"/>
  <c r="G13" i="10" s="1"/>
  <c r="E7" i="10"/>
  <c r="F13" i="10" s="1"/>
  <c r="J6" i="10"/>
  <c r="I6" i="10"/>
  <c r="J12" i="10" s="1"/>
  <c r="H6" i="10"/>
  <c r="G6" i="10"/>
  <c r="F6" i="10"/>
  <c r="G12" i="10" s="1"/>
  <c r="E6" i="10"/>
  <c r="F12" i="10" s="1"/>
  <c r="J5" i="10"/>
  <c r="J17" i="10" s="1"/>
  <c r="J23" i="10" s="1"/>
  <c r="I5" i="10"/>
  <c r="I17" i="10" s="1"/>
  <c r="I23" i="10" s="1"/>
  <c r="H5" i="10"/>
  <c r="H17" i="10" s="1"/>
  <c r="H23" i="10" s="1"/>
  <c r="G5" i="10"/>
  <c r="G17" i="10" s="1"/>
  <c r="G23" i="10" s="1"/>
  <c r="F5" i="10"/>
  <c r="F17" i="10" s="1"/>
  <c r="F23" i="10" s="1"/>
  <c r="E5" i="10"/>
  <c r="E17" i="10" s="1"/>
  <c r="E23" i="10" s="1"/>
  <c r="J4" i="10"/>
  <c r="J16" i="10" s="1"/>
  <c r="J22" i="10" s="1"/>
  <c r="I4" i="10"/>
  <c r="I16" i="10" s="1"/>
  <c r="I22" i="10" s="1"/>
  <c r="H4" i="10"/>
  <c r="H16" i="10" s="1"/>
  <c r="H22" i="10" s="1"/>
  <c r="G4" i="10"/>
  <c r="G16" i="10" s="1"/>
  <c r="G22" i="10" s="1"/>
  <c r="F4" i="10"/>
  <c r="F16" i="10" s="1"/>
  <c r="F22" i="10" s="1"/>
  <c r="E4" i="10"/>
  <c r="E16" i="10" s="1"/>
  <c r="E22" i="10" s="1"/>
  <c r="D2" i="10"/>
  <c r="D1" i="10"/>
  <c r="C67" i="20"/>
  <c r="B67" i="20"/>
  <c r="C66" i="20"/>
  <c r="B66" i="20"/>
  <c r="C65" i="20"/>
  <c r="B65" i="20"/>
  <c r="C64" i="20"/>
  <c r="B64" i="20"/>
  <c r="C63" i="20"/>
  <c r="B63" i="20"/>
  <c r="C62" i="20"/>
  <c r="B62" i="20"/>
  <c r="C61" i="20"/>
  <c r="B61" i="20"/>
  <c r="C60" i="20"/>
  <c r="B60" i="20"/>
  <c r="C59" i="20"/>
  <c r="B59" i="20"/>
  <c r="C58" i="20"/>
  <c r="B58" i="20"/>
  <c r="C57" i="20"/>
  <c r="B57" i="20"/>
  <c r="C56" i="20"/>
  <c r="B56" i="20"/>
  <c r="C55" i="20"/>
  <c r="B55" i="20"/>
  <c r="C54" i="20"/>
  <c r="B54" i="20"/>
  <c r="C53" i="20"/>
  <c r="B53" i="20"/>
  <c r="C52" i="20"/>
  <c r="B52" i="20"/>
  <c r="C51" i="20"/>
  <c r="B51" i="20"/>
  <c r="C50" i="20"/>
  <c r="B50" i="20"/>
  <c r="C49" i="20"/>
  <c r="B49" i="20"/>
  <c r="C48" i="20"/>
  <c r="B48" i="20"/>
  <c r="C47" i="20"/>
  <c r="B47" i="20"/>
  <c r="C46" i="20"/>
  <c r="B46" i="20"/>
  <c r="C45" i="20"/>
  <c r="B45" i="20"/>
  <c r="C44" i="20"/>
  <c r="B44" i="20"/>
  <c r="C43" i="20"/>
  <c r="B43" i="20"/>
  <c r="C42" i="20"/>
  <c r="B42" i="20"/>
  <c r="C41" i="20"/>
  <c r="B41" i="20"/>
  <c r="C40" i="20"/>
  <c r="B40" i="20"/>
  <c r="C39" i="20"/>
  <c r="B39" i="20"/>
  <c r="C38" i="20"/>
  <c r="B38" i="20"/>
  <c r="C37" i="20"/>
  <c r="B37" i="20"/>
  <c r="C36" i="20"/>
  <c r="B36" i="20"/>
  <c r="C35" i="20"/>
  <c r="B35" i="20"/>
  <c r="C34" i="20"/>
  <c r="B34" i="20"/>
  <c r="C33" i="20"/>
  <c r="B33" i="20"/>
  <c r="C32" i="20"/>
  <c r="B32" i="20"/>
  <c r="C31" i="20"/>
  <c r="B31" i="20"/>
  <c r="C30" i="20"/>
  <c r="B30" i="20"/>
  <c r="C29" i="20"/>
  <c r="B29" i="20"/>
  <c r="C28" i="20"/>
  <c r="B28" i="20"/>
  <c r="C27" i="20"/>
  <c r="B27" i="20"/>
  <c r="C26" i="20"/>
  <c r="B26" i="20"/>
  <c r="C25" i="20"/>
  <c r="B25" i="20"/>
  <c r="C24" i="20"/>
  <c r="B24" i="20"/>
  <c r="C23" i="20"/>
  <c r="B23" i="20"/>
  <c r="C22" i="20"/>
  <c r="B22" i="20"/>
  <c r="C21" i="20"/>
  <c r="B21" i="20"/>
  <c r="C20" i="20"/>
  <c r="B20" i="20"/>
  <c r="C19" i="20"/>
  <c r="B19" i="20"/>
  <c r="C18" i="20"/>
  <c r="B18" i="20"/>
  <c r="C17" i="20"/>
  <c r="B17" i="20"/>
  <c r="C16" i="20"/>
  <c r="B16" i="20"/>
  <c r="C15" i="20"/>
  <c r="B15" i="20"/>
  <c r="C14" i="20"/>
  <c r="B14" i="20"/>
  <c r="C13" i="20"/>
  <c r="B13" i="20"/>
  <c r="C12" i="20"/>
  <c r="B12" i="20"/>
  <c r="C11" i="20"/>
  <c r="B11" i="20"/>
  <c r="C10" i="20"/>
  <c r="B10" i="20"/>
  <c r="C9" i="20"/>
  <c r="B9" i="20"/>
  <c r="C8" i="20"/>
  <c r="B8" i="20"/>
  <c r="BZ6" i="20"/>
  <c r="CG6" i="20" s="1"/>
  <c r="AL6" i="20"/>
  <c r="AS6" i="20" s="1"/>
  <c r="AZ6" i="20" s="1"/>
  <c r="BG6" i="20" s="1"/>
  <c r="BN6" i="20" s="1"/>
  <c r="BU6" i="20" s="1"/>
  <c r="CB6" i="20" s="1"/>
  <c r="CI6" i="20" s="1"/>
  <c r="AA6" i="20"/>
  <c r="AH6" i="20" s="1"/>
  <c r="AO6" i="20" s="1"/>
  <c r="AV6" i="20" s="1"/>
  <c r="BC6" i="20" s="1"/>
  <c r="BJ6" i="20" s="1"/>
  <c r="BQ6" i="20" s="1"/>
  <c r="BX6" i="20" s="1"/>
  <c r="CE6" i="20" s="1"/>
  <c r="W6" i="20"/>
  <c r="AD6" i="20" s="1"/>
  <c r="AK6" i="20" s="1"/>
  <c r="AR6" i="20" s="1"/>
  <c r="AY6" i="20" s="1"/>
  <c r="BF6" i="20" s="1"/>
  <c r="BM6" i="20" s="1"/>
  <c r="BT6" i="20" s="1"/>
  <c r="CA6" i="20" s="1"/>
  <c r="CH6" i="20" s="1"/>
  <c r="S6" i="20"/>
  <c r="Z6" i="20" s="1"/>
  <c r="AG6" i="20" s="1"/>
  <c r="AN6" i="20" s="1"/>
  <c r="AU6" i="20" s="1"/>
  <c r="BB6" i="20" s="1"/>
  <c r="BI6" i="20" s="1"/>
  <c r="BP6" i="20" s="1"/>
  <c r="BW6" i="20" s="1"/>
  <c r="CD6" i="20" s="1"/>
  <c r="Q6" i="20"/>
  <c r="X6" i="20" s="1"/>
  <c r="AE6" i="20" s="1"/>
  <c r="P6" i="20"/>
  <c r="O6" i="20"/>
  <c r="V6" i="20" s="1"/>
  <c r="AC6" i="20" s="1"/>
  <c r="AJ6" i="20" s="1"/>
  <c r="AQ6" i="20" s="1"/>
  <c r="AX6" i="20" s="1"/>
  <c r="BE6" i="20" s="1"/>
  <c r="BL6" i="20" s="1"/>
  <c r="BS6" i="20" s="1"/>
  <c r="N6" i="20"/>
  <c r="U6" i="20" s="1"/>
  <c r="AB6" i="20" s="1"/>
  <c r="AI6" i="20" s="1"/>
  <c r="AP6" i="20" s="1"/>
  <c r="AW6" i="20" s="1"/>
  <c r="BD6" i="20" s="1"/>
  <c r="BK6" i="20" s="1"/>
  <c r="BR6" i="20" s="1"/>
  <c r="BY6" i="20" s="1"/>
  <c r="CF6" i="20" s="1"/>
  <c r="M6" i="20"/>
  <c r="T6" i="20" s="1"/>
  <c r="L6" i="20"/>
  <c r="K6" i="20"/>
  <c r="R6" i="20" s="1"/>
  <c r="Y6" i="20" s="1"/>
  <c r="AF6" i="20" s="1"/>
  <c r="AM6" i="20" s="1"/>
  <c r="AT6" i="20" s="1"/>
  <c r="BA6" i="20" s="1"/>
  <c r="BH6" i="20" s="1"/>
  <c r="BO6" i="20" s="1"/>
  <c r="BV6" i="20" s="1"/>
  <c r="CC6" i="20" s="1"/>
  <c r="CE5" i="20"/>
  <c r="AI5" i="20"/>
  <c r="AP5" i="20" s="1"/>
  <c r="AW5" i="20" s="1"/>
  <c r="BD5" i="20" s="1"/>
  <c r="BK5" i="20" s="1"/>
  <c r="BR5" i="20" s="1"/>
  <c r="BY5" i="20" s="1"/>
  <c r="CF5" i="20" s="1"/>
  <c r="AA5" i="20"/>
  <c r="AH5" i="20" s="1"/>
  <c r="AO5" i="20" s="1"/>
  <c r="AV5" i="20" s="1"/>
  <c r="BC5" i="20" s="1"/>
  <c r="BJ5" i="20" s="1"/>
  <c r="BQ5" i="20" s="1"/>
  <c r="BX5" i="20" s="1"/>
  <c r="T5" i="20"/>
  <c r="S5" i="20"/>
  <c r="Z5" i="20" s="1"/>
  <c r="AG5" i="20" s="1"/>
  <c r="AN5" i="20" s="1"/>
  <c r="AU5" i="20" s="1"/>
  <c r="BB5" i="20" s="1"/>
  <c r="BI5" i="20" s="1"/>
  <c r="BP5" i="20" s="1"/>
  <c r="BW5" i="20" s="1"/>
  <c r="CD5" i="20" s="1"/>
  <c r="Q5" i="20"/>
  <c r="X5" i="20" s="1"/>
  <c r="AE5" i="20" s="1"/>
  <c r="AL5" i="20" s="1"/>
  <c r="AS5" i="20" s="1"/>
  <c r="AZ5" i="20" s="1"/>
  <c r="BG5" i="20" s="1"/>
  <c r="BN5" i="20" s="1"/>
  <c r="BU5" i="20" s="1"/>
  <c r="CB5" i="20" s="1"/>
  <c r="CI5" i="20" s="1"/>
  <c r="P5" i="20"/>
  <c r="W5" i="20" s="1"/>
  <c r="AD5" i="20" s="1"/>
  <c r="AK5" i="20" s="1"/>
  <c r="AR5" i="20" s="1"/>
  <c r="AY5" i="20" s="1"/>
  <c r="BF5" i="20" s="1"/>
  <c r="BM5" i="20" s="1"/>
  <c r="BT5" i="20" s="1"/>
  <c r="CA5" i="20" s="1"/>
  <c r="CH5" i="20" s="1"/>
  <c r="O5" i="20"/>
  <c r="V5" i="20" s="1"/>
  <c r="AC5" i="20" s="1"/>
  <c r="AJ5" i="20" s="1"/>
  <c r="AQ5" i="20" s="1"/>
  <c r="AX5" i="20" s="1"/>
  <c r="BE5" i="20" s="1"/>
  <c r="BL5" i="20" s="1"/>
  <c r="BS5" i="20" s="1"/>
  <c r="BZ5" i="20" s="1"/>
  <c r="CG5" i="20" s="1"/>
  <c r="N5" i="20"/>
  <c r="U5" i="20" s="1"/>
  <c r="AB5" i="20" s="1"/>
  <c r="M5" i="20"/>
  <c r="L5" i="20"/>
  <c r="K5" i="20"/>
  <c r="R5" i="20" s="1"/>
  <c r="Y5" i="20" s="1"/>
  <c r="AF5" i="20" s="1"/>
  <c r="AM5" i="20" s="1"/>
  <c r="AT5" i="20" s="1"/>
  <c r="BA5" i="20" s="1"/>
  <c r="BH5" i="20" s="1"/>
  <c r="BO5" i="20" s="1"/>
  <c r="BV5" i="20" s="1"/>
  <c r="CC5" i="20" s="1"/>
  <c r="C1" i="20"/>
  <c r="CC69" i="19"/>
  <c r="BV69" i="19"/>
  <c r="BO69" i="19"/>
  <c r="BH69" i="19"/>
  <c r="BA69" i="19"/>
  <c r="AT69" i="19"/>
  <c r="AM69" i="19"/>
  <c r="AF69" i="19"/>
  <c r="Y69" i="19"/>
  <c r="Y70" i="19" s="1"/>
  <c r="R69" i="19"/>
  <c r="K69" i="19"/>
  <c r="D69" i="19"/>
  <c r="C67" i="19"/>
  <c r="B67" i="19"/>
  <c r="C66" i="19"/>
  <c r="B66" i="19"/>
  <c r="C65" i="19"/>
  <c r="B65" i="19"/>
  <c r="C64" i="19"/>
  <c r="B64" i="19"/>
  <c r="C63" i="19"/>
  <c r="B63" i="19"/>
  <c r="C62" i="19"/>
  <c r="B62" i="19"/>
  <c r="C61" i="19"/>
  <c r="B61" i="19"/>
  <c r="C60" i="19"/>
  <c r="B60" i="19"/>
  <c r="C59" i="19"/>
  <c r="B59" i="19"/>
  <c r="C58" i="19"/>
  <c r="B58" i="19"/>
  <c r="C57" i="19"/>
  <c r="B57" i="19"/>
  <c r="C56" i="19"/>
  <c r="B56" i="19"/>
  <c r="C55" i="19"/>
  <c r="B55" i="19"/>
  <c r="C54" i="19"/>
  <c r="B54" i="19"/>
  <c r="C53" i="19"/>
  <c r="B53" i="19"/>
  <c r="C52" i="19"/>
  <c r="B52" i="19"/>
  <c r="C51" i="19"/>
  <c r="B51" i="19"/>
  <c r="C50" i="19"/>
  <c r="B50" i="19"/>
  <c r="C49" i="19"/>
  <c r="B49" i="19"/>
  <c r="C48" i="19"/>
  <c r="B48" i="19"/>
  <c r="C47" i="19"/>
  <c r="B47" i="19"/>
  <c r="C46" i="19"/>
  <c r="B46" i="19"/>
  <c r="C45" i="19"/>
  <c r="B45" i="19"/>
  <c r="C44" i="19"/>
  <c r="B44" i="19"/>
  <c r="C43" i="19"/>
  <c r="B43" i="19"/>
  <c r="C42" i="19"/>
  <c r="B42" i="19"/>
  <c r="C41" i="19"/>
  <c r="B41" i="19"/>
  <c r="C40" i="19"/>
  <c r="B40" i="19"/>
  <c r="C39" i="19"/>
  <c r="B39" i="19"/>
  <c r="C38" i="19"/>
  <c r="B38" i="19"/>
  <c r="C37" i="19"/>
  <c r="B37" i="19"/>
  <c r="C36" i="19"/>
  <c r="B36" i="19"/>
  <c r="C35" i="19"/>
  <c r="B35" i="19"/>
  <c r="C34" i="19"/>
  <c r="B34" i="19"/>
  <c r="C33" i="19"/>
  <c r="B33" i="19"/>
  <c r="C32" i="19"/>
  <c r="B32" i="19"/>
  <c r="C31" i="19"/>
  <c r="B31" i="19"/>
  <c r="C30" i="19"/>
  <c r="B30" i="19"/>
  <c r="C29" i="19"/>
  <c r="B29" i="19"/>
  <c r="C28" i="19"/>
  <c r="B28" i="19"/>
  <c r="C27" i="19"/>
  <c r="B27" i="19"/>
  <c r="C26" i="19"/>
  <c r="B26" i="19"/>
  <c r="C25" i="19"/>
  <c r="B25" i="19"/>
  <c r="C24" i="19"/>
  <c r="B24" i="19"/>
  <c r="C23" i="19"/>
  <c r="B23" i="19"/>
  <c r="C22" i="19"/>
  <c r="B22" i="19"/>
  <c r="C21" i="19"/>
  <c r="B21" i="19"/>
  <c r="C20" i="19"/>
  <c r="B20" i="19"/>
  <c r="C19" i="19"/>
  <c r="B19" i="19"/>
  <c r="C18" i="19"/>
  <c r="B18" i="19"/>
  <c r="C17" i="19"/>
  <c r="B17" i="19"/>
  <c r="C16" i="19"/>
  <c r="B16" i="19"/>
  <c r="C15" i="19"/>
  <c r="B15" i="19"/>
  <c r="C14" i="19"/>
  <c r="B14" i="19"/>
  <c r="C13" i="19"/>
  <c r="B13" i="19"/>
  <c r="C12" i="19"/>
  <c r="B12" i="19"/>
  <c r="C11" i="19"/>
  <c r="B11" i="19"/>
  <c r="C10" i="19"/>
  <c r="B10" i="19"/>
  <c r="C9" i="19"/>
  <c r="B9" i="19"/>
  <c r="C8" i="19"/>
  <c r="B8" i="19"/>
  <c r="AL6" i="19"/>
  <c r="AS6" i="19" s="1"/>
  <c r="AZ6" i="19" s="1"/>
  <c r="BG6" i="19" s="1"/>
  <c r="BN6" i="19" s="1"/>
  <c r="BU6" i="19" s="1"/>
  <c r="CB6" i="19" s="1"/>
  <c r="CI6" i="19" s="1"/>
  <c r="AA6" i="19"/>
  <c r="AH6" i="19" s="1"/>
  <c r="AO6" i="19" s="1"/>
  <c r="AV6" i="19" s="1"/>
  <c r="BC6" i="19" s="1"/>
  <c r="BJ6" i="19" s="1"/>
  <c r="BQ6" i="19" s="1"/>
  <c r="BX6" i="19" s="1"/>
  <c r="CE6" i="19" s="1"/>
  <c r="W6" i="19"/>
  <c r="AD6" i="19" s="1"/>
  <c r="AK6" i="19" s="1"/>
  <c r="AR6" i="19" s="1"/>
  <c r="AY6" i="19" s="1"/>
  <c r="BF6" i="19" s="1"/>
  <c r="BM6" i="19" s="1"/>
  <c r="BT6" i="19" s="1"/>
  <c r="CA6" i="19" s="1"/>
  <c r="CH6" i="19" s="1"/>
  <c r="Q6" i="19"/>
  <c r="X6" i="19" s="1"/>
  <c r="AE6" i="19" s="1"/>
  <c r="P6" i="19"/>
  <c r="O6" i="19"/>
  <c r="V6" i="19" s="1"/>
  <c r="AC6" i="19" s="1"/>
  <c r="AJ6" i="19" s="1"/>
  <c r="AQ6" i="19" s="1"/>
  <c r="AX6" i="19" s="1"/>
  <c r="BE6" i="19" s="1"/>
  <c r="BL6" i="19" s="1"/>
  <c r="BS6" i="19" s="1"/>
  <c r="BZ6" i="19" s="1"/>
  <c r="CG6" i="19" s="1"/>
  <c r="N6" i="19"/>
  <c r="U6" i="19" s="1"/>
  <c r="AB6" i="19" s="1"/>
  <c r="AI6" i="19" s="1"/>
  <c r="AP6" i="19" s="1"/>
  <c r="AW6" i="19" s="1"/>
  <c r="BD6" i="19" s="1"/>
  <c r="BK6" i="19" s="1"/>
  <c r="BR6" i="19" s="1"/>
  <c r="BY6" i="19" s="1"/>
  <c r="CF6" i="19" s="1"/>
  <c r="M6" i="19"/>
  <c r="T6" i="19" s="1"/>
  <c r="L6" i="19"/>
  <c r="S6" i="19" s="1"/>
  <c r="Z6" i="19" s="1"/>
  <c r="AG6" i="19" s="1"/>
  <c r="AN6" i="19" s="1"/>
  <c r="AU6" i="19" s="1"/>
  <c r="BB6" i="19" s="1"/>
  <c r="BI6" i="19" s="1"/>
  <c r="BP6" i="19" s="1"/>
  <c r="BW6" i="19" s="1"/>
  <c r="CD6" i="19" s="1"/>
  <c r="K6" i="19"/>
  <c r="R6" i="19" s="1"/>
  <c r="Y6" i="19" s="1"/>
  <c r="AF6" i="19" s="1"/>
  <c r="AM6" i="19" s="1"/>
  <c r="AT6" i="19" s="1"/>
  <c r="BA6" i="19" s="1"/>
  <c r="BH6" i="19" s="1"/>
  <c r="BO6" i="19" s="1"/>
  <c r="BV6" i="19" s="1"/>
  <c r="CC6" i="19" s="1"/>
  <c r="AF5" i="19"/>
  <c r="AM5" i="19" s="1"/>
  <c r="AT5" i="19" s="1"/>
  <c r="BA5" i="19" s="1"/>
  <c r="BH5" i="19" s="1"/>
  <c r="BO5" i="19" s="1"/>
  <c r="BV5" i="19" s="1"/>
  <c r="CC5" i="19" s="1"/>
  <c r="X5" i="19"/>
  <c r="AE5" i="19" s="1"/>
  <c r="AL5" i="19" s="1"/>
  <c r="AS5" i="19" s="1"/>
  <c r="AZ5" i="19" s="1"/>
  <c r="BG5" i="19" s="1"/>
  <c r="BN5" i="19" s="1"/>
  <c r="BU5" i="19" s="1"/>
  <c r="CB5" i="19" s="1"/>
  <c r="CI5" i="19" s="1"/>
  <c r="T5" i="19"/>
  <c r="AA5" i="19" s="1"/>
  <c r="AH5" i="19" s="1"/>
  <c r="AO5" i="19" s="1"/>
  <c r="AV5" i="19" s="1"/>
  <c r="BC5" i="19" s="1"/>
  <c r="BJ5" i="19" s="1"/>
  <c r="BQ5" i="19" s="1"/>
  <c r="BX5" i="19" s="1"/>
  <c r="CE5" i="19" s="1"/>
  <c r="S5" i="19"/>
  <c r="Z5" i="19" s="1"/>
  <c r="AG5" i="19" s="1"/>
  <c r="AN5" i="19" s="1"/>
  <c r="AU5" i="19" s="1"/>
  <c r="BB5" i="19" s="1"/>
  <c r="BI5" i="19" s="1"/>
  <c r="BP5" i="19" s="1"/>
  <c r="BW5" i="19" s="1"/>
  <c r="CD5" i="19" s="1"/>
  <c r="Q5" i="19"/>
  <c r="P5" i="19"/>
  <c r="W5" i="19" s="1"/>
  <c r="AD5" i="19" s="1"/>
  <c r="AK5" i="19" s="1"/>
  <c r="AR5" i="19" s="1"/>
  <c r="AY5" i="19" s="1"/>
  <c r="BF5" i="19" s="1"/>
  <c r="BM5" i="19" s="1"/>
  <c r="BT5" i="19" s="1"/>
  <c r="CA5" i="19" s="1"/>
  <c r="CH5" i="19" s="1"/>
  <c r="O5" i="19"/>
  <c r="V5" i="19" s="1"/>
  <c r="AC5" i="19" s="1"/>
  <c r="AJ5" i="19" s="1"/>
  <c r="AQ5" i="19" s="1"/>
  <c r="AX5" i="19" s="1"/>
  <c r="BE5" i="19" s="1"/>
  <c r="BL5" i="19" s="1"/>
  <c r="BS5" i="19" s="1"/>
  <c r="BZ5" i="19" s="1"/>
  <c r="CG5" i="19" s="1"/>
  <c r="N5" i="19"/>
  <c r="U5" i="19" s="1"/>
  <c r="AB5" i="19" s="1"/>
  <c r="AI5" i="19" s="1"/>
  <c r="AP5" i="19" s="1"/>
  <c r="AW5" i="19" s="1"/>
  <c r="BD5" i="19" s="1"/>
  <c r="BK5" i="19" s="1"/>
  <c r="BR5" i="19" s="1"/>
  <c r="BY5" i="19" s="1"/>
  <c r="CF5" i="19" s="1"/>
  <c r="M5" i="19"/>
  <c r="L5" i="19"/>
  <c r="K5" i="19"/>
  <c r="R5" i="19" s="1"/>
  <c r="Y5" i="19" s="1"/>
  <c r="C1" i="19"/>
  <c r="CC69" i="17"/>
  <c r="BV69" i="17"/>
  <c r="BO69" i="17"/>
  <c r="BH69" i="17"/>
  <c r="BA69" i="17"/>
  <c r="AT69" i="17"/>
  <c r="AM69" i="17"/>
  <c r="AM70" i="17" s="1"/>
  <c r="AF69" i="17"/>
  <c r="Y69" i="17"/>
  <c r="R69" i="17"/>
  <c r="K69" i="17"/>
  <c r="D69" i="17"/>
  <c r="C67" i="17"/>
  <c r="B67" i="17"/>
  <c r="C66" i="17"/>
  <c r="B66" i="17"/>
  <c r="C65" i="17"/>
  <c r="B65" i="17"/>
  <c r="C64" i="17"/>
  <c r="B64" i="17"/>
  <c r="C63" i="17"/>
  <c r="B63" i="17"/>
  <c r="C62" i="17"/>
  <c r="B62" i="17"/>
  <c r="C61" i="17"/>
  <c r="B61" i="17"/>
  <c r="C60" i="17"/>
  <c r="B60" i="17"/>
  <c r="C59" i="17"/>
  <c r="B59" i="17"/>
  <c r="C58" i="17"/>
  <c r="B58" i="17"/>
  <c r="C57" i="17"/>
  <c r="B57" i="17"/>
  <c r="C56" i="17"/>
  <c r="B56" i="17"/>
  <c r="C55" i="17"/>
  <c r="B55" i="17"/>
  <c r="C54" i="17"/>
  <c r="B54" i="17"/>
  <c r="C53" i="17"/>
  <c r="B53" i="17"/>
  <c r="C52" i="17"/>
  <c r="B52" i="17"/>
  <c r="C51" i="17"/>
  <c r="B51" i="17"/>
  <c r="C50" i="17"/>
  <c r="B50" i="17"/>
  <c r="C49" i="17"/>
  <c r="B49" i="17"/>
  <c r="C48" i="17"/>
  <c r="B48" i="17"/>
  <c r="C47" i="17"/>
  <c r="B47" i="17"/>
  <c r="C46" i="17"/>
  <c r="B46" i="17"/>
  <c r="C45" i="17"/>
  <c r="B45" i="17"/>
  <c r="C44" i="17"/>
  <c r="B44" i="17"/>
  <c r="C43" i="17"/>
  <c r="B43" i="17"/>
  <c r="C42" i="17"/>
  <c r="B42" i="17"/>
  <c r="C41" i="17"/>
  <c r="B41" i="17"/>
  <c r="C40" i="17"/>
  <c r="B40" i="17"/>
  <c r="C39" i="17"/>
  <c r="B39" i="17"/>
  <c r="C38" i="17"/>
  <c r="B38" i="17"/>
  <c r="C37" i="17"/>
  <c r="B37" i="17"/>
  <c r="C36" i="17"/>
  <c r="B36" i="17"/>
  <c r="C35" i="17"/>
  <c r="B35" i="17"/>
  <c r="C34" i="17"/>
  <c r="B34" i="17"/>
  <c r="C33" i="17"/>
  <c r="B33" i="17"/>
  <c r="C32" i="17"/>
  <c r="B32" i="17"/>
  <c r="C31" i="17"/>
  <c r="B31" i="17"/>
  <c r="C30" i="17"/>
  <c r="B30" i="17"/>
  <c r="C29" i="17"/>
  <c r="B29" i="17"/>
  <c r="C28" i="17"/>
  <c r="B28" i="17"/>
  <c r="C27" i="17"/>
  <c r="B27" i="17"/>
  <c r="C26" i="17"/>
  <c r="B26" i="17"/>
  <c r="C25" i="17"/>
  <c r="B25" i="17"/>
  <c r="C24" i="17"/>
  <c r="B24" i="17"/>
  <c r="C23" i="17"/>
  <c r="B23" i="17"/>
  <c r="C22" i="17"/>
  <c r="B22" i="17"/>
  <c r="C21" i="17"/>
  <c r="B21" i="17"/>
  <c r="C20" i="17"/>
  <c r="B20" i="17"/>
  <c r="C19" i="17"/>
  <c r="B19" i="17"/>
  <c r="C18" i="17"/>
  <c r="B18" i="17"/>
  <c r="C17" i="17"/>
  <c r="B17" i="17"/>
  <c r="C16" i="17"/>
  <c r="B16" i="17"/>
  <c r="C15" i="17"/>
  <c r="B15" i="17"/>
  <c r="C14" i="17"/>
  <c r="B14" i="17"/>
  <c r="C13" i="17"/>
  <c r="B13" i="17"/>
  <c r="C12" i="17"/>
  <c r="B12" i="17"/>
  <c r="C11" i="17"/>
  <c r="B11" i="17"/>
  <c r="C10" i="17"/>
  <c r="B10" i="17"/>
  <c r="C9" i="17"/>
  <c r="B9" i="17"/>
  <c r="C8" i="17"/>
  <c r="B8" i="17"/>
  <c r="AF6" i="17"/>
  <c r="AM6" i="17" s="1"/>
  <c r="AT6" i="17" s="1"/>
  <c r="BA6" i="17" s="1"/>
  <c r="BH6" i="17" s="1"/>
  <c r="BO6" i="17" s="1"/>
  <c r="BV6" i="17" s="1"/>
  <c r="CC6" i="17" s="1"/>
  <c r="AC6" i="17"/>
  <c r="AJ6" i="17" s="1"/>
  <c r="AQ6" i="17" s="1"/>
  <c r="AX6" i="17" s="1"/>
  <c r="BE6" i="17" s="1"/>
  <c r="BL6" i="17" s="1"/>
  <c r="BS6" i="17" s="1"/>
  <c r="BZ6" i="17" s="1"/>
  <c r="CG6" i="17" s="1"/>
  <c r="Q6" i="17"/>
  <c r="X6" i="17" s="1"/>
  <c r="AE6" i="17" s="1"/>
  <c r="AL6" i="17" s="1"/>
  <c r="AS6" i="17" s="1"/>
  <c r="AZ6" i="17" s="1"/>
  <c r="BG6" i="17" s="1"/>
  <c r="BN6" i="17" s="1"/>
  <c r="BU6" i="17" s="1"/>
  <c r="CB6" i="17" s="1"/>
  <c r="CI6" i="17" s="1"/>
  <c r="P6" i="17"/>
  <c r="W6" i="17" s="1"/>
  <c r="AD6" i="17" s="1"/>
  <c r="AK6" i="17" s="1"/>
  <c r="AR6" i="17" s="1"/>
  <c r="AY6" i="17" s="1"/>
  <c r="BF6" i="17" s="1"/>
  <c r="BM6" i="17" s="1"/>
  <c r="BT6" i="17" s="1"/>
  <c r="CA6" i="17" s="1"/>
  <c r="CH6" i="17" s="1"/>
  <c r="O6" i="17"/>
  <c r="V6" i="17" s="1"/>
  <c r="N6" i="17"/>
  <c r="U6" i="17" s="1"/>
  <c r="AB6" i="17" s="1"/>
  <c r="AI6" i="17" s="1"/>
  <c r="AP6" i="17" s="1"/>
  <c r="AW6" i="17" s="1"/>
  <c r="BD6" i="17" s="1"/>
  <c r="BK6" i="17" s="1"/>
  <c r="BR6" i="17" s="1"/>
  <c r="BY6" i="17" s="1"/>
  <c r="CF6" i="17" s="1"/>
  <c r="M6" i="17"/>
  <c r="T6" i="17" s="1"/>
  <c r="AA6" i="17" s="1"/>
  <c r="AH6" i="17" s="1"/>
  <c r="AO6" i="17" s="1"/>
  <c r="AV6" i="17" s="1"/>
  <c r="BC6" i="17" s="1"/>
  <c r="BJ6" i="17" s="1"/>
  <c r="BQ6" i="17" s="1"/>
  <c r="BX6" i="17" s="1"/>
  <c r="CE6" i="17" s="1"/>
  <c r="L6" i="17"/>
  <c r="S6" i="17" s="1"/>
  <c r="Z6" i="17" s="1"/>
  <c r="AG6" i="17" s="1"/>
  <c r="AN6" i="17" s="1"/>
  <c r="AU6" i="17" s="1"/>
  <c r="BB6" i="17" s="1"/>
  <c r="BI6" i="17" s="1"/>
  <c r="BP6" i="17" s="1"/>
  <c r="BW6" i="17" s="1"/>
  <c r="CD6" i="17" s="1"/>
  <c r="K6" i="17"/>
  <c r="R6" i="17" s="1"/>
  <c r="Y6" i="17" s="1"/>
  <c r="BF5" i="17"/>
  <c r="BM5" i="17" s="1"/>
  <c r="BT5" i="17" s="1"/>
  <c r="CA5" i="17" s="1"/>
  <c r="CH5" i="17" s="1"/>
  <c r="R5" i="17"/>
  <c r="Y5" i="17" s="1"/>
  <c r="AF5" i="17" s="1"/>
  <c r="AM5" i="17" s="1"/>
  <c r="AT5" i="17" s="1"/>
  <c r="BA5" i="17" s="1"/>
  <c r="BH5" i="17" s="1"/>
  <c r="BO5" i="17" s="1"/>
  <c r="BV5" i="17" s="1"/>
  <c r="CC5" i="17" s="1"/>
  <c r="Q5" i="17"/>
  <c r="X5" i="17" s="1"/>
  <c r="AE5" i="17" s="1"/>
  <c r="AL5" i="17" s="1"/>
  <c r="AS5" i="17" s="1"/>
  <c r="AZ5" i="17" s="1"/>
  <c r="BG5" i="17" s="1"/>
  <c r="BN5" i="17" s="1"/>
  <c r="BU5" i="17" s="1"/>
  <c r="CB5" i="17" s="1"/>
  <c r="CI5" i="17" s="1"/>
  <c r="P5" i="17"/>
  <c r="W5" i="17" s="1"/>
  <c r="AD5" i="17" s="1"/>
  <c r="AK5" i="17" s="1"/>
  <c r="AR5" i="17" s="1"/>
  <c r="AY5" i="17" s="1"/>
  <c r="O5" i="17"/>
  <c r="V5" i="17" s="1"/>
  <c r="AC5" i="17" s="1"/>
  <c r="AJ5" i="17" s="1"/>
  <c r="AQ5" i="17" s="1"/>
  <c r="AX5" i="17" s="1"/>
  <c r="BE5" i="17" s="1"/>
  <c r="BL5" i="17" s="1"/>
  <c r="BS5" i="17" s="1"/>
  <c r="BZ5" i="17" s="1"/>
  <c r="CG5" i="17" s="1"/>
  <c r="N5" i="17"/>
  <c r="U5" i="17" s="1"/>
  <c r="AB5" i="17" s="1"/>
  <c r="AI5" i="17" s="1"/>
  <c r="AP5" i="17" s="1"/>
  <c r="AW5" i="17" s="1"/>
  <c r="BD5" i="17" s="1"/>
  <c r="BK5" i="17" s="1"/>
  <c r="BR5" i="17" s="1"/>
  <c r="BY5" i="17" s="1"/>
  <c r="CF5" i="17" s="1"/>
  <c r="M5" i="17"/>
  <c r="T5" i="17" s="1"/>
  <c r="AA5" i="17" s="1"/>
  <c r="AH5" i="17" s="1"/>
  <c r="AO5" i="17" s="1"/>
  <c r="AV5" i="17" s="1"/>
  <c r="BC5" i="17" s="1"/>
  <c r="BJ5" i="17" s="1"/>
  <c r="BQ5" i="17" s="1"/>
  <c r="BX5" i="17" s="1"/>
  <c r="CE5" i="17" s="1"/>
  <c r="L5" i="17"/>
  <c r="S5" i="17" s="1"/>
  <c r="Z5" i="17" s="1"/>
  <c r="AG5" i="17" s="1"/>
  <c r="AN5" i="17" s="1"/>
  <c r="AU5" i="17" s="1"/>
  <c r="BB5" i="17" s="1"/>
  <c r="BI5" i="17" s="1"/>
  <c r="BP5" i="17" s="1"/>
  <c r="BW5" i="17" s="1"/>
  <c r="CD5" i="17" s="1"/>
  <c r="K5" i="17"/>
  <c r="C1" i="17"/>
  <c r="CC69" i="16"/>
  <c r="BV69" i="16"/>
  <c r="BO69" i="16"/>
  <c r="BH69" i="16"/>
  <c r="BA69" i="16"/>
  <c r="AT69" i="16"/>
  <c r="AM69" i="16"/>
  <c r="AF69" i="16"/>
  <c r="Y69" i="16"/>
  <c r="R69" i="16"/>
  <c r="K69" i="16"/>
  <c r="D69" i="16"/>
  <c r="C67" i="16"/>
  <c r="B67" i="16"/>
  <c r="C66" i="16"/>
  <c r="B66" i="16"/>
  <c r="C65" i="16"/>
  <c r="B65" i="16"/>
  <c r="C64" i="16"/>
  <c r="B64" i="16"/>
  <c r="C63" i="16"/>
  <c r="B63" i="16"/>
  <c r="C62" i="16"/>
  <c r="B62" i="16"/>
  <c r="C61" i="16"/>
  <c r="B61" i="16"/>
  <c r="C60" i="16"/>
  <c r="B60" i="16"/>
  <c r="C59" i="16"/>
  <c r="B59" i="16"/>
  <c r="C58" i="16"/>
  <c r="B58" i="16"/>
  <c r="C57" i="16"/>
  <c r="B57" i="16"/>
  <c r="C56" i="16"/>
  <c r="B56" i="16"/>
  <c r="C55" i="16"/>
  <c r="B55" i="16"/>
  <c r="C54" i="16"/>
  <c r="B54" i="16"/>
  <c r="C53" i="16"/>
  <c r="B53" i="16"/>
  <c r="C52" i="16"/>
  <c r="B52" i="16"/>
  <c r="C51" i="16"/>
  <c r="B51" i="16"/>
  <c r="C50" i="16"/>
  <c r="B50" i="16"/>
  <c r="C49" i="16"/>
  <c r="B49" i="16"/>
  <c r="C48" i="16"/>
  <c r="B48" i="16"/>
  <c r="C47" i="16"/>
  <c r="B47" i="16"/>
  <c r="C46" i="16"/>
  <c r="B46" i="16"/>
  <c r="C45" i="16"/>
  <c r="B45" i="16"/>
  <c r="C44" i="16"/>
  <c r="B44" i="16"/>
  <c r="C43" i="16"/>
  <c r="B43" i="16"/>
  <c r="C42" i="16"/>
  <c r="B42" i="16"/>
  <c r="C41" i="16"/>
  <c r="B41" i="16"/>
  <c r="C40" i="16"/>
  <c r="B40" i="16"/>
  <c r="C39" i="16"/>
  <c r="B39" i="16"/>
  <c r="C38" i="16"/>
  <c r="B38" i="16"/>
  <c r="C37" i="16"/>
  <c r="B37" i="16"/>
  <c r="C36" i="16"/>
  <c r="B36" i="16"/>
  <c r="C35" i="16"/>
  <c r="B35" i="16"/>
  <c r="C34" i="16"/>
  <c r="B34" i="16"/>
  <c r="C33" i="16"/>
  <c r="B33" i="16"/>
  <c r="C32" i="16"/>
  <c r="B32" i="16"/>
  <c r="C31" i="16"/>
  <c r="B31" i="16"/>
  <c r="C30" i="16"/>
  <c r="B30" i="16"/>
  <c r="C29" i="16"/>
  <c r="B29" i="16"/>
  <c r="C28" i="16"/>
  <c r="B28" i="16"/>
  <c r="C27" i="16"/>
  <c r="B27" i="16"/>
  <c r="C26" i="16"/>
  <c r="B26" i="16"/>
  <c r="C25" i="16"/>
  <c r="B25" i="16"/>
  <c r="C24" i="16"/>
  <c r="B24" i="16"/>
  <c r="C23" i="16"/>
  <c r="B23" i="16"/>
  <c r="C22" i="16"/>
  <c r="B22" i="16"/>
  <c r="C21" i="16"/>
  <c r="B21" i="16"/>
  <c r="C20" i="16"/>
  <c r="B20" i="16"/>
  <c r="C19" i="16"/>
  <c r="B19" i="16"/>
  <c r="C18" i="16"/>
  <c r="B18" i="16"/>
  <c r="C17" i="16"/>
  <c r="B17" i="16"/>
  <c r="C16" i="16"/>
  <c r="B16" i="16"/>
  <c r="C15" i="16"/>
  <c r="B15" i="16"/>
  <c r="C14" i="16"/>
  <c r="B14" i="16"/>
  <c r="C13" i="16"/>
  <c r="B13" i="16"/>
  <c r="C12" i="16"/>
  <c r="B12" i="16"/>
  <c r="C11" i="16"/>
  <c r="B11" i="16"/>
  <c r="C10" i="16"/>
  <c r="B10" i="16"/>
  <c r="C9" i="16"/>
  <c r="B9" i="16"/>
  <c r="C8" i="16"/>
  <c r="B8" i="16"/>
  <c r="BK6" i="16"/>
  <c r="BR6" i="16" s="1"/>
  <c r="BY6" i="16" s="1"/>
  <c r="CF6" i="16" s="1"/>
  <c r="S6" i="16"/>
  <c r="Z6" i="16" s="1"/>
  <c r="AG6" i="16" s="1"/>
  <c r="AN6" i="16" s="1"/>
  <c r="AU6" i="16" s="1"/>
  <c r="BB6" i="16" s="1"/>
  <c r="BI6" i="16" s="1"/>
  <c r="BP6" i="16" s="1"/>
  <c r="BW6" i="16" s="1"/>
  <c r="CD6" i="16" s="1"/>
  <c r="Q6" i="16"/>
  <c r="X6" i="16" s="1"/>
  <c r="AE6" i="16" s="1"/>
  <c r="AL6" i="16" s="1"/>
  <c r="AS6" i="16" s="1"/>
  <c r="AZ6" i="16" s="1"/>
  <c r="BG6" i="16" s="1"/>
  <c r="BN6" i="16" s="1"/>
  <c r="BU6" i="16" s="1"/>
  <c r="CB6" i="16" s="1"/>
  <c r="CI6" i="16" s="1"/>
  <c r="P6" i="16"/>
  <c r="W6" i="16" s="1"/>
  <c r="AD6" i="16" s="1"/>
  <c r="AK6" i="16" s="1"/>
  <c r="AR6" i="16" s="1"/>
  <c r="AY6" i="16" s="1"/>
  <c r="BF6" i="16" s="1"/>
  <c r="BM6" i="16" s="1"/>
  <c r="BT6" i="16" s="1"/>
  <c r="CA6" i="16" s="1"/>
  <c r="CH6" i="16" s="1"/>
  <c r="O6" i="16"/>
  <c r="V6" i="16" s="1"/>
  <c r="AC6" i="16" s="1"/>
  <c r="AJ6" i="16" s="1"/>
  <c r="AQ6" i="16" s="1"/>
  <c r="AX6" i="16" s="1"/>
  <c r="BE6" i="16" s="1"/>
  <c r="BL6" i="16" s="1"/>
  <c r="BS6" i="16" s="1"/>
  <c r="BZ6" i="16" s="1"/>
  <c r="CG6" i="16" s="1"/>
  <c r="N6" i="16"/>
  <c r="U6" i="16" s="1"/>
  <c r="AB6" i="16" s="1"/>
  <c r="AI6" i="16" s="1"/>
  <c r="AP6" i="16" s="1"/>
  <c r="AW6" i="16" s="1"/>
  <c r="BD6" i="16" s="1"/>
  <c r="M6" i="16"/>
  <c r="T6" i="16" s="1"/>
  <c r="AA6" i="16" s="1"/>
  <c r="AH6" i="16" s="1"/>
  <c r="AO6" i="16" s="1"/>
  <c r="AV6" i="16" s="1"/>
  <c r="BC6" i="16" s="1"/>
  <c r="BJ6" i="16" s="1"/>
  <c r="BQ6" i="16" s="1"/>
  <c r="BX6" i="16" s="1"/>
  <c r="CE6" i="16" s="1"/>
  <c r="L6" i="16"/>
  <c r="K6" i="16"/>
  <c r="R6" i="16" s="1"/>
  <c r="Y6" i="16" s="1"/>
  <c r="AF6" i="16" s="1"/>
  <c r="AM6" i="16" s="1"/>
  <c r="AT6" i="16" s="1"/>
  <c r="BA6" i="16" s="1"/>
  <c r="BH6" i="16" s="1"/>
  <c r="BO6" i="16" s="1"/>
  <c r="BV6" i="16" s="1"/>
  <c r="CC6" i="16" s="1"/>
  <c r="X5" i="16"/>
  <c r="AE5" i="16" s="1"/>
  <c r="AL5" i="16" s="1"/>
  <c r="AS5" i="16" s="1"/>
  <c r="AZ5" i="16" s="1"/>
  <c r="BG5" i="16" s="1"/>
  <c r="BN5" i="16" s="1"/>
  <c r="BU5" i="16" s="1"/>
  <c r="CB5" i="16" s="1"/>
  <c r="CI5" i="16" s="1"/>
  <c r="T5" i="16"/>
  <c r="AA5" i="16" s="1"/>
  <c r="AH5" i="16" s="1"/>
  <c r="AO5" i="16" s="1"/>
  <c r="AV5" i="16" s="1"/>
  <c r="BC5" i="16" s="1"/>
  <c r="BJ5" i="16" s="1"/>
  <c r="BQ5" i="16" s="1"/>
  <c r="BX5" i="16" s="1"/>
  <c r="CE5" i="16" s="1"/>
  <c r="S5" i="16"/>
  <c r="Z5" i="16" s="1"/>
  <c r="AG5" i="16" s="1"/>
  <c r="AN5" i="16" s="1"/>
  <c r="AU5" i="16" s="1"/>
  <c r="BB5" i="16" s="1"/>
  <c r="BI5" i="16" s="1"/>
  <c r="BP5" i="16" s="1"/>
  <c r="BW5" i="16" s="1"/>
  <c r="CD5" i="16" s="1"/>
  <c r="Q5" i="16"/>
  <c r="P5" i="16"/>
  <c r="W5" i="16" s="1"/>
  <c r="AD5" i="16" s="1"/>
  <c r="AK5" i="16" s="1"/>
  <c r="AR5" i="16" s="1"/>
  <c r="AY5" i="16" s="1"/>
  <c r="BF5" i="16" s="1"/>
  <c r="BM5" i="16" s="1"/>
  <c r="BT5" i="16" s="1"/>
  <c r="CA5" i="16" s="1"/>
  <c r="CH5" i="16" s="1"/>
  <c r="O5" i="16"/>
  <c r="V5" i="16" s="1"/>
  <c r="AC5" i="16" s="1"/>
  <c r="AJ5" i="16" s="1"/>
  <c r="AQ5" i="16" s="1"/>
  <c r="AX5" i="16" s="1"/>
  <c r="BE5" i="16" s="1"/>
  <c r="BL5" i="16" s="1"/>
  <c r="BS5" i="16" s="1"/>
  <c r="BZ5" i="16" s="1"/>
  <c r="CG5" i="16" s="1"/>
  <c r="N5" i="16"/>
  <c r="U5" i="16" s="1"/>
  <c r="AB5" i="16" s="1"/>
  <c r="AI5" i="16" s="1"/>
  <c r="AP5" i="16" s="1"/>
  <c r="AW5" i="16" s="1"/>
  <c r="BD5" i="16" s="1"/>
  <c r="BK5" i="16" s="1"/>
  <c r="BR5" i="16" s="1"/>
  <c r="BY5" i="16" s="1"/>
  <c r="CF5" i="16" s="1"/>
  <c r="M5" i="16"/>
  <c r="L5" i="16"/>
  <c r="K5" i="16"/>
  <c r="R5" i="16" s="1"/>
  <c r="Y5" i="16" s="1"/>
  <c r="AF5" i="16" s="1"/>
  <c r="AM5" i="16" s="1"/>
  <c r="AT5" i="16" s="1"/>
  <c r="BA5" i="16" s="1"/>
  <c r="BH5" i="16" s="1"/>
  <c r="BO5" i="16" s="1"/>
  <c r="BV5" i="16" s="1"/>
  <c r="CC5" i="16" s="1"/>
  <c r="C1" i="16"/>
  <c r="BU89" i="21"/>
  <c r="BE89" i="21"/>
  <c r="CI85" i="21"/>
  <c r="CH85" i="21"/>
  <c r="CG85" i="21"/>
  <c r="CF85" i="21"/>
  <c r="CE85" i="21"/>
  <c r="CD85" i="21"/>
  <c r="CC85" i="21"/>
  <c r="CB85" i="21"/>
  <c r="CA85" i="21"/>
  <c r="BZ85" i="21"/>
  <c r="BY85" i="21"/>
  <c r="BX85" i="21"/>
  <c r="BW85" i="21"/>
  <c r="BV85" i="21"/>
  <c r="BV89" i="21" s="1"/>
  <c r="BU85" i="21"/>
  <c r="BT85" i="21"/>
  <c r="BS85" i="21"/>
  <c r="BR85" i="21"/>
  <c r="BQ85" i="21"/>
  <c r="BP85" i="21"/>
  <c r="BO85" i="21"/>
  <c r="BN85" i="21"/>
  <c r="BM85" i="21"/>
  <c r="BL85" i="21"/>
  <c r="BK85" i="21"/>
  <c r="BJ85" i="21"/>
  <c r="BI85" i="21"/>
  <c r="BH85" i="21"/>
  <c r="BG85" i="21"/>
  <c r="BF85" i="21"/>
  <c r="BF89" i="21" s="1"/>
  <c r="BE85" i="21"/>
  <c r="BD85" i="21"/>
  <c r="BC85" i="21"/>
  <c r="BB85" i="21"/>
  <c r="BA85" i="21"/>
  <c r="AZ85" i="21"/>
  <c r="AY85" i="21"/>
  <c r="AX85" i="21"/>
  <c r="AW85" i="21"/>
  <c r="AV85" i="21"/>
  <c r="AU85" i="21"/>
  <c r="AT85" i="21"/>
  <c r="CI81" i="21"/>
  <c r="CH81" i="21"/>
  <c r="CG81" i="21"/>
  <c r="CG89" i="21" s="1"/>
  <c r="CF81" i="21"/>
  <c r="CF89" i="21" s="1"/>
  <c r="CE81" i="21"/>
  <c r="CD81" i="21"/>
  <c r="CD89" i="21" s="1"/>
  <c r="CC81" i="21"/>
  <c r="CC89" i="21" s="1"/>
  <c r="CB81" i="21"/>
  <c r="CB89" i="21" s="1"/>
  <c r="CA81" i="21"/>
  <c r="BZ81" i="21"/>
  <c r="BY81" i="21"/>
  <c r="BY89" i="21" s="1"/>
  <c r="BX81" i="21"/>
  <c r="BX89" i="21" s="1"/>
  <c r="BW81" i="21"/>
  <c r="BV81" i="21"/>
  <c r="BU81" i="21"/>
  <c r="BT81" i="21"/>
  <c r="BT89" i="21" s="1"/>
  <c r="BS81" i="21"/>
  <c r="BR81" i="21"/>
  <c r="BQ81" i="21"/>
  <c r="BQ89" i="21" s="1"/>
  <c r="BP81" i="21"/>
  <c r="BP89" i="21" s="1"/>
  <c r="BO81" i="21"/>
  <c r="BN81" i="21"/>
  <c r="BN89" i="21" s="1"/>
  <c r="BM81" i="21"/>
  <c r="BM89" i="21" s="1"/>
  <c r="BL81" i="21"/>
  <c r="BL89" i="21" s="1"/>
  <c r="BK81" i="21"/>
  <c r="BJ81" i="21"/>
  <c r="BI81" i="21"/>
  <c r="BI89" i="21" s="1"/>
  <c r="BH81" i="21"/>
  <c r="BH89" i="21" s="1"/>
  <c r="BG81" i="21"/>
  <c r="BF81" i="21"/>
  <c r="BE81" i="21"/>
  <c r="BD81" i="21"/>
  <c r="BD89" i="21" s="1"/>
  <c r="BC81" i="21"/>
  <c r="BB81" i="21"/>
  <c r="BA81" i="21"/>
  <c r="BA89" i="21" s="1"/>
  <c r="AZ81" i="21"/>
  <c r="AZ89" i="21" s="1"/>
  <c r="AY81" i="21"/>
  <c r="AX81" i="21"/>
  <c r="AX89" i="21" s="1"/>
  <c r="AW81" i="21"/>
  <c r="AW89" i="21" s="1"/>
  <c r="AV81" i="21"/>
  <c r="AV89" i="21" s="1"/>
  <c r="AU81" i="21"/>
  <c r="AT81" i="21"/>
  <c r="Y70" i="21"/>
  <c r="R70" i="21"/>
  <c r="CC69" i="21"/>
  <c r="BV69" i="21"/>
  <c r="BO69" i="21"/>
  <c r="BH69" i="21"/>
  <c r="BA69" i="21"/>
  <c r="AT69" i="21"/>
  <c r="AM69" i="21"/>
  <c r="AF69" i="21"/>
  <c r="Y69" i="21"/>
  <c r="R69" i="21"/>
  <c r="K69" i="21"/>
  <c r="D69" i="21"/>
  <c r="CY67" i="21"/>
  <c r="CX67" i="21"/>
  <c r="CM67" i="21"/>
  <c r="C67" i="21"/>
  <c r="B67" i="21"/>
  <c r="CP67" i="21" s="1"/>
  <c r="CY66" i="21"/>
  <c r="CX66" i="21"/>
  <c r="CL66" i="21"/>
  <c r="C66" i="21"/>
  <c r="B66" i="21"/>
  <c r="CM66" i="21" s="1"/>
  <c r="CY65" i="21"/>
  <c r="CX65" i="21"/>
  <c r="C65" i="21"/>
  <c r="B65" i="21"/>
  <c r="CY64" i="21"/>
  <c r="CX64" i="21"/>
  <c r="C64" i="21"/>
  <c r="B64" i="21"/>
  <c r="CN64" i="21" s="1"/>
  <c r="CY63" i="21"/>
  <c r="CX63" i="21"/>
  <c r="CM63" i="21"/>
  <c r="CL63" i="21"/>
  <c r="C63" i="21"/>
  <c r="B63" i="21"/>
  <c r="CY62" i="21"/>
  <c r="CX62" i="21"/>
  <c r="C62" i="21"/>
  <c r="B62" i="21"/>
  <c r="CY61" i="21"/>
  <c r="CX61" i="21"/>
  <c r="CO61" i="21"/>
  <c r="CK61" i="21"/>
  <c r="C61" i="21"/>
  <c r="B61" i="21"/>
  <c r="CM61" i="21" s="1"/>
  <c r="CY60" i="21"/>
  <c r="CX60" i="21"/>
  <c r="C60" i="21"/>
  <c r="B60" i="21"/>
  <c r="CY59" i="21"/>
  <c r="CX59" i="21"/>
  <c r="CM59" i="21"/>
  <c r="CL59" i="21"/>
  <c r="C59" i="21"/>
  <c r="B59" i="21"/>
  <c r="CY58" i="21"/>
  <c r="CX58" i="21"/>
  <c r="C58" i="21"/>
  <c r="B58" i="21"/>
  <c r="CY57" i="21"/>
  <c r="CX57" i="21"/>
  <c r="CO57" i="21"/>
  <c r="C57" i="21"/>
  <c r="B57" i="21"/>
  <c r="CY56" i="21"/>
  <c r="CX56" i="21"/>
  <c r="CM56" i="21"/>
  <c r="C56" i="21"/>
  <c r="B56" i="21"/>
  <c r="CY55" i="21"/>
  <c r="CX55" i="21"/>
  <c r="C55" i="21"/>
  <c r="B55" i="21"/>
  <c r="CY54" i="21"/>
  <c r="CX54" i="21"/>
  <c r="CL54" i="21"/>
  <c r="C54" i="21"/>
  <c r="B54" i="21"/>
  <c r="CM54" i="21" s="1"/>
  <c r="CY53" i="21"/>
  <c r="CX53" i="21"/>
  <c r="C53" i="21"/>
  <c r="B53" i="21"/>
  <c r="CZ53" i="21" s="1"/>
  <c r="CY52" i="21"/>
  <c r="CX52" i="21"/>
  <c r="C52" i="21"/>
  <c r="B52" i="21"/>
  <c r="CY51" i="21"/>
  <c r="CX51" i="21"/>
  <c r="CP51" i="21"/>
  <c r="CM51" i="21"/>
  <c r="C51" i="21"/>
  <c r="B51" i="21"/>
  <c r="CY50" i="21"/>
  <c r="CX50" i="21"/>
  <c r="C50" i="21"/>
  <c r="B50" i="21"/>
  <c r="CY49" i="21"/>
  <c r="CX49" i="21"/>
  <c r="CK49" i="21"/>
  <c r="C49" i="21"/>
  <c r="CZ49" i="21" s="1"/>
  <c r="B49" i="21"/>
  <c r="CY48" i="21"/>
  <c r="CX48" i="21"/>
  <c r="CN48" i="21"/>
  <c r="C48" i="21"/>
  <c r="B48" i="21"/>
  <c r="CY47" i="21"/>
  <c r="CX47" i="21"/>
  <c r="C47" i="21"/>
  <c r="B47" i="21"/>
  <c r="CY46" i="21"/>
  <c r="CX46" i="21"/>
  <c r="CP46" i="21"/>
  <c r="CL46" i="21"/>
  <c r="CK46" i="21"/>
  <c r="C46" i="21"/>
  <c r="B46" i="21"/>
  <c r="CM46" i="21" s="1"/>
  <c r="CY45" i="21"/>
  <c r="CX45" i="21"/>
  <c r="C45" i="21"/>
  <c r="B45" i="21"/>
  <c r="CY44" i="21"/>
  <c r="CX44" i="21"/>
  <c r="CN44" i="21"/>
  <c r="CM44" i="21"/>
  <c r="C44" i="21"/>
  <c r="B44" i="21"/>
  <c r="CY43" i="21"/>
  <c r="CX43" i="21"/>
  <c r="C43" i="21"/>
  <c r="B43" i="21"/>
  <c r="CY42" i="21"/>
  <c r="CX42" i="21"/>
  <c r="CP42" i="21"/>
  <c r="CL42" i="21"/>
  <c r="CK42" i="21"/>
  <c r="C42" i="21"/>
  <c r="B42" i="21"/>
  <c r="CM42" i="21" s="1"/>
  <c r="CZ41" i="21"/>
  <c r="CY41" i="21"/>
  <c r="CN41" i="21" s="1"/>
  <c r="CX41" i="21"/>
  <c r="CK41" i="21"/>
  <c r="C41" i="21"/>
  <c r="B41" i="21"/>
  <c r="CY40" i="21"/>
  <c r="CX40" i="21"/>
  <c r="C40" i="21"/>
  <c r="B40" i="21"/>
  <c r="CY39" i="21"/>
  <c r="CX39" i="21"/>
  <c r="C39" i="21"/>
  <c r="B39" i="21"/>
  <c r="CY38" i="21"/>
  <c r="CX38" i="21"/>
  <c r="CO38" i="21"/>
  <c r="C38" i="21"/>
  <c r="B38" i="21"/>
  <c r="CY37" i="21"/>
  <c r="CX37" i="21"/>
  <c r="CK37" i="21"/>
  <c r="C37" i="21"/>
  <c r="B37" i="21"/>
  <c r="CZ37" i="21" s="1"/>
  <c r="CY36" i="21"/>
  <c r="CX36" i="21"/>
  <c r="C36" i="21"/>
  <c r="B36" i="21"/>
  <c r="EE35" i="21"/>
  <c r="EC35" i="21"/>
  <c r="EA35" i="21"/>
  <c r="DY35" i="21"/>
  <c r="DW35" i="21"/>
  <c r="DU35" i="21"/>
  <c r="CY35" i="21"/>
  <c r="CX35" i="21"/>
  <c r="C35" i="21"/>
  <c r="B35" i="21"/>
  <c r="EE34" i="21"/>
  <c r="EC34" i="21"/>
  <c r="EA34" i="21"/>
  <c r="DY34" i="21"/>
  <c r="DW34" i="21"/>
  <c r="DU34" i="21"/>
  <c r="CY34" i="21"/>
  <c r="CX34" i="21"/>
  <c r="CN34" i="21"/>
  <c r="C34" i="21"/>
  <c r="B34" i="21"/>
  <c r="EE33" i="21"/>
  <c r="EC33" i="21"/>
  <c r="EA33" i="21"/>
  <c r="DY33" i="21"/>
  <c r="DW33" i="21"/>
  <c r="DU33" i="21"/>
  <c r="CY33" i="21"/>
  <c r="CX33" i="21"/>
  <c r="CP33" i="21"/>
  <c r="C33" i="21"/>
  <c r="B33" i="21"/>
  <c r="CM33" i="21" s="1"/>
  <c r="EE32" i="21"/>
  <c r="EC32" i="21"/>
  <c r="EA32" i="21"/>
  <c r="DY32" i="21"/>
  <c r="DW32" i="21"/>
  <c r="DU32" i="21"/>
  <c r="CY32" i="21"/>
  <c r="CX32" i="21"/>
  <c r="CN32" i="21"/>
  <c r="C32" i="21"/>
  <c r="B32" i="21"/>
  <c r="EE31" i="21"/>
  <c r="EC31" i="21"/>
  <c r="EA31" i="21"/>
  <c r="DY31" i="21"/>
  <c r="DW31" i="21"/>
  <c r="DU31" i="21"/>
  <c r="CY31" i="21"/>
  <c r="CX31" i="21"/>
  <c r="C31" i="21"/>
  <c r="CZ31" i="21" s="1"/>
  <c r="B31" i="21"/>
  <c r="EE30" i="21"/>
  <c r="EC30" i="21"/>
  <c r="EA30" i="21"/>
  <c r="DY30" i="21"/>
  <c r="DW30" i="21"/>
  <c r="DU30" i="21"/>
  <c r="CY30" i="21"/>
  <c r="CX30" i="21"/>
  <c r="C30" i="21"/>
  <c r="B30" i="21"/>
  <c r="EE29" i="21"/>
  <c r="EC29" i="21"/>
  <c r="EA29" i="21"/>
  <c r="DY29" i="21"/>
  <c r="DW29" i="21"/>
  <c r="DU29" i="21"/>
  <c r="CY29" i="21"/>
  <c r="CX29" i="21"/>
  <c r="C29" i="21"/>
  <c r="B29" i="21"/>
  <c r="EE28" i="21"/>
  <c r="EC28" i="21"/>
  <c r="EA28" i="21"/>
  <c r="DY28" i="21"/>
  <c r="DW28" i="21"/>
  <c r="DU28" i="21"/>
  <c r="CY28" i="21"/>
  <c r="CX28" i="21"/>
  <c r="C28" i="21"/>
  <c r="B28" i="21"/>
  <c r="EE27" i="21"/>
  <c r="EC27" i="21"/>
  <c r="EA27" i="21"/>
  <c r="DY27" i="21"/>
  <c r="DW27" i="21"/>
  <c r="DU27" i="21"/>
  <c r="CY27" i="21"/>
  <c r="CX27" i="21"/>
  <c r="C27" i="21"/>
  <c r="B27" i="21"/>
  <c r="EE26" i="21"/>
  <c r="EC26" i="21"/>
  <c r="EA26" i="21"/>
  <c r="DY26" i="21"/>
  <c r="DW26" i="21"/>
  <c r="DU26" i="21"/>
  <c r="CY26" i="21"/>
  <c r="CX26" i="21"/>
  <c r="CO26" i="21"/>
  <c r="C26" i="21"/>
  <c r="B26" i="21"/>
  <c r="EE25" i="21"/>
  <c r="EC25" i="21"/>
  <c r="EA25" i="21"/>
  <c r="DY25" i="21"/>
  <c r="DW25" i="21"/>
  <c r="DU25" i="21"/>
  <c r="CY25" i="21"/>
  <c r="CX25" i="21"/>
  <c r="C25" i="21"/>
  <c r="B25" i="21"/>
  <c r="EE24" i="21"/>
  <c r="EC24" i="21"/>
  <c r="EA24" i="21"/>
  <c r="DY24" i="21"/>
  <c r="DW24" i="21"/>
  <c r="DU24" i="21"/>
  <c r="CY24" i="21"/>
  <c r="CX24" i="21"/>
  <c r="C24" i="21"/>
  <c r="B24" i="21"/>
  <c r="EE23" i="21"/>
  <c r="EC23" i="21"/>
  <c r="EA23" i="21"/>
  <c r="DY23" i="21"/>
  <c r="DW23" i="21"/>
  <c r="DU23" i="21"/>
  <c r="CY23" i="21"/>
  <c r="CX23" i="21"/>
  <c r="CO23" i="21"/>
  <c r="C23" i="21"/>
  <c r="B23" i="21"/>
  <c r="EE22" i="21"/>
  <c r="EC22" i="21"/>
  <c r="EA22" i="21"/>
  <c r="DY22" i="21"/>
  <c r="DW22" i="21"/>
  <c r="DU22" i="21"/>
  <c r="CY22" i="21"/>
  <c r="CX22" i="21"/>
  <c r="C22" i="21"/>
  <c r="B22" i="21"/>
  <c r="CZ22" i="21" s="1"/>
  <c r="EE21" i="21"/>
  <c r="EC21" i="21"/>
  <c r="EA21" i="21"/>
  <c r="DY21" i="21"/>
  <c r="DW21" i="21"/>
  <c r="DU21" i="21"/>
  <c r="CY21" i="21"/>
  <c r="CX21" i="21"/>
  <c r="C21" i="21"/>
  <c r="B21" i="21"/>
  <c r="EE20" i="21"/>
  <c r="EC20" i="21"/>
  <c r="EA20" i="21"/>
  <c r="DY20" i="21"/>
  <c r="DW20" i="21"/>
  <c r="DU20" i="21"/>
  <c r="CY20" i="21"/>
  <c r="CX20" i="21"/>
  <c r="C20" i="21"/>
  <c r="B20" i="21"/>
  <c r="CZ20" i="21" s="1"/>
  <c r="EE19" i="21"/>
  <c r="EC19" i="21"/>
  <c r="EA19" i="21"/>
  <c r="DY19" i="21"/>
  <c r="DW19" i="21"/>
  <c r="DU19" i="21"/>
  <c r="CY19" i="21"/>
  <c r="CX19" i="21"/>
  <c r="C19" i="21"/>
  <c r="B19" i="21"/>
  <c r="EE18" i="21"/>
  <c r="EC18" i="21"/>
  <c r="EA18" i="21"/>
  <c r="DY18" i="21"/>
  <c r="DW18" i="21"/>
  <c r="DU18" i="21"/>
  <c r="CY18" i="21"/>
  <c r="CX18" i="21"/>
  <c r="C18" i="21"/>
  <c r="B18" i="21"/>
  <c r="CZ18" i="21" s="1"/>
  <c r="EE17" i="21"/>
  <c r="EC17" i="21"/>
  <c r="EA17" i="21"/>
  <c r="DY17" i="21"/>
  <c r="DW17" i="21"/>
  <c r="DU17" i="21"/>
  <c r="CY17" i="21"/>
  <c r="CX17" i="21"/>
  <c r="C17" i="21"/>
  <c r="B17" i="21"/>
  <c r="EE16" i="21"/>
  <c r="EC16" i="21"/>
  <c r="EA16" i="21"/>
  <c r="DY16" i="21"/>
  <c r="DW16" i="21"/>
  <c r="DU16" i="21"/>
  <c r="CY16" i="21"/>
  <c r="CX16" i="21"/>
  <c r="C16" i="21"/>
  <c r="B16" i="21"/>
  <c r="EE15" i="21"/>
  <c r="EC15" i="21"/>
  <c r="EA15" i="21"/>
  <c r="DY15" i="21"/>
  <c r="DW15" i="21"/>
  <c r="DU15" i="21"/>
  <c r="CY15" i="21"/>
  <c r="CX15" i="21"/>
  <c r="C15" i="21"/>
  <c r="B15" i="21"/>
  <c r="EE14" i="21"/>
  <c r="EC14" i="21"/>
  <c r="EA14" i="21"/>
  <c r="DY14" i="21"/>
  <c r="DW14" i="21"/>
  <c r="DU14" i="21"/>
  <c r="CY14" i="21"/>
  <c r="CX14" i="21"/>
  <c r="C14" i="21"/>
  <c r="B14" i="21"/>
  <c r="CZ14" i="21" s="1"/>
  <c r="EE13" i="21"/>
  <c r="EC13" i="21"/>
  <c r="EA13" i="21"/>
  <c r="DY13" i="21"/>
  <c r="DW13" i="21"/>
  <c r="DU13" i="21"/>
  <c r="CY13" i="21"/>
  <c r="CX13" i="21"/>
  <c r="C13" i="21"/>
  <c r="B13" i="21"/>
  <c r="EE12" i="21"/>
  <c r="EC12" i="21"/>
  <c r="EA12" i="21"/>
  <c r="DY12" i="21"/>
  <c r="DW12" i="21"/>
  <c r="DU12" i="21"/>
  <c r="CY12" i="21"/>
  <c r="CX12" i="21"/>
  <c r="C12" i="21"/>
  <c r="B12" i="21"/>
  <c r="CZ12" i="21" s="1"/>
  <c r="EE11" i="21"/>
  <c r="EC11" i="21"/>
  <c r="EA11" i="21"/>
  <c r="DY11" i="21"/>
  <c r="DW11" i="21"/>
  <c r="DU11" i="21"/>
  <c r="CY11" i="21"/>
  <c r="CX11" i="21"/>
  <c r="C11" i="21"/>
  <c r="B11" i="21"/>
  <c r="EE10" i="21"/>
  <c r="EC10" i="21"/>
  <c r="EA10" i="21"/>
  <c r="DY10" i="21"/>
  <c r="DW10" i="21"/>
  <c r="DU10" i="21"/>
  <c r="CY10" i="21"/>
  <c r="CX10" i="21"/>
  <c r="C10" i="21"/>
  <c r="B10" i="21"/>
  <c r="EE9" i="21"/>
  <c r="EC9" i="21"/>
  <c r="EA9" i="21"/>
  <c r="DY9" i="21"/>
  <c r="DW9" i="21"/>
  <c r="DU9" i="21"/>
  <c r="CY9" i="21"/>
  <c r="CX9" i="21"/>
  <c r="C9" i="21"/>
  <c r="B9" i="21"/>
  <c r="EE8" i="21"/>
  <c r="EC8" i="21"/>
  <c r="EA8" i="21"/>
  <c r="DY8" i="21"/>
  <c r="DW8" i="21"/>
  <c r="DU8" i="21"/>
  <c r="CY8" i="21"/>
  <c r="CX8" i="21"/>
  <c r="C8" i="21"/>
  <c r="B8" i="21"/>
  <c r="S6" i="21"/>
  <c r="Z6" i="21" s="1"/>
  <c r="AG6" i="21" s="1"/>
  <c r="AN6" i="21" s="1"/>
  <c r="AU6" i="21" s="1"/>
  <c r="BB6" i="21" s="1"/>
  <c r="BI6" i="21" s="1"/>
  <c r="BP6" i="21" s="1"/>
  <c r="BW6" i="21" s="1"/>
  <c r="CD6" i="21" s="1"/>
  <c r="CK6" i="21" s="1"/>
  <c r="CR6" i="21" s="1"/>
  <c r="Q6" i="21"/>
  <c r="X6" i="21" s="1"/>
  <c r="AE6" i="21" s="1"/>
  <c r="AL6" i="21" s="1"/>
  <c r="AS6" i="21" s="1"/>
  <c r="AZ6" i="21" s="1"/>
  <c r="BG6" i="21" s="1"/>
  <c r="BN6" i="21" s="1"/>
  <c r="BU6" i="21" s="1"/>
  <c r="CB6" i="21" s="1"/>
  <c r="CI6" i="21" s="1"/>
  <c r="CP6" i="21" s="1"/>
  <c r="CW6" i="21" s="1"/>
  <c r="P6" i="21"/>
  <c r="W6" i="21" s="1"/>
  <c r="AD6" i="21" s="1"/>
  <c r="AK6" i="21" s="1"/>
  <c r="AR6" i="21" s="1"/>
  <c r="AY6" i="21" s="1"/>
  <c r="BF6" i="21" s="1"/>
  <c r="BM6" i="21" s="1"/>
  <c r="BT6" i="21" s="1"/>
  <c r="CA6" i="21" s="1"/>
  <c r="CH6" i="21" s="1"/>
  <c r="CO6" i="21" s="1"/>
  <c r="CV6" i="21" s="1"/>
  <c r="O6" i="21"/>
  <c r="V6" i="21" s="1"/>
  <c r="AC6" i="21" s="1"/>
  <c r="AJ6" i="21" s="1"/>
  <c r="AQ6" i="21" s="1"/>
  <c r="AX6" i="21" s="1"/>
  <c r="BE6" i="21" s="1"/>
  <c r="BL6" i="21" s="1"/>
  <c r="BS6" i="21" s="1"/>
  <c r="BZ6" i="21" s="1"/>
  <c r="CG6" i="21" s="1"/>
  <c r="CN6" i="21" s="1"/>
  <c r="CU6" i="21" s="1"/>
  <c r="N6" i="21"/>
  <c r="U6" i="21" s="1"/>
  <c r="AB6" i="21" s="1"/>
  <c r="AI6" i="21" s="1"/>
  <c r="AP6" i="21" s="1"/>
  <c r="AW6" i="21" s="1"/>
  <c r="BD6" i="21" s="1"/>
  <c r="BK6" i="21" s="1"/>
  <c r="BR6" i="21" s="1"/>
  <c r="BY6" i="21" s="1"/>
  <c r="CF6" i="21" s="1"/>
  <c r="CM6" i="21" s="1"/>
  <c r="CT6" i="21" s="1"/>
  <c r="M6" i="21"/>
  <c r="T6" i="21" s="1"/>
  <c r="AA6" i="21" s="1"/>
  <c r="AH6" i="21" s="1"/>
  <c r="AO6" i="21" s="1"/>
  <c r="AV6" i="21" s="1"/>
  <c r="BC6" i="21" s="1"/>
  <c r="BJ6" i="21" s="1"/>
  <c r="BQ6" i="21" s="1"/>
  <c r="BX6" i="21" s="1"/>
  <c r="CE6" i="21" s="1"/>
  <c r="CL6" i="21" s="1"/>
  <c r="CS6" i="21" s="1"/>
  <c r="L6" i="21"/>
  <c r="K6" i="21"/>
  <c r="R6" i="21" s="1"/>
  <c r="Y6" i="21" s="1"/>
  <c r="AF6" i="21" s="1"/>
  <c r="AM6" i="21" s="1"/>
  <c r="AT6" i="21" s="1"/>
  <c r="BA6" i="21" s="1"/>
  <c r="BH6" i="21" s="1"/>
  <c r="BO6" i="21" s="1"/>
  <c r="BV6" i="21" s="1"/>
  <c r="CC6" i="21" s="1"/>
  <c r="CJ6" i="21" s="1"/>
  <c r="CQ6" i="21" s="1"/>
  <c r="AB5" i="21"/>
  <c r="AI5" i="21" s="1"/>
  <c r="AP5" i="21" s="1"/>
  <c r="AW5" i="21" s="1"/>
  <c r="BD5" i="21" s="1"/>
  <c r="BK5" i="21" s="1"/>
  <c r="BR5" i="21" s="1"/>
  <c r="BY5" i="21" s="1"/>
  <c r="CF5" i="21" s="1"/>
  <c r="CM5" i="21" s="1"/>
  <c r="CT5" i="21" s="1"/>
  <c r="V5" i="21"/>
  <c r="AC5" i="21" s="1"/>
  <c r="AJ5" i="21" s="1"/>
  <c r="AQ5" i="21" s="1"/>
  <c r="AX5" i="21" s="1"/>
  <c r="BE5" i="21" s="1"/>
  <c r="BL5" i="21" s="1"/>
  <c r="BS5" i="21" s="1"/>
  <c r="BZ5" i="21" s="1"/>
  <c r="CG5" i="21" s="1"/>
  <c r="CN5" i="21" s="1"/>
  <c r="CU5" i="21" s="1"/>
  <c r="R5" i="21"/>
  <c r="Y5" i="21" s="1"/>
  <c r="AF5" i="21" s="1"/>
  <c r="AM5" i="21" s="1"/>
  <c r="AT5" i="21" s="1"/>
  <c r="BA5" i="21" s="1"/>
  <c r="BH5" i="21" s="1"/>
  <c r="BO5" i="21" s="1"/>
  <c r="BV5" i="21" s="1"/>
  <c r="CC5" i="21" s="1"/>
  <c r="CJ5" i="21" s="1"/>
  <c r="CQ5" i="21" s="1"/>
  <c r="Q5" i="21"/>
  <c r="X5" i="21" s="1"/>
  <c r="AE5" i="21" s="1"/>
  <c r="AL5" i="21" s="1"/>
  <c r="AS5" i="21" s="1"/>
  <c r="AZ5" i="21" s="1"/>
  <c r="BG5" i="21" s="1"/>
  <c r="BN5" i="21" s="1"/>
  <c r="BU5" i="21" s="1"/>
  <c r="CB5" i="21" s="1"/>
  <c r="CI5" i="21" s="1"/>
  <c r="CP5" i="21" s="1"/>
  <c r="CW5" i="21" s="1"/>
  <c r="P5" i="21"/>
  <c r="W5" i="21" s="1"/>
  <c r="AD5" i="21" s="1"/>
  <c r="AK5" i="21" s="1"/>
  <c r="AR5" i="21" s="1"/>
  <c r="AY5" i="21" s="1"/>
  <c r="BF5" i="21" s="1"/>
  <c r="BM5" i="21" s="1"/>
  <c r="BT5" i="21" s="1"/>
  <c r="CA5" i="21" s="1"/>
  <c r="CH5" i="21" s="1"/>
  <c r="CO5" i="21" s="1"/>
  <c r="CV5" i="21" s="1"/>
  <c r="O5" i="21"/>
  <c r="N5" i="21"/>
  <c r="U5" i="21" s="1"/>
  <c r="M5" i="21"/>
  <c r="T5" i="21" s="1"/>
  <c r="AA5" i="21" s="1"/>
  <c r="AH5" i="21" s="1"/>
  <c r="AO5" i="21" s="1"/>
  <c r="AV5" i="21" s="1"/>
  <c r="BC5" i="21" s="1"/>
  <c r="BJ5" i="21" s="1"/>
  <c r="BQ5" i="21" s="1"/>
  <c r="BX5" i="21" s="1"/>
  <c r="CE5" i="21" s="1"/>
  <c r="CL5" i="21" s="1"/>
  <c r="CS5" i="21" s="1"/>
  <c r="L5" i="21"/>
  <c r="S5" i="21" s="1"/>
  <c r="Z5" i="21" s="1"/>
  <c r="AG5" i="21" s="1"/>
  <c r="AN5" i="21" s="1"/>
  <c r="AU5" i="21" s="1"/>
  <c r="BB5" i="21" s="1"/>
  <c r="BI5" i="21" s="1"/>
  <c r="BP5" i="21" s="1"/>
  <c r="BW5" i="21" s="1"/>
  <c r="CD5" i="21" s="1"/>
  <c r="CK5" i="21" s="1"/>
  <c r="CR5" i="21" s="1"/>
  <c r="K5" i="21"/>
  <c r="C1" i="21"/>
  <c r="CU67" i="21" s="1"/>
  <c r="X44" i="23"/>
  <c r="BG29" i="23"/>
  <c r="BF29" i="23"/>
  <c r="BE29" i="23"/>
  <c r="BD29" i="23"/>
  <c r="BC29" i="23"/>
  <c r="BB29" i="23"/>
  <c r="BA29" i="23"/>
  <c r="AY29" i="23"/>
  <c r="AX29" i="23"/>
  <c r="AW29" i="23"/>
  <c r="AV29" i="23"/>
  <c r="AU29" i="23"/>
  <c r="AT29" i="23"/>
  <c r="AT29" i="28" s="1"/>
  <c r="AT29" i="30" s="1"/>
  <c r="AS29" i="23"/>
  <c r="AQ29" i="23"/>
  <c r="AP29" i="23"/>
  <c r="AO29" i="23"/>
  <c r="AN29" i="23"/>
  <c r="AM29" i="23"/>
  <c r="AL29" i="23"/>
  <c r="AK29" i="23"/>
  <c r="AI29" i="23"/>
  <c r="AH29" i="23"/>
  <c r="AG29" i="23"/>
  <c r="AF29" i="23"/>
  <c r="AE29" i="23"/>
  <c r="AD29" i="23"/>
  <c r="AD29" i="28" s="1"/>
  <c r="AD29" i="30" s="1"/>
  <c r="AC29" i="23"/>
  <c r="AC29" i="28" s="1"/>
  <c r="AC29" i="30" s="1"/>
  <c r="AA29" i="23"/>
  <c r="Z29" i="23"/>
  <c r="Y29" i="23"/>
  <c r="X29" i="23"/>
  <c r="W29" i="23"/>
  <c r="V29" i="23"/>
  <c r="U29" i="23"/>
  <c r="S29" i="23"/>
  <c r="R29" i="23"/>
  <c r="Q29" i="23"/>
  <c r="P29" i="23"/>
  <c r="O29" i="23"/>
  <c r="N29" i="23"/>
  <c r="M29" i="23"/>
  <c r="BG28" i="23"/>
  <c r="BF28" i="23"/>
  <c r="BE28" i="23"/>
  <c r="BD28" i="23"/>
  <c r="BC28" i="23"/>
  <c r="BB28" i="23"/>
  <c r="BA28" i="23"/>
  <c r="BA28" i="28" s="1"/>
  <c r="BA28" i="30" s="1"/>
  <c r="AY28" i="23"/>
  <c r="AX28" i="23"/>
  <c r="AW28" i="23"/>
  <c r="AV28" i="23"/>
  <c r="AU28" i="23"/>
  <c r="AT28" i="23"/>
  <c r="AS28" i="23"/>
  <c r="AQ28" i="23"/>
  <c r="AP28" i="23"/>
  <c r="AO28" i="23"/>
  <c r="AN28" i="23"/>
  <c r="AM28" i="23"/>
  <c r="AL28" i="23"/>
  <c r="AK28" i="23"/>
  <c r="AI28" i="23"/>
  <c r="AH28" i="23"/>
  <c r="AG28" i="23"/>
  <c r="AF28" i="23"/>
  <c r="AE28" i="23"/>
  <c r="AD28" i="23"/>
  <c r="AC28" i="23"/>
  <c r="AC28" i="28" s="1"/>
  <c r="AC28" i="30" s="1"/>
  <c r="AA28" i="23"/>
  <c r="Z28" i="23"/>
  <c r="Y28" i="23"/>
  <c r="X28" i="23"/>
  <c r="W28" i="23"/>
  <c r="V28" i="23"/>
  <c r="U28" i="23"/>
  <c r="U28" i="28" s="1"/>
  <c r="U28" i="30" s="1"/>
  <c r="S28" i="23"/>
  <c r="K28" i="23" s="1"/>
  <c r="R28" i="23"/>
  <c r="Q28" i="23"/>
  <c r="P28" i="23"/>
  <c r="O28" i="23"/>
  <c r="G28" i="23" s="1"/>
  <c r="N28" i="23"/>
  <c r="M28" i="23"/>
  <c r="BG27" i="23"/>
  <c r="BF27" i="23"/>
  <c r="BE27" i="23"/>
  <c r="BD27" i="23"/>
  <c r="BC27" i="23"/>
  <c r="BB27" i="23"/>
  <c r="BA27" i="23"/>
  <c r="AY27" i="23"/>
  <c r="AX27" i="23"/>
  <c r="AW27" i="23"/>
  <c r="AV27" i="23"/>
  <c r="AU27" i="23"/>
  <c r="AT27" i="23"/>
  <c r="AS27" i="23"/>
  <c r="AQ27" i="23"/>
  <c r="AP27" i="23"/>
  <c r="AO27" i="23"/>
  <c r="AN27" i="23"/>
  <c r="AM27" i="23"/>
  <c r="AL27" i="23"/>
  <c r="AK27" i="23"/>
  <c r="AI27" i="23"/>
  <c r="AH27" i="23"/>
  <c r="AG27" i="23"/>
  <c r="AF27" i="23"/>
  <c r="AE27" i="23"/>
  <c r="AD27" i="23"/>
  <c r="AC27" i="23"/>
  <c r="AA27" i="23"/>
  <c r="Z27" i="23"/>
  <c r="Y27" i="23"/>
  <c r="X27" i="23"/>
  <c r="W27" i="23"/>
  <c r="V27" i="23"/>
  <c r="U27" i="23"/>
  <c r="S27" i="23"/>
  <c r="R27" i="23"/>
  <c r="Q27" i="23"/>
  <c r="I27" i="23" s="1"/>
  <c r="P27" i="23"/>
  <c r="O27" i="23"/>
  <c r="N27" i="23"/>
  <c r="M27" i="23"/>
  <c r="E27" i="23" s="1"/>
  <c r="BG26" i="23"/>
  <c r="BF26" i="23"/>
  <c r="BE26" i="23"/>
  <c r="BD26" i="23"/>
  <c r="BC26" i="23"/>
  <c r="BB26" i="23"/>
  <c r="BA26" i="23"/>
  <c r="AY26" i="23"/>
  <c r="AX26" i="23"/>
  <c r="AW26" i="23"/>
  <c r="AV26" i="23"/>
  <c r="AU26" i="23"/>
  <c r="AT26" i="23"/>
  <c r="AS26" i="23"/>
  <c r="AS26" i="28" s="1"/>
  <c r="AQ26" i="23"/>
  <c r="AP26" i="23"/>
  <c r="AO26" i="23"/>
  <c r="AN26" i="23"/>
  <c r="H26" i="23" s="1"/>
  <c r="AM26" i="23"/>
  <c r="AL26" i="23"/>
  <c r="AK26" i="23"/>
  <c r="AI26" i="23"/>
  <c r="AH26" i="23"/>
  <c r="AG26" i="23"/>
  <c r="AF26" i="23"/>
  <c r="AE26" i="23"/>
  <c r="AD26" i="23"/>
  <c r="AC26" i="23"/>
  <c r="AA26" i="23"/>
  <c r="Z26" i="23"/>
  <c r="Y26" i="23"/>
  <c r="X26" i="23"/>
  <c r="W26" i="23"/>
  <c r="V26" i="23"/>
  <c r="U26" i="23"/>
  <c r="S26" i="23"/>
  <c r="R26" i="23"/>
  <c r="Q26" i="23"/>
  <c r="I26" i="23" s="1"/>
  <c r="P26" i="23"/>
  <c r="O26" i="23"/>
  <c r="N26" i="23"/>
  <c r="M26" i="23"/>
  <c r="BG19" i="23"/>
  <c r="BF19" i="23"/>
  <c r="BE19" i="23"/>
  <c r="BD19" i="23"/>
  <c r="BC19" i="23"/>
  <c r="BB19" i="23"/>
  <c r="BB19" i="28" s="1"/>
  <c r="BB19" i="30" s="1"/>
  <c r="AY19" i="23"/>
  <c r="AX19" i="23"/>
  <c r="AW19" i="23"/>
  <c r="AV19" i="23"/>
  <c r="AU19" i="23"/>
  <c r="AT19" i="23"/>
  <c r="AQ19" i="23"/>
  <c r="AP19" i="23"/>
  <c r="AO19" i="23"/>
  <c r="AN19" i="23"/>
  <c r="AM19" i="23"/>
  <c r="AL19" i="23"/>
  <c r="AL19" i="28" s="1"/>
  <c r="AL19" i="30" s="1"/>
  <c r="BG18" i="23"/>
  <c r="BF18" i="23"/>
  <c r="BE18" i="23"/>
  <c r="BD18" i="23"/>
  <c r="BC18" i="23"/>
  <c r="BB18" i="23"/>
  <c r="BB18" i="28" s="1"/>
  <c r="BB18" i="30" s="1"/>
  <c r="AY18" i="23"/>
  <c r="AX18" i="23"/>
  <c r="AW18" i="23"/>
  <c r="AV18" i="23"/>
  <c r="AU18" i="23"/>
  <c r="AT18" i="23"/>
  <c r="AQ18" i="23"/>
  <c r="AP18" i="23"/>
  <c r="AO18" i="23"/>
  <c r="AN18" i="23"/>
  <c r="AM18" i="23"/>
  <c r="AL18" i="23"/>
  <c r="AL18" i="28" s="1"/>
  <c r="AL18" i="30" s="1"/>
  <c r="BG12" i="23"/>
  <c r="BF12" i="23"/>
  <c r="BE12" i="23"/>
  <c r="BD12" i="23"/>
  <c r="BC12" i="23"/>
  <c r="BB12" i="23"/>
  <c r="BA12" i="23"/>
  <c r="AY12" i="23"/>
  <c r="AX12" i="23"/>
  <c r="AW12" i="23"/>
  <c r="AV12" i="23"/>
  <c r="AU12" i="23"/>
  <c r="AT12" i="23"/>
  <c r="AS12" i="23"/>
  <c r="AQ12" i="23"/>
  <c r="AP12" i="23"/>
  <c r="AO12" i="23"/>
  <c r="AN12" i="23"/>
  <c r="AM12" i="23"/>
  <c r="AL12" i="23"/>
  <c r="AK12" i="23"/>
  <c r="AI12" i="23"/>
  <c r="AH12" i="23"/>
  <c r="AG12" i="23"/>
  <c r="AF12" i="23"/>
  <c r="AE12" i="23"/>
  <c r="AD12" i="23"/>
  <c r="AC12" i="23"/>
  <c r="AA12" i="23"/>
  <c r="Z12" i="23"/>
  <c r="Y12" i="23"/>
  <c r="X12" i="23"/>
  <c r="W12" i="23"/>
  <c r="V12" i="23"/>
  <c r="U12" i="23"/>
  <c r="S12" i="23"/>
  <c r="R12" i="23"/>
  <c r="Q12" i="23"/>
  <c r="P12" i="23"/>
  <c r="O12" i="23"/>
  <c r="N12" i="23"/>
  <c r="M12" i="23"/>
  <c r="BA11" i="23"/>
  <c r="BA20" i="23" s="1"/>
  <c r="AS11" i="23"/>
  <c r="AS20" i="23" s="1"/>
  <c r="AK11" i="23"/>
  <c r="AK20" i="23" s="1"/>
  <c r="AC11" i="23"/>
  <c r="AC11" i="28" s="1"/>
  <c r="AC20" i="28" s="1"/>
  <c r="U11" i="23"/>
  <c r="U20" i="23" s="1"/>
  <c r="M11" i="23"/>
  <c r="M20" i="23" s="1"/>
  <c r="BA10" i="23"/>
  <c r="BA10" i="28" s="1"/>
  <c r="BA10" i="30" s="1"/>
  <c r="AS10" i="23"/>
  <c r="AS10" i="28" s="1"/>
  <c r="AS10" i="30" s="1"/>
  <c r="AK10" i="23"/>
  <c r="AC10" i="23"/>
  <c r="U10" i="23"/>
  <c r="U10" i="28" s="1"/>
  <c r="U10" i="30" s="1"/>
  <c r="M10" i="23"/>
  <c r="M10" i="28" s="1"/>
  <c r="BA7" i="23"/>
  <c r="BA7" i="28" s="1"/>
  <c r="BA7" i="30" s="1"/>
  <c r="AS7" i="23"/>
  <c r="AK7" i="23"/>
  <c r="AC7" i="23"/>
  <c r="U7" i="23"/>
  <c r="M7" i="23"/>
  <c r="AO4" i="23"/>
  <c r="AW4" i="23" s="1"/>
  <c r="BE4" i="23" s="1"/>
  <c r="AC4" i="23"/>
  <c r="AK4" i="23" s="1"/>
  <c r="AS4" i="23" s="1"/>
  <c r="BA4" i="23" s="1"/>
  <c r="AA4" i="23"/>
  <c r="AI4" i="23" s="1"/>
  <c r="AQ4" i="23" s="1"/>
  <c r="AY4" i="23" s="1"/>
  <c r="BG4" i="23" s="1"/>
  <c r="X4" i="23"/>
  <c r="AF4" i="23" s="1"/>
  <c r="AN4" i="23" s="1"/>
  <c r="AV4" i="23" s="1"/>
  <c r="BD4" i="23" s="1"/>
  <c r="S4" i="23"/>
  <c r="R4" i="23"/>
  <c r="Z4" i="23" s="1"/>
  <c r="AH4" i="23" s="1"/>
  <c r="AP4" i="23" s="1"/>
  <c r="AX4" i="23" s="1"/>
  <c r="BF4" i="23" s="1"/>
  <c r="Q4" i="23"/>
  <c r="Y4" i="23" s="1"/>
  <c r="AG4" i="23" s="1"/>
  <c r="P4" i="23"/>
  <c r="O4" i="23"/>
  <c r="W4" i="23" s="1"/>
  <c r="AE4" i="23" s="1"/>
  <c r="AM4" i="23" s="1"/>
  <c r="AU4" i="23" s="1"/>
  <c r="BC4" i="23" s="1"/>
  <c r="N4" i="23"/>
  <c r="V4" i="23" s="1"/>
  <c r="AD4" i="23" s="1"/>
  <c r="AL4" i="23" s="1"/>
  <c r="AT4" i="23" s="1"/>
  <c r="BB4" i="23" s="1"/>
  <c r="M4" i="23"/>
  <c r="U4" i="23" s="1"/>
  <c r="A3" i="23"/>
  <c r="A2" i="23"/>
  <c r="AJ102" i="3"/>
  <c r="HJ102" i="3" s="1"/>
  <c r="AI102" i="3"/>
  <c r="II102" i="3" s="1"/>
  <c r="AH102" i="3"/>
  <c r="AG102" i="3"/>
  <c r="AF102" i="3"/>
  <c r="IF102" i="3" s="1"/>
  <c r="AE102" i="3"/>
  <c r="EE102" i="3" s="1"/>
  <c r="AD102" i="3"/>
  <c r="AB102" i="3"/>
  <c r="AA102" i="3"/>
  <c r="DA102" i="3" s="1"/>
  <c r="Z102" i="3"/>
  <c r="HZ102" i="3" s="1"/>
  <c r="Y102" i="3"/>
  <c r="X102" i="3"/>
  <c r="W102" i="3"/>
  <c r="HW102" i="3" s="1"/>
  <c r="V102" i="3"/>
  <c r="DV102" i="3" s="1"/>
  <c r="T102" i="3"/>
  <c r="S102" i="3"/>
  <c r="R102" i="3"/>
  <c r="GR102" i="3" s="1"/>
  <c r="Q102" i="3"/>
  <c r="HQ102" i="3" s="1"/>
  <c r="P102" i="3"/>
  <c r="O102" i="3"/>
  <c r="N102" i="3"/>
  <c r="HN102" i="3" s="1"/>
  <c r="AJ101" i="3"/>
  <c r="HJ101" i="3" s="1"/>
  <c r="AI101" i="3"/>
  <c r="DI101" i="3" s="1"/>
  <c r="AH101" i="3"/>
  <c r="IH101" i="3" s="1"/>
  <c r="AG101" i="3"/>
  <c r="BG101" i="3" s="1"/>
  <c r="AF101" i="3"/>
  <c r="AE101" i="3"/>
  <c r="IE101" i="3" s="1"/>
  <c r="AD101" i="3"/>
  <c r="ED101" i="3" s="1"/>
  <c r="AB101" i="3"/>
  <c r="JB101" i="3" s="1"/>
  <c r="AA101" i="3"/>
  <c r="HA101" i="3" s="1"/>
  <c r="Z101" i="3"/>
  <c r="HZ101" i="3" s="1"/>
  <c r="Y101" i="3"/>
  <c r="HY101" i="3" s="1"/>
  <c r="X101" i="3"/>
  <c r="W101" i="3"/>
  <c r="V101" i="3"/>
  <c r="HV101" i="3" s="1"/>
  <c r="T101" i="3"/>
  <c r="DT101" i="3" s="1"/>
  <c r="S101" i="3"/>
  <c r="R101" i="3"/>
  <c r="GR101" i="3" s="1"/>
  <c r="Q101" i="3"/>
  <c r="CQ101" i="3" s="1"/>
  <c r="P101" i="3"/>
  <c r="HP101" i="3" s="1"/>
  <c r="O101" i="3"/>
  <c r="N101" i="3"/>
  <c r="BN101" i="3" s="1"/>
  <c r="AJ100" i="3"/>
  <c r="AI100" i="3"/>
  <c r="KI100" i="3" s="1"/>
  <c r="AH100" i="3"/>
  <c r="BH100" i="3" s="1"/>
  <c r="AG100" i="3"/>
  <c r="IG100" i="3" s="1"/>
  <c r="AF100" i="3"/>
  <c r="AE100" i="3"/>
  <c r="CE100" i="3" s="1"/>
  <c r="AD100" i="3"/>
  <c r="BD100" i="3" s="1"/>
  <c r="AB100" i="3"/>
  <c r="IB100" i="3" s="1"/>
  <c r="AA100" i="3"/>
  <c r="Z100" i="3"/>
  <c r="JZ100" i="3" s="1"/>
  <c r="Y100" i="3"/>
  <c r="GY100" i="3" s="1"/>
  <c r="X100" i="3"/>
  <c r="BX100" i="3" s="1"/>
  <c r="W100" i="3"/>
  <c r="V100" i="3"/>
  <c r="FV100" i="3" s="1"/>
  <c r="T100" i="3"/>
  <c r="GT100" i="3" s="1"/>
  <c r="S100" i="3"/>
  <c r="DS100" i="3" s="1"/>
  <c r="R100" i="3"/>
  <c r="Q100" i="3"/>
  <c r="JQ100" i="3" s="1"/>
  <c r="P100" i="3"/>
  <c r="CP100" i="3" s="1"/>
  <c r="O100" i="3"/>
  <c r="N100" i="3"/>
  <c r="AJ99" i="3"/>
  <c r="IJ99" i="3" s="1"/>
  <c r="AI99" i="3"/>
  <c r="EI99" i="3" s="1"/>
  <c r="AH99" i="3"/>
  <c r="BH99" i="3" s="1"/>
  <c r="AG99" i="3"/>
  <c r="AF99" i="3"/>
  <c r="BF99" i="3" s="1"/>
  <c r="AE99" i="3"/>
  <c r="IE99" i="3" s="1"/>
  <c r="AD99" i="3"/>
  <c r="BD99" i="3" s="1"/>
  <c r="AB99" i="3"/>
  <c r="AA99" i="3"/>
  <c r="Z99" i="3"/>
  <c r="DZ99" i="3" s="1"/>
  <c r="Y99" i="3"/>
  <c r="AY99" i="3" s="1"/>
  <c r="X99" i="3"/>
  <c r="AX99" i="3" s="1"/>
  <c r="W99" i="3"/>
  <c r="GW99" i="3" s="1"/>
  <c r="V99" i="3"/>
  <c r="HV99" i="3" s="1"/>
  <c r="T99" i="3"/>
  <c r="AT99" i="3" s="1"/>
  <c r="S99" i="3"/>
  <c r="AS99" i="3" s="1"/>
  <c r="R99" i="3"/>
  <c r="HR99" i="3" s="1"/>
  <c r="Q99" i="3"/>
  <c r="DQ99" i="3" s="1"/>
  <c r="P99" i="3"/>
  <c r="AP99" i="3" s="1"/>
  <c r="O99" i="3"/>
  <c r="N99" i="3"/>
  <c r="AN99" i="3" s="1"/>
  <c r="AJ98" i="3"/>
  <c r="FJ98" i="3" s="1"/>
  <c r="AI98" i="3"/>
  <c r="DI98" i="3" s="1"/>
  <c r="AH98" i="3"/>
  <c r="IH98" i="3" s="1"/>
  <c r="AG98" i="3"/>
  <c r="KG98" i="3" s="1"/>
  <c r="AF98" i="3"/>
  <c r="AE98" i="3"/>
  <c r="AD98" i="3"/>
  <c r="ID98" i="3" s="1"/>
  <c r="AB98" i="3"/>
  <c r="KB98" i="3" s="1"/>
  <c r="AA98" i="3"/>
  <c r="CA98" i="3" s="1"/>
  <c r="Z98" i="3"/>
  <c r="Y98" i="3"/>
  <c r="DY98" i="3" s="1"/>
  <c r="X98" i="3"/>
  <c r="W98" i="3"/>
  <c r="AW98" i="3" s="1"/>
  <c r="V98" i="3"/>
  <c r="BV98" i="3" s="1"/>
  <c r="T98" i="3"/>
  <c r="S98" i="3"/>
  <c r="JS98" i="3" s="1"/>
  <c r="R98" i="3"/>
  <c r="ER98" i="3" s="1"/>
  <c r="Q98" i="3"/>
  <c r="GQ98" i="3" s="1"/>
  <c r="P98" i="3"/>
  <c r="DP98" i="3" s="1"/>
  <c r="O98" i="3"/>
  <c r="JO98" i="3" s="1"/>
  <c r="N98" i="3"/>
  <c r="AJ97" i="3"/>
  <c r="AI97" i="3"/>
  <c r="AH97" i="3"/>
  <c r="IH97" i="3" s="1"/>
  <c r="AG97" i="3"/>
  <c r="AF97" i="3"/>
  <c r="AE97" i="3"/>
  <c r="HE97" i="3" s="1"/>
  <c r="AD97" i="3"/>
  <c r="ID97" i="3" s="1"/>
  <c r="AB97" i="3"/>
  <c r="AA97" i="3"/>
  <c r="BA97" i="3" s="1"/>
  <c r="Z97" i="3"/>
  <c r="Y97" i="3"/>
  <c r="HY97" i="3" s="1"/>
  <c r="X97" i="3"/>
  <c r="DX97" i="3" s="1"/>
  <c r="W97" i="3"/>
  <c r="AW97" i="3" s="1"/>
  <c r="V97" i="3"/>
  <c r="T97" i="3"/>
  <c r="HT97" i="3" s="1"/>
  <c r="S97" i="3"/>
  <c r="R97" i="3"/>
  <c r="AR97" i="3" s="1"/>
  <c r="Q97" i="3"/>
  <c r="AQ97" i="3" s="1"/>
  <c r="P97" i="3"/>
  <c r="HP97" i="3" s="1"/>
  <c r="O97" i="3"/>
  <c r="N97" i="3"/>
  <c r="AJ96" i="3"/>
  <c r="IJ96" i="3" s="1"/>
  <c r="AI96" i="3"/>
  <c r="BI96" i="3" s="1"/>
  <c r="AH96" i="3"/>
  <c r="AG96" i="3"/>
  <c r="IG96" i="3" s="1"/>
  <c r="AF96" i="3"/>
  <c r="EF96" i="3" s="1"/>
  <c r="AE96" i="3"/>
  <c r="FE96" i="3" s="1"/>
  <c r="AD96" i="3"/>
  <c r="AB96" i="3"/>
  <c r="AA96" i="3"/>
  <c r="IA96" i="3" s="1"/>
  <c r="Z96" i="3"/>
  <c r="IZ96" i="3" s="1"/>
  <c r="Y96" i="3"/>
  <c r="X96" i="3"/>
  <c r="W96" i="3"/>
  <c r="DW96" i="3" s="1"/>
  <c r="V96" i="3"/>
  <c r="T96" i="3"/>
  <c r="S96" i="3"/>
  <c r="FS96" i="3" s="1"/>
  <c r="R96" i="3"/>
  <c r="HR96" i="3" s="1"/>
  <c r="Q96" i="3"/>
  <c r="AQ96" i="3" s="1"/>
  <c r="P96" i="3"/>
  <c r="O96" i="3"/>
  <c r="N96" i="3"/>
  <c r="DN96" i="3" s="1"/>
  <c r="AJ95" i="3"/>
  <c r="CJ95" i="3" s="1"/>
  <c r="AI95" i="3"/>
  <c r="AH95" i="3"/>
  <c r="KH95" i="3" s="1"/>
  <c r="AG95" i="3"/>
  <c r="HG95" i="3" s="1"/>
  <c r="AF95" i="3"/>
  <c r="DF95" i="3" s="1"/>
  <c r="AE95" i="3"/>
  <c r="AD95" i="3"/>
  <c r="KD95" i="3" s="1"/>
  <c r="AB95" i="3"/>
  <c r="HB95" i="3" s="1"/>
  <c r="AA95" i="3"/>
  <c r="HA95" i="3" s="1"/>
  <c r="Z95" i="3"/>
  <c r="Y95" i="3"/>
  <c r="JY95" i="3" s="1"/>
  <c r="X95" i="3"/>
  <c r="GX95" i="3" s="1"/>
  <c r="W95" i="3"/>
  <c r="V95" i="3"/>
  <c r="DV95" i="3" s="1"/>
  <c r="T95" i="3"/>
  <c r="S95" i="3"/>
  <c r="GS95" i="3" s="1"/>
  <c r="R95" i="3"/>
  <c r="BR95" i="3" s="1"/>
  <c r="Q95" i="3"/>
  <c r="P95" i="3"/>
  <c r="JP95" i="3" s="1"/>
  <c r="O95" i="3"/>
  <c r="GO95" i="3" s="1"/>
  <c r="N95" i="3"/>
  <c r="JJ94" i="3"/>
  <c r="JI94" i="3"/>
  <c r="JH94" i="3"/>
  <c r="JG94" i="3"/>
  <c r="JF94" i="3"/>
  <c r="JE94" i="3"/>
  <c r="JD94" i="3"/>
  <c r="JB94" i="3"/>
  <c r="JA94" i="3"/>
  <c r="IZ94" i="3"/>
  <c r="IY94" i="3"/>
  <c r="IX94" i="3"/>
  <c r="IW94" i="3"/>
  <c r="IV94" i="3"/>
  <c r="IT94" i="3"/>
  <c r="IS94" i="3"/>
  <c r="IR94" i="3"/>
  <c r="IQ94" i="3"/>
  <c r="IP94" i="3"/>
  <c r="IO94" i="3"/>
  <c r="IN94" i="3"/>
  <c r="HJ94" i="3"/>
  <c r="HI94" i="3"/>
  <c r="HH94" i="3"/>
  <c r="HG94" i="3"/>
  <c r="HF94" i="3"/>
  <c r="HE94" i="3"/>
  <c r="HD94" i="3"/>
  <c r="HB94" i="3"/>
  <c r="HA94" i="3"/>
  <c r="GZ94" i="3"/>
  <c r="GY94" i="3"/>
  <c r="GX94" i="3"/>
  <c r="GW94" i="3"/>
  <c r="GV94" i="3"/>
  <c r="GT94" i="3"/>
  <c r="GS94" i="3"/>
  <c r="GR94" i="3"/>
  <c r="GQ94" i="3"/>
  <c r="GP94" i="3"/>
  <c r="GO94" i="3"/>
  <c r="GN94" i="3"/>
  <c r="FJ94" i="3"/>
  <c r="FI94" i="3"/>
  <c r="FH94" i="3"/>
  <c r="FG94" i="3"/>
  <c r="FF94" i="3"/>
  <c r="FE94" i="3"/>
  <c r="FD94" i="3"/>
  <c r="FB94" i="3"/>
  <c r="FA94" i="3"/>
  <c r="EZ94" i="3"/>
  <c r="EY94" i="3"/>
  <c r="EX94" i="3"/>
  <c r="EW94" i="3"/>
  <c r="EV94" i="3"/>
  <c r="ET94" i="3"/>
  <c r="ES94" i="3"/>
  <c r="ER94" i="3"/>
  <c r="EQ94" i="3"/>
  <c r="EP94" i="3"/>
  <c r="EO94" i="3"/>
  <c r="EN94" i="3"/>
  <c r="EJ94" i="3"/>
  <c r="EI94" i="3"/>
  <c r="EH94" i="3"/>
  <c r="EG94" i="3"/>
  <c r="EF94" i="3"/>
  <c r="EE94" i="3"/>
  <c r="ED94" i="3"/>
  <c r="EB94" i="3"/>
  <c r="EA94" i="3"/>
  <c r="DZ94" i="3"/>
  <c r="DY94" i="3"/>
  <c r="DX94" i="3"/>
  <c r="DW94" i="3"/>
  <c r="DV94" i="3"/>
  <c r="DT94" i="3"/>
  <c r="DS94" i="3"/>
  <c r="DR94" i="3"/>
  <c r="DQ94" i="3"/>
  <c r="DP94" i="3"/>
  <c r="DO94" i="3"/>
  <c r="DN94" i="3"/>
  <c r="CJ94" i="3"/>
  <c r="CI94" i="3"/>
  <c r="CH94" i="3"/>
  <c r="CG94" i="3"/>
  <c r="CF94" i="3"/>
  <c r="CE94" i="3"/>
  <c r="CD94" i="3"/>
  <c r="CB94" i="3"/>
  <c r="CA94" i="3"/>
  <c r="BZ94" i="3"/>
  <c r="BY94" i="3"/>
  <c r="BX94" i="3"/>
  <c r="BW94" i="3"/>
  <c r="BV94" i="3"/>
  <c r="BT94" i="3"/>
  <c r="BS94" i="3"/>
  <c r="BR94" i="3"/>
  <c r="BQ94" i="3"/>
  <c r="BP94" i="3"/>
  <c r="BO94" i="3"/>
  <c r="BN94" i="3"/>
  <c r="AJ94" i="3"/>
  <c r="GJ94" i="3" s="1"/>
  <c r="AI94" i="3"/>
  <c r="II94" i="3" s="1"/>
  <c r="AH94" i="3"/>
  <c r="AG94" i="3"/>
  <c r="AF94" i="3"/>
  <c r="AE94" i="3"/>
  <c r="IE94" i="3" s="1"/>
  <c r="AD94" i="3"/>
  <c r="AB94" i="3"/>
  <c r="AA94" i="3"/>
  <c r="KA94" i="3" s="1"/>
  <c r="Z94" i="3"/>
  <c r="HZ94" i="3" s="1"/>
  <c r="Y94" i="3"/>
  <c r="X94" i="3"/>
  <c r="W94" i="3"/>
  <c r="JW94" i="3" s="1"/>
  <c r="V94" i="3"/>
  <c r="HV94" i="3" s="1"/>
  <c r="T94" i="3"/>
  <c r="S94" i="3"/>
  <c r="R94" i="3"/>
  <c r="JR94" i="3" s="1"/>
  <c r="Q94" i="3"/>
  <c r="HQ94" i="3" s="1"/>
  <c r="P94" i="3"/>
  <c r="O94" i="3"/>
  <c r="N94" i="3"/>
  <c r="KJ93" i="3"/>
  <c r="KI93" i="3"/>
  <c r="KH93" i="3"/>
  <c r="KG93" i="3"/>
  <c r="KF93" i="3"/>
  <c r="KE93" i="3"/>
  <c r="KD93" i="3"/>
  <c r="KB93" i="3"/>
  <c r="KA93" i="3"/>
  <c r="JZ93" i="3"/>
  <c r="JY93" i="3"/>
  <c r="JX93" i="3"/>
  <c r="JW93" i="3"/>
  <c r="JV93" i="3"/>
  <c r="JT93" i="3"/>
  <c r="JS93" i="3"/>
  <c r="JR93" i="3"/>
  <c r="JQ93" i="3"/>
  <c r="JP93" i="3"/>
  <c r="JO93" i="3"/>
  <c r="JN93" i="3"/>
  <c r="HJ93" i="3"/>
  <c r="HI93" i="3"/>
  <c r="HH93" i="3"/>
  <c r="HG93" i="3"/>
  <c r="HF93" i="3"/>
  <c r="HE93" i="3"/>
  <c r="HD93" i="3"/>
  <c r="HB93" i="3"/>
  <c r="HA93" i="3"/>
  <c r="GZ93" i="3"/>
  <c r="GY93" i="3"/>
  <c r="GX93" i="3"/>
  <c r="GW93" i="3"/>
  <c r="GV93" i="3"/>
  <c r="GT93" i="3"/>
  <c r="GS93" i="3"/>
  <c r="GR93" i="3"/>
  <c r="GQ93" i="3"/>
  <c r="GP93" i="3"/>
  <c r="GO93" i="3"/>
  <c r="GN93" i="3"/>
  <c r="GJ93" i="3"/>
  <c r="GI93" i="3"/>
  <c r="GH93" i="3"/>
  <c r="GG93" i="3"/>
  <c r="GF93" i="3"/>
  <c r="GE93" i="3"/>
  <c r="GD93" i="3"/>
  <c r="GB93" i="3"/>
  <c r="GA93" i="3"/>
  <c r="FZ93" i="3"/>
  <c r="FY93" i="3"/>
  <c r="FX93" i="3"/>
  <c r="FW93" i="3"/>
  <c r="FV93" i="3"/>
  <c r="FT93" i="3"/>
  <c r="FS93" i="3"/>
  <c r="FR93" i="3"/>
  <c r="FQ93" i="3"/>
  <c r="FP93" i="3"/>
  <c r="FO93" i="3"/>
  <c r="FN93" i="3"/>
  <c r="EJ93" i="3"/>
  <c r="EI93" i="3"/>
  <c r="EH93" i="3"/>
  <c r="EG93" i="3"/>
  <c r="EF93" i="3"/>
  <c r="EE93" i="3"/>
  <c r="ED93" i="3"/>
  <c r="EB93" i="3"/>
  <c r="EA93" i="3"/>
  <c r="DZ93" i="3"/>
  <c r="DY93" i="3"/>
  <c r="DX93" i="3"/>
  <c r="DW93" i="3"/>
  <c r="DV93" i="3"/>
  <c r="DT93" i="3"/>
  <c r="DS93" i="3"/>
  <c r="DR93" i="3"/>
  <c r="DQ93" i="3"/>
  <c r="DP93" i="3"/>
  <c r="DO93" i="3"/>
  <c r="DN93" i="3"/>
  <c r="DJ93" i="3"/>
  <c r="DI93" i="3"/>
  <c r="DH93" i="3"/>
  <c r="DG93" i="3"/>
  <c r="DF93" i="3"/>
  <c r="DE93" i="3"/>
  <c r="DD93" i="3"/>
  <c r="DB93" i="3"/>
  <c r="DA93" i="3"/>
  <c r="CZ93" i="3"/>
  <c r="CY93" i="3"/>
  <c r="CX93" i="3"/>
  <c r="CW93" i="3"/>
  <c r="CV93" i="3"/>
  <c r="CT93" i="3"/>
  <c r="CS93" i="3"/>
  <c r="CR93" i="3"/>
  <c r="CQ93" i="3"/>
  <c r="CP93" i="3"/>
  <c r="CO93" i="3"/>
  <c r="CN93" i="3"/>
  <c r="AJ93" i="3"/>
  <c r="AI93" i="3"/>
  <c r="JI93" i="3" s="1"/>
  <c r="AH93" i="3"/>
  <c r="IH93" i="3" s="1"/>
  <c r="AG93" i="3"/>
  <c r="AF93" i="3"/>
  <c r="JF93" i="3" s="1"/>
  <c r="AE93" i="3"/>
  <c r="AD93" i="3"/>
  <c r="ID93" i="3" s="1"/>
  <c r="AB93" i="3"/>
  <c r="AA93" i="3"/>
  <c r="Z93" i="3"/>
  <c r="Y93" i="3"/>
  <c r="X93" i="3"/>
  <c r="HX93" i="3" s="1"/>
  <c r="W93" i="3"/>
  <c r="EW93" i="3" s="1"/>
  <c r="V93" i="3"/>
  <c r="IV93" i="3" s="1"/>
  <c r="T93" i="3"/>
  <c r="S93" i="3"/>
  <c r="R93" i="3"/>
  <c r="Q93" i="3"/>
  <c r="IQ93" i="3" s="1"/>
  <c r="P93" i="3"/>
  <c r="O93" i="3"/>
  <c r="N93" i="3"/>
  <c r="IN93" i="3" s="1"/>
  <c r="KJ92" i="3"/>
  <c r="KI92" i="3"/>
  <c r="KH92" i="3"/>
  <c r="KG92" i="3"/>
  <c r="KF92" i="3"/>
  <c r="KE92" i="3"/>
  <c r="KD92" i="3"/>
  <c r="KB92" i="3"/>
  <c r="KA92" i="3"/>
  <c r="JZ92" i="3"/>
  <c r="JY92" i="3"/>
  <c r="JX92" i="3"/>
  <c r="JW92" i="3"/>
  <c r="JV92" i="3"/>
  <c r="JT92" i="3"/>
  <c r="JS92" i="3"/>
  <c r="JR92" i="3"/>
  <c r="JQ92" i="3"/>
  <c r="JP92" i="3"/>
  <c r="JO92" i="3"/>
  <c r="JN92" i="3"/>
  <c r="HJ92" i="3"/>
  <c r="HI92" i="3"/>
  <c r="HH92" i="3"/>
  <c r="HG92" i="3"/>
  <c r="HF92" i="3"/>
  <c r="HE92" i="3"/>
  <c r="HD92" i="3"/>
  <c r="HB92" i="3"/>
  <c r="HA92" i="3"/>
  <c r="GZ92" i="3"/>
  <c r="GY92" i="3"/>
  <c r="GX92" i="3"/>
  <c r="GW92" i="3"/>
  <c r="GV92" i="3"/>
  <c r="GT92" i="3"/>
  <c r="GS92" i="3"/>
  <c r="GR92" i="3"/>
  <c r="GQ92" i="3"/>
  <c r="GP92" i="3"/>
  <c r="GO92" i="3"/>
  <c r="GN92" i="3"/>
  <c r="GJ92" i="3"/>
  <c r="GI92" i="3"/>
  <c r="GH92" i="3"/>
  <c r="GG92" i="3"/>
  <c r="GF92" i="3"/>
  <c r="GE92" i="3"/>
  <c r="GD92" i="3"/>
  <c r="GB92" i="3"/>
  <c r="GA92" i="3"/>
  <c r="FZ92" i="3"/>
  <c r="FY92" i="3"/>
  <c r="FX92" i="3"/>
  <c r="FW92" i="3"/>
  <c r="FV92" i="3"/>
  <c r="FT92" i="3"/>
  <c r="FS92" i="3"/>
  <c r="FR92" i="3"/>
  <c r="FQ92" i="3"/>
  <c r="FP92" i="3"/>
  <c r="FO92" i="3"/>
  <c r="FN92" i="3"/>
  <c r="EJ92" i="3"/>
  <c r="EI92" i="3"/>
  <c r="EH92" i="3"/>
  <c r="EG92" i="3"/>
  <c r="EF92" i="3"/>
  <c r="EE92" i="3"/>
  <c r="ED92" i="3"/>
  <c r="EB92" i="3"/>
  <c r="EA92" i="3"/>
  <c r="DZ92" i="3"/>
  <c r="DY92" i="3"/>
  <c r="DX92" i="3"/>
  <c r="DW92" i="3"/>
  <c r="DV92" i="3"/>
  <c r="DT92" i="3"/>
  <c r="DS92" i="3"/>
  <c r="DR92" i="3"/>
  <c r="DQ92" i="3"/>
  <c r="DP92" i="3"/>
  <c r="DO92" i="3"/>
  <c r="DN92" i="3"/>
  <c r="DJ92" i="3"/>
  <c r="DI92" i="3"/>
  <c r="DH92" i="3"/>
  <c r="DG92" i="3"/>
  <c r="DF92" i="3"/>
  <c r="DE92" i="3"/>
  <c r="DD92" i="3"/>
  <c r="DB92" i="3"/>
  <c r="DA92" i="3"/>
  <c r="CZ92" i="3"/>
  <c r="CY92" i="3"/>
  <c r="CX92" i="3"/>
  <c r="CW92" i="3"/>
  <c r="CV92" i="3"/>
  <c r="CT92" i="3"/>
  <c r="CS92" i="3"/>
  <c r="CR92" i="3"/>
  <c r="CQ92" i="3"/>
  <c r="CP92" i="3"/>
  <c r="CO92" i="3"/>
  <c r="CN92" i="3"/>
  <c r="AJ92" i="3"/>
  <c r="AI92" i="3"/>
  <c r="JI92" i="3" s="1"/>
  <c r="AH92" i="3"/>
  <c r="AG92" i="3"/>
  <c r="IG92" i="3" s="1"/>
  <c r="AF92" i="3"/>
  <c r="AE92" i="3"/>
  <c r="FE92" i="3" s="1"/>
  <c r="AD92" i="3"/>
  <c r="AB92" i="3"/>
  <c r="AA92" i="3"/>
  <c r="Z92" i="3"/>
  <c r="Y92" i="3"/>
  <c r="X92" i="3"/>
  <c r="W92" i="3"/>
  <c r="V92" i="3"/>
  <c r="IV92" i="3" s="1"/>
  <c r="T92" i="3"/>
  <c r="S92" i="3"/>
  <c r="R92" i="3"/>
  <c r="Q92" i="3"/>
  <c r="EQ92" i="3" s="1"/>
  <c r="P92" i="3"/>
  <c r="O92" i="3"/>
  <c r="HO92" i="3" s="1"/>
  <c r="N92" i="3"/>
  <c r="KJ91" i="3"/>
  <c r="KI91" i="3"/>
  <c r="KH91" i="3"/>
  <c r="KG91" i="3"/>
  <c r="KF91" i="3"/>
  <c r="KE91" i="3"/>
  <c r="KD91" i="3"/>
  <c r="KB91" i="3"/>
  <c r="KA91" i="3"/>
  <c r="JZ91" i="3"/>
  <c r="JY91" i="3"/>
  <c r="JX91" i="3"/>
  <c r="JW91" i="3"/>
  <c r="JV91" i="3"/>
  <c r="JT91" i="3"/>
  <c r="JS91" i="3"/>
  <c r="JR91" i="3"/>
  <c r="JQ91" i="3"/>
  <c r="JP91" i="3"/>
  <c r="JO91" i="3"/>
  <c r="JN91" i="3"/>
  <c r="HJ91" i="3"/>
  <c r="HI91" i="3"/>
  <c r="HH91" i="3"/>
  <c r="HG91" i="3"/>
  <c r="HF91" i="3"/>
  <c r="HE91" i="3"/>
  <c r="HD91" i="3"/>
  <c r="HB91" i="3"/>
  <c r="HA91" i="3"/>
  <c r="GZ91" i="3"/>
  <c r="GY91" i="3"/>
  <c r="GX91" i="3"/>
  <c r="GW91" i="3"/>
  <c r="GV91" i="3"/>
  <c r="GT91" i="3"/>
  <c r="GS91" i="3"/>
  <c r="GR91" i="3"/>
  <c r="GQ91" i="3"/>
  <c r="GP91" i="3"/>
  <c r="GO91" i="3"/>
  <c r="GN91" i="3"/>
  <c r="GJ91" i="3"/>
  <c r="GI91" i="3"/>
  <c r="GH91" i="3"/>
  <c r="GG91" i="3"/>
  <c r="GF91" i="3"/>
  <c r="GE91" i="3"/>
  <c r="GD91" i="3"/>
  <c r="GB91" i="3"/>
  <c r="GA91" i="3"/>
  <c r="FZ91" i="3"/>
  <c r="FY91" i="3"/>
  <c r="FX91" i="3"/>
  <c r="FW91" i="3"/>
  <c r="FV91" i="3"/>
  <c r="FT91" i="3"/>
  <c r="FS91" i="3"/>
  <c r="FR91" i="3"/>
  <c r="FQ91" i="3"/>
  <c r="FP91" i="3"/>
  <c r="FO91" i="3"/>
  <c r="FN91" i="3"/>
  <c r="EJ91" i="3"/>
  <c r="EI91" i="3"/>
  <c r="EH91" i="3"/>
  <c r="EG91" i="3"/>
  <c r="EF91" i="3"/>
  <c r="EE91" i="3"/>
  <c r="ED91" i="3"/>
  <c r="EB91" i="3"/>
  <c r="EA91" i="3"/>
  <c r="DZ91" i="3"/>
  <c r="DY91" i="3"/>
  <c r="DX91" i="3"/>
  <c r="DW91" i="3"/>
  <c r="DV91" i="3"/>
  <c r="DT91" i="3"/>
  <c r="DS91" i="3"/>
  <c r="DR91" i="3"/>
  <c r="DQ91" i="3"/>
  <c r="DP91" i="3"/>
  <c r="DO91" i="3"/>
  <c r="DN91" i="3"/>
  <c r="DJ91" i="3"/>
  <c r="DI91" i="3"/>
  <c r="DH91" i="3"/>
  <c r="DG91" i="3"/>
  <c r="DF91" i="3"/>
  <c r="DE91" i="3"/>
  <c r="DD91" i="3"/>
  <c r="DB91" i="3"/>
  <c r="DA91" i="3"/>
  <c r="CZ91" i="3"/>
  <c r="CY91" i="3"/>
  <c r="CX91" i="3"/>
  <c r="CW91" i="3"/>
  <c r="CV91" i="3"/>
  <c r="CT91" i="3"/>
  <c r="CS91" i="3"/>
  <c r="CR91" i="3"/>
  <c r="CQ91" i="3"/>
  <c r="CP91" i="3"/>
  <c r="CO91" i="3"/>
  <c r="CN91" i="3"/>
  <c r="AJ91" i="3"/>
  <c r="IJ91" i="3" s="1"/>
  <c r="AI91" i="3"/>
  <c r="AH91" i="3"/>
  <c r="JH91" i="3" s="1"/>
  <c r="AG91" i="3"/>
  <c r="JG91" i="3" s="1"/>
  <c r="AF91" i="3"/>
  <c r="IF91" i="3" s="1"/>
  <c r="AE91" i="3"/>
  <c r="IE91" i="3" s="1"/>
  <c r="AD91" i="3"/>
  <c r="AB91" i="3"/>
  <c r="JB91" i="3" s="1"/>
  <c r="AA91" i="3"/>
  <c r="IA91" i="3" s="1"/>
  <c r="Z91" i="3"/>
  <c r="Y91" i="3"/>
  <c r="X91" i="3"/>
  <c r="IX91" i="3" s="1"/>
  <c r="W91" i="3"/>
  <c r="HW91" i="3" s="1"/>
  <c r="V91" i="3"/>
  <c r="T91" i="3"/>
  <c r="S91" i="3"/>
  <c r="IS91" i="3" s="1"/>
  <c r="R91" i="3"/>
  <c r="HR91" i="3" s="1"/>
  <c r="Q91" i="3"/>
  <c r="P91" i="3"/>
  <c r="EP91" i="3" s="1"/>
  <c r="O91" i="3"/>
  <c r="IO91" i="3" s="1"/>
  <c r="N91" i="3"/>
  <c r="HN91" i="3" s="1"/>
  <c r="HJ90" i="3"/>
  <c r="HI90" i="3"/>
  <c r="HH90" i="3"/>
  <c r="HG90" i="3"/>
  <c r="HF90" i="3"/>
  <c r="HE90" i="3"/>
  <c r="HD90" i="3"/>
  <c r="HB90" i="3"/>
  <c r="HA90" i="3"/>
  <c r="GZ90" i="3"/>
  <c r="GY90" i="3"/>
  <c r="GX90" i="3"/>
  <c r="GW90" i="3"/>
  <c r="GV90" i="3"/>
  <c r="GT90" i="3"/>
  <c r="GS90" i="3"/>
  <c r="GR90" i="3"/>
  <c r="GQ90" i="3"/>
  <c r="GP90" i="3"/>
  <c r="GO90" i="3"/>
  <c r="GN90" i="3"/>
  <c r="EJ90" i="3"/>
  <c r="EI90" i="3"/>
  <c r="EH90" i="3"/>
  <c r="EG90" i="3"/>
  <c r="EF90" i="3"/>
  <c r="EE90" i="3"/>
  <c r="ED90" i="3"/>
  <c r="EB90" i="3"/>
  <c r="EA90" i="3"/>
  <c r="DZ90" i="3"/>
  <c r="DY90" i="3"/>
  <c r="DX90" i="3"/>
  <c r="DW90" i="3"/>
  <c r="DV90" i="3"/>
  <c r="DT90" i="3"/>
  <c r="DS90" i="3"/>
  <c r="DR90" i="3"/>
  <c r="DQ90" i="3"/>
  <c r="DP90" i="3"/>
  <c r="DO90" i="3"/>
  <c r="DN90" i="3"/>
  <c r="AJ90" i="3"/>
  <c r="AI90" i="3"/>
  <c r="II90" i="3" s="1"/>
  <c r="AH90" i="3"/>
  <c r="AG90" i="3"/>
  <c r="AF90" i="3"/>
  <c r="AE90" i="3"/>
  <c r="IE90" i="3" s="1"/>
  <c r="AD90" i="3"/>
  <c r="ID90" i="3" s="1"/>
  <c r="AB90" i="3"/>
  <c r="AA90" i="3"/>
  <c r="Z90" i="3"/>
  <c r="HZ90" i="3" s="1"/>
  <c r="Y90" i="3"/>
  <c r="X90" i="3"/>
  <c r="W90" i="3"/>
  <c r="V90" i="3"/>
  <c r="HV90" i="3" s="1"/>
  <c r="T90" i="3"/>
  <c r="HT90" i="3" s="1"/>
  <c r="S90" i="3"/>
  <c r="R90" i="3"/>
  <c r="Q90" i="3"/>
  <c r="HQ90" i="3" s="1"/>
  <c r="P90" i="3"/>
  <c r="O90" i="3"/>
  <c r="N90" i="3"/>
  <c r="HJ89" i="3"/>
  <c r="HI89" i="3"/>
  <c r="HH89" i="3"/>
  <c r="HG89" i="3"/>
  <c r="HF89" i="3"/>
  <c r="HE89" i="3"/>
  <c r="HD89" i="3"/>
  <c r="HB89" i="3"/>
  <c r="HA89" i="3"/>
  <c r="GZ89" i="3"/>
  <c r="GY89" i="3"/>
  <c r="GX89" i="3"/>
  <c r="GW89" i="3"/>
  <c r="GV89" i="3"/>
  <c r="GT89" i="3"/>
  <c r="GS89" i="3"/>
  <c r="GR89" i="3"/>
  <c r="GQ89" i="3"/>
  <c r="GP89" i="3"/>
  <c r="GO89" i="3"/>
  <c r="GN89" i="3"/>
  <c r="EJ89" i="3"/>
  <c r="EI89" i="3"/>
  <c r="EH89" i="3"/>
  <c r="EG89" i="3"/>
  <c r="EF89" i="3"/>
  <c r="EE89" i="3"/>
  <c r="ED89" i="3"/>
  <c r="EB89" i="3"/>
  <c r="EA89" i="3"/>
  <c r="DZ89" i="3"/>
  <c r="DY89" i="3"/>
  <c r="DX89" i="3"/>
  <c r="DW89" i="3"/>
  <c r="DV89" i="3"/>
  <c r="DT89" i="3"/>
  <c r="DS89" i="3"/>
  <c r="DR89" i="3"/>
  <c r="DQ89" i="3"/>
  <c r="DP89" i="3"/>
  <c r="DO89" i="3"/>
  <c r="DN89" i="3"/>
  <c r="AJ89" i="3"/>
  <c r="AI89" i="3"/>
  <c r="AH89" i="3"/>
  <c r="IH89" i="3" s="1"/>
  <c r="AG89" i="3"/>
  <c r="AF89" i="3"/>
  <c r="AE89" i="3"/>
  <c r="AD89" i="3"/>
  <c r="ID89" i="3" s="1"/>
  <c r="AB89" i="3"/>
  <c r="IB89" i="3" s="1"/>
  <c r="AA89" i="3"/>
  <c r="Z89" i="3"/>
  <c r="Y89" i="3"/>
  <c r="HY89" i="3" s="1"/>
  <c r="X89" i="3"/>
  <c r="W89" i="3"/>
  <c r="V89" i="3"/>
  <c r="T89" i="3"/>
  <c r="HT89" i="3" s="1"/>
  <c r="S89" i="3"/>
  <c r="HS89" i="3" s="1"/>
  <c r="R89" i="3"/>
  <c r="Q89" i="3"/>
  <c r="P89" i="3"/>
  <c r="HP89" i="3" s="1"/>
  <c r="O89" i="3"/>
  <c r="N89" i="3"/>
  <c r="HJ88" i="3"/>
  <c r="HI88" i="3"/>
  <c r="HH88" i="3"/>
  <c r="HG88" i="3"/>
  <c r="HF88" i="3"/>
  <c r="HE88" i="3"/>
  <c r="HD88" i="3"/>
  <c r="HB88" i="3"/>
  <c r="HA88" i="3"/>
  <c r="GZ88" i="3"/>
  <c r="GY88" i="3"/>
  <c r="GX88" i="3"/>
  <c r="GW88" i="3"/>
  <c r="GV88" i="3"/>
  <c r="GT88" i="3"/>
  <c r="GS88" i="3"/>
  <c r="GR88" i="3"/>
  <c r="GQ88" i="3"/>
  <c r="GP88" i="3"/>
  <c r="GO88" i="3"/>
  <c r="GN88" i="3"/>
  <c r="EJ88" i="3"/>
  <c r="EI88" i="3"/>
  <c r="EH88" i="3"/>
  <c r="EG88" i="3"/>
  <c r="EF88" i="3"/>
  <c r="EE88" i="3"/>
  <c r="ED88" i="3"/>
  <c r="EB88" i="3"/>
  <c r="EA88" i="3"/>
  <c r="DZ88" i="3"/>
  <c r="DY88" i="3"/>
  <c r="DX88" i="3"/>
  <c r="DW88" i="3"/>
  <c r="DV88" i="3"/>
  <c r="DT88" i="3"/>
  <c r="DS88" i="3"/>
  <c r="DR88" i="3"/>
  <c r="DQ88" i="3"/>
  <c r="DP88" i="3"/>
  <c r="DO88" i="3"/>
  <c r="DN88" i="3"/>
  <c r="AJ88" i="3"/>
  <c r="IJ88" i="3" s="1"/>
  <c r="AI88" i="3"/>
  <c r="AH88" i="3"/>
  <c r="AG88" i="3"/>
  <c r="IG88" i="3" s="1"/>
  <c r="AF88" i="3"/>
  <c r="IF88" i="3" s="1"/>
  <c r="AE88" i="3"/>
  <c r="AD88" i="3"/>
  <c r="AB88" i="3"/>
  <c r="AA88" i="3"/>
  <c r="Z88" i="3"/>
  <c r="Y88" i="3"/>
  <c r="X88" i="3"/>
  <c r="HX88" i="3" s="1"/>
  <c r="W88" i="3"/>
  <c r="HW88" i="3" s="1"/>
  <c r="V88" i="3"/>
  <c r="T88" i="3"/>
  <c r="S88" i="3"/>
  <c r="R88" i="3"/>
  <c r="HR88" i="3" s="1"/>
  <c r="Q88" i="3"/>
  <c r="P88" i="3"/>
  <c r="O88" i="3"/>
  <c r="HO88" i="3" s="1"/>
  <c r="N88" i="3"/>
  <c r="HN88" i="3" s="1"/>
  <c r="AJ87" i="3"/>
  <c r="AI87" i="3"/>
  <c r="II87" i="3" s="1"/>
  <c r="AH87" i="3"/>
  <c r="AG87" i="3"/>
  <c r="CG87" i="3" s="1"/>
  <c r="AF87" i="3"/>
  <c r="AE87" i="3"/>
  <c r="EE87" i="3" s="1"/>
  <c r="AD87" i="3"/>
  <c r="KD87" i="3" s="1"/>
  <c r="AB87" i="3"/>
  <c r="KB87" i="3" s="1"/>
  <c r="AA87" i="3"/>
  <c r="Z87" i="3"/>
  <c r="HZ87" i="3" s="1"/>
  <c r="Y87" i="3"/>
  <c r="JY87" i="3" s="1"/>
  <c r="X87" i="3"/>
  <c r="JX87" i="3" s="1"/>
  <c r="W87" i="3"/>
  <c r="AW87" i="3" s="1"/>
  <c r="V87" i="3"/>
  <c r="HV87" i="3" s="1"/>
  <c r="T87" i="3"/>
  <c r="JT87" i="3" s="1"/>
  <c r="S87" i="3"/>
  <c r="FS87" i="3" s="1"/>
  <c r="R87" i="3"/>
  <c r="Q87" i="3"/>
  <c r="HQ87" i="3" s="1"/>
  <c r="P87" i="3"/>
  <c r="JP87" i="3" s="1"/>
  <c r="O87" i="3"/>
  <c r="BO87" i="3" s="1"/>
  <c r="N87" i="3"/>
  <c r="AJ86" i="3"/>
  <c r="AI86" i="3"/>
  <c r="DI86" i="3" s="1"/>
  <c r="AH86" i="3"/>
  <c r="IH86" i="3" s="1"/>
  <c r="AG86" i="3"/>
  <c r="KG86" i="3" s="1"/>
  <c r="AF86" i="3"/>
  <c r="AE86" i="3"/>
  <c r="AD86" i="3"/>
  <c r="ED86" i="3" s="1"/>
  <c r="AB86" i="3"/>
  <c r="AA86" i="3"/>
  <c r="KA86" i="3" s="1"/>
  <c r="Z86" i="3"/>
  <c r="HZ86" i="3" s="1"/>
  <c r="Y86" i="3"/>
  <c r="HY86" i="3" s="1"/>
  <c r="X86" i="3"/>
  <c r="AX86" i="3" s="1"/>
  <c r="W86" i="3"/>
  <c r="FW86" i="3" s="1"/>
  <c r="V86" i="3"/>
  <c r="HV86" i="3" s="1"/>
  <c r="T86" i="3"/>
  <c r="HT86" i="3" s="1"/>
  <c r="S86" i="3"/>
  <c r="R86" i="3"/>
  <c r="Q86" i="3"/>
  <c r="GQ86" i="3" s="1"/>
  <c r="P86" i="3"/>
  <c r="HP86" i="3" s="1"/>
  <c r="O86" i="3"/>
  <c r="JO86" i="3" s="1"/>
  <c r="N86" i="3"/>
  <c r="AJ85" i="3"/>
  <c r="KJ85" i="3" s="1"/>
  <c r="AI85" i="3"/>
  <c r="HI85" i="3" s="1"/>
  <c r="AH85" i="3"/>
  <c r="AG85" i="3"/>
  <c r="IG85" i="3" s="1"/>
  <c r="AF85" i="3"/>
  <c r="KF85" i="3" s="1"/>
  <c r="AE85" i="3"/>
  <c r="HE85" i="3" s="1"/>
  <c r="AD85" i="3"/>
  <c r="AB85" i="3"/>
  <c r="IB85" i="3" s="1"/>
  <c r="AA85" i="3"/>
  <c r="Z85" i="3"/>
  <c r="FZ85" i="3" s="1"/>
  <c r="Y85" i="3"/>
  <c r="AY85" i="3" s="1"/>
  <c r="X85" i="3"/>
  <c r="DX85" i="3" s="1"/>
  <c r="W85" i="3"/>
  <c r="V85" i="3"/>
  <c r="GV85" i="3" s="1"/>
  <c r="T85" i="3"/>
  <c r="GT85" i="3" s="1"/>
  <c r="S85" i="3"/>
  <c r="R85" i="3"/>
  <c r="JR85" i="3" s="1"/>
  <c r="Q85" i="3"/>
  <c r="GQ85" i="3" s="1"/>
  <c r="P85" i="3"/>
  <c r="O85" i="3"/>
  <c r="HO85" i="3" s="1"/>
  <c r="N85" i="3"/>
  <c r="JN85" i="3" s="1"/>
  <c r="AJ84" i="3"/>
  <c r="EJ84" i="3" s="1"/>
  <c r="AI84" i="3"/>
  <c r="BI84" i="3" s="1"/>
  <c r="AH84" i="3"/>
  <c r="HH84" i="3" s="1"/>
  <c r="AG84" i="3"/>
  <c r="IG84" i="3" s="1"/>
  <c r="AF84" i="3"/>
  <c r="IF84" i="3" s="1"/>
  <c r="AE84" i="3"/>
  <c r="BE84" i="3" s="1"/>
  <c r="AD84" i="3"/>
  <c r="HD84" i="3" s="1"/>
  <c r="AB84" i="3"/>
  <c r="IB84" i="3" s="1"/>
  <c r="AA84" i="3"/>
  <c r="Z84" i="3"/>
  <c r="AZ84" i="3" s="1"/>
  <c r="Y84" i="3"/>
  <c r="GY84" i="3" s="1"/>
  <c r="X84" i="3"/>
  <c r="HX84" i="3" s="1"/>
  <c r="W84" i="3"/>
  <c r="V84" i="3"/>
  <c r="AV84" i="3" s="1"/>
  <c r="T84" i="3"/>
  <c r="GT84" i="3" s="1"/>
  <c r="S84" i="3"/>
  <c r="HS84" i="3" s="1"/>
  <c r="R84" i="3"/>
  <c r="DR84" i="3" s="1"/>
  <c r="Q84" i="3"/>
  <c r="AQ84" i="3" s="1"/>
  <c r="P84" i="3"/>
  <c r="GP84" i="3" s="1"/>
  <c r="O84" i="3"/>
  <c r="HO84" i="3" s="1"/>
  <c r="N84" i="3"/>
  <c r="HN84" i="3" s="1"/>
  <c r="AJ83" i="3"/>
  <c r="BJ83" i="3" s="1"/>
  <c r="AI83" i="3"/>
  <c r="AH83" i="3"/>
  <c r="BH83" i="3" s="1"/>
  <c r="AG83" i="3"/>
  <c r="HG83" i="3" s="1"/>
  <c r="AF83" i="3"/>
  <c r="IF83" i="3" s="1"/>
  <c r="AE83" i="3"/>
  <c r="AD83" i="3"/>
  <c r="AB83" i="3"/>
  <c r="HB83" i="3" s="1"/>
  <c r="AA83" i="3"/>
  <c r="IA83" i="3" s="1"/>
  <c r="Z83" i="3"/>
  <c r="DZ83" i="3" s="1"/>
  <c r="Y83" i="3"/>
  <c r="X83" i="3"/>
  <c r="GX83" i="3" s="1"/>
  <c r="W83" i="3"/>
  <c r="HW83" i="3" s="1"/>
  <c r="V83" i="3"/>
  <c r="HV83" i="3" s="1"/>
  <c r="T83" i="3"/>
  <c r="IT83" i="3" s="1"/>
  <c r="S83" i="3"/>
  <c r="GS83" i="3" s="1"/>
  <c r="R83" i="3"/>
  <c r="GR83" i="3" s="1"/>
  <c r="Q83" i="3"/>
  <c r="P83" i="3"/>
  <c r="AP83" i="3" s="1"/>
  <c r="O83" i="3"/>
  <c r="GO83" i="3" s="1"/>
  <c r="N83" i="3"/>
  <c r="AJ82" i="3"/>
  <c r="HJ82" i="3" s="1"/>
  <c r="AI82" i="3"/>
  <c r="AH82" i="3"/>
  <c r="AG82" i="3"/>
  <c r="AF82" i="3"/>
  <c r="HF82" i="3" s="1"/>
  <c r="AE82" i="3"/>
  <c r="AD82" i="3"/>
  <c r="AB82" i="3"/>
  <c r="BB82" i="3" s="1"/>
  <c r="AA82" i="3"/>
  <c r="HA82" i="3" s="1"/>
  <c r="Z82" i="3"/>
  <c r="Y82" i="3"/>
  <c r="DY82" i="3" s="1"/>
  <c r="X82" i="3"/>
  <c r="AX82" i="3" s="1"/>
  <c r="W82" i="3"/>
  <c r="GW82" i="3" s="1"/>
  <c r="V82" i="3"/>
  <c r="HV82" i="3" s="1"/>
  <c r="T82" i="3"/>
  <c r="HT82" i="3" s="1"/>
  <c r="S82" i="3"/>
  <c r="R82" i="3"/>
  <c r="GR82" i="3" s="1"/>
  <c r="Q82" i="3"/>
  <c r="P82" i="3"/>
  <c r="O82" i="3"/>
  <c r="N82" i="3"/>
  <c r="GN82" i="3" s="1"/>
  <c r="AJ81" i="3"/>
  <c r="KJ81" i="3" s="1"/>
  <c r="AI81" i="3"/>
  <c r="AH81" i="3"/>
  <c r="BH81" i="3" s="1"/>
  <c r="AG81" i="3"/>
  <c r="IG81" i="3" s="1"/>
  <c r="AF81" i="3"/>
  <c r="KF81" i="3" s="1"/>
  <c r="AE81" i="3"/>
  <c r="HE81" i="3" s="1"/>
  <c r="AD81" i="3"/>
  <c r="AB81" i="3"/>
  <c r="AA81" i="3"/>
  <c r="KA81" i="3" s="1"/>
  <c r="Z81" i="3"/>
  <c r="GZ81" i="3" s="1"/>
  <c r="Y81" i="3"/>
  <c r="X81" i="3"/>
  <c r="W81" i="3"/>
  <c r="JW81" i="3" s="1"/>
  <c r="V81" i="3"/>
  <c r="GV81" i="3" s="1"/>
  <c r="T81" i="3"/>
  <c r="CT81" i="3" s="1"/>
  <c r="S81" i="3"/>
  <c r="DS81" i="3" s="1"/>
  <c r="R81" i="3"/>
  <c r="JR81" i="3" s="1"/>
  <c r="Q81" i="3"/>
  <c r="GQ81" i="3" s="1"/>
  <c r="P81" i="3"/>
  <c r="HP81" i="3" s="1"/>
  <c r="O81" i="3"/>
  <c r="HO81" i="3" s="1"/>
  <c r="N81" i="3"/>
  <c r="JN81" i="3" s="1"/>
  <c r="AJ80" i="3"/>
  <c r="IJ80" i="3" s="1"/>
  <c r="AI80" i="3"/>
  <c r="HI80" i="3" s="1"/>
  <c r="AH80" i="3"/>
  <c r="AG80" i="3"/>
  <c r="DG80" i="3" s="1"/>
  <c r="AF80" i="3"/>
  <c r="EF80" i="3" s="1"/>
  <c r="AE80" i="3"/>
  <c r="BE80" i="3" s="1"/>
  <c r="AD80" i="3"/>
  <c r="HD80" i="3" s="1"/>
  <c r="AB80" i="3"/>
  <c r="AA80" i="3"/>
  <c r="Z80" i="3"/>
  <c r="CZ80" i="3" s="1"/>
  <c r="Y80" i="3"/>
  <c r="GY80" i="3" s="1"/>
  <c r="X80" i="3"/>
  <c r="EX80" i="3" s="1"/>
  <c r="W80" i="3"/>
  <c r="V80" i="3"/>
  <c r="T80" i="3"/>
  <c r="GT80" i="3" s="1"/>
  <c r="S80" i="3"/>
  <c r="R80" i="3"/>
  <c r="HR80" i="3" s="1"/>
  <c r="Q80" i="3"/>
  <c r="P80" i="3"/>
  <c r="GP80" i="3" s="1"/>
  <c r="O80" i="3"/>
  <c r="N80" i="3"/>
  <c r="DN80" i="3" s="1"/>
  <c r="JJ79" i="3"/>
  <c r="JI79" i="3"/>
  <c r="JH79" i="3"/>
  <c r="JG79" i="3"/>
  <c r="JF79" i="3"/>
  <c r="JE79" i="3"/>
  <c r="JD79" i="3"/>
  <c r="JB79" i="3"/>
  <c r="JA79" i="3"/>
  <c r="IZ79" i="3"/>
  <c r="IY79" i="3"/>
  <c r="IX79" i="3"/>
  <c r="IW79" i="3"/>
  <c r="IV79" i="3"/>
  <c r="IT79" i="3"/>
  <c r="IS79" i="3"/>
  <c r="IR79" i="3"/>
  <c r="IQ79" i="3"/>
  <c r="IP79" i="3"/>
  <c r="IO79" i="3"/>
  <c r="IN79" i="3"/>
  <c r="FJ79" i="3"/>
  <c r="FI79" i="3"/>
  <c r="FH79" i="3"/>
  <c r="FG79" i="3"/>
  <c r="FF79" i="3"/>
  <c r="FE79" i="3"/>
  <c r="FD79" i="3"/>
  <c r="FB79" i="3"/>
  <c r="FA79" i="3"/>
  <c r="EZ79" i="3"/>
  <c r="EY79" i="3"/>
  <c r="EX79" i="3"/>
  <c r="EW79" i="3"/>
  <c r="EV79" i="3"/>
  <c r="ET79" i="3"/>
  <c r="ES79" i="3"/>
  <c r="ER79" i="3"/>
  <c r="EQ79" i="3"/>
  <c r="EP79" i="3"/>
  <c r="EO79" i="3"/>
  <c r="EN79" i="3"/>
  <c r="CJ79" i="3"/>
  <c r="CI79" i="3"/>
  <c r="CH79" i="3"/>
  <c r="CG79" i="3"/>
  <c r="CF79" i="3"/>
  <c r="CE79" i="3"/>
  <c r="CD79" i="3"/>
  <c r="CB79" i="3"/>
  <c r="CA79" i="3"/>
  <c r="BZ79" i="3"/>
  <c r="BY79" i="3"/>
  <c r="BX79" i="3"/>
  <c r="BW79" i="3"/>
  <c r="BV79" i="3"/>
  <c r="BT79" i="3"/>
  <c r="BS79" i="3"/>
  <c r="BR79" i="3"/>
  <c r="BQ79" i="3"/>
  <c r="BP79" i="3"/>
  <c r="BO79" i="3"/>
  <c r="BN79" i="3"/>
  <c r="AJ79" i="3"/>
  <c r="AI79" i="3"/>
  <c r="AH79" i="3"/>
  <c r="KH79" i="3" s="1"/>
  <c r="AG79" i="3"/>
  <c r="AF79" i="3"/>
  <c r="DF79" i="3" s="1"/>
  <c r="AE79" i="3"/>
  <c r="AD79" i="3"/>
  <c r="DD79" i="3" s="1"/>
  <c r="AB79" i="3"/>
  <c r="GB79" i="3" s="1"/>
  <c r="AA79" i="3"/>
  <c r="HA79" i="3" s="1"/>
  <c r="Z79" i="3"/>
  <c r="Y79" i="3"/>
  <c r="JY79" i="3" s="1"/>
  <c r="X79" i="3"/>
  <c r="W79" i="3"/>
  <c r="AW79" i="3" s="1"/>
  <c r="V79" i="3"/>
  <c r="HV79" i="3" s="1"/>
  <c r="T79" i="3"/>
  <c r="S79" i="3"/>
  <c r="R79" i="3"/>
  <c r="Q79" i="3"/>
  <c r="P79" i="3"/>
  <c r="JP79" i="3" s="1"/>
  <c r="O79" i="3"/>
  <c r="FO79" i="3" s="1"/>
  <c r="N79" i="3"/>
  <c r="CN79" i="3" s="1"/>
  <c r="KJ78" i="3"/>
  <c r="KI78" i="3"/>
  <c r="KH78" i="3"/>
  <c r="KG78" i="3"/>
  <c r="KF78" i="3"/>
  <c r="KE78" i="3"/>
  <c r="KD78" i="3"/>
  <c r="KB78" i="3"/>
  <c r="KA78" i="3"/>
  <c r="JZ78" i="3"/>
  <c r="JY78" i="3"/>
  <c r="JX78" i="3"/>
  <c r="JW78" i="3"/>
  <c r="JV78" i="3"/>
  <c r="JT78" i="3"/>
  <c r="JS78" i="3"/>
  <c r="JR78" i="3"/>
  <c r="JQ78" i="3"/>
  <c r="JP78" i="3"/>
  <c r="JO78" i="3"/>
  <c r="JN78" i="3"/>
  <c r="GJ78" i="3"/>
  <c r="GI78" i="3"/>
  <c r="GH78" i="3"/>
  <c r="GG78" i="3"/>
  <c r="GF78" i="3"/>
  <c r="GE78" i="3"/>
  <c r="GD78" i="3"/>
  <c r="GB78" i="3"/>
  <c r="GA78" i="3"/>
  <c r="FZ78" i="3"/>
  <c r="FY78" i="3"/>
  <c r="FX78" i="3"/>
  <c r="FW78" i="3"/>
  <c r="FV78" i="3"/>
  <c r="FT78" i="3"/>
  <c r="FS78" i="3"/>
  <c r="FR78" i="3"/>
  <c r="FQ78" i="3"/>
  <c r="FP78" i="3"/>
  <c r="FO78" i="3"/>
  <c r="FN78" i="3"/>
  <c r="DJ78" i="3"/>
  <c r="DI78" i="3"/>
  <c r="DH78" i="3"/>
  <c r="DG78" i="3"/>
  <c r="DF78" i="3"/>
  <c r="DE78" i="3"/>
  <c r="DD78" i="3"/>
  <c r="DB78" i="3"/>
  <c r="DA78" i="3"/>
  <c r="CZ78" i="3"/>
  <c r="CY78" i="3"/>
  <c r="CX78" i="3"/>
  <c r="CW78" i="3"/>
  <c r="CV78" i="3"/>
  <c r="CT78" i="3"/>
  <c r="CS78" i="3"/>
  <c r="CR78" i="3"/>
  <c r="CQ78" i="3"/>
  <c r="CP78" i="3"/>
  <c r="CO78" i="3"/>
  <c r="CN78" i="3"/>
  <c r="AJ78" i="3"/>
  <c r="HJ78" i="3" s="1"/>
  <c r="AI78" i="3"/>
  <c r="II78" i="3" s="1"/>
  <c r="AH78" i="3"/>
  <c r="IH78" i="3" s="1"/>
  <c r="AG78" i="3"/>
  <c r="AF78" i="3"/>
  <c r="HF78" i="3" s="1"/>
  <c r="AE78" i="3"/>
  <c r="IE78" i="3" s="1"/>
  <c r="AD78" i="3"/>
  <c r="AB78" i="3"/>
  <c r="HB78" i="3" s="1"/>
  <c r="AA78" i="3"/>
  <c r="Z78" i="3"/>
  <c r="Y78" i="3"/>
  <c r="DY78" i="3" s="1"/>
  <c r="X78" i="3"/>
  <c r="AX78" i="3" s="1"/>
  <c r="W78" i="3"/>
  <c r="GW78" i="3" s="1"/>
  <c r="V78" i="3"/>
  <c r="HV78" i="3" s="1"/>
  <c r="T78" i="3"/>
  <c r="HT78" i="3" s="1"/>
  <c r="S78" i="3"/>
  <c r="R78" i="3"/>
  <c r="Q78" i="3"/>
  <c r="GQ78" i="3" s="1"/>
  <c r="P78" i="3"/>
  <c r="HP78" i="3" s="1"/>
  <c r="O78" i="3"/>
  <c r="IO78" i="3" s="1"/>
  <c r="N78" i="3"/>
  <c r="GN78" i="3" s="1"/>
  <c r="KJ77" i="3"/>
  <c r="KI77" i="3"/>
  <c r="KH77" i="3"/>
  <c r="KG77" i="3"/>
  <c r="KF77" i="3"/>
  <c r="KE77" i="3"/>
  <c r="KD77" i="3"/>
  <c r="KB77" i="3"/>
  <c r="KA77" i="3"/>
  <c r="JZ77" i="3"/>
  <c r="JY77" i="3"/>
  <c r="JX77" i="3"/>
  <c r="JW77" i="3"/>
  <c r="JV77" i="3"/>
  <c r="JT77" i="3"/>
  <c r="JS77" i="3"/>
  <c r="JR77" i="3"/>
  <c r="JQ77" i="3"/>
  <c r="JP77" i="3"/>
  <c r="JO77" i="3"/>
  <c r="JN77" i="3"/>
  <c r="GJ77" i="3"/>
  <c r="GI77" i="3"/>
  <c r="GH77" i="3"/>
  <c r="GG77" i="3"/>
  <c r="GF77" i="3"/>
  <c r="GE77" i="3"/>
  <c r="GD77" i="3"/>
  <c r="GB77" i="3"/>
  <c r="GA77" i="3"/>
  <c r="FZ77" i="3"/>
  <c r="FY77" i="3"/>
  <c r="FX77" i="3"/>
  <c r="FW77" i="3"/>
  <c r="FV77" i="3"/>
  <c r="FT77" i="3"/>
  <c r="FS77" i="3"/>
  <c r="FR77" i="3"/>
  <c r="FQ77" i="3"/>
  <c r="FP77" i="3"/>
  <c r="FO77" i="3"/>
  <c r="FN77" i="3"/>
  <c r="DJ77" i="3"/>
  <c r="DI77" i="3"/>
  <c r="DH77" i="3"/>
  <c r="DG77" i="3"/>
  <c r="DF77" i="3"/>
  <c r="DE77" i="3"/>
  <c r="DD77" i="3"/>
  <c r="DB77" i="3"/>
  <c r="DA77" i="3"/>
  <c r="CZ77" i="3"/>
  <c r="CY77" i="3"/>
  <c r="CX77" i="3"/>
  <c r="CW77" i="3"/>
  <c r="CV77" i="3"/>
  <c r="CT77" i="3"/>
  <c r="CS77" i="3"/>
  <c r="CR77" i="3"/>
  <c r="CQ77" i="3"/>
  <c r="CP77" i="3"/>
  <c r="CO77" i="3"/>
  <c r="CN77" i="3"/>
  <c r="AJ77" i="3"/>
  <c r="AI77" i="3"/>
  <c r="AH77" i="3"/>
  <c r="AG77" i="3"/>
  <c r="EG77" i="3" s="1"/>
  <c r="AF77" i="3"/>
  <c r="AE77" i="3"/>
  <c r="AD77" i="3"/>
  <c r="AB77" i="3"/>
  <c r="AA77" i="3"/>
  <c r="Z77" i="3"/>
  <c r="GZ77" i="3" s="1"/>
  <c r="Y77" i="3"/>
  <c r="X77" i="3"/>
  <c r="DX77" i="3" s="1"/>
  <c r="W77" i="3"/>
  <c r="V77" i="3"/>
  <c r="T77" i="3"/>
  <c r="S77" i="3"/>
  <c r="HS77" i="3" s="1"/>
  <c r="R77" i="3"/>
  <c r="Q77" i="3"/>
  <c r="P77" i="3"/>
  <c r="O77" i="3"/>
  <c r="HO77" i="3" s="1"/>
  <c r="N77" i="3"/>
  <c r="KJ76" i="3"/>
  <c r="KI76" i="3"/>
  <c r="KH76" i="3"/>
  <c r="KG76" i="3"/>
  <c r="KF76" i="3"/>
  <c r="KE76" i="3"/>
  <c r="KD76" i="3"/>
  <c r="KB76" i="3"/>
  <c r="KA76" i="3"/>
  <c r="JZ76" i="3"/>
  <c r="JY76" i="3"/>
  <c r="JX76" i="3"/>
  <c r="JW76" i="3"/>
  <c r="JV76" i="3"/>
  <c r="JT76" i="3"/>
  <c r="JS76" i="3"/>
  <c r="JR76" i="3"/>
  <c r="JQ76" i="3"/>
  <c r="JP76" i="3"/>
  <c r="JO76" i="3"/>
  <c r="JN76" i="3"/>
  <c r="GJ76" i="3"/>
  <c r="GI76" i="3"/>
  <c r="GH76" i="3"/>
  <c r="GG76" i="3"/>
  <c r="GF76" i="3"/>
  <c r="GE76" i="3"/>
  <c r="GD76" i="3"/>
  <c r="GB76" i="3"/>
  <c r="GA76" i="3"/>
  <c r="FZ76" i="3"/>
  <c r="FY76" i="3"/>
  <c r="FX76" i="3"/>
  <c r="FW76" i="3"/>
  <c r="FV76" i="3"/>
  <c r="FT76" i="3"/>
  <c r="FS76" i="3"/>
  <c r="FR76" i="3"/>
  <c r="FQ76" i="3"/>
  <c r="FP76" i="3"/>
  <c r="FO76" i="3"/>
  <c r="FN76" i="3"/>
  <c r="DJ76" i="3"/>
  <c r="DI76" i="3"/>
  <c r="DH76" i="3"/>
  <c r="DG76" i="3"/>
  <c r="DF76" i="3"/>
  <c r="DE76" i="3"/>
  <c r="DD76" i="3"/>
  <c r="DB76" i="3"/>
  <c r="DA76" i="3"/>
  <c r="CZ76" i="3"/>
  <c r="CY76" i="3"/>
  <c r="CX76" i="3"/>
  <c r="CW76" i="3"/>
  <c r="CV76" i="3"/>
  <c r="CT76" i="3"/>
  <c r="CS76" i="3"/>
  <c r="CR76" i="3"/>
  <c r="CQ76" i="3"/>
  <c r="CP76" i="3"/>
  <c r="CO76" i="3"/>
  <c r="CN76" i="3"/>
  <c r="AJ76" i="3"/>
  <c r="EJ76" i="3" s="1"/>
  <c r="AI76" i="3"/>
  <c r="AH76" i="3"/>
  <c r="AG76" i="3"/>
  <c r="BG76" i="3" s="1"/>
  <c r="AF76" i="3"/>
  <c r="EF76" i="3" s="1"/>
  <c r="AE76" i="3"/>
  <c r="AD76" i="3"/>
  <c r="HD76" i="3" s="1"/>
  <c r="AB76" i="3"/>
  <c r="HB76" i="3" s="1"/>
  <c r="AA76" i="3"/>
  <c r="IA76" i="3" s="1"/>
  <c r="Z76" i="3"/>
  <c r="Y76" i="3"/>
  <c r="GY76" i="3" s="1"/>
  <c r="X76" i="3"/>
  <c r="W76" i="3"/>
  <c r="HW76" i="3" s="1"/>
  <c r="V76" i="3"/>
  <c r="T76" i="3"/>
  <c r="S76" i="3"/>
  <c r="ES76" i="3" s="1"/>
  <c r="R76" i="3"/>
  <c r="DR76" i="3" s="1"/>
  <c r="Q76" i="3"/>
  <c r="IQ76" i="3" s="1"/>
  <c r="P76" i="3"/>
  <c r="O76" i="3"/>
  <c r="N76" i="3"/>
  <c r="DN76" i="3" s="1"/>
  <c r="AJ75" i="3"/>
  <c r="IJ75" i="3" s="1"/>
  <c r="AI75" i="3"/>
  <c r="AH75" i="3"/>
  <c r="HH75" i="3" s="1"/>
  <c r="AG75" i="3"/>
  <c r="AF75" i="3"/>
  <c r="IF75" i="3" s="1"/>
  <c r="AE75" i="3"/>
  <c r="AD75" i="3"/>
  <c r="AB75" i="3"/>
  <c r="AA75" i="3"/>
  <c r="IA75" i="3" s="1"/>
  <c r="Z75" i="3"/>
  <c r="HZ75" i="3" s="1"/>
  <c r="Y75" i="3"/>
  <c r="X75" i="3"/>
  <c r="W75" i="3"/>
  <c r="HW75" i="3" s="1"/>
  <c r="V75" i="3"/>
  <c r="T75" i="3"/>
  <c r="S75" i="3"/>
  <c r="GS75" i="3" s="1"/>
  <c r="R75" i="3"/>
  <c r="HR75" i="3" s="1"/>
  <c r="Q75" i="3"/>
  <c r="DQ75" i="3" s="1"/>
  <c r="P75" i="3"/>
  <c r="AP75" i="3" s="1"/>
  <c r="O75" i="3"/>
  <c r="N75" i="3"/>
  <c r="HN75" i="3" s="1"/>
  <c r="AJ74" i="3"/>
  <c r="AI74" i="3"/>
  <c r="HI74" i="3" s="1"/>
  <c r="AH74" i="3"/>
  <c r="AG74" i="3"/>
  <c r="HG74" i="3" s="1"/>
  <c r="AF74" i="3"/>
  <c r="HF74" i="3" s="1"/>
  <c r="AE74" i="3"/>
  <c r="AD74" i="3"/>
  <c r="AB74" i="3"/>
  <c r="HB74" i="3" s="1"/>
  <c r="AA74" i="3"/>
  <c r="Z74" i="3"/>
  <c r="Y74" i="3"/>
  <c r="X74" i="3"/>
  <c r="W74" i="3"/>
  <c r="GW74" i="3" s="1"/>
  <c r="V74" i="3"/>
  <c r="AV74" i="3" s="1"/>
  <c r="T74" i="3"/>
  <c r="DT74" i="3" s="1"/>
  <c r="S74" i="3"/>
  <c r="GS74" i="3" s="1"/>
  <c r="R74" i="3"/>
  <c r="GR74" i="3" s="1"/>
  <c r="Q74" i="3"/>
  <c r="P74" i="3"/>
  <c r="O74" i="3"/>
  <c r="AO74" i="3" s="1"/>
  <c r="N74" i="3"/>
  <c r="GN74" i="3" s="1"/>
  <c r="AJ73" i="3"/>
  <c r="AI73" i="3"/>
  <c r="AH73" i="3"/>
  <c r="HH73" i="3" s="1"/>
  <c r="AG73" i="3"/>
  <c r="EG73" i="3" s="1"/>
  <c r="AF73" i="3"/>
  <c r="HF73" i="3" s="1"/>
  <c r="AE73" i="3"/>
  <c r="AD73" i="3"/>
  <c r="AB73" i="3"/>
  <c r="IB73" i="3" s="1"/>
  <c r="AA73" i="3"/>
  <c r="Z73" i="3"/>
  <c r="Y73" i="3"/>
  <c r="GY73" i="3" s="1"/>
  <c r="X73" i="3"/>
  <c r="W73" i="3"/>
  <c r="V73" i="3"/>
  <c r="T73" i="3"/>
  <c r="GT73" i="3" s="1"/>
  <c r="S73" i="3"/>
  <c r="R73" i="3"/>
  <c r="Q73" i="3"/>
  <c r="P73" i="3"/>
  <c r="GP73" i="3" s="1"/>
  <c r="O73" i="3"/>
  <c r="DO73" i="3" s="1"/>
  <c r="N73" i="3"/>
  <c r="GN73" i="3" s="1"/>
  <c r="KJ69" i="3"/>
  <c r="KI69" i="3"/>
  <c r="KH69" i="3"/>
  <c r="KG69" i="3"/>
  <c r="KF69" i="3"/>
  <c r="KE69" i="3"/>
  <c r="KD69" i="3"/>
  <c r="KB69" i="3"/>
  <c r="KA69" i="3"/>
  <c r="JZ69" i="3"/>
  <c r="JY69" i="3"/>
  <c r="JX69" i="3"/>
  <c r="JW69" i="3"/>
  <c r="JV69" i="3"/>
  <c r="JT69" i="3"/>
  <c r="JS69" i="3"/>
  <c r="JR69" i="3"/>
  <c r="JQ69" i="3"/>
  <c r="JP69" i="3"/>
  <c r="JO69" i="3"/>
  <c r="JN69" i="3"/>
  <c r="GJ69" i="3"/>
  <c r="GI69" i="3"/>
  <c r="GH69" i="3"/>
  <c r="GG69" i="3"/>
  <c r="GF69" i="3"/>
  <c r="GE69" i="3"/>
  <c r="GD69" i="3"/>
  <c r="GB69" i="3"/>
  <c r="GA69" i="3"/>
  <c r="FZ69" i="3"/>
  <c r="FY69" i="3"/>
  <c r="FX69" i="3"/>
  <c r="FW69" i="3"/>
  <c r="FV69" i="3"/>
  <c r="FT69" i="3"/>
  <c r="FS69" i="3"/>
  <c r="FR69" i="3"/>
  <c r="FQ69" i="3"/>
  <c r="FP69" i="3"/>
  <c r="FO69" i="3"/>
  <c r="FN69" i="3"/>
  <c r="DJ69" i="3"/>
  <c r="DI69" i="3"/>
  <c r="DH69" i="3"/>
  <c r="DG69" i="3"/>
  <c r="DF69" i="3"/>
  <c r="DE69" i="3"/>
  <c r="DD69" i="3"/>
  <c r="DB69" i="3"/>
  <c r="DA69" i="3"/>
  <c r="CZ69" i="3"/>
  <c r="CY69" i="3"/>
  <c r="CX69" i="3"/>
  <c r="CW69" i="3"/>
  <c r="CV69" i="3"/>
  <c r="CT69" i="3"/>
  <c r="CS69" i="3"/>
  <c r="CR69" i="3"/>
  <c r="CQ69" i="3"/>
  <c r="CP69" i="3"/>
  <c r="CO69" i="3"/>
  <c r="CN69" i="3"/>
  <c r="AJ69" i="3"/>
  <c r="IJ69" i="3" s="1"/>
  <c r="AI69" i="3"/>
  <c r="BI69" i="3" s="1"/>
  <c r="AH69" i="3"/>
  <c r="HH69" i="3" s="1"/>
  <c r="AG69" i="3"/>
  <c r="IG69" i="3" s="1"/>
  <c r="AF69" i="3"/>
  <c r="EF69" i="3" s="1"/>
  <c r="AE69" i="3"/>
  <c r="HE69" i="3" s="1"/>
  <c r="AD69" i="3"/>
  <c r="AB69" i="3"/>
  <c r="IB69" i="3" s="1"/>
  <c r="AA69" i="3"/>
  <c r="Z69" i="3"/>
  <c r="Y69" i="3"/>
  <c r="X69" i="3"/>
  <c r="HX69" i="3" s="1"/>
  <c r="W69" i="3"/>
  <c r="V69" i="3"/>
  <c r="IV69" i="3" s="1"/>
  <c r="T69" i="3"/>
  <c r="S69" i="3"/>
  <c r="HS69" i="3" s="1"/>
  <c r="R69" i="3"/>
  <c r="HR69" i="3" s="1"/>
  <c r="Q69" i="3"/>
  <c r="AQ69" i="3" s="1"/>
  <c r="P69" i="3"/>
  <c r="GP69" i="3" s="1"/>
  <c r="O69" i="3"/>
  <c r="HO69" i="3" s="1"/>
  <c r="N69" i="3"/>
  <c r="DN69" i="3" s="1"/>
  <c r="KJ68" i="3"/>
  <c r="KI68" i="3"/>
  <c r="KH68" i="3"/>
  <c r="KG68" i="3"/>
  <c r="KF68" i="3"/>
  <c r="KE68" i="3"/>
  <c r="KD68" i="3"/>
  <c r="KB68" i="3"/>
  <c r="KA68" i="3"/>
  <c r="JZ68" i="3"/>
  <c r="JY68" i="3"/>
  <c r="JX68" i="3"/>
  <c r="JW68" i="3"/>
  <c r="JV68" i="3"/>
  <c r="JT68" i="3"/>
  <c r="JS68" i="3"/>
  <c r="JR68" i="3"/>
  <c r="JQ68" i="3"/>
  <c r="JP68" i="3"/>
  <c r="JO68" i="3"/>
  <c r="JN68" i="3"/>
  <c r="HJ68" i="3"/>
  <c r="HI68" i="3"/>
  <c r="HH68" i="3"/>
  <c r="HG68" i="3"/>
  <c r="HF68" i="3"/>
  <c r="HE68" i="3"/>
  <c r="HD68" i="3"/>
  <c r="HB68" i="3"/>
  <c r="HA68" i="3"/>
  <c r="GZ68" i="3"/>
  <c r="GY68" i="3"/>
  <c r="GX68" i="3"/>
  <c r="GW68" i="3"/>
  <c r="GV68" i="3"/>
  <c r="GT68" i="3"/>
  <c r="GS68" i="3"/>
  <c r="GR68" i="3"/>
  <c r="GQ68" i="3"/>
  <c r="GP68" i="3"/>
  <c r="GO68" i="3"/>
  <c r="GN68" i="3"/>
  <c r="GJ68" i="3"/>
  <c r="GI68" i="3"/>
  <c r="GH68" i="3"/>
  <c r="GG68" i="3"/>
  <c r="GF68" i="3"/>
  <c r="GE68" i="3"/>
  <c r="GD68" i="3"/>
  <c r="GB68" i="3"/>
  <c r="GA68" i="3"/>
  <c r="FZ68" i="3"/>
  <c r="FY68" i="3"/>
  <c r="FX68" i="3"/>
  <c r="FW68" i="3"/>
  <c r="FV68" i="3"/>
  <c r="FT68" i="3"/>
  <c r="FS68" i="3"/>
  <c r="FR68" i="3"/>
  <c r="FQ68" i="3"/>
  <c r="FP68" i="3"/>
  <c r="FO68" i="3"/>
  <c r="FN68" i="3"/>
  <c r="EJ68" i="3"/>
  <c r="EI68" i="3"/>
  <c r="EH68" i="3"/>
  <c r="EG68" i="3"/>
  <c r="EF68" i="3"/>
  <c r="EE68" i="3"/>
  <c r="ED68" i="3"/>
  <c r="EB68" i="3"/>
  <c r="EA68" i="3"/>
  <c r="DZ68" i="3"/>
  <c r="DY68" i="3"/>
  <c r="DX68" i="3"/>
  <c r="DW68" i="3"/>
  <c r="DV68" i="3"/>
  <c r="DT68" i="3"/>
  <c r="DS68" i="3"/>
  <c r="DR68" i="3"/>
  <c r="DQ68" i="3"/>
  <c r="DP68" i="3"/>
  <c r="DO68" i="3"/>
  <c r="DN68" i="3"/>
  <c r="DJ68" i="3"/>
  <c r="DI68" i="3"/>
  <c r="DH68" i="3"/>
  <c r="DG68" i="3"/>
  <c r="DF68" i="3"/>
  <c r="DE68" i="3"/>
  <c r="DD68" i="3"/>
  <c r="DB68" i="3"/>
  <c r="DA68" i="3"/>
  <c r="CZ68" i="3"/>
  <c r="CY68" i="3"/>
  <c r="CX68" i="3"/>
  <c r="CW68" i="3"/>
  <c r="CV68" i="3"/>
  <c r="CT68" i="3"/>
  <c r="CS68" i="3"/>
  <c r="CR68" i="3"/>
  <c r="CQ68" i="3"/>
  <c r="CP68" i="3"/>
  <c r="CO68" i="3"/>
  <c r="CN68" i="3"/>
  <c r="AJ68" i="3"/>
  <c r="IJ68" i="3" s="1"/>
  <c r="AI68" i="3"/>
  <c r="AH68" i="3"/>
  <c r="AG68" i="3"/>
  <c r="JG68" i="3" s="1"/>
  <c r="AF68" i="3"/>
  <c r="AE68" i="3"/>
  <c r="AD68" i="3"/>
  <c r="JD68" i="3" s="1"/>
  <c r="AB68" i="3"/>
  <c r="JB68" i="3" s="1"/>
  <c r="AA68" i="3"/>
  <c r="Z68" i="3"/>
  <c r="Y68" i="3"/>
  <c r="X68" i="3"/>
  <c r="IX68" i="3" s="1"/>
  <c r="W68" i="3"/>
  <c r="V68" i="3"/>
  <c r="T68" i="3"/>
  <c r="ET68" i="3" s="1"/>
  <c r="S68" i="3"/>
  <c r="IS68" i="3" s="1"/>
  <c r="R68" i="3"/>
  <c r="Q68" i="3"/>
  <c r="P68" i="3"/>
  <c r="O68" i="3"/>
  <c r="IO68" i="3" s="1"/>
  <c r="N68" i="3"/>
  <c r="AJ67" i="3"/>
  <c r="GJ67" i="3" s="1"/>
  <c r="AI67" i="3"/>
  <c r="II67" i="3" s="1"/>
  <c r="AH67" i="3"/>
  <c r="IH67" i="3" s="1"/>
  <c r="AG67" i="3"/>
  <c r="BG67" i="3" s="1"/>
  <c r="AF67" i="3"/>
  <c r="CF67" i="3" s="1"/>
  <c r="AE67" i="3"/>
  <c r="AD67" i="3"/>
  <c r="AB67" i="3"/>
  <c r="HB67" i="3" s="1"/>
  <c r="AA67" i="3"/>
  <c r="KA67" i="3" s="1"/>
  <c r="Z67" i="3"/>
  <c r="AZ67" i="3" s="1"/>
  <c r="Y67" i="3"/>
  <c r="BY67" i="3" s="1"/>
  <c r="X67" i="3"/>
  <c r="IX67" i="3" s="1"/>
  <c r="W67" i="3"/>
  <c r="JW67" i="3" s="1"/>
  <c r="V67" i="3"/>
  <c r="T67" i="3"/>
  <c r="S67" i="3"/>
  <c r="CS67" i="3" s="1"/>
  <c r="R67" i="3"/>
  <c r="FR67" i="3" s="1"/>
  <c r="Q67" i="3"/>
  <c r="P67" i="3"/>
  <c r="O67" i="3"/>
  <c r="N67" i="3"/>
  <c r="FN67" i="3" s="1"/>
  <c r="AJ66" i="3"/>
  <c r="AI66" i="3"/>
  <c r="II66" i="3" s="1"/>
  <c r="AH66" i="3"/>
  <c r="AG66" i="3"/>
  <c r="BG66" i="3" s="1"/>
  <c r="AF66" i="3"/>
  <c r="HF66" i="3" s="1"/>
  <c r="AE66" i="3"/>
  <c r="AD66" i="3"/>
  <c r="HD66" i="3" s="1"/>
  <c r="AB66" i="3"/>
  <c r="EB66" i="3" s="1"/>
  <c r="AA66" i="3"/>
  <c r="Z66" i="3"/>
  <c r="HZ66" i="3" s="1"/>
  <c r="Y66" i="3"/>
  <c r="X66" i="3"/>
  <c r="HX66" i="3" s="1"/>
  <c r="W66" i="3"/>
  <c r="V66" i="3"/>
  <c r="DV66" i="3" s="1"/>
  <c r="T66" i="3"/>
  <c r="GT66" i="3" s="1"/>
  <c r="S66" i="3"/>
  <c r="HS66" i="3" s="1"/>
  <c r="R66" i="3"/>
  <c r="Q66" i="3"/>
  <c r="HQ66" i="3" s="1"/>
  <c r="P66" i="3"/>
  <c r="O66" i="3"/>
  <c r="DO66" i="3" s="1"/>
  <c r="N66" i="3"/>
  <c r="AJ65" i="3"/>
  <c r="HJ65" i="3" s="1"/>
  <c r="AI65" i="3"/>
  <c r="II65" i="3" s="1"/>
  <c r="AH65" i="3"/>
  <c r="AG65" i="3"/>
  <c r="AF65" i="3"/>
  <c r="AE65" i="3"/>
  <c r="IE65" i="3" s="1"/>
  <c r="AD65" i="3"/>
  <c r="AB65" i="3"/>
  <c r="AA65" i="3"/>
  <c r="Z65" i="3"/>
  <c r="HZ65" i="3" s="1"/>
  <c r="Y65" i="3"/>
  <c r="HY65" i="3" s="1"/>
  <c r="X65" i="3"/>
  <c r="W65" i="3"/>
  <c r="GW65" i="3" s="1"/>
  <c r="V65" i="3"/>
  <c r="T65" i="3"/>
  <c r="S65" i="3"/>
  <c r="R65" i="3"/>
  <c r="GR65" i="3" s="1"/>
  <c r="Q65" i="3"/>
  <c r="HQ65" i="3" s="1"/>
  <c r="P65" i="3"/>
  <c r="O65" i="3"/>
  <c r="N65" i="3"/>
  <c r="DJ64" i="3"/>
  <c r="DI64" i="3"/>
  <c r="DH64" i="3"/>
  <c r="DG64" i="3"/>
  <c r="DF64" i="3"/>
  <c r="DE64" i="3"/>
  <c r="DD64" i="3"/>
  <c r="DB64" i="3"/>
  <c r="DA64" i="3"/>
  <c r="CZ64" i="3"/>
  <c r="CY64" i="3"/>
  <c r="CX64" i="3"/>
  <c r="CW64" i="3"/>
  <c r="CV64" i="3"/>
  <c r="CT64" i="3"/>
  <c r="CS64" i="3"/>
  <c r="CR64" i="3"/>
  <c r="CQ64" i="3"/>
  <c r="CP64" i="3"/>
  <c r="CO64" i="3"/>
  <c r="CN64" i="3"/>
  <c r="CJ64" i="3"/>
  <c r="CI64" i="3"/>
  <c r="CH64" i="3"/>
  <c r="CG64" i="3"/>
  <c r="CF64" i="3"/>
  <c r="CE64" i="3"/>
  <c r="CD64" i="3"/>
  <c r="CB64" i="3"/>
  <c r="CA64" i="3"/>
  <c r="BZ64" i="3"/>
  <c r="BY64" i="3"/>
  <c r="BX64" i="3"/>
  <c r="BW64" i="3"/>
  <c r="BV64" i="3"/>
  <c r="BT64" i="3"/>
  <c r="BS64" i="3"/>
  <c r="BR64" i="3"/>
  <c r="BQ64" i="3"/>
  <c r="BP64" i="3"/>
  <c r="BO64" i="3"/>
  <c r="BN64" i="3"/>
  <c r="BJ64" i="3"/>
  <c r="BI64" i="3"/>
  <c r="BH64" i="3"/>
  <c r="BG64" i="3"/>
  <c r="BF64" i="3"/>
  <c r="BE64" i="3"/>
  <c r="BD64" i="3"/>
  <c r="BB64" i="3"/>
  <c r="BA64" i="3"/>
  <c r="AZ64" i="3"/>
  <c r="AY64" i="3"/>
  <c r="AX64" i="3"/>
  <c r="AW64" i="3"/>
  <c r="AV64" i="3"/>
  <c r="AT64" i="3"/>
  <c r="AS64" i="3"/>
  <c r="AR64" i="3"/>
  <c r="AQ64" i="3"/>
  <c r="AP64" i="3"/>
  <c r="AO64" i="3"/>
  <c r="AN64" i="3"/>
  <c r="AJ64" i="3"/>
  <c r="HJ64" i="3" s="1"/>
  <c r="AI64" i="3"/>
  <c r="AH64" i="3"/>
  <c r="AG64" i="3"/>
  <c r="IG64" i="3" s="1"/>
  <c r="AF64" i="3"/>
  <c r="AE64" i="3"/>
  <c r="AD64" i="3"/>
  <c r="AB64" i="3"/>
  <c r="IB64" i="3" s="1"/>
  <c r="AA64" i="3"/>
  <c r="KA64" i="3" s="1"/>
  <c r="Z64" i="3"/>
  <c r="GZ64" i="3" s="1"/>
  <c r="Y64" i="3"/>
  <c r="X64" i="3"/>
  <c r="W64" i="3"/>
  <c r="JW64" i="3" s="1"/>
  <c r="V64" i="3"/>
  <c r="T64" i="3"/>
  <c r="GT64" i="3" s="1"/>
  <c r="S64" i="3"/>
  <c r="R64" i="3"/>
  <c r="Q64" i="3"/>
  <c r="GQ64" i="3" s="1"/>
  <c r="P64" i="3"/>
  <c r="O64" i="3"/>
  <c r="DO64" i="3" s="1"/>
  <c r="N64" i="3"/>
  <c r="DJ63" i="3"/>
  <c r="DI63" i="3"/>
  <c r="DH63" i="3"/>
  <c r="DG63" i="3"/>
  <c r="DF63" i="3"/>
  <c r="DE63" i="3"/>
  <c r="DD63" i="3"/>
  <c r="DB63" i="3"/>
  <c r="DA63" i="3"/>
  <c r="CZ63" i="3"/>
  <c r="CY63" i="3"/>
  <c r="CX63" i="3"/>
  <c r="CW63" i="3"/>
  <c r="CV63" i="3"/>
  <c r="CT63" i="3"/>
  <c r="CS63" i="3"/>
  <c r="CR63" i="3"/>
  <c r="CQ63" i="3"/>
  <c r="CP63" i="3"/>
  <c r="CO63" i="3"/>
  <c r="CN63" i="3"/>
  <c r="CJ63" i="3"/>
  <c r="CI63" i="3"/>
  <c r="CH63" i="3"/>
  <c r="CG63" i="3"/>
  <c r="CF63" i="3"/>
  <c r="CE63" i="3"/>
  <c r="CD63" i="3"/>
  <c r="CB63" i="3"/>
  <c r="CA63" i="3"/>
  <c r="BZ63" i="3"/>
  <c r="BY63" i="3"/>
  <c r="BX63" i="3"/>
  <c r="BW63" i="3"/>
  <c r="BV63" i="3"/>
  <c r="BT63" i="3"/>
  <c r="BS63" i="3"/>
  <c r="BR63" i="3"/>
  <c r="BQ63" i="3"/>
  <c r="BP63" i="3"/>
  <c r="BO63" i="3"/>
  <c r="BN63" i="3"/>
  <c r="BJ63" i="3"/>
  <c r="BI63" i="3"/>
  <c r="BH63" i="3"/>
  <c r="BG63" i="3"/>
  <c r="BF63" i="3"/>
  <c r="BE63" i="3"/>
  <c r="BD63" i="3"/>
  <c r="BB63" i="3"/>
  <c r="BA63" i="3"/>
  <c r="AZ63" i="3"/>
  <c r="AY63" i="3"/>
  <c r="AX63" i="3"/>
  <c r="AW63" i="3"/>
  <c r="AV63" i="3"/>
  <c r="AT63" i="3"/>
  <c r="AS63" i="3"/>
  <c r="AR63" i="3"/>
  <c r="AQ63" i="3"/>
  <c r="AP63" i="3"/>
  <c r="AO63" i="3"/>
  <c r="AN63" i="3"/>
  <c r="AJ63" i="3"/>
  <c r="AI63" i="3"/>
  <c r="GI63" i="3" s="1"/>
  <c r="AH63" i="3"/>
  <c r="GH63" i="3" s="1"/>
  <c r="AG63" i="3"/>
  <c r="IG63" i="3" s="1"/>
  <c r="AF63" i="3"/>
  <c r="AE63" i="3"/>
  <c r="HE63" i="3" s="1"/>
  <c r="AD63" i="3"/>
  <c r="KD63" i="3" s="1"/>
  <c r="AB63" i="3"/>
  <c r="IB63" i="3" s="1"/>
  <c r="AA63" i="3"/>
  <c r="Z63" i="3"/>
  <c r="IZ63" i="3" s="1"/>
  <c r="Y63" i="3"/>
  <c r="GY63" i="3" s="1"/>
  <c r="X63" i="3"/>
  <c r="HX63" i="3" s="1"/>
  <c r="W63" i="3"/>
  <c r="V63" i="3"/>
  <c r="EV63" i="3" s="1"/>
  <c r="T63" i="3"/>
  <c r="S63" i="3"/>
  <c r="HS63" i="3" s="1"/>
  <c r="R63" i="3"/>
  <c r="Q63" i="3"/>
  <c r="FQ63" i="3" s="1"/>
  <c r="P63" i="3"/>
  <c r="FP63" i="3" s="1"/>
  <c r="O63" i="3"/>
  <c r="HO63" i="3" s="1"/>
  <c r="N63" i="3"/>
  <c r="AJ62" i="3"/>
  <c r="DJ62" i="3" s="1"/>
  <c r="AI62" i="3"/>
  <c r="II62" i="3" s="1"/>
  <c r="AH62" i="3"/>
  <c r="IH62" i="3" s="1"/>
  <c r="AG62" i="3"/>
  <c r="HG62" i="3" s="1"/>
  <c r="AF62" i="3"/>
  <c r="BF62" i="3" s="1"/>
  <c r="AE62" i="3"/>
  <c r="IE62" i="3" s="1"/>
  <c r="AD62" i="3"/>
  <c r="ID62" i="3" s="1"/>
  <c r="AB62" i="3"/>
  <c r="AA62" i="3"/>
  <c r="Z62" i="3"/>
  <c r="HZ62" i="3" s="1"/>
  <c r="Y62" i="3"/>
  <c r="HY62" i="3" s="1"/>
  <c r="X62" i="3"/>
  <c r="GX62" i="3" s="1"/>
  <c r="W62" i="3"/>
  <c r="V62" i="3"/>
  <c r="DV62" i="3" s="1"/>
  <c r="T62" i="3"/>
  <c r="HT62" i="3" s="1"/>
  <c r="S62" i="3"/>
  <c r="R62" i="3"/>
  <c r="Q62" i="3"/>
  <c r="P62" i="3"/>
  <c r="HP62" i="3" s="1"/>
  <c r="O62" i="3"/>
  <c r="GO62" i="3" s="1"/>
  <c r="N62" i="3"/>
  <c r="KJ61" i="3"/>
  <c r="KI61" i="3"/>
  <c r="KH61" i="3"/>
  <c r="KG61" i="3"/>
  <c r="KF61" i="3"/>
  <c r="KE61" i="3"/>
  <c r="KD61" i="3"/>
  <c r="KB61" i="3"/>
  <c r="KA61" i="3"/>
  <c r="JZ61" i="3"/>
  <c r="JY61" i="3"/>
  <c r="JX61" i="3"/>
  <c r="JW61" i="3"/>
  <c r="JV61" i="3"/>
  <c r="JT61" i="3"/>
  <c r="JS61" i="3"/>
  <c r="JR61" i="3"/>
  <c r="JQ61" i="3"/>
  <c r="JP61" i="3"/>
  <c r="JO61" i="3"/>
  <c r="JN61" i="3"/>
  <c r="GJ61" i="3"/>
  <c r="GI61" i="3"/>
  <c r="GH61" i="3"/>
  <c r="GG61" i="3"/>
  <c r="GF61" i="3"/>
  <c r="GE61" i="3"/>
  <c r="GD61" i="3"/>
  <c r="GB61" i="3"/>
  <c r="GA61" i="3"/>
  <c r="FZ61" i="3"/>
  <c r="FY61" i="3"/>
  <c r="FX61" i="3"/>
  <c r="FW61" i="3"/>
  <c r="FV61" i="3"/>
  <c r="FT61" i="3"/>
  <c r="FS61" i="3"/>
  <c r="FR61" i="3"/>
  <c r="FQ61" i="3"/>
  <c r="FP61" i="3"/>
  <c r="FO61" i="3"/>
  <c r="FN61" i="3"/>
  <c r="DJ61" i="3"/>
  <c r="DI61" i="3"/>
  <c r="DH61" i="3"/>
  <c r="DG61" i="3"/>
  <c r="DF61" i="3"/>
  <c r="DE61" i="3"/>
  <c r="DD61" i="3"/>
  <c r="DB61" i="3"/>
  <c r="DA61" i="3"/>
  <c r="CZ61" i="3"/>
  <c r="CY61" i="3"/>
  <c r="CX61" i="3"/>
  <c r="CW61" i="3"/>
  <c r="CV61" i="3"/>
  <c r="CT61" i="3"/>
  <c r="CS61" i="3"/>
  <c r="CR61" i="3"/>
  <c r="CQ61" i="3"/>
  <c r="CP61" i="3"/>
  <c r="CO61" i="3"/>
  <c r="CN61" i="3"/>
  <c r="AJ61" i="3"/>
  <c r="HJ61" i="3" s="1"/>
  <c r="AI61" i="3"/>
  <c r="AH61" i="3"/>
  <c r="IH61" i="3" s="1"/>
  <c r="AG61" i="3"/>
  <c r="AF61" i="3"/>
  <c r="HF61" i="3" s="1"/>
  <c r="AE61" i="3"/>
  <c r="AD61" i="3"/>
  <c r="AB61" i="3"/>
  <c r="AA61" i="3"/>
  <c r="HA61" i="3" s="1"/>
  <c r="Z61" i="3"/>
  <c r="Y61" i="3"/>
  <c r="DY61" i="3" s="1"/>
  <c r="X61" i="3"/>
  <c r="W61" i="3"/>
  <c r="GW61" i="3" s="1"/>
  <c r="V61" i="3"/>
  <c r="T61" i="3"/>
  <c r="S61" i="3"/>
  <c r="BS61" i="3" s="1"/>
  <c r="R61" i="3"/>
  <c r="GR61" i="3" s="1"/>
  <c r="Q61" i="3"/>
  <c r="P61" i="3"/>
  <c r="HP61" i="3" s="1"/>
  <c r="O61" i="3"/>
  <c r="IO61" i="3" s="1"/>
  <c r="N61" i="3"/>
  <c r="GN61" i="3" s="1"/>
  <c r="AJ60" i="3"/>
  <c r="AI60" i="3"/>
  <c r="HI60" i="3" s="1"/>
  <c r="AH60" i="3"/>
  <c r="IH60" i="3" s="1"/>
  <c r="AG60" i="3"/>
  <c r="EG60" i="3" s="1"/>
  <c r="AF60" i="3"/>
  <c r="HF60" i="3" s="1"/>
  <c r="AE60" i="3"/>
  <c r="HE60" i="3" s="1"/>
  <c r="AD60" i="3"/>
  <c r="AB60" i="3"/>
  <c r="IB60" i="3" s="1"/>
  <c r="AA60" i="3"/>
  <c r="Z60" i="3"/>
  <c r="GZ60" i="3" s="1"/>
  <c r="Y60" i="3"/>
  <c r="HY60" i="3" s="1"/>
  <c r="X60" i="3"/>
  <c r="HX60" i="3" s="1"/>
  <c r="W60" i="3"/>
  <c r="AW60" i="3" s="1"/>
  <c r="V60" i="3"/>
  <c r="GV60" i="3" s="1"/>
  <c r="T60" i="3"/>
  <c r="S60" i="3"/>
  <c r="DS60" i="3" s="1"/>
  <c r="R60" i="3"/>
  <c r="Q60" i="3"/>
  <c r="GQ60" i="3" s="1"/>
  <c r="P60" i="3"/>
  <c r="HP60" i="3" s="1"/>
  <c r="O60" i="3"/>
  <c r="DO60" i="3" s="1"/>
  <c r="N60" i="3"/>
  <c r="GN60" i="3" s="1"/>
  <c r="AJ59" i="3"/>
  <c r="EJ59" i="3" s="1"/>
  <c r="AI59" i="3"/>
  <c r="II59" i="3" s="1"/>
  <c r="AH59" i="3"/>
  <c r="HH59" i="3" s="1"/>
  <c r="AG59" i="3"/>
  <c r="AF59" i="3"/>
  <c r="EF59" i="3" s="1"/>
  <c r="AE59" i="3"/>
  <c r="AD59" i="3"/>
  <c r="HD59" i="3" s="1"/>
  <c r="AB59" i="3"/>
  <c r="AA59" i="3"/>
  <c r="IA59" i="3" s="1"/>
  <c r="Z59" i="3"/>
  <c r="Y59" i="3"/>
  <c r="GY59" i="3" s="1"/>
  <c r="X59" i="3"/>
  <c r="W59" i="3"/>
  <c r="V59" i="3"/>
  <c r="HV59" i="3" s="1"/>
  <c r="T59" i="3"/>
  <c r="GT59" i="3" s="1"/>
  <c r="S59" i="3"/>
  <c r="R59" i="3"/>
  <c r="DR59" i="3" s="1"/>
  <c r="Q59" i="3"/>
  <c r="HQ59" i="3" s="1"/>
  <c r="P59" i="3"/>
  <c r="GP59" i="3" s="1"/>
  <c r="O59" i="3"/>
  <c r="GO59" i="3" s="1"/>
  <c r="N59" i="3"/>
  <c r="HN59" i="3" s="1"/>
  <c r="AJ58" i="3"/>
  <c r="BJ58" i="3" s="1"/>
  <c r="AI58" i="3"/>
  <c r="II58" i="3" s="1"/>
  <c r="AH58" i="3"/>
  <c r="AG58" i="3"/>
  <c r="HG58" i="3" s="1"/>
  <c r="AF58" i="3"/>
  <c r="HF58" i="3" s="1"/>
  <c r="AE58" i="3"/>
  <c r="EE58" i="3" s="1"/>
  <c r="AD58" i="3"/>
  <c r="AB58" i="3"/>
  <c r="HB58" i="3" s="1"/>
  <c r="AA58" i="3"/>
  <c r="BA58" i="3" s="1"/>
  <c r="Z58" i="3"/>
  <c r="DZ58" i="3" s="1"/>
  <c r="Y58" i="3"/>
  <c r="HY58" i="3" s="1"/>
  <c r="X58" i="3"/>
  <c r="GX58" i="3" s="1"/>
  <c r="W58" i="3"/>
  <c r="GW58" i="3" s="1"/>
  <c r="V58" i="3"/>
  <c r="HV58" i="3" s="1"/>
  <c r="T58" i="3"/>
  <c r="HT58" i="3" s="1"/>
  <c r="S58" i="3"/>
  <c r="GS58" i="3" s="1"/>
  <c r="R58" i="3"/>
  <c r="AR58" i="3" s="1"/>
  <c r="Q58" i="3"/>
  <c r="HQ58" i="3" s="1"/>
  <c r="P58" i="3"/>
  <c r="O58" i="3"/>
  <c r="GO58" i="3" s="1"/>
  <c r="N58" i="3"/>
  <c r="GN58" i="3" s="1"/>
  <c r="AJ57" i="3"/>
  <c r="GJ57" i="3" s="1"/>
  <c r="AI57" i="3"/>
  <c r="JI57" i="3" s="1"/>
  <c r="AH57" i="3"/>
  <c r="IH57" i="3" s="1"/>
  <c r="AG57" i="3"/>
  <c r="AF57" i="3"/>
  <c r="AE57" i="3"/>
  <c r="FE57" i="3" s="1"/>
  <c r="AD57" i="3"/>
  <c r="ED57" i="3" s="1"/>
  <c r="AB57" i="3"/>
  <c r="AA57" i="3"/>
  <c r="Z57" i="3"/>
  <c r="IZ57" i="3" s="1"/>
  <c r="Y57" i="3"/>
  <c r="X57" i="3"/>
  <c r="IX57" i="3" s="1"/>
  <c r="W57" i="3"/>
  <c r="BW57" i="3" s="1"/>
  <c r="V57" i="3"/>
  <c r="GV57" i="3" s="1"/>
  <c r="T57" i="3"/>
  <c r="DT57" i="3" s="1"/>
  <c r="S57" i="3"/>
  <c r="R57" i="3"/>
  <c r="JR57" i="3" s="1"/>
  <c r="Q57" i="3"/>
  <c r="CQ57" i="3" s="1"/>
  <c r="P57" i="3"/>
  <c r="HP57" i="3" s="1"/>
  <c r="O57" i="3"/>
  <c r="N57" i="3"/>
  <c r="KJ56" i="3"/>
  <c r="KI56" i="3"/>
  <c r="KH56" i="3"/>
  <c r="KG56" i="3"/>
  <c r="KF56" i="3"/>
  <c r="KE56" i="3"/>
  <c r="KD56" i="3"/>
  <c r="KB56" i="3"/>
  <c r="KA56" i="3"/>
  <c r="JZ56" i="3"/>
  <c r="JY56" i="3"/>
  <c r="JX56" i="3"/>
  <c r="JW56" i="3"/>
  <c r="JV56" i="3"/>
  <c r="JT56" i="3"/>
  <c r="JS56" i="3"/>
  <c r="JR56" i="3"/>
  <c r="JQ56" i="3"/>
  <c r="JP56" i="3"/>
  <c r="JO56" i="3"/>
  <c r="JN56" i="3"/>
  <c r="GJ56" i="3"/>
  <c r="GI56" i="3"/>
  <c r="GH56" i="3"/>
  <c r="GG56" i="3"/>
  <c r="GF56" i="3"/>
  <c r="GE56" i="3"/>
  <c r="GD56" i="3"/>
  <c r="GB56" i="3"/>
  <c r="GA56" i="3"/>
  <c r="FZ56" i="3"/>
  <c r="FY56" i="3"/>
  <c r="FX56" i="3"/>
  <c r="FW56" i="3"/>
  <c r="FV56" i="3"/>
  <c r="FT56" i="3"/>
  <c r="FS56" i="3"/>
  <c r="FR56" i="3"/>
  <c r="FQ56" i="3"/>
  <c r="FP56" i="3"/>
  <c r="FO56" i="3"/>
  <c r="FN56" i="3"/>
  <c r="DJ56" i="3"/>
  <c r="DI56" i="3"/>
  <c r="DH56" i="3"/>
  <c r="DG56" i="3"/>
  <c r="DF56" i="3"/>
  <c r="DE56" i="3"/>
  <c r="DD56" i="3"/>
  <c r="DB56" i="3"/>
  <c r="DA56" i="3"/>
  <c r="CZ56" i="3"/>
  <c r="CY56" i="3"/>
  <c r="CX56" i="3"/>
  <c r="CW56" i="3"/>
  <c r="CV56" i="3"/>
  <c r="CT56" i="3"/>
  <c r="CS56" i="3"/>
  <c r="CR56" i="3"/>
  <c r="CQ56" i="3"/>
  <c r="CP56" i="3"/>
  <c r="CO56" i="3"/>
  <c r="CN56" i="3"/>
  <c r="AJ56" i="3"/>
  <c r="IJ56" i="3" s="1"/>
  <c r="AI56" i="3"/>
  <c r="AH56" i="3"/>
  <c r="AG56" i="3"/>
  <c r="AF56" i="3"/>
  <c r="FF56" i="3" s="1"/>
  <c r="AE56" i="3"/>
  <c r="HE56" i="3" s="1"/>
  <c r="AD56" i="3"/>
  <c r="JD56" i="3" s="1"/>
  <c r="AB56" i="3"/>
  <c r="AA56" i="3"/>
  <c r="IA56" i="3" s="1"/>
  <c r="Z56" i="3"/>
  <c r="Y56" i="3"/>
  <c r="X56" i="3"/>
  <c r="W56" i="3"/>
  <c r="IW56" i="3" s="1"/>
  <c r="V56" i="3"/>
  <c r="GV56" i="3" s="1"/>
  <c r="T56" i="3"/>
  <c r="IT56" i="3" s="1"/>
  <c r="S56" i="3"/>
  <c r="R56" i="3"/>
  <c r="HR56" i="3" s="1"/>
  <c r="Q56" i="3"/>
  <c r="P56" i="3"/>
  <c r="O56" i="3"/>
  <c r="HO56" i="3" s="1"/>
  <c r="N56" i="3"/>
  <c r="EN56" i="3" s="1"/>
  <c r="KJ55" i="3"/>
  <c r="KI55" i="3"/>
  <c r="KH55" i="3"/>
  <c r="KG55" i="3"/>
  <c r="KF55" i="3"/>
  <c r="KE55" i="3"/>
  <c r="KD55" i="3"/>
  <c r="KB55" i="3"/>
  <c r="KA55" i="3"/>
  <c r="JZ55" i="3"/>
  <c r="JY55" i="3"/>
  <c r="JX55" i="3"/>
  <c r="JW55" i="3"/>
  <c r="JV55" i="3"/>
  <c r="JT55" i="3"/>
  <c r="JS55" i="3"/>
  <c r="JR55" i="3"/>
  <c r="JQ55" i="3"/>
  <c r="JP55" i="3"/>
  <c r="JO55" i="3"/>
  <c r="JN55" i="3"/>
  <c r="HJ55" i="3"/>
  <c r="HI55" i="3"/>
  <c r="HH55" i="3"/>
  <c r="HG55" i="3"/>
  <c r="HF55" i="3"/>
  <c r="HE55" i="3"/>
  <c r="HD55" i="3"/>
  <c r="HB55" i="3"/>
  <c r="HA55" i="3"/>
  <c r="GZ55" i="3"/>
  <c r="GY55" i="3"/>
  <c r="GX55" i="3"/>
  <c r="GW55" i="3"/>
  <c r="GV55" i="3"/>
  <c r="GT55" i="3"/>
  <c r="GS55" i="3"/>
  <c r="GR55" i="3"/>
  <c r="GQ55" i="3"/>
  <c r="GP55" i="3"/>
  <c r="GO55" i="3"/>
  <c r="GN55" i="3"/>
  <c r="GJ55" i="3"/>
  <c r="GI55" i="3"/>
  <c r="GH55" i="3"/>
  <c r="GG55" i="3"/>
  <c r="GF55" i="3"/>
  <c r="GE55" i="3"/>
  <c r="GD55" i="3"/>
  <c r="GB55" i="3"/>
  <c r="GA55" i="3"/>
  <c r="FZ55" i="3"/>
  <c r="FY55" i="3"/>
  <c r="FX55" i="3"/>
  <c r="FW55" i="3"/>
  <c r="FV55" i="3"/>
  <c r="FT55" i="3"/>
  <c r="FS55" i="3"/>
  <c r="FR55" i="3"/>
  <c r="FQ55" i="3"/>
  <c r="FP55" i="3"/>
  <c r="FO55" i="3"/>
  <c r="FN55" i="3"/>
  <c r="EJ55" i="3"/>
  <c r="EI55" i="3"/>
  <c r="EH55" i="3"/>
  <c r="EG55" i="3"/>
  <c r="EF55" i="3"/>
  <c r="EE55" i="3"/>
  <c r="ED55" i="3"/>
  <c r="EB55" i="3"/>
  <c r="EA55" i="3"/>
  <c r="DZ55" i="3"/>
  <c r="DY55" i="3"/>
  <c r="DX55" i="3"/>
  <c r="DW55" i="3"/>
  <c r="DV55" i="3"/>
  <c r="DT55" i="3"/>
  <c r="DS55" i="3"/>
  <c r="DR55" i="3"/>
  <c r="DQ55" i="3"/>
  <c r="DP55" i="3"/>
  <c r="DO55" i="3"/>
  <c r="DN55" i="3"/>
  <c r="DJ55" i="3"/>
  <c r="DI55" i="3"/>
  <c r="DH55" i="3"/>
  <c r="DG55" i="3"/>
  <c r="DF55" i="3"/>
  <c r="DE55" i="3"/>
  <c r="DD55" i="3"/>
  <c r="DB55" i="3"/>
  <c r="DA55" i="3"/>
  <c r="CZ55" i="3"/>
  <c r="CY55" i="3"/>
  <c r="CX55" i="3"/>
  <c r="CW55" i="3"/>
  <c r="CV55" i="3"/>
  <c r="CT55" i="3"/>
  <c r="CS55" i="3"/>
  <c r="CR55" i="3"/>
  <c r="CQ55" i="3"/>
  <c r="CP55" i="3"/>
  <c r="CO55" i="3"/>
  <c r="CN55" i="3"/>
  <c r="AJ55" i="3"/>
  <c r="AI55" i="3"/>
  <c r="II55" i="3" s="1"/>
  <c r="AH55" i="3"/>
  <c r="JH55" i="3" s="1"/>
  <c r="AG55" i="3"/>
  <c r="AF55" i="3"/>
  <c r="AE55" i="3"/>
  <c r="IE55" i="3" s="1"/>
  <c r="AD55" i="3"/>
  <c r="JD55" i="3" s="1"/>
  <c r="AB55" i="3"/>
  <c r="FB55" i="3" s="1"/>
  <c r="AA55" i="3"/>
  <c r="Z55" i="3"/>
  <c r="IZ55" i="3" s="1"/>
  <c r="Y55" i="3"/>
  <c r="IY55" i="3" s="1"/>
  <c r="X55" i="3"/>
  <c r="W55" i="3"/>
  <c r="V55" i="3"/>
  <c r="HV55" i="3" s="1"/>
  <c r="T55" i="3"/>
  <c r="IT55" i="3" s="1"/>
  <c r="S55" i="3"/>
  <c r="ES55" i="3" s="1"/>
  <c r="R55" i="3"/>
  <c r="Q55" i="3"/>
  <c r="P55" i="3"/>
  <c r="IP55" i="3" s="1"/>
  <c r="O55" i="3"/>
  <c r="N55" i="3"/>
  <c r="AJ54" i="3"/>
  <c r="AI54" i="3"/>
  <c r="AH54" i="3"/>
  <c r="BH54" i="3" s="1"/>
  <c r="AG54" i="3"/>
  <c r="HG54" i="3" s="1"/>
  <c r="AF54" i="3"/>
  <c r="AE54" i="3"/>
  <c r="AD54" i="3"/>
  <c r="CD54" i="3" s="1"/>
  <c r="AB54" i="3"/>
  <c r="HB54" i="3" s="1"/>
  <c r="AA54" i="3"/>
  <c r="FA54" i="3" s="1"/>
  <c r="Z54" i="3"/>
  <c r="HZ54" i="3" s="1"/>
  <c r="Y54" i="3"/>
  <c r="EY54" i="3" s="1"/>
  <c r="X54" i="3"/>
  <c r="GX54" i="3" s="1"/>
  <c r="W54" i="3"/>
  <c r="V54" i="3"/>
  <c r="DV54" i="3" s="1"/>
  <c r="T54" i="3"/>
  <c r="FT54" i="3" s="1"/>
  <c r="S54" i="3"/>
  <c r="BS54" i="3" s="1"/>
  <c r="R54" i="3"/>
  <c r="Q54" i="3"/>
  <c r="P54" i="3"/>
  <c r="GP54" i="3" s="1"/>
  <c r="O54" i="3"/>
  <c r="GO54" i="3" s="1"/>
  <c r="N54" i="3"/>
  <c r="AJ53" i="3"/>
  <c r="HJ53" i="3" s="1"/>
  <c r="AI53" i="3"/>
  <c r="AH53" i="3"/>
  <c r="IH53" i="3" s="1"/>
  <c r="AG53" i="3"/>
  <c r="BG53" i="3" s="1"/>
  <c r="AF53" i="3"/>
  <c r="HF53" i="3" s="1"/>
  <c r="AE53" i="3"/>
  <c r="IE53" i="3" s="1"/>
  <c r="AD53" i="3"/>
  <c r="ED53" i="3" s="1"/>
  <c r="AB53" i="3"/>
  <c r="AA53" i="3"/>
  <c r="HA53" i="3" s="1"/>
  <c r="Z53" i="3"/>
  <c r="Y53" i="3"/>
  <c r="DY53" i="3" s="1"/>
  <c r="X53" i="3"/>
  <c r="W53" i="3"/>
  <c r="GW53" i="3" s="1"/>
  <c r="V53" i="3"/>
  <c r="T53" i="3"/>
  <c r="HT53" i="3" s="1"/>
  <c r="S53" i="3"/>
  <c r="R53" i="3"/>
  <c r="GR53" i="3" s="1"/>
  <c r="Q53" i="3"/>
  <c r="P53" i="3"/>
  <c r="HP53" i="3" s="1"/>
  <c r="O53" i="3"/>
  <c r="N53" i="3"/>
  <c r="GN53" i="3" s="1"/>
  <c r="AJ52" i="3"/>
  <c r="IJ52" i="3" s="1"/>
  <c r="AI52" i="3"/>
  <c r="AH52" i="3"/>
  <c r="HH52" i="3" s="1"/>
  <c r="AG52" i="3"/>
  <c r="AF52" i="3"/>
  <c r="IF52" i="3" s="1"/>
  <c r="AE52" i="3"/>
  <c r="AD52" i="3"/>
  <c r="AB52" i="3"/>
  <c r="AA52" i="3"/>
  <c r="IA52" i="3" s="1"/>
  <c r="Z52" i="3"/>
  <c r="Y52" i="3"/>
  <c r="X52" i="3"/>
  <c r="W52" i="3"/>
  <c r="HW52" i="3" s="1"/>
  <c r="V52" i="3"/>
  <c r="T52" i="3"/>
  <c r="S52" i="3"/>
  <c r="R52" i="3"/>
  <c r="HR52" i="3" s="1"/>
  <c r="Q52" i="3"/>
  <c r="P52" i="3"/>
  <c r="GP52" i="3" s="1"/>
  <c r="O52" i="3"/>
  <c r="N52" i="3"/>
  <c r="HN52" i="3" s="1"/>
  <c r="DJ51" i="3"/>
  <c r="DI51" i="3"/>
  <c r="DH51" i="3"/>
  <c r="DG51" i="3"/>
  <c r="DF51" i="3"/>
  <c r="DE51" i="3"/>
  <c r="DD51" i="3"/>
  <c r="DB51" i="3"/>
  <c r="DA51" i="3"/>
  <c r="CZ51" i="3"/>
  <c r="CY51" i="3"/>
  <c r="CX51" i="3"/>
  <c r="CW51" i="3"/>
  <c r="CV51" i="3"/>
  <c r="CT51" i="3"/>
  <c r="CS51" i="3"/>
  <c r="CR51" i="3"/>
  <c r="CQ51" i="3"/>
  <c r="CP51" i="3"/>
  <c r="CO51" i="3"/>
  <c r="CN51" i="3"/>
  <c r="CJ51" i="3"/>
  <c r="CI51" i="3"/>
  <c r="CH51" i="3"/>
  <c r="CG51" i="3"/>
  <c r="CF51" i="3"/>
  <c r="CE51" i="3"/>
  <c r="CD51" i="3"/>
  <c r="CB51" i="3"/>
  <c r="CA51" i="3"/>
  <c r="BZ51" i="3"/>
  <c r="BY51" i="3"/>
  <c r="BX51" i="3"/>
  <c r="BW51" i="3"/>
  <c r="BV51" i="3"/>
  <c r="BT51" i="3"/>
  <c r="BS51" i="3"/>
  <c r="BR51" i="3"/>
  <c r="BQ51" i="3"/>
  <c r="BP51" i="3"/>
  <c r="BO51" i="3"/>
  <c r="BN51" i="3"/>
  <c r="BJ51" i="3"/>
  <c r="BI51" i="3"/>
  <c r="BH51" i="3"/>
  <c r="BG51" i="3"/>
  <c r="BF51" i="3"/>
  <c r="BE51" i="3"/>
  <c r="BD51" i="3"/>
  <c r="BB51" i="3"/>
  <c r="BA51" i="3"/>
  <c r="AZ51" i="3"/>
  <c r="AY51" i="3"/>
  <c r="AX51" i="3"/>
  <c r="AW51" i="3"/>
  <c r="AV51" i="3"/>
  <c r="AT51" i="3"/>
  <c r="AS51" i="3"/>
  <c r="AR51" i="3"/>
  <c r="AQ51" i="3"/>
  <c r="AP51" i="3"/>
  <c r="AO51" i="3"/>
  <c r="AN51" i="3"/>
  <c r="AJ51" i="3"/>
  <c r="AI51" i="3"/>
  <c r="HI51" i="3" s="1"/>
  <c r="AH51" i="3"/>
  <c r="AG51" i="3"/>
  <c r="IG51" i="3" s="1"/>
  <c r="AF51" i="3"/>
  <c r="AE51" i="3"/>
  <c r="JE51" i="3" s="1"/>
  <c r="AD51" i="3"/>
  <c r="AB51" i="3"/>
  <c r="IB51" i="3" s="1"/>
  <c r="AA51" i="3"/>
  <c r="EA51" i="3" s="1"/>
  <c r="Z51" i="3"/>
  <c r="EZ51" i="3" s="1"/>
  <c r="Y51" i="3"/>
  <c r="JY51" i="3" s="1"/>
  <c r="X51" i="3"/>
  <c r="HX51" i="3" s="1"/>
  <c r="W51" i="3"/>
  <c r="V51" i="3"/>
  <c r="T51" i="3"/>
  <c r="S51" i="3"/>
  <c r="GS51" i="3" s="1"/>
  <c r="R51" i="3"/>
  <c r="Q51" i="3"/>
  <c r="GQ51" i="3" s="1"/>
  <c r="P51" i="3"/>
  <c r="O51" i="3"/>
  <c r="HO51" i="3" s="1"/>
  <c r="N51" i="3"/>
  <c r="DJ50" i="3"/>
  <c r="DI50" i="3"/>
  <c r="DH50" i="3"/>
  <c r="DG50" i="3"/>
  <c r="DF50" i="3"/>
  <c r="DE50" i="3"/>
  <c r="DD50" i="3"/>
  <c r="DB50" i="3"/>
  <c r="DA50" i="3"/>
  <c r="CZ50" i="3"/>
  <c r="CY50" i="3"/>
  <c r="CX50" i="3"/>
  <c r="CW50" i="3"/>
  <c r="CV50" i="3"/>
  <c r="CT50" i="3"/>
  <c r="CS50" i="3"/>
  <c r="CR50" i="3"/>
  <c r="CQ50" i="3"/>
  <c r="CP50" i="3"/>
  <c r="CO50" i="3"/>
  <c r="CN50" i="3"/>
  <c r="CJ50" i="3"/>
  <c r="CI50" i="3"/>
  <c r="CH50" i="3"/>
  <c r="CG50" i="3"/>
  <c r="CF50" i="3"/>
  <c r="CE50" i="3"/>
  <c r="CD50" i="3"/>
  <c r="CB50" i="3"/>
  <c r="CA50" i="3"/>
  <c r="BZ50" i="3"/>
  <c r="BY50" i="3"/>
  <c r="BX50" i="3"/>
  <c r="BW50" i="3"/>
  <c r="BV50" i="3"/>
  <c r="BT50" i="3"/>
  <c r="BS50" i="3"/>
  <c r="BR50" i="3"/>
  <c r="BQ50" i="3"/>
  <c r="BP50" i="3"/>
  <c r="BO50" i="3"/>
  <c r="BN50" i="3"/>
  <c r="BJ50" i="3"/>
  <c r="BI50" i="3"/>
  <c r="BH50" i="3"/>
  <c r="BG50" i="3"/>
  <c r="BF50" i="3"/>
  <c r="BE50" i="3"/>
  <c r="BD50" i="3"/>
  <c r="BB50" i="3"/>
  <c r="BA50" i="3"/>
  <c r="AZ50" i="3"/>
  <c r="AY50" i="3"/>
  <c r="AX50" i="3"/>
  <c r="AW50" i="3"/>
  <c r="AV50" i="3"/>
  <c r="AT50" i="3"/>
  <c r="AS50" i="3"/>
  <c r="AR50" i="3"/>
  <c r="AQ50" i="3"/>
  <c r="AP50" i="3"/>
  <c r="AO50" i="3"/>
  <c r="AN50" i="3"/>
  <c r="AJ50" i="3"/>
  <c r="IJ50" i="3" s="1"/>
  <c r="AI50" i="3"/>
  <c r="AH50" i="3"/>
  <c r="AG50" i="3"/>
  <c r="KG50" i="3" s="1"/>
  <c r="AF50" i="3"/>
  <c r="IF50" i="3" s="1"/>
  <c r="AE50" i="3"/>
  <c r="AD50" i="3"/>
  <c r="HD50" i="3" s="1"/>
  <c r="AB50" i="3"/>
  <c r="GB50" i="3" s="1"/>
  <c r="AA50" i="3"/>
  <c r="IA50" i="3" s="1"/>
  <c r="Z50" i="3"/>
  <c r="DZ50" i="3" s="1"/>
  <c r="Y50" i="3"/>
  <c r="EY50" i="3" s="1"/>
  <c r="X50" i="3"/>
  <c r="W50" i="3"/>
  <c r="EW50" i="3" s="1"/>
  <c r="V50" i="3"/>
  <c r="HV50" i="3" s="1"/>
  <c r="T50" i="3"/>
  <c r="IT50" i="3" s="1"/>
  <c r="S50" i="3"/>
  <c r="FS50" i="3" s="1"/>
  <c r="R50" i="3"/>
  <c r="HR50" i="3" s="1"/>
  <c r="Q50" i="3"/>
  <c r="P50" i="3"/>
  <c r="O50" i="3"/>
  <c r="JO50" i="3" s="1"/>
  <c r="N50" i="3"/>
  <c r="GN50" i="3" s="1"/>
  <c r="AJ49" i="3"/>
  <c r="AI49" i="3"/>
  <c r="DI49" i="3" s="1"/>
  <c r="AH49" i="3"/>
  <c r="EH49" i="3" s="1"/>
  <c r="AG49" i="3"/>
  <c r="AF49" i="3"/>
  <c r="AE49" i="3"/>
  <c r="JE49" i="3" s="1"/>
  <c r="AD49" i="3"/>
  <c r="AB49" i="3"/>
  <c r="AA49" i="3"/>
  <c r="GA49" i="3" s="1"/>
  <c r="Z49" i="3"/>
  <c r="EZ49" i="3" s="1"/>
  <c r="Y49" i="3"/>
  <c r="X49" i="3"/>
  <c r="CX49" i="3" s="1"/>
  <c r="W49" i="3"/>
  <c r="BW49" i="3" s="1"/>
  <c r="V49" i="3"/>
  <c r="T49" i="3"/>
  <c r="DT49" i="3" s="1"/>
  <c r="S49" i="3"/>
  <c r="R49" i="3"/>
  <c r="Q49" i="3"/>
  <c r="P49" i="3"/>
  <c r="HP49" i="3" s="1"/>
  <c r="O49" i="3"/>
  <c r="JO49" i="3" s="1"/>
  <c r="N49" i="3"/>
  <c r="KJ48" i="3"/>
  <c r="KI48" i="3"/>
  <c r="KH48" i="3"/>
  <c r="KG48" i="3"/>
  <c r="KF48" i="3"/>
  <c r="KE48" i="3"/>
  <c r="KD48" i="3"/>
  <c r="KB48" i="3"/>
  <c r="KA48" i="3"/>
  <c r="JZ48" i="3"/>
  <c r="JY48" i="3"/>
  <c r="JX48" i="3"/>
  <c r="JW48" i="3"/>
  <c r="JV48" i="3"/>
  <c r="JT48" i="3"/>
  <c r="JS48" i="3"/>
  <c r="JR48" i="3"/>
  <c r="JQ48" i="3"/>
  <c r="JP48" i="3"/>
  <c r="JO48" i="3"/>
  <c r="JN48" i="3"/>
  <c r="GJ48" i="3"/>
  <c r="GI48" i="3"/>
  <c r="GH48" i="3"/>
  <c r="GG48" i="3"/>
  <c r="GF48" i="3"/>
  <c r="GE48" i="3"/>
  <c r="GD48" i="3"/>
  <c r="GB48" i="3"/>
  <c r="GA48" i="3"/>
  <c r="FZ48" i="3"/>
  <c r="FY48" i="3"/>
  <c r="FX48" i="3"/>
  <c r="FW48" i="3"/>
  <c r="FV48" i="3"/>
  <c r="FT48" i="3"/>
  <c r="FS48" i="3"/>
  <c r="FR48" i="3"/>
  <c r="FQ48" i="3"/>
  <c r="FP48" i="3"/>
  <c r="FO48" i="3"/>
  <c r="FN48" i="3"/>
  <c r="DJ48" i="3"/>
  <c r="DI48" i="3"/>
  <c r="DH48" i="3"/>
  <c r="DG48" i="3"/>
  <c r="DF48" i="3"/>
  <c r="DE48" i="3"/>
  <c r="DD48" i="3"/>
  <c r="DB48" i="3"/>
  <c r="DA48" i="3"/>
  <c r="CZ48" i="3"/>
  <c r="CY48" i="3"/>
  <c r="CX48" i="3"/>
  <c r="CW48" i="3"/>
  <c r="CV48" i="3"/>
  <c r="CT48" i="3"/>
  <c r="CS48" i="3"/>
  <c r="CR48" i="3"/>
  <c r="CQ48" i="3"/>
  <c r="CP48" i="3"/>
  <c r="CO48" i="3"/>
  <c r="CN48" i="3"/>
  <c r="AJ48" i="3"/>
  <c r="AI48" i="3"/>
  <c r="AH48" i="3"/>
  <c r="BH48" i="3" s="1"/>
  <c r="AG48" i="3"/>
  <c r="AF48" i="3"/>
  <c r="AE48" i="3"/>
  <c r="AD48" i="3"/>
  <c r="HD48" i="3" s="1"/>
  <c r="AB48" i="3"/>
  <c r="AA48" i="3"/>
  <c r="BA48" i="3" s="1"/>
  <c r="Z48" i="3"/>
  <c r="Y48" i="3"/>
  <c r="AY48" i="3" s="1"/>
  <c r="X48" i="3"/>
  <c r="W48" i="3"/>
  <c r="V48" i="3"/>
  <c r="GV48" i="3" s="1"/>
  <c r="T48" i="3"/>
  <c r="IT48" i="3" s="1"/>
  <c r="S48" i="3"/>
  <c r="R48" i="3"/>
  <c r="Q48" i="3"/>
  <c r="P48" i="3"/>
  <c r="O48" i="3"/>
  <c r="N48" i="3"/>
  <c r="AJ47" i="3"/>
  <c r="AI47" i="3"/>
  <c r="II47" i="3" s="1"/>
  <c r="AH47" i="3"/>
  <c r="AG47" i="3"/>
  <c r="BG47" i="3" s="1"/>
  <c r="AF47" i="3"/>
  <c r="AE47" i="3"/>
  <c r="IE47" i="3" s="1"/>
  <c r="AD47" i="3"/>
  <c r="HD47" i="3" s="1"/>
  <c r="AB47" i="3"/>
  <c r="AA47" i="3"/>
  <c r="Z47" i="3"/>
  <c r="HZ47" i="3" s="1"/>
  <c r="Y47" i="3"/>
  <c r="X47" i="3"/>
  <c r="W47" i="3"/>
  <c r="V47" i="3"/>
  <c r="HV47" i="3" s="1"/>
  <c r="T47" i="3"/>
  <c r="S47" i="3"/>
  <c r="GS47" i="3" s="1"/>
  <c r="R47" i="3"/>
  <c r="Q47" i="3"/>
  <c r="HQ47" i="3" s="1"/>
  <c r="P47" i="3"/>
  <c r="O47" i="3"/>
  <c r="N47" i="3"/>
  <c r="AJ46" i="3"/>
  <c r="BJ46" i="3" s="1"/>
  <c r="AI46" i="3"/>
  <c r="II46" i="3" s="1"/>
  <c r="AH46" i="3"/>
  <c r="AG46" i="3"/>
  <c r="HG46" i="3" s="1"/>
  <c r="AF46" i="3"/>
  <c r="IF46" i="3" s="1"/>
  <c r="AE46" i="3"/>
  <c r="AD46" i="3"/>
  <c r="AB46" i="3"/>
  <c r="HB46" i="3" s="1"/>
  <c r="AA46" i="3"/>
  <c r="IA46" i="3" s="1"/>
  <c r="Z46" i="3"/>
  <c r="DZ46" i="3" s="1"/>
  <c r="Y46" i="3"/>
  <c r="X46" i="3"/>
  <c r="W46" i="3"/>
  <c r="HW46" i="3" s="1"/>
  <c r="V46" i="3"/>
  <c r="HV46" i="3" s="1"/>
  <c r="T46" i="3"/>
  <c r="S46" i="3"/>
  <c r="GS46" i="3" s="1"/>
  <c r="R46" i="3"/>
  <c r="HR46" i="3" s="1"/>
  <c r="Q46" i="3"/>
  <c r="HQ46" i="3" s="1"/>
  <c r="P46" i="3"/>
  <c r="O46" i="3"/>
  <c r="GO46" i="3" s="1"/>
  <c r="N46" i="3"/>
  <c r="HN46" i="3" s="1"/>
  <c r="AJ45" i="3"/>
  <c r="HJ45" i="3" s="1"/>
  <c r="AI45" i="3"/>
  <c r="II45" i="3" s="1"/>
  <c r="AH45" i="3"/>
  <c r="IH45" i="3" s="1"/>
  <c r="AG45" i="3"/>
  <c r="BG45" i="3" s="1"/>
  <c r="AF45" i="3"/>
  <c r="AE45" i="3"/>
  <c r="IE45" i="3" s="1"/>
  <c r="AD45" i="3"/>
  <c r="ED45" i="3" s="1"/>
  <c r="AB45" i="3"/>
  <c r="AA45" i="3"/>
  <c r="HA45" i="3" s="1"/>
  <c r="Z45" i="3"/>
  <c r="HZ45" i="3" s="1"/>
  <c r="Y45" i="3"/>
  <c r="DY45" i="3" s="1"/>
  <c r="X45" i="3"/>
  <c r="W45" i="3"/>
  <c r="GW45" i="3" s="1"/>
  <c r="V45" i="3"/>
  <c r="HV45" i="3" s="1"/>
  <c r="T45" i="3"/>
  <c r="HT45" i="3" s="1"/>
  <c r="S45" i="3"/>
  <c r="GS45" i="3" s="1"/>
  <c r="R45" i="3"/>
  <c r="Q45" i="3"/>
  <c r="HQ45" i="3" s="1"/>
  <c r="P45" i="3"/>
  <c r="HP45" i="3" s="1"/>
  <c r="O45" i="3"/>
  <c r="N45" i="3"/>
  <c r="GN45" i="3" s="1"/>
  <c r="AJ44" i="3"/>
  <c r="HJ44" i="3" s="1"/>
  <c r="AI44" i="3"/>
  <c r="AH44" i="3"/>
  <c r="IH44" i="3" s="1"/>
  <c r="AG44" i="3"/>
  <c r="IG44" i="3" s="1"/>
  <c r="AF44" i="3"/>
  <c r="DF44" i="3" s="1"/>
  <c r="AE44" i="3"/>
  <c r="AD44" i="3"/>
  <c r="ID44" i="3" s="1"/>
  <c r="AB44" i="3"/>
  <c r="IB44" i="3" s="1"/>
  <c r="AA44" i="3"/>
  <c r="BA44" i="3" s="1"/>
  <c r="Z44" i="3"/>
  <c r="FZ44" i="3" s="1"/>
  <c r="Y44" i="3"/>
  <c r="HY44" i="3" s="1"/>
  <c r="X44" i="3"/>
  <c r="DX44" i="3" s="1"/>
  <c r="W44" i="3"/>
  <c r="FW44" i="3" s="1"/>
  <c r="V44" i="3"/>
  <c r="BV44" i="3" s="1"/>
  <c r="T44" i="3"/>
  <c r="HT44" i="3" s="1"/>
  <c r="S44" i="3"/>
  <c r="DS44" i="3" s="1"/>
  <c r="R44" i="3"/>
  <c r="GR44" i="3" s="1"/>
  <c r="Q44" i="3"/>
  <c r="P44" i="3"/>
  <c r="HP44" i="3" s="1"/>
  <c r="O44" i="3"/>
  <c r="HO44" i="3" s="1"/>
  <c r="N44" i="3"/>
  <c r="EN44" i="3" s="1"/>
  <c r="AJ42" i="3"/>
  <c r="EJ42" i="3" s="1"/>
  <c r="AI42" i="3"/>
  <c r="AH42" i="3"/>
  <c r="AG42" i="3"/>
  <c r="AF42" i="3"/>
  <c r="IF42" i="3" s="1"/>
  <c r="AE42" i="3"/>
  <c r="HE42" i="3" s="1"/>
  <c r="AD42" i="3"/>
  <c r="AB42" i="3"/>
  <c r="HB42" i="3" s="1"/>
  <c r="AA42" i="3"/>
  <c r="IA42" i="3" s="1"/>
  <c r="Z42" i="3"/>
  <c r="GZ42" i="3" s="1"/>
  <c r="Y42" i="3"/>
  <c r="X42" i="3"/>
  <c r="W42" i="3"/>
  <c r="DW42" i="3" s="1"/>
  <c r="V42" i="3"/>
  <c r="GV42" i="3" s="1"/>
  <c r="T42" i="3"/>
  <c r="S42" i="3"/>
  <c r="R42" i="3"/>
  <c r="DR42" i="3" s="1"/>
  <c r="Q42" i="3"/>
  <c r="P42" i="3"/>
  <c r="O42" i="3"/>
  <c r="N42" i="3"/>
  <c r="HN42" i="3" s="1"/>
  <c r="AJ41" i="3"/>
  <c r="AI41" i="3"/>
  <c r="AH41" i="3"/>
  <c r="HH41" i="3" s="1"/>
  <c r="AG41" i="3"/>
  <c r="AF41" i="3"/>
  <c r="AE41" i="3"/>
  <c r="EE41" i="3" s="1"/>
  <c r="AD41" i="3"/>
  <c r="HD41" i="3" s="1"/>
  <c r="AB41" i="3"/>
  <c r="AA41" i="3"/>
  <c r="Z41" i="3"/>
  <c r="Y41" i="3"/>
  <c r="GY41" i="3" s="1"/>
  <c r="X41" i="3"/>
  <c r="W41" i="3"/>
  <c r="V41" i="3"/>
  <c r="HV41" i="3" s="1"/>
  <c r="T41" i="3"/>
  <c r="GT41" i="3" s="1"/>
  <c r="S41" i="3"/>
  <c r="R41" i="3"/>
  <c r="GR41" i="3" s="1"/>
  <c r="Q41" i="3"/>
  <c r="P41" i="3"/>
  <c r="GP41" i="3" s="1"/>
  <c r="O41" i="3"/>
  <c r="N41" i="3"/>
  <c r="AJ28" i="3"/>
  <c r="AI28" i="3"/>
  <c r="GI28" i="3" s="1"/>
  <c r="GI36" i="3" s="1"/>
  <c r="AH28" i="3"/>
  <c r="IH28" i="3" s="1"/>
  <c r="IH36" i="3" s="1"/>
  <c r="AG28" i="3"/>
  <c r="IG28" i="3" s="1"/>
  <c r="IG36" i="3" s="1"/>
  <c r="AF28" i="3"/>
  <c r="GF28" i="3" s="1"/>
  <c r="GF36" i="3" s="1"/>
  <c r="AE28" i="3"/>
  <c r="CE28" i="3" s="1"/>
  <c r="CE36" i="3" s="1"/>
  <c r="AD28" i="3"/>
  <c r="ID28" i="3" s="1"/>
  <c r="ID36" i="3" s="1"/>
  <c r="AB28" i="3"/>
  <c r="IB28" i="3" s="1"/>
  <c r="IB36" i="3" s="1"/>
  <c r="AA28" i="3"/>
  <c r="Z28" i="3"/>
  <c r="Y28" i="3"/>
  <c r="HY28" i="3" s="1"/>
  <c r="HY36" i="3" s="1"/>
  <c r="X28" i="3"/>
  <c r="DX28" i="3" s="1"/>
  <c r="DX36" i="3" s="1"/>
  <c r="W28" i="3"/>
  <c r="V28" i="3"/>
  <c r="T28" i="3"/>
  <c r="HT28" i="3" s="1"/>
  <c r="HT36" i="3" s="1"/>
  <c r="S28" i="3"/>
  <c r="DS28" i="3" s="1"/>
  <c r="DS36" i="3" s="1"/>
  <c r="R28" i="3"/>
  <c r="Q28" i="3"/>
  <c r="JQ28" i="3" s="1"/>
  <c r="JQ36" i="3" s="1"/>
  <c r="P28" i="3"/>
  <c r="HP28" i="3" s="1"/>
  <c r="HP36" i="3" s="1"/>
  <c r="O28" i="3"/>
  <c r="HO28" i="3" s="1"/>
  <c r="HO36" i="3" s="1"/>
  <c r="N28" i="3"/>
  <c r="AJ26" i="3"/>
  <c r="AI26" i="3"/>
  <c r="GI26" i="3" s="1"/>
  <c r="GI35" i="3" s="1"/>
  <c r="AH26" i="3"/>
  <c r="CH26" i="3" s="1"/>
  <c r="CH35" i="3" s="1"/>
  <c r="AG26" i="3"/>
  <c r="AG35" i="3" s="1"/>
  <c r="AF26" i="3"/>
  <c r="AE26" i="3"/>
  <c r="AE35" i="3" s="1"/>
  <c r="AD26" i="3"/>
  <c r="AB26" i="3"/>
  <c r="AA26" i="3"/>
  <c r="Z26" i="3"/>
  <c r="Y26" i="3"/>
  <c r="X26" i="3"/>
  <c r="W26" i="3"/>
  <c r="V26" i="3"/>
  <c r="IV26" i="3" s="1"/>
  <c r="IV35" i="3" s="1"/>
  <c r="T26" i="3"/>
  <c r="JT26" i="3" s="1"/>
  <c r="JT35" i="3" s="1"/>
  <c r="S26" i="3"/>
  <c r="CS26" i="3" s="1"/>
  <c r="CS35" i="3" s="1"/>
  <c r="R26" i="3"/>
  <c r="HR26" i="3" s="1"/>
  <c r="HR35" i="3" s="1"/>
  <c r="Q26" i="3"/>
  <c r="FQ26" i="3" s="1"/>
  <c r="FQ35" i="3" s="1"/>
  <c r="P26" i="3"/>
  <c r="BP26" i="3" s="1"/>
  <c r="BP35" i="3" s="1"/>
  <c r="O26" i="3"/>
  <c r="IO26" i="3" s="1"/>
  <c r="IO35" i="3" s="1"/>
  <c r="N26" i="3"/>
  <c r="AJ24" i="3"/>
  <c r="DJ24" i="3" s="1"/>
  <c r="AI24" i="3"/>
  <c r="II24" i="3" s="1"/>
  <c r="AH24" i="3"/>
  <c r="CH24" i="3" s="1"/>
  <c r="AG24" i="3"/>
  <c r="GG24" i="3" s="1"/>
  <c r="AF24" i="3"/>
  <c r="JF24" i="3" s="1"/>
  <c r="AE24" i="3"/>
  <c r="IE24" i="3" s="1"/>
  <c r="AD24" i="3"/>
  <c r="KD24" i="3" s="1"/>
  <c r="AB24" i="3"/>
  <c r="AA24" i="3"/>
  <c r="DA24" i="3" s="1"/>
  <c r="Z24" i="3"/>
  <c r="HZ24" i="3" s="1"/>
  <c r="Y24" i="3"/>
  <c r="CY24" i="3" s="1"/>
  <c r="X24" i="3"/>
  <c r="W24" i="3"/>
  <c r="EW24" i="3" s="1"/>
  <c r="V24" i="3"/>
  <c r="DV24" i="3" s="1"/>
  <c r="T24" i="3"/>
  <c r="HT24" i="3" s="1"/>
  <c r="S24" i="3"/>
  <c r="R24" i="3"/>
  <c r="GR24" i="3" s="1"/>
  <c r="Q24" i="3"/>
  <c r="DQ24" i="3" s="1"/>
  <c r="P24" i="3"/>
  <c r="BP24" i="3" s="1"/>
  <c r="O24" i="3"/>
  <c r="N24" i="3"/>
  <c r="AN24" i="3" s="1"/>
  <c r="AJ22" i="3"/>
  <c r="AI22" i="3"/>
  <c r="AH22" i="3"/>
  <c r="AG22" i="3"/>
  <c r="FG22" i="3" s="1"/>
  <c r="AF22" i="3"/>
  <c r="AE22" i="3"/>
  <c r="AD22" i="3"/>
  <c r="AB22" i="3"/>
  <c r="JB22" i="3" s="1"/>
  <c r="AA22" i="3"/>
  <c r="Z22" i="3"/>
  <c r="IZ22" i="3" s="1"/>
  <c r="Y22" i="3"/>
  <c r="X22" i="3"/>
  <c r="BX22" i="3" s="1"/>
  <c r="W22" i="3"/>
  <c r="V22" i="3"/>
  <c r="T22" i="3"/>
  <c r="S22" i="3"/>
  <c r="FS22" i="3" s="1"/>
  <c r="R22" i="3"/>
  <c r="Q22" i="3"/>
  <c r="P22" i="3"/>
  <c r="O22" i="3"/>
  <c r="EO22" i="3" s="1"/>
  <c r="N22" i="3"/>
  <c r="AJ21" i="3"/>
  <c r="AI21" i="3"/>
  <c r="GI21" i="3" s="1"/>
  <c r="AH21" i="3"/>
  <c r="BH21" i="3" s="1"/>
  <c r="AG21" i="3"/>
  <c r="AF21" i="3"/>
  <c r="DF21" i="3" s="1"/>
  <c r="AE21" i="3"/>
  <c r="KE21" i="3" s="1"/>
  <c r="AD21" i="3"/>
  <c r="DD21" i="3" s="1"/>
  <c r="AB21" i="3"/>
  <c r="EB21" i="3" s="1"/>
  <c r="AA21" i="3"/>
  <c r="Z21" i="3"/>
  <c r="Y21" i="3"/>
  <c r="AY21" i="3" s="1"/>
  <c r="X21" i="3"/>
  <c r="W21" i="3"/>
  <c r="JW21" i="3" s="1"/>
  <c r="V21" i="3"/>
  <c r="T21" i="3"/>
  <c r="IT21" i="3" s="1"/>
  <c r="S21" i="3"/>
  <c r="R21" i="3"/>
  <c r="GR21" i="3" s="1"/>
  <c r="Q21" i="3"/>
  <c r="FQ21" i="3" s="1"/>
  <c r="P21" i="3"/>
  <c r="GP21" i="3" s="1"/>
  <c r="O21" i="3"/>
  <c r="N21" i="3"/>
  <c r="AJ20" i="3"/>
  <c r="AI20" i="3"/>
  <c r="AH20" i="3"/>
  <c r="AG20" i="3"/>
  <c r="FG20" i="3" s="1"/>
  <c r="AF20" i="3"/>
  <c r="EF20" i="3" s="1"/>
  <c r="AE20" i="3"/>
  <c r="AD20" i="3"/>
  <c r="GD20" i="3" s="1"/>
  <c r="AB20" i="3"/>
  <c r="AA20" i="3"/>
  <c r="EA20" i="3" s="1"/>
  <c r="Z20" i="3"/>
  <c r="IZ20" i="3" s="1"/>
  <c r="Y20" i="3"/>
  <c r="JY20" i="3" s="1"/>
  <c r="X20" i="3"/>
  <c r="GX20" i="3" s="1"/>
  <c r="W20" i="3"/>
  <c r="V20" i="3"/>
  <c r="T20" i="3"/>
  <c r="S20" i="3"/>
  <c r="R20" i="3"/>
  <c r="Q20" i="3"/>
  <c r="P20" i="3"/>
  <c r="JP20" i="3" s="1"/>
  <c r="O20" i="3"/>
  <c r="EO20" i="3" s="1"/>
  <c r="N20" i="3"/>
  <c r="HN20" i="3" s="1"/>
  <c r="AJ19" i="3"/>
  <c r="IJ19" i="3" s="1"/>
  <c r="AI19" i="3"/>
  <c r="II19" i="3" s="1"/>
  <c r="AH19" i="3"/>
  <c r="FH19" i="3" s="1"/>
  <c r="AG19" i="3"/>
  <c r="CG19" i="3" s="1"/>
  <c r="AF19" i="3"/>
  <c r="IF19" i="3" s="1"/>
  <c r="AE19" i="3"/>
  <c r="AD19" i="3"/>
  <c r="AB19" i="3"/>
  <c r="GB19" i="3" s="1"/>
  <c r="AA19" i="3"/>
  <c r="IA19" i="3" s="1"/>
  <c r="Z19" i="3"/>
  <c r="Y19" i="3"/>
  <c r="X19" i="3"/>
  <c r="BX19" i="3" s="1"/>
  <c r="W19" i="3"/>
  <c r="HW19" i="3" s="1"/>
  <c r="V19" i="3"/>
  <c r="DV19" i="3" s="1"/>
  <c r="T19" i="3"/>
  <c r="JT19" i="3" s="1"/>
  <c r="S19" i="3"/>
  <c r="FS19" i="3" s="1"/>
  <c r="R19" i="3"/>
  <c r="HR19" i="3" s="1"/>
  <c r="Q19" i="3"/>
  <c r="HQ19" i="3" s="1"/>
  <c r="P19" i="3"/>
  <c r="EP19" i="3" s="1"/>
  <c r="O19" i="3"/>
  <c r="BO19" i="3" s="1"/>
  <c r="N19" i="3"/>
  <c r="HN19" i="3" s="1"/>
  <c r="AJ18" i="3"/>
  <c r="KJ18" i="3" s="1"/>
  <c r="AI18" i="3"/>
  <c r="II18" i="3" s="1"/>
  <c r="AH18" i="3"/>
  <c r="EH18" i="3" s="1"/>
  <c r="AG18" i="3"/>
  <c r="CG18" i="3" s="1"/>
  <c r="AF18" i="3"/>
  <c r="GF18" i="3" s="1"/>
  <c r="AE18" i="3"/>
  <c r="IE18" i="3" s="1"/>
  <c r="AD18" i="3"/>
  <c r="AB18" i="3"/>
  <c r="GB18" i="3" s="1"/>
  <c r="AA18" i="3"/>
  <c r="KA18" i="3" s="1"/>
  <c r="Z18" i="3"/>
  <c r="Y18" i="3"/>
  <c r="X18" i="3"/>
  <c r="IX18" i="3" s="1"/>
  <c r="W18" i="3"/>
  <c r="V18" i="3"/>
  <c r="IV18" i="3" s="1"/>
  <c r="T18" i="3"/>
  <c r="HT18" i="3" s="1"/>
  <c r="S18" i="3"/>
  <c r="CS18" i="3" s="1"/>
  <c r="R18" i="3"/>
  <c r="Q18" i="3"/>
  <c r="HQ18" i="3" s="1"/>
  <c r="P18" i="3"/>
  <c r="O18" i="3"/>
  <c r="IO18" i="3" s="1"/>
  <c r="N18" i="3"/>
  <c r="FN18" i="3" s="1"/>
  <c r="AJ16" i="3"/>
  <c r="KJ16" i="3" s="1"/>
  <c r="KJ32" i="3" s="1"/>
  <c r="AI16" i="3"/>
  <c r="AH16" i="3"/>
  <c r="AG16" i="3"/>
  <c r="IG16" i="3" s="1"/>
  <c r="IG32" i="3" s="1"/>
  <c r="AF16" i="3"/>
  <c r="IF16" i="3" s="1"/>
  <c r="IF32" i="3" s="1"/>
  <c r="AE16" i="3"/>
  <c r="AE32" i="3" s="1"/>
  <c r="AD16" i="3"/>
  <c r="AB16" i="3"/>
  <c r="IB16" i="3" s="1"/>
  <c r="IB32" i="3" s="1"/>
  <c r="AA16" i="3"/>
  <c r="GA16" i="3" s="1"/>
  <c r="GA32" i="3" s="1"/>
  <c r="Z16" i="3"/>
  <c r="Y16" i="3"/>
  <c r="X16" i="3"/>
  <c r="DX16" i="3" s="1"/>
  <c r="DX32" i="3" s="1"/>
  <c r="W16" i="3"/>
  <c r="JW16" i="3" s="1"/>
  <c r="JW32" i="3" s="1"/>
  <c r="V16" i="3"/>
  <c r="V32" i="3" s="1"/>
  <c r="T16" i="3"/>
  <c r="ET16" i="3" s="1"/>
  <c r="ET32" i="3" s="1"/>
  <c r="S16" i="3"/>
  <c r="DS16" i="3" s="1"/>
  <c r="DS32" i="3" s="1"/>
  <c r="R16" i="3"/>
  <c r="AR16" i="3" s="1"/>
  <c r="AR32" i="3" s="1"/>
  <c r="Q16" i="3"/>
  <c r="P16" i="3"/>
  <c r="O16" i="3"/>
  <c r="HO16" i="3" s="1"/>
  <c r="HO32" i="3" s="1"/>
  <c r="N16" i="3"/>
  <c r="HN16" i="3" s="1"/>
  <c r="HN32" i="3" s="1"/>
  <c r="KE13" i="3"/>
  <c r="KD13" i="3"/>
  <c r="KK1" i="3" s="1"/>
  <c r="JW13" i="3"/>
  <c r="JV13" i="3"/>
  <c r="JE13" i="3"/>
  <c r="JD13" i="3"/>
  <c r="JK1" i="3" s="1"/>
  <c r="IW13" i="3"/>
  <c r="IV13" i="3"/>
  <c r="IE13" i="3"/>
  <c r="ID13" i="3"/>
  <c r="IK1" i="3" s="1"/>
  <c r="HW13" i="3"/>
  <c r="HV13" i="3"/>
  <c r="HE13" i="3"/>
  <c r="HD13" i="3"/>
  <c r="HK1" i="3" s="1"/>
  <c r="GW13" i="3"/>
  <c r="GV13" i="3"/>
  <c r="GE13" i="3"/>
  <c r="GD13" i="3"/>
  <c r="GK1" i="3" s="1"/>
  <c r="FW13" i="3"/>
  <c r="FV13" i="3"/>
  <c r="FE13" i="3"/>
  <c r="FD13" i="3"/>
  <c r="FK1" i="3" s="1"/>
  <c r="EW13" i="3"/>
  <c r="EV13" i="3"/>
  <c r="EE13" i="3"/>
  <c r="ED13" i="3"/>
  <c r="EK1" i="3" s="1"/>
  <c r="DW13" i="3"/>
  <c r="DV13" i="3"/>
  <c r="DE13" i="3"/>
  <c r="DD13" i="3"/>
  <c r="CW13" i="3"/>
  <c r="CV13" i="3"/>
  <c r="CE13" i="3"/>
  <c r="CD13" i="3"/>
  <c r="CK1" i="3" s="1"/>
  <c r="BW13" i="3"/>
  <c r="BV13" i="3"/>
  <c r="BE13" i="3"/>
  <c r="BD13" i="3"/>
  <c r="BK1" i="3" s="1"/>
  <c r="AW13" i="3"/>
  <c r="AV13" i="3"/>
  <c r="AE13" i="3"/>
  <c r="AD13" i="3"/>
  <c r="AK1" i="3" s="1"/>
  <c r="W13" i="3"/>
  <c r="V13" i="3"/>
  <c r="M13" i="3"/>
  <c r="L13" i="3"/>
  <c r="F13" i="3"/>
  <c r="AJ8" i="3"/>
  <c r="AI8" i="3"/>
  <c r="AH8" i="3"/>
  <c r="AG8" i="3"/>
  <c r="AQ53" i="23" s="1"/>
  <c r="AF8" i="3"/>
  <c r="AI53" i="28" s="1"/>
  <c r="AE8" i="3"/>
  <c r="AA53" i="28" s="1"/>
  <c r="AD8" i="3"/>
  <c r="AB8" i="3"/>
  <c r="AA8" i="3"/>
  <c r="Z8" i="3"/>
  <c r="Y8" i="3"/>
  <c r="X8" i="3"/>
  <c r="W8" i="3"/>
  <c r="V8" i="3"/>
  <c r="T8" i="3"/>
  <c r="S8" i="3"/>
  <c r="R8" i="3"/>
  <c r="Q8" i="3"/>
  <c r="P8" i="3"/>
  <c r="O8" i="3"/>
  <c r="N8" i="3"/>
  <c r="AJ7" i="3"/>
  <c r="AI7" i="3"/>
  <c r="BG38" i="23" s="1"/>
  <c r="AH7" i="3"/>
  <c r="AY38" i="23" s="1"/>
  <c r="AG7" i="3"/>
  <c r="AF7" i="3"/>
  <c r="AE7" i="3"/>
  <c r="AA38" i="28" s="1"/>
  <c r="AD7" i="3"/>
  <c r="S38" i="23" s="1"/>
  <c r="AB7" i="3"/>
  <c r="AA7" i="3"/>
  <c r="Z7" i="3"/>
  <c r="Y7" i="3"/>
  <c r="X7" i="3"/>
  <c r="W7" i="3"/>
  <c r="V7" i="3"/>
  <c r="T7" i="3"/>
  <c r="S7" i="3"/>
  <c r="R7" i="3"/>
  <c r="Q7" i="3"/>
  <c r="P7" i="3"/>
  <c r="O7" i="3"/>
  <c r="N7" i="3"/>
  <c r="AJ5" i="3"/>
  <c r="AI5" i="3"/>
  <c r="AH5" i="3"/>
  <c r="AG5" i="3"/>
  <c r="AF5" i="3"/>
  <c r="AE5" i="3"/>
  <c r="AD5" i="3"/>
  <c r="AB5" i="3"/>
  <c r="AA5" i="3"/>
  <c r="Z5" i="3"/>
  <c r="Y5" i="3"/>
  <c r="X5" i="3"/>
  <c r="W5" i="3"/>
  <c r="V5" i="3"/>
  <c r="T5" i="3"/>
  <c r="S5" i="3"/>
  <c r="R5" i="3"/>
  <c r="Q5" i="3"/>
  <c r="P5" i="3"/>
  <c r="O5" i="3"/>
  <c r="N5" i="3"/>
  <c r="DK1" i="3"/>
  <c r="B1" i="3"/>
  <c r="I15" i="1" s="1"/>
  <c r="R75" i="4"/>
  <c r="U9" i="4" s="1"/>
  <c r="U74" i="4"/>
  <c r="R74" i="4"/>
  <c r="R73" i="4"/>
  <c r="U11" i="4" s="1"/>
  <c r="U72" i="4"/>
  <c r="R72" i="4"/>
  <c r="R71" i="4"/>
  <c r="U13" i="4" s="1"/>
  <c r="U70" i="4"/>
  <c r="R70" i="4"/>
  <c r="R69" i="4"/>
  <c r="U15" i="4" s="1"/>
  <c r="U68" i="4"/>
  <c r="R68" i="4"/>
  <c r="R67" i="4"/>
  <c r="U17" i="4" s="1"/>
  <c r="U66" i="4"/>
  <c r="R66" i="4"/>
  <c r="R65" i="4"/>
  <c r="U19" i="4" s="1"/>
  <c r="U64" i="4"/>
  <c r="R64" i="4"/>
  <c r="R63" i="4"/>
  <c r="U21" i="4" s="1"/>
  <c r="U62" i="4"/>
  <c r="R62" i="4"/>
  <c r="R61" i="4"/>
  <c r="U23" i="4" s="1"/>
  <c r="U60" i="4"/>
  <c r="R60" i="4"/>
  <c r="R59" i="4"/>
  <c r="U25" i="4" s="1"/>
  <c r="U58" i="4"/>
  <c r="R58" i="4"/>
  <c r="R57" i="4"/>
  <c r="U27" i="4" s="1"/>
  <c r="U56" i="4"/>
  <c r="R56" i="4"/>
  <c r="R55" i="4"/>
  <c r="U29" i="4" s="1"/>
  <c r="U54" i="4"/>
  <c r="R54" i="4"/>
  <c r="R53" i="4"/>
  <c r="U31" i="4" s="1"/>
  <c r="U52" i="4"/>
  <c r="R52" i="4"/>
  <c r="R51" i="4"/>
  <c r="U33" i="4" s="1"/>
  <c r="U50" i="4"/>
  <c r="R50" i="4"/>
  <c r="R49" i="4"/>
  <c r="U35" i="4" s="1"/>
  <c r="U48" i="4"/>
  <c r="R48" i="4"/>
  <c r="R47" i="4"/>
  <c r="U37" i="4" s="1"/>
  <c r="U46" i="4"/>
  <c r="R46" i="4"/>
  <c r="R45" i="4"/>
  <c r="U39" i="4" s="1"/>
  <c r="U44" i="4"/>
  <c r="R44" i="4"/>
  <c r="R43" i="4"/>
  <c r="U41" i="4" s="1"/>
  <c r="U42" i="4"/>
  <c r="R42" i="4"/>
  <c r="R41" i="4"/>
  <c r="U43" i="4" s="1"/>
  <c r="U40" i="4"/>
  <c r="R40" i="4"/>
  <c r="R39" i="4"/>
  <c r="DE13" i="15" s="1"/>
  <c r="U38" i="4"/>
  <c r="R38" i="4"/>
  <c r="R37" i="4"/>
  <c r="U47" i="4" s="1"/>
  <c r="U36" i="4"/>
  <c r="R36" i="4"/>
  <c r="R35" i="4"/>
  <c r="U49" i="4" s="1"/>
  <c r="U34" i="4"/>
  <c r="R34" i="4"/>
  <c r="R33" i="4"/>
  <c r="U51" i="4" s="1"/>
  <c r="U32" i="4"/>
  <c r="R32" i="4"/>
  <c r="R31" i="4"/>
  <c r="U53" i="4" s="1"/>
  <c r="U30" i="4"/>
  <c r="R30" i="4"/>
  <c r="R29" i="4"/>
  <c r="U55" i="4" s="1"/>
  <c r="U28" i="4"/>
  <c r="R28" i="4"/>
  <c r="R27" i="4"/>
  <c r="U57" i="4" s="1"/>
  <c r="U26" i="4"/>
  <c r="R26" i="4"/>
  <c r="R25" i="4"/>
  <c r="U59" i="4" s="1"/>
  <c r="U24" i="4"/>
  <c r="R24" i="4"/>
  <c r="R23" i="4"/>
  <c r="U61" i="4" s="1"/>
  <c r="U22" i="4"/>
  <c r="R22" i="4"/>
  <c r="R21" i="4"/>
  <c r="U63" i="4" s="1"/>
  <c r="U20" i="4"/>
  <c r="R20" i="4"/>
  <c r="R19" i="4"/>
  <c r="U65" i="4" s="1"/>
  <c r="U18" i="4"/>
  <c r="R18" i="4"/>
  <c r="R17" i="4"/>
  <c r="U67" i="4" s="1"/>
  <c r="U16" i="4"/>
  <c r="R16" i="4"/>
  <c r="R15" i="4"/>
  <c r="U69" i="4" s="1"/>
  <c r="U14" i="4"/>
  <c r="R14" i="4"/>
  <c r="R13" i="4"/>
  <c r="U71" i="4" s="1"/>
  <c r="U12" i="4"/>
  <c r="R12" i="4"/>
  <c r="R11" i="4"/>
  <c r="U73" i="4" s="1"/>
  <c r="U10" i="4"/>
  <c r="R10" i="4"/>
  <c r="R9" i="4"/>
  <c r="U75" i="4" s="1"/>
  <c r="B22" i="14"/>
  <c r="B21" i="14"/>
  <c r="B20" i="14"/>
  <c r="B19" i="14"/>
  <c r="B18" i="14"/>
  <c r="B17" i="14"/>
  <c r="B16" i="14"/>
  <c r="B15" i="14"/>
  <c r="B14" i="14"/>
  <c r="A1" i="14"/>
  <c r="H27" i="29"/>
  <c r="G27" i="29"/>
  <c r="F27" i="29"/>
  <c r="E27" i="29"/>
  <c r="D27" i="29"/>
  <c r="C27" i="29"/>
  <c r="B2" i="29"/>
  <c r="AK27" i="30"/>
  <c r="AS26" i="30"/>
  <c r="AC20" i="30"/>
  <c r="AC11" i="30"/>
  <c r="AA4" i="30"/>
  <c r="AI4" i="30" s="1"/>
  <c r="AQ4" i="30" s="1"/>
  <c r="AY4" i="30" s="1"/>
  <c r="BG4" i="30" s="1"/>
  <c r="W4" i="30"/>
  <c r="AE4" i="30" s="1"/>
  <c r="AM4" i="30" s="1"/>
  <c r="AU4" i="30" s="1"/>
  <c r="BC4" i="30" s="1"/>
  <c r="S4" i="30"/>
  <c r="R4" i="30"/>
  <c r="Z4" i="30" s="1"/>
  <c r="AH4" i="30" s="1"/>
  <c r="AP4" i="30" s="1"/>
  <c r="AX4" i="30" s="1"/>
  <c r="BF4" i="30" s="1"/>
  <c r="Q4" i="30"/>
  <c r="Y4" i="30" s="1"/>
  <c r="AG4" i="30" s="1"/>
  <c r="AO4" i="30" s="1"/>
  <c r="AW4" i="30" s="1"/>
  <c r="BE4" i="30" s="1"/>
  <c r="P4" i="30"/>
  <c r="X4" i="30" s="1"/>
  <c r="AF4" i="30" s="1"/>
  <c r="AN4" i="30" s="1"/>
  <c r="AV4" i="30" s="1"/>
  <c r="BD4" i="30" s="1"/>
  <c r="O4" i="30"/>
  <c r="N4" i="30"/>
  <c r="V4" i="30" s="1"/>
  <c r="AD4" i="30" s="1"/>
  <c r="AL4" i="30" s="1"/>
  <c r="AT4" i="30" s="1"/>
  <c r="BB4" i="30" s="1"/>
  <c r="M4" i="30"/>
  <c r="U4" i="30" s="1"/>
  <c r="AC4" i="30" s="1"/>
  <c r="AK4" i="30" s="1"/>
  <c r="AS4" i="30" s="1"/>
  <c r="BA4" i="30" s="1"/>
  <c r="A3" i="30"/>
  <c r="A2" i="30"/>
  <c r="B1" i="29" s="1"/>
  <c r="H27" i="12"/>
  <c r="G27" i="12"/>
  <c r="F27" i="12"/>
  <c r="E27" i="12"/>
  <c r="D27" i="12"/>
  <c r="C27" i="12"/>
  <c r="B2" i="12"/>
  <c r="BA29" i="28"/>
  <c r="BA29" i="30" s="1"/>
  <c r="AS29" i="28"/>
  <c r="AS29" i="30" s="1"/>
  <c r="AK29" i="28"/>
  <c r="AK29" i="30" s="1"/>
  <c r="U29" i="28"/>
  <c r="U29" i="30" s="1"/>
  <c r="M29" i="28"/>
  <c r="M29" i="30" s="1"/>
  <c r="BB28" i="28"/>
  <c r="BB28" i="30" s="1"/>
  <c r="AT28" i="28"/>
  <c r="AT28" i="30" s="1"/>
  <c r="AS28" i="28"/>
  <c r="AS28" i="30" s="1"/>
  <c r="AL28" i="28"/>
  <c r="AL28" i="30" s="1"/>
  <c r="AK28" i="28"/>
  <c r="AK28" i="30" s="1"/>
  <c r="V28" i="28"/>
  <c r="V28" i="30" s="1"/>
  <c r="N28" i="28"/>
  <c r="N28" i="30" s="1"/>
  <c r="M28" i="28"/>
  <c r="M28" i="30" s="1"/>
  <c r="BA27" i="28"/>
  <c r="BA27" i="30" s="1"/>
  <c r="AS27" i="28"/>
  <c r="AS27" i="30" s="1"/>
  <c r="AK27" i="28"/>
  <c r="AD27" i="28"/>
  <c r="AD27" i="30" s="1"/>
  <c r="AC27" i="28"/>
  <c r="AC27" i="30" s="1"/>
  <c r="U27" i="28"/>
  <c r="U27" i="30" s="1"/>
  <c r="N27" i="28"/>
  <c r="N27" i="30" s="1"/>
  <c r="M27" i="28"/>
  <c r="BA26" i="28"/>
  <c r="BA26" i="30" s="1"/>
  <c r="AK26" i="28"/>
  <c r="AK26" i="30" s="1"/>
  <c r="AC26" i="28"/>
  <c r="AC26" i="30" s="1"/>
  <c r="U26" i="28"/>
  <c r="U26" i="30" s="1"/>
  <c r="U20" i="28"/>
  <c r="U20" i="30" s="1"/>
  <c r="BA19" i="28"/>
  <c r="BA19" i="30" s="1"/>
  <c r="AS19" i="28"/>
  <c r="AS19" i="30" s="1"/>
  <c r="AK19" i="28"/>
  <c r="AK19" i="30" s="1"/>
  <c r="AC19" i="28"/>
  <c r="AC19" i="30" s="1"/>
  <c r="U19" i="28"/>
  <c r="U19" i="30" s="1"/>
  <c r="M19" i="28"/>
  <c r="BA18" i="28"/>
  <c r="BA18" i="30" s="1"/>
  <c r="AS18" i="28"/>
  <c r="AS18" i="30" s="1"/>
  <c r="AK18" i="28"/>
  <c r="AK18" i="30" s="1"/>
  <c r="AC18" i="28"/>
  <c r="AC18" i="30" s="1"/>
  <c r="U18" i="28"/>
  <c r="U18" i="30" s="1"/>
  <c r="M18" i="28"/>
  <c r="M18" i="30" s="1"/>
  <c r="E18" i="28"/>
  <c r="BG12" i="28"/>
  <c r="BG12" i="30" s="1"/>
  <c r="BF12" i="28"/>
  <c r="BF12" i="30" s="1"/>
  <c r="BE12" i="28"/>
  <c r="BE12" i="30" s="1"/>
  <c r="BD12" i="28"/>
  <c r="BD12" i="30" s="1"/>
  <c r="BC12" i="28"/>
  <c r="BC12" i="30" s="1"/>
  <c r="BB12" i="28"/>
  <c r="BB12" i="30" s="1"/>
  <c r="BA12" i="28"/>
  <c r="BA12" i="30" s="1"/>
  <c r="AY12" i="28"/>
  <c r="AY12" i="30" s="1"/>
  <c r="AX12" i="28"/>
  <c r="AX12" i="30" s="1"/>
  <c r="AW12" i="28"/>
  <c r="AW12" i="30" s="1"/>
  <c r="AV12" i="28"/>
  <c r="AV12" i="30" s="1"/>
  <c r="AU12" i="28"/>
  <c r="AU12" i="30" s="1"/>
  <c r="AT12" i="28"/>
  <c r="AT12" i="30" s="1"/>
  <c r="AS12" i="28"/>
  <c r="AS12" i="30" s="1"/>
  <c r="AQ12" i="28"/>
  <c r="AQ12" i="30" s="1"/>
  <c r="AP12" i="28"/>
  <c r="AP12" i="30" s="1"/>
  <c r="AO12" i="28"/>
  <c r="AO12" i="30" s="1"/>
  <c r="AN12" i="28"/>
  <c r="AM12" i="28"/>
  <c r="AM12" i="30" s="1"/>
  <c r="AL12" i="28"/>
  <c r="AL12" i="30" s="1"/>
  <c r="AK12" i="28"/>
  <c r="AI12" i="28"/>
  <c r="AI12" i="30" s="1"/>
  <c r="AH12" i="28"/>
  <c r="AH12" i="30" s="1"/>
  <c r="AG12" i="28"/>
  <c r="AG12" i="30" s="1"/>
  <c r="AF12" i="28"/>
  <c r="AF12" i="30" s="1"/>
  <c r="AE12" i="28"/>
  <c r="AE12" i="30" s="1"/>
  <c r="AD12" i="28"/>
  <c r="AD12" i="30" s="1"/>
  <c r="AC12" i="28"/>
  <c r="AC12" i="30" s="1"/>
  <c r="AA12" i="28"/>
  <c r="AA12" i="30" s="1"/>
  <c r="Z12" i="28"/>
  <c r="Y12" i="28"/>
  <c r="Y12" i="30" s="1"/>
  <c r="X12" i="28"/>
  <c r="X12" i="30" s="1"/>
  <c r="W12" i="28"/>
  <c r="W12" i="30" s="1"/>
  <c r="V12" i="28"/>
  <c r="V12" i="30" s="1"/>
  <c r="U12" i="28"/>
  <c r="U12" i="30" s="1"/>
  <c r="S12" i="28"/>
  <c r="R12" i="28"/>
  <c r="R12" i="30" s="1"/>
  <c r="Q12" i="28"/>
  <c r="P12" i="28"/>
  <c r="P12" i="30" s="1"/>
  <c r="O12" i="28"/>
  <c r="O12" i="30" s="1"/>
  <c r="N12" i="28"/>
  <c r="N12" i="30" s="1"/>
  <c r="M12" i="28"/>
  <c r="M12" i="30" s="1"/>
  <c r="BA11" i="28"/>
  <c r="AS11" i="28"/>
  <c r="AK11" i="28"/>
  <c r="AK20" i="28" s="1"/>
  <c r="AK20" i="30" s="1"/>
  <c r="U11" i="28"/>
  <c r="U11" i="30" s="1"/>
  <c r="M11" i="28"/>
  <c r="AK10" i="28"/>
  <c r="AK10" i="30" s="1"/>
  <c r="AC10" i="28"/>
  <c r="AC10" i="30" s="1"/>
  <c r="AS7" i="28"/>
  <c r="AS7" i="30" s="1"/>
  <c r="AK7" i="28"/>
  <c r="AK7" i="30" s="1"/>
  <c r="AC7" i="28"/>
  <c r="AC7" i="30" s="1"/>
  <c r="M7" i="28"/>
  <c r="M7" i="30" s="1"/>
  <c r="AA4" i="28"/>
  <c r="AI4" i="28" s="1"/>
  <c r="AQ4" i="28" s="1"/>
  <c r="AY4" i="28" s="1"/>
  <c r="BG4" i="28" s="1"/>
  <c r="W4" i="28"/>
  <c r="AE4" i="28" s="1"/>
  <c r="AM4" i="28" s="1"/>
  <c r="AU4" i="28" s="1"/>
  <c r="BC4" i="28" s="1"/>
  <c r="S4" i="28"/>
  <c r="R4" i="28"/>
  <c r="Z4" i="28" s="1"/>
  <c r="AH4" i="28" s="1"/>
  <c r="AP4" i="28" s="1"/>
  <c r="AX4" i="28" s="1"/>
  <c r="BF4" i="28" s="1"/>
  <c r="Q4" i="28"/>
  <c r="Y4" i="28" s="1"/>
  <c r="AG4" i="28" s="1"/>
  <c r="AO4" i="28" s="1"/>
  <c r="AW4" i="28" s="1"/>
  <c r="BE4" i="28" s="1"/>
  <c r="P4" i="28"/>
  <c r="X4" i="28" s="1"/>
  <c r="AF4" i="28" s="1"/>
  <c r="AN4" i="28" s="1"/>
  <c r="AV4" i="28" s="1"/>
  <c r="BD4" i="28" s="1"/>
  <c r="O4" i="28"/>
  <c r="N4" i="28"/>
  <c r="V4" i="28" s="1"/>
  <c r="AD4" i="28" s="1"/>
  <c r="AL4" i="28" s="1"/>
  <c r="AT4" i="28" s="1"/>
  <c r="BB4" i="28" s="1"/>
  <c r="M4" i="28"/>
  <c r="U4" i="28" s="1"/>
  <c r="AC4" i="28" s="1"/>
  <c r="AK4" i="28" s="1"/>
  <c r="AS4" i="28" s="1"/>
  <c r="BA4" i="28" s="1"/>
  <c r="A3" i="28"/>
  <c r="A2" i="28"/>
  <c r="B1" i="12" s="1"/>
  <c r="BG29" i="24"/>
  <c r="BG44" i="23" s="1"/>
  <c r="BF29" i="24"/>
  <c r="BF44" i="23" s="1"/>
  <c r="BE29" i="24"/>
  <c r="BE44" i="23" s="1"/>
  <c r="BD29" i="24"/>
  <c r="BD44" i="23" s="1"/>
  <c r="BC29" i="24"/>
  <c r="BC44" i="23" s="1"/>
  <c r="BB29" i="24"/>
  <c r="BB44" i="23" s="1"/>
  <c r="BA29" i="24"/>
  <c r="BA44" i="23" s="1"/>
  <c r="BA44" i="28" s="1"/>
  <c r="BA44" i="30" s="1"/>
  <c r="AY29" i="24"/>
  <c r="AY44" i="23" s="1"/>
  <c r="AX29" i="24"/>
  <c r="AX44" i="23" s="1"/>
  <c r="AW29" i="24"/>
  <c r="AW44" i="23" s="1"/>
  <c r="AV29" i="24"/>
  <c r="AV44" i="23" s="1"/>
  <c r="AU29" i="24"/>
  <c r="AU44" i="23" s="1"/>
  <c r="AT29" i="24"/>
  <c r="AT44" i="23" s="1"/>
  <c r="AS29" i="24"/>
  <c r="AS44" i="23" s="1"/>
  <c r="AS44" i="28" s="1"/>
  <c r="AS44" i="30" s="1"/>
  <c r="AQ29" i="24"/>
  <c r="AQ44" i="23" s="1"/>
  <c r="AP29" i="24"/>
  <c r="AP44" i="23" s="1"/>
  <c r="AO29" i="24"/>
  <c r="AO44" i="23" s="1"/>
  <c r="AN29" i="24"/>
  <c r="AN44" i="23" s="1"/>
  <c r="AM29" i="24"/>
  <c r="AM44" i="23" s="1"/>
  <c r="AL29" i="24"/>
  <c r="AL44" i="23" s="1"/>
  <c r="AK29" i="24"/>
  <c r="AK44" i="23" s="1"/>
  <c r="AK44" i="28" s="1"/>
  <c r="AK44" i="30" s="1"/>
  <c r="AI29" i="24"/>
  <c r="AI44" i="23" s="1"/>
  <c r="AH29" i="24"/>
  <c r="AH44" i="23" s="1"/>
  <c r="AG29" i="24"/>
  <c r="AG44" i="23" s="1"/>
  <c r="AF29" i="24"/>
  <c r="AF44" i="23" s="1"/>
  <c r="AE29" i="24"/>
  <c r="AE44" i="23" s="1"/>
  <c r="AD29" i="24"/>
  <c r="AD44" i="23" s="1"/>
  <c r="AC29" i="24"/>
  <c r="AC44" i="23" s="1"/>
  <c r="AC44" i="28" s="1"/>
  <c r="AC44" i="30" s="1"/>
  <c r="AA29" i="24"/>
  <c r="AA44" i="23" s="1"/>
  <c r="Z29" i="24"/>
  <c r="Z44" i="23" s="1"/>
  <c r="Y29" i="24"/>
  <c r="Y44" i="23" s="1"/>
  <c r="X29" i="24"/>
  <c r="W29" i="24"/>
  <c r="W44" i="23" s="1"/>
  <c r="V29" i="24"/>
  <c r="V44" i="23" s="1"/>
  <c r="U29" i="24"/>
  <c r="U44" i="23" s="1"/>
  <c r="U44" i="28" s="1"/>
  <c r="U44" i="30" s="1"/>
  <c r="S29" i="24"/>
  <c r="S44" i="23" s="1"/>
  <c r="R29" i="24"/>
  <c r="R44" i="23" s="1"/>
  <c r="Q29" i="24"/>
  <c r="Q44" i="23" s="1"/>
  <c r="P29" i="24"/>
  <c r="P44" i="23" s="1"/>
  <c r="O29" i="24"/>
  <c r="O44" i="23" s="1"/>
  <c r="N29" i="24"/>
  <c r="N44" i="23" s="1"/>
  <c r="M29" i="24"/>
  <c r="M44" i="23" s="1"/>
  <c r="K28" i="24"/>
  <c r="J28" i="24"/>
  <c r="I28" i="24"/>
  <c r="H28" i="24"/>
  <c r="G28" i="24"/>
  <c r="F28" i="24"/>
  <c r="E28" i="24"/>
  <c r="K27" i="24"/>
  <c r="J27" i="24"/>
  <c r="I27" i="24"/>
  <c r="H27" i="24"/>
  <c r="G27" i="24"/>
  <c r="F27" i="24"/>
  <c r="E27" i="24"/>
  <c r="K26" i="24"/>
  <c r="J26" i="24"/>
  <c r="I26" i="24"/>
  <c r="I29" i="24" s="1"/>
  <c r="H26" i="24"/>
  <c r="H29" i="24" s="1"/>
  <c r="G26" i="24"/>
  <c r="F26" i="24"/>
  <c r="E26" i="24"/>
  <c r="BG23" i="24"/>
  <c r="BF23" i="24"/>
  <c r="BE23" i="24"/>
  <c r="BD23" i="24"/>
  <c r="BC23" i="24"/>
  <c r="BB23" i="24"/>
  <c r="BA23" i="24"/>
  <c r="AY23" i="24"/>
  <c r="AX23" i="24"/>
  <c r="AW23" i="24"/>
  <c r="AV23" i="24"/>
  <c r="AU23" i="24"/>
  <c r="AT23" i="24"/>
  <c r="AS23" i="24"/>
  <c r="AQ23" i="24"/>
  <c r="AP23" i="24"/>
  <c r="AO23" i="24"/>
  <c r="AN23" i="24"/>
  <c r="AM23" i="24"/>
  <c r="AL23" i="24"/>
  <c r="AK23" i="24"/>
  <c r="AI23" i="24"/>
  <c r="AH23" i="24"/>
  <c r="AG23" i="24"/>
  <c r="AF23" i="24"/>
  <c r="AE23" i="24"/>
  <c r="AD23" i="24"/>
  <c r="AC23" i="24"/>
  <c r="AA23" i="24"/>
  <c r="Z23" i="24"/>
  <c r="Y23" i="24"/>
  <c r="X23" i="24"/>
  <c r="W23" i="24"/>
  <c r="V23" i="24"/>
  <c r="U23" i="24"/>
  <c r="S23" i="24"/>
  <c r="R23" i="24"/>
  <c r="Q23" i="24"/>
  <c r="P23" i="24"/>
  <c r="O23" i="24"/>
  <c r="N23" i="24"/>
  <c r="M23" i="24"/>
  <c r="K22" i="24"/>
  <c r="J22" i="24"/>
  <c r="I22" i="24"/>
  <c r="H22" i="24"/>
  <c r="G22" i="24"/>
  <c r="F22" i="24"/>
  <c r="E22" i="24"/>
  <c r="K21" i="24"/>
  <c r="J21" i="24"/>
  <c r="I21" i="24"/>
  <c r="H21" i="24"/>
  <c r="G21" i="24"/>
  <c r="F21" i="24"/>
  <c r="E21" i="24"/>
  <c r="K20" i="24"/>
  <c r="J20" i="24"/>
  <c r="I20" i="24"/>
  <c r="H20" i="24"/>
  <c r="G20" i="24"/>
  <c r="F20" i="24"/>
  <c r="E20" i="24"/>
  <c r="K19" i="24"/>
  <c r="J19" i="24"/>
  <c r="I19" i="24"/>
  <c r="H19" i="24"/>
  <c r="G19" i="24"/>
  <c r="F19" i="24"/>
  <c r="E19" i="24"/>
  <c r="A19" i="24"/>
  <c r="K18" i="24"/>
  <c r="J18" i="24"/>
  <c r="I18" i="24"/>
  <c r="H18" i="24"/>
  <c r="G18" i="24"/>
  <c r="F18" i="24"/>
  <c r="E18" i="24"/>
  <c r="A18" i="24"/>
  <c r="K17" i="24"/>
  <c r="J17" i="24"/>
  <c r="I17" i="24"/>
  <c r="H17" i="24"/>
  <c r="G17" i="24"/>
  <c r="F17" i="24"/>
  <c r="E17" i="24"/>
  <c r="K16" i="24"/>
  <c r="J16" i="24"/>
  <c r="I16" i="24"/>
  <c r="H16" i="24"/>
  <c r="G16" i="24"/>
  <c r="F16" i="24"/>
  <c r="E16" i="24"/>
  <c r="K15" i="24"/>
  <c r="J15" i="24"/>
  <c r="I15" i="24"/>
  <c r="H15" i="24"/>
  <c r="G15" i="24"/>
  <c r="F15" i="24"/>
  <c r="E15" i="24"/>
  <c r="BG11" i="24"/>
  <c r="BG13" i="27" s="1"/>
  <c r="BF11" i="24"/>
  <c r="BF13" i="27" s="1"/>
  <c r="BE11" i="24"/>
  <c r="BD11" i="24"/>
  <c r="BC11" i="24"/>
  <c r="BB11" i="24"/>
  <c r="BB13" i="27" s="1"/>
  <c r="BA11" i="24"/>
  <c r="AY11" i="24"/>
  <c r="AY13" i="27" s="1"/>
  <c r="AX11" i="24"/>
  <c r="AW11" i="24"/>
  <c r="AV11" i="24"/>
  <c r="AU11" i="24"/>
  <c r="AU13" i="27" s="1"/>
  <c r="AT11" i="24"/>
  <c r="AS11" i="24"/>
  <c r="AQ11" i="24"/>
  <c r="AP11" i="24"/>
  <c r="AO11" i="24"/>
  <c r="AN11" i="24"/>
  <c r="AM11" i="24"/>
  <c r="AL11" i="24"/>
  <c r="AK11" i="24"/>
  <c r="AI11" i="24"/>
  <c r="AH11" i="24"/>
  <c r="AG11" i="24"/>
  <c r="AF11" i="24"/>
  <c r="AE11" i="24"/>
  <c r="AD11" i="24"/>
  <c r="AC11" i="24"/>
  <c r="AA11" i="24"/>
  <c r="Z11" i="24"/>
  <c r="Y11" i="24"/>
  <c r="X11" i="24"/>
  <c r="W11" i="24"/>
  <c r="V11" i="24"/>
  <c r="V13" i="27" s="1"/>
  <c r="U11" i="24"/>
  <c r="S11" i="24"/>
  <c r="R11" i="24"/>
  <c r="Q11" i="24"/>
  <c r="Q13" i="27" s="1"/>
  <c r="P11" i="24"/>
  <c r="O11" i="24"/>
  <c r="O13" i="27" s="1"/>
  <c r="N11" i="24"/>
  <c r="M11" i="24"/>
  <c r="K10" i="24"/>
  <c r="J10" i="24"/>
  <c r="I10" i="24"/>
  <c r="H10" i="24"/>
  <c r="G10" i="24"/>
  <c r="F10" i="24"/>
  <c r="E10" i="24"/>
  <c r="K9" i="24"/>
  <c r="J9" i="24"/>
  <c r="I9" i="24"/>
  <c r="H9" i="24"/>
  <c r="G9" i="24"/>
  <c r="F9" i="24"/>
  <c r="E9" i="24"/>
  <c r="K8" i="24"/>
  <c r="J8" i="24"/>
  <c r="I8" i="24"/>
  <c r="H8" i="24"/>
  <c r="G8" i="24"/>
  <c r="F8" i="24"/>
  <c r="F11" i="24" s="1"/>
  <c r="E8" i="24"/>
  <c r="V4" i="24"/>
  <c r="AD4" i="24" s="1"/>
  <c r="AL4" i="24" s="1"/>
  <c r="AT4" i="24" s="1"/>
  <c r="BB4" i="24" s="1"/>
  <c r="S4" i="24"/>
  <c r="AA4" i="24" s="1"/>
  <c r="AI4" i="24" s="1"/>
  <c r="AQ4" i="24" s="1"/>
  <c r="AY4" i="24" s="1"/>
  <c r="BG4" i="24" s="1"/>
  <c r="R4" i="24"/>
  <c r="Z4" i="24" s="1"/>
  <c r="AH4" i="24" s="1"/>
  <c r="AP4" i="24" s="1"/>
  <c r="AX4" i="24" s="1"/>
  <c r="BF4" i="24" s="1"/>
  <c r="Q4" i="24"/>
  <c r="Y4" i="24" s="1"/>
  <c r="AG4" i="24" s="1"/>
  <c r="AO4" i="24" s="1"/>
  <c r="AW4" i="24" s="1"/>
  <c r="BE4" i="24" s="1"/>
  <c r="P4" i="24"/>
  <c r="X4" i="24" s="1"/>
  <c r="AF4" i="24" s="1"/>
  <c r="AN4" i="24" s="1"/>
  <c r="AV4" i="24" s="1"/>
  <c r="BD4" i="24" s="1"/>
  <c r="O4" i="24"/>
  <c r="W4" i="24" s="1"/>
  <c r="AE4" i="24" s="1"/>
  <c r="AM4" i="24" s="1"/>
  <c r="AU4" i="24" s="1"/>
  <c r="BC4" i="24" s="1"/>
  <c r="N4" i="24"/>
  <c r="M4" i="24"/>
  <c r="U4" i="24" s="1"/>
  <c r="AC4" i="24" s="1"/>
  <c r="AK4" i="24" s="1"/>
  <c r="AS4" i="24" s="1"/>
  <c r="BA4" i="24" s="1"/>
  <c r="A1" i="24"/>
  <c r="F74" i="15"/>
  <c r="FF67" i="15"/>
  <c r="EP67" i="15"/>
  <c r="ET67" i="15" s="1"/>
  <c r="EO67" i="15"/>
  <c r="DX67" i="15"/>
  <c r="DW67" i="15"/>
  <c r="DF67" i="15"/>
  <c r="DE67" i="15"/>
  <c r="CN67" i="15"/>
  <c r="CR67" i="15" s="1"/>
  <c r="CM67" i="15"/>
  <c r="BV67" i="15"/>
  <c r="CB67" i="15" s="1"/>
  <c r="BU67" i="15"/>
  <c r="BR67" i="15"/>
  <c r="BQ67" i="15"/>
  <c r="BP67" i="15"/>
  <c r="BO67" i="15"/>
  <c r="BN67" i="15"/>
  <c r="BM67" i="15"/>
  <c r="BL67" i="15"/>
  <c r="BK67" i="15"/>
  <c r="BJ67" i="15"/>
  <c r="BI67" i="15"/>
  <c r="BH67" i="15"/>
  <c r="FF66" i="15"/>
  <c r="EP66" i="15"/>
  <c r="EO66" i="15"/>
  <c r="DX66" i="15"/>
  <c r="DW66" i="15"/>
  <c r="DF66" i="15"/>
  <c r="DJ66" i="15" s="1"/>
  <c r="DE66" i="15"/>
  <c r="CN66" i="15"/>
  <c r="CR66" i="15" s="1"/>
  <c r="CM66" i="15"/>
  <c r="BV66" i="15"/>
  <c r="BY66" i="15" s="1"/>
  <c r="BU66" i="15"/>
  <c r="BR66" i="15"/>
  <c r="BQ66" i="15"/>
  <c r="BP66" i="15"/>
  <c r="BO66" i="15"/>
  <c r="BN66" i="15"/>
  <c r="BM66" i="15"/>
  <c r="BL66" i="15"/>
  <c r="BK66" i="15"/>
  <c r="BJ66" i="15"/>
  <c r="BI66" i="15"/>
  <c r="BH66" i="15"/>
  <c r="FF65" i="15"/>
  <c r="EP65" i="15"/>
  <c r="EU65" i="15" s="1"/>
  <c r="EO65" i="15"/>
  <c r="DX65" i="15"/>
  <c r="DW65" i="15"/>
  <c r="DF65" i="15"/>
  <c r="DE65" i="15"/>
  <c r="CN65" i="15"/>
  <c r="CR65" i="15" s="1"/>
  <c r="CM65" i="15"/>
  <c r="BV65" i="15"/>
  <c r="BZ65" i="15" s="1"/>
  <c r="BU65" i="15"/>
  <c r="BR65" i="15"/>
  <c r="BQ65" i="15"/>
  <c r="BP65" i="15"/>
  <c r="BO65" i="15"/>
  <c r="BN65" i="15"/>
  <c r="BM65" i="15"/>
  <c r="BL65" i="15"/>
  <c r="BK65" i="15"/>
  <c r="BJ65" i="15"/>
  <c r="BI65" i="15"/>
  <c r="BH65" i="15"/>
  <c r="FF64" i="15"/>
  <c r="EP64" i="15"/>
  <c r="EW64" i="15" s="1"/>
  <c r="EO64" i="15"/>
  <c r="DX64" i="15"/>
  <c r="ED64" i="15" s="1"/>
  <c r="DW64" i="15"/>
  <c r="DF64" i="15"/>
  <c r="DJ64" i="15" s="1"/>
  <c r="DE64" i="15"/>
  <c r="CN64" i="15"/>
  <c r="CT64" i="15" s="1"/>
  <c r="CM64" i="15"/>
  <c r="BV64" i="15"/>
  <c r="BZ64" i="15" s="1"/>
  <c r="BU64" i="15"/>
  <c r="BR64" i="15"/>
  <c r="BQ64" i="15"/>
  <c r="BP64" i="15"/>
  <c r="BO64" i="15"/>
  <c r="BN64" i="15"/>
  <c r="BM64" i="15"/>
  <c r="BL64" i="15"/>
  <c r="BK64" i="15"/>
  <c r="BJ64" i="15"/>
  <c r="BI64" i="15"/>
  <c r="BH64" i="15"/>
  <c r="FF63" i="15"/>
  <c r="EP63" i="15"/>
  <c r="ET63" i="15" s="1"/>
  <c r="EO63" i="15"/>
  <c r="DX63" i="15"/>
  <c r="EB63" i="15" s="1"/>
  <c r="DW63" i="15"/>
  <c r="DF63" i="15"/>
  <c r="DJ63" i="15" s="1"/>
  <c r="DE63" i="15"/>
  <c r="CN63" i="15"/>
  <c r="CT63" i="15" s="1"/>
  <c r="CM63" i="15"/>
  <c r="BV63" i="15"/>
  <c r="BZ63" i="15" s="1"/>
  <c r="BU63" i="15"/>
  <c r="BR63" i="15"/>
  <c r="BQ63" i="15"/>
  <c r="BP63" i="15"/>
  <c r="BO63" i="15"/>
  <c r="BN63" i="15"/>
  <c r="BM63" i="15"/>
  <c r="BL63" i="15"/>
  <c r="BK63" i="15"/>
  <c r="BJ63" i="15"/>
  <c r="BI63" i="15"/>
  <c r="BH63" i="15"/>
  <c r="FF62" i="15"/>
  <c r="EP62" i="15"/>
  <c r="ET62" i="15" s="1"/>
  <c r="EO62" i="15"/>
  <c r="DX62" i="15"/>
  <c r="DZ62" i="15" s="1"/>
  <c r="DW62" i="15"/>
  <c r="DF62" i="15"/>
  <c r="DJ62" i="15" s="1"/>
  <c r="DE62" i="15"/>
  <c r="CN62" i="15"/>
  <c r="CT62" i="15" s="1"/>
  <c r="CM62" i="15"/>
  <c r="BV62" i="15"/>
  <c r="BZ62" i="15" s="1"/>
  <c r="BU62" i="15"/>
  <c r="BR62" i="15"/>
  <c r="BQ62" i="15"/>
  <c r="BP62" i="15"/>
  <c r="BO62" i="15"/>
  <c r="BN62" i="15"/>
  <c r="BM62" i="15"/>
  <c r="BL62" i="15"/>
  <c r="BK62" i="15"/>
  <c r="BJ62" i="15"/>
  <c r="BI62" i="15"/>
  <c r="BH62" i="15"/>
  <c r="FF61" i="15"/>
  <c r="EP61" i="15"/>
  <c r="ET61" i="15" s="1"/>
  <c r="EO61" i="15"/>
  <c r="DX61" i="15"/>
  <c r="DZ61" i="15" s="1"/>
  <c r="DW61" i="15"/>
  <c r="DF61" i="15"/>
  <c r="DJ61" i="15" s="1"/>
  <c r="DE61" i="15"/>
  <c r="CN61" i="15"/>
  <c r="CP61" i="15" s="1"/>
  <c r="CM61" i="15"/>
  <c r="BV61" i="15"/>
  <c r="BZ61" i="15" s="1"/>
  <c r="BU61" i="15"/>
  <c r="BR61" i="15"/>
  <c r="BQ61" i="15"/>
  <c r="BP61" i="15"/>
  <c r="BO61" i="15"/>
  <c r="BN61" i="15"/>
  <c r="BM61" i="15"/>
  <c r="BL61" i="15"/>
  <c r="BK61" i="15"/>
  <c r="BJ61" i="15"/>
  <c r="BI61" i="15"/>
  <c r="BH61" i="15"/>
  <c r="FF60" i="15"/>
  <c r="EP60" i="15"/>
  <c r="ET60" i="15" s="1"/>
  <c r="EO60" i="15"/>
  <c r="DX60" i="15"/>
  <c r="DZ60" i="15" s="1"/>
  <c r="DW60" i="15"/>
  <c r="DF60" i="15"/>
  <c r="DE60" i="15"/>
  <c r="CN60" i="15"/>
  <c r="CT60" i="15" s="1"/>
  <c r="CM60" i="15"/>
  <c r="BV60" i="15"/>
  <c r="BU60" i="15"/>
  <c r="BR60" i="15"/>
  <c r="BQ60" i="15"/>
  <c r="BP60" i="15"/>
  <c r="BO60" i="15"/>
  <c r="BN60" i="15"/>
  <c r="BM60" i="15"/>
  <c r="BL60" i="15"/>
  <c r="BK60" i="15"/>
  <c r="BJ60" i="15"/>
  <c r="BI60" i="15"/>
  <c r="BH60" i="15"/>
  <c r="FF59" i="15"/>
  <c r="EP59" i="15"/>
  <c r="ET59" i="15" s="1"/>
  <c r="EO59" i="15"/>
  <c r="DX59" i="15"/>
  <c r="EC59" i="15" s="1"/>
  <c r="DW59" i="15"/>
  <c r="DF59" i="15"/>
  <c r="DK59" i="15" s="1"/>
  <c r="DE59" i="15"/>
  <c r="CN59" i="15"/>
  <c r="CM59" i="15"/>
  <c r="BV59" i="15"/>
  <c r="BZ59" i="15" s="1"/>
  <c r="BU59" i="15"/>
  <c r="BR59" i="15"/>
  <c r="BQ59" i="15"/>
  <c r="BP59" i="15"/>
  <c r="BO59" i="15"/>
  <c r="BN59" i="15"/>
  <c r="BM59" i="15"/>
  <c r="BL59" i="15"/>
  <c r="BK59" i="15"/>
  <c r="BJ59" i="15"/>
  <c r="BI59" i="15"/>
  <c r="BH59" i="15"/>
  <c r="FF58" i="15"/>
  <c r="EP58" i="15"/>
  <c r="ET58" i="15" s="1"/>
  <c r="EO58" i="15"/>
  <c r="DX58" i="15"/>
  <c r="DZ58" i="15" s="1"/>
  <c r="DW58" i="15"/>
  <c r="DF58" i="15"/>
  <c r="DJ58" i="15" s="1"/>
  <c r="DE58" i="15"/>
  <c r="CN58" i="15"/>
  <c r="CM58" i="15"/>
  <c r="BV58" i="15"/>
  <c r="CC58" i="15" s="1"/>
  <c r="BU58" i="15"/>
  <c r="BR58" i="15"/>
  <c r="BQ58" i="15"/>
  <c r="BP58" i="15"/>
  <c r="BO58" i="15"/>
  <c r="BN58" i="15"/>
  <c r="BM58" i="15"/>
  <c r="BL58" i="15"/>
  <c r="BK58" i="15"/>
  <c r="BJ58" i="15"/>
  <c r="BI58" i="15"/>
  <c r="BH58" i="15"/>
  <c r="FF57" i="15"/>
  <c r="EP57" i="15"/>
  <c r="ET57" i="15" s="1"/>
  <c r="EO57" i="15"/>
  <c r="DX57" i="15"/>
  <c r="EC57" i="15" s="1"/>
  <c r="DW57" i="15"/>
  <c r="DF57" i="15"/>
  <c r="DK57" i="15" s="1"/>
  <c r="DE57" i="15"/>
  <c r="CN57" i="15"/>
  <c r="CP57" i="15" s="1"/>
  <c r="CM57" i="15"/>
  <c r="BV57" i="15"/>
  <c r="BU57" i="15"/>
  <c r="BR57" i="15"/>
  <c r="BQ57" i="15"/>
  <c r="BP57" i="15"/>
  <c r="BO57" i="15"/>
  <c r="BN57" i="15"/>
  <c r="BM57" i="15"/>
  <c r="BL57" i="15"/>
  <c r="BK57" i="15"/>
  <c r="BJ57" i="15"/>
  <c r="BI57" i="15"/>
  <c r="BH57" i="15"/>
  <c r="FF56" i="15"/>
  <c r="EP56" i="15"/>
  <c r="ET56" i="15" s="1"/>
  <c r="EO56" i="15"/>
  <c r="DX56" i="15"/>
  <c r="DW56" i="15"/>
  <c r="DF56" i="15"/>
  <c r="DE56" i="15"/>
  <c r="CN56" i="15"/>
  <c r="CT56" i="15" s="1"/>
  <c r="CM56" i="15"/>
  <c r="BV56" i="15"/>
  <c r="CC56" i="15" s="1"/>
  <c r="BU56" i="15"/>
  <c r="BR56" i="15"/>
  <c r="BQ56" i="15"/>
  <c r="BP56" i="15"/>
  <c r="BO56" i="15"/>
  <c r="BN56" i="15"/>
  <c r="BM56" i="15"/>
  <c r="BL56" i="15"/>
  <c r="BK56" i="15"/>
  <c r="BJ56" i="15"/>
  <c r="BI56" i="15"/>
  <c r="BH56" i="15"/>
  <c r="FF55" i="15"/>
  <c r="EP55" i="15"/>
  <c r="EW55" i="15" s="1"/>
  <c r="EO55" i="15"/>
  <c r="DX55" i="15"/>
  <c r="EC55" i="15" s="1"/>
  <c r="DW55" i="15"/>
  <c r="DF55" i="15"/>
  <c r="DK55" i="15" s="1"/>
  <c r="DE55" i="15"/>
  <c r="CN55" i="15"/>
  <c r="CP55" i="15" s="1"/>
  <c r="CM55" i="15"/>
  <c r="BV55" i="15"/>
  <c r="BZ55" i="15" s="1"/>
  <c r="BU55" i="15"/>
  <c r="BR55" i="15"/>
  <c r="BQ55" i="15"/>
  <c r="BP55" i="15"/>
  <c r="BO55" i="15"/>
  <c r="BN55" i="15"/>
  <c r="BM55" i="15"/>
  <c r="BL55" i="15"/>
  <c r="BK55" i="15"/>
  <c r="BJ55" i="15"/>
  <c r="BI55" i="15"/>
  <c r="BH55" i="15"/>
  <c r="FF54" i="15"/>
  <c r="EP54" i="15"/>
  <c r="EO54" i="15"/>
  <c r="DX54" i="15"/>
  <c r="DZ54" i="15" s="1"/>
  <c r="DW54" i="15"/>
  <c r="DF54" i="15"/>
  <c r="DJ54" i="15" s="1"/>
  <c r="DE54" i="15"/>
  <c r="CN54" i="15"/>
  <c r="CM54" i="15"/>
  <c r="BV54" i="15"/>
  <c r="CC54" i="15" s="1"/>
  <c r="BU54" i="15"/>
  <c r="BR54" i="15"/>
  <c r="BQ54" i="15"/>
  <c r="BP54" i="15"/>
  <c r="BO54" i="15"/>
  <c r="BN54" i="15"/>
  <c r="BM54" i="15"/>
  <c r="BL54" i="15"/>
  <c r="BK54" i="15"/>
  <c r="BJ54" i="15"/>
  <c r="BI54" i="15"/>
  <c r="BH54" i="15"/>
  <c r="FF53" i="15"/>
  <c r="EP53" i="15"/>
  <c r="ET53" i="15" s="1"/>
  <c r="EO53" i="15"/>
  <c r="DX53" i="15"/>
  <c r="EC53" i="15" s="1"/>
  <c r="DW53" i="15"/>
  <c r="DF53" i="15"/>
  <c r="DK53" i="15" s="1"/>
  <c r="DE53" i="15"/>
  <c r="CN53" i="15"/>
  <c r="CR53" i="15" s="1"/>
  <c r="CM53" i="15"/>
  <c r="BV53" i="15"/>
  <c r="BZ53" i="15" s="1"/>
  <c r="BU53" i="15"/>
  <c r="BR53" i="15"/>
  <c r="BQ53" i="15"/>
  <c r="BP53" i="15"/>
  <c r="BO53" i="15"/>
  <c r="BN53" i="15"/>
  <c r="BM53" i="15"/>
  <c r="BL53" i="15"/>
  <c r="BK53" i="15"/>
  <c r="BJ53" i="15"/>
  <c r="BI53" i="15"/>
  <c r="BH53" i="15"/>
  <c r="FF52" i="15"/>
  <c r="EP52" i="15"/>
  <c r="ET52" i="15" s="1"/>
  <c r="EO52" i="15"/>
  <c r="DX52" i="15"/>
  <c r="EE52" i="15" s="1"/>
  <c r="DW52" i="15"/>
  <c r="DF52" i="15"/>
  <c r="DE52" i="15"/>
  <c r="CN52" i="15"/>
  <c r="CT52" i="15" s="1"/>
  <c r="CM52" i="15"/>
  <c r="BV52" i="15"/>
  <c r="BU52" i="15"/>
  <c r="BR52" i="15"/>
  <c r="BQ52" i="15"/>
  <c r="BP52" i="15"/>
  <c r="BO52" i="15"/>
  <c r="BN52" i="15"/>
  <c r="BM52" i="15"/>
  <c r="BL52" i="15"/>
  <c r="BK52" i="15"/>
  <c r="BJ52" i="15"/>
  <c r="BI52" i="15"/>
  <c r="BH52" i="15"/>
  <c r="FF51" i="15"/>
  <c r="EP51" i="15"/>
  <c r="ER51" i="15" s="1"/>
  <c r="EO51" i="15"/>
  <c r="DX51" i="15"/>
  <c r="EC51" i="15" s="1"/>
  <c r="DW51" i="15"/>
  <c r="DF51" i="15"/>
  <c r="DK51" i="15" s="1"/>
  <c r="DE51" i="15"/>
  <c r="CN51" i="15"/>
  <c r="CU51" i="15" s="1"/>
  <c r="CM51" i="15"/>
  <c r="BV51" i="15"/>
  <c r="CB51" i="15" s="1"/>
  <c r="BU51" i="15"/>
  <c r="BR51" i="15"/>
  <c r="BQ51" i="15"/>
  <c r="BP51" i="15"/>
  <c r="BO51" i="15"/>
  <c r="BN51" i="15"/>
  <c r="BM51" i="15"/>
  <c r="BL51" i="15"/>
  <c r="BK51" i="15"/>
  <c r="BJ51" i="15"/>
  <c r="BI51" i="15"/>
  <c r="BH51" i="15"/>
  <c r="FF50" i="15"/>
  <c r="EP50" i="15"/>
  <c r="ES50" i="15" s="1"/>
  <c r="EO50" i="15"/>
  <c r="DX50" i="15"/>
  <c r="DW50" i="15"/>
  <c r="DF50" i="15"/>
  <c r="DE50" i="15"/>
  <c r="CN50" i="15"/>
  <c r="CU50" i="15" s="1"/>
  <c r="CM50" i="15"/>
  <c r="BV50" i="15"/>
  <c r="BZ50" i="15" s="1"/>
  <c r="BU50" i="15"/>
  <c r="BR50" i="15"/>
  <c r="BQ50" i="15"/>
  <c r="BP50" i="15"/>
  <c r="BO50" i="15"/>
  <c r="BN50" i="15"/>
  <c r="BM50" i="15"/>
  <c r="BL50" i="15"/>
  <c r="BK50" i="15"/>
  <c r="BJ50" i="15"/>
  <c r="BI50" i="15"/>
  <c r="BH50" i="15"/>
  <c r="FF49" i="15"/>
  <c r="EP49" i="15"/>
  <c r="EO49" i="15"/>
  <c r="DX49" i="15"/>
  <c r="EE49" i="15" s="1"/>
  <c r="DW49" i="15"/>
  <c r="DF49" i="15"/>
  <c r="DJ49" i="15" s="1"/>
  <c r="DE49" i="15"/>
  <c r="CN49" i="15"/>
  <c r="CR49" i="15" s="1"/>
  <c r="CM49" i="15"/>
  <c r="BV49" i="15"/>
  <c r="BU49" i="15"/>
  <c r="BR49" i="15"/>
  <c r="BQ49" i="15"/>
  <c r="BP49" i="15"/>
  <c r="BO49" i="15"/>
  <c r="BN49" i="15"/>
  <c r="BM49" i="15"/>
  <c r="BL49" i="15"/>
  <c r="BK49" i="15"/>
  <c r="BJ49" i="15"/>
  <c r="BI49" i="15"/>
  <c r="BH49" i="15"/>
  <c r="FF48" i="15"/>
  <c r="EP48" i="15"/>
  <c r="ET48" i="15" s="1"/>
  <c r="EO48" i="15"/>
  <c r="DX48" i="15"/>
  <c r="ED48" i="15" s="1"/>
  <c r="DW48" i="15"/>
  <c r="DF48" i="15"/>
  <c r="DE48" i="15"/>
  <c r="CN48" i="15"/>
  <c r="CM48" i="15"/>
  <c r="BV48" i="15"/>
  <c r="BZ48" i="15" s="1"/>
  <c r="BU48" i="15"/>
  <c r="BR48" i="15"/>
  <c r="BQ48" i="15"/>
  <c r="BP48" i="15"/>
  <c r="BO48" i="15"/>
  <c r="BN48" i="15"/>
  <c r="BM48" i="15"/>
  <c r="BL48" i="15"/>
  <c r="BK48" i="15"/>
  <c r="BJ48" i="15"/>
  <c r="BI48" i="15"/>
  <c r="BH48" i="15"/>
  <c r="FF47" i="15"/>
  <c r="EP47" i="15"/>
  <c r="ET47" i="15" s="1"/>
  <c r="EO47" i="15"/>
  <c r="DX47" i="15"/>
  <c r="EE47" i="15" s="1"/>
  <c r="DW47" i="15"/>
  <c r="DF47" i="15"/>
  <c r="DJ47" i="15" s="1"/>
  <c r="DE47" i="15"/>
  <c r="CN47" i="15"/>
  <c r="CM47" i="15"/>
  <c r="BV47" i="15"/>
  <c r="BU47" i="15"/>
  <c r="BR47" i="15"/>
  <c r="BQ47" i="15"/>
  <c r="BP47" i="15"/>
  <c r="BO47" i="15"/>
  <c r="BN47" i="15"/>
  <c r="BM47" i="15"/>
  <c r="BL47" i="15"/>
  <c r="BK47" i="15"/>
  <c r="BJ47" i="15"/>
  <c r="BI47" i="15"/>
  <c r="BH47" i="15"/>
  <c r="FF46" i="15"/>
  <c r="EP46" i="15"/>
  <c r="EW46" i="15" s="1"/>
  <c r="EO46" i="15"/>
  <c r="DX46" i="15"/>
  <c r="EB46" i="15" s="1"/>
  <c r="DW46" i="15"/>
  <c r="DF46" i="15"/>
  <c r="DH46" i="15" s="1"/>
  <c r="DE46" i="15"/>
  <c r="CN46" i="15"/>
  <c r="CR46" i="15" s="1"/>
  <c r="CM46" i="15"/>
  <c r="BV46" i="15"/>
  <c r="CC46" i="15" s="1"/>
  <c r="BU46" i="15"/>
  <c r="BR46" i="15"/>
  <c r="BQ46" i="15"/>
  <c r="BP46" i="15"/>
  <c r="BO46" i="15"/>
  <c r="BN46" i="15"/>
  <c r="BM46" i="15"/>
  <c r="BL46" i="15"/>
  <c r="BK46" i="15"/>
  <c r="BJ46" i="15"/>
  <c r="BI46" i="15"/>
  <c r="BH46" i="15"/>
  <c r="FF45" i="15"/>
  <c r="EP45" i="15"/>
  <c r="EV45" i="15" s="1"/>
  <c r="EO45" i="15"/>
  <c r="DX45" i="15"/>
  <c r="EC45" i="15" s="1"/>
  <c r="DW45" i="15"/>
  <c r="DF45" i="15"/>
  <c r="DE45" i="15"/>
  <c r="CN45" i="15"/>
  <c r="CM45" i="15"/>
  <c r="BV45" i="15"/>
  <c r="BU45" i="15"/>
  <c r="BR45" i="15"/>
  <c r="BQ45" i="15"/>
  <c r="BP45" i="15"/>
  <c r="BO45" i="15"/>
  <c r="BN45" i="15"/>
  <c r="BM45" i="15"/>
  <c r="BL45" i="15"/>
  <c r="BK45" i="15"/>
  <c r="BJ45" i="15"/>
  <c r="BI45" i="15"/>
  <c r="BH45" i="15"/>
  <c r="FF44" i="15"/>
  <c r="EP44" i="15"/>
  <c r="ES44" i="15" s="1"/>
  <c r="EO44" i="15"/>
  <c r="DX44" i="15"/>
  <c r="ED44" i="15" s="1"/>
  <c r="DW44" i="15"/>
  <c r="DF44" i="15"/>
  <c r="DJ44" i="15" s="1"/>
  <c r="DE44" i="15"/>
  <c r="CN44" i="15"/>
  <c r="CS44" i="15" s="1"/>
  <c r="CM44" i="15"/>
  <c r="BV44" i="15"/>
  <c r="BU44" i="15"/>
  <c r="BR44" i="15"/>
  <c r="BQ44" i="15"/>
  <c r="BP44" i="15"/>
  <c r="BO44" i="15"/>
  <c r="BN44" i="15"/>
  <c r="BM44" i="15"/>
  <c r="BL44" i="15"/>
  <c r="BK44" i="15"/>
  <c r="BJ44" i="15"/>
  <c r="BI44" i="15"/>
  <c r="BH44" i="15"/>
  <c r="FF43" i="15"/>
  <c r="EP43" i="15"/>
  <c r="ET43" i="15" s="1"/>
  <c r="EO43" i="15"/>
  <c r="DX43" i="15"/>
  <c r="EC43" i="15" s="1"/>
  <c r="DW43" i="15"/>
  <c r="DF43" i="15"/>
  <c r="DM43" i="15" s="1"/>
  <c r="DE43" i="15"/>
  <c r="CN43" i="15"/>
  <c r="CQ43" i="15" s="1"/>
  <c r="CM43" i="15"/>
  <c r="BV43" i="15"/>
  <c r="BZ43" i="15" s="1"/>
  <c r="BU43" i="15"/>
  <c r="BR43" i="15"/>
  <c r="BQ43" i="15"/>
  <c r="BP43" i="15"/>
  <c r="BO43" i="15"/>
  <c r="BN43" i="15"/>
  <c r="BM43" i="15"/>
  <c r="BL43" i="15"/>
  <c r="BK43" i="15"/>
  <c r="BJ43" i="15"/>
  <c r="BI43" i="15"/>
  <c r="BH43" i="15"/>
  <c r="FF42" i="15"/>
  <c r="EP42" i="15"/>
  <c r="EW42" i="15" s="1"/>
  <c r="EO42" i="15"/>
  <c r="DX42" i="15"/>
  <c r="EB42" i="15" s="1"/>
  <c r="DW42" i="15"/>
  <c r="DF42" i="15"/>
  <c r="DJ42" i="15" s="1"/>
  <c r="DE42" i="15"/>
  <c r="CN42" i="15"/>
  <c r="CM42" i="15"/>
  <c r="BV42" i="15"/>
  <c r="BZ42" i="15" s="1"/>
  <c r="BU42" i="15"/>
  <c r="BR42" i="15"/>
  <c r="BQ42" i="15"/>
  <c r="BP42" i="15"/>
  <c r="BO42" i="15"/>
  <c r="BN42" i="15"/>
  <c r="BM42" i="15"/>
  <c r="BL42" i="15"/>
  <c r="BK42" i="15"/>
  <c r="BJ42" i="15"/>
  <c r="BI42" i="15"/>
  <c r="BH42" i="15"/>
  <c r="FF41" i="15"/>
  <c r="EP41" i="15"/>
  <c r="ET41" i="15" s="1"/>
  <c r="EO41" i="15"/>
  <c r="DX41" i="15"/>
  <c r="EC41" i="15" s="1"/>
  <c r="DW41" i="15"/>
  <c r="DF41" i="15"/>
  <c r="DE41" i="15"/>
  <c r="CN41" i="15"/>
  <c r="CR41" i="15" s="1"/>
  <c r="CM41" i="15"/>
  <c r="BV41" i="15"/>
  <c r="BZ41" i="15" s="1"/>
  <c r="BU41" i="15"/>
  <c r="BR41" i="15"/>
  <c r="BQ41" i="15"/>
  <c r="BP41" i="15"/>
  <c r="BO41" i="15"/>
  <c r="BN41" i="15"/>
  <c r="BM41" i="15"/>
  <c r="BL41" i="15"/>
  <c r="BK41" i="15"/>
  <c r="BJ41" i="15"/>
  <c r="BI41" i="15"/>
  <c r="BH41" i="15"/>
  <c r="FF40" i="15"/>
  <c r="EP40" i="15"/>
  <c r="EW40" i="15" s="1"/>
  <c r="EO40" i="15"/>
  <c r="DX40" i="15"/>
  <c r="DW40" i="15"/>
  <c r="DF40" i="15"/>
  <c r="DJ40" i="15" s="1"/>
  <c r="DE40" i="15"/>
  <c r="CN40" i="15"/>
  <c r="CS40" i="15" s="1"/>
  <c r="CM40" i="15"/>
  <c r="BV40" i="15"/>
  <c r="BY40" i="15" s="1"/>
  <c r="BU40" i="15"/>
  <c r="BR40" i="15"/>
  <c r="BQ40" i="15"/>
  <c r="BP40" i="15"/>
  <c r="BO40" i="15"/>
  <c r="BN40" i="15"/>
  <c r="BM40" i="15"/>
  <c r="BL40" i="15"/>
  <c r="BK40" i="15"/>
  <c r="BJ40" i="15"/>
  <c r="BI40" i="15"/>
  <c r="BH40" i="15"/>
  <c r="FF39" i="15"/>
  <c r="EP39" i="15"/>
  <c r="ET39" i="15" s="1"/>
  <c r="EO39" i="15"/>
  <c r="DX39" i="15"/>
  <c r="EC39" i="15" s="1"/>
  <c r="DW39" i="15"/>
  <c r="DF39" i="15"/>
  <c r="DM39" i="15" s="1"/>
  <c r="DE39" i="15"/>
  <c r="CN39" i="15"/>
  <c r="CR39" i="15" s="1"/>
  <c r="CM39" i="15"/>
  <c r="BV39" i="15"/>
  <c r="BZ39" i="15" s="1"/>
  <c r="BU39" i="15"/>
  <c r="BR39" i="15"/>
  <c r="BQ39" i="15"/>
  <c r="BP39" i="15"/>
  <c r="BO39" i="15"/>
  <c r="BN39" i="15"/>
  <c r="BM39" i="15"/>
  <c r="BL39" i="15"/>
  <c r="BK39" i="15"/>
  <c r="BJ39" i="15"/>
  <c r="BI39" i="15"/>
  <c r="BH39" i="15"/>
  <c r="FF38" i="15"/>
  <c r="EP38" i="15"/>
  <c r="EW38" i="15" s="1"/>
  <c r="EO38" i="15"/>
  <c r="DX38" i="15"/>
  <c r="EB38" i="15" s="1"/>
  <c r="DW38" i="15"/>
  <c r="DF38" i="15"/>
  <c r="DJ38" i="15" s="1"/>
  <c r="DE38" i="15"/>
  <c r="CN38" i="15"/>
  <c r="CS38" i="15" s="1"/>
  <c r="CM38" i="15"/>
  <c r="BV38" i="15"/>
  <c r="CC38" i="15" s="1"/>
  <c r="BU38" i="15"/>
  <c r="BR38" i="15"/>
  <c r="BQ38" i="15"/>
  <c r="BP38" i="15"/>
  <c r="BO38" i="15"/>
  <c r="BN38" i="15"/>
  <c r="BM38" i="15"/>
  <c r="BL38" i="15"/>
  <c r="BK38" i="15"/>
  <c r="BJ38" i="15"/>
  <c r="BI38" i="15"/>
  <c r="BH38" i="15"/>
  <c r="FF37" i="15"/>
  <c r="EP37" i="15"/>
  <c r="EV37" i="15" s="1"/>
  <c r="EO37" i="15"/>
  <c r="DX37" i="15"/>
  <c r="EE37" i="15" s="1"/>
  <c r="DW37" i="15"/>
  <c r="DF37" i="15"/>
  <c r="DI37" i="15" s="1"/>
  <c r="DE37" i="15"/>
  <c r="CN37" i="15"/>
  <c r="CR37" i="15" s="1"/>
  <c r="CM37" i="15"/>
  <c r="BV37" i="15"/>
  <c r="CB37" i="15" s="1"/>
  <c r="BU37" i="15"/>
  <c r="BR37" i="15"/>
  <c r="BQ37" i="15"/>
  <c r="BP37" i="15"/>
  <c r="BO37" i="15"/>
  <c r="BN37" i="15"/>
  <c r="BM37" i="15"/>
  <c r="BL37" i="15"/>
  <c r="BK37" i="15"/>
  <c r="BJ37" i="15"/>
  <c r="BI37" i="15"/>
  <c r="BH37" i="15"/>
  <c r="FF36" i="15"/>
  <c r="EP36" i="15"/>
  <c r="ET36" i="15" s="1"/>
  <c r="EO36" i="15"/>
  <c r="DX36" i="15"/>
  <c r="EE36" i="15" s="1"/>
  <c r="DW36" i="15"/>
  <c r="DF36" i="15"/>
  <c r="DJ36" i="15" s="1"/>
  <c r="DE36" i="15"/>
  <c r="CN36" i="15"/>
  <c r="CR36" i="15" s="1"/>
  <c r="CM36" i="15"/>
  <c r="BV36" i="15"/>
  <c r="BX36" i="15" s="1"/>
  <c r="BU36" i="15"/>
  <c r="BR36" i="15"/>
  <c r="BQ36" i="15"/>
  <c r="BP36" i="15"/>
  <c r="BO36" i="15"/>
  <c r="BN36" i="15"/>
  <c r="BM36" i="15"/>
  <c r="BL36" i="15"/>
  <c r="BK36" i="15"/>
  <c r="BJ36" i="15"/>
  <c r="BI36" i="15"/>
  <c r="BH36" i="15"/>
  <c r="FF35" i="15"/>
  <c r="EP35" i="15"/>
  <c r="ET35" i="15" s="1"/>
  <c r="EO35" i="15"/>
  <c r="DX35" i="15"/>
  <c r="EB35" i="15" s="1"/>
  <c r="DW35" i="15"/>
  <c r="DF35" i="15"/>
  <c r="DJ35" i="15" s="1"/>
  <c r="DE35" i="15"/>
  <c r="CN35" i="15"/>
  <c r="CR35" i="15" s="1"/>
  <c r="CM35" i="15"/>
  <c r="BV35" i="15"/>
  <c r="BU35" i="15"/>
  <c r="BR35" i="15"/>
  <c r="BQ35" i="15"/>
  <c r="BP35" i="15"/>
  <c r="BO35" i="15"/>
  <c r="BN35" i="15"/>
  <c r="BM35" i="15"/>
  <c r="BL35" i="15"/>
  <c r="BK35" i="15"/>
  <c r="BJ35" i="15"/>
  <c r="BI35" i="15"/>
  <c r="BH35" i="15"/>
  <c r="FF34" i="15"/>
  <c r="EP34" i="15"/>
  <c r="EW34" i="15" s="1"/>
  <c r="EO34" i="15"/>
  <c r="DX34" i="15"/>
  <c r="EE34" i="15" s="1"/>
  <c r="DW34" i="15"/>
  <c r="DF34" i="15"/>
  <c r="DL34" i="15" s="1"/>
  <c r="DE34" i="15"/>
  <c r="CN34" i="15"/>
  <c r="CU34" i="15" s="1"/>
  <c r="CM34" i="15"/>
  <c r="BV34" i="15"/>
  <c r="BU34" i="15"/>
  <c r="BR34" i="15"/>
  <c r="BQ34" i="15"/>
  <c r="BP34" i="15"/>
  <c r="BO34" i="15"/>
  <c r="BN34" i="15"/>
  <c r="BM34" i="15"/>
  <c r="BL34" i="15"/>
  <c r="BK34" i="15"/>
  <c r="BJ34" i="15"/>
  <c r="BI34" i="15"/>
  <c r="BH34" i="15"/>
  <c r="FF33" i="15"/>
  <c r="EP33" i="15"/>
  <c r="EV33" i="15" s="1"/>
  <c r="EO33" i="15"/>
  <c r="DX33" i="15"/>
  <c r="EE33" i="15" s="1"/>
  <c r="DW33" i="15"/>
  <c r="DF33" i="15"/>
  <c r="DE33" i="15"/>
  <c r="CN33" i="15"/>
  <c r="CT33" i="15" s="1"/>
  <c r="CM33" i="15"/>
  <c r="BV33" i="15"/>
  <c r="BU33" i="15"/>
  <c r="BR33" i="15"/>
  <c r="BQ33" i="15"/>
  <c r="BP33" i="15"/>
  <c r="BO33" i="15"/>
  <c r="BN33" i="15"/>
  <c r="BM33" i="15"/>
  <c r="BL33" i="15"/>
  <c r="BK33" i="15"/>
  <c r="BJ33" i="15"/>
  <c r="BI33" i="15"/>
  <c r="BH33" i="15"/>
  <c r="FF32" i="15"/>
  <c r="EP32" i="15"/>
  <c r="ET32" i="15" s="1"/>
  <c r="EO32" i="15"/>
  <c r="DX32" i="15"/>
  <c r="DW32" i="15"/>
  <c r="DF32" i="15"/>
  <c r="DJ32" i="15" s="1"/>
  <c r="DE32" i="15"/>
  <c r="CN32" i="15"/>
  <c r="CR32" i="15" s="1"/>
  <c r="CM32" i="15"/>
  <c r="BV32" i="15"/>
  <c r="BU32" i="15"/>
  <c r="BR32" i="15"/>
  <c r="BQ32" i="15"/>
  <c r="BP32" i="15"/>
  <c r="BO32" i="15"/>
  <c r="BN32" i="15"/>
  <c r="BM32" i="15"/>
  <c r="BL32" i="15"/>
  <c r="BK32" i="15"/>
  <c r="BJ32" i="15"/>
  <c r="BI32" i="15"/>
  <c r="BH32" i="15"/>
  <c r="FF31" i="15"/>
  <c r="EP31" i="15"/>
  <c r="ET31" i="15" s="1"/>
  <c r="EO31" i="15"/>
  <c r="DX31" i="15"/>
  <c r="DW31" i="15"/>
  <c r="DF31" i="15"/>
  <c r="DH31" i="15" s="1"/>
  <c r="DE31" i="15"/>
  <c r="CN31" i="15"/>
  <c r="CR31" i="15" s="1"/>
  <c r="CM31" i="15"/>
  <c r="BV31" i="15"/>
  <c r="BU31" i="15"/>
  <c r="BR31" i="15"/>
  <c r="BQ31" i="15"/>
  <c r="BP31" i="15"/>
  <c r="BO31" i="15"/>
  <c r="BN31" i="15"/>
  <c r="BM31" i="15"/>
  <c r="BL31" i="15"/>
  <c r="BK31" i="15"/>
  <c r="BJ31" i="15"/>
  <c r="BI31" i="15"/>
  <c r="BH31" i="15"/>
  <c r="FF30" i="15"/>
  <c r="EP30" i="15"/>
  <c r="EO30" i="15"/>
  <c r="DX30" i="15"/>
  <c r="EE30" i="15" s="1"/>
  <c r="DW30" i="15"/>
  <c r="DF30" i="15"/>
  <c r="DL30" i="15" s="1"/>
  <c r="DE30" i="15"/>
  <c r="CN30" i="15"/>
  <c r="CR30" i="15" s="1"/>
  <c r="CM30" i="15"/>
  <c r="BV30" i="15"/>
  <c r="BU30" i="15"/>
  <c r="BR30" i="15"/>
  <c r="BQ30" i="15"/>
  <c r="BP30" i="15"/>
  <c r="BO30" i="15"/>
  <c r="BN30" i="15"/>
  <c r="BM30" i="15"/>
  <c r="BL30" i="15"/>
  <c r="BK30" i="15"/>
  <c r="BJ30" i="15"/>
  <c r="BI30" i="15"/>
  <c r="BH30" i="15"/>
  <c r="FF29" i="15"/>
  <c r="EP29" i="15"/>
  <c r="EV29" i="15" s="1"/>
  <c r="EO29" i="15"/>
  <c r="DX29" i="15"/>
  <c r="EB29" i="15" s="1"/>
  <c r="DW29" i="15"/>
  <c r="DF29" i="15"/>
  <c r="DJ29" i="15" s="1"/>
  <c r="DE29" i="15"/>
  <c r="CN29" i="15"/>
  <c r="CP29" i="15" s="1"/>
  <c r="CM29" i="15"/>
  <c r="BV29" i="15"/>
  <c r="BU29" i="15"/>
  <c r="BR29" i="15"/>
  <c r="BQ29" i="15"/>
  <c r="BP29" i="15"/>
  <c r="BO29" i="15"/>
  <c r="BN29" i="15"/>
  <c r="BM29" i="15"/>
  <c r="BL29" i="15"/>
  <c r="BK29" i="15"/>
  <c r="BJ29" i="15"/>
  <c r="BI29" i="15"/>
  <c r="BH29" i="15"/>
  <c r="FF28" i="15"/>
  <c r="EP28" i="15"/>
  <c r="EO28" i="15"/>
  <c r="DX28" i="15"/>
  <c r="EB28" i="15" s="1"/>
  <c r="DW28" i="15"/>
  <c r="DF28" i="15"/>
  <c r="DE28" i="15"/>
  <c r="CN28" i="15"/>
  <c r="CR28" i="15" s="1"/>
  <c r="CM28" i="15"/>
  <c r="BV28" i="15"/>
  <c r="DM28" i="21" s="1"/>
  <c r="BU28" i="15"/>
  <c r="BR28" i="15"/>
  <c r="BQ28" i="15"/>
  <c r="BP28" i="15"/>
  <c r="BO28" i="15"/>
  <c r="BN28" i="15"/>
  <c r="BM28" i="15"/>
  <c r="BL28" i="15"/>
  <c r="BK28" i="15"/>
  <c r="BJ28" i="15"/>
  <c r="BI28" i="15"/>
  <c r="BH28" i="15"/>
  <c r="FF27" i="15"/>
  <c r="EP27" i="15"/>
  <c r="ET27" i="15" s="1"/>
  <c r="EO27" i="15"/>
  <c r="DX27" i="15"/>
  <c r="EB27" i="15" s="1"/>
  <c r="DW27" i="15"/>
  <c r="DF27" i="15"/>
  <c r="DE27" i="15"/>
  <c r="CN27" i="15"/>
  <c r="CT27" i="15" s="1"/>
  <c r="CM27" i="15"/>
  <c r="BV27" i="15"/>
  <c r="CC27" i="15" s="1"/>
  <c r="BU27" i="15"/>
  <c r="BR27" i="15"/>
  <c r="BQ27" i="15"/>
  <c r="BP27" i="15"/>
  <c r="BO27" i="15"/>
  <c r="BN27" i="15"/>
  <c r="BM27" i="15"/>
  <c r="BL27" i="15"/>
  <c r="BK27" i="15"/>
  <c r="BJ27" i="15"/>
  <c r="BI27" i="15"/>
  <c r="BH27" i="15"/>
  <c r="FF26" i="15"/>
  <c r="EP26" i="15"/>
  <c r="EO26" i="15"/>
  <c r="DX26" i="15"/>
  <c r="ED26" i="15" s="1"/>
  <c r="DW26" i="15"/>
  <c r="DF26" i="15"/>
  <c r="DL26" i="15" s="1"/>
  <c r="DE26" i="15"/>
  <c r="CN26" i="15"/>
  <c r="CM26" i="15"/>
  <c r="BV26" i="15"/>
  <c r="CA26" i="15" s="1"/>
  <c r="BU26" i="15"/>
  <c r="BR26" i="15"/>
  <c r="BQ26" i="15"/>
  <c r="BP26" i="15"/>
  <c r="BO26" i="15"/>
  <c r="BN26" i="15"/>
  <c r="BM26" i="15"/>
  <c r="BL26" i="15"/>
  <c r="BK26" i="15"/>
  <c r="BJ26" i="15"/>
  <c r="BI26" i="15"/>
  <c r="BH26" i="15"/>
  <c r="FF25" i="15"/>
  <c r="EP25" i="15"/>
  <c r="EV25" i="15" s="1"/>
  <c r="EO25" i="15"/>
  <c r="DX25" i="15"/>
  <c r="DW25" i="15"/>
  <c r="DF25" i="15"/>
  <c r="DK25" i="15" s="1"/>
  <c r="DE25" i="15"/>
  <c r="CN25" i="15"/>
  <c r="CT25" i="15" s="1"/>
  <c r="CM25" i="15"/>
  <c r="BV25" i="15"/>
  <c r="DM25" i="21" s="1"/>
  <c r="BU25" i="15"/>
  <c r="BR25" i="15"/>
  <c r="BQ25" i="15"/>
  <c r="BP25" i="15"/>
  <c r="BO25" i="15"/>
  <c r="BN25" i="15"/>
  <c r="BM25" i="15"/>
  <c r="BL25" i="15"/>
  <c r="BK25" i="15"/>
  <c r="BJ25" i="15"/>
  <c r="BI25" i="15"/>
  <c r="BH25" i="15"/>
  <c r="FF24" i="15"/>
  <c r="EP24" i="15"/>
  <c r="EO24" i="15"/>
  <c r="DX24" i="15"/>
  <c r="ED24" i="15" s="1"/>
  <c r="DW24" i="15"/>
  <c r="DF24" i="15"/>
  <c r="DJ24" i="15" s="1"/>
  <c r="DE24" i="15"/>
  <c r="CN24" i="15"/>
  <c r="CR24" i="15" s="1"/>
  <c r="CM24" i="15"/>
  <c r="BV24" i="15"/>
  <c r="DM24" i="21" s="1"/>
  <c r="BU24" i="15"/>
  <c r="BR24" i="15"/>
  <c r="BQ24" i="15"/>
  <c r="BP24" i="15"/>
  <c r="BO24" i="15"/>
  <c r="BN24" i="15"/>
  <c r="BM24" i="15"/>
  <c r="BL24" i="15"/>
  <c r="BK24" i="15"/>
  <c r="BJ24" i="15"/>
  <c r="BI24" i="15"/>
  <c r="BH24" i="15"/>
  <c r="FF23" i="15"/>
  <c r="EP23" i="15"/>
  <c r="EO23" i="15"/>
  <c r="DX23" i="15"/>
  <c r="EB23" i="15" s="1"/>
  <c r="DW23" i="15"/>
  <c r="DF23" i="15"/>
  <c r="DL23" i="15" s="1"/>
  <c r="DE23" i="15"/>
  <c r="CN23" i="15"/>
  <c r="CT23" i="15" s="1"/>
  <c r="CM23" i="15"/>
  <c r="BV23" i="15"/>
  <c r="DM23" i="21" s="1"/>
  <c r="BU23" i="15"/>
  <c r="BR23" i="15"/>
  <c r="BQ23" i="15"/>
  <c r="BP23" i="15"/>
  <c r="BO23" i="15"/>
  <c r="BN23" i="15"/>
  <c r="BM23" i="15"/>
  <c r="BL23" i="15"/>
  <c r="BK23" i="15"/>
  <c r="BJ23" i="15"/>
  <c r="BI23" i="15"/>
  <c r="BH23" i="15"/>
  <c r="FF22" i="15"/>
  <c r="EO22" i="15"/>
  <c r="DW22" i="15"/>
  <c r="DE22" i="15"/>
  <c r="CM22" i="15"/>
  <c r="BU22" i="15"/>
  <c r="BR22" i="15"/>
  <c r="BQ22" i="15"/>
  <c r="BP22" i="15"/>
  <c r="BO22" i="15"/>
  <c r="BN22" i="15"/>
  <c r="BM22" i="15"/>
  <c r="BL22" i="15"/>
  <c r="BK22" i="15"/>
  <c r="BJ22" i="15"/>
  <c r="BI22" i="15"/>
  <c r="BH22" i="15"/>
  <c r="FF21" i="15"/>
  <c r="EO21" i="15"/>
  <c r="DW21" i="15"/>
  <c r="DE21" i="15"/>
  <c r="CM21" i="15"/>
  <c r="BU21" i="15"/>
  <c r="BR21" i="15"/>
  <c r="BQ21" i="15"/>
  <c r="BP21" i="15"/>
  <c r="BO21" i="15"/>
  <c r="BN21" i="15"/>
  <c r="BM21" i="15"/>
  <c r="BL21" i="15"/>
  <c r="BK21" i="15"/>
  <c r="BJ21" i="15"/>
  <c r="BI21" i="15"/>
  <c r="BH21" i="15"/>
  <c r="FF20" i="15"/>
  <c r="EO20" i="15"/>
  <c r="DW20" i="15"/>
  <c r="DE20" i="15"/>
  <c r="CM20" i="15"/>
  <c r="BU20" i="15"/>
  <c r="BR20" i="15"/>
  <c r="BQ20" i="15"/>
  <c r="BP20" i="15"/>
  <c r="BO20" i="15"/>
  <c r="BN20" i="15"/>
  <c r="BM20" i="15"/>
  <c r="BL20" i="15"/>
  <c r="BK20" i="15"/>
  <c r="BJ20" i="15"/>
  <c r="BI20" i="15"/>
  <c r="BH20" i="15"/>
  <c r="FF19" i="15"/>
  <c r="EO19" i="15"/>
  <c r="DW19" i="15"/>
  <c r="DE19" i="15"/>
  <c r="CM19" i="15"/>
  <c r="BU19" i="15"/>
  <c r="BR19" i="15"/>
  <c r="BQ19" i="15"/>
  <c r="BP19" i="15"/>
  <c r="BO19" i="15"/>
  <c r="BN19" i="15"/>
  <c r="BM19" i="15"/>
  <c r="BL19" i="15"/>
  <c r="BK19" i="15"/>
  <c r="BJ19" i="15"/>
  <c r="BI19" i="15"/>
  <c r="BH19" i="15"/>
  <c r="FF18" i="15"/>
  <c r="EO18" i="15"/>
  <c r="DW18" i="15"/>
  <c r="DE18" i="15"/>
  <c r="CM18" i="15"/>
  <c r="BU18" i="15"/>
  <c r="BR18" i="15"/>
  <c r="BQ18" i="15"/>
  <c r="BP18" i="15"/>
  <c r="BO18" i="15"/>
  <c r="BN18" i="15"/>
  <c r="BM18" i="15"/>
  <c r="BL18" i="15"/>
  <c r="BK18" i="15"/>
  <c r="BJ18" i="15"/>
  <c r="BI18" i="15"/>
  <c r="BH18" i="15"/>
  <c r="FF17" i="15"/>
  <c r="EO17" i="15"/>
  <c r="DW17" i="15"/>
  <c r="DE17" i="15"/>
  <c r="CM17" i="15"/>
  <c r="BU17" i="15"/>
  <c r="BR17" i="15"/>
  <c r="BQ17" i="15"/>
  <c r="BP17" i="15"/>
  <c r="BO17" i="15"/>
  <c r="BN17" i="15"/>
  <c r="BM17" i="15"/>
  <c r="BL17" i="15"/>
  <c r="BK17" i="15"/>
  <c r="BJ17" i="15"/>
  <c r="BI17" i="15"/>
  <c r="BH17" i="15"/>
  <c r="FF16" i="15"/>
  <c r="EO16" i="15"/>
  <c r="DW16" i="15"/>
  <c r="DE16" i="15"/>
  <c r="CM16" i="15"/>
  <c r="BU16" i="15"/>
  <c r="BR16" i="15"/>
  <c r="BQ16" i="15"/>
  <c r="BP16" i="15"/>
  <c r="BO16" i="15"/>
  <c r="BN16" i="15"/>
  <c r="BM16" i="15"/>
  <c r="BL16" i="15"/>
  <c r="BK16" i="15"/>
  <c r="BJ16" i="15"/>
  <c r="BI16" i="15"/>
  <c r="BH16" i="15"/>
  <c r="FF15" i="15"/>
  <c r="EO15" i="15"/>
  <c r="DW15" i="15"/>
  <c r="DE15" i="15"/>
  <c r="CM15" i="15"/>
  <c r="BU15" i="15"/>
  <c r="BR15" i="15"/>
  <c r="BQ15" i="15"/>
  <c r="BP15" i="15"/>
  <c r="BO15" i="15"/>
  <c r="BN15" i="15"/>
  <c r="BM15" i="15"/>
  <c r="BL15" i="15"/>
  <c r="BK15" i="15"/>
  <c r="BJ15" i="15"/>
  <c r="BI15" i="15"/>
  <c r="BH15" i="15"/>
  <c r="FF14" i="15"/>
  <c r="EO14" i="15"/>
  <c r="DW14" i="15"/>
  <c r="DE14" i="15"/>
  <c r="CM14" i="15"/>
  <c r="BU14" i="15"/>
  <c r="BR14" i="15"/>
  <c r="BQ14" i="15"/>
  <c r="BP14" i="15"/>
  <c r="BO14" i="15"/>
  <c r="BN14" i="15"/>
  <c r="BM14" i="15"/>
  <c r="BL14" i="15"/>
  <c r="BK14" i="15"/>
  <c r="BJ14" i="15"/>
  <c r="BI14" i="15"/>
  <c r="BH14" i="15"/>
  <c r="FF13" i="15"/>
  <c r="EO13" i="15"/>
  <c r="DW13" i="15"/>
  <c r="BU13" i="15"/>
  <c r="BR13" i="15"/>
  <c r="BQ13" i="15"/>
  <c r="BP13" i="15"/>
  <c r="BO13" i="15"/>
  <c r="BN13" i="15"/>
  <c r="BM13" i="15"/>
  <c r="BL13" i="15"/>
  <c r="BK13" i="15"/>
  <c r="BJ13" i="15"/>
  <c r="BI13" i="15"/>
  <c r="BH13" i="15"/>
  <c r="FF12" i="15"/>
  <c r="EO12" i="15"/>
  <c r="CM12" i="15"/>
  <c r="BU12" i="15"/>
  <c r="BR12" i="15"/>
  <c r="BQ12" i="15"/>
  <c r="BP12" i="15"/>
  <c r="BO12" i="15"/>
  <c r="BN12" i="15"/>
  <c r="BM12" i="15"/>
  <c r="BL12" i="15"/>
  <c r="BK12" i="15"/>
  <c r="BJ12" i="15"/>
  <c r="BI12" i="15"/>
  <c r="BH12" i="15"/>
  <c r="FF11" i="15"/>
  <c r="DE11" i="15"/>
  <c r="CM11" i="15"/>
  <c r="BR11" i="15"/>
  <c r="BQ11" i="15"/>
  <c r="BP11" i="15"/>
  <c r="BO11" i="15"/>
  <c r="BN11" i="15"/>
  <c r="BM11" i="15"/>
  <c r="BL11" i="15"/>
  <c r="BK11" i="15"/>
  <c r="BJ11" i="15"/>
  <c r="BI11" i="15"/>
  <c r="BH11" i="15"/>
  <c r="FF10" i="15"/>
  <c r="DW10" i="15"/>
  <c r="DE10" i="15"/>
  <c r="BR10" i="15"/>
  <c r="BQ10" i="15"/>
  <c r="BP10" i="15"/>
  <c r="BO10" i="15"/>
  <c r="BN10" i="15"/>
  <c r="BM10" i="15"/>
  <c r="BL10" i="15"/>
  <c r="BK10" i="15"/>
  <c r="BJ10" i="15"/>
  <c r="BI10" i="15"/>
  <c r="BH10" i="15"/>
  <c r="FF9" i="15"/>
  <c r="EO9" i="15"/>
  <c r="DW9" i="15"/>
  <c r="BU9" i="15"/>
  <c r="BR9" i="15"/>
  <c r="BQ9" i="15"/>
  <c r="BP9" i="15"/>
  <c r="BO9" i="15"/>
  <c r="BN9" i="15"/>
  <c r="BM9" i="15"/>
  <c r="BL9" i="15"/>
  <c r="BK9" i="15"/>
  <c r="BJ9" i="15"/>
  <c r="BI9" i="15"/>
  <c r="BH9" i="15"/>
  <c r="FF8" i="15"/>
  <c r="EO8" i="15"/>
  <c r="CM8" i="15"/>
  <c r="BU8" i="15"/>
  <c r="BR8" i="15"/>
  <c r="BQ8" i="15"/>
  <c r="BP8" i="15"/>
  <c r="BO8" i="15"/>
  <c r="BN8" i="15"/>
  <c r="BM8" i="15"/>
  <c r="BL8" i="15"/>
  <c r="BK8" i="15"/>
  <c r="BJ8" i="15"/>
  <c r="BI8" i="15"/>
  <c r="BH8" i="15"/>
  <c r="C1" i="15"/>
  <c r="B1" i="15"/>
  <c r="K33" i="7"/>
  <c r="K32" i="7"/>
  <c r="K31" i="7"/>
  <c r="K30" i="7"/>
  <c r="E29" i="7"/>
  <c r="C28" i="7"/>
  <c r="C27" i="7"/>
  <c r="G23" i="7"/>
  <c r="G22" i="7"/>
  <c r="E6" i="7"/>
  <c r="D6" i="7" s="1"/>
  <c r="A1" i="7"/>
  <c r="H31" i="1"/>
  <c r="H30" i="1"/>
  <c r="C28" i="1"/>
  <c r="I16" i="1"/>
  <c r="I12" i="1"/>
  <c r="M9" i="1"/>
  <c r="J9" i="1"/>
  <c r="A1" i="1"/>
  <c r="I87" i="8"/>
  <c r="H87" i="8"/>
  <c r="G87" i="8"/>
  <c r="F87" i="8"/>
  <c r="E87" i="8"/>
  <c r="D87" i="8"/>
  <c r="J85" i="8"/>
  <c r="CZ16" i="21" l="1"/>
  <c r="G114" i="10"/>
  <c r="CZ10" i="21"/>
  <c r="J199" i="10"/>
  <c r="J205" i="10" s="1"/>
  <c r="AW61" i="15"/>
  <c r="I57" i="15"/>
  <c r="AC32" i="15"/>
  <c r="AW20" i="15"/>
  <c r="AM24" i="15"/>
  <c r="AM40" i="15"/>
  <c r="AM56" i="15"/>
  <c r="I37" i="15"/>
  <c r="K37" i="15" s="1"/>
  <c r="S42" i="15"/>
  <c r="AC65" i="15"/>
  <c r="AW53" i="15"/>
  <c r="AM33" i="15"/>
  <c r="AO33" i="15" s="1"/>
  <c r="AM49" i="15"/>
  <c r="AM65" i="15"/>
  <c r="I52" i="15"/>
  <c r="AC24" i="15"/>
  <c r="AE24" i="15" s="1"/>
  <c r="AM58" i="15"/>
  <c r="I21" i="15"/>
  <c r="I64" i="15"/>
  <c r="AC41" i="15"/>
  <c r="AE41" i="15" s="1"/>
  <c r="AW29" i="15"/>
  <c r="AW59" i="15"/>
  <c r="AW43" i="15"/>
  <c r="AW27" i="15"/>
  <c r="AY27" i="15" s="1"/>
  <c r="AM55" i="15"/>
  <c r="AM23" i="15"/>
  <c r="AC55" i="15"/>
  <c r="AC39" i="15"/>
  <c r="AE39" i="15" s="1"/>
  <c r="AC23" i="15"/>
  <c r="S47" i="15"/>
  <c r="I67" i="15"/>
  <c r="I51" i="15"/>
  <c r="K51" i="15" s="1"/>
  <c r="I35" i="15"/>
  <c r="I19" i="15"/>
  <c r="AW54" i="15"/>
  <c r="AW38" i="15"/>
  <c r="AY38" i="15" s="1"/>
  <c r="AW22" i="15"/>
  <c r="AM46" i="15"/>
  <c r="AC66" i="15"/>
  <c r="AC50" i="15"/>
  <c r="AE50" i="15" s="1"/>
  <c r="AC34" i="15"/>
  <c r="AC18" i="15"/>
  <c r="I28" i="15"/>
  <c r="I49" i="15"/>
  <c r="K49" i="15" s="1"/>
  <c r="S22" i="15"/>
  <c r="AC20" i="15"/>
  <c r="AC52" i="15"/>
  <c r="AM50" i="15"/>
  <c r="AO50" i="15" s="1"/>
  <c r="AW40" i="15"/>
  <c r="I18" i="15"/>
  <c r="I40" i="15"/>
  <c r="I61" i="15"/>
  <c r="K61" i="15" s="1"/>
  <c r="S46" i="15"/>
  <c r="AC37" i="15"/>
  <c r="AM19" i="15"/>
  <c r="AW25" i="15"/>
  <c r="AY25" i="15" s="1"/>
  <c r="AW57" i="15"/>
  <c r="S28" i="15"/>
  <c r="S44" i="15"/>
  <c r="S60" i="15"/>
  <c r="U60" i="15" s="1"/>
  <c r="S29" i="15"/>
  <c r="S45" i="15"/>
  <c r="S61" i="15"/>
  <c r="AW48" i="15"/>
  <c r="AY48" i="15" s="1"/>
  <c r="I45" i="15"/>
  <c r="I66" i="15"/>
  <c r="AC45" i="15"/>
  <c r="AW33" i="15"/>
  <c r="AY33" i="15" s="1"/>
  <c r="AW65" i="15"/>
  <c r="S48" i="15"/>
  <c r="S64" i="15"/>
  <c r="S49" i="15"/>
  <c r="U49" i="15" s="1"/>
  <c r="I36" i="15"/>
  <c r="AC64" i="15"/>
  <c r="AM32" i="15"/>
  <c r="AM64" i="15"/>
  <c r="AO64" i="15" s="1"/>
  <c r="I58" i="15"/>
  <c r="AW21" i="15"/>
  <c r="AM41" i="15"/>
  <c r="AM57" i="15"/>
  <c r="AO57" i="15" s="1"/>
  <c r="S27" i="15"/>
  <c r="AW44" i="15"/>
  <c r="I42" i="15"/>
  <c r="AM27" i="15"/>
  <c r="AO27" i="15" s="1"/>
  <c r="AW51" i="15"/>
  <c r="AW35" i="15"/>
  <c r="AM39" i="15"/>
  <c r="AC47" i="15"/>
  <c r="AE47" i="15" s="1"/>
  <c r="AC31" i="15"/>
  <c r="S31" i="15"/>
  <c r="I43" i="15"/>
  <c r="I27" i="15"/>
  <c r="K27" i="15" s="1"/>
  <c r="AW46" i="15"/>
  <c r="AM62" i="15"/>
  <c r="AM30" i="15"/>
  <c r="AC42" i="15"/>
  <c r="S54" i="15"/>
  <c r="I38" i="15"/>
  <c r="S43" i="15"/>
  <c r="AC36" i="15"/>
  <c r="AE36" i="15" s="1"/>
  <c r="AW24" i="15"/>
  <c r="I29" i="15"/>
  <c r="I50" i="15"/>
  <c r="AC21" i="15"/>
  <c r="AC53" i="15"/>
  <c r="AW41" i="15"/>
  <c r="S36" i="15"/>
  <c r="S52" i="15"/>
  <c r="U52" i="15" s="1"/>
  <c r="S37" i="15"/>
  <c r="I46" i="15"/>
  <c r="AM20" i="15"/>
  <c r="AM36" i="15"/>
  <c r="AO36" i="15" s="1"/>
  <c r="I26" i="15"/>
  <c r="AC49" i="15"/>
  <c r="AM29" i="15"/>
  <c r="AM61" i="15"/>
  <c r="AO61" i="15" s="1"/>
  <c r="S50" i="15"/>
  <c r="AM26" i="15"/>
  <c r="I53" i="15"/>
  <c r="AC25" i="15"/>
  <c r="AE25" i="15" s="1"/>
  <c r="AW63" i="15"/>
  <c r="AW31" i="15"/>
  <c r="AM63" i="15"/>
  <c r="AC59" i="15"/>
  <c r="AE59" i="15" s="1"/>
  <c r="AC43" i="15"/>
  <c r="S55" i="15"/>
  <c r="I55" i="15"/>
  <c r="I23" i="15"/>
  <c r="K23" i="15" s="1"/>
  <c r="AW58" i="15"/>
  <c r="AW26" i="15"/>
  <c r="AM22" i="15"/>
  <c r="AC54" i="15"/>
  <c r="AE54" i="15" s="1"/>
  <c r="AC22" i="15"/>
  <c r="I44" i="15"/>
  <c r="I65" i="15"/>
  <c r="AC44" i="15"/>
  <c r="AE44" i="15" s="1"/>
  <c r="AW32" i="15"/>
  <c r="AW64" i="15"/>
  <c r="I56" i="15"/>
  <c r="AC29" i="15"/>
  <c r="AE29" i="15" s="1"/>
  <c r="AC61" i="15"/>
  <c r="AW49" i="15"/>
  <c r="S40" i="15"/>
  <c r="S56" i="15"/>
  <c r="U56" i="15" s="1"/>
  <c r="S41" i="15"/>
  <c r="I25" i="15"/>
  <c r="S18" i="15"/>
  <c r="AC48" i="15"/>
  <c r="AE48" i="15" s="1"/>
  <c r="AW36" i="15"/>
  <c r="AM28" i="15"/>
  <c r="AM44" i="15"/>
  <c r="AM60" i="15"/>
  <c r="AO60" i="15" s="1"/>
  <c r="I48" i="15"/>
  <c r="S67" i="15"/>
  <c r="AM43" i="15"/>
  <c r="AM21" i="15"/>
  <c r="AM37" i="15"/>
  <c r="AM53" i="15"/>
  <c r="I20" i="15"/>
  <c r="I62" i="15"/>
  <c r="K62" i="15" s="1"/>
  <c r="AC40" i="15"/>
  <c r="AW28" i="15"/>
  <c r="I32" i="15"/>
  <c r="S30" i="15"/>
  <c r="U30" i="15" s="1"/>
  <c r="AC57" i="15"/>
  <c r="AW45" i="15"/>
  <c r="AW55" i="15"/>
  <c r="AW39" i="15"/>
  <c r="AY39" i="15" s="1"/>
  <c r="AW23" i="15"/>
  <c r="AM47" i="15"/>
  <c r="AC67" i="15"/>
  <c r="AC51" i="15"/>
  <c r="AE51" i="15" s="1"/>
  <c r="AC35" i="15"/>
  <c r="AC19" i="15"/>
  <c r="S39" i="15"/>
  <c r="I63" i="15"/>
  <c r="K63" i="15" s="1"/>
  <c r="I47" i="15"/>
  <c r="I31" i="15"/>
  <c r="AW66" i="15"/>
  <c r="AW50" i="15"/>
  <c r="AY50" i="15" s="1"/>
  <c r="AW34" i="15"/>
  <c r="AW18" i="15"/>
  <c r="AM38" i="15"/>
  <c r="AC62" i="15"/>
  <c r="AE62" i="15" s="1"/>
  <c r="AC46" i="15"/>
  <c r="AC30" i="15"/>
  <c r="S62" i="15"/>
  <c r="I33" i="15"/>
  <c r="K33" i="15" s="1"/>
  <c r="I54" i="15"/>
  <c r="S34" i="15"/>
  <c r="AC28" i="15"/>
  <c r="AC60" i="15"/>
  <c r="AE60" i="15" s="1"/>
  <c r="AM66" i="15"/>
  <c r="I24" i="15"/>
  <c r="S59" i="15"/>
  <c r="AM35" i="15"/>
  <c r="AO35" i="15" s="1"/>
  <c r="S32" i="15"/>
  <c r="S33" i="15"/>
  <c r="S65" i="15"/>
  <c r="S38" i="15"/>
  <c r="U38" i="15" s="1"/>
  <c r="AW52" i="15"/>
  <c r="AM48" i="15"/>
  <c r="AC33" i="15"/>
  <c r="AM25" i="15"/>
  <c r="AO25" i="15" s="1"/>
  <c r="I30" i="15"/>
  <c r="AC56" i="15"/>
  <c r="S51" i="15"/>
  <c r="AW67" i="15"/>
  <c r="AY67" i="15" s="1"/>
  <c r="AW19" i="15"/>
  <c r="AC63" i="15"/>
  <c r="S63" i="15"/>
  <c r="I59" i="15"/>
  <c r="K59" i="15" s="1"/>
  <c r="AW62" i="15"/>
  <c r="AW30" i="15"/>
  <c r="AC58" i="15"/>
  <c r="AC26" i="15"/>
  <c r="AE26" i="15" s="1"/>
  <c r="I60" i="15"/>
  <c r="AM18" i="15"/>
  <c r="AW56" i="15"/>
  <c r="S26" i="15"/>
  <c r="U26" i="15" s="1"/>
  <c r="AM51" i="15"/>
  <c r="S20" i="15"/>
  <c r="S21" i="15"/>
  <c r="S53" i="15"/>
  <c r="U53" i="15" s="1"/>
  <c r="S66" i="15"/>
  <c r="AM42" i="15"/>
  <c r="AM52" i="15"/>
  <c r="S19" i="15"/>
  <c r="AW37" i="15"/>
  <c r="AM45" i="15"/>
  <c r="I41" i="15"/>
  <c r="AW60" i="15"/>
  <c r="AY60" i="15" s="1"/>
  <c r="AM59" i="15"/>
  <c r="AW47" i="15"/>
  <c r="AM31" i="15"/>
  <c r="AC27" i="15"/>
  <c r="AE27" i="15" s="1"/>
  <c r="S23" i="15"/>
  <c r="I39" i="15"/>
  <c r="AW42" i="15"/>
  <c r="AM54" i="15"/>
  <c r="AO54" i="15" s="1"/>
  <c r="AC38" i="15"/>
  <c r="I22" i="15"/>
  <c r="S58" i="15"/>
  <c r="AM34" i="15"/>
  <c r="AO34" i="15" s="1"/>
  <c r="I34" i="15"/>
  <c r="S35" i="15"/>
  <c r="AM67" i="15"/>
  <c r="S24" i="15"/>
  <c r="U24" i="15" s="1"/>
  <c r="S25" i="15"/>
  <c r="S57" i="15"/>
  <c r="CN28" i="21"/>
  <c r="CM28" i="21"/>
  <c r="CM30" i="21"/>
  <c r="CL30" i="21"/>
  <c r="CP30" i="21"/>
  <c r="CK30" i="21"/>
  <c r="CM45" i="21"/>
  <c r="CO45" i="21"/>
  <c r="CK45" i="21"/>
  <c r="CM58" i="21"/>
  <c r="CL58" i="21"/>
  <c r="CP58" i="21"/>
  <c r="CK58" i="21"/>
  <c r="CZ58" i="21"/>
  <c r="CO58" i="21"/>
  <c r="F982" i="10"/>
  <c r="H983" i="10"/>
  <c r="H1008" i="10"/>
  <c r="F1009" i="10"/>
  <c r="J1009" i="10"/>
  <c r="D1282" i="10"/>
  <c r="D1283" i="10"/>
  <c r="E1351" i="10"/>
  <c r="E1325" i="10"/>
  <c r="E1299" i="10"/>
  <c r="E1273" i="10"/>
  <c r="E1009" i="10"/>
  <c r="E983" i="10"/>
  <c r="E957" i="10"/>
  <c r="E931" i="10"/>
  <c r="E667" i="10"/>
  <c r="E641" i="10"/>
  <c r="E615" i="10"/>
  <c r="E589" i="10"/>
  <c r="E325" i="10"/>
  <c r="E299" i="10"/>
  <c r="E273" i="10"/>
  <c r="E247" i="10"/>
  <c r="E1350" i="10"/>
  <c r="E1298" i="10"/>
  <c r="E1008" i="10"/>
  <c r="E956" i="10"/>
  <c r="E666" i="10"/>
  <c r="E614" i="10"/>
  <c r="E324" i="10"/>
  <c r="E272" i="10"/>
  <c r="E982" i="10"/>
  <c r="E298" i="10"/>
  <c r="E1324" i="10"/>
  <c r="E930" i="10"/>
  <c r="E246" i="10"/>
  <c r="E1272" i="10"/>
  <c r="E588" i="10"/>
  <c r="E640" i="10"/>
  <c r="J44" i="23"/>
  <c r="J28" i="23"/>
  <c r="CM26" i="21"/>
  <c r="CL26" i="21"/>
  <c r="CP26" i="21"/>
  <c r="CK26" i="21"/>
  <c r="CN27" i="21"/>
  <c r="CM34" i="21"/>
  <c r="CP34" i="21"/>
  <c r="CK34" i="21"/>
  <c r="CZ34" i="21"/>
  <c r="CO34" i="21"/>
  <c r="CZ35" i="21"/>
  <c r="CK35" i="21"/>
  <c r="CM38" i="21"/>
  <c r="CL38" i="21"/>
  <c r="CP38" i="21"/>
  <c r="CK38" i="21"/>
  <c r="CZ45" i="21"/>
  <c r="CM50" i="21"/>
  <c r="CL50" i="21"/>
  <c r="CP50" i="21"/>
  <c r="CK50" i="21"/>
  <c r="CZ50" i="21"/>
  <c r="CO50" i="21"/>
  <c r="CM62" i="21"/>
  <c r="CL62" i="21"/>
  <c r="CP62" i="21"/>
  <c r="CK62" i="21"/>
  <c r="CZ62" i="21"/>
  <c r="CO62" i="21"/>
  <c r="G957" i="10"/>
  <c r="F50" i="25"/>
  <c r="E50" i="25"/>
  <c r="C29" i="27"/>
  <c r="C50" i="27"/>
  <c r="C43" i="27"/>
  <c r="DE8" i="15"/>
  <c r="EO10" i="15"/>
  <c r="DW11" i="15"/>
  <c r="J11" i="24"/>
  <c r="U45" i="4"/>
  <c r="E10" i="28"/>
  <c r="DY69" i="21"/>
  <c r="CM23" i="21"/>
  <c r="CZ23" i="21"/>
  <c r="CN23" i="21"/>
  <c r="CK23" i="21"/>
  <c r="CM27" i="21"/>
  <c r="CO27" i="21"/>
  <c r="CK27" i="21"/>
  <c r="CM29" i="21"/>
  <c r="CL29" i="21"/>
  <c r="CN30" i="21"/>
  <c r="CZ30" i="21"/>
  <c r="CM43" i="21"/>
  <c r="CL43" i="21"/>
  <c r="CN58" i="21"/>
  <c r="G272" i="10"/>
  <c r="G299" i="10"/>
  <c r="G324" i="10"/>
  <c r="I325" i="10"/>
  <c r="F588" i="10"/>
  <c r="F615" i="10"/>
  <c r="F640" i="10"/>
  <c r="H641" i="10"/>
  <c r="G666" i="10"/>
  <c r="I667" i="10"/>
  <c r="F28" i="25"/>
  <c r="E28" i="25"/>
  <c r="F11" i="2"/>
  <c r="H10" i="2"/>
  <c r="C42" i="27"/>
  <c r="C35" i="27"/>
  <c r="E29" i="24"/>
  <c r="CM9" i="15"/>
  <c r="BU10" i="15"/>
  <c r="DE12" i="15"/>
  <c r="CM13" i="15"/>
  <c r="DW8" i="15"/>
  <c r="DE9" i="15"/>
  <c r="CM10" i="15"/>
  <c r="BU11" i="15"/>
  <c r="EO11" i="15"/>
  <c r="DW12" i="15"/>
  <c r="G11" i="24"/>
  <c r="K11" i="24"/>
  <c r="H11" i="24"/>
  <c r="E11" i="24"/>
  <c r="I11" i="24"/>
  <c r="AI13" i="27"/>
  <c r="AI13" i="23"/>
  <c r="AN13" i="27"/>
  <c r="AN13" i="23"/>
  <c r="F27" i="23"/>
  <c r="J27" i="23"/>
  <c r="G27" i="23"/>
  <c r="K27" i="23"/>
  <c r="H27" i="23"/>
  <c r="CM25" i="21"/>
  <c r="CL25" i="21"/>
  <c r="CN26" i="21"/>
  <c r="CZ26" i="21"/>
  <c r="CZ27" i="21"/>
  <c r="CO30" i="21"/>
  <c r="CL34" i="21"/>
  <c r="CN35" i="21"/>
  <c r="CN38" i="21"/>
  <c r="CZ38" i="21"/>
  <c r="CN45" i="21"/>
  <c r="CM47" i="21"/>
  <c r="CL47" i="21"/>
  <c r="CN50" i="21"/>
  <c r="CM57" i="21"/>
  <c r="CZ57" i="21"/>
  <c r="CN57" i="21"/>
  <c r="CK57" i="21"/>
  <c r="CN60" i="21"/>
  <c r="CM60" i="21"/>
  <c r="CN62" i="21"/>
  <c r="G1298" i="10"/>
  <c r="H1324" i="10"/>
  <c r="F1325" i="10"/>
  <c r="I1350" i="10"/>
  <c r="G1351" i="10"/>
  <c r="CN54" i="21"/>
  <c r="CN66" i="21"/>
  <c r="H114" i="10"/>
  <c r="J115" i="10"/>
  <c r="F246" i="10"/>
  <c r="J246" i="10"/>
  <c r="J252" i="10" s="1"/>
  <c r="H247" i="10"/>
  <c r="H272" i="10"/>
  <c r="F273" i="10"/>
  <c r="J273" i="10"/>
  <c r="F298" i="10"/>
  <c r="J298" i="10"/>
  <c r="H299" i="10"/>
  <c r="H324" i="10"/>
  <c r="F325" i="10"/>
  <c r="J325" i="10"/>
  <c r="H456" i="10"/>
  <c r="G588" i="10"/>
  <c r="G594" i="10" s="1"/>
  <c r="I589" i="10"/>
  <c r="I614" i="10"/>
  <c r="G615" i="10"/>
  <c r="G640" i="10"/>
  <c r="I641" i="10"/>
  <c r="H666" i="10"/>
  <c r="F667" i="10"/>
  <c r="J667" i="10"/>
  <c r="J673" i="10" s="1"/>
  <c r="J798" i="10"/>
  <c r="J804" i="10" s="1"/>
  <c r="J850" i="10"/>
  <c r="J856" i="10" s="1"/>
  <c r="H930" i="10"/>
  <c r="F931" i="10"/>
  <c r="J931" i="10"/>
  <c r="F956" i="10"/>
  <c r="J956" i="10"/>
  <c r="H957" i="10"/>
  <c r="G982" i="10"/>
  <c r="I983" i="10"/>
  <c r="I1008" i="10"/>
  <c r="G1009" i="10"/>
  <c r="H1116" i="10"/>
  <c r="J1117" i="10"/>
  <c r="H1272" i="10"/>
  <c r="F1273" i="10"/>
  <c r="J1273" i="10"/>
  <c r="H1298" i="10"/>
  <c r="F1299" i="10"/>
  <c r="J1299" i="10"/>
  <c r="J1305" i="10" s="1"/>
  <c r="I1324" i="10"/>
  <c r="G1325" i="10"/>
  <c r="F1350" i="10"/>
  <c r="J1350" i="10"/>
  <c r="H1351" i="10"/>
  <c r="CO35" i="21"/>
  <c r="CM41" i="21"/>
  <c r="CO41" i="21"/>
  <c r="CN42" i="21"/>
  <c r="CN46" i="21"/>
  <c r="CO54" i="21"/>
  <c r="CZ54" i="21"/>
  <c r="CZ65" i="21"/>
  <c r="CO66" i="21"/>
  <c r="CZ66" i="21"/>
  <c r="AT89" i="21"/>
  <c r="BB89" i="21"/>
  <c r="BJ89" i="21"/>
  <c r="BR89" i="21"/>
  <c r="BZ89" i="21"/>
  <c r="CH89" i="21"/>
  <c r="G246" i="10"/>
  <c r="I247" i="10"/>
  <c r="D282" i="10"/>
  <c r="I272" i="10"/>
  <c r="I278" i="10" s="1"/>
  <c r="G273" i="10"/>
  <c r="G298" i="10"/>
  <c r="I299" i="10"/>
  <c r="I305" i="10" s="1"/>
  <c r="I311" i="10" s="1"/>
  <c r="I324" i="10"/>
  <c r="G325" i="10"/>
  <c r="H432" i="10"/>
  <c r="H438" i="10" s="1"/>
  <c r="D471" i="10"/>
  <c r="G457" i="10"/>
  <c r="H588" i="10"/>
  <c r="F589" i="10"/>
  <c r="J589" i="10"/>
  <c r="J595" i="10" s="1"/>
  <c r="F614" i="10"/>
  <c r="J614" i="10"/>
  <c r="H615" i="10"/>
  <c r="H640" i="10"/>
  <c r="F641" i="10"/>
  <c r="J641" i="10"/>
  <c r="I666" i="10"/>
  <c r="G667" i="10"/>
  <c r="D709" i="10"/>
  <c r="I930" i="10"/>
  <c r="G931" i="10"/>
  <c r="G956" i="10"/>
  <c r="I957" i="10"/>
  <c r="H982" i="10"/>
  <c r="F983" i="10"/>
  <c r="J983" i="10"/>
  <c r="J989" i="10" s="1"/>
  <c r="F1008" i="10"/>
  <c r="J1008" i="10"/>
  <c r="H1009" i="10"/>
  <c r="J1140" i="10"/>
  <c r="J1146" i="10" s="1"/>
  <c r="H1166" i="10"/>
  <c r="H1172" i="10" s="1"/>
  <c r="H1167" i="10"/>
  <c r="I1272" i="10"/>
  <c r="G1273" i="10"/>
  <c r="I1298" i="10"/>
  <c r="G1299" i="10"/>
  <c r="F1324" i="10"/>
  <c r="J1324" i="10"/>
  <c r="H1325" i="10"/>
  <c r="G1350" i="10"/>
  <c r="I1351" i="10"/>
  <c r="E26" i="25"/>
  <c r="F37" i="25"/>
  <c r="DW69" i="21"/>
  <c r="DU69" i="21"/>
  <c r="CO42" i="21"/>
  <c r="CZ42" i="21"/>
  <c r="CO46" i="21"/>
  <c r="CZ46" i="21"/>
  <c r="CK54" i="21"/>
  <c r="CP54" i="21"/>
  <c r="CN56" i="21"/>
  <c r="CZ61" i="21"/>
  <c r="CN61" i="21"/>
  <c r="CK66" i="21"/>
  <c r="CP66" i="21"/>
  <c r="AU89" i="21"/>
  <c r="AY89" i="21"/>
  <c r="BC89" i="21"/>
  <c r="BG89" i="21"/>
  <c r="BK89" i="21"/>
  <c r="BO89" i="21"/>
  <c r="BS89" i="21"/>
  <c r="BW89" i="21"/>
  <c r="CA89" i="21"/>
  <c r="CE89" i="21"/>
  <c r="CI89" i="21"/>
  <c r="G91" i="10"/>
  <c r="I115" i="10"/>
  <c r="I121" i="10" s="1"/>
  <c r="I127" i="10" s="1"/>
  <c r="D204" i="10"/>
  <c r="H246" i="10"/>
  <c r="F247" i="10"/>
  <c r="J247" i="10"/>
  <c r="F272" i="10"/>
  <c r="J272" i="10"/>
  <c r="H273" i="10"/>
  <c r="H298" i="10"/>
  <c r="F299" i="10"/>
  <c r="J299" i="10"/>
  <c r="F324" i="10"/>
  <c r="J324" i="10"/>
  <c r="H325" i="10"/>
  <c r="D365" i="10"/>
  <c r="G413" i="10"/>
  <c r="H482" i="10"/>
  <c r="D572" i="10"/>
  <c r="I588" i="10"/>
  <c r="G589" i="10"/>
  <c r="G614" i="10"/>
  <c r="I615" i="10"/>
  <c r="I621" i="10" s="1"/>
  <c r="I640" i="10"/>
  <c r="G641" i="10"/>
  <c r="F666" i="10"/>
  <c r="J666" i="10"/>
  <c r="J672" i="10" s="1"/>
  <c r="H667" i="10"/>
  <c r="G707" i="10"/>
  <c r="J702" i="10"/>
  <c r="G722" i="10"/>
  <c r="G728" i="10" s="1"/>
  <c r="F930" i="10"/>
  <c r="J930" i="10"/>
  <c r="H931" i="10"/>
  <c r="H956" i="10"/>
  <c r="F957" i="10"/>
  <c r="J957" i="10"/>
  <c r="I982" i="10"/>
  <c r="G983" i="10"/>
  <c r="G1008" i="10"/>
  <c r="I1009" i="10"/>
  <c r="J1045" i="10"/>
  <c r="D1101" i="10"/>
  <c r="I1096" i="10"/>
  <c r="G1097" i="10"/>
  <c r="G1116" i="10"/>
  <c r="D1181" i="10"/>
  <c r="D1259" i="10"/>
  <c r="F1272" i="10"/>
  <c r="J1272" i="10"/>
  <c r="H1273" i="10"/>
  <c r="F1298" i="10"/>
  <c r="J1298" i="10"/>
  <c r="H1299" i="10"/>
  <c r="G1324" i="10"/>
  <c r="I1325" i="10"/>
  <c r="H1350" i="10"/>
  <c r="F1351" i="10"/>
  <c r="J1351" i="10"/>
  <c r="F49" i="25"/>
  <c r="F51" i="25"/>
  <c r="Q29" i="27"/>
  <c r="P30" i="2"/>
  <c r="C33" i="27" s="1"/>
  <c r="GF53" i="3"/>
  <c r="AQ53" i="28"/>
  <c r="CV101" i="3"/>
  <c r="HJ99" i="3"/>
  <c r="CE21" i="3"/>
  <c r="GB54" i="3"/>
  <c r="DB67" i="3"/>
  <c r="KB54" i="3"/>
  <c r="FG67" i="3"/>
  <c r="BD62" i="3"/>
  <c r="BD66" i="3"/>
  <c r="GG95" i="3"/>
  <c r="HD62" i="3"/>
  <c r="EY87" i="3"/>
  <c r="BE18" i="3"/>
  <c r="FS18" i="3"/>
  <c r="JG18" i="3"/>
  <c r="EW19" i="3"/>
  <c r="CD20" i="3"/>
  <c r="BY24" i="3"/>
  <c r="DD24" i="3"/>
  <c r="GP24" i="3"/>
  <c r="KH24" i="3"/>
  <c r="GY28" i="3"/>
  <c r="GY36" i="3" s="1"/>
  <c r="FO41" i="3"/>
  <c r="HE45" i="3"/>
  <c r="GQ47" i="3"/>
  <c r="JW49" i="3"/>
  <c r="BF52" i="3"/>
  <c r="JB55" i="3"/>
  <c r="CX57" i="3"/>
  <c r="BW61" i="3"/>
  <c r="CP62" i="3"/>
  <c r="IG66" i="3"/>
  <c r="AT73" i="3"/>
  <c r="AN75" i="3"/>
  <c r="DW76" i="3"/>
  <c r="JY80" i="3"/>
  <c r="FA81" i="3"/>
  <c r="JS83" i="3"/>
  <c r="HB84" i="3"/>
  <c r="JZ85" i="3"/>
  <c r="CJ98" i="3"/>
  <c r="BX18" i="3"/>
  <c r="GQ18" i="3"/>
  <c r="HF19" i="3"/>
  <c r="FD21" i="3"/>
  <c r="FP24" i="3"/>
  <c r="GT24" i="3"/>
  <c r="IT28" i="3"/>
  <c r="IT36" i="3" s="1"/>
  <c r="AQ47" i="3"/>
  <c r="HI47" i="3"/>
  <c r="JD48" i="3"/>
  <c r="FF50" i="3"/>
  <c r="HA52" i="3"/>
  <c r="FI55" i="3"/>
  <c r="DP57" i="3"/>
  <c r="CJ61" i="3"/>
  <c r="GD62" i="3"/>
  <c r="HI67" i="3"/>
  <c r="AS69" i="3"/>
  <c r="HF75" i="3"/>
  <c r="IR81" i="3"/>
  <c r="CB83" i="3"/>
  <c r="KG83" i="3"/>
  <c r="GP97" i="3"/>
  <c r="DE18" i="3"/>
  <c r="HI18" i="3"/>
  <c r="AR19" i="3"/>
  <c r="KG19" i="3"/>
  <c r="IF20" i="3"/>
  <c r="BD24" i="3"/>
  <c r="CP24" i="3"/>
  <c r="FY24" i="3"/>
  <c r="IT24" i="3"/>
  <c r="EV26" i="3"/>
  <c r="EV35" i="3" s="1"/>
  <c r="KI28" i="3"/>
  <c r="KI36" i="3" s="1"/>
  <c r="IT44" i="3"/>
  <c r="BF46" i="3"/>
  <c r="FP47" i="3"/>
  <c r="AV47" i="3"/>
  <c r="AN52" i="3"/>
  <c r="HJ52" i="3"/>
  <c r="FS54" i="3"/>
  <c r="BN61" i="3"/>
  <c r="BV78" i="3"/>
  <c r="AW81" i="3"/>
  <c r="JF81" i="3"/>
  <c r="CR83" i="3"/>
  <c r="FG86" i="3"/>
  <c r="BS96" i="3"/>
  <c r="FI18" i="3"/>
  <c r="CN19" i="3"/>
  <c r="GD24" i="3"/>
  <c r="DJ46" i="3"/>
  <c r="BI47" i="3"/>
  <c r="IW50" i="3"/>
  <c r="CT52" i="3"/>
  <c r="AR52" i="3"/>
  <c r="AR56" i="3"/>
  <c r="BT62" i="3"/>
  <c r="ES69" i="3"/>
  <c r="HR76" i="3"/>
  <c r="JE78" i="3"/>
  <c r="CW79" i="3"/>
  <c r="GD80" i="3"/>
  <c r="BF81" i="3"/>
  <c r="FS83" i="3"/>
  <c r="BB84" i="3"/>
  <c r="FV85" i="3"/>
  <c r="IQ92" i="3"/>
  <c r="AR98" i="3"/>
  <c r="AR102" i="3"/>
  <c r="FN16" i="3"/>
  <c r="FN32" i="3" s="1"/>
  <c r="HR48" i="3"/>
  <c r="IR48" i="3"/>
  <c r="BR48" i="3"/>
  <c r="AR48" i="3"/>
  <c r="ER48" i="3"/>
  <c r="IJ48" i="3"/>
  <c r="FJ48" i="3"/>
  <c r="HA48" i="3"/>
  <c r="BX49" i="3"/>
  <c r="JQ80" i="3"/>
  <c r="GQ80" i="3"/>
  <c r="BJ16" i="3"/>
  <c r="BJ32" i="3" s="1"/>
  <c r="ER16" i="3"/>
  <c r="ER32" i="3" s="1"/>
  <c r="GW16" i="3"/>
  <c r="GW32" i="3" s="1"/>
  <c r="KF16" i="3"/>
  <c r="KF32" i="3" s="1"/>
  <c r="V33" i="3"/>
  <c r="BO18" i="3"/>
  <c r="DB18" i="3"/>
  <c r="HG18" i="3"/>
  <c r="JE18" i="3"/>
  <c r="AN19" i="3"/>
  <c r="BF19" i="3"/>
  <c r="EN19" i="3"/>
  <c r="GW19" i="3"/>
  <c r="JA19" i="3"/>
  <c r="CT21" i="3"/>
  <c r="HP24" i="3"/>
  <c r="JP24" i="3"/>
  <c r="HY24" i="3"/>
  <c r="JY24" i="3"/>
  <c r="ID24" i="3"/>
  <c r="HD24" i="3"/>
  <c r="IH24" i="3"/>
  <c r="HH24" i="3"/>
  <c r="AW24" i="3"/>
  <c r="BT24" i="3"/>
  <c r="CR24" i="3"/>
  <c r="FD24" i="3"/>
  <c r="JD24" i="3"/>
  <c r="FQ28" i="3"/>
  <c r="FQ36" i="3" s="1"/>
  <c r="HH44" i="3"/>
  <c r="BH52" i="3"/>
  <c r="IE54" i="3"/>
  <c r="EE54" i="3"/>
  <c r="EG56" i="3"/>
  <c r="IG56" i="3"/>
  <c r="HE57" i="3"/>
  <c r="HQ78" i="3"/>
  <c r="EQ78" i="3"/>
  <c r="HZ78" i="3"/>
  <c r="AZ78" i="3"/>
  <c r="EZ80" i="3"/>
  <c r="IO98" i="3"/>
  <c r="GW101" i="3"/>
  <c r="BW101" i="3"/>
  <c r="JW101" i="3"/>
  <c r="CF101" i="3"/>
  <c r="GF101" i="3"/>
  <c r="IR16" i="3"/>
  <c r="IR32" i="3" s="1"/>
  <c r="HW48" i="3"/>
  <c r="AW48" i="3"/>
  <c r="IF48" i="3"/>
  <c r="JF48" i="3"/>
  <c r="BF48" i="3"/>
  <c r="KG49" i="3"/>
  <c r="HG49" i="3"/>
  <c r="JY83" i="3"/>
  <c r="AY83" i="3"/>
  <c r="AN16" i="3"/>
  <c r="AN32" i="3" s="1"/>
  <c r="CW16" i="3"/>
  <c r="CW32" i="3" s="1"/>
  <c r="FW16" i="3"/>
  <c r="FW32" i="3" s="1"/>
  <c r="JA16" i="3"/>
  <c r="JA32" i="3" s="1"/>
  <c r="AX18" i="3"/>
  <c r="ES18" i="3"/>
  <c r="GO18" i="3"/>
  <c r="JX18" i="3"/>
  <c r="AW19" i="3"/>
  <c r="CW19" i="3"/>
  <c r="FF19" i="3"/>
  <c r="HJ19" i="3"/>
  <c r="IA20" i="3"/>
  <c r="HH21" i="3"/>
  <c r="BF24" i="3"/>
  <c r="GO49" i="3"/>
  <c r="FP50" i="3"/>
  <c r="JP50" i="3"/>
  <c r="KH50" i="3"/>
  <c r="GH50" i="3"/>
  <c r="HQ53" i="3"/>
  <c r="AQ53" i="3"/>
  <c r="HZ53" i="3"/>
  <c r="AZ53" i="3"/>
  <c r="HQ62" i="3"/>
  <c r="DQ62" i="3"/>
  <c r="JN64" i="3"/>
  <c r="IN64" i="3"/>
  <c r="JR64" i="3"/>
  <c r="GR64" i="3"/>
  <c r="KF64" i="3"/>
  <c r="JF64" i="3"/>
  <c r="KJ64" i="3"/>
  <c r="FJ64" i="3"/>
  <c r="FA64" i="3"/>
  <c r="AX74" i="3"/>
  <c r="GX74" i="3"/>
  <c r="JI80" i="3"/>
  <c r="HP85" i="3"/>
  <c r="CP85" i="3"/>
  <c r="IH85" i="3"/>
  <c r="DH85" i="3"/>
  <c r="HH85" i="3"/>
  <c r="JX98" i="3"/>
  <c r="AX98" i="3"/>
  <c r="CA16" i="3"/>
  <c r="CA32" i="3" s="1"/>
  <c r="HN48" i="3"/>
  <c r="IN48" i="3"/>
  <c r="AN48" i="3"/>
  <c r="IA48" i="3"/>
  <c r="JA48" i="3"/>
  <c r="CA48" i="3"/>
  <c r="BV76" i="3"/>
  <c r="GV76" i="3"/>
  <c r="BW77" i="3"/>
  <c r="EW77" i="3"/>
  <c r="GW77" i="3"/>
  <c r="DA16" i="3"/>
  <c r="DA32" i="3" s="1"/>
  <c r="GN16" i="3"/>
  <c r="GN32" i="3" s="1"/>
  <c r="CJ18" i="3"/>
  <c r="BA19" i="3"/>
  <c r="DF19" i="3"/>
  <c r="GR19" i="3"/>
  <c r="IR19" i="3"/>
  <c r="EI24" i="3"/>
  <c r="HQ67" i="3"/>
  <c r="GQ67" i="3"/>
  <c r="AQ67" i="3"/>
  <c r="IQ67" i="3"/>
  <c r="EQ67" i="3"/>
  <c r="HV67" i="3"/>
  <c r="AV67" i="3"/>
  <c r="EV67" i="3"/>
  <c r="HZ67" i="3"/>
  <c r="GZ67" i="3"/>
  <c r="EZ67" i="3"/>
  <c r="CZ67" i="3"/>
  <c r="IZ67" i="3"/>
  <c r="IE67" i="3"/>
  <c r="BE67" i="3"/>
  <c r="FE67" i="3"/>
  <c r="AW73" i="3"/>
  <c r="GW73" i="3"/>
  <c r="CQ80" i="3"/>
  <c r="IE86" i="3"/>
  <c r="DE86" i="3"/>
  <c r="HF87" i="3"/>
  <c r="DF87" i="3"/>
  <c r="JT95" i="3"/>
  <c r="ET95" i="3"/>
  <c r="GS26" i="3"/>
  <c r="GS35" i="3" s="1"/>
  <c r="BE45" i="3"/>
  <c r="HA46" i="3"/>
  <c r="AZ47" i="3"/>
  <c r="GZ47" i="3"/>
  <c r="JB51" i="3"/>
  <c r="JV52" i="3"/>
  <c r="AW52" i="3"/>
  <c r="GN52" i="3"/>
  <c r="JI55" i="3"/>
  <c r="BJ56" i="3"/>
  <c r="HF56" i="3"/>
  <c r="EH57" i="3"/>
  <c r="GY58" i="3"/>
  <c r="AV59" i="3"/>
  <c r="HS60" i="3"/>
  <c r="GS63" i="3"/>
  <c r="FE69" i="3"/>
  <c r="JE69" i="3"/>
  <c r="BH75" i="3"/>
  <c r="FQ81" i="3"/>
  <c r="BV85" i="3"/>
  <c r="BS87" i="3"/>
  <c r="FW94" i="3"/>
  <c r="KJ94" i="3"/>
  <c r="BS95" i="3"/>
  <c r="JO95" i="3"/>
  <c r="DG96" i="3"/>
  <c r="AY97" i="3"/>
  <c r="HD97" i="3"/>
  <c r="KA98" i="3"/>
  <c r="AZ101" i="3"/>
  <c r="BF102" i="3"/>
  <c r="R74" i="21"/>
  <c r="AT74" i="21"/>
  <c r="BV74" i="21"/>
  <c r="K74" i="16"/>
  <c r="K75" i="16" s="1"/>
  <c r="AM74" i="16"/>
  <c r="AM75" i="16" s="1"/>
  <c r="BO74" i="16"/>
  <c r="Y74" i="17"/>
  <c r="Y75" i="17" s="1"/>
  <c r="BA74" i="17"/>
  <c r="CC74" i="17"/>
  <c r="D74" i="19"/>
  <c r="D75" i="19" s="1"/>
  <c r="AF74" i="19"/>
  <c r="AF75" i="19" s="1"/>
  <c r="BH74" i="19"/>
  <c r="AH36" i="3"/>
  <c r="GD42" i="3"/>
  <c r="KH42" i="3"/>
  <c r="BI45" i="3"/>
  <c r="AN46" i="3"/>
  <c r="BE47" i="3"/>
  <c r="HE47" i="3"/>
  <c r="DP49" i="3"/>
  <c r="IH49" i="3"/>
  <c r="BA52" i="3"/>
  <c r="GW52" i="3"/>
  <c r="IP54" i="3"/>
  <c r="BX57" i="3"/>
  <c r="FX57" i="3"/>
  <c r="CA61" i="3"/>
  <c r="JX62" i="3"/>
  <c r="IX63" i="3"/>
  <c r="DX66" i="3"/>
  <c r="CE69" i="3"/>
  <c r="JG69" i="3"/>
  <c r="DS77" i="3"/>
  <c r="BV81" i="3"/>
  <c r="FV81" i="3"/>
  <c r="JZ81" i="3"/>
  <c r="JD87" i="3"/>
  <c r="BD97" i="3"/>
  <c r="HH97" i="3"/>
  <c r="BR98" i="3"/>
  <c r="FA98" i="3"/>
  <c r="CY100" i="3"/>
  <c r="BI101" i="3"/>
  <c r="DZ102" i="3"/>
  <c r="GQ45" i="3"/>
  <c r="CY54" i="3"/>
  <c r="HI59" i="3"/>
  <c r="CF61" i="3"/>
  <c r="BO62" i="3"/>
  <c r="FD62" i="3"/>
  <c r="KH62" i="3"/>
  <c r="GO69" i="3"/>
  <c r="GP75" i="3"/>
  <c r="HX77" i="3"/>
  <c r="AN79" i="3"/>
  <c r="BY80" i="3"/>
  <c r="AN81" i="3"/>
  <c r="BZ81" i="3"/>
  <c r="IN81" i="3"/>
  <c r="KE81" i="3"/>
  <c r="FX83" i="3"/>
  <c r="AN85" i="3"/>
  <c r="IN85" i="3"/>
  <c r="IO86" i="3"/>
  <c r="BB95" i="3"/>
  <c r="BE97" i="3"/>
  <c r="HS100" i="3"/>
  <c r="HF102" i="3"/>
  <c r="J140" i="10"/>
  <c r="J146" i="10" s="1"/>
  <c r="J152" i="10" s="1"/>
  <c r="J535" i="10"/>
  <c r="J541" i="10" s="1"/>
  <c r="I799" i="10"/>
  <c r="I805" i="10" s="1"/>
  <c r="J877" i="10"/>
  <c r="J883" i="10" s="1"/>
  <c r="I1193" i="10"/>
  <c r="I1199" i="10" s="1"/>
  <c r="H166" i="10"/>
  <c r="H172" i="10" s="1"/>
  <c r="H178" i="10" s="1"/>
  <c r="H167" i="10"/>
  <c r="H173" i="10" s="1"/>
  <c r="H179" i="10" s="1"/>
  <c r="J456" i="10"/>
  <c r="J462" i="10" s="1"/>
  <c r="I509" i="10"/>
  <c r="I535" i="10"/>
  <c r="I541" i="10" s="1"/>
  <c r="J547" i="10" s="1"/>
  <c r="H824" i="10"/>
  <c r="H830" i="10" s="1"/>
  <c r="I219" i="10"/>
  <c r="I225" i="10" s="1"/>
  <c r="I231" i="10" s="1"/>
  <c r="I456" i="10"/>
  <c r="I850" i="10"/>
  <c r="I856" i="10" s="1"/>
  <c r="J862" i="10" s="1"/>
  <c r="H851" i="10"/>
  <c r="J1141" i="10"/>
  <c r="J1147" i="10" s="1"/>
  <c r="J1193" i="10"/>
  <c r="G115" i="10"/>
  <c r="G121" i="10" s="1"/>
  <c r="G127" i="10" s="1"/>
  <c r="H825" i="10"/>
  <c r="H831" i="10" s="1"/>
  <c r="F1218" i="10"/>
  <c r="F1224" i="10" s="1"/>
  <c r="G798" i="10"/>
  <c r="H508" i="10"/>
  <c r="H514" i="10" s="1"/>
  <c r="J90" i="10"/>
  <c r="J96" i="10" s="1"/>
  <c r="H91" i="10"/>
  <c r="H97" i="10" s="1"/>
  <c r="H103" i="10" s="1"/>
  <c r="J433" i="10"/>
  <c r="J439" i="10" s="1"/>
  <c r="H595" i="10"/>
  <c r="H723" i="10"/>
  <c r="H729" i="10" s="1"/>
  <c r="I937" i="10"/>
  <c r="J1096" i="10"/>
  <c r="H381" i="10"/>
  <c r="H387" i="10" s="1"/>
  <c r="G433" i="10"/>
  <c r="G439" i="10" s="1"/>
  <c r="H445" i="10" s="1"/>
  <c r="G775" i="10"/>
  <c r="G781" i="10" s="1"/>
  <c r="I1045" i="10"/>
  <c r="J1051" i="10" s="1"/>
  <c r="J1065" i="10"/>
  <c r="J1071" i="10" s="1"/>
  <c r="G1122" i="10"/>
  <c r="H1304" i="10"/>
  <c r="I39" i="10"/>
  <c r="I45" i="10" s="1"/>
  <c r="I51" i="10" s="1"/>
  <c r="J91" i="10"/>
  <c r="J97" i="10" s="1"/>
  <c r="J103" i="10" s="1"/>
  <c r="I381" i="10"/>
  <c r="I387" i="10" s="1"/>
  <c r="I393" i="10" s="1"/>
  <c r="H433" i="10"/>
  <c r="H439" i="10" s="1"/>
  <c r="G595" i="10"/>
  <c r="G723" i="10"/>
  <c r="G729" i="10" s="1"/>
  <c r="G937" i="10"/>
  <c r="J1331" i="10"/>
  <c r="E29" i="23"/>
  <c r="K29" i="23"/>
  <c r="F23" i="24"/>
  <c r="J23" i="24"/>
  <c r="K23" i="24"/>
  <c r="I29" i="23"/>
  <c r="CE66" i="3"/>
  <c r="IV42" i="3"/>
  <c r="DT18" i="3"/>
  <c r="BH19" i="3"/>
  <c r="DH19" i="3"/>
  <c r="HQ20" i="3"/>
  <c r="IQ20" i="3"/>
  <c r="FQ20" i="3"/>
  <c r="BQ20" i="3"/>
  <c r="HV20" i="3"/>
  <c r="GV20" i="3"/>
  <c r="AV20" i="3"/>
  <c r="IE20" i="3"/>
  <c r="CE20" i="3"/>
  <c r="II20" i="3"/>
  <c r="II34" i="3" s="1"/>
  <c r="JI20" i="3"/>
  <c r="BE20" i="3"/>
  <c r="FE20" i="3"/>
  <c r="IV20" i="3"/>
  <c r="HN21" i="3"/>
  <c r="FN21" i="3"/>
  <c r="CN21" i="3"/>
  <c r="AN21" i="3"/>
  <c r="IA21" i="3"/>
  <c r="KA21" i="3"/>
  <c r="FA21" i="3"/>
  <c r="DA21" i="3"/>
  <c r="BA21" i="3"/>
  <c r="IJ21" i="3"/>
  <c r="JJ21" i="3"/>
  <c r="HJ21" i="3"/>
  <c r="FF21" i="3"/>
  <c r="HY52" i="3"/>
  <c r="AY52" i="3"/>
  <c r="GY52" i="3"/>
  <c r="HT60" i="3"/>
  <c r="AT60" i="3"/>
  <c r="ID60" i="3"/>
  <c r="HD60" i="3"/>
  <c r="EQ49" i="15"/>
  <c r="FB49" i="15" s="1"/>
  <c r="CB49" i="20" s="1"/>
  <c r="S38" i="28"/>
  <c r="BA16" i="3"/>
  <c r="BA32" i="3" s="1"/>
  <c r="CJ16" i="3"/>
  <c r="CJ32" i="3" s="1"/>
  <c r="DF16" i="3"/>
  <c r="DF32" i="3" s="1"/>
  <c r="FA16" i="3"/>
  <c r="FA32" i="3" s="1"/>
  <c r="HF16" i="3"/>
  <c r="HF32" i="3" s="1"/>
  <c r="JN16" i="3"/>
  <c r="JN32" i="3" s="1"/>
  <c r="HV18" i="3"/>
  <c r="AV18" i="3"/>
  <c r="HZ18" i="3"/>
  <c r="EZ18" i="3"/>
  <c r="CV18" i="3"/>
  <c r="EQ18" i="3"/>
  <c r="GZ18" i="3"/>
  <c r="BS19" i="3"/>
  <c r="CP19" i="3"/>
  <c r="GT19" i="3"/>
  <c r="JO19" i="3"/>
  <c r="BI20" i="3"/>
  <c r="CI20" i="3"/>
  <c r="DI20" i="3"/>
  <c r="HE20" i="3"/>
  <c r="JV20" i="3"/>
  <c r="AR21" i="3"/>
  <c r="CJ21" i="3"/>
  <c r="ER21" i="3"/>
  <c r="FJ21" i="3"/>
  <c r="GN21" i="3"/>
  <c r="IR21" i="3"/>
  <c r="GO24" i="3"/>
  <c r="BO24" i="3"/>
  <c r="GX24" i="3"/>
  <c r="JX24" i="3"/>
  <c r="HG24" i="3"/>
  <c r="KG24" i="3"/>
  <c r="HE48" i="3"/>
  <c r="CE48" i="3"/>
  <c r="HN54" i="3"/>
  <c r="CN54" i="3"/>
  <c r="HR54" i="3"/>
  <c r="IR54" i="3"/>
  <c r="ER54" i="3"/>
  <c r="AR54" i="3"/>
  <c r="HW54" i="3"/>
  <c r="GW54" i="3"/>
  <c r="CW54" i="3"/>
  <c r="IA54" i="3"/>
  <c r="BA54" i="3"/>
  <c r="JA54" i="3"/>
  <c r="IF54" i="3"/>
  <c r="DF54" i="3"/>
  <c r="HF54" i="3"/>
  <c r="IJ54" i="3"/>
  <c r="JJ54" i="3"/>
  <c r="BJ54" i="3"/>
  <c r="FJ54" i="3"/>
  <c r="GN54" i="3"/>
  <c r="AN62" i="3"/>
  <c r="IN62" i="3"/>
  <c r="CR62" i="3"/>
  <c r="GR62" i="3"/>
  <c r="EW62" i="3"/>
  <c r="AW62" i="3"/>
  <c r="IW62" i="3"/>
  <c r="HA62" i="3"/>
  <c r="DA62" i="3"/>
  <c r="HQ82" i="3"/>
  <c r="GQ82" i="3"/>
  <c r="AQ82" i="3"/>
  <c r="HZ82" i="3"/>
  <c r="AZ82" i="3"/>
  <c r="IE82" i="3"/>
  <c r="HE82" i="3"/>
  <c r="II82" i="3"/>
  <c r="HI82" i="3"/>
  <c r="BI82" i="3"/>
  <c r="IH18" i="3"/>
  <c r="CY19" i="3"/>
  <c r="AY19" i="3"/>
  <c r="HZ20" i="3"/>
  <c r="JZ20" i="3"/>
  <c r="CZ20" i="3"/>
  <c r="DE20" i="3"/>
  <c r="JQ20" i="3"/>
  <c r="HW21" i="3"/>
  <c r="GW21" i="3"/>
  <c r="BF21" i="3"/>
  <c r="EN21" i="3"/>
  <c r="EQ42" i="3"/>
  <c r="GT60" i="3"/>
  <c r="AQ38" i="23"/>
  <c r="AQ38" i="28"/>
  <c r="AI53" i="23"/>
  <c r="K53" i="23"/>
  <c r="K53" i="28"/>
  <c r="HR16" i="3"/>
  <c r="HR32" i="3" s="1"/>
  <c r="R32" i="3"/>
  <c r="FR16" i="3"/>
  <c r="FR32" i="3" s="1"/>
  <c r="CR16" i="3"/>
  <c r="CR32" i="3" s="1"/>
  <c r="BR16" i="3"/>
  <c r="BR32" i="3" s="1"/>
  <c r="HW16" i="3"/>
  <c r="HW32" i="3" s="1"/>
  <c r="AW16" i="3"/>
  <c r="AW32" i="3" s="1"/>
  <c r="IA16" i="3"/>
  <c r="IA32" i="3" s="1"/>
  <c r="AA32" i="3"/>
  <c r="KA16" i="3"/>
  <c r="KA32" i="3" s="1"/>
  <c r="IJ16" i="3"/>
  <c r="IJ32" i="3" s="1"/>
  <c r="AJ32" i="3"/>
  <c r="JJ16" i="3"/>
  <c r="JJ32" i="3" s="1"/>
  <c r="GJ16" i="3"/>
  <c r="GJ32" i="3" s="1"/>
  <c r="DJ16" i="3"/>
  <c r="DJ32" i="3" s="1"/>
  <c r="BF16" i="3"/>
  <c r="BF32" i="3" s="1"/>
  <c r="CN16" i="3"/>
  <c r="CN32" i="3" s="1"/>
  <c r="FJ16" i="3"/>
  <c r="FJ32" i="3" s="1"/>
  <c r="GF16" i="3"/>
  <c r="GF32" i="3" s="1"/>
  <c r="JR16" i="3"/>
  <c r="JR32" i="3" s="1"/>
  <c r="JR18" i="3"/>
  <c r="BR18" i="3"/>
  <c r="BT19" i="3"/>
  <c r="FY19" i="3"/>
  <c r="AQ20" i="3"/>
  <c r="BV20" i="3"/>
  <c r="CQ20" i="3"/>
  <c r="FZ20" i="3"/>
  <c r="JE20" i="3"/>
  <c r="KE20" i="3"/>
  <c r="AW21" i="3"/>
  <c r="BJ21" i="3"/>
  <c r="CR21" i="3"/>
  <c r="EW21" i="3"/>
  <c r="JA21" i="3"/>
  <c r="KJ21" i="3"/>
  <c r="HQ22" i="3"/>
  <c r="IQ22" i="3"/>
  <c r="EQ22" i="3"/>
  <c r="HV22" i="3"/>
  <c r="CV22" i="3"/>
  <c r="AV22" i="3"/>
  <c r="GV22" i="3"/>
  <c r="HZ22" i="3"/>
  <c r="EZ22" i="3"/>
  <c r="IE22" i="3"/>
  <c r="DE22" i="3"/>
  <c r="BE22" i="3"/>
  <c r="HE22" i="3"/>
  <c r="II22" i="3"/>
  <c r="JI22" i="3"/>
  <c r="FI22" i="3"/>
  <c r="HO26" i="3"/>
  <c r="HO35" i="3" s="1"/>
  <c r="O35" i="3"/>
  <c r="HS26" i="3"/>
  <c r="HS35" i="3" s="1"/>
  <c r="ES26" i="3"/>
  <c r="ES35" i="3" s="1"/>
  <c r="HX26" i="3"/>
  <c r="HX35" i="3" s="1"/>
  <c r="X35" i="3"/>
  <c r="IX26" i="3"/>
  <c r="IX35" i="3" s="1"/>
  <c r="IB26" i="3"/>
  <c r="IB35" i="3" s="1"/>
  <c r="HB26" i="3"/>
  <c r="HB35" i="3" s="1"/>
  <c r="FB26" i="3"/>
  <c r="FB35" i="3" s="1"/>
  <c r="DB26" i="3"/>
  <c r="DB35" i="3" s="1"/>
  <c r="BB26" i="3"/>
  <c r="BB35" i="3" s="1"/>
  <c r="IG26" i="3"/>
  <c r="IG35" i="3" s="1"/>
  <c r="JG26" i="3"/>
  <c r="JG35" i="3" s="1"/>
  <c r="AS26" i="3"/>
  <c r="AS35" i="3" s="1"/>
  <c r="BW28" i="3"/>
  <c r="BW36" i="3" s="1"/>
  <c r="IW28" i="3"/>
  <c r="IW36" i="3" s="1"/>
  <c r="GR45" i="3"/>
  <c r="FR45" i="3"/>
  <c r="HF45" i="3"/>
  <c r="KF45" i="3"/>
  <c r="HO49" i="3"/>
  <c r="FO49" i="3"/>
  <c r="EO49" i="3"/>
  <c r="CO49" i="3"/>
  <c r="BO49" i="3"/>
  <c r="HS49" i="3"/>
  <c r="CS49" i="3"/>
  <c r="BS49" i="3"/>
  <c r="IS49" i="3"/>
  <c r="JS49" i="3"/>
  <c r="GS49" i="3"/>
  <c r="HX49" i="3"/>
  <c r="JX49" i="3"/>
  <c r="GX49" i="3"/>
  <c r="FX49" i="3"/>
  <c r="EX49" i="3"/>
  <c r="IB49" i="3"/>
  <c r="GB49" i="3"/>
  <c r="DB49" i="3"/>
  <c r="BB49" i="3"/>
  <c r="KB49" i="3"/>
  <c r="JB49" i="3"/>
  <c r="HB49" i="3"/>
  <c r="CB49" i="3"/>
  <c r="IG49" i="3"/>
  <c r="GG49" i="3"/>
  <c r="FG49" i="3"/>
  <c r="DG49" i="3"/>
  <c r="CG49" i="3"/>
  <c r="AS49" i="3"/>
  <c r="FS49" i="3"/>
  <c r="EP56" i="3"/>
  <c r="GP56" i="3"/>
  <c r="EY56" i="3"/>
  <c r="AY56" i="3"/>
  <c r="FH56" i="3"/>
  <c r="BH56" i="3"/>
  <c r="HH56" i="3"/>
  <c r="JF62" i="3"/>
  <c r="HP18" i="3"/>
  <c r="DP18" i="3"/>
  <c r="KD19" i="3"/>
  <c r="CD19" i="3"/>
  <c r="JD19" i="3"/>
  <c r="GI20" i="3"/>
  <c r="HR21" i="3"/>
  <c r="JR21" i="3"/>
  <c r="BR21" i="3"/>
  <c r="IF21" i="3"/>
  <c r="KF21" i="3"/>
  <c r="HF21" i="3"/>
  <c r="CW21" i="3"/>
  <c r="GF21" i="3"/>
  <c r="GX46" i="3"/>
  <c r="BX46" i="3"/>
  <c r="CB19" i="3"/>
  <c r="EY19" i="3"/>
  <c r="HD19" i="3"/>
  <c r="JX19" i="3"/>
  <c r="AZ20" i="3"/>
  <c r="BZ20" i="3"/>
  <c r="CV20" i="3"/>
  <c r="EV20" i="3"/>
  <c r="KI20" i="3"/>
  <c r="CA21" i="3"/>
  <c r="DJ21" i="3"/>
  <c r="FW21" i="3"/>
  <c r="HA21" i="3"/>
  <c r="JN21" i="3"/>
  <c r="IN44" i="3"/>
  <c r="JN44" i="3"/>
  <c r="CN44" i="3"/>
  <c r="JF44" i="3"/>
  <c r="KF44" i="3"/>
  <c r="FF44" i="3"/>
  <c r="IV51" i="3"/>
  <c r="FV51" i="3"/>
  <c r="HO57" i="3"/>
  <c r="FO57" i="3"/>
  <c r="EO57" i="3"/>
  <c r="IO57" i="3"/>
  <c r="BO57" i="3"/>
  <c r="HS57" i="3"/>
  <c r="GS57" i="3"/>
  <c r="CS57" i="3"/>
  <c r="BS57" i="3"/>
  <c r="JS57" i="3"/>
  <c r="HX57" i="3"/>
  <c r="EX57" i="3"/>
  <c r="IB57" i="3"/>
  <c r="DB57" i="3"/>
  <c r="BB57" i="3"/>
  <c r="KB57" i="3"/>
  <c r="HB57" i="3"/>
  <c r="CB57" i="3"/>
  <c r="IG57" i="3"/>
  <c r="JG57" i="3"/>
  <c r="FG57" i="3"/>
  <c r="DG57" i="3"/>
  <c r="CG57" i="3"/>
  <c r="GG57" i="3"/>
  <c r="AS57" i="3"/>
  <c r="IG59" i="3"/>
  <c r="BG59" i="3"/>
  <c r="BD60" i="3"/>
  <c r="AI38" i="23"/>
  <c r="K38" i="28"/>
  <c r="K38" i="23"/>
  <c r="KI73" i="3"/>
  <c r="FZ66" i="3"/>
  <c r="GX18" i="3"/>
  <c r="BJ19" i="3"/>
  <c r="GN19" i="3"/>
  <c r="HA19" i="3"/>
  <c r="JJ19" i="3"/>
  <c r="CS22" i="3"/>
  <c r="AT24" i="3"/>
  <c r="CD24" i="3"/>
  <c r="CT24" i="3"/>
  <c r="DH24" i="3"/>
  <c r="ET24" i="3"/>
  <c r="FT24" i="3"/>
  <c r="GH24" i="3"/>
  <c r="GY24" i="3"/>
  <c r="HQ24" i="3"/>
  <c r="IW24" i="3"/>
  <c r="JT24" i="3"/>
  <c r="AT28" i="3"/>
  <c r="AT36" i="3" s="1"/>
  <c r="CP28" i="3"/>
  <c r="CP36" i="3" s="1"/>
  <c r="HH28" i="3"/>
  <c r="HH36" i="3" s="1"/>
  <c r="AA34" i="3"/>
  <c r="AT44" i="3"/>
  <c r="DH44" i="3"/>
  <c r="ET44" i="3"/>
  <c r="GP44" i="3"/>
  <c r="JD44" i="3"/>
  <c r="AQ45" i="3"/>
  <c r="HI45" i="3"/>
  <c r="AR46" i="3"/>
  <c r="ET48" i="3"/>
  <c r="GT48" i="3"/>
  <c r="BE49" i="3"/>
  <c r="CZ49" i="3"/>
  <c r="HN50" i="3"/>
  <c r="IN50" i="3"/>
  <c r="EN50" i="3"/>
  <c r="HW50" i="3"/>
  <c r="GW50" i="3"/>
  <c r="HF50" i="3"/>
  <c r="JF50" i="3"/>
  <c r="HB51" i="3"/>
  <c r="HV53" i="3"/>
  <c r="GV53" i="3"/>
  <c r="II53" i="3"/>
  <c r="BI53" i="3"/>
  <c r="HE53" i="3"/>
  <c r="GS54" i="3"/>
  <c r="JS54" i="3"/>
  <c r="CB54" i="3"/>
  <c r="KD54" i="3"/>
  <c r="HQ55" i="3"/>
  <c r="IQ55" i="3"/>
  <c r="HZ55" i="3"/>
  <c r="EZ55" i="3"/>
  <c r="EQ55" i="3"/>
  <c r="BR56" i="3"/>
  <c r="BE57" i="3"/>
  <c r="CZ57" i="3"/>
  <c r="IF59" i="3"/>
  <c r="CI60" i="3"/>
  <c r="HO61" i="3"/>
  <c r="GO61" i="3"/>
  <c r="HS61" i="3"/>
  <c r="ES61" i="3"/>
  <c r="HX61" i="3"/>
  <c r="GX61" i="3"/>
  <c r="IX61" i="3"/>
  <c r="IB61" i="3"/>
  <c r="FB61" i="3"/>
  <c r="BB61" i="3"/>
  <c r="CB61" i="3"/>
  <c r="IG61" i="3"/>
  <c r="HG61" i="3"/>
  <c r="JG61" i="3"/>
  <c r="AS61" i="3"/>
  <c r="FQ64" i="3"/>
  <c r="BE65" i="3"/>
  <c r="JJ68" i="3"/>
  <c r="GY69" i="3"/>
  <c r="BY69" i="3"/>
  <c r="BQ76" i="3"/>
  <c r="EQ76" i="3"/>
  <c r="AQ76" i="3"/>
  <c r="BZ76" i="3"/>
  <c r="AZ76" i="3"/>
  <c r="IZ76" i="3"/>
  <c r="EZ76" i="3"/>
  <c r="CE76" i="3"/>
  <c r="HE76" i="3"/>
  <c r="CI76" i="3"/>
  <c r="JI76" i="3"/>
  <c r="FI76" i="3"/>
  <c r="BI76" i="3"/>
  <c r="BN77" i="3"/>
  <c r="GN77" i="3"/>
  <c r="EN77" i="3"/>
  <c r="BR77" i="3"/>
  <c r="AR77" i="3"/>
  <c r="CA77" i="3"/>
  <c r="BA77" i="3"/>
  <c r="JA77" i="3"/>
  <c r="CF77" i="3"/>
  <c r="HF77" i="3"/>
  <c r="FF77" i="3"/>
  <c r="CJ77" i="3"/>
  <c r="BJ77" i="3"/>
  <c r="JJ77" i="3"/>
  <c r="IR77" i="3"/>
  <c r="KB22" i="3"/>
  <c r="HA24" i="3"/>
  <c r="DR26" i="3"/>
  <c r="DR35" i="3" s="1"/>
  <c r="HE26" i="3"/>
  <c r="HE35" i="3" s="1"/>
  <c r="BD28" i="3"/>
  <c r="BD36" i="3" s="1"/>
  <c r="CY28" i="3"/>
  <c r="CY36" i="3" s="1"/>
  <c r="ET28" i="3"/>
  <c r="ET36" i="3" s="1"/>
  <c r="JD28" i="3"/>
  <c r="JD36" i="3" s="1"/>
  <c r="P36" i="3"/>
  <c r="CP44" i="3"/>
  <c r="FD44" i="3"/>
  <c r="AV45" i="3"/>
  <c r="GV45" i="3"/>
  <c r="AW46" i="3"/>
  <c r="CX47" i="3"/>
  <c r="AX47" i="3"/>
  <c r="FD48" i="3"/>
  <c r="HS51" i="3"/>
  <c r="ES51" i="3"/>
  <c r="FB51" i="3"/>
  <c r="CQ53" i="3"/>
  <c r="JH54" i="3"/>
  <c r="HN56" i="3"/>
  <c r="IN56" i="3"/>
  <c r="HW56" i="3"/>
  <c r="GW56" i="3"/>
  <c r="AW56" i="3"/>
  <c r="IF56" i="3"/>
  <c r="JF56" i="3"/>
  <c r="BA56" i="3"/>
  <c r="CA56" i="3"/>
  <c r="EW56" i="3"/>
  <c r="GN56" i="3"/>
  <c r="HP58" i="3"/>
  <c r="GP58" i="3"/>
  <c r="ID58" i="3"/>
  <c r="BD58" i="3"/>
  <c r="IH58" i="3"/>
  <c r="HH58" i="3"/>
  <c r="AT58" i="3"/>
  <c r="HZ59" i="3"/>
  <c r="GZ59" i="3"/>
  <c r="IE59" i="3"/>
  <c r="BE59" i="3"/>
  <c r="FQ60" i="3"/>
  <c r="GV64" i="3"/>
  <c r="JV64" i="3"/>
  <c r="HE64" i="3"/>
  <c r="GE64" i="3"/>
  <c r="HI64" i="3"/>
  <c r="GI64" i="3"/>
  <c r="HE65" i="3"/>
  <c r="BP67" i="3"/>
  <c r="HP67" i="3"/>
  <c r="ID74" i="3"/>
  <c r="ED74" i="3"/>
  <c r="JT79" i="3"/>
  <c r="CT79" i="3"/>
  <c r="AT79" i="3"/>
  <c r="GT79" i="3"/>
  <c r="KD79" i="3"/>
  <c r="HD79" i="3"/>
  <c r="BD79" i="3"/>
  <c r="N34" i="3"/>
  <c r="IN24" i="3"/>
  <c r="DH28" i="3"/>
  <c r="DH36" i="3" s="1"/>
  <c r="FD28" i="3"/>
  <c r="FD36" i="3" s="1"/>
  <c r="GP28" i="3"/>
  <c r="GP36" i="3" s="1"/>
  <c r="Y36" i="3"/>
  <c r="BD44" i="3"/>
  <c r="CY44" i="3"/>
  <c r="GY44" i="3"/>
  <c r="AZ45" i="3"/>
  <c r="GZ45" i="3"/>
  <c r="IJ46" i="3"/>
  <c r="HJ46" i="3"/>
  <c r="BA46" i="3"/>
  <c r="GR46" i="3"/>
  <c r="HE49" i="3"/>
  <c r="IS51" i="3"/>
  <c r="AN56" i="3"/>
  <c r="BF56" i="3"/>
  <c r="CJ56" i="3"/>
  <c r="IQ57" i="3"/>
  <c r="GQ59" i="3"/>
  <c r="KI60" i="3"/>
  <c r="JZ64" i="3"/>
  <c r="GV65" i="3"/>
  <c r="AV65" i="3"/>
  <c r="HN68" i="3"/>
  <c r="EN68" i="3"/>
  <c r="HR68" i="3"/>
  <c r="IR68" i="3"/>
  <c r="HW68" i="3"/>
  <c r="EW68" i="3"/>
  <c r="IA68" i="3"/>
  <c r="JA68" i="3"/>
  <c r="IF68" i="3"/>
  <c r="FF68" i="3"/>
  <c r="HD73" i="3"/>
  <c r="BD73" i="3"/>
  <c r="GR78" i="3"/>
  <c r="BR78" i="3"/>
  <c r="HA78" i="3"/>
  <c r="CA78" i="3"/>
  <c r="GV47" i="3"/>
  <c r="BJ48" i="3"/>
  <c r="CJ48" i="3"/>
  <c r="FA48" i="3"/>
  <c r="GR48" i="3"/>
  <c r="HJ48" i="3"/>
  <c r="IW48" i="3"/>
  <c r="JJ48" i="3"/>
  <c r="HT49" i="3"/>
  <c r="IA51" i="3"/>
  <c r="BJ52" i="3"/>
  <c r="GR52" i="3"/>
  <c r="HF52" i="3"/>
  <c r="KF53" i="3"/>
  <c r="CE56" i="3"/>
  <c r="HT57" i="3"/>
  <c r="DX60" i="3"/>
  <c r="BR61" i="3"/>
  <c r="BY62" i="3"/>
  <c r="DD62" i="3"/>
  <c r="EI62" i="3"/>
  <c r="FP62" i="3"/>
  <c r="GG62" i="3"/>
  <c r="GT62" i="3"/>
  <c r="HH62" i="3"/>
  <c r="IT62" i="3"/>
  <c r="JP62" i="3"/>
  <c r="ES63" i="3"/>
  <c r="HB63" i="3"/>
  <c r="ER64" i="3"/>
  <c r="HA64" i="3"/>
  <c r="IW64" i="3"/>
  <c r="FW65" i="3"/>
  <c r="AX67" i="3"/>
  <c r="BI67" i="3"/>
  <c r="CQ67" i="3"/>
  <c r="DI67" i="3"/>
  <c r="EX67" i="3"/>
  <c r="FI67" i="3"/>
  <c r="GS67" i="3"/>
  <c r="JI67" i="3"/>
  <c r="BB69" i="3"/>
  <c r="FB69" i="3"/>
  <c r="GV69" i="3"/>
  <c r="IO69" i="3"/>
  <c r="BB74" i="3"/>
  <c r="AW75" i="3"/>
  <c r="GN75" i="3"/>
  <c r="DO77" i="3"/>
  <c r="AQ78" i="3"/>
  <c r="BE78" i="3"/>
  <c r="EZ78" i="3"/>
  <c r="GZ78" i="3"/>
  <c r="BF79" i="3"/>
  <c r="HH80" i="3"/>
  <c r="CH80" i="3"/>
  <c r="BT80" i="3"/>
  <c r="FY80" i="3"/>
  <c r="KD80" i="3"/>
  <c r="HI81" i="3"/>
  <c r="GI81" i="3"/>
  <c r="BA83" i="3"/>
  <c r="CW83" i="3"/>
  <c r="JF85" i="3"/>
  <c r="JB86" i="3"/>
  <c r="FB86" i="3"/>
  <c r="AV86" i="3"/>
  <c r="GV86" i="3"/>
  <c r="FD87" i="3"/>
  <c r="GH88" i="3"/>
  <c r="HO96" i="3"/>
  <c r="GO96" i="3"/>
  <c r="CO96" i="3"/>
  <c r="HS96" i="3"/>
  <c r="GS96" i="3"/>
  <c r="CS96" i="3"/>
  <c r="HX96" i="3"/>
  <c r="AX96" i="3"/>
  <c r="IB96" i="3"/>
  <c r="BB96" i="3"/>
  <c r="GB96" i="3"/>
  <c r="CB96" i="3"/>
  <c r="HG96" i="3"/>
  <c r="CQ98" i="3"/>
  <c r="AQ98" i="3"/>
  <c r="FV98" i="3"/>
  <c r="GV98" i="3"/>
  <c r="BE98" i="3"/>
  <c r="CE98" i="3"/>
  <c r="JP102" i="3"/>
  <c r="IP102" i="3"/>
  <c r="EP102" i="3"/>
  <c r="JT102" i="3"/>
  <c r="IT102" i="3"/>
  <c r="AT102" i="3"/>
  <c r="JY102" i="3"/>
  <c r="EY102" i="3"/>
  <c r="KD102" i="3"/>
  <c r="BD102" i="3"/>
  <c r="KH102" i="3"/>
  <c r="JH102" i="3"/>
  <c r="FH102" i="3"/>
  <c r="IY102" i="3"/>
  <c r="AT62" i="3"/>
  <c r="CD62" i="3"/>
  <c r="CT62" i="3"/>
  <c r="DH62" i="3"/>
  <c r="ET62" i="3"/>
  <c r="FT62" i="3"/>
  <c r="GH62" i="3"/>
  <c r="GY62" i="3"/>
  <c r="JG63" i="3"/>
  <c r="IS65" i="3"/>
  <c r="EX65" i="3"/>
  <c r="BR67" i="3"/>
  <c r="DN67" i="3"/>
  <c r="FW67" i="3"/>
  <c r="GX69" i="3"/>
  <c r="IX69" i="3"/>
  <c r="BF73" i="3"/>
  <c r="BF75" i="3"/>
  <c r="BY76" i="3"/>
  <c r="AV78" i="3"/>
  <c r="BI78" i="3"/>
  <c r="CE78" i="3"/>
  <c r="FI78" i="3"/>
  <c r="JV80" i="3"/>
  <c r="AV80" i="3"/>
  <c r="JZ80" i="3"/>
  <c r="GZ80" i="3"/>
  <c r="KE80" i="3"/>
  <c r="JE80" i="3"/>
  <c r="KI80" i="3"/>
  <c r="FI80" i="3"/>
  <c r="DI80" i="3"/>
  <c r="EQ80" i="3"/>
  <c r="IQ80" i="3"/>
  <c r="HF83" i="3"/>
  <c r="GZ85" i="3"/>
  <c r="BZ85" i="3"/>
  <c r="BF85" i="3"/>
  <c r="EN85" i="3"/>
  <c r="JV85" i="3"/>
  <c r="AT87" i="3"/>
  <c r="JQ89" i="3"/>
  <c r="KA90" i="3"/>
  <c r="BP62" i="3"/>
  <c r="CH62" i="3"/>
  <c r="CY62" i="3"/>
  <c r="FY62" i="3"/>
  <c r="GP62" i="3"/>
  <c r="JD62" i="3"/>
  <c r="JY62" i="3"/>
  <c r="FB63" i="3"/>
  <c r="IO63" i="3"/>
  <c r="JY63" i="3"/>
  <c r="HO64" i="3"/>
  <c r="AX65" i="3"/>
  <c r="GX65" i="3"/>
  <c r="AX66" i="3"/>
  <c r="BX67" i="3"/>
  <c r="GF67" i="3"/>
  <c r="KJ67" i="3"/>
  <c r="HG69" i="3"/>
  <c r="AN73" i="3"/>
  <c r="AS74" i="3"/>
  <c r="GO74" i="3"/>
  <c r="GW75" i="3"/>
  <c r="CD76" i="3"/>
  <c r="HI78" i="3"/>
  <c r="IV78" i="3"/>
  <c r="HN83" i="3"/>
  <c r="GN83" i="3"/>
  <c r="HR83" i="3"/>
  <c r="AR83" i="3"/>
  <c r="IJ83" i="3"/>
  <c r="DJ83" i="3"/>
  <c r="HJ83" i="3"/>
  <c r="JW85" i="3"/>
  <c r="AW85" i="3"/>
  <c r="KA85" i="3"/>
  <c r="JA85" i="3"/>
  <c r="FA85" i="3"/>
  <c r="FF85" i="3"/>
  <c r="HQ86" i="3"/>
  <c r="CQ86" i="3"/>
  <c r="II86" i="3"/>
  <c r="HI86" i="3"/>
  <c r="BE86" i="3"/>
  <c r="KH87" i="3"/>
  <c r="JH87" i="3"/>
  <c r="BD87" i="3"/>
  <c r="IP87" i="3"/>
  <c r="ER93" i="3"/>
  <c r="IR93" i="3"/>
  <c r="JJ93" i="3"/>
  <c r="FJ93" i="3"/>
  <c r="FD102" i="3"/>
  <c r="EW81" i="3"/>
  <c r="JJ81" i="3"/>
  <c r="BX83" i="3"/>
  <c r="JO83" i="3"/>
  <c r="AS84" i="3"/>
  <c r="GX84" i="3"/>
  <c r="GP85" i="3"/>
  <c r="DZ87" i="3"/>
  <c r="FI92" i="3"/>
  <c r="FR94" i="3"/>
  <c r="BD95" i="3"/>
  <c r="CB95" i="3"/>
  <c r="FH95" i="3"/>
  <c r="IP95" i="3"/>
  <c r="KB95" i="3"/>
  <c r="BB98" i="3"/>
  <c r="ED98" i="3"/>
  <c r="FB98" i="3"/>
  <c r="JB98" i="3"/>
  <c r="BB100" i="3"/>
  <c r="DD100" i="3"/>
  <c r="CA101" i="3"/>
  <c r="GJ101" i="3"/>
  <c r="KA101" i="3"/>
  <c r="CN102" i="3"/>
  <c r="Y74" i="21"/>
  <c r="BA74" i="21"/>
  <c r="CC74" i="21"/>
  <c r="AT74" i="16"/>
  <c r="BV74" i="16"/>
  <c r="D74" i="17"/>
  <c r="D75" i="17" s="1"/>
  <c r="BH74" i="17"/>
  <c r="K74" i="19"/>
  <c r="K75" i="19" s="1"/>
  <c r="AM74" i="19"/>
  <c r="AM75" i="19" s="1"/>
  <c r="BO74" i="19"/>
  <c r="AP95" i="3"/>
  <c r="BH95" i="3"/>
  <c r="FO95" i="3"/>
  <c r="IT95" i="3"/>
  <c r="KG95" i="3"/>
  <c r="EZ96" i="3"/>
  <c r="EH98" i="3"/>
  <c r="HP98" i="3"/>
  <c r="JG98" i="3"/>
  <c r="GE100" i="3"/>
  <c r="FN101" i="3"/>
  <c r="HE101" i="3"/>
  <c r="BA102" i="3"/>
  <c r="CW102" i="3"/>
  <c r="GN102" i="3"/>
  <c r="H29" i="23"/>
  <c r="F29" i="23"/>
  <c r="J29" i="23"/>
  <c r="BH74" i="21"/>
  <c r="BA74" i="16"/>
  <c r="CC74" i="16"/>
  <c r="K74" i="17"/>
  <c r="K75" i="17" s="1"/>
  <c r="AM74" i="17"/>
  <c r="AM75" i="17" s="1"/>
  <c r="BO74" i="17"/>
  <c r="AT74" i="19"/>
  <c r="BV74" i="19"/>
  <c r="AX95" i="3"/>
  <c r="EP95" i="3"/>
  <c r="GB95" i="3"/>
  <c r="JH95" i="3"/>
  <c r="ES98" i="3"/>
  <c r="FW98" i="3"/>
  <c r="JW98" i="3"/>
  <c r="AR99" i="3"/>
  <c r="AQ101" i="3"/>
  <c r="FR101" i="3"/>
  <c r="AN102" i="3"/>
  <c r="BO74" i="21"/>
  <c r="D74" i="16"/>
  <c r="D75" i="16" s="1"/>
  <c r="AF74" i="16"/>
  <c r="AF75" i="16" s="1"/>
  <c r="BH74" i="16"/>
  <c r="R74" i="17"/>
  <c r="R75" i="17" s="1"/>
  <c r="AT74" i="17"/>
  <c r="BV74" i="17"/>
  <c r="Y74" i="19"/>
  <c r="BA74" i="19"/>
  <c r="CC74" i="19"/>
  <c r="E15" i="7"/>
  <c r="J15" i="7"/>
  <c r="Q75" i="27"/>
  <c r="Y75" i="27" s="1"/>
  <c r="I75" i="27" s="1"/>
  <c r="A11" i="15"/>
  <c r="A17" i="15"/>
  <c r="A16" i="15"/>
  <c r="A12" i="15"/>
  <c r="A8" i="15"/>
  <c r="A15" i="15"/>
  <c r="A14" i="15"/>
  <c r="A10" i="15"/>
  <c r="A13" i="15"/>
  <c r="A9" i="15"/>
  <c r="K64" i="15"/>
  <c r="AY51" i="15"/>
  <c r="AY62" i="15"/>
  <c r="DG66" i="15"/>
  <c r="DN66" i="15" s="1"/>
  <c r="DL66" i="15"/>
  <c r="AG66" i="17" s="1"/>
  <c r="DY49" i="15"/>
  <c r="EK49" i="15" s="1"/>
  <c r="CH49" i="19" s="1"/>
  <c r="CA27" i="15"/>
  <c r="DK24" i="15"/>
  <c r="Z24" i="17" s="1"/>
  <c r="BY46" i="15"/>
  <c r="EC42" i="15"/>
  <c r="AD42" i="19" s="1"/>
  <c r="BW27" i="15"/>
  <c r="CD27" i="15" s="1"/>
  <c r="EQ23" i="15"/>
  <c r="EY23" i="15" s="1"/>
  <c r="BG23" i="20" s="1"/>
  <c r="DK38" i="15"/>
  <c r="Z38" i="17" s="1"/>
  <c r="CA39" i="15"/>
  <c r="DG42" i="15"/>
  <c r="DY36" i="15"/>
  <c r="EG36" i="15" s="1"/>
  <c r="DH42" i="15"/>
  <c r="E42" i="17" s="1"/>
  <c r="DK44" i="15"/>
  <c r="AD44" i="17" s="1"/>
  <c r="BZ46" i="15"/>
  <c r="CA53" i="15"/>
  <c r="DM33" i="15"/>
  <c r="DJ33" i="15"/>
  <c r="ED66" i="15"/>
  <c r="AG66" i="19" s="1"/>
  <c r="DZ66" i="15"/>
  <c r="F66" i="19" s="1"/>
  <c r="EB66" i="15"/>
  <c r="AS11" i="30"/>
  <c r="AS20" i="28"/>
  <c r="AS20" i="30" s="1"/>
  <c r="AW94" i="3"/>
  <c r="BF94" i="3"/>
  <c r="BQ93" i="3"/>
  <c r="AQ92" i="3"/>
  <c r="AZ90" i="3"/>
  <c r="AZ88" i="3"/>
  <c r="AR68" i="3"/>
  <c r="AX55" i="3"/>
  <c r="BE42" i="3"/>
  <c r="BS41" i="3"/>
  <c r="BV93" i="3"/>
  <c r="BG92" i="3"/>
  <c r="AR91" i="3"/>
  <c r="AW89" i="3"/>
  <c r="BJ68" i="3"/>
  <c r="BQ55" i="3"/>
  <c r="CO42" i="3"/>
  <c r="DF41" i="3"/>
  <c r="AT41" i="3"/>
  <c r="CS42" i="3"/>
  <c r="AX42" i="3"/>
  <c r="AV42" i="3"/>
  <c r="CI55" i="3"/>
  <c r="BG90" i="3"/>
  <c r="AX90" i="3"/>
  <c r="AR93" i="3"/>
  <c r="CV94" i="3"/>
  <c r="AC20" i="23"/>
  <c r="D23" i="10"/>
  <c r="G41" i="7" s="1"/>
  <c r="D24" i="10"/>
  <c r="D22" i="10"/>
  <c r="D153" i="10"/>
  <c r="D154" i="10"/>
  <c r="D155" i="10"/>
  <c r="AJ932" i="10"/>
  <c r="X925" i="10"/>
  <c r="AE938" i="10"/>
  <c r="O927" i="10"/>
  <c r="T929" i="10"/>
  <c r="D760" i="10"/>
  <c r="P926" i="10"/>
  <c r="D1019" i="10"/>
  <c r="D1021" i="10"/>
  <c r="D1309" i="10"/>
  <c r="D1308" i="10"/>
  <c r="EC30" i="15"/>
  <c r="AE30" i="19" s="1"/>
  <c r="DH33" i="15"/>
  <c r="EC46" i="15"/>
  <c r="AD46" i="19" s="1"/>
  <c r="CO54" i="15"/>
  <c r="CW54" i="15" s="1"/>
  <c r="CO58" i="15"/>
  <c r="CX58" i="15" s="1"/>
  <c r="BW60" i="15"/>
  <c r="CH60" i="15" s="1"/>
  <c r="BY61" i="15"/>
  <c r="BA11" i="30"/>
  <c r="BA20" i="28"/>
  <c r="BA20" i="30" s="1"/>
  <c r="M10" i="30"/>
  <c r="E10" i="30" s="1"/>
  <c r="AW41" i="3"/>
  <c r="BS68" i="3"/>
  <c r="BJ91" i="3"/>
  <c r="DI94" i="3"/>
  <c r="D25" i="10"/>
  <c r="D103" i="10"/>
  <c r="D100" i="10"/>
  <c r="D391" i="10"/>
  <c r="D735" i="10"/>
  <c r="D734" i="10"/>
  <c r="D785" i="10"/>
  <c r="D787" i="10"/>
  <c r="D837" i="10"/>
  <c r="D836" i="10"/>
  <c r="D839" i="10"/>
  <c r="AP938" i="10"/>
  <c r="D1152" i="10"/>
  <c r="D1153" i="10"/>
  <c r="F15" i="7"/>
  <c r="AT26" i="28"/>
  <c r="AT26" i="30" s="1"/>
  <c r="AL44" i="28"/>
  <c r="AL44" i="30" s="1"/>
  <c r="BB29" i="28"/>
  <c r="BB29" i="30" s="1"/>
  <c r="AL29" i="28"/>
  <c r="AL29" i="30" s="1"/>
  <c r="V29" i="28"/>
  <c r="V29" i="30" s="1"/>
  <c r="BB27" i="28"/>
  <c r="BB27" i="30" s="1"/>
  <c r="AL27" i="28"/>
  <c r="V27" i="28"/>
  <c r="V27" i="30" s="1"/>
  <c r="AD26" i="28"/>
  <c r="AD26" i="30" s="1"/>
  <c r="CC40" i="15"/>
  <c r="CU45" i="15"/>
  <c r="AR45" i="16" s="1"/>
  <c r="CP45" i="15"/>
  <c r="E45" i="16" s="1"/>
  <c r="AD44" i="28"/>
  <c r="AD44" i="30" s="1"/>
  <c r="N26" i="28"/>
  <c r="AL26" i="28"/>
  <c r="AL26" i="30" s="1"/>
  <c r="N29" i="28"/>
  <c r="N29" i="30" s="1"/>
  <c r="BD41" i="3"/>
  <c r="AV55" i="3"/>
  <c r="CD68" i="3"/>
  <c r="AX88" i="3"/>
  <c r="BX91" i="3"/>
  <c r="AN94" i="3"/>
  <c r="J77" i="10"/>
  <c r="D180" i="10"/>
  <c r="F40" i="7" s="1"/>
  <c r="D178" i="10"/>
  <c r="D181" i="10"/>
  <c r="D335" i="10"/>
  <c r="D733" i="10"/>
  <c r="J733" i="10"/>
  <c r="D732" i="10"/>
  <c r="D838" i="10"/>
  <c r="AS942" i="10"/>
  <c r="AT27" i="28"/>
  <c r="AT27" i="30" s="1"/>
  <c r="BT55" i="3"/>
  <c r="BA89" i="3"/>
  <c r="BI92" i="3"/>
  <c r="D546" i="10"/>
  <c r="D547" i="10"/>
  <c r="D810" i="10"/>
  <c r="D812" i="10"/>
  <c r="D813" i="10"/>
  <c r="D862" i="10"/>
  <c r="D942" i="10"/>
  <c r="D943" i="10"/>
  <c r="I15" i="7"/>
  <c r="DI24" i="15"/>
  <c r="ED36" i="15"/>
  <c r="AL36" i="19" s="1"/>
  <c r="EB39" i="15"/>
  <c r="BW43" i="15"/>
  <c r="DY47" i="15"/>
  <c r="AT44" i="28"/>
  <c r="AT44" i="30" s="1"/>
  <c r="J51" i="10"/>
  <c r="D284" i="10"/>
  <c r="D390" i="10"/>
  <c r="G390" i="10"/>
  <c r="F391" i="10"/>
  <c r="I391" i="10"/>
  <c r="J391" i="10"/>
  <c r="D443" i="10"/>
  <c r="D470" i="10"/>
  <c r="D469" i="10"/>
  <c r="J707" i="10"/>
  <c r="D708" i="10"/>
  <c r="D969" i="10"/>
  <c r="G1049" i="10"/>
  <c r="D1128" i="10"/>
  <c r="D1129" i="10"/>
  <c r="D1179" i="10"/>
  <c r="D1257" i="10"/>
  <c r="D1284" i="10"/>
  <c r="S77" i="27"/>
  <c r="J1049" i="10"/>
  <c r="D1180" i="10"/>
  <c r="D1285" i="10"/>
  <c r="V44" i="28"/>
  <c r="V44" i="30" s="1"/>
  <c r="BB44" i="28"/>
  <c r="BB44" i="30" s="1"/>
  <c r="AK11" i="30"/>
  <c r="E10" i="23"/>
  <c r="E11" i="23"/>
  <c r="BB26" i="28"/>
  <c r="BB26" i="30" s="1"/>
  <c r="D128" i="10"/>
  <c r="D285" i="10"/>
  <c r="J390" i="10"/>
  <c r="D445" i="10"/>
  <c r="D468" i="10"/>
  <c r="D676" i="10"/>
  <c r="F732" i="10"/>
  <c r="D786" i="10"/>
  <c r="D1102" i="10"/>
  <c r="D1103" i="10"/>
  <c r="D1127" i="10"/>
  <c r="D1311" i="10"/>
  <c r="D1310" i="10"/>
  <c r="D1362" i="10"/>
  <c r="D1363" i="10"/>
  <c r="H71" i="15"/>
  <c r="G73" i="15"/>
  <c r="H72" i="15"/>
  <c r="G23" i="24"/>
  <c r="H23" i="24"/>
  <c r="E29" i="28"/>
  <c r="J412" i="10"/>
  <c r="F18" i="10"/>
  <c r="F24" i="10" s="1"/>
  <c r="J18" i="10"/>
  <c r="J24" i="10" s="1"/>
  <c r="J253" i="10"/>
  <c r="J279" i="10"/>
  <c r="J360" i="10"/>
  <c r="H361" i="10"/>
  <c r="H367" i="10" s="1"/>
  <c r="F412" i="10"/>
  <c r="J621" i="10"/>
  <c r="I754" i="10"/>
  <c r="J760" i="10" s="1"/>
  <c r="F755" i="10"/>
  <c r="J755" i="10"/>
  <c r="G749" i="10"/>
  <c r="G755" i="10" s="1"/>
  <c r="H937" i="10"/>
  <c r="J962" i="10"/>
  <c r="I1044" i="10"/>
  <c r="F1045" i="10"/>
  <c r="G1065" i="10"/>
  <c r="G1071" i="10" s="1"/>
  <c r="J1116" i="10"/>
  <c r="J1122" i="10" s="1"/>
  <c r="H1117" i="10"/>
  <c r="H1123" i="10" s="1"/>
  <c r="J1279" i="10"/>
  <c r="J1304" i="10"/>
  <c r="J50" i="27"/>
  <c r="R50" i="27" s="1"/>
  <c r="K52" i="27"/>
  <c r="S52" i="27" s="1"/>
  <c r="J304" i="10"/>
  <c r="H1097" i="10"/>
  <c r="F19" i="10"/>
  <c r="F25" i="10" s="1"/>
  <c r="H39" i="10"/>
  <c r="H45" i="10" s="1"/>
  <c r="H51" i="10" s="1"/>
  <c r="I70" i="10"/>
  <c r="I76" i="10" s="1"/>
  <c r="G381" i="10"/>
  <c r="G387" i="10" s="1"/>
  <c r="J381" i="10"/>
  <c r="J387" i="10" s="1"/>
  <c r="F413" i="10"/>
  <c r="G419" i="10" s="1"/>
  <c r="J413" i="10"/>
  <c r="J419" i="10" s="1"/>
  <c r="H722" i="10"/>
  <c r="H728" i="10" s="1"/>
  <c r="I755" i="10"/>
  <c r="G1039" i="10"/>
  <c r="G1045" i="10" s="1"/>
  <c r="G1117" i="10"/>
  <c r="G1123" i="10" s="1"/>
  <c r="H1129" i="10" s="1"/>
  <c r="J1123" i="10"/>
  <c r="I28" i="27"/>
  <c r="Q28" i="27" s="1"/>
  <c r="J31" i="27"/>
  <c r="R31" i="27" s="1"/>
  <c r="I42" i="27"/>
  <c r="Q42" i="27" s="1"/>
  <c r="CO42" i="15"/>
  <c r="CY42" i="15" s="1"/>
  <c r="BW52" i="15"/>
  <c r="CH52" i="15" s="1"/>
  <c r="BX23" i="15"/>
  <c r="ED23" i="15"/>
  <c r="AJ23" i="19" s="1"/>
  <c r="CT24" i="15"/>
  <c r="AH24" i="16" s="1"/>
  <c r="BY25" i="15"/>
  <c r="BZ37" i="15"/>
  <c r="BY38" i="15"/>
  <c r="CS39" i="15"/>
  <c r="ER39" i="15"/>
  <c r="J39" i="20" s="1"/>
  <c r="CR40" i="15"/>
  <c r="V40" i="16" s="1"/>
  <c r="CS42" i="15"/>
  <c r="AE42" i="16" s="1"/>
  <c r="DY42" i="15"/>
  <c r="EI42" i="15" s="1"/>
  <c r="EA44" i="15"/>
  <c r="Q44" i="19" s="1"/>
  <c r="EU47" i="15"/>
  <c r="AE47" i="20" s="1"/>
  <c r="CP51" i="15"/>
  <c r="J51" i="16" s="1"/>
  <c r="DG62" i="15"/>
  <c r="DZ63" i="15"/>
  <c r="E63" i="19" s="1"/>
  <c r="DH64" i="15"/>
  <c r="ES64" i="15"/>
  <c r="Q64" i="20" s="1"/>
  <c r="BY23" i="15"/>
  <c r="EU39" i="15"/>
  <c r="AE39" i="20" s="1"/>
  <c r="CQ51" i="15"/>
  <c r="M51" i="16" s="1"/>
  <c r="CR62" i="15"/>
  <c r="T62" i="16" s="1"/>
  <c r="DI62" i="15"/>
  <c r="CR64" i="15"/>
  <c r="V64" i="16" s="1"/>
  <c r="DK64" i="15"/>
  <c r="BW65" i="15"/>
  <c r="CI65" i="15" s="1"/>
  <c r="EV67" i="15"/>
  <c r="AL67" i="20" s="1"/>
  <c r="CQ32" i="15"/>
  <c r="M32" i="16" s="1"/>
  <c r="DI33" i="15"/>
  <c r="DH36" i="15"/>
  <c r="G36" i="17" s="1"/>
  <c r="CO39" i="15"/>
  <c r="CZ39" i="15" s="1"/>
  <c r="EQ39" i="15"/>
  <c r="EZ39" i="15" s="1"/>
  <c r="BN39" i="20" s="1"/>
  <c r="CO40" i="15"/>
  <c r="CW40" i="15" s="1"/>
  <c r="EA42" i="15"/>
  <c r="L42" i="19" s="1"/>
  <c r="CR44" i="15"/>
  <c r="T44" i="16" s="1"/>
  <c r="DL46" i="15"/>
  <c r="AK46" i="17" s="1"/>
  <c r="EQ47" i="15"/>
  <c r="FB47" i="15" s="1"/>
  <c r="CB47" i="20" s="1"/>
  <c r="CP49" i="15"/>
  <c r="J49" i="16" s="1"/>
  <c r="DG64" i="15"/>
  <c r="DP64" i="15" s="1"/>
  <c r="DM64" i="15"/>
  <c r="AO64" i="17" s="1"/>
  <c r="ER65" i="15"/>
  <c r="J65" i="20" s="1"/>
  <c r="DI66" i="15"/>
  <c r="M66" i="17" s="1"/>
  <c r="F50" i="27"/>
  <c r="N50" i="27" s="1"/>
  <c r="G44" i="27"/>
  <c r="O44" i="27" s="1"/>
  <c r="G32" i="27"/>
  <c r="O32" i="27" s="1"/>
  <c r="G33" i="27"/>
  <c r="O33" i="27" s="1"/>
  <c r="J40" i="27"/>
  <c r="R40" i="27" s="1"/>
  <c r="G43" i="27"/>
  <c r="O43" i="27" s="1"/>
  <c r="EQ27" i="15"/>
  <c r="DY28" i="15"/>
  <c r="EF28" i="15" s="1"/>
  <c r="ED28" i="15"/>
  <c r="AJ28" i="19" s="1"/>
  <c r="EQ43" i="15"/>
  <c r="FC43" i="15" s="1"/>
  <c r="CI43" i="20" s="1"/>
  <c r="EQ52" i="15"/>
  <c r="EY52" i="15" s="1"/>
  <c r="BG52" i="20" s="1"/>
  <c r="EQ59" i="15"/>
  <c r="FB59" i="15" s="1"/>
  <c r="CB59" i="20" s="1"/>
  <c r="EW59" i="15"/>
  <c r="AS59" i="20" s="1"/>
  <c r="CC63" i="15"/>
  <c r="ES27" i="15"/>
  <c r="Q27" i="20" s="1"/>
  <c r="DZ28" i="15"/>
  <c r="CO31" i="15"/>
  <c r="DA31" i="15" s="1"/>
  <c r="ER31" i="15"/>
  <c r="J31" i="20" s="1"/>
  <c r="BZ38" i="15"/>
  <c r="CR38" i="15"/>
  <c r="X38" i="16" s="1"/>
  <c r="CP43" i="15"/>
  <c r="G43" i="16" s="1"/>
  <c r="ER43" i="15"/>
  <c r="J43" i="20" s="1"/>
  <c r="CS49" i="15"/>
  <c r="DZ52" i="15"/>
  <c r="E52" i="19" s="1"/>
  <c r="ES52" i="15"/>
  <c r="Q52" i="20" s="1"/>
  <c r="DH54" i="15"/>
  <c r="J54" i="17" s="1"/>
  <c r="EE54" i="15"/>
  <c r="AO54" i="19" s="1"/>
  <c r="ER59" i="15"/>
  <c r="J59" i="20" s="1"/>
  <c r="BW63" i="15"/>
  <c r="BX65" i="15"/>
  <c r="ES65" i="15"/>
  <c r="Q65" i="20" s="1"/>
  <c r="DG23" i="15"/>
  <c r="CA25" i="15"/>
  <c r="EU27" i="15"/>
  <c r="AE27" i="20" s="1"/>
  <c r="BY28" i="15"/>
  <c r="EA28" i="15"/>
  <c r="DY30" i="15"/>
  <c r="CQ31" i="15"/>
  <c r="Q31" i="16" s="1"/>
  <c r="ES32" i="15"/>
  <c r="Q32" i="20" s="1"/>
  <c r="BW35" i="15"/>
  <c r="BX37" i="15"/>
  <c r="CS37" i="15"/>
  <c r="EU41" i="15"/>
  <c r="AE41" i="20" s="1"/>
  <c r="DZ42" i="15"/>
  <c r="H42" i="19" s="1"/>
  <c r="BX43" i="15"/>
  <c r="EU43" i="15"/>
  <c r="AE43" i="20" s="1"/>
  <c r="CO44" i="15"/>
  <c r="CW44" i="15" s="1"/>
  <c r="DZ46" i="15"/>
  <c r="DG50" i="15"/>
  <c r="DQ50" i="15" s="1"/>
  <c r="EW52" i="15"/>
  <c r="AS52" i="20" s="1"/>
  <c r="BX53" i="15"/>
  <c r="CQ53" i="15"/>
  <c r="CT54" i="15"/>
  <c r="AL54" i="16" s="1"/>
  <c r="DM54" i="15"/>
  <c r="AQ54" i="17" s="1"/>
  <c r="EQ55" i="15"/>
  <c r="FC55" i="15" s="1"/>
  <c r="CI55" i="20" s="1"/>
  <c r="DG56" i="15"/>
  <c r="DR56" i="15" s="1"/>
  <c r="EU59" i="15"/>
  <c r="AE59" i="20" s="1"/>
  <c r="BW61" i="15"/>
  <c r="BX63" i="15"/>
  <c r="CC65" i="15"/>
  <c r="ES67" i="15"/>
  <c r="Q67" i="20" s="1"/>
  <c r="AO59" i="15"/>
  <c r="U37" i="15"/>
  <c r="U43" i="15"/>
  <c r="IT92" i="3"/>
  <c r="BT92" i="3"/>
  <c r="IY92" i="3"/>
  <c r="BY92" i="3"/>
  <c r="JH92" i="3"/>
  <c r="CH92" i="3"/>
  <c r="AO23" i="15"/>
  <c r="U36" i="15"/>
  <c r="AY36" i="15"/>
  <c r="K36" i="15"/>
  <c r="CU59" i="15"/>
  <c r="AO59" i="16" s="1"/>
  <c r="CR59" i="15"/>
  <c r="X59" i="16" s="1"/>
  <c r="CP59" i="15"/>
  <c r="K60" i="15"/>
  <c r="DJ67" i="15"/>
  <c r="V67" i="17" s="1"/>
  <c r="DM67" i="15"/>
  <c r="AQ67" i="17" s="1"/>
  <c r="DK67" i="15"/>
  <c r="DI67" i="15"/>
  <c r="Q67" i="17" s="1"/>
  <c r="M11" i="30"/>
  <c r="E11" i="30" s="1"/>
  <c r="M20" i="28"/>
  <c r="E11" i="28"/>
  <c r="HV61" i="3"/>
  <c r="AV61" i="3"/>
  <c r="GV61" i="3"/>
  <c r="EV61" i="3"/>
  <c r="HZ61" i="3"/>
  <c r="EZ61" i="3"/>
  <c r="IZ61" i="3"/>
  <c r="GZ61" i="3"/>
  <c r="AZ61" i="3"/>
  <c r="II61" i="3"/>
  <c r="FI61" i="3"/>
  <c r="JI61" i="3"/>
  <c r="HI61" i="3"/>
  <c r="BI61" i="3"/>
  <c r="GP96" i="3"/>
  <c r="BP96" i="3"/>
  <c r="FP96" i="3"/>
  <c r="JP96" i="3"/>
  <c r="AP96" i="3"/>
  <c r="GY96" i="3"/>
  <c r="BY96" i="3"/>
  <c r="JY96" i="3"/>
  <c r="AY96" i="3"/>
  <c r="FY96" i="3"/>
  <c r="HH96" i="3"/>
  <c r="GH96" i="3"/>
  <c r="CH96" i="3"/>
  <c r="KH96" i="3"/>
  <c r="BH96" i="3"/>
  <c r="ET23" i="15"/>
  <c r="X23" i="20" s="1"/>
  <c r="EU23" i="15"/>
  <c r="AE23" i="20" s="1"/>
  <c r="ES23" i="15"/>
  <c r="Q23" i="20" s="1"/>
  <c r="U25" i="15"/>
  <c r="K25" i="15"/>
  <c r="DM26" i="21"/>
  <c r="DV26" i="21" s="1"/>
  <c r="BY26" i="15"/>
  <c r="BW26" i="15"/>
  <c r="ET28" i="15"/>
  <c r="X28" i="20" s="1"/>
  <c r="ES28" i="15"/>
  <c r="Q28" i="20" s="1"/>
  <c r="BY30" i="15"/>
  <c r="BZ30" i="15"/>
  <c r="BX30" i="15"/>
  <c r="AY31" i="15"/>
  <c r="AO31" i="15"/>
  <c r="K31" i="15"/>
  <c r="CC32" i="15"/>
  <c r="BZ32" i="15"/>
  <c r="AE33" i="15"/>
  <c r="U33" i="15"/>
  <c r="U34" i="15"/>
  <c r="AY35" i="15"/>
  <c r="AE38" i="15"/>
  <c r="AO38" i="15"/>
  <c r="K38" i="15"/>
  <c r="BZ45" i="15"/>
  <c r="CA45" i="15"/>
  <c r="BW45" i="15"/>
  <c r="CE45" i="15" s="1"/>
  <c r="DZ50" i="15"/>
  <c r="G50" i="19" s="1"/>
  <c r="EE50" i="15"/>
  <c r="AR50" i="19" s="1"/>
  <c r="E28" i="30"/>
  <c r="S53" i="23"/>
  <c r="S53" i="28"/>
  <c r="AY53" i="23"/>
  <c r="AY53" i="28"/>
  <c r="IT99" i="3"/>
  <c r="CH59" i="3"/>
  <c r="BP59" i="3"/>
  <c r="BX58" i="3"/>
  <c r="IW89" i="3"/>
  <c r="IZ84" i="3"/>
  <c r="BN74" i="3"/>
  <c r="BQ60" i="3"/>
  <c r="IY58" i="3"/>
  <c r="EY58" i="3"/>
  <c r="BW53" i="3"/>
  <c r="JJ52" i="3"/>
  <c r="IR52" i="3"/>
  <c r="FA52" i="3"/>
  <c r="JE47" i="3"/>
  <c r="FE47" i="3"/>
  <c r="IT41" i="3"/>
  <c r="FD41" i="3"/>
  <c r="EO74" i="3"/>
  <c r="CI73" i="3"/>
  <c r="JE59" i="3"/>
  <c r="FE59" i="3"/>
  <c r="BY59" i="3"/>
  <c r="CG58" i="3"/>
  <c r="JD58" i="3"/>
  <c r="CB58" i="3"/>
  <c r="JA52" i="3"/>
  <c r="EN52" i="3"/>
  <c r="IQ47" i="3"/>
  <c r="EV47" i="3"/>
  <c r="FI42" i="3"/>
  <c r="BT42" i="3"/>
  <c r="ET41" i="3"/>
  <c r="ES90" i="3"/>
  <c r="EZ59" i="3"/>
  <c r="BO58" i="3"/>
  <c r="FJ52" i="3"/>
  <c r="EQ47" i="3"/>
  <c r="ES45" i="3"/>
  <c r="EV42" i="3"/>
  <c r="JD41" i="3"/>
  <c r="CG41" i="3"/>
  <c r="FD99" i="3"/>
  <c r="JG90" i="3"/>
  <c r="IX74" i="3"/>
  <c r="BX66" i="3"/>
  <c r="BR65" i="3"/>
  <c r="BV60" i="3"/>
  <c r="CA53" i="3"/>
  <c r="ER52" i="3"/>
  <c r="IV47" i="3"/>
  <c r="FI47" i="3"/>
  <c r="BW45" i="3"/>
  <c r="BY42" i="3"/>
  <c r="FH41" i="3"/>
  <c r="BO41" i="3"/>
  <c r="IQ88" i="3"/>
  <c r="IO65" i="3"/>
  <c r="IZ59" i="3"/>
  <c r="BT59" i="3"/>
  <c r="FD58" i="3"/>
  <c r="IW52" i="3"/>
  <c r="BY47" i="3"/>
  <c r="CB46" i="3"/>
  <c r="IX45" i="3"/>
  <c r="IZ42" i="3"/>
  <c r="EP41" i="3"/>
  <c r="HP16" i="3"/>
  <c r="HP32" i="3" s="1"/>
  <c r="IP16" i="3"/>
  <c r="IP32" i="3" s="1"/>
  <c r="EP16" i="3"/>
  <c r="EP32" i="3" s="1"/>
  <c r="CP16" i="3"/>
  <c r="CP32" i="3" s="1"/>
  <c r="P32" i="3"/>
  <c r="GP16" i="3"/>
  <c r="GP32" i="3" s="1"/>
  <c r="HT16" i="3"/>
  <c r="HT32" i="3" s="1"/>
  <c r="GT16" i="3"/>
  <c r="GT32" i="3" s="1"/>
  <c r="T32" i="3"/>
  <c r="AT16" i="3"/>
  <c r="AT32" i="3" s="1"/>
  <c r="CT16" i="3"/>
  <c r="CT32" i="3" s="1"/>
  <c r="IT16" i="3"/>
  <c r="IT32" i="3" s="1"/>
  <c r="HY16" i="3"/>
  <c r="HY32" i="3" s="1"/>
  <c r="IY16" i="3"/>
  <c r="IY32" i="3" s="1"/>
  <c r="EY16" i="3"/>
  <c r="EY32" i="3" s="1"/>
  <c r="CY16" i="3"/>
  <c r="CY32" i="3" s="1"/>
  <c r="Y32" i="3"/>
  <c r="GY16" i="3"/>
  <c r="GY32" i="3" s="1"/>
  <c r="AY16" i="3"/>
  <c r="AY32" i="3" s="1"/>
  <c r="ID16" i="3"/>
  <c r="ID32" i="3" s="1"/>
  <c r="HD16" i="3"/>
  <c r="HD32" i="3" s="1"/>
  <c r="AD32" i="3"/>
  <c r="BD16" i="3"/>
  <c r="BD32" i="3" s="1"/>
  <c r="FD16" i="3"/>
  <c r="FD32" i="3" s="1"/>
  <c r="DD16" i="3"/>
  <c r="DD32" i="3" s="1"/>
  <c r="JD16" i="3"/>
  <c r="JD32" i="3" s="1"/>
  <c r="IH16" i="3"/>
  <c r="IH32" i="3" s="1"/>
  <c r="JH16" i="3"/>
  <c r="JH32" i="3" s="1"/>
  <c r="FH16" i="3"/>
  <c r="FH32" i="3" s="1"/>
  <c r="DH16" i="3"/>
  <c r="DH32" i="3" s="1"/>
  <c r="BH16" i="3"/>
  <c r="BH32" i="3" s="1"/>
  <c r="HH16" i="3"/>
  <c r="HH32" i="3" s="1"/>
  <c r="AH32" i="3"/>
  <c r="AP16" i="3"/>
  <c r="AP32" i="3" s="1"/>
  <c r="GN22" i="3"/>
  <c r="BN22" i="3"/>
  <c r="FN22" i="3"/>
  <c r="JN22" i="3"/>
  <c r="GR22" i="3"/>
  <c r="JR22" i="3"/>
  <c r="FR22" i="3"/>
  <c r="BR22" i="3"/>
  <c r="GW22" i="3"/>
  <c r="BW22" i="3"/>
  <c r="FW22" i="3"/>
  <c r="JW22" i="3"/>
  <c r="HA22" i="3"/>
  <c r="KA22" i="3"/>
  <c r="CA22" i="3"/>
  <c r="HF22" i="3"/>
  <c r="CF22" i="3"/>
  <c r="GF22" i="3"/>
  <c r="KF22" i="3"/>
  <c r="HJ22" i="3"/>
  <c r="KJ22" i="3"/>
  <c r="GJ22" i="3"/>
  <c r="CJ22" i="3"/>
  <c r="GA22" i="3"/>
  <c r="HN28" i="3"/>
  <c r="HN36" i="3" s="1"/>
  <c r="N36" i="3"/>
  <c r="GN28" i="3"/>
  <c r="GN36" i="3" s="1"/>
  <c r="AN28" i="3"/>
  <c r="AN36" i="3" s="1"/>
  <c r="IN28" i="3"/>
  <c r="IN36" i="3" s="1"/>
  <c r="BN28" i="3"/>
  <c r="BN36" i="3" s="1"/>
  <c r="JN28" i="3"/>
  <c r="JN36" i="3" s="1"/>
  <c r="EN28" i="3"/>
  <c r="EN36" i="3" s="1"/>
  <c r="CN28" i="3"/>
  <c r="CN36" i="3" s="1"/>
  <c r="HR28" i="3"/>
  <c r="HR36" i="3" s="1"/>
  <c r="IR28" i="3"/>
  <c r="IR36" i="3" s="1"/>
  <c r="ER28" i="3"/>
  <c r="ER36" i="3" s="1"/>
  <c r="BR28" i="3"/>
  <c r="BR36" i="3" s="1"/>
  <c r="JR28" i="3"/>
  <c r="JR36" i="3" s="1"/>
  <c r="FR28" i="3"/>
  <c r="FR36" i="3" s="1"/>
  <c r="CR28" i="3"/>
  <c r="CR36" i="3" s="1"/>
  <c r="R36" i="3"/>
  <c r="GR28" i="3"/>
  <c r="GR36" i="3" s="1"/>
  <c r="AR28" i="3"/>
  <c r="AR36" i="3" s="1"/>
  <c r="HW28" i="3"/>
  <c r="HW36" i="3" s="1"/>
  <c r="W36" i="3"/>
  <c r="GW28" i="3"/>
  <c r="GW36" i="3" s="1"/>
  <c r="AW28" i="3"/>
  <c r="AW36" i="3" s="1"/>
  <c r="FW28" i="3"/>
  <c r="FW36" i="3" s="1"/>
  <c r="CW28" i="3"/>
  <c r="CW36" i="3" s="1"/>
  <c r="JW28" i="3"/>
  <c r="JW36" i="3" s="1"/>
  <c r="EW28" i="3"/>
  <c r="EW36" i="3" s="1"/>
  <c r="IA28" i="3"/>
  <c r="IA36" i="3" s="1"/>
  <c r="JA28" i="3"/>
  <c r="JA36" i="3" s="1"/>
  <c r="FA28" i="3"/>
  <c r="FA36" i="3" s="1"/>
  <c r="CA28" i="3"/>
  <c r="CA36" i="3" s="1"/>
  <c r="KA28" i="3"/>
  <c r="KA36" i="3" s="1"/>
  <c r="GA28" i="3"/>
  <c r="GA36" i="3" s="1"/>
  <c r="DA28" i="3"/>
  <c r="DA36" i="3" s="1"/>
  <c r="HA28" i="3"/>
  <c r="HA36" i="3" s="1"/>
  <c r="BA28" i="3"/>
  <c r="BA36" i="3" s="1"/>
  <c r="IF28" i="3"/>
  <c r="IF36" i="3" s="1"/>
  <c r="AF36" i="3"/>
  <c r="HF28" i="3"/>
  <c r="HF36" i="3" s="1"/>
  <c r="BF28" i="3"/>
  <c r="BF36" i="3" s="1"/>
  <c r="JF28" i="3"/>
  <c r="JF36" i="3" s="1"/>
  <c r="CF28" i="3"/>
  <c r="CF36" i="3" s="1"/>
  <c r="KF28" i="3"/>
  <c r="KF36" i="3" s="1"/>
  <c r="FF28" i="3"/>
  <c r="FF36" i="3" s="1"/>
  <c r="DF28" i="3"/>
  <c r="DF36" i="3" s="1"/>
  <c r="IJ28" i="3"/>
  <c r="IJ36" i="3" s="1"/>
  <c r="JJ28" i="3"/>
  <c r="JJ36" i="3" s="1"/>
  <c r="FJ28" i="3"/>
  <c r="FJ36" i="3" s="1"/>
  <c r="CJ28" i="3"/>
  <c r="CJ36" i="3" s="1"/>
  <c r="KJ28" i="3"/>
  <c r="KJ36" i="3" s="1"/>
  <c r="GJ28" i="3"/>
  <c r="GJ36" i="3" s="1"/>
  <c r="DJ28" i="3"/>
  <c r="DJ36" i="3" s="1"/>
  <c r="AJ36" i="3"/>
  <c r="BJ28" i="3"/>
  <c r="BJ36" i="3" s="1"/>
  <c r="HJ28" i="3"/>
  <c r="HJ36" i="3" s="1"/>
  <c r="FN28" i="3"/>
  <c r="FN36" i="3" s="1"/>
  <c r="AA36" i="3"/>
  <c r="GQ44" i="3"/>
  <c r="BQ44" i="3"/>
  <c r="FQ44" i="3"/>
  <c r="JQ44" i="3"/>
  <c r="GV44" i="3"/>
  <c r="JV44" i="3"/>
  <c r="FV44" i="3"/>
  <c r="GZ44" i="3"/>
  <c r="BZ44" i="3"/>
  <c r="JZ44" i="3"/>
  <c r="HE44" i="3"/>
  <c r="KE44" i="3"/>
  <c r="GE44" i="3"/>
  <c r="CE44" i="3"/>
  <c r="HI44" i="3"/>
  <c r="CI44" i="3"/>
  <c r="GI44" i="3"/>
  <c r="KI44" i="3"/>
  <c r="CA45" i="3"/>
  <c r="GN49" i="3"/>
  <c r="FN49" i="3"/>
  <c r="BN49" i="3"/>
  <c r="JN49" i="3"/>
  <c r="GR49" i="3"/>
  <c r="JR49" i="3"/>
  <c r="BR49" i="3"/>
  <c r="FR49" i="3"/>
  <c r="GW49" i="3"/>
  <c r="FW49" i="3"/>
  <c r="HA49" i="3"/>
  <c r="KA49" i="3"/>
  <c r="CA49" i="3"/>
  <c r="HF49" i="3"/>
  <c r="GF49" i="3"/>
  <c r="KF49" i="3"/>
  <c r="CF49" i="3"/>
  <c r="HJ49" i="3"/>
  <c r="KJ49" i="3"/>
  <c r="CJ49" i="3"/>
  <c r="GJ49" i="3"/>
  <c r="GP51" i="3"/>
  <c r="JP51" i="3"/>
  <c r="FP51" i="3"/>
  <c r="GT51" i="3"/>
  <c r="FT51" i="3"/>
  <c r="JT51" i="3"/>
  <c r="GY51" i="3"/>
  <c r="FY51" i="3"/>
  <c r="HD51" i="3"/>
  <c r="GD51" i="3"/>
  <c r="KD51" i="3"/>
  <c r="HH51" i="3"/>
  <c r="KH51" i="3"/>
  <c r="GH51" i="3"/>
  <c r="FF52" i="3"/>
  <c r="IV61" i="3"/>
  <c r="DS73" i="3"/>
  <c r="HS73" i="3"/>
  <c r="HX73" i="3"/>
  <c r="DX73" i="3"/>
  <c r="BQ73" i="3"/>
  <c r="CF74" i="3"/>
  <c r="CD84" i="3"/>
  <c r="JO94" i="3"/>
  <c r="AO94" i="3"/>
  <c r="JS94" i="3"/>
  <c r="AS94" i="3"/>
  <c r="JX94" i="3"/>
  <c r="AX94" i="3"/>
  <c r="KB94" i="3"/>
  <c r="BB94" i="3"/>
  <c r="KG94" i="3"/>
  <c r="BG94" i="3"/>
  <c r="E44" i="23"/>
  <c r="M44" i="28"/>
  <c r="IP92" i="3"/>
  <c r="BP92" i="3"/>
  <c r="JD92" i="3"/>
  <c r="CD92" i="3"/>
  <c r="E7" i="23"/>
  <c r="U7" i="28"/>
  <c r="U7" i="30" s="1"/>
  <c r="DL27" i="15"/>
  <c r="DG27" i="15"/>
  <c r="BZ29" i="15"/>
  <c r="BW29" i="15"/>
  <c r="CF29" i="15" s="1"/>
  <c r="DM31" i="15"/>
  <c r="DJ31" i="15"/>
  <c r="U31" i="17" s="1"/>
  <c r="EB32" i="15"/>
  <c r="ED32" i="15"/>
  <c r="AJ32" i="19" s="1"/>
  <c r="EA32" i="15"/>
  <c r="DY32" i="15"/>
  <c r="EB34" i="15"/>
  <c r="EA34" i="15"/>
  <c r="M34" i="19" s="1"/>
  <c r="DZ34" i="15"/>
  <c r="AO42" i="15"/>
  <c r="M19" i="30"/>
  <c r="E19" i="30" s="1"/>
  <c r="E19" i="28"/>
  <c r="U67" i="15"/>
  <c r="HQ61" i="3"/>
  <c r="EQ61" i="3"/>
  <c r="IQ61" i="3"/>
  <c r="GQ61" i="3"/>
  <c r="AQ61" i="3"/>
  <c r="IE61" i="3"/>
  <c r="BE61" i="3"/>
  <c r="JE61" i="3"/>
  <c r="HE61" i="3"/>
  <c r="FE61" i="3"/>
  <c r="GT96" i="3"/>
  <c r="AT96" i="3"/>
  <c r="FT96" i="3"/>
  <c r="BT96" i="3"/>
  <c r="JT96" i="3"/>
  <c r="HD96" i="3"/>
  <c r="KD96" i="3"/>
  <c r="GD96" i="3"/>
  <c r="CD96" i="3"/>
  <c r="BD96" i="3"/>
  <c r="CR29" i="15"/>
  <c r="CU29" i="15"/>
  <c r="AO29" i="16" s="1"/>
  <c r="CQ29" i="15"/>
  <c r="L29" i="16" s="1"/>
  <c r="CB31" i="15"/>
  <c r="BZ31" i="15"/>
  <c r="BW33" i="15"/>
  <c r="CG33" i="15" s="1"/>
  <c r="BZ33" i="15"/>
  <c r="CT47" i="15"/>
  <c r="AK47" i="16" s="1"/>
  <c r="CQ47" i="15"/>
  <c r="DJ48" i="15"/>
  <c r="W48" i="17" s="1"/>
  <c r="DK48" i="15"/>
  <c r="AD48" i="17" s="1"/>
  <c r="AO52" i="15"/>
  <c r="AE55" i="15"/>
  <c r="U55" i="15"/>
  <c r="AO55" i="15"/>
  <c r="AY55" i="15"/>
  <c r="K55" i="15"/>
  <c r="DM65" i="15"/>
  <c r="AQ65" i="17" s="1"/>
  <c r="DI65" i="15"/>
  <c r="L65" i="17" s="1"/>
  <c r="N13" i="27"/>
  <c r="N13" i="23"/>
  <c r="R13" i="27"/>
  <c r="R13" i="23"/>
  <c r="W13" i="27"/>
  <c r="W13" i="23"/>
  <c r="AA13" i="27"/>
  <c r="AA13" i="23"/>
  <c r="AF13" i="27"/>
  <c r="AF13" i="23"/>
  <c r="AK13" i="27"/>
  <c r="AK13" i="23"/>
  <c r="AK13" i="28" s="1"/>
  <c r="AK13" i="30" s="1"/>
  <c r="AO13" i="27"/>
  <c r="AO13" i="23"/>
  <c r="AT13" i="27"/>
  <c r="AT13" i="23"/>
  <c r="AX13" i="27"/>
  <c r="AX13" i="23"/>
  <c r="BC13" i="27"/>
  <c r="BC13" i="23"/>
  <c r="HO20" i="3"/>
  <c r="IO20" i="3"/>
  <c r="GO20" i="3"/>
  <c r="CO20" i="3"/>
  <c r="HS20" i="3"/>
  <c r="GS20" i="3"/>
  <c r="ES20" i="3"/>
  <c r="CS20" i="3"/>
  <c r="AS20" i="3"/>
  <c r="IS20" i="3"/>
  <c r="HX20" i="3"/>
  <c r="IX20" i="3"/>
  <c r="EX20" i="3"/>
  <c r="CX20" i="3"/>
  <c r="AX20" i="3"/>
  <c r="IB20" i="3"/>
  <c r="HB20" i="3"/>
  <c r="FB20" i="3"/>
  <c r="DB20" i="3"/>
  <c r="BB20" i="3"/>
  <c r="JB20" i="3"/>
  <c r="IG20" i="3"/>
  <c r="JG20" i="3"/>
  <c r="HG20" i="3"/>
  <c r="BG20" i="3"/>
  <c r="DG20" i="3"/>
  <c r="AO20" i="3"/>
  <c r="P35" i="3"/>
  <c r="JP26" i="3"/>
  <c r="JP35" i="3" s="1"/>
  <c r="FP26" i="3"/>
  <c r="FP35" i="3" s="1"/>
  <c r="T35" i="3"/>
  <c r="BT26" i="3"/>
  <c r="BT35" i="3" s="1"/>
  <c r="FT26" i="3"/>
  <c r="FT35" i="3" s="1"/>
  <c r="Y35" i="3"/>
  <c r="JY26" i="3"/>
  <c r="JY35" i="3" s="1"/>
  <c r="BY26" i="3"/>
  <c r="BY35" i="3" s="1"/>
  <c r="FY26" i="3"/>
  <c r="FY35" i="3" s="1"/>
  <c r="AD35" i="3"/>
  <c r="CD26" i="3"/>
  <c r="CD35" i="3" s="1"/>
  <c r="GD26" i="3"/>
  <c r="GD35" i="3" s="1"/>
  <c r="KD26" i="3"/>
  <c r="KD35" i="3" s="1"/>
  <c r="AH35" i="3"/>
  <c r="KH26" i="3"/>
  <c r="KH35" i="3" s="1"/>
  <c r="GH26" i="3"/>
  <c r="GH35" i="3" s="1"/>
  <c r="IY41" i="3"/>
  <c r="IS45" i="3"/>
  <c r="HP46" i="3"/>
  <c r="GP46" i="3"/>
  <c r="EP46" i="3"/>
  <c r="IP46" i="3"/>
  <c r="HT46" i="3"/>
  <c r="IT46" i="3"/>
  <c r="AT46" i="3"/>
  <c r="ET46" i="3"/>
  <c r="GT46" i="3"/>
  <c r="HY46" i="3"/>
  <c r="IY46" i="3"/>
  <c r="GY46" i="3"/>
  <c r="EY46" i="3"/>
  <c r="AY46" i="3"/>
  <c r="ID46" i="3"/>
  <c r="FD46" i="3"/>
  <c r="BD46" i="3"/>
  <c r="HD46" i="3"/>
  <c r="IH46" i="3"/>
  <c r="HH46" i="3"/>
  <c r="BH46" i="3"/>
  <c r="JH46" i="3"/>
  <c r="AP46" i="3"/>
  <c r="FH46" i="3"/>
  <c r="JD46" i="3"/>
  <c r="JI47" i="3"/>
  <c r="BW65" i="3"/>
  <c r="HP77" i="3"/>
  <c r="EP77" i="3"/>
  <c r="AP77" i="3"/>
  <c r="GP77" i="3"/>
  <c r="IP77" i="3"/>
  <c r="HT77" i="3"/>
  <c r="GT77" i="3"/>
  <c r="ET77" i="3"/>
  <c r="IT77" i="3"/>
  <c r="AT77" i="3"/>
  <c r="HY77" i="3"/>
  <c r="IY77" i="3"/>
  <c r="GY77" i="3"/>
  <c r="EY77" i="3"/>
  <c r="ID77" i="3"/>
  <c r="HD77" i="3"/>
  <c r="FD77" i="3"/>
  <c r="JD77" i="3"/>
  <c r="BD77" i="3"/>
  <c r="IH77" i="3"/>
  <c r="FH77" i="3"/>
  <c r="BH77" i="3"/>
  <c r="HH77" i="3"/>
  <c r="JH77" i="3"/>
  <c r="AY77" i="3"/>
  <c r="GN86" i="3"/>
  <c r="BN86" i="3"/>
  <c r="JN86" i="3"/>
  <c r="FN86" i="3"/>
  <c r="GR86" i="3"/>
  <c r="JR86" i="3"/>
  <c r="FR86" i="3"/>
  <c r="BR86" i="3"/>
  <c r="GW86" i="3"/>
  <c r="JW86" i="3"/>
  <c r="HA86" i="3"/>
  <c r="CA86" i="3"/>
  <c r="GA86" i="3"/>
  <c r="HF86" i="3"/>
  <c r="CF86" i="3"/>
  <c r="KF86" i="3"/>
  <c r="GF86" i="3"/>
  <c r="HJ86" i="3"/>
  <c r="KJ86" i="3"/>
  <c r="GJ86" i="3"/>
  <c r="CJ86" i="3"/>
  <c r="BW86" i="3"/>
  <c r="HP93" i="3"/>
  <c r="AP93" i="3"/>
  <c r="HT93" i="3"/>
  <c r="AT93" i="3"/>
  <c r="HY93" i="3"/>
  <c r="AY93" i="3"/>
  <c r="GO102" i="3"/>
  <c r="FO102" i="3"/>
  <c r="JO102" i="3"/>
  <c r="BO102" i="3"/>
  <c r="GS102" i="3"/>
  <c r="FS102" i="3"/>
  <c r="BS102" i="3"/>
  <c r="JS102" i="3"/>
  <c r="GX102" i="3"/>
  <c r="JX102" i="3"/>
  <c r="BX102" i="3"/>
  <c r="FX102" i="3"/>
  <c r="HB102" i="3"/>
  <c r="CB102" i="3"/>
  <c r="KB102" i="3"/>
  <c r="GB102" i="3"/>
  <c r="HG102" i="3"/>
  <c r="GG102" i="3"/>
  <c r="CG102" i="3"/>
  <c r="KG102" i="3"/>
  <c r="BG13" i="23"/>
  <c r="EB40" i="15"/>
  <c r="V40" i="19" s="1"/>
  <c r="EA40" i="15"/>
  <c r="L40" i="19" s="1"/>
  <c r="DZ40" i="15"/>
  <c r="AO51" i="15"/>
  <c r="DJ52" i="15"/>
  <c r="X52" i="17" s="1"/>
  <c r="DL52" i="15"/>
  <c r="AL52" i="17" s="1"/>
  <c r="DI52" i="15"/>
  <c r="AO56" i="15"/>
  <c r="BZ57" i="15"/>
  <c r="CC57" i="15"/>
  <c r="CA57" i="15"/>
  <c r="U62" i="15"/>
  <c r="AO67" i="15"/>
  <c r="F73" i="15"/>
  <c r="E74" i="15" s="1"/>
  <c r="S13" i="27"/>
  <c r="S13" i="23"/>
  <c r="AC13" i="27"/>
  <c r="AC13" i="23"/>
  <c r="AC13" i="28" s="1"/>
  <c r="AC13" i="30" s="1"/>
  <c r="AL13" i="27"/>
  <c r="AL13" i="23"/>
  <c r="I23" i="24"/>
  <c r="I44" i="23"/>
  <c r="BG53" i="23"/>
  <c r="BG53" i="28"/>
  <c r="Q32" i="3"/>
  <c r="BQ16" i="3"/>
  <c r="BQ32" i="3" s="1"/>
  <c r="JQ16" i="3"/>
  <c r="JQ32" i="3" s="1"/>
  <c r="FQ16" i="3"/>
  <c r="FQ32" i="3" s="1"/>
  <c r="AI32" i="3"/>
  <c r="CI16" i="3"/>
  <c r="CI32" i="3" s="1"/>
  <c r="KI16" i="3"/>
  <c r="KI32" i="3" s="1"/>
  <c r="GI16" i="3"/>
  <c r="GI32" i="3" s="1"/>
  <c r="N33" i="3"/>
  <c r="JN18" i="3"/>
  <c r="BN18" i="3"/>
  <c r="W33" i="3"/>
  <c r="JW18" i="3"/>
  <c r="BW18" i="3"/>
  <c r="AF33" i="3"/>
  <c r="KF18" i="3"/>
  <c r="CF18" i="3"/>
  <c r="GT20" i="3"/>
  <c r="JT20" i="3"/>
  <c r="HD20" i="3"/>
  <c r="KD20" i="3"/>
  <c r="HO22" i="3"/>
  <c r="IO22" i="3"/>
  <c r="FO22" i="3"/>
  <c r="JO22" i="3"/>
  <c r="CO22" i="3"/>
  <c r="HX22" i="3"/>
  <c r="IX22" i="3"/>
  <c r="FX22" i="3"/>
  <c r="JX22" i="3"/>
  <c r="CX22" i="3"/>
  <c r="IG22" i="3"/>
  <c r="JG22" i="3"/>
  <c r="GG22" i="3"/>
  <c r="KG22" i="3"/>
  <c r="DG22" i="3"/>
  <c r="BG22" i="3"/>
  <c r="GX22" i="3"/>
  <c r="HQ26" i="3"/>
  <c r="HQ35" i="3" s="1"/>
  <c r="GQ26" i="3"/>
  <c r="GQ35" i="3" s="1"/>
  <c r="EQ26" i="3"/>
  <c r="EQ35" i="3" s="1"/>
  <c r="Q35" i="3"/>
  <c r="IQ26" i="3"/>
  <c r="IQ35" i="3" s="1"/>
  <c r="BQ26" i="3"/>
  <c r="BQ35" i="3" s="1"/>
  <c r="HZ26" i="3"/>
  <c r="HZ35" i="3" s="1"/>
  <c r="GZ26" i="3"/>
  <c r="GZ35" i="3" s="1"/>
  <c r="EZ26" i="3"/>
  <c r="EZ35" i="3" s="1"/>
  <c r="Z35" i="3"/>
  <c r="IZ26" i="3"/>
  <c r="IZ35" i="3" s="1"/>
  <c r="BZ26" i="3"/>
  <c r="BZ35" i="3" s="1"/>
  <c r="II26" i="3"/>
  <c r="II35" i="3" s="1"/>
  <c r="HI26" i="3"/>
  <c r="HI35" i="3" s="1"/>
  <c r="FI26" i="3"/>
  <c r="FI35" i="3" s="1"/>
  <c r="AI35" i="3"/>
  <c r="JI26" i="3"/>
  <c r="JI35" i="3" s="1"/>
  <c r="CI26" i="3"/>
  <c r="CI35" i="3" s="1"/>
  <c r="BV26" i="3"/>
  <c r="BV35" i="3" s="1"/>
  <c r="DI26" i="3"/>
  <c r="DI35" i="3" s="1"/>
  <c r="JZ26" i="3"/>
  <c r="JZ35" i="3" s="1"/>
  <c r="JR41" i="3"/>
  <c r="AR41" i="3"/>
  <c r="CR41" i="3"/>
  <c r="IA41" i="3"/>
  <c r="BA41" i="3"/>
  <c r="KJ41" i="3"/>
  <c r="BJ41" i="3"/>
  <c r="DJ41" i="3"/>
  <c r="JO42" i="3"/>
  <c r="GO42" i="3"/>
  <c r="KB42" i="3"/>
  <c r="DB42" i="3"/>
  <c r="BB42" i="3"/>
  <c r="HR44" i="3"/>
  <c r="IR44" i="3"/>
  <c r="ER44" i="3"/>
  <c r="BR44" i="3"/>
  <c r="JR44" i="3"/>
  <c r="FR44" i="3"/>
  <c r="CR44" i="3"/>
  <c r="IA44" i="3"/>
  <c r="JA44" i="3"/>
  <c r="FA44" i="3"/>
  <c r="CA44" i="3"/>
  <c r="KA44" i="3"/>
  <c r="GA44" i="3"/>
  <c r="DA44" i="3"/>
  <c r="IJ44" i="3"/>
  <c r="JJ44" i="3"/>
  <c r="FJ44" i="3"/>
  <c r="CJ44" i="3"/>
  <c r="KJ44" i="3"/>
  <c r="GJ44" i="3"/>
  <c r="DJ44" i="3"/>
  <c r="BW44" i="3"/>
  <c r="GF44" i="3"/>
  <c r="IW44" i="3"/>
  <c r="GF45" i="3"/>
  <c r="FO46" i="3"/>
  <c r="HS47" i="3"/>
  <c r="AS47" i="3"/>
  <c r="IB47" i="3"/>
  <c r="DB47" i="3"/>
  <c r="BB47" i="3"/>
  <c r="GD47" i="3"/>
  <c r="HQ51" i="3"/>
  <c r="IQ51" i="3"/>
  <c r="FQ51" i="3"/>
  <c r="HZ51" i="3"/>
  <c r="IZ51" i="3"/>
  <c r="FZ51" i="3"/>
  <c r="II51" i="3"/>
  <c r="JI51" i="3"/>
  <c r="GI51" i="3"/>
  <c r="CY52" i="3"/>
  <c r="GN57" i="3"/>
  <c r="FN57" i="3"/>
  <c r="JN57" i="3"/>
  <c r="HA57" i="3"/>
  <c r="CA57" i="3"/>
  <c r="KA57" i="3"/>
  <c r="GA57" i="3"/>
  <c r="BN57" i="3"/>
  <c r="FR57" i="3"/>
  <c r="HS59" i="3"/>
  <c r="AS59" i="3"/>
  <c r="GS59" i="3"/>
  <c r="IB59" i="3"/>
  <c r="DB59" i="3"/>
  <c r="BB59" i="3"/>
  <c r="HB59" i="3"/>
  <c r="GI66" i="3"/>
  <c r="DD73" i="3"/>
  <c r="HB75" i="3"/>
  <c r="CB75" i="3"/>
  <c r="HO76" i="3"/>
  <c r="IO76" i="3"/>
  <c r="EO76" i="3"/>
  <c r="GO76" i="3"/>
  <c r="HX76" i="3"/>
  <c r="IX76" i="3"/>
  <c r="EX76" i="3"/>
  <c r="GX76" i="3"/>
  <c r="AX76" i="3"/>
  <c r="IG76" i="3"/>
  <c r="JG76" i="3"/>
  <c r="FG76" i="3"/>
  <c r="HG76" i="3"/>
  <c r="GQ77" i="3"/>
  <c r="BQ77" i="3"/>
  <c r="HE77" i="3"/>
  <c r="CE77" i="3"/>
  <c r="HI77" i="3"/>
  <c r="CI77" i="3"/>
  <c r="BO78" i="3"/>
  <c r="GO78" i="3"/>
  <c r="EO78" i="3"/>
  <c r="BX78" i="3"/>
  <c r="GX78" i="3"/>
  <c r="IX78" i="3"/>
  <c r="CG78" i="3"/>
  <c r="HG78" i="3"/>
  <c r="FG78" i="3"/>
  <c r="BG78" i="3"/>
  <c r="HT81" i="3"/>
  <c r="AT81" i="3"/>
  <c r="GT81" i="3"/>
  <c r="IH81" i="3"/>
  <c r="HH81" i="3"/>
  <c r="DH81" i="3"/>
  <c r="CX84" i="3"/>
  <c r="HS85" i="3"/>
  <c r="DS85" i="3"/>
  <c r="DO85" i="3"/>
  <c r="HR87" i="3"/>
  <c r="AR87" i="3"/>
  <c r="CR87" i="3"/>
  <c r="IA87" i="3"/>
  <c r="HA87" i="3"/>
  <c r="BA87" i="3"/>
  <c r="DA87" i="3"/>
  <c r="IJ87" i="3"/>
  <c r="BJ87" i="3"/>
  <c r="DJ87" i="3"/>
  <c r="HJ87" i="3"/>
  <c r="FN90" i="3"/>
  <c r="GF90" i="3"/>
  <c r="HN95" i="3"/>
  <c r="GN95" i="3"/>
  <c r="BN95" i="3"/>
  <c r="AN95" i="3"/>
  <c r="CN95" i="3"/>
  <c r="HW95" i="3"/>
  <c r="CW95" i="3"/>
  <c r="BW95" i="3"/>
  <c r="GW95" i="3"/>
  <c r="AW95" i="3"/>
  <c r="IF95" i="3"/>
  <c r="HF95" i="3"/>
  <c r="CF95" i="3"/>
  <c r="BF95" i="3"/>
  <c r="IY99" i="3"/>
  <c r="O13" i="23"/>
  <c r="CN31" i="21"/>
  <c r="CO31" i="21"/>
  <c r="CK31" i="21"/>
  <c r="CZ55" i="21"/>
  <c r="CO55" i="21"/>
  <c r="CK55" i="21"/>
  <c r="CN55" i="21"/>
  <c r="CL55" i="21"/>
  <c r="CM55" i="21"/>
  <c r="CP55" i="21"/>
  <c r="F5" i="27"/>
  <c r="I29" i="7"/>
  <c r="J6" i="7"/>
  <c r="F6" i="7"/>
  <c r="H29" i="7"/>
  <c r="H1081" i="10" s="1"/>
  <c r="I6" i="7"/>
  <c r="G29" i="7"/>
  <c r="G869" i="10" s="1"/>
  <c r="G875" i="10" s="1"/>
  <c r="G881" i="10" s="1"/>
  <c r="G887" i="10" s="1"/>
  <c r="F29" i="7"/>
  <c r="G6" i="7"/>
  <c r="J29" i="7"/>
  <c r="H6" i="7"/>
  <c r="AO24" i="15"/>
  <c r="EV24" i="15"/>
  <c r="AL24" i="20" s="1"/>
  <c r="EU24" i="15"/>
  <c r="AE24" i="20" s="1"/>
  <c r="ES24" i="15"/>
  <c r="Q24" i="20" s="1"/>
  <c r="DM29" i="15"/>
  <c r="DI29" i="15"/>
  <c r="O29" i="17" s="1"/>
  <c r="DH29" i="15"/>
  <c r="AO30" i="15"/>
  <c r="AO39" i="15"/>
  <c r="DM41" i="15"/>
  <c r="AN41" i="17" s="1"/>
  <c r="DJ41" i="15"/>
  <c r="K45" i="15"/>
  <c r="CR45" i="15"/>
  <c r="U45" i="16" s="1"/>
  <c r="CS45" i="15"/>
  <c r="AE45" i="16" s="1"/>
  <c r="CQ45" i="15"/>
  <c r="M45" i="16" s="1"/>
  <c r="U51" i="15"/>
  <c r="ET51" i="15"/>
  <c r="X51" i="20" s="1"/>
  <c r="EW51" i="15"/>
  <c r="AS51" i="20" s="1"/>
  <c r="EU51" i="15"/>
  <c r="AE51" i="20" s="1"/>
  <c r="AE52" i="15"/>
  <c r="DM52" i="15"/>
  <c r="AQ52" i="17" s="1"/>
  <c r="AE56" i="15"/>
  <c r="EE56" i="15"/>
  <c r="AP56" i="19" s="1"/>
  <c r="DZ56" i="15"/>
  <c r="J56" i="19" s="1"/>
  <c r="U59" i="15"/>
  <c r="AY59" i="15"/>
  <c r="DJ60" i="15"/>
  <c r="V60" i="17" s="1"/>
  <c r="DL60" i="15"/>
  <c r="DI60" i="15"/>
  <c r="Q60" i="17" s="1"/>
  <c r="AO62" i="15"/>
  <c r="AY64" i="15"/>
  <c r="AE64" i="15"/>
  <c r="AE67" i="15"/>
  <c r="K67" i="15"/>
  <c r="AY56" i="15"/>
  <c r="K56" i="15"/>
  <c r="U47" i="15"/>
  <c r="K43" i="15"/>
  <c r="K42" i="15"/>
  <c r="AY32" i="15"/>
  <c r="K30" i="15"/>
  <c r="CE16" i="3"/>
  <c r="CE32" i="3" s="1"/>
  <c r="JV16" i="3"/>
  <c r="JV32" i="3" s="1"/>
  <c r="GQ21" i="3"/>
  <c r="BQ21" i="3"/>
  <c r="JQ21" i="3"/>
  <c r="GV21" i="3"/>
  <c r="FV21" i="3"/>
  <c r="GZ21" i="3"/>
  <c r="BZ21" i="3"/>
  <c r="JZ21" i="3"/>
  <c r="HE21" i="3"/>
  <c r="GE21" i="3"/>
  <c r="HI21" i="3"/>
  <c r="CI21" i="3"/>
  <c r="KI21" i="3"/>
  <c r="BV21" i="3"/>
  <c r="FZ21" i="3"/>
  <c r="AX22" i="3"/>
  <c r="GO22" i="3"/>
  <c r="HG22" i="3"/>
  <c r="GS24" i="3"/>
  <c r="JS24" i="3"/>
  <c r="FS24" i="3"/>
  <c r="BS24" i="3"/>
  <c r="HB24" i="3"/>
  <c r="KB24" i="3"/>
  <c r="GB24" i="3"/>
  <c r="CB24" i="3"/>
  <c r="BX24" i="3"/>
  <c r="FO24" i="3"/>
  <c r="AQ26" i="3"/>
  <c r="AQ35" i="3" s="1"/>
  <c r="BI26" i="3"/>
  <c r="BI35" i="3" s="1"/>
  <c r="CE26" i="3"/>
  <c r="CE35" i="3" s="1"/>
  <c r="CZ26" i="3"/>
  <c r="CZ35" i="3" s="1"/>
  <c r="JQ26" i="3"/>
  <c r="JQ35" i="3" s="1"/>
  <c r="KI26" i="3"/>
  <c r="KI35" i="3" s="1"/>
  <c r="Q36" i="3"/>
  <c r="BQ28" i="3"/>
  <c r="BQ36" i="3" s="1"/>
  <c r="V36" i="3"/>
  <c r="JV28" i="3"/>
  <c r="JV36" i="3" s="1"/>
  <c r="FV28" i="3"/>
  <c r="FV36" i="3" s="1"/>
  <c r="Z36" i="3"/>
  <c r="BZ28" i="3"/>
  <c r="BZ36" i="3" s="1"/>
  <c r="AE36" i="3"/>
  <c r="KE28" i="3"/>
  <c r="KE36" i="3" s="1"/>
  <c r="GE28" i="3"/>
  <c r="GE36" i="3" s="1"/>
  <c r="AI36" i="3"/>
  <c r="CI28" i="3"/>
  <c r="CI36" i="3" s="1"/>
  <c r="BV28" i="3"/>
  <c r="BV36" i="3" s="1"/>
  <c r="FZ28" i="3"/>
  <c r="FZ36" i="3" s="1"/>
  <c r="IP41" i="3"/>
  <c r="EY41" i="3"/>
  <c r="JH41" i="3"/>
  <c r="DA41" i="3"/>
  <c r="HA41" i="3"/>
  <c r="JX41" i="3"/>
  <c r="IQ42" i="3"/>
  <c r="FE42" i="3"/>
  <c r="JI42" i="3"/>
  <c r="FP42" i="3"/>
  <c r="JT42" i="3"/>
  <c r="BN44" i="3"/>
  <c r="CF44" i="3"/>
  <c r="HO45" i="3"/>
  <c r="IO45" i="3"/>
  <c r="EO45" i="3"/>
  <c r="GO45" i="3"/>
  <c r="HS45" i="3"/>
  <c r="AS45" i="3"/>
  <c r="HX45" i="3"/>
  <c r="GX45" i="3"/>
  <c r="IB45" i="3"/>
  <c r="JB45" i="3"/>
  <c r="FB45" i="3"/>
  <c r="BB45" i="3"/>
  <c r="IG45" i="3"/>
  <c r="JG45" i="3"/>
  <c r="FG45" i="3"/>
  <c r="HG45" i="3"/>
  <c r="AO45" i="3"/>
  <c r="DI45" i="3"/>
  <c r="FN45" i="3"/>
  <c r="HB45" i="3"/>
  <c r="JR45" i="3"/>
  <c r="CW46" i="3"/>
  <c r="GG46" i="3"/>
  <c r="KB46" i="3"/>
  <c r="CS47" i="3"/>
  <c r="HB47" i="3"/>
  <c r="KH47" i="3"/>
  <c r="GQ48" i="3"/>
  <c r="BQ48" i="3"/>
  <c r="GZ48" i="3"/>
  <c r="BZ48" i="3"/>
  <c r="HI48" i="3"/>
  <c r="CI48" i="3"/>
  <c r="BV48" i="3"/>
  <c r="HQ49" i="3"/>
  <c r="IQ49" i="3"/>
  <c r="AQ49" i="3"/>
  <c r="GQ49" i="3"/>
  <c r="HV49" i="3"/>
  <c r="EV49" i="3"/>
  <c r="CV49" i="3"/>
  <c r="HZ49" i="3"/>
  <c r="IZ49" i="3"/>
  <c r="AZ49" i="3"/>
  <c r="GZ49" i="3"/>
  <c r="IE49" i="3"/>
  <c r="FE49" i="3"/>
  <c r="DE49" i="3"/>
  <c r="II49" i="3"/>
  <c r="JI49" i="3"/>
  <c r="BI49" i="3"/>
  <c r="HI49" i="3"/>
  <c r="EQ49" i="3"/>
  <c r="FI49" i="3"/>
  <c r="HP50" i="3"/>
  <c r="IP50" i="3"/>
  <c r="GP50" i="3"/>
  <c r="HT50" i="3"/>
  <c r="JT50" i="3"/>
  <c r="ET50" i="3"/>
  <c r="FT50" i="3"/>
  <c r="HY50" i="3"/>
  <c r="IY50" i="3"/>
  <c r="GY50" i="3"/>
  <c r="ID50" i="3"/>
  <c r="KD50" i="3"/>
  <c r="FD50" i="3"/>
  <c r="GD50" i="3"/>
  <c r="IH50" i="3"/>
  <c r="JH50" i="3"/>
  <c r="HH50" i="3"/>
  <c r="EP50" i="3"/>
  <c r="FH50" i="3"/>
  <c r="JY50" i="3"/>
  <c r="JQ51" i="3"/>
  <c r="KI51" i="3"/>
  <c r="GQ52" i="3"/>
  <c r="FQ52" i="3"/>
  <c r="BQ52" i="3"/>
  <c r="GV52" i="3"/>
  <c r="FV52" i="3"/>
  <c r="BV52" i="3"/>
  <c r="GZ52" i="3"/>
  <c r="JZ52" i="3"/>
  <c r="HE52" i="3"/>
  <c r="KE52" i="3"/>
  <c r="HI52" i="3"/>
  <c r="KI52" i="3"/>
  <c r="GI52" i="3"/>
  <c r="CI52" i="3"/>
  <c r="CE52" i="3"/>
  <c r="GE52" i="3"/>
  <c r="JQ52" i="3"/>
  <c r="FR53" i="3"/>
  <c r="JR53" i="3"/>
  <c r="HP54" i="3"/>
  <c r="JP54" i="3"/>
  <c r="FP54" i="3"/>
  <c r="BP54" i="3"/>
  <c r="CP54" i="3"/>
  <c r="EP54" i="3"/>
  <c r="HT54" i="3"/>
  <c r="GT54" i="3"/>
  <c r="CT54" i="3"/>
  <c r="IT54" i="3"/>
  <c r="ET54" i="3"/>
  <c r="AT54" i="3"/>
  <c r="JT54" i="3"/>
  <c r="BT54" i="3"/>
  <c r="HY54" i="3"/>
  <c r="JY54" i="3"/>
  <c r="FY54" i="3"/>
  <c r="BY54" i="3"/>
  <c r="GY54" i="3"/>
  <c r="IY54" i="3"/>
  <c r="AY54" i="3"/>
  <c r="ID54" i="3"/>
  <c r="HD54" i="3"/>
  <c r="DD54" i="3"/>
  <c r="JD54" i="3"/>
  <c r="FD54" i="3"/>
  <c r="BD54" i="3"/>
  <c r="GD54" i="3"/>
  <c r="IH54" i="3"/>
  <c r="KH54" i="3"/>
  <c r="GH54" i="3"/>
  <c r="CH54" i="3"/>
  <c r="DH54" i="3"/>
  <c r="FH54" i="3"/>
  <c r="HH54" i="3"/>
  <c r="DA58" i="3"/>
  <c r="JS58" i="3"/>
  <c r="DG59" i="3"/>
  <c r="HN60" i="3"/>
  <c r="IN60" i="3"/>
  <c r="EN60" i="3"/>
  <c r="AN60" i="3"/>
  <c r="HR60" i="3"/>
  <c r="GR60" i="3"/>
  <c r="ER60" i="3"/>
  <c r="AR60" i="3"/>
  <c r="IR60" i="3"/>
  <c r="HW60" i="3"/>
  <c r="EW60" i="3"/>
  <c r="GW60" i="3"/>
  <c r="IA60" i="3"/>
  <c r="HA60" i="3"/>
  <c r="BA60" i="3"/>
  <c r="JA60" i="3"/>
  <c r="IF60" i="3"/>
  <c r="JF60" i="3"/>
  <c r="FF60" i="3"/>
  <c r="BF60" i="3"/>
  <c r="IJ60" i="3"/>
  <c r="HJ60" i="3"/>
  <c r="FJ60" i="3"/>
  <c r="BJ60" i="3"/>
  <c r="FA60" i="3"/>
  <c r="JJ60" i="3"/>
  <c r="HP64" i="3"/>
  <c r="GP64" i="3"/>
  <c r="EP64" i="3"/>
  <c r="IP64" i="3"/>
  <c r="HT64" i="3"/>
  <c r="IT64" i="3"/>
  <c r="HY64" i="3"/>
  <c r="GY64" i="3"/>
  <c r="EY64" i="3"/>
  <c r="ID64" i="3"/>
  <c r="JD64" i="3"/>
  <c r="HD64" i="3"/>
  <c r="FD64" i="3"/>
  <c r="IH64" i="3"/>
  <c r="HH64" i="3"/>
  <c r="FH64" i="3"/>
  <c r="JH64" i="3"/>
  <c r="IY64" i="3"/>
  <c r="FR65" i="3"/>
  <c r="JN66" i="3"/>
  <c r="GN66" i="3"/>
  <c r="EN66" i="3"/>
  <c r="AN66" i="3"/>
  <c r="JR66" i="3"/>
  <c r="GR66" i="3"/>
  <c r="BR66" i="3"/>
  <c r="AR66" i="3"/>
  <c r="IR66" i="3"/>
  <c r="JW66" i="3"/>
  <c r="GW66" i="3"/>
  <c r="EW66" i="3"/>
  <c r="AW66" i="3"/>
  <c r="KA66" i="3"/>
  <c r="JA66" i="3"/>
  <c r="HA66" i="3"/>
  <c r="BA66" i="3"/>
  <c r="KF66" i="3"/>
  <c r="FF66" i="3"/>
  <c r="BF66" i="3"/>
  <c r="KJ66" i="3"/>
  <c r="BJ66" i="3"/>
  <c r="JJ66" i="3"/>
  <c r="HJ66" i="3"/>
  <c r="HQ74" i="3"/>
  <c r="AQ74" i="3"/>
  <c r="HV74" i="3"/>
  <c r="GV74" i="3"/>
  <c r="HZ74" i="3"/>
  <c r="AZ74" i="3"/>
  <c r="CZ74" i="3"/>
  <c r="GZ74" i="3"/>
  <c r="IE74" i="3"/>
  <c r="HE74" i="3"/>
  <c r="BE74" i="3"/>
  <c r="II74" i="3"/>
  <c r="BI74" i="3"/>
  <c r="GQ74" i="3"/>
  <c r="BZ77" i="3"/>
  <c r="JG78" i="3"/>
  <c r="HO80" i="3"/>
  <c r="IO80" i="3"/>
  <c r="GO80" i="3"/>
  <c r="EO80" i="3"/>
  <c r="HS80" i="3"/>
  <c r="AS80" i="3"/>
  <c r="ES80" i="3"/>
  <c r="CS80" i="3"/>
  <c r="IS80" i="3"/>
  <c r="HX80" i="3"/>
  <c r="GX80" i="3"/>
  <c r="CX80" i="3"/>
  <c r="AX80" i="3"/>
  <c r="IB80" i="3"/>
  <c r="BB80" i="3"/>
  <c r="FB80" i="3"/>
  <c r="DB80" i="3"/>
  <c r="HB80" i="3"/>
  <c r="IG80" i="3"/>
  <c r="HG80" i="3"/>
  <c r="FG80" i="3"/>
  <c r="AO80" i="3"/>
  <c r="CP81" i="3"/>
  <c r="BP91" i="3"/>
  <c r="IP91" i="3"/>
  <c r="AP91" i="3"/>
  <c r="BT91" i="3"/>
  <c r="IT91" i="3"/>
  <c r="ET91" i="3"/>
  <c r="AT91" i="3"/>
  <c r="BY91" i="3"/>
  <c r="IY91" i="3"/>
  <c r="EY91" i="3"/>
  <c r="CD91" i="3"/>
  <c r="BD91" i="3"/>
  <c r="FD91" i="3"/>
  <c r="CH91" i="3"/>
  <c r="FH91" i="3"/>
  <c r="BH91" i="3"/>
  <c r="AY91" i="3"/>
  <c r="JD91" i="3"/>
  <c r="HS92" i="3"/>
  <c r="AS92" i="3"/>
  <c r="HX92" i="3"/>
  <c r="AX92" i="3"/>
  <c r="IB92" i="3"/>
  <c r="BB92" i="3"/>
  <c r="AO92" i="3"/>
  <c r="BJ95" i="3"/>
  <c r="AY13" i="23"/>
  <c r="E26" i="23"/>
  <c r="M26" i="28"/>
  <c r="F26" i="23"/>
  <c r="V26" i="28"/>
  <c r="DJ56" i="15"/>
  <c r="DL56" i="15"/>
  <c r="AJ56" i="17" s="1"/>
  <c r="DI56" i="15"/>
  <c r="O56" i="17" s="1"/>
  <c r="X13" i="27"/>
  <c r="X13" i="23"/>
  <c r="AG13" i="27"/>
  <c r="AG13" i="23"/>
  <c r="AP13" i="27"/>
  <c r="AP13" i="23"/>
  <c r="BD13" i="27"/>
  <c r="BD13" i="23"/>
  <c r="E23" i="24"/>
  <c r="CY66" i="3"/>
  <c r="CY60" i="3"/>
  <c r="GH59" i="3"/>
  <c r="FP59" i="3"/>
  <c r="GG58" i="3"/>
  <c r="FO58" i="3"/>
  <c r="FY84" i="3"/>
  <c r="GF82" i="3"/>
  <c r="CQ65" i="3"/>
  <c r="KE60" i="3"/>
  <c r="GI60" i="3"/>
  <c r="DD60" i="3"/>
  <c r="JT59" i="3"/>
  <c r="FT59" i="3"/>
  <c r="CW58" i="3"/>
  <c r="JN53" i="3"/>
  <c r="FN53" i="3"/>
  <c r="DI53" i="3"/>
  <c r="DF46" i="3"/>
  <c r="CN46" i="3"/>
  <c r="DE45" i="3"/>
  <c r="KD42" i="3"/>
  <c r="FY42" i="3"/>
  <c r="CW75" i="3"/>
  <c r="DH66" i="3"/>
  <c r="JQ60" i="3"/>
  <c r="FV60" i="3"/>
  <c r="CP60" i="3"/>
  <c r="JX58" i="3"/>
  <c r="FX58" i="3"/>
  <c r="KJ53" i="3"/>
  <c r="GJ53" i="3"/>
  <c r="CV53" i="3"/>
  <c r="Z32" i="3"/>
  <c r="BZ16" i="3"/>
  <c r="BZ32" i="3" s="1"/>
  <c r="JZ16" i="3"/>
  <c r="JZ32" i="3" s="1"/>
  <c r="FZ16" i="3"/>
  <c r="FZ32" i="3" s="1"/>
  <c r="BV16" i="3"/>
  <c r="BV32" i="3" s="1"/>
  <c r="GE16" i="3"/>
  <c r="GE32" i="3" s="1"/>
  <c r="R33" i="3"/>
  <c r="FR18" i="3"/>
  <c r="AA33" i="3"/>
  <c r="GA18" i="3"/>
  <c r="AJ33" i="3"/>
  <c r="GJ18" i="3"/>
  <c r="GP20" i="3"/>
  <c r="FP20" i="3"/>
  <c r="BP20" i="3"/>
  <c r="GY20" i="3"/>
  <c r="FY20" i="3"/>
  <c r="BY20" i="3"/>
  <c r="HH20" i="3"/>
  <c r="GH20" i="3"/>
  <c r="CH20" i="3"/>
  <c r="BT20" i="3"/>
  <c r="HS22" i="3"/>
  <c r="GS22" i="3"/>
  <c r="AS22" i="3"/>
  <c r="ES22" i="3"/>
  <c r="BS22" i="3"/>
  <c r="IB22" i="3"/>
  <c r="HB22" i="3"/>
  <c r="BB22" i="3"/>
  <c r="FB22" i="3"/>
  <c r="CB22" i="3"/>
  <c r="AO22" i="3"/>
  <c r="GB22" i="3"/>
  <c r="IS22" i="3"/>
  <c r="HV26" i="3"/>
  <c r="HV35" i="3" s="1"/>
  <c r="FV26" i="3"/>
  <c r="FV35" i="3" s="1"/>
  <c r="JV26" i="3"/>
  <c r="JV35" i="3" s="1"/>
  <c r="CV26" i="3"/>
  <c r="CV35" i="3" s="1"/>
  <c r="AV26" i="3"/>
  <c r="AV35" i="3" s="1"/>
  <c r="IE26" i="3"/>
  <c r="IE35" i="3" s="1"/>
  <c r="GE26" i="3"/>
  <c r="GE35" i="3" s="1"/>
  <c r="KE26" i="3"/>
  <c r="KE35" i="3" s="1"/>
  <c r="DE26" i="3"/>
  <c r="DE35" i="3" s="1"/>
  <c r="BE26" i="3"/>
  <c r="BE35" i="3" s="1"/>
  <c r="AZ26" i="3"/>
  <c r="AZ35" i="3" s="1"/>
  <c r="CQ26" i="3"/>
  <c r="CQ35" i="3" s="1"/>
  <c r="JE26" i="3"/>
  <c r="JE35" i="3" s="1"/>
  <c r="V35" i="3"/>
  <c r="JN41" i="3"/>
  <c r="GN41" i="3"/>
  <c r="JW41" i="3"/>
  <c r="CW41" i="3"/>
  <c r="GW41" i="3"/>
  <c r="KF41" i="3"/>
  <c r="HF41" i="3"/>
  <c r="GB41" i="3"/>
  <c r="JS42" i="3"/>
  <c r="AS42" i="3"/>
  <c r="JX42" i="3"/>
  <c r="GX42" i="3"/>
  <c r="CX42" i="3"/>
  <c r="KG42" i="3"/>
  <c r="HG42" i="3"/>
  <c r="AO42" i="3"/>
  <c r="BG42" i="3"/>
  <c r="GH42" i="3"/>
  <c r="HN44" i="3"/>
  <c r="GN44" i="3"/>
  <c r="AN44" i="3"/>
  <c r="HW44" i="3"/>
  <c r="GW44" i="3"/>
  <c r="AW44" i="3"/>
  <c r="IF44" i="3"/>
  <c r="HF44" i="3"/>
  <c r="BF44" i="3"/>
  <c r="FN44" i="3"/>
  <c r="CQ45" i="3"/>
  <c r="KJ45" i="3"/>
  <c r="IE46" i="3"/>
  <c r="EE46" i="3"/>
  <c r="DV46" i="3"/>
  <c r="HO47" i="3"/>
  <c r="CO47" i="3"/>
  <c r="GO47" i="3"/>
  <c r="HX47" i="3"/>
  <c r="GX47" i="3"/>
  <c r="IG47" i="3"/>
  <c r="DG47" i="3"/>
  <c r="HG47" i="3"/>
  <c r="AO47" i="3"/>
  <c r="JP47" i="3"/>
  <c r="HV51" i="3"/>
  <c r="JV51" i="3"/>
  <c r="GV51" i="3"/>
  <c r="EV51" i="3"/>
  <c r="IE51" i="3"/>
  <c r="KE51" i="3"/>
  <c r="HE51" i="3"/>
  <c r="FE51" i="3"/>
  <c r="JZ51" i="3"/>
  <c r="GR57" i="3"/>
  <c r="BR57" i="3"/>
  <c r="GW57" i="3"/>
  <c r="FW57" i="3"/>
  <c r="JW57" i="3"/>
  <c r="HF57" i="3"/>
  <c r="GF57" i="3"/>
  <c r="KF57" i="3"/>
  <c r="CF57" i="3"/>
  <c r="HJ57" i="3"/>
  <c r="CJ57" i="3"/>
  <c r="HO59" i="3"/>
  <c r="CO59" i="3"/>
  <c r="HX59" i="3"/>
  <c r="CX59" i="3"/>
  <c r="GX59" i="3"/>
  <c r="AX59" i="3"/>
  <c r="AO59" i="3"/>
  <c r="DH60" i="3"/>
  <c r="DE65" i="3"/>
  <c r="JV66" i="3"/>
  <c r="GO75" i="3"/>
  <c r="JO75" i="3"/>
  <c r="GX75" i="3"/>
  <c r="FX75" i="3"/>
  <c r="HG75" i="3"/>
  <c r="KG75" i="3"/>
  <c r="HS76" i="3"/>
  <c r="AS76" i="3"/>
  <c r="GS76" i="3"/>
  <c r="IB76" i="3"/>
  <c r="BB76" i="3"/>
  <c r="JB76" i="3"/>
  <c r="FB76" i="3"/>
  <c r="AO76" i="3"/>
  <c r="GV77" i="3"/>
  <c r="BV77" i="3"/>
  <c r="BS78" i="3"/>
  <c r="IS78" i="3"/>
  <c r="ES78" i="3"/>
  <c r="AS78" i="3"/>
  <c r="GS78" i="3"/>
  <c r="CB78" i="3"/>
  <c r="JB78" i="3"/>
  <c r="FB78" i="3"/>
  <c r="BB78" i="3"/>
  <c r="AO78" i="3"/>
  <c r="HY81" i="3"/>
  <c r="GY81" i="3"/>
  <c r="CY81" i="3"/>
  <c r="AY81" i="3"/>
  <c r="ID81" i="3"/>
  <c r="DD81" i="3"/>
  <c r="BD81" i="3"/>
  <c r="HD81" i="3"/>
  <c r="AP81" i="3"/>
  <c r="HN87" i="3"/>
  <c r="GN87" i="3"/>
  <c r="CN87" i="3"/>
  <c r="AN87" i="3"/>
  <c r="HW87" i="3"/>
  <c r="CW87" i="3"/>
  <c r="GW87" i="3"/>
  <c r="IF87" i="3"/>
  <c r="BF87" i="3"/>
  <c r="DB88" i="3"/>
  <c r="KI89" i="3"/>
  <c r="CJ90" i="3"/>
  <c r="HR95" i="3"/>
  <c r="GR95" i="3"/>
  <c r="CR95" i="3"/>
  <c r="AR95" i="3"/>
  <c r="IA95" i="3"/>
  <c r="BA95" i="3"/>
  <c r="DA95" i="3"/>
  <c r="CA95" i="3"/>
  <c r="IJ95" i="3"/>
  <c r="HJ95" i="3"/>
  <c r="DJ95" i="3"/>
  <c r="CO53" i="21"/>
  <c r="CN53" i="21"/>
  <c r="CK53" i="21"/>
  <c r="G703" i="10"/>
  <c r="H697" i="10"/>
  <c r="H703" i="10" s="1"/>
  <c r="I709" i="10" s="1"/>
  <c r="S66" i="4"/>
  <c r="EQ24" i="15"/>
  <c r="FC24" i="15" s="1"/>
  <c r="CI24" i="20" s="1"/>
  <c r="DL25" i="15"/>
  <c r="AK25" i="17" s="1"/>
  <c r="DI25" i="15"/>
  <c r="DG25" i="15"/>
  <c r="DS25" i="15" s="1"/>
  <c r="EV26" i="15"/>
  <c r="AL26" i="20" s="1"/>
  <c r="EU26" i="15"/>
  <c r="AE26" i="20" s="1"/>
  <c r="ES26" i="15"/>
  <c r="Q26" i="20" s="1"/>
  <c r="DM27" i="21"/>
  <c r="DN27" i="21" s="1"/>
  <c r="BY27" i="15"/>
  <c r="BX27" i="15"/>
  <c r="EB30" i="15"/>
  <c r="EA30" i="15"/>
  <c r="DZ30" i="15"/>
  <c r="CC34" i="15"/>
  <c r="BZ34" i="15"/>
  <c r="BX34" i="15"/>
  <c r="CB35" i="15"/>
  <c r="BZ35" i="15"/>
  <c r="CC36" i="15"/>
  <c r="BZ36" i="15"/>
  <c r="EB36" i="15"/>
  <c r="EA36" i="15"/>
  <c r="M36" i="19" s="1"/>
  <c r="DZ36" i="15"/>
  <c r="AO37" i="15"/>
  <c r="EE40" i="15"/>
  <c r="U41" i="15"/>
  <c r="EB41" i="15"/>
  <c r="AO43" i="15"/>
  <c r="AE45" i="15"/>
  <c r="AY45" i="15"/>
  <c r="AO45" i="15"/>
  <c r="EB45" i="15"/>
  <c r="W45" i="19" s="1"/>
  <c r="AE46" i="15"/>
  <c r="AO46" i="15"/>
  <c r="CB47" i="15"/>
  <c r="BX47" i="15"/>
  <c r="AO48" i="15"/>
  <c r="ET49" i="15"/>
  <c r="X49" i="20" s="1"/>
  <c r="EU49" i="15"/>
  <c r="AE49" i="20" s="1"/>
  <c r="DJ50" i="15"/>
  <c r="T50" i="17" s="1"/>
  <c r="DK50" i="15"/>
  <c r="AD50" i="17" s="1"/>
  <c r="DH50" i="15"/>
  <c r="AY52" i="15"/>
  <c r="K52" i="15"/>
  <c r="CO52" i="15"/>
  <c r="CX52" i="15" s="1"/>
  <c r="DH52" i="15"/>
  <c r="I52" i="17" s="1"/>
  <c r="ES53" i="15"/>
  <c r="Q53" i="20" s="1"/>
  <c r="ET54" i="15"/>
  <c r="X54" i="20" s="1"/>
  <c r="ES54" i="15"/>
  <c r="Q54" i="20" s="1"/>
  <c r="CQ55" i="15"/>
  <c r="Q55" i="16" s="1"/>
  <c r="CR55" i="15"/>
  <c r="U55" i="16" s="1"/>
  <c r="ET55" i="15"/>
  <c r="X55" i="20" s="1"/>
  <c r="EU55" i="15"/>
  <c r="AE55" i="20" s="1"/>
  <c r="ER55" i="15"/>
  <c r="J55" i="20" s="1"/>
  <c r="EW56" i="15"/>
  <c r="AS56" i="20" s="1"/>
  <c r="BX57" i="15"/>
  <c r="DG60" i="15"/>
  <c r="DO60" i="15" s="1"/>
  <c r="CR61" i="15"/>
  <c r="U61" i="16" s="1"/>
  <c r="CT61" i="15"/>
  <c r="AL61" i="16" s="1"/>
  <c r="DI61" i="15"/>
  <c r="EB62" i="15"/>
  <c r="V62" i="19" s="1"/>
  <c r="ED62" i="15"/>
  <c r="AJ62" i="19" s="1"/>
  <c r="BY64" i="15"/>
  <c r="BZ66" i="15"/>
  <c r="CC66" i="15"/>
  <c r="F29" i="24"/>
  <c r="J29" i="24"/>
  <c r="G29" i="24"/>
  <c r="K29" i="24"/>
  <c r="F44" i="23"/>
  <c r="N44" i="28"/>
  <c r="E7" i="30"/>
  <c r="E18" i="30"/>
  <c r="M27" i="30"/>
  <c r="E27" i="30" s="1"/>
  <c r="E27" i="28"/>
  <c r="E28" i="28"/>
  <c r="AI38" i="28"/>
  <c r="E29" i="30"/>
  <c r="FV16" i="3"/>
  <c r="FV32" i="3" s="1"/>
  <c r="KE16" i="3"/>
  <c r="KE32" i="3" s="1"/>
  <c r="HO18" i="3"/>
  <c r="EO18" i="3"/>
  <c r="FO18" i="3"/>
  <c r="CO18" i="3"/>
  <c r="HS18" i="3"/>
  <c r="IS18" i="3"/>
  <c r="AS18" i="3"/>
  <c r="JS18" i="3"/>
  <c r="GS18" i="3"/>
  <c r="BS18" i="3"/>
  <c r="HX18" i="3"/>
  <c r="EX18" i="3"/>
  <c r="FX18" i="3"/>
  <c r="CX18" i="3"/>
  <c r="IB18" i="3"/>
  <c r="JB18" i="3"/>
  <c r="BB18" i="3"/>
  <c r="KB18" i="3"/>
  <c r="HB18" i="3"/>
  <c r="CB18" i="3"/>
  <c r="IG18" i="3"/>
  <c r="FG18" i="3"/>
  <c r="GG18" i="3"/>
  <c r="DG18" i="3"/>
  <c r="AO18" i="3"/>
  <c r="BG18" i="3"/>
  <c r="CA18" i="3"/>
  <c r="FB18" i="3"/>
  <c r="FW18" i="3"/>
  <c r="JO18" i="3"/>
  <c r="KG18" i="3"/>
  <c r="HP19" i="3"/>
  <c r="IP19" i="3"/>
  <c r="BP19" i="3"/>
  <c r="JP19" i="3"/>
  <c r="GP19" i="3"/>
  <c r="HT19" i="3"/>
  <c r="ET19" i="3"/>
  <c r="CT19" i="3"/>
  <c r="FT19" i="3"/>
  <c r="AT19" i="3"/>
  <c r="HY19" i="3"/>
  <c r="IY19" i="3"/>
  <c r="BY19" i="3"/>
  <c r="JY19" i="3"/>
  <c r="GY19" i="3"/>
  <c r="ID19" i="3"/>
  <c r="FD19" i="3"/>
  <c r="DD19" i="3"/>
  <c r="GD19" i="3"/>
  <c r="BD19" i="3"/>
  <c r="IH19" i="3"/>
  <c r="JH19" i="3"/>
  <c r="CH19" i="3"/>
  <c r="KH19" i="3"/>
  <c r="HH19" i="3"/>
  <c r="AP19" i="3"/>
  <c r="FP19" i="3"/>
  <c r="GH19" i="3"/>
  <c r="IT19" i="3"/>
  <c r="FT20" i="3"/>
  <c r="KH20" i="3"/>
  <c r="HP21" i="3"/>
  <c r="IP21" i="3"/>
  <c r="EP21" i="3"/>
  <c r="CP21" i="3"/>
  <c r="HT21" i="3"/>
  <c r="GT21" i="3"/>
  <c r="AT21" i="3"/>
  <c r="HY21" i="3"/>
  <c r="IY21" i="3"/>
  <c r="EY21" i="3"/>
  <c r="CY21" i="3"/>
  <c r="ID21" i="3"/>
  <c r="HD21" i="3"/>
  <c r="BD21" i="3"/>
  <c r="IH21" i="3"/>
  <c r="JH21" i="3"/>
  <c r="FH21" i="3"/>
  <c r="DH21" i="3"/>
  <c r="AP21" i="3"/>
  <c r="ET21" i="3"/>
  <c r="GY21" i="3"/>
  <c r="JD21" i="3"/>
  <c r="JV21" i="3"/>
  <c r="BO22" i="3"/>
  <c r="CG22" i="3"/>
  <c r="DB22" i="3"/>
  <c r="EX22" i="3"/>
  <c r="JS22" i="3"/>
  <c r="HN24" i="3"/>
  <c r="GN24" i="3"/>
  <c r="CN24" i="3"/>
  <c r="HR24" i="3"/>
  <c r="IR24" i="3"/>
  <c r="ER24" i="3"/>
  <c r="AR24" i="3"/>
  <c r="HW24" i="3"/>
  <c r="GW24" i="3"/>
  <c r="CW24" i="3"/>
  <c r="IA24" i="3"/>
  <c r="JA24" i="3"/>
  <c r="FA24" i="3"/>
  <c r="BA24" i="3"/>
  <c r="IF24" i="3"/>
  <c r="HF24" i="3"/>
  <c r="DF24" i="3"/>
  <c r="IJ24" i="3"/>
  <c r="JJ24" i="3"/>
  <c r="FJ24" i="3"/>
  <c r="BJ24" i="3"/>
  <c r="CG24" i="3"/>
  <c r="EN24" i="3"/>
  <c r="FF24" i="3"/>
  <c r="FX24" i="3"/>
  <c r="HJ24" i="3"/>
  <c r="JO24" i="3"/>
  <c r="FE26" i="3"/>
  <c r="FE35" i="3" s="1"/>
  <c r="FZ26" i="3"/>
  <c r="FZ35" i="3" s="1"/>
  <c r="GV26" i="3"/>
  <c r="GV35" i="3" s="1"/>
  <c r="JZ28" i="3"/>
  <c r="JZ36" i="3" s="1"/>
  <c r="Z33" i="3"/>
  <c r="JO41" i="3"/>
  <c r="FS41" i="3"/>
  <c r="FX41" i="3"/>
  <c r="BX41" i="3"/>
  <c r="CB41" i="3"/>
  <c r="KB41" i="3"/>
  <c r="KG41" i="3"/>
  <c r="AN41" i="3"/>
  <c r="BF41" i="3"/>
  <c r="CN41" i="3"/>
  <c r="GG41" i="3"/>
  <c r="HJ41" i="3"/>
  <c r="JS41" i="3"/>
  <c r="FT42" i="3"/>
  <c r="JY42" i="3"/>
  <c r="DG42" i="3"/>
  <c r="GS42" i="3"/>
  <c r="JP42" i="3"/>
  <c r="AR44" i="3"/>
  <c r="BJ44" i="3"/>
  <c r="CW44" i="3"/>
  <c r="EW44" i="3"/>
  <c r="HA44" i="3"/>
  <c r="JW44" i="3"/>
  <c r="AX45" i="3"/>
  <c r="CV45" i="3"/>
  <c r="EX45" i="3"/>
  <c r="GJ45" i="3"/>
  <c r="JN45" i="3"/>
  <c r="CR46" i="3"/>
  <c r="GB46" i="3"/>
  <c r="JX46" i="3"/>
  <c r="GP47" i="3"/>
  <c r="BP47" i="3"/>
  <c r="GT47" i="3"/>
  <c r="BT47" i="3"/>
  <c r="JT47" i="3"/>
  <c r="FT47" i="3"/>
  <c r="GY47" i="3"/>
  <c r="JY47" i="3"/>
  <c r="FY47" i="3"/>
  <c r="HH47" i="3"/>
  <c r="CH47" i="3"/>
  <c r="CD47" i="3"/>
  <c r="GH47" i="3"/>
  <c r="KD47" i="3"/>
  <c r="HP48" i="3"/>
  <c r="GP48" i="3"/>
  <c r="EP48" i="3"/>
  <c r="IP48" i="3"/>
  <c r="HT48" i="3"/>
  <c r="AT48" i="3"/>
  <c r="HY48" i="3"/>
  <c r="GY48" i="3"/>
  <c r="EY48" i="3"/>
  <c r="IY48" i="3"/>
  <c r="ID48" i="3"/>
  <c r="BD48" i="3"/>
  <c r="IH48" i="3"/>
  <c r="HH48" i="3"/>
  <c r="FH48" i="3"/>
  <c r="JH48" i="3"/>
  <c r="AP48" i="3"/>
  <c r="AV49" i="3"/>
  <c r="CQ49" i="3"/>
  <c r="GV49" i="3"/>
  <c r="IV49" i="3"/>
  <c r="GO50" i="3"/>
  <c r="FO50" i="3"/>
  <c r="GS50" i="3"/>
  <c r="JS50" i="3"/>
  <c r="GX50" i="3"/>
  <c r="FX50" i="3"/>
  <c r="HB50" i="3"/>
  <c r="KB50" i="3"/>
  <c r="HG50" i="3"/>
  <c r="GG50" i="3"/>
  <c r="FY50" i="3"/>
  <c r="GT50" i="3"/>
  <c r="JD50" i="3"/>
  <c r="JX50" i="3"/>
  <c r="EQ51" i="3"/>
  <c r="FI51" i="3"/>
  <c r="GE51" i="3"/>
  <c r="GZ51" i="3"/>
  <c r="HP52" i="3"/>
  <c r="CP52" i="3"/>
  <c r="HT52" i="3"/>
  <c r="GT52" i="3"/>
  <c r="AT52" i="3"/>
  <c r="ID52" i="3"/>
  <c r="HD52" i="3"/>
  <c r="DD52" i="3"/>
  <c r="BD52" i="3"/>
  <c r="IH52" i="3"/>
  <c r="DH52" i="3"/>
  <c r="AP52" i="3"/>
  <c r="BZ52" i="3"/>
  <c r="FZ52" i="3"/>
  <c r="HO53" i="3"/>
  <c r="IO53" i="3"/>
  <c r="EO53" i="3"/>
  <c r="GO53" i="3"/>
  <c r="HS53" i="3"/>
  <c r="AS53" i="3"/>
  <c r="GS53" i="3"/>
  <c r="HX53" i="3"/>
  <c r="GX53" i="3"/>
  <c r="AX53" i="3"/>
  <c r="IX53" i="3"/>
  <c r="EX53" i="3"/>
  <c r="IB53" i="3"/>
  <c r="JB53" i="3"/>
  <c r="FB53" i="3"/>
  <c r="BB53" i="3"/>
  <c r="IG53" i="3"/>
  <c r="JG53" i="3"/>
  <c r="FG53" i="3"/>
  <c r="HG53" i="3"/>
  <c r="AO53" i="3"/>
  <c r="ES53" i="3"/>
  <c r="HB53" i="3"/>
  <c r="IS53" i="3"/>
  <c r="AP54" i="3"/>
  <c r="KJ57" i="3"/>
  <c r="FS58" i="3"/>
  <c r="CS59" i="3"/>
  <c r="FY59" i="3"/>
  <c r="HG59" i="3"/>
  <c r="JY59" i="3"/>
  <c r="IW60" i="3"/>
  <c r="ET64" i="3"/>
  <c r="CV65" i="3"/>
  <c r="DI65" i="3"/>
  <c r="JN65" i="3"/>
  <c r="KE66" i="3"/>
  <c r="HP68" i="3"/>
  <c r="IP68" i="3"/>
  <c r="BP68" i="3"/>
  <c r="EP68" i="3"/>
  <c r="AP68" i="3"/>
  <c r="HT68" i="3"/>
  <c r="AT68" i="3"/>
  <c r="IT68" i="3"/>
  <c r="BT68" i="3"/>
  <c r="HY68" i="3"/>
  <c r="IY68" i="3"/>
  <c r="BY68" i="3"/>
  <c r="EY68" i="3"/>
  <c r="ID68" i="3"/>
  <c r="BD68" i="3"/>
  <c r="FD68" i="3"/>
  <c r="CH68" i="3"/>
  <c r="JH68" i="3"/>
  <c r="FH68" i="3"/>
  <c r="BH68" i="3"/>
  <c r="AY68" i="3"/>
  <c r="GE73" i="3"/>
  <c r="GT75" i="3"/>
  <c r="AT75" i="3"/>
  <c r="IT75" i="3"/>
  <c r="GY75" i="3"/>
  <c r="AY75" i="3"/>
  <c r="HD75" i="3"/>
  <c r="BD75" i="3"/>
  <c r="FD75" i="3"/>
  <c r="IS76" i="3"/>
  <c r="EX78" i="3"/>
  <c r="GO79" i="3"/>
  <c r="JO79" i="3"/>
  <c r="GS79" i="3"/>
  <c r="FS79" i="3"/>
  <c r="JS79" i="3"/>
  <c r="GX79" i="3"/>
  <c r="FX79" i="3"/>
  <c r="JX79" i="3"/>
  <c r="HB79" i="3"/>
  <c r="KB79" i="3"/>
  <c r="HG79" i="3"/>
  <c r="KG79" i="3"/>
  <c r="GG79" i="3"/>
  <c r="BG80" i="3"/>
  <c r="CO80" i="3"/>
  <c r="GS80" i="3"/>
  <c r="GP81" i="3"/>
  <c r="JG82" i="3"/>
  <c r="DE82" i="3"/>
  <c r="KA82" i="3"/>
  <c r="FE84" i="3"/>
  <c r="EG85" i="3"/>
  <c r="GR87" i="3"/>
  <c r="FV89" i="3"/>
  <c r="DD97" i="3"/>
  <c r="JO101" i="3"/>
  <c r="IO101" i="3"/>
  <c r="EO101" i="3"/>
  <c r="JS101" i="3"/>
  <c r="IS101" i="3"/>
  <c r="AS101" i="3"/>
  <c r="ES101" i="3"/>
  <c r="JX101" i="3"/>
  <c r="IX101" i="3"/>
  <c r="AX101" i="3"/>
  <c r="KB101" i="3"/>
  <c r="FB101" i="3"/>
  <c r="BB101" i="3"/>
  <c r="KG101" i="3"/>
  <c r="FG101" i="3"/>
  <c r="JG101" i="3"/>
  <c r="AO101" i="3"/>
  <c r="EX101" i="3"/>
  <c r="AU13" i="23"/>
  <c r="H28" i="23"/>
  <c r="F28" i="23"/>
  <c r="AD28" i="28"/>
  <c r="AD28" i="30" s="1"/>
  <c r="CN65" i="21"/>
  <c r="CO65" i="21"/>
  <c r="CK65" i="21"/>
  <c r="D74" i="21"/>
  <c r="D70" i="21"/>
  <c r="AF74" i="21"/>
  <c r="AF70" i="21"/>
  <c r="J620" i="10"/>
  <c r="I620" i="10"/>
  <c r="BW23" i="15"/>
  <c r="CA23" i="15"/>
  <c r="DG24" i="15"/>
  <c r="DS24" i="15" s="1"/>
  <c r="BW25" i="15"/>
  <c r="BW28" i="15"/>
  <c r="EE28" i="15"/>
  <c r="CT31" i="15"/>
  <c r="AI31" i="16" s="1"/>
  <c r="AE32" i="15"/>
  <c r="AE37" i="15"/>
  <c r="AY37" i="15"/>
  <c r="BW37" i="15"/>
  <c r="CH37" i="15" s="1"/>
  <c r="CO37" i="15"/>
  <c r="CO38" i="15"/>
  <c r="CY38" i="15" s="1"/>
  <c r="AO40" i="15"/>
  <c r="AY42" i="15"/>
  <c r="EE42" i="15"/>
  <c r="AY43" i="15"/>
  <c r="DG44" i="15"/>
  <c r="DY46" i="15"/>
  <c r="EH46" i="15" s="1"/>
  <c r="BN46" i="19" s="1"/>
  <c r="EE46" i="15"/>
  <c r="CO49" i="15"/>
  <c r="CY49" i="15" s="1"/>
  <c r="CU49" i="15"/>
  <c r="AN49" i="16" s="1"/>
  <c r="CO50" i="15"/>
  <c r="CX50" i="15" s="1"/>
  <c r="CR51" i="15"/>
  <c r="BW53" i="15"/>
  <c r="CE53" i="15" s="1"/>
  <c r="CC53" i="15"/>
  <c r="CO56" i="15"/>
  <c r="AY58" i="15"/>
  <c r="BW58" i="15"/>
  <c r="CH58" i="15" s="1"/>
  <c r="CO60" i="15"/>
  <c r="CB61" i="15"/>
  <c r="DL62" i="15"/>
  <c r="AG62" i="17" s="1"/>
  <c r="AO63" i="15"/>
  <c r="BY63" i="15"/>
  <c r="AY65" i="15"/>
  <c r="BY65" i="15"/>
  <c r="EQ67" i="15"/>
  <c r="P13" i="23"/>
  <c r="P13" i="27"/>
  <c r="U13" i="27"/>
  <c r="U14" i="27" s="1"/>
  <c r="U13" i="23"/>
  <c r="U13" i="28" s="1"/>
  <c r="U13" i="30" s="1"/>
  <c r="Y13" i="27"/>
  <c r="Y13" i="23"/>
  <c r="AD13" i="27"/>
  <c r="AD13" i="23"/>
  <c r="AH13" i="27"/>
  <c r="AH13" i="23"/>
  <c r="AM13" i="27"/>
  <c r="AM13" i="23"/>
  <c r="AQ13" i="27"/>
  <c r="AQ13" i="23"/>
  <c r="AV13" i="27"/>
  <c r="AV13" i="23"/>
  <c r="BA13" i="23"/>
  <c r="BA13" i="28" s="1"/>
  <c r="BA13" i="30" s="1"/>
  <c r="BA13" i="27"/>
  <c r="BE13" i="27"/>
  <c r="BE13" i="23"/>
  <c r="G44" i="23"/>
  <c r="K44" i="23"/>
  <c r="AY38" i="28"/>
  <c r="BN16" i="3"/>
  <c r="BN32" i="3" s="1"/>
  <c r="BW16" i="3"/>
  <c r="BW32" i="3" s="1"/>
  <c r="CF16" i="3"/>
  <c r="CF32" i="3" s="1"/>
  <c r="EN16" i="3"/>
  <c r="EN32" i="3" s="1"/>
  <c r="EW16" i="3"/>
  <c r="EW32" i="3" s="1"/>
  <c r="FF16" i="3"/>
  <c r="FF32" i="3" s="1"/>
  <c r="GR16" i="3"/>
  <c r="GR32" i="3" s="1"/>
  <c r="HA16" i="3"/>
  <c r="HA32" i="3" s="1"/>
  <c r="HJ16" i="3"/>
  <c r="HJ32" i="3" s="1"/>
  <c r="IN16" i="3"/>
  <c r="IN32" i="3" s="1"/>
  <c r="IW16" i="3"/>
  <c r="IW32" i="3" s="1"/>
  <c r="JF16" i="3"/>
  <c r="JF32" i="3" s="1"/>
  <c r="AQ18" i="3"/>
  <c r="AZ18" i="3"/>
  <c r="BI18" i="3"/>
  <c r="EV18" i="3"/>
  <c r="FE18" i="3"/>
  <c r="IQ18" i="3"/>
  <c r="IZ18" i="3"/>
  <c r="JI18" i="3"/>
  <c r="CR19" i="3"/>
  <c r="DA19" i="3"/>
  <c r="DJ19" i="3"/>
  <c r="ER19" i="3"/>
  <c r="FA19" i="3"/>
  <c r="FJ19" i="3"/>
  <c r="IN19" i="3"/>
  <c r="IW19" i="3"/>
  <c r="JF19" i="3"/>
  <c r="DN20" i="3"/>
  <c r="EQ20" i="3"/>
  <c r="EZ20" i="3"/>
  <c r="FI20" i="3"/>
  <c r="FV20" i="3"/>
  <c r="GE20" i="3"/>
  <c r="GQ20" i="3"/>
  <c r="GZ20" i="3"/>
  <c r="HI20" i="3"/>
  <c r="BN21" i="3"/>
  <c r="BW21" i="3"/>
  <c r="CF21" i="3"/>
  <c r="CF33" i="3" s="1"/>
  <c r="FR21" i="3"/>
  <c r="GA21" i="3"/>
  <c r="GJ21" i="3"/>
  <c r="IN21" i="3"/>
  <c r="IW21" i="3"/>
  <c r="JF21" i="3"/>
  <c r="AQ22" i="3"/>
  <c r="AZ22" i="3"/>
  <c r="BI22" i="3"/>
  <c r="GQ22" i="3"/>
  <c r="GZ22" i="3"/>
  <c r="HI22" i="3"/>
  <c r="IV22" i="3"/>
  <c r="JE22" i="3"/>
  <c r="AP24" i="3"/>
  <c r="AY24" i="3"/>
  <c r="BH24" i="3"/>
  <c r="EP24" i="3"/>
  <c r="EY24" i="3"/>
  <c r="FH24" i="3"/>
  <c r="IP24" i="3"/>
  <c r="IY24" i="3"/>
  <c r="JH24" i="3"/>
  <c r="EO26" i="3"/>
  <c r="EO35" i="3" s="1"/>
  <c r="EX26" i="3"/>
  <c r="EX35" i="3" s="1"/>
  <c r="FG26" i="3"/>
  <c r="FG35" i="3" s="1"/>
  <c r="GO26" i="3"/>
  <c r="GO35" i="3" s="1"/>
  <c r="GX26" i="3"/>
  <c r="GX35" i="3" s="1"/>
  <c r="HG26" i="3"/>
  <c r="HG35" i="3" s="1"/>
  <c r="EP28" i="3"/>
  <c r="EP36" i="3" s="1"/>
  <c r="EY28" i="3"/>
  <c r="EY36" i="3" s="1"/>
  <c r="FH28" i="3"/>
  <c r="FH36" i="3" s="1"/>
  <c r="GT28" i="3"/>
  <c r="GT36" i="3" s="1"/>
  <c r="HD28" i="3"/>
  <c r="HD36" i="3" s="1"/>
  <c r="IP28" i="3"/>
  <c r="IP36" i="3" s="1"/>
  <c r="IY28" i="3"/>
  <c r="IY36" i="3" s="1"/>
  <c r="JH28" i="3"/>
  <c r="JH36" i="3" s="1"/>
  <c r="AE33" i="3"/>
  <c r="AF34" i="3"/>
  <c r="T36" i="3"/>
  <c r="AD36" i="3"/>
  <c r="AP41" i="3"/>
  <c r="AY41" i="3"/>
  <c r="BH41" i="3"/>
  <c r="AD109" i="3"/>
  <c r="AQ42" i="3"/>
  <c r="AZ42" i="3"/>
  <c r="BI42" i="3"/>
  <c r="CD42" i="3"/>
  <c r="EZ42" i="3"/>
  <c r="JE42" i="3"/>
  <c r="EP44" i="3"/>
  <c r="EY44" i="3"/>
  <c r="FH44" i="3"/>
  <c r="GT44" i="3"/>
  <c r="HD44" i="3"/>
  <c r="IP44" i="3"/>
  <c r="IY44" i="3"/>
  <c r="JH44" i="3"/>
  <c r="BN45" i="3"/>
  <c r="CF45" i="3"/>
  <c r="CZ45" i="3"/>
  <c r="FW45" i="3"/>
  <c r="JW45" i="3"/>
  <c r="BO46" i="3"/>
  <c r="CG46" i="3"/>
  <c r="DA46" i="3"/>
  <c r="FS46" i="3"/>
  <c r="GN46" i="3"/>
  <c r="GW46" i="3"/>
  <c r="HF46" i="3"/>
  <c r="JO46" i="3"/>
  <c r="KG46" i="3"/>
  <c r="EZ47" i="3"/>
  <c r="IZ47" i="3"/>
  <c r="BN48" i="3"/>
  <c r="BW48" i="3"/>
  <c r="CF48" i="3"/>
  <c r="EN48" i="3"/>
  <c r="EW48" i="3"/>
  <c r="FF48" i="3"/>
  <c r="GN48" i="3"/>
  <c r="GW48" i="3"/>
  <c r="HF48" i="3"/>
  <c r="AO49" i="3"/>
  <c r="AX49" i="3"/>
  <c r="BG49" i="3"/>
  <c r="ES49" i="3"/>
  <c r="FB49" i="3"/>
  <c r="IO49" i="3"/>
  <c r="IX49" i="3"/>
  <c r="JG49" i="3"/>
  <c r="ER50" i="3"/>
  <c r="FA50" i="3"/>
  <c r="FJ50" i="3"/>
  <c r="IO51" i="3"/>
  <c r="IX51" i="3"/>
  <c r="JG51" i="3"/>
  <c r="EW52" i="3"/>
  <c r="IN52" i="3"/>
  <c r="JF52" i="3"/>
  <c r="HQ54" i="3"/>
  <c r="DQ54" i="3"/>
  <c r="II54" i="3"/>
  <c r="EI54" i="3"/>
  <c r="BE55" i="3"/>
  <c r="BZ55" i="3"/>
  <c r="HP56" i="3"/>
  <c r="IP56" i="3"/>
  <c r="HT56" i="3"/>
  <c r="GT56" i="3"/>
  <c r="ET56" i="3"/>
  <c r="AT56" i="3"/>
  <c r="HY56" i="3"/>
  <c r="IY56" i="3"/>
  <c r="ID56" i="3"/>
  <c r="HD56" i="3"/>
  <c r="FD56" i="3"/>
  <c r="BD56" i="3"/>
  <c r="IH56" i="3"/>
  <c r="JH56" i="3"/>
  <c r="AP56" i="3"/>
  <c r="GY56" i="3"/>
  <c r="AV57" i="3"/>
  <c r="HN58" i="3"/>
  <c r="CN58" i="3"/>
  <c r="AN58" i="3"/>
  <c r="HR58" i="3"/>
  <c r="CR58" i="3"/>
  <c r="GR58" i="3"/>
  <c r="HW58" i="3"/>
  <c r="AW58" i="3"/>
  <c r="IA58" i="3"/>
  <c r="HA58" i="3"/>
  <c r="IF58" i="3"/>
  <c r="DF58" i="3"/>
  <c r="BF58" i="3"/>
  <c r="IJ58" i="3"/>
  <c r="DJ58" i="3"/>
  <c r="HJ58" i="3"/>
  <c r="DN59" i="3"/>
  <c r="HN62" i="3"/>
  <c r="GN62" i="3"/>
  <c r="CN62" i="3"/>
  <c r="HR62" i="3"/>
  <c r="IR62" i="3"/>
  <c r="ER62" i="3"/>
  <c r="AR62" i="3"/>
  <c r="HW62" i="3"/>
  <c r="GW62" i="3"/>
  <c r="CW62" i="3"/>
  <c r="IA62" i="3"/>
  <c r="JA62" i="3"/>
  <c r="FA62" i="3"/>
  <c r="BA62" i="3"/>
  <c r="IF62" i="3"/>
  <c r="HF62" i="3"/>
  <c r="DF62" i="3"/>
  <c r="IJ62" i="3"/>
  <c r="JJ62" i="3"/>
  <c r="FJ62" i="3"/>
  <c r="BJ62" i="3"/>
  <c r="CG62" i="3"/>
  <c r="EN62" i="3"/>
  <c r="FF62" i="3"/>
  <c r="FX62" i="3"/>
  <c r="HJ62" i="3"/>
  <c r="JO62" i="3"/>
  <c r="KG62" i="3"/>
  <c r="GP63" i="3"/>
  <c r="JP63" i="3"/>
  <c r="GT63" i="3"/>
  <c r="JT63" i="3"/>
  <c r="FT63" i="3"/>
  <c r="HD63" i="3"/>
  <c r="GD63" i="3"/>
  <c r="HH63" i="3"/>
  <c r="KH63" i="3"/>
  <c r="FY63" i="3"/>
  <c r="EB64" i="3"/>
  <c r="GN65" i="3"/>
  <c r="FN65" i="3"/>
  <c r="BN65" i="3"/>
  <c r="KA65" i="3"/>
  <c r="GA65" i="3"/>
  <c r="CA65" i="3"/>
  <c r="HF65" i="3"/>
  <c r="KF65" i="3"/>
  <c r="GF65" i="3"/>
  <c r="CF65" i="3"/>
  <c r="CJ65" i="3"/>
  <c r="GJ65" i="3"/>
  <c r="FO66" i="3"/>
  <c r="HO66" i="3"/>
  <c r="AO66" i="3"/>
  <c r="JS66" i="3"/>
  <c r="DS66" i="3"/>
  <c r="FX66" i="3"/>
  <c r="KB66" i="3"/>
  <c r="IB66" i="3"/>
  <c r="GG66" i="3"/>
  <c r="EG66" i="3"/>
  <c r="JO67" i="3"/>
  <c r="GO67" i="3"/>
  <c r="CO67" i="3"/>
  <c r="BO67" i="3"/>
  <c r="JS67" i="3"/>
  <c r="IS67" i="3"/>
  <c r="ES67" i="3"/>
  <c r="BS67" i="3"/>
  <c r="AS67" i="3"/>
  <c r="JX67" i="3"/>
  <c r="GX67" i="3"/>
  <c r="CX67" i="3"/>
  <c r="KB67" i="3"/>
  <c r="JB67" i="3"/>
  <c r="FB67" i="3"/>
  <c r="CB67" i="3"/>
  <c r="BB67" i="3"/>
  <c r="KG67" i="3"/>
  <c r="HG67" i="3"/>
  <c r="DG67" i="3"/>
  <c r="AO67" i="3"/>
  <c r="CG67" i="3"/>
  <c r="EO67" i="3"/>
  <c r="IO67" i="3"/>
  <c r="JG67" i="3"/>
  <c r="BA68" i="3"/>
  <c r="GT69" i="3"/>
  <c r="BT69" i="3"/>
  <c r="HD69" i="3"/>
  <c r="CD69" i="3"/>
  <c r="BP69" i="3"/>
  <c r="CH69" i="3"/>
  <c r="JQ73" i="3"/>
  <c r="HA74" i="3"/>
  <c r="GA74" i="3"/>
  <c r="HJ74" i="3"/>
  <c r="KJ74" i="3"/>
  <c r="JR74" i="3"/>
  <c r="GP76" i="3"/>
  <c r="BP76" i="3"/>
  <c r="GT76" i="3"/>
  <c r="BT76" i="3"/>
  <c r="HH76" i="3"/>
  <c r="CH76" i="3"/>
  <c r="ID78" i="3"/>
  <c r="ED78" i="3"/>
  <c r="DT78" i="3"/>
  <c r="EY83" i="3"/>
  <c r="HT85" i="3"/>
  <c r="AT85" i="3"/>
  <c r="HY85" i="3"/>
  <c r="GY85" i="3"/>
  <c r="CY85" i="3"/>
  <c r="ID85" i="3"/>
  <c r="HD85" i="3"/>
  <c r="DD85" i="3"/>
  <c r="BD85" i="3"/>
  <c r="AP85" i="3"/>
  <c r="BH85" i="3"/>
  <c r="CT85" i="3"/>
  <c r="JS86" i="3"/>
  <c r="AS86" i="3"/>
  <c r="IS86" i="3"/>
  <c r="ES86" i="3"/>
  <c r="JX86" i="3"/>
  <c r="IX86" i="3"/>
  <c r="EX86" i="3"/>
  <c r="KB86" i="3"/>
  <c r="BB86" i="3"/>
  <c r="AO86" i="3"/>
  <c r="BG86" i="3"/>
  <c r="EO86" i="3"/>
  <c r="JG86" i="3"/>
  <c r="GO87" i="3"/>
  <c r="FO87" i="3"/>
  <c r="JO87" i="3"/>
  <c r="GS87" i="3"/>
  <c r="JS87" i="3"/>
  <c r="GX87" i="3"/>
  <c r="BX87" i="3"/>
  <c r="HB87" i="3"/>
  <c r="CB87" i="3"/>
  <c r="GB87" i="3"/>
  <c r="HG87" i="3"/>
  <c r="GG87" i="3"/>
  <c r="KG87" i="3"/>
  <c r="FX87" i="3"/>
  <c r="HS88" i="3"/>
  <c r="AS88" i="3"/>
  <c r="IB88" i="3"/>
  <c r="BB88" i="3"/>
  <c r="AO88" i="3"/>
  <c r="BG88" i="3"/>
  <c r="AR89" i="3"/>
  <c r="FA89" i="3"/>
  <c r="BF89" i="3"/>
  <c r="BJ89" i="3"/>
  <c r="BZ89" i="3"/>
  <c r="IO90" i="3"/>
  <c r="AS90" i="3"/>
  <c r="BB90" i="3"/>
  <c r="AO90" i="3"/>
  <c r="BA91" i="3"/>
  <c r="CB91" i="3"/>
  <c r="IZ93" i="3"/>
  <c r="BZ93" i="3"/>
  <c r="JE93" i="3"/>
  <c r="CE93" i="3"/>
  <c r="CI93" i="3"/>
  <c r="JQ96" i="3"/>
  <c r="IQ96" i="3"/>
  <c r="EQ96" i="3"/>
  <c r="JV96" i="3"/>
  <c r="EV96" i="3"/>
  <c r="JZ96" i="3"/>
  <c r="AZ96" i="3"/>
  <c r="KE96" i="3"/>
  <c r="JE96" i="3"/>
  <c r="BE96" i="3"/>
  <c r="KI96" i="3"/>
  <c r="JI96" i="3"/>
  <c r="FI96" i="3"/>
  <c r="AV96" i="3"/>
  <c r="IV96" i="3"/>
  <c r="GQ97" i="3"/>
  <c r="BQ97" i="3"/>
  <c r="GV97" i="3"/>
  <c r="AV97" i="3"/>
  <c r="GZ97" i="3"/>
  <c r="AZ97" i="3"/>
  <c r="HI97" i="3"/>
  <c r="CI97" i="3"/>
  <c r="BI97" i="3"/>
  <c r="GE97" i="3"/>
  <c r="JZ97" i="3"/>
  <c r="HQ98" i="3"/>
  <c r="BQ98" i="3"/>
  <c r="FQ98" i="3"/>
  <c r="HV98" i="3"/>
  <c r="AV98" i="3"/>
  <c r="CV98" i="3"/>
  <c r="HZ98" i="3"/>
  <c r="CZ98" i="3"/>
  <c r="BZ98" i="3"/>
  <c r="GZ98" i="3"/>
  <c r="FZ98" i="3"/>
  <c r="AZ98" i="3"/>
  <c r="IE98" i="3"/>
  <c r="HE98" i="3"/>
  <c r="II98" i="3"/>
  <c r="CI98" i="3"/>
  <c r="GI98" i="3"/>
  <c r="BI98" i="3"/>
  <c r="DE98" i="3"/>
  <c r="GE98" i="3"/>
  <c r="HI98" i="3"/>
  <c r="HN99" i="3"/>
  <c r="GN99" i="3"/>
  <c r="HW99" i="3"/>
  <c r="AW99" i="3"/>
  <c r="CW99" i="3"/>
  <c r="IA99" i="3"/>
  <c r="HA99" i="3"/>
  <c r="BA99" i="3"/>
  <c r="IF99" i="3"/>
  <c r="HF99" i="3"/>
  <c r="BJ99" i="3"/>
  <c r="GR99" i="3"/>
  <c r="DY101" i="3"/>
  <c r="HT101" i="3"/>
  <c r="E20" i="23"/>
  <c r="Q13" i="23"/>
  <c r="BB13" i="23"/>
  <c r="J26" i="23"/>
  <c r="G29" i="23"/>
  <c r="EA69" i="21"/>
  <c r="CP82" i="21"/>
  <c r="CN24" i="21"/>
  <c r="CM24" i="21"/>
  <c r="CN40" i="21"/>
  <c r="CM40" i="21"/>
  <c r="D258" i="10"/>
  <c r="D257" i="10"/>
  <c r="D259" i="10"/>
  <c r="D256" i="10"/>
  <c r="D309" i="10"/>
  <c r="J364" i="10"/>
  <c r="CP52" i="21"/>
  <c r="CL52" i="21"/>
  <c r="CZ52" i="21"/>
  <c r="CO52" i="21"/>
  <c r="CK52" i="21"/>
  <c r="CM52" i="21"/>
  <c r="CN52" i="21"/>
  <c r="CC23" i="15"/>
  <c r="EQ25" i="15"/>
  <c r="EZ25" i="15" s="1"/>
  <c r="BN25" i="20" s="1"/>
  <c r="CO45" i="15"/>
  <c r="DG48" i="15"/>
  <c r="DO48" i="15" s="1"/>
  <c r="EQ51" i="15"/>
  <c r="EY51" i="15" s="1"/>
  <c r="BG51" i="20" s="1"/>
  <c r="DG52" i="15"/>
  <c r="DQ52" i="15" s="1"/>
  <c r="BW54" i="15"/>
  <c r="CH54" i="15" s="1"/>
  <c r="EQ56" i="15"/>
  <c r="FA56" i="15" s="1"/>
  <c r="BU56" i="20" s="1"/>
  <c r="BW57" i="15"/>
  <c r="CE57" i="15" s="1"/>
  <c r="CB63" i="15"/>
  <c r="CB65" i="15"/>
  <c r="BW66" i="15"/>
  <c r="CD66" i="15" s="1"/>
  <c r="DG67" i="15"/>
  <c r="DP67" i="15" s="1"/>
  <c r="M13" i="27"/>
  <c r="M13" i="23"/>
  <c r="Z13" i="27"/>
  <c r="Z13" i="23"/>
  <c r="AE13" i="27"/>
  <c r="AE13" i="23"/>
  <c r="AS13" i="27"/>
  <c r="AS14" i="27" s="1"/>
  <c r="AS13" i="23"/>
  <c r="AS13" i="28" s="1"/>
  <c r="AS13" i="30" s="1"/>
  <c r="AW13" i="27"/>
  <c r="AW13" i="23"/>
  <c r="H44" i="23"/>
  <c r="BJ93" i="3"/>
  <c r="AW93" i="3"/>
  <c r="BF68" i="3"/>
  <c r="AW68" i="3"/>
  <c r="AN68" i="3"/>
  <c r="CG91" i="3"/>
  <c r="CQ18" i="3"/>
  <c r="CZ18" i="3"/>
  <c r="DI18" i="3"/>
  <c r="GV18" i="3"/>
  <c r="HE18" i="3"/>
  <c r="O34" i="3"/>
  <c r="S34" i="3"/>
  <c r="X34" i="3"/>
  <c r="AB34" i="3"/>
  <c r="AG34" i="3"/>
  <c r="FO19" i="3"/>
  <c r="FX19" i="3"/>
  <c r="GG19" i="3"/>
  <c r="JS19" i="3"/>
  <c r="KB19" i="3"/>
  <c r="CQ22" i="3"/>
  <c r="CZ22" i="3"/>
  <c r="DI22" i="3"/>
  <c r="EV22" i="3"/>
  <c r="FE22" i="3"/>
  <c r="EE24" i="3"/>
  <c r="AO26" i="3"/>
  <c r="AO35" i="3" s="1"/>
  <c r="AX26" i="3"/>
  <c r="AX35" i="3" s="1"/>
  <c r="BG26" i="3"/>
  <c r="BG35" i="3" s="1"/>
  <c r="CO26" i="3"/>
  <c r="CO35" i="3" s="1"/>
  <c r="CX26" i="3"/>
  <c r="CX35" i="3" s="1"/>
  <c r="DG26" i="3"/>
  <c r="DG35" i="3" s="1"/>
  <c r="IS26" i="3"/>
  <c r="IS35" i="3" s="1"/>
  <c r="JB26" i="3"/>
  <c r="JB35" i="3" s="1"/>
  <c r="AP28" i="3"/>
  <c r="AP36" i="3" s="1"/>
  <c r="AY28" i="3"/>
  <c r="AY36" i="3" s="1"/>
  <c r="BH28" i="3"/>
  <c r="BH36" i="3" s="1"/>
  <c r="CT28" i="3"/>
  <c r="CT36" i="3" s="1"/>
  <c r="DD28" i="3"/>
  <c r="DD36" i="3" s="1"/>
  <c r="N32" i="3"/>
  <c r="W32" i="3"/>
  <c r="AF32" i="3"/>
  <c r="Q33" i="3"/>
  <c r="AI33" i="3"/>
  <c r="S35" i="3"/>
  <c r="AB35" i="3"/>
  <c r="BP42" i="3"/>
  <c r="CH42" i="3"/>
  <c r="GQ42" i="3"/>
  <c r="HI42" i="3"/>
  <c r="AP44" i="3"/>
  <c r="AY44" i="3"/>
  <c r="BH44" i="3"/>
  <c r="CT44" i="3"/>
  <c r="DD44" i="3"/>
  <c r="BR45" i="3"/>
  <c r="CJ45" i="3"/>
  <c r="GA45" i="3"/>
  <c r="KA45" i="3"/>
  <c r="BS46" i="3"/>
  <c r="FX46" i="3"/>
  <c r="JS46" i="3"/>
  <c r="GR50" i="3"/>
  <c r="HA50" i="3"/>
  <c r="HJ50" i="3"/>
  <c r="IR50" i="3"/>
  <c r="JA50" i="3"/>
  <c r="JJ50" i="3"/>
  <c r="EO51" i="3"/>
  <c r="EX51" i="3"/>
  <c r="FG51" i="3"/>
  <c r="GO51" i="3"/>
  <c r="GX51" i="3"/>
  <c r="HG51" i="3"/>
  <c r="HO55" i="3"/>
  <c r="IO55" i="3"/>
  <c r="EO55" i="3"/>
  <c r="HS55" i="3"/>
  <c r="AS55" i="3"/>
  <c r="HX55" i="3"/>
  <c r="IX55" i="3"/>
  <c r="EX55" i="3"/>
  <c r="IB55" i="3"/>
  <c r="BB55" i="3"/>
  <c r="IG55" i="3"/>
  <c r="JG55" i="3"/>
  <c r="FG55" i="3"/>
  <c r="AO55" i="3"/>
  <c r="BG55" i="3"/>
  <c r="CD55" i="3"/>
  <c r="IS55" i="3"/>
  <c r="GQ56" i="3"/>
  <c r="BQ56" i="3"/>
  <c r="GZ56" i="3"/>
  <c r="BZ56" i="3"/>
  <c r="HI56" i="3"/>
  <c r="CI56" i="3"/>
  <c r="BV56" i="3"/>
  <c r="HQ57" i="3"/>
  <c r="GQ57" i="3"/>
  <c r="AQ57" i="3"/>
  <c r="EQ57" i="3"/>
  <c r="HV57" i="3"/>
  <c r="IV57" i="3"/>
  <c r="CV57" i="3"/>
  <c r="HZ57" i="3"/>
  <c r="GZ57" i="3"/>
  <c r="AZ57" i="3"/>
  <c r="EZ57" i="3"/>
  <c r="IE57" i="3"/>
  <c r="JE57" i="3"/>
  <c r="DE57" i="3"/>
  <c r="II57" i="3"/>
  <c r="HI57" i="3"/>
  <c r="BI57" i="3"/>
  <c r="FI57" i="3"/>
  <c r="DI57" i="3"/>
  <c r="EV57" i="3"/>
  <c r="HW59" i="3"/>
  <c r="DW59" i="3"/>
  <c r="GS62" i="3"/>
  <c r="JS62" i="3"/>
  <c r="FS62" i="3"/>
  <c r="BS62" i="3"/>
  <c r="HB62" i="3"/>
  <c r="KB62" i="3"/>
  <c r="GB62" i="3"/>
  <c r="CB62" i="3"/>
  <c r="BX62" i="3"/>
  <c r="FO62" i="3"/>
  <c r="JQ63" i="3"/>
  <c r="GQ63" i="3"/>
  <c r="EQ63" i="3"/>
  <c r="JV63" i="3"/>
  <c r="IV63" i="3"/>
  <c r="FV63" i="3"/>
  <c r="JZ63" i="3"/>
  <c r="GZ63" i="3"/>
  <c r="EZ63" i="3"/>
  <c r="KE63" i="3"/>
  <c r="JE63" i="3"/>
  <c r="GE63" i="3"/>
  <c r="KI63" i="3"/>
  <c r="HI63" i="3"/>
  <c r="FI63" i="3"/>
  <c r="FE63" i="3"/>
  <c r="FZ63" i="3"/>
  <c r="GV63" i="3"/>
  <c r="IQ63" i="3"/>
  <c r="JI63" i="3"/>
  <c r="EG64" i="3"/>
  <c r="EO65" i="3"/>
  <c r="GS65" i="3"/>
  <c r="ES65" i="3"/>
  <c r="AS65" i="3"/>
  <c r="IX65" i="3"/>
  <c r="JB65" i="3"/>
  <c r="HB65" i="3"/>
  <c r="BB65" i="3"/>
  <c r="FG65" i="3"/>
  <c r="AO65" i="3"/>
  <c r="BG65" i="3"/>
  <c r="FB65" i="3"/>
  <c r="GO65" i="3"/>
  <c r="HG65" i="3"/>
  <c r="JG65" i="3"/>
  <c r="CP66" i="3"/>
  <c r="BT67" i="3"/>
  <c r="DT67" i="3"/>
  <c r="DY67" i="3"/>
  <c r="HY67" i="3"/>
  <c r="ID67" i="3"/>
  <c r="ED67" i="3"/>
  <c r="CH67" i="3"/>
  <c r="CB68" i="3"/>
  <c r="HQ69" i="3"/>
  <c r="EQ69" i="3"/>
  <c r="IQ69" i="3"/>
  <c r="GQ69" i="3"/>
  <c r="BQ69" i="3"/>
  <c r="HV69" i="3"/>
  <c r="AV69" i="3"/>
  <c r="HZ69" i="3"/>
  <c r="EZ69" i="3"/>
  <c r="IZ69" i="3"/>
  <c r="GZ69" i="3"/>
  <c r="BZ69" i="3"/>
  <c r="IE69" i="3"/>
  <c r="BE69" i="3"/>
  <c r="II69" i="3"/>
  <c r="FI69" i="3"/>
  <c r="JI69" i="3"/>
  <c r="HI69" i="3"/>
  <c r="CI69" i="3"/>
  <c r="AZ69" i="3"/>
  <c r="BV69" i="3"/>
  <c r="EV69" i="3"/>
  <c r="GR73" i="3"/>
  <c r="AR73" i="3"/>
  <c r="ER73" i="3"/>
  <c r="IW73" i="3"/>
  <c r="HA73" i="3"/>
  <c r="BA73" i="3"/>
  <c r="HJ73" i="3"/>
  <c r="FJ73" i="3"/>
  <c r="BJ73" i="3"/>
  <c r="FG74" i="3"/>
  <c r="HN79" i="3"/>
  <c r="GN79" i="3"/>
  <c r="HR79" i="3"/>
  <c r="CR79" i="3"/>
  <c r="AR79" i="3"/>
  <c r="HW79" i="3"/>
  <c r="GW79" i="3"/>
  <c r="IA79" i="3"/>
  <c r="DA79" i="3"/>
  <c r="BA79" i="3"/>
  <c r="IF79" i="3"/>
  <c r="HF79" i="3"/>
  <c r="IJ79" i="3"/>
  <c r="DJ79" i="3"/>
  <c r="BJ79" i="3"/>
  <c r="GR79" i="3"/>
  <c r="HJ79" i="3"/>
  <c r="IO82" i="3"/>
  <c r="ES82" i="3"/>
  <c r="AS82" i="3"/>
  <c r="AO82" i="3"/>
  <c r="BG82" i="3"/>
  <c r="JP83" i="3"/>
  <c r="IP83" i="3"/>
  <c r="EP83" i="3"/>
  <c r="JT83" i="3"/>
  <c r="ET83" i="3"/>
  <c r="AT83" i="3"/>
  <c r="KD83" i="3"/>
  <c r="JD83" i="3"/>
  <c r="BD83" i="3"/>
  <c r="KH83" i="3"/>
  <c r="JH83" i="3"/>
  <c r="FH83" i="3"/>
  <c r="FD83" i="3"/>
  <c r="IY83" i="3"/>
  <c r="FP88" i="3"/>
  <c r="BP88" i="3"/>
  <c r="KD88" i="3"/>
  <c r="CH88" i="3"/>
  <c r="AQ88" i="3"/>
  <c r="BI88" i="3"/>
  <c r="AN89" i="3"/>
  <c r="CT89" i="3"/>
  <c r="AQ90" i="3"/>
  <c r="BR90" i="3"/>
  <c r="AZ92" i="3"/>
  <c r="BA93" i="3"/>
  <c r="AR94" i="3"/>
  <c r="BJ94" i="3"/>
  <c r="CQ94" i="3"/>
  <c r="IN97" i="3"/>
  <c r="AN97" i="3"/>
  <c r="ER97" i="3"/>
  <c r="JF97" i="3"/>
  <c r="BF97" i="3"/>
  <c r="FJ97" i="3"/>
  <c r="BJ97" i="3"/>
  <c r="GN98" i="3"/>
  <c r="JN98" i="3"/>
  <c r="EN98" i="3"/>
  <c r="BN98" i="3"/>
  <c r="AN98" i="3"/>
  <c r="GR98" i="3"/>
  <c r="JR98" i="3"/>
  <c r="FR98" i="3"/>
  <c r="GW98" i="3"/>
  <c r="EW98" i="3"/>
  <c r="BW98" i="3"/>
  <c r="HA98" i="3"/>
  <c r="GA98" i="3"/>
  <c r="BA98" i="3"/>
  <c r="HF98" i="3"/>
  <c r="KF98" i="3"/>
  <c r="FF98" i="3"/>
  <c r="CF98" i="3"/>
  <c r="BF98" i="3"/>
  <c r="HJ98" i="3"/>
  <c r="KJ98" i="3"/>
  <c r="GJ98" i="3"/>
  <c r="BJ98" i="3"/>
  <c r="FN98" i="3"/>
  <c r="GF98" i="3"/>
  <c r="GO99" i="3"/>
  <c r="AO99" i="3"/>
  <c r="GS99" i="3"/>
  <c r="JS99" i="3"/>
  <c r="GX99" i="3"/>
  <c r="FX99" i="3"/>
  <c r="HB99" i="3"/>
  <c r="BB99" i="3"/>
  <c r="HG99" i="3"/>
  <c r="BG99" i="3"/>
  <c r="CB99" i="3"/>
  <c r="DO100" i="3"/>
  <c r="HO100" i="3"/>
  <c r="DX100" i="3"/>
  <c r="AX100" i="3"/>
  <c r="EG100" i="3"/>
  <c r="BG100" i="3"/>
  <c r="AO100" i="3"/>
  <c r="CB100" i="3"/>
  <c r="V13" i="23"/>
  <c r="BF13" i="23"/>
  <c r="EC69" i="21"/>
  <c r="CO37" i="21"/>
  <c r="CN37" i="21"/>
  <c r="CZ39" i="21"/>
  <c r="CO39" i="21"/>
  <c r="CK39" i="21"/>
  <c r="CN39" i="21"/>
  <c r="CL39" i="21"/>
  <c r="CM39" i="21"/>
  <c r="CP39" i="21"/>
  <c r="R74" i="16"/>
  <c r="R75" i="16" s="1"/>
  <c r="R70" i="16"/>
  <c r="G19" i="10"/>
  <c r="G25" i="10" s="1"/>
  <c r="J647" i="10"/>
  <c r="BN53" i="3"/>
  <c r="CF53" i="3"/>
  <c r="CZ53" i="3"/>
  <c r="FW53" i="3"/>
  <c r="JW53" i="3"/>
  <c r="BO54" i="3"/>
  <c r="BX54" i="3"/>
  <c r="CG54" i="3"/>
  <c r="CR54" i="3"/>
  <c r="DA54" i="3"/>
  <c r="DJ54" i="3"/>
  <c r="FO54" i="3"/>
  <c r="FX54" i="3"/>
  <c r="GG54" i="3"/>
  <c r="GR54" i="3"/>
  <c r="HA54" i="3"/>
  <c r="HJ54" i="3"/>
  <c r="JO54" i="3"/>
  <c r="JX54" i="3"/>
  <c r="KG54" i="3"/>
  <c r="AQ55" i="3"/>
  <c r="AZ55" i="3"/>
  <c r="BI55" i="3"/>
  <c r="BV55" i="3"/>
  <c r="CE55" i="3"/>
  <c r="EV55" i="3"/>
  <c r="FE55" i="3"/>
  <c r="IV55" i="3"/>
  <c r="JE55" i="3"/>
  <c r="BN56" i="3"/>
  <c r="BW56" i="3"/>
  <c r="CF56" i="3"/>
  <c r="DO56" i="3"/>
  <c r="ER56" i="3"/>
  <c r="FA56" i="3"/>
  <c r="FJ56" i="3"/>
  <c r="GR56" i="3"/>
  <c r="HA56" i="3"/>
  <c r="HJ56" i="3"/>
  <c r="AO57" i="3"/>
  <c r="AX57" i="3"/>
  <c r="BG57" i="3"/>
  <c r="FS57" i="3"/>
  <c r="GB57" i="3"/>
  <c r="GO57" i="3"/>
  <c r="GX57" i="3"/>
  <c r="HG57" i="3"/>
  <c r="ID57" i="3"/>
  <c r="IS57" i="3"/>
  <c r="JB57" i="3"/>
  <c r="BS58" i="3"/>
  <c r="EP58" i="3"/>
  <c r="FH58" i="3"/>
  <c r="GB58" i="3"/>
  <c r="IP58" i="3"/>
  <c r="JH58" i="3"/>
  <c r="KB58" i="3"/>
  <c r="AQ59" i="3"/>
  <c r="AZ59" i="3"/>
  <c r="BI59" i="3"/>
  <c r="CD59" i="3"/>
  <c r="EQ59" i="3"/>
  <c r="FI59" i="3"/>
  <c r="GD59" i="3"/>
  <c r="IQ59" i="3"/>
  <c r="JI59" i="3"/>
  <c r="KD59" i="3"/>
  <c r="AP60" i="3"/>
  <c r="AY60" i="3"/>
  <c r="BH60" i="3"/>
  <c r="BZ60" i="3"/>
  <c r="CT60" i="3"/>
  <c r="FZ60" i="3"/>
  <c r="GP60" i="3"/>
  <c r="GY60" i="3"/>
  <c r="HH60" i="3"/>
  <c r="JV60" i="3"/>
  <c r="BO61" i="3"/>
  <c r="BX61" i="3"/>
  <c r="CG61" i="3"/>
  <c r="EO61" i="3"/>
  <c r="EX61" i="3"/>
  <c r="FG61" i="3"/>
  <c r="AP62" i="3"/>
  <c r="AY62" i="3"/>
  <c r="BH62" i="3"/>
  <c r="EP62" i="3"/>
  <c r="EY62" i="3"/>
  <c r="FH62" i="3"/>
  <c r="IP62" i="3"/>
  <c r="IY62" i="3"/>
  <c r="JH62" i="3"/>
  <c r="EO63" i="3"/>
  <c r="EX63" i="3"/>
  <c r="FG63" i="3"/>
  <c r="GO63" i="3"/>
  <c r="GX63" i="3"/>
  <c r="HG63" i="3"/>
  <c r="IS63" i="3"/>
  <c r="JB63" i="3"/>
  <c r="EN64" i="3"/>
  <c r="EW64" i="3"/>
  <c r="FF64" i="3"/>
  <c r="FV64" i="3"/>
  <c r="GN64" i="3"/>
  <c r="GW64" i="3"/>
  <c r="HF64" i="3"/>
  <c r="IR64" i="3"/>
  <c r="JA64" i="3"/>
  <c r="JJ64" i="3"/>
  <c r="KE64" i="3"/>
  <c r="AQ65" i="3"/>
  <c r="AZ65" i="3"/>
  <c r="BI65" i="3"/>
  <c r="GQ65" i="3"/>
  <c r="GZ65" i="3"/>
  <c r="HI65" i="3"/>
  <c r="JZ65" i="3"/>
  <c r="EE66" i="3"/>
  <c r="BN67" i="3"/>
  <c r="CJ67" i="3"/>
  <c r="CV67" i="3"/>
  <c r="DE67" i="3"/>
  <c r="GV67" i="3"/>
  <c r="HE67" i="3"/>
  <c r="JR67" i="3"/>
  <c r="BO68" i="3"/>
  <c r="BX68" i="3"/>
  <c r="CG68" i="3"/>
  <c r="IN68" i="3"/>
  <c r="IW68" i="3"/>
  <c r="JF68" i="3"/>
  <c r="EO69" i="3"/>
  <c r="EX69" i="3"/>
  <c r="FG69" i="3"/>
  <c r="AP73" i="3"/>
  <c r="AY73" i="3"/>
  <c r="BH73" i="3"/>
  <c r="BG74" i="3"/>
  <c r="HT74" i="3"/>
  <c r="AR75" i="3"/>
  <c r="BA75" i="3"/>
  <c r="BJ75" i="3"/>
  <c r="GR75" i="3"/>
  <c r="HA75" i="3"/>
  <c r="HJ75" i="3"/>
  <c r="EV76" i="3"/>
  <c r="FE76" i="3"/>
  <c r="IJ76" i="3"/>
  <c r="IV76" i="3"/>
  <c r="JE76" i="3"/>
  <c r="ER77" i="3"/>
  <c r="FA77" i="3"/>
  <c r="FJ77" i="3"/>
  <c r="GR77" i="3"/>
  <c r="HA77" i="3"/>
  <c r="HJ77" i="3"/>
  <c r="IG77" i="3"/>
  <c r="BN78" i="3"/>
  <c r="BW78" i="3"/>
  <c r="CF78" i="3"/>
  <c r="GV78" i="3"/>
  <c r="HE78" i="3"/>
  <c r="IQ78" i="3"/>
  <c r="IZ78" i="3"/>
  <c r="JI78" i="3"/>
  <c r="AP79" i="3"/>
  <c r="AY79" i="3"/>
  <c r="BH79" i="3"/>
  <c r="CP79" i="3"/>
  <c r="CY79" i="3"/>
  <c r="DH79" i="3"/>
  <c r="AQ80" i="3"/>
  <c r="AZ80" i="3"/>
  <c r="BI80" i="3"/>
  <c r="CD80" i="3"/>
  <c r="FP80" i="3"/>
  <c r="GH80" i="3"/>
  <c r="GV80" i="3"/>
  <c r="HE80" i="3"/>
  <c r="IV80" i="3"/>
  <c r="JP80" i="3"/>
  <c r="KH80" i="3"/>
  <c r="AR81" i="3"/>
  <c r="BA81" i="3"/>
  <c r="BJ81" i="3"/>
  <c r="CE81" i="3"/>
  <c r="EN81" i="3"/>
  <c r="FF81" i="3"/>
  <c r="FZ81" i="3"/>
  <c r="IW81" i="3"/>
  <c r="JQ81" i="3"/>
  <c r="KI81" i="3"/>
  <c r="BR82" i="3"/>
  <c r="GV82" i="3"/>
  <c r="BO83" i="3"/>
  <c r="CG83" i="3"/>
  <c r="DA83" i="3"/>
  <c r="GB83" i="3"/>
  <c r="GW83" i="3"/>
  <c r="JX83" i="3"/>
  <c r="AO84" i="3"/>
  <c r="AX84" i="3"/>
  <c r="BG84" i="3"/>
  <c r="GO84" i="3"/>
  <c r="HG84" i="3"/>
  <c r="JT84" i="3"/>
  <c r="AR85" i="3"/>
  <c r="BA85" i="3"/>
  <c r="BJ85" i="3"/>
  <c r="CE85" i="3"/>
  <c r="ER85" i="3"/>
  <c r="FJ85" i="3"/>
  <c r="GE85" i="3"/>
  <c r="IR85" i="3"/>
  <c r="JJ85" i="3"/>
  <c r="KE85" i="3"/>
  <c r="AQ86" i="3"/>
  <c r="AZ86" i="3"/>
  <c r="BI86" i="3"/>
  <c r="CV86" i="3"/>
  <c r="DT86" i="3"/>
  <c r="GZ86" i="3"/>
  <c r="AP87" i="3"/>
  <c r="AY87" i="3"/>
  <c r="BH87" i="3"/>
  <c r="EP87" i="3"/>
  <c r="FH87" i="3"/>
  <c r="IT87" i="3"/>
  <c r="JQ88" i="3"/>
  <c r="JV88" i="3"/>
  <c r="JZ88" i="3"/>
  <c r="KE88" i="3"/>
  <c r="KI88" i="3"/>
  <c r="EV88" i="3"/>
  <c r="JI88" i="3"/>
  <c r="AP89" i="3"/>
  <c r="BO91" i="3"/>
  <c r="BQ92" i="3"/>
  <c r="BV92" i="3"/>
  <c r="BZ92" i="3"/>
  <c r="CE92" i="3"/>
  <c r="CI92" i="3"/>
  <c r="EV92" i="3"/>
  <c r="IZ92" i="3"/>
  <c r="BN93" i="3"/>
  <c r="BR93" i="3"/>
  <c r="BW93" i="3"/>
  <c r="CA93" i="3"/>
  <c r="CF93" i="3"/>
  <c r="CJ93" i="3"/>
  <c r="BF93" i="3"/>
  <c r="FA93" i="3"/>
  <c r="IW93" i="3"/>
  <c r="BA94" i="3"/>
  <c r="CZ94" i="3"/>
  <c r="GA94" i="3"/>
  <c r="AS95" i="3"/>
  <c r="AY95" i="3"/>
  <c r="EY95" i="3"/>
  <c r="FS95" i="3"/>
  <c r="IY95" i="3"/>
  <c r="JS95" i="3"/>
  <c r="AS96" i="3"/>
  <c r="BO96" i="3"/>
  <c r="BX96" i="3"/>
  <c r="CG96" i="3"/>
  <c r="CX96" i="3"/>
  <c r="GX96" i="3"/>
  <c r="AT97" i="3"/>
  <c r="GT97" i="3"/>
  <c r="AS98" i="3"/>
  <c r="HY98" i="3"/>
  <c r="IS98" i="3"/>
  <c r="AP100" i="3"/>
  <c r="HQ101" i="3"/>
  <c r="GQ101" i="3"/>
  <c r="II101" i="3"/>
  <c r="HI101" i="3"/>
  <c r="CZ101" i="3"/>
  <c r="FW101" i="3"/>
  <c r="GV101" i="3"/>
  <c r="KJ101" i="3"/>
  <c r="HV102" i="3"/>
  <c r="G26" i="23"/>
  <c r="K26" i="23"/>
  <c r="E28" i="23"/>
  <c r="I28" i="23"/>
  <c r="CO82" i="21"/>
  <c r="EE69" i="21"/>
  <c r="CZ33" i="21"/>
  <c r="CO33" i="21"/>
  <c r="CK33" i="21"/>
  <c r="CN33" i="21"/>
  <c r="CL33" i="21"/>
  <c r="CP48" i="21"/>
  <c r="CL48" i="21"/>
  <c r="CZ48" i="21"/>
  <c r="CO48" i="21"/>
  <c r="CK48" i="21"/>
  <c r="CM48" i="21"/>
  <c r="CZ51" i="21"/>
  <c r="CO51" i="21"/>
  <c r="CK51" i="21"/>
  <c r="CN51" i="21"/>
  <c r="CL51" i="21"/>
  <c r="K74" i="21"/>
  <c r="K70" i="21"/>
  <c r="AM74" i="21"/>
  <c r="AM70" i="21"/>
  <c r="Y74" i="16"/>
  <c r="Y75" i="16" s="1"/>
  <c r="Y70" i="16"/>
  <c r="BL67" i="20"/>
  <c r="H115" i="10"/>
  <c r="H121" i="10" s="1"/>
  <c r="H127" i="10" s="1"/>
  <c r="D497" i="10"/>
  <c r="D496" i="10"/>
  <c r="D494" i="10"/>
  <c r="D495" i="10"/>
  <c r="I595" i="10"/>
  <c r="D891" i="10"/>
  <c r="D890" i="10"/>
  <c r="D889" i="10"/>
  <c r="D888" i="10"/>
  <c r="AV53" i="3"/>
  <c r="BE53" i="3"/>
  <c r="BR53" i="3"/>
  <c r="CJ53" i="3"/>
  <c r="DE53" i="3"/>
  <c r="GA53" i="3"/>
  <c r="GQ53" i="3"/>
  <c r="GZ53" i="3"/>
  <c r="HI53" i="3"/>
  <c r="KA53" i="3"/>
  <c r="AN54" i="3"/>
  <c r="AW54" i="3"/>
  <c r="BF54" i="3"/>
  <c r="EN54" i="3"/>
  <c r="EW54" i="3"/>
  <c r="FF54" i="3"/>
  <c r="IN54" i="3"/>
  <c r="IW54" i="3"/>
  <c r="JF54" i="3"/>
  <c r="BP55" i="3"/>
  <c r="BY55" i="3"/>
  <c r="CH55" i="3"/>
  <c r="IR56" i="3"/>
  <c r="JA56" i="3"/>
  <c r="JJ56" i="3"/>
  <c r="CO57" i="3"/>
  <c r="ES57" i="3"/>
  <c r="FB57" i="3"/>
  <c r="JO57" i="3"/>
  <c r="JX57" i="3"/>
  <c r="KG57" i="3"/>
  <c r="AP58" i="3"/>
  <c r="AY58" i="3"/>
  <c r="BH58" i="3"/>
  <c r="ET58" i="3"/>
  <c r="GT58" i="3"/>
  <c r="HD58" i="3"/>
  <c r="IT58" i="3"/>
  <c r="JO58" i="3"/>
  <c r="KG58" i="3"/>
  <c r="EV59" i="3"/>
  <c r="GV59" i="3"/>
  <c r="HE59" i="3"/>
  <c r="IV59" i="3"/>
  <c r="JP59" i="3"/>
  <c r="KH59" i="3"/>
  <c r="CE60" i="3"/>
  <c r="GE60" i="3"/>
  <c r="JZ60" i="3"/>
  <c r="AO61" i="3"/>
  <c r="AX61" i="3"/>
  <c r="BG61" i="3"/>
  <c r="GS61" i="3"/>
  <c r="HB61" i="3"/>
  <c r="IS61" i="3"/>
  <c r="JB61" i="3"/>
  <c r="EE62" i="3"/>
  <c r="JT62" i="3"/>
  <c r="KD62" i="3"/>
  <c r="FZ64" i="3"/>
  <c r="JQ64" i="3"/>
  <c r="KI64" i="3"/>
  <c r="JV65" i="3"/>
  <c r="CZ65" i="3"/>
  <c r="FQ66" i="3"/>
  <c r="BW67" i="3"/>
  <c r="IV67" i="3"/>
  <c r="JE67" i="3"/>
  <c r="ER68" i="3"/>
  <c r="FA68" i="3"/>
  <c r="FJ68" i="3"/>
  <c r="AO69" i="3"/>
  <c r="AX69" i="3"/>
  <c r="BG69" i="3"/>
  <c r="GS69" i="3"/>
  <c r="HB69" i="3"/>
  <c r="IS69" i="3"/>
  <c r="JB69" i="3"/>
  <c r="AV76" i="3"/>
  <c r="BE76" i="3"/>
  <c r="GQ76" i="3"/>
  <c r="GZ76" i="3"/>
  <c r="HI76" i="3"/>
  <c r="AN77" i="3"/>
  <c r="AW77" i="3"/>
  <c r="BF77" i="3"/>
  <c r="IN77" i="3"/>
  <c r="IW77" i="3"/>
  <c r="JF77" i="3"/>
  <c r="BQ78" i="3"/>
  <c r="BZ78" i="3"/>
  <c r="CJ78" i="3"/>
  <c r="EV78" i="3"/>
  <c r="FE78" i="3"/>
  <c r="GP79" i="3"/>
  <c r="GY79" i="3"/>
  <c r="HH79" i="3"/>
  <c r="BP80" i="3"/>
  <c r="CV80" i="3"/>
  <c r="DE80" i="3"/>
  <c r="EV80" i="3"/>
  <c r="FE80" i="3"/>
  <c r="FT80" i="3"/>
  <c r="IZ80" i="3"/>
  <c r="JT80" i="3"/>
  <c r="BQ81" i="3"/>
  <c r="CI81" i="3"/>
  <c r="ER81" i="3"/>
  <c r="FJ81" i="3"/>
  <c r="GE81" i="3"/>
  <c r="JA81" i="3"/>
  <c r="JV81" i="3"/>
  <c r="AV82" i="3"/>
  <c r="BE82" i="3"/>
  <c r="CJ82" i="3"/>
  <c r="FN82" i="3"/>
  <c r="GZ82" i="3"/>
  <c r="AN83" i="3"/>
  <c r="AW83" i="3"/>
  <c r="BF83" i="3"/>
  <c r="BS83" i="3"/>
  <c r="CN83" i="3"/>
  <c r="DF83" i="3"/>
  <c r="FO83" i="3"/>
  <c r="GG83" i="3"/>
  <c r="HA83" i="3"/>
  <c r="KB83" i="3"/>
  <c r="GS84" i="3"/>
  <c r="BQ85" i="3"/>
  <c r="CI85" i="3"/>
  <c r="EW85" i="3"/>
  <c r="FQ85" i="3"/>
  <c r="GI85" i="3"/>
  <c r="IW85" i="3"/>
  <c r="JQ85" i="3"/>
  <c r="KI85" i="3"/>
  <c r="CZ86" i="3"/>
  <c r="DY86" i="3"/>
  <c r="HE86" i="3"/>
  <c r="DV87" i="3"/>
  <c r="ET87" i="3"/>
  <c r="IY87" i="3"/>
  <c r="AV88" i="3"/>
  <c r="BE88" i="3"/>
  <c r="AV90" i="3"/>
  <c r="BE90" i="3"/>
  <c r="DE90" i="3"/>
  <c r="AN91" i="3"/>
  <c r="AW91" i="3"/>
  <c r="BF91" i="3"/>
  <c r="BS91" i="3"/>
  <c r="AV92" i="3"/>
  <c r="BE92" i="3"/>
  <c r="EZ92" i="3"/>
  <c r="JE92" i="3"/>
  <c r="AN93" i="3"/>
  <c r="EN93" i="3"/>
  <c r="FF93" i="3"/>
  <c r="JA93" i="3"/>
  <c r="CN94" i="3"/>
  <c r="CR94" i="3"/>
  <c r="CW94" i="3"/>
  <c r="DA94" i="3"/>
  <c r="DF94" i="3"/>
  <c r="DJ94" i="3"/>
  <c r="DE94" i="3"/>
  <c r="FN94" i="3"/>
  <c r="GF94" i="3"/>
  <c r="JN94" i="3"/>
  <c r="KF94" i="3"/>
  <c r="AO95" i="3"/>
  <c r="AT95" i="3"/>
  <c r="BG95" i="3"/>
  <c r="BO95" i="3"/>
  <c r="BX95" i="3"/>
  <c r="CG95" i="3"/>
  <c r="FD95" i="3"/>
  <c r="FX95" i="3"/>
  <c r="JD95" i="3"/>
  <c r="JX95" i="3"/>
  <c r="AO96" i="3"/>
  <c r="BG96" i="3"/>
  <c r="DB96" i="3"/>
  <c r="FO96" i="3"/>
  <c r="FX96" i="3"/>
  <c r="HB96" i="3"/>
  <c r="AP97" i="3"/>
  <c r="BH97" i="3"/>
  <c r="GY97" i="3"/>
  <c r="AO98" i="3"/>
  <c r="BG98" i="3"/>
  <c r="EO98" i="3"/>
  <c r="EX98" i="3"/>
  <c r="FG98" i="3"/>
  <c r="IX98" i="3"/>
  <c r="GN101" i="3"/>
  <c r="JN101" i="3"/>
  <c r="HF101" i="3"/>
  <c r="KF101" i="3"/>
  <c r="AV101" i="3"/>
  <c r="BE101" i="3"/>
  <c r="BR101" i="3"/>
  <c r="CJ101" i="3"/>
  <c r="DE101" i="3"/>
  <c r="GA101" i="3"/>
  <c r="GZ101" i="3"/>
  <c r="JR101" i="3"/>
  <c r="HR102" i="3"/>
  <c r="CR102" i="3"/>
  <c r="IA102" i="3"/>
  <c r="HA102" i="3"/>
  <c r="IJ102" i="3"/>
  <c r="DJ102" i="3"/>
  <c r="AW102" i="3"/>
  <c r="BJ102" i="3"/>
  <c r="DF102" i="3"/>
  <c r="GW102" i="3"/>
  <c r="CP32" i="21"/>
  <c r="CL32" i="21"/>
  <c r="CZ32" i="21"/>
  <c r="CO32" i="21"/>
  <c r="CK32" i="21"/>
  <c r="CM32" i="21"/>
  <c r="CP36" i="21"/>
  <c r="CL36" i="21"/>
  <c r="CZ36" i="21"/>
  <c r="CO36" i="21"/>
  <c r="CK36" i="21"/>
  <c r="CM36" i="21"/>
  <c r="CN36" i="21"/>
  <c r="CV45" i="21"/>
  <c r="CN49" i="21"/>
  <c r="CO49" i="21"/>
  <c r="CP64" i="21"/>
  <c r="CL64" i="21"/>
  <c r="CZ64" i="21"/>
  <c r="CO64" i="21"/>
  <c r="CK64" i="21"/>
  <c r="CM64" i="21"/>
  <c r="CZ67" i="21"/>
  <c r="CO67" i="21"/>
  <c r="CK67" i="21"/>
  <c r="CN67" i="21"/>
  <c r="CL67" i="21"/>
  <c r="AF74" i="17"/>
  <c r="AF75" i="17" s="1"/>
  <c r="AF70" i="17"/>
  <c r="D70" i="17"/>
  <c r="R74" i="19"/>
  <c r="R75" i="19" s="1"/>
  <c r="R70" i="19"/>
  <c r="D76" i="10"/>
  <c r="D75" i="10"/>
  <c r="D77" i="10"/>
  <c r="F77" i="10"/>
  <c r="D74" i="10"/>
  <c r="F361" i="10"/>
  <c r="G367" i="10" s="1"/>
  <c r="G463" i="10"/>
  <c r="H457" i="10"/>
  <c r="H463" i="10" s="1"/>
  <c r="CZ8" i="21"/>
  <c r="CP24" i="21"/>
  <c r="CL24" i="21"/>
  <c r="CZ24" i="21"/>
  <c r="CO24" i="21"/>
  <c r="CK24" i="21"/>
  <c r="CZ25" i="21"/>
  <c r="CO25" i="21"/>
  <c r="CK25" i="21"/>
  <c r="CN25" i="21"/>
  <c r="CP25" i="21"/>
  <c r="CM31" i="21"/>
  <c r="CP40" i="21"/>
  <c r="CL40" i="21"/>
  <c r="CZ40" i="21"/>
  <c r="CO40" i="21"/>
  <c r="CK40" i="21"/>
  <c r="CZ43" i="21"/>
  <c r="CO43" i="21"/>
  <c r="CK43" i="21"/>
  <c r="CN43" i="21"/>
  <c r="CP43" i="21"/>
  <c r="CM49" i="21"/>
  <c r="CP56" i="21"/>
  <c r="CL56" i="21"/>
  <c r="CZ56" i="21"/>
  <c r="CO56" i="21"/>
  <c r="CK56" i="21"/>
  <c r="CZ59" i="21"/>
  <c r="CO59" i="21"/>
  <c r="CK59" i="21"/>
  <c r="CN59" i="21"/>
  <c r="CP59" i="21"/>
  <c r="CM65" i="21"/>
  <c r="D51" i="10"/>
  <c r="D48" i="10"/>
  <c r="H40" i="7" s="1"/>
  <c r="D49" i="10"/>
  <c r="J76" i="10"/>
  <c r="J121" i="10"/>
  <c r="J127" i="10" s="1"/>
  <c r="D233" i="10"/>
  <c r="D232" i="10"/>
  <c r="D231" i="10"/>
  <c r="D230" i="10"/>
  <c r="D311" i="10"/>
  <c r="D520" i="10"/>
  <c r="D523" i="10"/>
  <c r="D521" i="10"/>
  <c r="D626" i="10"/>
  <c r="D625" i="10"/>
  <c r="D627" i="10"/>
  <c r="H749" i="10"/>
  <c r="H755" i="10" s="1"/>
  <c r="AH930" i="10"/>
  <c r="T932" i="10"/>
  <c r="AK937" i="10"/>
  <c r="AB940" i="10"/>
  <c r="D1232" i="10"/>
  <c r="D1230" i="10"/>
  <c r="D1231" i="10"/>
  <c r="CP28" i="21"/>
  <c r="CL28" i="21"/>
  <c r="CZ28" i="21"/>
  <c r="CO28" i="21"/>
  <c r="CK28" i="21"/>
  <c r="CZ29" i="21"/>
  <c r="CO29" i="21"/>
  <c r="CK29" i="21"/>
  <c r="CN29" i="21"/>
  <c r="CP29" i="21"/>
  <c r="CM35" i="21"/>
  <c r="CM37" i="21"/>
  <c r="CP44" i="21"/>
  <c r="CL44" i="21"/>
  <c r="CZ44" i="21"/>
  <c r="CO44" i="21"/>
  <c r="CK44" i="21"/>
  <c r="CR45" i="21"/>
  <c r="CZ47" i="21"/>
  <c r="CO47" i="21"/>
  <c r="CK47" i="21"/>
  <c r="CN47" i="21"/>
  <c r="CP47" i="21"/>
  <c r="CM53" i="21"/>
  <c r="CP60" i="21"/>
  <c r="CL60" i="21"/>
  <c r="CZ60" i="21"/>
  <c r="CO60" i="21"/>
  <c r="CK60" i="21"/>
  <c r="CZ63" i="21"/>
  <c r="CO63" i="21"/>
  <c r="CK63" i="21"/>
  <c r="CN63" i="21"/>
  <c r="CP63" i="21"/>
  <c r="K70" i="17"/>
  <c r="H19" i="10"/>
  <c r="H25" i="10" s="1"/>
  <c r="I172" i="10"/>
  <c r="I178" i="10" s="1"/>
  <c r="I252" i="10"/>
  <c r="G253" i="10"/>
  <c r="H253" i="10"/>
  <c r="I412" i="10"/>
  <c r="D624" i="10"/>
  <c r="J706" i="10"/>
  <c r="AL942" i="10"/>
  <c r="AH942" i="10"/>
  <c r="AN941" i="10"/>
  <c r="AJ941" i="10"/>
  <c r="AP940" i="10"/>
  <c r="AL940" i="10"/>
  <c r="AN939" i="10"/>
  <c r="AJ939" i="10"/>
  <c r="AO938" i="10"/>
  <c r="AK938" i="10"/>
  <c r="Y938" i="10"/>
  <c r="AL937" i="10"/>
  <c r="Z937" i="10"/>
  <c r="AM936" i="10"/>
  <c r="AR942" i="10"/>
  <c r="AM942" i="10"/>
  <c r="AI941" i="10"/>
  <c r="AD941" i="10"/>
  <c r="AF940" i="10"/>
  <c r="AA940" i="10"/>
  <c r="AC939" i="10"/>
  <c r="AN938" i="10"/>
  <c r="AO937" i="10"/>
  <c r="AJ937" i="10"/>
  <c r="AK936" i="10"/>
  <c r="AF936" i="10"/>
  <c r="AJ935" i="10"/>
  <c r="AF935" i="10"/>
  <c r="AK934" i="10"/>
  <c r="AG934" i="10"/>
  <c r="U934" i="10"/>
  <c r="AH933" i="10"/>
  <c r="V933" i="10"/>
  <c r="AI932" i="10"/>
  <c r="W932" i="10"/>
  <c r="S932" i="10"/>
  <c r="X931" i="10"/>
  <c r="T931" i="10"/>
  <c r="Y930" i="10"/>
  <c r="U930" i="10"/>
  <c r="AA929" i="10"/>
  <c r="W929" i="10"/>
  <c r="AB928" i="10"/>
  <c r="X928" i="10"/>
  <c r="AC927" i="10"/>
  <c r="Y927" i="10"/>
  <c r="AD926" i="10"/>
  <c r="Z926" i="10"/>
  <c r="N926" i="10"/>
  <c r="AA925" i="10"/>
  <c r="O925" i="10"/>
  <c r="AQ942" i="10"/>
  <c r="AS941" i="10"/>
  <c r="AM941" i="10"/>
  <c r="AO940" i="10"/>
  <c r="AJ940" i="10"/>
  <c r="AL939" i="10"/>
  <c r="AG939" i="10"/>
  <c r="AH938" i="10"/>
  <c r="AB938" i="10"/>
  <c r="AC937" i="10"/>
  <c r="X937" i="10"/>
  <c r="Z936" i="10"/>
  <c r="AM935" i="10"/>
  <c r="AA935" i="10"/>
  <c r="W935" i="10"/>
  <c r="AB934" i="10"/>
  <c r="X934" i="10"/>
  <c r="AC933" i="10"/>
  <c r="Y933" i="10"/>
  <c r="AD932" i="10"/>
  <c r="Z932" i="10"/>
  <c r="AE931" i="10"/>
  <c r="AA931" i="10"/>
  <c r="AF930" i="10"/>
  <c r="AB930" i="10"/>
  <c r="AD929" i="10"/>
  <c r="Z929" i="10"/>
  <c r="AE928" i="10"/>
  <c r="AA928" i="10"/>
  <c r="O928" i="10"/>
  <c r="AB927" i="10"/>
  <c r="P927" i="10"/>
  <c r="AC926" i="10"/>
  <c r="Q926" i="10"/>
  <c r="M926" i="10"/>
  <c r="R925" i="10"/>
  <c r="N925" i="10"/>
  <c r="AL941" i="10"/>
  <c r="AI940" i="10"/>
  <c r="AL938" i="10"/>
  <c r="AA938" i="10"/>
  <c r="AC936" i="10"/>
  <c r="AL935" i="10"/>
  <c r="AE934" i="10"/>
  <c r="W934" i="10"/>
  <c r="AG932" i="10"/>
  <c r="Y932" i="10"/>
  <c r="R931" i="10"/>
  <c r="AE930" i="10"/>
  <c r="Y929" i="10"/>
  <c r="Q929" i="10"/>
  <c r="AA927" i="10"/>
  <c r="S927" i="10"/>
  <c r="AC925" i="10"/>
  <c r="U925" i="10"/>
  <c r="D759" i="10"/>
  <c r="AN942" i="10"/>
  <c r="AC942" i="10"/>
  <c r="AG940" i="10"/>
  <c r="AO939" i="10"/>
  <c r="Z938" i="10"/>
  <c r="AF937" i="10"/>
  <c r="AK935" i="10"/>
  <c r="AC935" i="10"/>
  <c r="V934" i="10"/>
  <c r="AE933" i="10"/>
  <c r="X932" i="10"/>
  <c r="AG931" i="10"/>
  <c r="V930" i="10"/>
  <c r="AF929" i="10"/>
  <c r="Y928" i="10"/>
  <c r="Q928" i="10"/>
  <c r="AA926" i="10"/>
  <c r="S926" i="10"/>
  <c r="L925" i="10"/>
  <c r="L943" i="10" s="1"/>
  <c r="AJ942" i="10"/>
  <c r="AN940" i="10"/>
  <c r="AC940" i="10"/>
  <c r="AF938" i="10"/>
  <c r="AM937" i="10"/>
  <c r="Y936" i="10"/>
  <c r="AH935" i="10"/>
  <c r="AA934" i="10"/>
  <c r="AJ933" i="10"/>
  <c r="AC932" i="10"/>
  <c r="U932" i="10"/>
  <c r="AA930" i="10"/>
  <c r="S930" i="10"/>
  <c r="AD928" i="10"/>
  <c r="I824" i="10"/>
  <c r="I830" i="10" s="1"/>
  <c r="D915" i="10"/>
  <c r="D914" i="10"/>
  <c r="D917" i="10"/>
  <c r="D916" i="10"/>
  <c r="N927" i="10"/>
  <c r="AD927" i="10"/>
  <c r="AC931" i="10"/>
  <c r="AA933" i="10"/>
  <c r="AI939" i="10"/>
  <c r="AE941" i="10"/>
  <c r="D1233" i="10"/>
  <c r="I1279" i="10"/>
  <c r="H1279" i="10"/>
  <c r="Y36" i="2"/>
  <c r="X35" i="2"/>
  <c r="AB39" i="2"/>
  <c r="Z37" i="2"/>
  <c r="AA38" i="2"/>
  <c r="CK81" i="21"/>
  <c r="CL23" i="21"/>
  <c r="CP23" i="21"/>
  <c r="CL27" i="21"/>
  <c r="CP27" i="21"/>
  <c r="CL31" i="21"/>
  <c r="CP31" i="21"/>
  <c r="CL35" i="21"/>
  <c r="CP35" i="21"/>
  <c r="CL37" i="21"/>
  <c r="CP37" i="21"/>
  <c r="CL41" i="21"/>
  <c r="CP41" i="21"/>
  <c r="CL45" i="21"/>
  <c r="CP45" i="21"/>
  <c r="CL49" i="21"/>
  <c r="CP49" i="21"/>
  <c r="CL53" i="21"/>
  <c r="CP53" i="21"/>
  <c r="CL57" i="21"/>
  <c r="CP57" i="21"/>
  <c r="CL61" i="21"/>
  <c r="CP61" i="21"/>
  <c r="CL65" i="21"/>
  <c r="CP65" i="21"/>
  <c r="D70" i="16"/>
  <c r="AF70" i="16"/>
  <c r="R70" i="17"/>
  <c r="D70" i="19"/>
  <c r="AF70" i="19"/>
  <c r="G39" i="10"/>
  <c r="G45" i="10" s="1"/>
  <c r="G51" i="10" s="1"/>
  <c r="I91" i="10"/>
  <c r="I97" i="10" s="1"/>
  <c r="I103" i="10" s="1"/>
  <c r="G97" i="10"/>
  <c r="G103" i="10" s="1"/>
  <c r="I193" i="10"/>
  <c r="I199" i="10" s="1"/>
  <c r="I205" i="10" s="1"/>
  <c r="J218" i="10"/>
  <c r="J224" i="10" s="1"/>
  <c r="J230" i="10" s="1"/>
  <c r="H278" i="10"/>
  <c r="H284" i="10" s="1"/>
  <c r="D337" i="10"/>
  <c r="D336" i="10"/>
  <c r="J331" i="10"/>
  <c r="J337" i="10" s="1"/>
  <c r="D366" i="10"/>
  <c r="D364" i="10"/>
  <c r="D367" i="10"/>
  <c r="D393" i="10"/>
  <c r="H413" i="10"/>
  <c r="G432" i="10"/>
  <c r="G438" i="10" s="1"/>
  <c r="I433" i="10"/>
  <c r="I439" i="10" s="1"/>
  <c r="G456" i="10"/>
  <c r="G462" i="10" s="1"/>
  <c r="I483" i="10"/>
  <c r="I489" i="10" s="1"/>
  <c r="H483" i="10"/>
  <c r="H489" i="10" s="1"/>
  <c r="I515" i="10"/>
  <c r="D574" i="10"/>
  <c r="D601" i="10"/>
  <c r="D600" i="10"/>
  <c r="D598" i="10"/>
  <c r="I647" i="10"/>
  <c r="D706" i="10"/>
  <c r="F703" i="10"/>
  <c r="J703" i="10"/>
  <c r="J709" i="10" s="1"/>
  <c r="J732" i="10"/>
  <c r="J723" i="10"/>
  <c r="J729" i="10" s="1"/>
  <c r="I723" i="10"/>
  <c r="I729" i="10" s="1"/>
  <c r="J937" i="10"/>
  <c r="D994" i="10"/>
  <c r="D1020" i="10"/>
  <c r="D1018" i="10"/>
  <c r="J1015" i="10"/>
  <c r="J1075" i="10"/>
  <c r="E31" i="25"/>
  <c r="F31" i="25"/>
  <c r="AP102" i="3"/>
  <c r="AY102" i="3"/>
  <c r="BH102" i="3"/>
  <c r="ET102" i="3"/>
  <c r="JD102" i="3"/>
  <c r="CZ9" i="21"/>
  <c r="CZ11" i="21"/>
  <c r="CZ13" i="21"/>
  <c r="CZ15" i="21"/>
  <c r="CZ17" i="21"/>
  <c r="CZ19" i="21"/>
  <c r="CZ21" i="21"/>
  <c r="K70" i="16"/>
  <c r="AM70" i="16"/>
  <c r="Y70" i="17"/>
  <c r="K70" i="19"/>
  <c r="AM70" i="19"/>
  <c r="I19" i="10"/>
  <c r="I25" i="10" s="1"/>
  <c r="G71" i="10"/>
  <c r="G77" i="10" s="1"/>
  <c r="D127" i="10"/>
  <c r="D129" i="10"/>
  <c r="D126" i="10"/>
  <c r="D206" i="10"/>
  <c r="D205" i="10"/>
  <c r="D207" i="10"/>
  <c r="I253" i="10"/>
  <c r="H279" i="10"/>
  <c r="I279" i="10"/>
  <c r="I285" i="10" s="1"/>
  <c r="F365" i="10"/>
  <c r="J365" i="10"/>
  <c r="H360" i="10"/>
  <c r="I354" i="10"/>
  <c r="I360" i="10" s="1"/>
  <c r="J361" i="10"/>
  <c r="J367" i="10" s="1"/>
  <c r="J482" i="10"/>
  <c r="J488" i="10" s="1"/>
  <c r="H509" i="10"/>
  <c r="H515" i="10" s="1"/>
  <c r="H621" i="10"/>
  <c r="D650" i="10"/>
  <c r="D653" i="10"/>
  <c r="D651" i="10"/>
  <c r="I702" i="10"/>
  <c r="D758" i="10"/>
  <c r="I775" i="10"/>
  <c r="I781" i="10" s="1"/>
  <c r="J787" i="10" s="1"/>
  <c r="H775" i="10"/>
  <c r="H781" i="10" s="1"/>
  <c r="H787" i="10" s="1"/>
  <c r="J799" i="10"/>
  <c r="J805" i="10" s="1"/>
  <c r="D864" i="10"/>
  <c r="D863" i="10"/>
  <c r="D865" i="10"/>
  <c r="I963" i="10"/>
  <c r="H963" i="10"/>
  <c r="I969" i="10" s="1"/>
  <c r="J963" i="10"/>
  <c r="D995" i="10"/>
  <c r="D993" i="10"/>
  <c r="G1075" i="10"/>
  <c r="H1065" i="10"/>
  <c r="I1065" i="10"/>
  <c r="I1071" i="10" s="1"/>
  <c r="G1279" i="10"/>
  <c r="AC14" i="27"/>
  <c r="J13" i="10"/>
  <c r="J19" i="10" s="1"/>
  <c r="J25" i="10" s="1"/>
  <c r="G38" i="10"/>
  <c r="G44" i="10" s="1"/>
  <c r="G50" i="10" s="1"/>
  <c r="H65" i="10"/>
  <c r="H71" i="10" s="1"/>
  <c r="H77" i="10" s="1"/>
  <c r="D102" i="10"/>
  <c r="D152" i="10"/>
  <c r="J166" i="10"/>
  <c r="J172" i="10" s="1"/>
  <c r="J178" i="10" s="1"/>
  <c r="D179" i="10"/>
  <c r="J278" i="10"/>
  <c r="AA31" i="27" s="1"/>
  <c r="D283" i="10"/>
  <c r="J305" i="10"/>
  <c r="D310" i="10"/>
  <c r="I390" i="10"/>
  <c r="G391" i="10"/>
  <c r="J380" i="10"/>
  <c r="J386" i="10" s="1"/>
  <c r="D417" i="10"/>
  <c r="D549" i="10"/>
  <c r="J560" i="10"/>
  <c r="J566" i="10" s="1"/>
  <c r="I561" i="10"/>
  <c r="I567" i="10" s="1"/>
  <c r="D573" i="10"/>
  <c r="J594" i="10"/>
  <c r="D679" i="10"/>
  <c r="F706" i="10"/>
  <c r="G732" i="10"/>
  <c r="D761" i="10"/>
  <c r="G774" i="10"/>
  <c r="D784" i="10"/>
  <c r="J824" i="10"/>
  <c r="J830" i="10" s="1"/>
  <c r="I902" i="10"/>
  <c r="I908" i="10" s="1"/>
  <c r="D940" i="10"/>
  <c r="D966" i="10"/>
  <c r="D968" i="10"/>
  <c r="I989" i="10"/>
  <c r="D1050" i="10"/>
  <c r="D1049" i="10"/>
  <c r="D1048" i="10"/>
  <c r="D1051" i="10"/>
  <c r="J1048" i="10"/>
  <c r="I1049" i="10"/>
  <c r="AH1033" i="10"/>
  <c r="Y1037" i="10"/>
  <c r="Y1040" i="10"/>
  <c r="Z1047" i="10"/>
  <c r="AF1051" i="10"/>
  <c r="BG1057" i="10"/>
  <c r="H1071" i="10"/>
  <c r="E33" i="25"/>
  <c r="F33" i="25"/>
  <c r="H38" i="10"/>
  <c r="I65" i="10"/>
  <c r="I71" i="10" s="1"/>
  <c r="G380" i="10"/>
  <c r="G386" i="10" s="1"/>
  <c r="J432" i="10"/>
  <c r="J438" i="10" s="1"/>
  <c r="I462" i="10"/>
  <c r="J468" i="10" s="1"/>
  <c r="I646" i="10"/>
  <c r="I732" i="10"/>
  <c r="F733" i="10"/>
  <c r="J902" i="10"/>
  <c r="J908" i="10" s="1"/>
  <c r="J914" i="10" s="1"/>
  <c r="I988" i="10"/>
  <c r="AZ1068" i="10"/>
  <c r="BG1065" i="10"/>
  <c r="BQ1063" i="10"/>
  <c r="AU1061" i="10"/>
  <c r="BJ1068" i="10"/>
  <c r="BQ1065" i="10"/>
  <c r="AX1064" i="10"/>
  <c r="BO1068" i="10"/>
  <c r="BB1065" i="10"/>
  <c r="BK1060" i="10"/>
  <c r="AM1059" i="10"/>
  <c r="AZ1056" i="10"/>
  <c r="AI1055" i="10"/>
  <c r="AO1052" i="10"/>
  <c r="AZ1050" i="10"/>
  <c r="AZ1047" i="10"/>
  <c r="AG1046" i="10"/>
  <c r="AL1043" i="10"/>
  <c r="AU1041" i="10"/>
  <c r="Y1039" i="10"/>
  <c r="AE1037" i="10"/>
  <c r="AL1034" i="10"/>
  <c r="S1033" i="10"/>
  <c r="BP1061" i="10"/>
  <c r="AV1059" i="10"/>
  <c r="AR1055" i="10"/>
  <c r="AH1053" i="10"/>
  <c r="AV1049" i="10"/>
  <c r="AI1047" i="10"/>
  <c r="AU1043" i="10"/>
  <c r="AP1041" i="10"/>
  <c r="V1038" i="10"/>
  <c r="BV1067" i="10"/>
  <c r="BG1064" i="10"/>
  <c r="BA1062" i="10"/>
  <c r="AM1060" i="10"/>
  <c r="BI1058" i="10"/>
  <c r="BG1056" i="10"/>
  <c r="BA1055" i="10"/>
  <c r="BH1053" i="10"/>
  <c r="BG1052" i="10"/>
  <c r="AI1051" i="10"/>
  <c r="BE1049" i="10"/>
  <c r="AI1048" i="10"/>
  <c r="AH1047" i="10"/>
  <c r="AM1045" i="10"/>
  <c r="AF1044" i="10"/>
  <c r="AJ1042" i="10"/>
  <c r="AD1041" i="10"/>
  <c r="AI1039" i="10"/>
  <c r="Y1033" i="10"/>
  <c r="T1035" i="10"/>
  <c r="W1036" i="10"/>
  <c r="T1038" i="10"/>
  <c r="AR1039" i="10"/>
  <c r="I1048" i="10"/>
  <c r="AN1042" i="10"/>
  <c r="AB1043" i="10"/>
  <c r="AB1048" i="10"/>
  <c r="AX1048" i="10"/>
  <c r="AV1053" i="10"/>
  <c r="AM1054" i="10"/>
  <c r="G1074" i="10"/>
  <c r="AV1058" i="10"/>
  <c r="AR1059" i="10"/>
  <c r="BR1067" i="10"/>
  <c r="I1075" i="10"/>
  <c r="G1070" i="10"/>
  <c r="H1103" i="10"/>
  <c r="I1167" i="10"/>
  <c r="I1173" i="10" s="1"/>
  <c r="J1199" i="10"/>
  <c r="E27" i="25"/>
  <c r="F27" i="25"/>
  <c r="BA14" i="27"/>
  <c r="J1074" i="10"/>
  <c r="F1075" i="10"/>
  <c r="H1305" i="10"/>
  <c r="I1305" i="10"/>
  <c r="J1357" i="10"/>
  <c r="E25" i="25"/>
  <c r="F25" i="25"/>
  <c r="F1049" i="10"/>
  <c r="D1077" i="10"/>
  <c r="D1075" i="10"/>
  <c r="D1074" i="10"/>
  <c r="I1074" i="10"/>
  <c r="I1117" i="10"/>
  <c r="I1123" i="10" s="1"/>
  <c r="I1141" i="10"/>
  <c r="I1147" i="10" s="1"/>
  <c r="J1166" i="10"/>
  <c r="J1172" i="10" s="1"/>
  <c r="J1167" i="10"/>
  <c r="J1173" i="10" s="1"/>
  <c r="J1179" i="10" s="1"/>
  <c r="J1192" i="10"/>
  <c r="J1198" i="10" s="1"/>
  <c r="D1336" i="10"/>
  <c r="D1334" i="10"/>
  <c r="I1331" i="10"/>
  <c r="D1335" i="10"/>
  <c r="C22" i="25"/>
  <c r="J54" i="27"/>
  <c r="R54" i="27" s="1"/>
  <c r="H52" i="27"/>
  <c r="P52" i="27" s="1"/>
  <c r="F40" i="27"/>
  <c r="N40" i="27" s="1"/>
  <c r="I39" i="27"/>
  <c r="Q39" i="27" s="1"/>
  <c r="F38" i="27"/>
  <c r="N38" i="27" s="1"/>
  <c r="F35" i="27"/>
  <c r="N35" i="27" s="1"/>
  <c r="H33" i="27"/>
  <c r="P33" i="27" s="1"/>
  <c r="F54" i="27"/>
  <c r="N54" i="27" s="1"/>
  <c r="I53" i="27"/>
  <c r="Q53" i="27" s="1"/>
  <c r="G53" i="27"/>
  <c r="O53" i="27" s="1"/>
  <c r="F47" i="27"/>
  <c r="N47" i="27" s="1"/>
  <c r="I46" i="27"/>
  <c r="Q46" i="27" s="1"/>
  <c r="F45" i="27"/>
  <c r="N45" i="27" s="1"/>
  <c r="F31" i="27"/>
  <c r="N31" i="27" s="1"/>
  <c r="E12" i="27"/>
  <c r="F30" i="27"/>
  <c r="N30" i="27" s="1"/>
  <c r="F49" i="27"/>
  <c r="N49" i="27" s="1"/>
  <c r="F52" i="27"/>
  <c r="N52" i="27" s="1"/>
  <c r="F53" i="27"/>
  <c r="N53" i="27" s="1"/>
  <c r="I1097" i="10"/>
  <c r="I1103" i="10" s="1"/>
  <c r="J1091" i="10"/>
  <c r="J1097" i="10" s="1"/>
  <c r="D1205" i="10"/>
  <c r="D1207" i="10"/>
  <c r="D1204" i="10"/>
  <c r="AK14" i="27"/>
  <c r="C54" i="27"/>
  <c r="F1096" i="10"/>
  <c r="D1100" i="10"/>
  <c r="D1126" i="10"/>
  <c r="G1140" i="10"/>
  <c r="G1146" i="10" s="1"/>
  <c r="D1154" i="10"/>
  <c r="I1218" i="10"/>
  <c r="I1224" i="10" s="1"/>
  <c r="I1219" i="10"/>
  <c r="I1225" i="10" s="1"/>
  <c r="D1258" i="10"/>
  <c r="J1330" i="10"/>
  <c r="D1360" i="10"/>
  <c r="J30" i="27"/>
  <c r="R30" i="27" s="1"/>
  <c r="J44" i="27"/>
  <c r="R44" i="27" s="1"/>
  <c r="D36" i="2"/>
  <c r="BB13" i="28" s="1"/>
  <c r="BB13" i="30" s="1"/>
  <c r="I1166" i="10"/>
  <c r="I1172" i="10" s="1"/>
  <c r="J1218" i="10"/>
  <c r="J1224" i="10" s="1"/>
  <c r="G1278" i="10"/>
  <c r="J29" i="27"/>
  <c r="R29" i="27" s="1"/>
  <c r="J36" i="27"/>
  <c r="R36" i="27" s="1"/>
  <c r="J37" i="27"/>
  <c r="R37" i="27" s="1"/>
  <c r="R73" i="27"/>
  <c r="Z73" i="27" s="1"/>
  <c r="B39" i="2"/>
  <c r="AA40" i="2" s="1"/>
  <c r="P27" i="2"/>
  <c r="P28" i="2"/>
  <c r="P29" i="2"/>
  <c r="AA1034" i="10" s="1"/>
  <c r="F28" i="30"/>
  <c r="CN76" i="21"/>
  <c r="CL77" i="21"/>
  <c r="CP77" i="21"/>
  <c r="CN78" i="21"/>
  <c r="CL79" i="21"/>
  <c r="CP79" i="21"/>
  <c r="CN80" i="21"/>
  <c r="CN81" i="21"/>
  <c r="CL82" i="21"/>
  <c r="H70" i="15"/>
  <c r="CK76" i="21"/>
  <c r="CM77" i="21"/>
  <c r="CK78" i="21"/>
  <c r="CO78" i="21"/>
  <c r="CM79" i="21"/>
  <c r="CK80" i="21"/>
  <c r="CO80" i="21"/>
  <c r="CO81" i="21"/>
  <c r="CM82" i="21"/>
  <c r="CL76" i="21"/>
  <c r="CP76" i="21"/>
  <c r="CN77" i="21"/>
  <c r="CL78" i="21"/>
  <c r="CP78" i="21"/>
  <c r="CN79" i="21"/>
  <c r="CL80" i="21"/>
  <c r="CP80" i="21"/>
  <c r="CL81" i="21"/>
  <c r="CP81" i="21"/>
  <c r="CN82" i="21"/>
  <c r="CO76" i="21"/>
  <c r="CM76" i="21"/>
  <c r="CK77" i="21"/>
  <c r="CO77" i="21"/>
  <c r="CM78" i="21"/>
  <c r="CK79" i="21"/>
  <c r="CO79" i="21"/>
  <c r="CM80" i="21"/>
  <c r="CM81" i="21"/>
  <c r="CK82" i="21"/>
  <c r="E7" i="16"/>
  <c r="D7" i="16" s="1"/>
  <c r="E81" i="10"/>
  <c r="E87" i="10" s="1"/>
  <c r="E93" i="10" s="1"/>
  <c r="E99" i="10" s="1"/>
  <c r="E397" i="10"/>
  <c r="E403" i="10" s="1"/>
  <c r="E409" i="10" s="1"/>
  <c r="E415" i="10" s="1"/>
  <c r="E527" i="10"/>
  <c r="E533" i="10" s="1"/>
  <c r="E539" i="10" s="1"/>
  <c r="E545" i="10" s="1"/>
  <c r="F5" i="28"/>
  <c r="F5" i="23"/>
  <c r="E5" i="23" s="1"/>
  <c r="E7" i="21"/>
  <c r="D7" i="21" s="1"/>
  <c r="E55" i="10"/>
  <c r="E61" i="10" s="1"/>
  <c r="E67" i="10" s="1"/>
  <c r="E73" i="10" s="1"/>
  <c r="E107" i="10"/>
  <c r="E113" i="10" s="1"/>
  <c r="E119" i="10" s="1"/>
  <c r="E125" i="10" s="1"/>
  <c r="E289" i="10"/>
  <c r="E295" i="10" s="1"/>
  <c r="E301" i="10" s="1"/>
  <c r="E307" i="10" s="1"/>
  <c r="E449" i="10"/>
  <c r="E455" i="10" s="1"/>
  <c r="E461" i="10" s="1"/>
  <c r="E467" i="10" s="1"/>
  <c r="E475" i="10"/>
  <c r="E481" i="10" s="1"/>
  <c r="E487" i="10" s="1"/>
  <c r="E493" i="10" s="1"/>
  <c r="E687" i="10"/>
  <c r="E693" i="10" s="1"/>
  <c r="E699" i="10" s="1"/>
  <c r="E705" i="10" s="1"/>
  <c r="E1315" i="10"/>
  <c r="E1321" i="10" s="1"/>
  <c r="E1327" i="10" s="1"/>
  <c r="E1333" i="10" s="1"/>
  <c r="F5" i="25"/>
  <c r="E5" i="25" s="1"/>
  <c r="J999" i="10"/>
  <c r="J1005" i="10" s="1"/>
  <c r="J1011" i="10" s="1"/>
  <c r="J1017" i="10" s="1"/>
  <c r="F5" i="24"/>
  <c r="E5" i="24" s="1"/>
  <c r="M5" i="24" s="1"/>
  <c r="U5" i="24" s="1"/>
  <c r="AC5" i="24" s="1"/>
  <c r="AK5" i="24" s="1"/>
  <c r="AS5" i="24" s="1"/>
  <c r="BA5" i="24" s="1"/>
  <c r="E7" i="17"/>
  <c r="D7" i="17" s="1"/>
  <c r="E3" i="10"/>
  <c r="E9" i="10" s="1"/>
  <c r="E15" i="10" s="1"/>
  <c r="E21" i="10" s="1"/>
  <c r="E29" i="10"/>
  <c r="E35" i="10" s="1"/>
  <c r="E41" i="10" s="1"/>
  <c r="E47" i="10" s="1"/>
  <c r="E159" i="10"/>
  <c r="E165" i="10" s="1"/>
  <c r="E171" i="10" s="1"/>
  <c r="E177" i="10" s="1"/>
  <c r="E185" i="10"/>
  <c r="E191" i="10" s="1"/>
  <c r="E197" i="10" s="1"/>
  <c r="E203" i="10" s="1"/>
  <c r="E237" i="10"/>
  <c r="E243" i="10" s="1"/>
  <c r="E249" i="10" s="1"/>
  <c r="E255" i="10" s="1"/>
  <c r="E263" i="10"/>
  <c r="E269" i="10" s="1"/>
  <c r="E275" i="10" s="1"/>
  <c r="E281" i="10" s="1"/>
  <c r="E345" i="10"/>
  <c r="E351" i="10" s="1"/>
  <c r="E357" i="10" s="1"/>
  <c r="E363" i="10" s="1"/>
  <c r="E423" i="10"/>
  <c r="E429" i="10" s="1"/>
  <c r="E435" i="10" s="1"/>
  <c r="E441" i="10" s="1"/>
  <c r="E657" i="10"/>
  <c r="E663" i="10" s="1"/>
  <c r="E669" i="10" s="1"/>
  <c r="E675" i="10" s="1"/>
  <c r="E973" i="10"/>
  <c r="E979" i="10" s="1"/>
  <c r="E985" i="10" s="1"/>
  <c r="E991" i="10" s="1"/>
  <c r="E999" i="10"/>
  <c r="E1005" i="10" s="1"/>
  <c r="E1011" i="10" s="1"/>
  <c r="E1017" i="10" s="1"/>
  <c r="E39" i="7"/>
  <c r="E7" i="20"/>
  <c r="D7" i="20" s="1"/>
  <c r="E133" i="10"/>
  <c r="E139" i="10" s="1"/>
  <c r="E145" i="10" s="1"/>
  <c r="E151" i="10" s="1"/>
  <c r="E211" i="10"/>
  <c r="E217" i="10" s="1"/>
  <c r="E223" i="10" s="1"/>
  <c r="E229" i="10" s="1"/>
  <c r="E315" i="10"/>
  <c r="E321" i="10" s="1"/>
  <c r="E327" i="10" s="1"/>
  <c r="E333" i="10" s="1"/>
  <c r="E371" i="10"/>
  <c r="E377" i="10" s="1"/>
  <c r="E383" i="10" s="1"/>
  <c r="E389" i="10" s="1"/>
  <c r="E501" i="10"/>
  <c r="E507" i="10" s="1"/>
  <c r="E513" i="10" s="1"/>
  <c r="E519" i="10" s="1"/>
  <c r="E553" i="10"/>
  <c r="E559" i="10" s="1"/>
  <c r="E565" i="10" s="1"/>
  <c r="E571" i="10" s="1"/>
  <c r="E579" i="10"/>
  <c r="E585" i="10" s="1"/>
  <c r="E591" i="10" s="1"/>
  <c r="E597" i="10" s="1"/>
  <c r="E605" i="10"/>
  <c r="E611" i="10" s="1"/>
  <c r="E617" i="10" s="1"/>
  <c r="E623" i="10" s="1"/>
  <c r="E713" i="10"/>
  <c r="E719" i="10" s="1"/>
  <c r="E725" i="10" s="1"/>
  <c r="E731" i="10" s="1"/>
  <c r="E947" i="10"/>
  <c r="E953" i="10" s="1"/>
  <c r="E959" i="10" s="1"/>
  <c r="E965" i="10" s="1"/>
  <c r="G1103" i="10"/>
  <c r="I445" i="10"/>
  <c r="J708" i="10"/>
  <c r="J42" i="7" s="1"/>
  <c r="H754" i="10"/>
  <c r="AA28" i="27"/>
  <c r="H1173" i="10"/>
  <c r="F754" i="10"/>
  <c r="H1044" i="10"/>
  <c r="I1050" i="10" s="1"/>
  <c r="Z76" i="27"/>
  <c r="J76" i="27" s="1"/>
  <c r="H36" i="27"/>
  <c r="P36" i="27" s="1"/>
  <c r="H29" i="27"/>
  <c r="P29" i="27" s="1"/>
  <c r="I50" i="27"/>
  <c r="Q50" i="27" s="1"/>
  <c r="K46" i="27"/>
  <c r="S46" i="27" s="1"/>
  <c r="H37" i="27"/>
  <c r="P37" i="27" s="1"/>
  <c r="K33" i="27"/>
  <c r="S33" i="27" s="1"/>
  <c r="I31" i="27"/>
  <c r="Q31" i="27" s="1"/>
  <c r="H30" i="27"/>
  <c r="P30" i="27" s="1"/>
  <c r="I51" i="27"/>
  <c r="Q51" i="27" s="1"/>
  <c r="H49" i="27"/>
  <c r="P49" i="27" s="1"/>
  <c r="I37" i="27"/>
  <c r="Q37" i="27" s="1"/>
  <c r="I36" i="27"/>
  <c r="Q36" i="27" s="1"/>
  <c r="H51" i="27"/>
  <c r="P51" i="27" s="1"/>
  <c r="H35" i="27"/>
  <c r="P35" i="27" s="1"/>
  <c r="H50" i="27"/>
  <c r="P50" i="27" s="1"/>
  <c r="G42" i="27"/>
  <c r="O42" i="27" s="1"/>
  <c r="G35" i="27"/>
  <c r="O35" i="27" s="1"/>
  <c r="I43" i="27"/>
  <c r="Q43" i="27" s="1"/>
  <c r="J38" i="27"/>
  <c r="R38" i="27" s="1"/>
  <c r="I90" i="10"/>
  <c r="I96" i="10" s="1"/>
  <c r="H140" i="10"/>
  <c r="H146" i="10" s="1"/>
  <c r="H152" i="10" s="1"/>
  <c r="I140" i="10"/>
  <c r="I146" i="10" s="1"/>
  <c r="I152" i="10" s="1"/>
  <c r="G252" i="10"/>
  <c r="H252" i="10"/>
  <c r="F364" i="10"/>
  <c r="I365" i="10"/>
  <c r="H365" i="10"/>
  <c r="I508" i="10"/>
  <c r="I514" i="10" s="1"/>
  <c r="J508" i="10"/>
  <c r="J514" i="10" s="1"/>
  <c r="I851" i="10"/>
  <c r="I857" i="10" s="1"/>
  <c r="J851" i="10"/>
  <c r="J857" i="10" s="1"/>
  <c r="H857" i="10"/>
  <c r="J988" i="10"/>
  <c r="J994" i="10" s="1"/>
  <c r="F1048" i="10"/>
  <c r="G1048" i="10"/>
  <c r="G1038" i="10"/>
  <c r="G1044" i="10" s="1"/>
  <c r="F1044" i="10"/>
  <c r="H1074" i="10"/>
  <c r="G418" i="10"/>
  <c r="J561" i="10"/>
  <c r="J567" i="10" s="1"/>
  <c r="I722" i="10"/>
  <c r="I728" i="10" s="1"/>
  <c r="J722" i="10"/>
  <c r="J728" i="10" s="1"/>
  <c r="J1245" i="10"/>
  <c r="J1251" i="10" s="1"/>
  <c r="I1245" i="10"/>
  <c r="I1251" i="10" s="1"/>
  <c r="F70" i="10"/>
  <c r="I167" i="10"/>
  <c r="I173" i="10" s="1"/>
  <c r="I179" i="10" s="1"/>
  <c r="J167" i="10"/>
  <c r="J173" i="10" s="1"/>
  <c r="J179" i="10" s="1"/>
  <c r="I364" i="10"/>
  <c r="H364" i="10"/>
  <c r="H380" i="10"/>
  <c r="H386" i="10" s="1"/>
  <c r="I457" i="10"/>
  <c r="I463" i="10" s="1"/>
  <c r="J457" i="10"/>
  <c r="J463" i="10" s="1"/>
  <c r="G733" i="10"/>
  <c r="H732" i="10"/>
  <c r="G780" i="10"/>
  <c r="H774" i="10"/>
  <c r="H780" i="10" s="1"/>
  <c r="J1014" i="10"/>
  <c r="I1244" i="10"/>
  <c r="I1250" i="10" s="1"/>
  <c r="J1244" i="10"/>
  <c r="J1250" i="10" s="1"/>
  <c r="G28" i="27"/>
  <c r="O28" i="27" s="1"/>
  <c r="G18" i="10"/>
  <c r="G24" i="10" s="1"/>
  <c r="H12" i="10"/>
  <c r="H18" i="10" s="1"/>
  <c r="H24" i="10" s="1"/>
  <c r="I38" i="10"/>
  <c r="I44" i="10" s="1"/>
  <c r="I50" i="10" s="1"/>
  <c r="H44" i="10"/>
  <c r="H50" i="10" s="1"/>
  <c r="J38" i="10"/>
  <c r="J44" i="10" s="1"/>
  <c r="J50" i="10" s="1"/>
  <c r="G70" i="10"/>
  <c r="H90" i="10"/>
  <c r="H96" i="10" s="1"/>
  <c r="G96" i="10"/>
  <c r="J114" i="10"/>
  <c r="J120" i="10" s="1"/>
  <c r="J126" i="10" s="1"/>
  <c r="H120" i="10"/>
  <c r="H126" i="10" s="1"/>
  <c r="I114" i="10"/>
  <c r="I120" i="10" s="1"/>
  <c r="I126" i="10" s="1"/>
  <c r="I141" i="10"/>
  <c r="I147" i="10" s="1"/>
  <c r="I153" i="10" s="1"/>
  <c r="J141" i="10"/>
  <c r="J147" i="10" s="1"/>
  <c r="J153" i="10" s="1"/>
  <c r="G365" i="10"/>
  <c r="H390" i="10"/>
  <c r="I774" i="10"/>
  <c r="I780" i="10" s="1"/>
  <c r="J774" i="10"/>
  <c r="J780" i="10" s="1"/>
  <c r="G804" i="10"/>
  <c r="H798" i="10"/>
  <c r="H804" i="10" s="1"/>
  <c r="I798" i="10"/>
  <c r="I804" i="10" s="1"/>
  <c r="I825" i="10"/>
  <c r="I831" i="10" s="1"/>
  <c r="J825" i="10"/>
  <c r="J831" i="10" s="1"/>
  <c r="H1049" i="10"/>
  <c r="H1064" i="10"/>
  <c r="H1070" i="10" s="1"/>
  <c r="I1064" i="10"/>
  <c r="I1070" i="10" s="1"/>
  <c r="J32" i="27"/>
  <c r="R32" i="27" s="1"/>
  <c r="G120" i="10"/>
  <c r="G126" i="10" s="1"/>
  <c r="J192" i="10"/>
  <c r="J198" i="10" s="1"/>
  <c r="J204" i="10" s="1"/>
  <c r="I192" i="10"/>
  <c r="I198" i="10" s="1"/>
  <c r="I204" i="10" s="1"/>
  <c r="J219" i="10"/>
  <c r="J225" i="10" s="1"/>
  <c r="J231" i="10" s="1"/>
  <c r="I304" i="10"/>
  <c r="I560" i="10"/>
  <c r="I566" i="10" s="1"/>
  <c r="J572" i="10" s="1"/>
  <c r="G706" i="10"/>
  <c r="I733" i="10"/>
  <c r="H733" i="10"/>
  <c r="J876" i="10"/>
  <c r="J882" i="10" s="1"/>
  <c r="I876" i="10"/>
  <c r="I882" i="10" s="1"/>
  <c r="H936" i="10"/>
  <c r="J936" i="10"/>
  <c r="I936" i="10"/>
  <c r="I962" i="10"/>
  <c r="H962" i="10"/>
  <c r="J1050" i="10"/>
  <c r="H1048" i="10"/>
  <c r="G1090" i="10"/>
  <c r="G1096" i="10" s="1"/>
  <c r="I1102" i="10"/>
  <c r="I1140" i="10"/>
  <c r="I1146" i="10" s="1"/>
  <c r="H1140" i="10"/>
  <c r="H1146" i="10" s="1"/>
  <c r="K50" i="27"/>
  <c r="S50" i="27" s="1"/>
  <c r="J49" i="27"/>
  <c r="R49" i="27" s="1"/>
  <c r="K37" i="27"/>
  <c r="S37" i="27" s="1"/>
  <c r="J35" i="27"/>
  <c r="R35" i="27" s="1"/>
  <c r="K51" i="27"/>
  <c r="S51" i="27" s="1"/>
  <c r="K43" i="27"/>
  <c r="S43" i="27" s="1"/>
  <c r="J42" i="27"/>
  <c r="R42" i="27" s="1"/>
  <c r="K36" i="27"/>
  <c r="S36" i="27" s="1"/>
  <c r="J28" i="27"/>
  <c r="R28" i="27" s="1"/>
  <c r="K42" i="27"/>
  <c r="S42" i="27" s="1"/>
  <c r="K35" i="27"/>
  <c r="S35" i="27" s="1"/>
  <c r="K44" i="27"/>
  <c r="S44" i="27" s="1"/>
  <c r="K30" i="27"/>
  <c r="S30" i="27" s="1"/>
  <c r="K49" i="27"/>
  <c r="S49" i="27" s="1"/>
  <c r="I12" i="10"/>
  <c r="I18" i="10" s="1"/>
  <c r="I24" i="10" s="1"/>
  <c r="H141" i="10"/>
  <c r="H147" i="10" s="1"/>
  <c r="H153" i="10" s="1"/>
  <c r="I218" i="10"/>
  <c r="I224" i="10" s="1"/>
  <c r="I230" i="10" s="1"/>
  <c r="J310" i="10"/>
  <c r="J330" i="10"/>
  <c r="F360" i="10"/>
  <c r="G354" i="10"/>
  <c r="G360" i="10" s="1"/>
  <c r="I380" i="10"/>
  <c r="I386" i="10" s="1"/>
  <c r="J392" i="10" s="1"/>
  <c r="H412" i="10"/>
  <c r="I534" i="10"/>
  <c r="I540" i="10" s="1"/>
  <c r="J534" i="10"/>
  <c r="J540" i="10" s="1"/>
  <c r="H594" i="10"/>
  <c r="I594" i="10"/>
  <c r="H707" i="10"/>
  <c r="F702" i="10"/>
  <c r="G696" i="10"/>
  <c r="G702" i="10" s="1"/>
  <c r="I903" i="10"/>
  <c r="I909" i="10" s="1"/>
  <c r="J903" i="10"/>
  <c r="J909" i="10" s="1"/>
  <c r="I1192" i="10"/>
  <c r="I1198" i="10" s="1"/>
  <c r="H1192" i="10"/>
  <c r="H1198" i="10" s="1"/>
  <c r="J1205" i="10"/>
  <c r="S68" i="27"/>
  <c r="R69" i="27"/>
  <c r="Z69" i="27" s="1"/>
  <c r="S70" i="27"/>
  <c r="H64" i="10"/>
  <c r="H70" i="10" s="1"/>
  <c r="G364" i="10"/>
  <c r="I432" i="10"/>
  <c r="I438" i="10" s="1"/>
  <c r="I482" i="10"/>
  <c r="I488" i="10" s="1"/>
  <c r="H620" i="10"/>
  <c r="H696" i="10"/>
  <c r="H702" i="10" s="1"/>
  <c r="G799" i="10"/>
  <c r="G805" i="10" s="1"/>
  <c r="H799" i="10"/>
  <c r="H805" i="10" s="1"/>
  <c r="H850" i="10"/>
  <c r="H856" i="10" s="1"/>
  <c r="I862" i="10" s="1"/>
  <c r="H1075" i="10"/>
  <c r="F1074" i="10"/>
  <c r="H1122" i="10"/>
  <c r="I1116" i="10"/>
  <c r="I1122" i="10" s="1"/>
  <c r="I1278" i="10"/>
  <c r="J1278" i="10"/>
  <c r="H1278" i="10"/>
  <c r="J1356" i="10"/>
  <c r="K53" i="27"/>
  <c r="S53" i="27" s="1"/>
  <c r="S74" i="27"/>
  <c r="F390" i="10"/>
  <c r="H391" i="10"/>
  <c r="H462" i="10"/>
  <c r="H488" i="10"/>
  <c r="J646" i="10"/>
  <c r="H706" i="10"/>
  <c r="F707" i="10"/>
  <c r="I706" i="10"/>
  <c r="G754" i="10"/>
  <c r="I877" i="10"/>
  <c r="I883" i="10" s="1"/>
  <c r="J889" i="10" s="1"/>
  <c r="G936" i="10"/>
  <c r="H1193" i="10"/>
  <c r="H1199" i="10" s="1"/>
  <c r="I1205" i="10" s="1"/>
  <c r="R67" i="27"/>
  <c r="J483" i="10"/>
  <c r="J489" i="10" s="1"/>
  <c r="J509" i="10"/>
  <c r="J515" i="10" s="1"/>
  <c r="G1141" i="10"/>
  <c r="G1147" i="10" s="1"/>
  <c r="H1141" i="10"/>
  <c r="H1147" i="10" s="1"/>
  <c r="J1219" i="10"/>
  <c r="J1225" i="10" s="1"/>
  <c r="I1304" i="10"/>
  <c r="I1330" i="10"/>
  <c r="J51" i="27"/>
  <c r="R51" i="27" s="1"/>
  <c r="J43" i="27"/>
  <c r="R43" i="27" s="1"/>
  <c r="K31" i="27"/>
  <c r="S31" i="27" s="1"/>
  <c r="I35" i="27"/>
  <c r="Q35" i="27" s="1"/>
  <c r="K38" i="27"/>
  <c r="S38" i="27" s="1"/>
  <c r="K45" i="27"/>
  <c r="S45" i="27" s="1"/>
  <c r="I49" i="27"/>
  <c r="Q49" i="27" s="1"/>
  <c r="R74" i="27"/>
  <c r="Q73" i="27"/>
  <c r="J1064" i="10"/>
  <c r="J1070" i="10" s="1"/>
  <c r="H28" i="27"/>
  <c r="P28" i="27" s="1"/>
  <c r="I30" i="27"/>
  <c r="Q30" i="27" s="1"/>
  <c r="K32" i="27"/>
  <c r="S32" i="27" s="1"/>
  <c r="K39" i="27"/>
  <c r="S39" i="27" s="1"/>
  <c r="H42" i="27"/>
  <c r="P42" i="27" s="1"/>
  <c r="I44" i="27"/>
  <c r="Q44" i="27" s="1"/>
  <c r="J45" i="27"/>
  <c r="R45" i="27" s="1"/>
  <c r="J52" i="27"/>
  <c r="R52" i="27" s="1"/>
  <c r="CS46" i="21"/>
  <c r="CW46" i="21"/>
  <c r="AS46" i="21" s="1"/>
  <c r="CT47" i="21"/>
  <c r="CU48" i="21"/>
  <c r="V48" i="21" s="1"/>
  <c r="CR49" i="21"/>
  <c r="CV49" i="21"/>
  <c r="CS50" i="21"/>
  <c r="T50" i="21" s="1"/>
  <c r="CW50" i="21"/>
  <c r="X50" i="21" s="1"/>
  <c r="CU57" i="21"/>
  <c r="CR58" i="21"/>
  <c r="CV58" i="21"/>
  <c r="CS59" i="21"/>
  <c r="CW59" i="21"/>
  <c r="X59" i="21" s="1"/>
  <c r="CT60" i="21"/>
  <c r="CU61" i="21"/>
  <c r="CR62" i="21"/>
  <c r="CV62" i="21"/>
  <c r="CS63" i="21"/>
  <c r="CW63" i="21"/>
  <c r="CT64" i="21"/>
  <c r="CU65" i="21"/>
  <c r="CR66" i="21"/>
  <c r="L66" i="21" s="1"/>
  <c r="CV66" i="21"/>
  <c r="CS67" i="21"/>
  <c r="CW67" i="21"/>
  <c r="AL67" i="21" s="1"/>
  <c r="F8" i="20"/>
  <c r="V8" i="20"/>
  <c r="AA8" i="20"/>
  <c r="AG8" i="20"/>
  <c r="AQ8" i="20"/>
  <c r="AW8" i="20"/>
  <c r="BB8" i="20"/>
  <c r="BM8" i="20"/>
  <c r="BR8" i="20"/>
  <c r="BW8" i="20"/>
  <c r="CH8" i="20"/>
  <c r="I9" i="20"/>
  <c r="O9" i="20"/>
  <c r="T9" i="20"/>
  <c r="AJ9" i="20"/>
  <c r="AO9" i="20"/>
  <c r="AU9" i="20"/>
  <c r="BE9" i="20"/>
  <c r="BK9" i="20"/>
  <c r="BP9" i="20"/>
  <c r="CA9" i="20"/>
  <c r="CF9" i="20"/>
  <c r="I10" i="20"/>
  <c r="N10" i="20"/>
  <c r="S10" i="20"/>
  <c r="AD10" i="20"/>
  <c r="AI10" i="20"/>
  <c r="AO10" i="20"/>
  <c r="AY10" i="20"/>
  <c r="BE10" i="20"/>
  <c r="BJ10" i="20"/>
  <c r="BZ10" i="20"/>
  <c r="CH10" i="20"/>
  <c r="AU11" i="20"/>
  <c r="BP11" i="20"/>
  <c r="BW11" i="20"/>
  <c r="I12" i="20"/>
  <c r="O12" i="20"/>
  <c r="V12" i="20"/>
  <c r="AD12" i="20"/>
  <c r="AK12" i="20"/>
  <c r="AQ12" i="20"/>
  <c r="AY12" i="20"/>
  <c r="BF12" i="20"/>
  <c r="BM12" i="20"/>
  <c r="CA12" i="20"/>
  <c r="CH12" i="20"/>
  <c r="G13" i="20"/>
  <c r="M13" i="20"/>
  <c r="T13" i="20"/>
  <c r="AB13" i="20"/>
  <c r="AI13" i="20"/>
  <c r="AO13" i="20"/>
  <c r="AW13" i="20"/>
  <c r="BD13" i="20"/>
  <c r="BK13" i="20"/>
  <c r="BS13" i="20"/>
  <c r="BY13" i="20"/>
  <c r="CF13" i="20"/>
  <c r="F14" i="20"/>
  <c r="M14" i="20"/>
  <c r="S14" i="20"/>
  <c r="AA14" i="20"/>
  <c r="AH14" i="20"/>
  <c r="AO14" i="20"/>
  <c r="AW14" i="20"/>
  <c r="BC14" i="20"/>
  <c r="BJ14" i="20"/>
  <c r="BR14" i="20"/>
  <c r="BY14" i="20"/>
  <c r="CE14" i="20"/>
  <c r="I15" i="20"/>
  <c r="P15" i="20"/>
  <c r="W15" i="20"/>
  <c r="AK15" i="20"/>
  <c r="AR15" i="20"/>
  <c r="BM15" i="20"/>
  <c r="F16" i="20"/>
  <c r="N16" i="20"/>
  <c r="U16" i="20"/>
  <c r="AA16" i="20"/>
  <c r="AI16" i="20"/>
  <c r="AP16" i="20"/>
  <c r="AW16" i="20"/>
  <c r="BE16" i="20"/>
  <c r="BK16" i="20"/>
  <c r="BR16" i="20"/>
  <c r="BZ16" i="20"/>
  <c r="CG16" i="20"/>
  <c r="L17" i="20"/>
  <c r="S17" i="20"/>
  <c r="AG17" i="20"/>
  <c r="AN17" i="20"/>
  <c r="AU17" i="20"/>
  <c r="BC17" i="20"/>
  <c r="BI17" i="20"/>
  <c r="BP17" i="20"/>
  <c r="BX17" i="20"/>
  <c r="CE17" i="20"/>
  <c r="AG18" i="20"/>
  <c r="BB18" i="20"/>
  <c r="BI18" i="20"/>
  <c r="BW18" i="20"/>
  <c r="CD18" i="20"/>
  <c r="G19" i="20"/>
  <c r="O19" i="20"/>
  <c r="U19" i="20"/>
  <c r="AB19" i="20"/>
  <c r="AJ19" i="20"/>
  <c r="AQ19" i="20"/>
  <c r="AW19" i="20"/>
  <c r="BE19" i="20"/>
  <c r="BL19" i="20"/>
  <c r="BS19" i="20"/>
  <c r="CA19" i="20"/>
  <c r="CG19" i="20"/>
  <c r="E20" i="20"/>
  <c r="K20" i="20"/>
  <c r="S20" i="20"/>
  <c r="Z20" i="20"/>
  <c r="AG20" i="20"/>
  <c r="AO20" i="20"/>
  <c r="AU20" i="20"/>
  <c r="BB20" i="20"/>
  <c r="BJ20" i="20"/>
  <c r="BQ20" i="20"/>
  <c r="BW20" i="20"/>
  <c r="CE20" i="20"/>
  <c r="I21" i="20"/>
  <c r="AM21" i="20"/>
  <c r="BH21" i="20"/>
  <c r="BO21" i="20"/>
  <c r="CC21" i="20"/>
  <c r="I22" i="20"/>
  <c r="W22" i="20"/>
  <c r="AD22" i="20"/>
  <c r="AY22" i="20"/>
  <c r="CC22" i="20"/>
  <c r="E23" i="20"/>
  <c r="L23" i="20"/>
  <c r="T23" i="20"/>
  <c r="AA23" i="20"/>
  <c r="AG23" i="20"/>
  <c r="AO23" i="20"/>
  <c r="AV23" i="20"/>
  <c r="BC23" i="20"/>
  <c r="BK23" i="20"/>
  <c r="BQ23" i="20"/>
  <c r="BX23" i="20"/>
  <c r="CF23" i="20"/>
  <c r="Y24" i="20"/>
  <c r="AT24" i="20"/>
  <c r="BA24" i="20"/>
  <c r="BO24" i="20"/>
  <c r="BV24" i="20"/>
  <c r="CC24" i="20"/>
  <c r="H25" i="20"/>
  <c r="O25" i="20"/>
  <c r="W25" i="20"/>
  <c r="AC25" i="20"/>
  <c r="AJ25" i="20"/>
  <c r="AR25" i="20"/>
  <c r="AY25" i="20"/>
  <c r="BE25" i="20"/>
  <c r="BM25" i="20"/>
  <c r="BT25" i="20"/>
  <c r="CA25" i="20"/>
  <c r="G26" i="20"/>
  <c r="N26" i="20"/>
  <c r="V26" i="20"/>
  <c r="AC26" i="20"/>
  <c r="AI26" i="20"/>
  <c r="AQ26" i="20"/>
  <c r="AX26" i="20"/>
  <c r="BE26" i="20"/>
  <c r="BM26" i="20"/>
  <c r="BS26" i="20"/>
  <c r="BZ26" i="20"/>
  <c r="CH26" i="20"/>
  <c r="D27" i="20"/>
  <c r="K27" i="20"/>
  <c r="Y27" i="20"/>
  <c r="AF27" i="20"/>
  <c r="AM27" i="20"/>
  <c r="AU27" i="20"/>
  <c r="BA27" i="20"/>
  <c r="BH27" i="20"/>
  <c r="BP27" i="20"/>
  <c r="BW27" i="20"/>
  <c r="CC27" i="20"/>
  <c r="I28" i="20"/>
  <c r="O28" i="20"/>
  <c r="V28" i="20"/>
  <c r="AD28" i="20"/>
  <c r="AK28" i="20"/>
  <c r="AQ28" i="20"/>
  <c r="AY28" i="20"/>
  <c r="BF28" i="20"/>
  <c r="BM28" i="20"/>
  <c r="CA28" i="20"/>
  <c r="CH28" i="20"/>
  <c r="G29" i="20"/>
  <c r="M29" i="20"/>
  <c r="T29" i="20"/>
  <c r="AB29" i="20"/>
  <c r="AI29" i="20"/>
  <c r="AO29" i="20"/>
  <c r="AW29" i="20"/>
  <c r="BD29" i="20"/>
  <c r="BK29" i="20"/>
  <c r="BS29" i="20"/>
  <c r="BY29" i="20"/>
  <c r="CF29" i="20"/>
  <c r="F30" i="20"/>
  <c r="M30" i="20"/>
  <c r="S30" i="20"/>
  <c r="AA30" i="20"/>
  <c r="AH30" i="20"/>
  <c r="AO30" i="20"/>
  <c r="AW30" i="20"/>
  <c r="BC30" i="20"/>
  <c r="BJ30" i="20"/>
  <c r="BR30" i="20"/>
  <c r="BY30" i="20"/>
  <c r="CE30" i="20"/>
  <c r="I31" i="20"/>
  <c r="P31" i="20"/>
  <c r="W31" i="20"/>
  <c r="AK31" i="20"/>
  <c r="AR31" i="20"/>
  <c r="BM31" i="20"/>
  <c r="F32" i="20"/>
  <c r="N32" i="20"/>
  <c r="U32" i="20"/>
  <c r="AA32" i="20"/>
  <c r="AI32" i="20"/>
  <c r="AP32" i="20"/>
  <c r="AW32" i="20"/>
  <c r="BE32" i="20"/>
  <c r="BK32" i="20"/>
  <c r="BR32" i="20"/>
  <c r="BZ32" i="20"/>
  <c r="CG32" i="20"/>
  <c r="D33" i="20"/>
  <c r="L33" i="20"/>
  <c r="S33" i="20"/>
  <c r="Y33" i="20"/>
  <c r="AG33" i="20"/>
  <c r="AN33" i="20"/>
  <c r="AU33" i="20"/>
  <c r="BC33" i="20"/>
  <c r="BI33" i="20"/>
  <c r="BP33" i="20"/>
  <c r="BX33" i="20"/>
  <c r="CE33" i="20"/>
  <c r="K34" i="20"/>
  <c r="R34" i="20"/>
  <c r="Y34" i="20"/>
  <c r="AG34" i="20"/>
  <c r="AM34" i="20"/>
  <c r="AT34" i="20"/>
  <c r="BB34" i="20"/>
  <c r="BI34" i="20"/>
  <c r="BO34" i="20"/>
  <c r="BW34" i="20"/>
  <c r="CD34" i="20"/>
  <c r="G35" i="20"/>
  <c r="O35" i="20"/>
  <c r="U35" i="20"/>
  <c r="AB35" i="20"/>
  <c r="AJ35" i="20"/>
  <c r="AQ35" i="20"/>
  <c r="AW35" i="20"/>
  <c r="BE35" i="20"/>
  <c r="BL35" i="20"/>
  <c r="BS35" i="20"/>
  <c r="CA35" i="20"/>
  <c r="CG35" i="20"/>
  <c r="E36" i="20"/>
  <c r="K36" i="20"/>
  <c r="S36" i="20"/>
  <c r="Z36" i="20"/>
  <c r="AG36" i="20"/>
  <c r="AO36" i="20"/>
  <c r="AU36" i="20"/>
  <c r="BB36" i="20"/>
  <c r="BM36" i="20"/>
  <c r="BV36" i="20"/>
  <c r="CD36" i="20"/>
  <c r="K37" i="20"/>
  <c r="T37" i="20"/>
  <c r="AC37" i="20"/>
  <c r="AN37" i="20"/>
  <c r="AV37" i="20"/>
  <c r="BE37" i="20"/>
  <c r="BP37" i="20"/>
  <c r="BY37" i="20"/>
  <c r="CG37" i="20"/>
  <c r="G38" i="20"/>
  <c r="R38" i="20"/>
  <c r="Z38" i="20"/>
  <c r="AI38" i="20"/>
  <c r="AT38" i="20"/>
  <c r="BC38" i="20"/>
  <c r="BK38" i="20"/>
  <c r="BV38" i="20"/>
  <c r="CE38" i="20"/>
  <c r="E39" i="20"/>
  <c r="P39" i="20"/>
  <c r="X39" i="20"/>
  <c r="AG39" i="20"/>
  <c r="AR39" i="20"/>
  <c r="BA39" i="20"/>
  <c r="BI39" i="20"/>
  <c r="BT39" i="20"/>
  <c r="CC39" i="20"/>
  <c r="M40" i="20"/>
  <c r="V40" i="20"/>
  <c r="AP40" i="20"/>
  <c r="AX40" i="20"/>
  <c r="BR40" i="20"/>
  <c r="CA40" i="20"/>
  <c r="E41" i="20"/>
  <c r="P41" i="20"/>
  <c r="Y41" i="20"/>
  <c r="AI41" i="20"/>
  <c r="BA41" i="20"/>
  <c r="BK41" i="20"/>
  <c r="CE41" i="20"/>
  <c r="E42" i="20"/>
  <c r="O42" i="20"/>
  <c r="Y42" i="20"/>
  <c r="AH42" i="20"/>
  <c r="AU42" i="20"/>
  <c r="BE42" i="20"/>
  <c r="BQ42" i="20"/>
  <c r="CF42" i="20"/>
  <c r="E43" i="20"/>
  <c r="AD43" i="20"/>
  <c r="AQ43" i="20"/>
  <c r="BB43" i="20"/>
  <c r="BO43" i="20"/>
  <c r="CC43" i="20"/>
  <c r="O44" i="20"/>
  <c r="AB44" i="20"/>
  <c r="AO44" i="20"/>
  <c r="BM44" i="20"/>
  <c r="CA44" i="20"/>
  <c r="N45" i="20"/>
  <c r="AC45" i="20"/>
  <c r="AO45" i="20"/>
  <c r="AY45" i="20"/>
  <c r="BZ45" i="20"/>
  <c r="I46" i="20"/>
  <c r="W46" i="20"/>
  <c r="AG46" i="20"/>
  <c r="AU46" i="20"/>
  <c r="BH46" i="20"/>
  <c r="CF46" i="20"/>
  <c r="V47" i="20"/>
  <c r="AI47" i="20"/>
  <c r="AW47" i="20"/>
  <c r="CH47" i="20"/>
  <c r="H48" i="20"/>
  <c r="T48" i="20"/>
  <c r="AI48" i="20"/>
  <c r="AU48" i="20"/>
  <c r="BE48" i="20"/>
  <c r="BT48" i="20"/>
  <c r="CF48" i="20"/>
  <c r="F49" i="20"/>
  <c r="R49" i="20"/>
  <c r="AG49" i="20"/>
  <c r="AQ49" i="20"/>
  <c r="BC49" i="20"/>
  <c r="BR49" i="20"/>
  <c r="CD49" i="20"/>
  <c r="D50" i="20"/>
  <c r="Q50" i="20"/>
  <c r="AQ50" i="20"/>
  <c r="BE50" i="20"/>
  <c r="BP50" i="20"/>
  <c r="N51" i="20"/>
  <c r="Z51" i="20"/>
  <c r="AK51" i="20"/>
  <c r="AY51" i="20"/>
  <c r="BK51" i="20"/>
  <c r="BW51" i="20"/>
  <c r="L52" i="20"/>
  <c r="X52" i="20"/>
  <c r="AM52" i="20"/>
  <c r="AW52" i="20"/>
  <c r="BI52" i="20"/>
  <c r="BX52" i="20"/>
  <c r="M53" i="20"/>
  <c r="AA53" i="20"/>
  <c r="AM53" i="20"/>
  <c r="AY53" i="20"/>
  <c r="BY53" i="20"/>
  <c r="I54" i="20"/>
  <c r="W54" i="20"/>
  <c r="AJ54" i="20"/>
  <c r="AV54" i="20"/>
  <c r="BK54" i="20"/>
  <c r="CG54" i="20"/>
  <c r="U55" i="20"/>
  <c r="AG55" i="20"/>
  <c r="AU55" i="20"/>
  <c r="BR55" i="20"/>
  <c r="CG55" i="20"/>
  <c r="I56" i="20"/>
  <c r="W56" i="20"/>
  <c r="AR56" i="20"/>
  <c r="BM56" i="20"/>
  <c r="R57" i="20"/>
  <c r="AT57" i="20"/>
  <c r="BS57" i="20"/>
  <c r="Y58" i="20"/>
  <c r="AW58" i="20"/>
  <c r="BW58" i="20"/>
  <c r="K59" i="20"/>
  <c r="AG59" i="20"/>
  <c r="BF59" i="20"/>
  <c r="CH59" i="20"/>
  <c r="M60" i="20"/>
  <c r="AM60" i="20"/>
  <c r="BO60" i="20"/>
  <c r="S61" i="20"/>
  <c r="AW61" i="20"/>
  <c r="BC62" i="20"/>
  <c r="BR63" i="20"/>
  <c r="AS64" i="20"/>
  <c r="BZ64" i="20"/>
  <c r="V65" i="20"/>
  <c r="AX65" i="20"/>
  <c r="U66" i="20"/>
  <c r="BV66" i="20"/>
  <c r="O67" i="20"/>
  <c r="E355" i="10"/>
  <c r="E361" i="10" s="1"/>
  <c r="E673" i="10"/>
  <c r="E679" i="10" s="1"/>
  <c r="CS23" i="21"/>
  <c r="CW23" i="21"/>
  <c r="CR24" i="21"/>
  <c r="CV24" i="21"/>
  <c r="CU25" i="21"/>
  <c r="CT26" i="21"/>
  <c r="CW26" i="21"/>
  <c r="CR27" i="21"/>
  <c r="CV27" i="21"/>
  <c r="AR27" i="21" s="1"/>
  <c r="CT28" i="21"/>
  <c r="CU28" i="21"/>
  <c r="CR29" i="21"/>
  <c r="CV29" i="21"/>
  <c r="CU30" i="21"/>
  <c r="CT31" i="21"/>
  <c r="CS32" i="21"/>
  <c r="CW32" i="21"/>
  <c r="CR33" i="21"/>
  <c r="CV33" i="21"/>
  <c r="CU34" i="21"/>
  <c r="CT35" i="21"/>
  <c r="CS36" i="21"/>
  <c r="F36" i="21" s="1"/>
  <c r="CW36" i="21"/>
  <c r="CT37" i="21"/>
  <c r="CU38" i="21"/>
  <c r="CR39" i="21"/>
  <c r="CV39" i="21"/>
  <c r="CW40" i="21"/>
  <c r="CS41" i="21"/>
  <c r="T41" i="21" s="1"/>
  <c r="CW41" i="21"/>
  <c r="X41" i="21" s="1"/>
  <c r="CT42" i="21"/>
  <c r="CR44" i="21"/>
  <c r="CV44" i="21"/>
  <c r="CW45" i="21"/>
  <c r="CU51" i="21"/>
  <c r="CR52" i="21"/>
  <c r="CV52" i="21"/>
  <c r="CS53" i="21"/>
  <c r="CW53" i="21"/>
  <c r="CS54" i="21"/>
  <c r="AO54" i="21" s="1"/>
  <c r="CW54" i="21"/>
  <c r="CT55" i="21"/>
  <c r="CR57" i="21"/>
  <c r="CV57" i="21"/>
  <c r="CS58" i="21"/>
  <c r="CW58" i="21"/>
  <c r="CT59" i="21"/>
  <c r="CU60" i="21"/>
  <c r="CR61" i="21"/>
  <c r="S61" i="21" s="1"/>
  <c r="CV61" i="21"/>
  <c r="CS62" i="21"/>
  <c r="CW62" i="21"/>
  <c r="CT63" i="21"/>
  <c r="CU64" i="21"/>
  <c r="CR65" i="21"/>
  <c r="CV65" i="21"/>
  <c r="W65" i="21" s="1"/>
  <c r="CS66" i="21"/>
  <c r="M66" i="21" s="1"/>
  <c r="CW66" i="21"/>
  <c r="CT67" i="21"/>
  <c r="G8" i="20"/>
  <c r="M8" i="20"/>
  <c r="W8" i="20"/>
  <c r="AC8" i="20"/>
  <c r="AH8" i="20"/>
  <c r="AX8" i="20"/>
  <c r="BC8" i="20"/>
  <c r="BI8" i="20"/>
  <c r="BS8" i="20"/>
  <c r="BY8" i="20"/>
  <c r="CD8" i="20"/>
  <c r="E9" i="20"/>
  <c r="P9" i="20"/>
  <c r="U9" i="20"/>
  <c r="AA9" i="20"/>
  <c r="AK9" i="20"/>
  <c r="AQ9" i="20"/>
  <c r="AV9" i="20"/>
  <c r="BL9" i="20"/>
  <c r="BQ9" i="20"/>
  <c r="BW9" i="20"/>
  <c r="CG9" i="20"/>
  <c r="E10" i="20"/>
  <c r="O10" i="20"/>
  <c r="U10" i="20"/>
  <c r="Z10" i="20"/>
  <c r="AK10" i="20"/>
  <c r="AP10" i="20"/>
  <c r="AU10" i="20"/>
  <c r="BF10" i="20"/>
  <c r="BK10" i="20"/>
  <c r="BQ10" i="20"/>
  <c r="E11" i="20"/>
  <c r="L11" i="20"/>
  <c r="T11" i="20"/>
  <c r="AA11" i="20"/>
  <c r="AG11" i="20"/>
  <c r="AO11" i="20"/>
  <c r="AV11" i="20"/>
  <c r="BC11" i="20"/>
  <c r="BK11" i="20"/>
  <c r="BQ11" i="20"/>
  <c r="BX11" i="20"/>
  <c r="CF11" i="20"/>
  <c r="H13" i="20"/>
  <c r="O13" i="20"/>
  <c r="W13" i="20"/>
  <c r="AC13" i="20"/>
  <c r="AJ13" i="20"/>
  <c r="AR13" i="20"/>
  <c r="AY13" i="20"/>
  <c r="BE13" i="20"/>
  <c r="BM13" i="20"/>
  <c r="BT13" i="20"/>
  <c r="CA13" i="20"/>
  <c r="G14" i="20"/>
  <c r="N14" i="20"/>
  <c r="V14" i="20"/>
  <c r="AC14" i="20"/>
  <c r="AI14" i="20"/>
  <c r="AQ14" i="20"/>
  <c r="AX14" i="20"/>
  <c r="BE14" i="20"/>
  <c r="BM14" i="20"/>
  <c r="BS14" i="20"/>
  <c r="BZ14" i="20"/>
  <c r="CH14" i="20"/>
  <c r="AU15" i="20"/>
  <c r="BP15" i="20"/>
  <c r="BW15" i="20"/>
  <c r="I16" i="20"/>
  <c r="O16" i="20"/>
  <c r="V16" i="20"/>
  <c r="AD16" i="20"/>
  <c r="AK16" i="20"/>
  <c r="AQ16" i="20"/>
  <c r="AY16" i="20"/>
  <c r="BF16" i="20"/>
  <c r="BM16" i="20"/>
  <c r="CA16" i="20"/>
  <c r="CH16" i="20"/>
  <c r="G17" i="20"/>
  <c r="M17" i="20"/>
  <c r="T17" i="20"/>
  <c r="AB17" i="20"/>
  <c r="AI17" i="20"/>
  <c r="AO17" i="20"/>
  <c r="AW17" i="20"/>
  <c r="BD17" i="20"/>
  <c r="BK17" i="20"/>
  <c r="BS17" i="20"/>
  <c r="BY17" i="20"/>
  <c r="CF17" i="20"/>
  <c r="F18" i="20"/>
  <c r="M18" i="20"/>
  <c r="S18" i="20"/>
  <c r="AA18" i="20"/>
  <c r="AH18" i="20"/>
  <c r="AO18" i="20"/>
  <c r="AW18" i="20"/>
  <c r="BC18" i="20"/>
  <c r="BJ18" i="20"/>
  <c r="BR18" i="20"/>
  <c r="BY18" i="20"/>
  <c r="CE18" i="20"/>
  <c r="I19" i="20"/>
  <c r="P19" i="20"/>
  <c r="W19" i="20"/>
  <c r="AK19" i="20"/>
  <c r="AR19" i="20"/>
  <c r="BM19" i="20"/>
  <c r="F20" i="20"/>
  <c r="N20" i="20"/>
  <c r="U20" i="20"/>
  <c r="AA20" i="20"/>
  <c r="AI20" i="20"/>
  <c r="AP20" i="20"/>
  <c r="AW20" i="20"/>
  <c r="BE20" i="20"/>
  <c r="BK20" i="20"/>
  <c r="BR20" i="20"/>
  <c r="BZ20" i="20"/>
  <c r="CG20" i="20"/>
  <c r="D21" i="20"/>
  <c r="L21" i="20"/>
  <c r="S21" i="20"/>
  <c r="Y21" i="20"/>
  <c r="AG21" i="20"/>
  <c r="AN21" i="20"/>
  <c r="AU21" i="20"/>
  <c r="BC21" i="20"/>
  <c r="BI21" i="20"/>
  <c r="BP21" i="20"/>
  <c r="BX21" i="20"/>
  <c r="CE21" i="20"/>
  <c r="K22" i="20"/>
  <c r="R22" i="20"/>
  <c r="Y22" i="20"/>
  <c r="AG22" i="20"/>
  <c r="AM22" i="20"/>
  <c r="AT22" i="20"/>
  <c r="BB22" i="20"/>
  <c r="BI22" i="20"/>
  <c r="BO22" i="20"/>
  <c r="BW22" i="20"/>
  <c r="CD22" i="20"/>
  <c r="G23" i="20"/>
  <c r="O23" i="20"/>
  <c r="U23" i="20"/>
  <c r="AB23" i="20"/>
  <c r="AJ23" i="20"/>
  <c r="AQ23" i="20"/>
  <c r="AW23" i="20"/>
  <c r="BE23" i="20"/>
  <c r="BL23" i="20"/>
  <c r="BS23" i="20"/>
  <c r="CA23" i="20"/>
  <c r="CG23" i="20"/>
  <c r="E24" i="20"/>
  <c r="K24" i="20"/>
  <c r="S24" i="20"/>
  <c r="Z24" i="20"/>
  <c r="AG24" i="20"/>
  <c r="AO24" i="20"/>
  <c r="AU24" i="20"/>
  <c r="BB24" i="20"/>
  <c r="BJ24" i="20"/>
  <c r="BQ24" i="20"/>
  <c r="BW24" i="20"/>
  <c r="CE24" i="20"/>
  <c r="I25" i="20"/>
  <c r="AM25" i="20"/>
  <c r="BH25" i="20"/>
  <c r="BO25" i="20"/>
  <c r="CC25" i="20"/>
  <c r="I26" i="20"/>
  <c r="W26" i="20"/>
  <c r="AD26" i="20"/>
  <c r="AY26" i="20"/>
  <c r="CC26" i="20"/>
  <c r="E27" i="20"/>
  <c r="L27" i="20"/>
  <c r="T27" i="20"/>
  <c r="AA27" i="20"/>
  <c r="AG27" i="20"/>
  <c r="AO27" i="20"/>
  <c r="AV27" i="20"/>
  <c r="BC27" i="20"/>
  <c r="BK27" i="20"/>
  <c r="BQ27" i="20"/>
  <c r="BX27" i="20"/>
  <c r="CF27" i="20"/>
  <c r="Y28" i="20"/>
  <c r="AT28" i="20"/>
  <c r="BA28" i="20"/>
  <c r="BO28" i="20"/>
  <c r="BV28" i="20"/>
  <c r="CC28" i="20"/>
  <c r="H29" i="20"/>
  <c r="O29" i="20"/>
  <c r="W29" i="20"/>
  <c r="AC29" i="20"/>
  <c r="AJ29" i="20"/>
  <c r="AR29" i="20"/>
  <c r="AY29" i="20"/>
  <c r="BE29" i="20"/>
  <c r="BM29" i="20"/>
  <c r="BT29" i="20"/>
  <c r="CA29" i="20"/>
  <c r="G30" i="20"/>
  <c r="N30" i="20"/>
  <c r="V30" i="20"/>
  <c r="AC30" i="20"/>
  <c r="AI30" i="20"/>
  <c r="AQ30" i="20"/>
  <c r="AX30" i="20"/>
  <c r="BE30" i="20"/>
  <c r="BM30" i="20"/>
  <c r="BS30" i="20"/>
  <c r="BZ30" i="20"/>
  <c r="CH30" i="20"/>
  <c r="D31" i="20"/>
  <c r="K31" i="20"/>
  <c r="Y31" i="20"/>
  <c r="AF31" i="20"/>
  <c r="AM31" i="20"/>
  <c r="AU31" i="20"/>
  <c r="BA31" i="20"/>
  <c r="BH31" i="20"/>
  <c r="BP31" i="20"/>
  <c r="BW31" i="20"/>
  <c r="CC31" i="20"/>
  <c r="I32" i="20"/>
  <c r="O32" i="20"/>
  <c r="V32" i="20"/>
  <c r="AD32" i="20"/>
  <c r="AK32" i="20"/>
  <c r="AQ32" i="20"/>
  <c r="AY32" i="20"/>
  <c r="BF32" i="20"/>
  <c r="BM32" i="20"/>
  <c r="CA32" i="20"/>
  <c r="CH32" i="20"/>
  <c r="G33" i="20"/>
  <c r="M33" i="20"/>
  <c r="T33" i="20"/>
  <c r="AB33" i="20"/>
  <c r="AI33" i="20"/>
  <c r="AO33" i="20"/>
  <c r="AW33" i="20"/>
  <c r="BD33" i="20"/>
  <c r="BK33" i="20"/>
  <c r="BS33" i="20"/>
  <c r="BY33" i="20"/>
  <c r="CF33" i="20"/>
  <c r="F34" i="20"/>
  <c r="M34" i="20"/>
  <c r="S34" i="20"/>
  <c r="AA34" i="20"/>
  <c r="AH34" i="20"/>
  <c r="AO34" i="20"/>
  <c r="AW34" i="20"/>
  <c r="BC34" i="20"/>
  <c r="BJ34" i="20"/>
  <c r="BR34" i="20"/>
  <c r="BY34" i="20"/>
  <c r="CE34" i="20"/>
  <c r="I35" i="20"/>
  <c r="P35" i="20"/>
  <c r="W35" i="20"/>
  <c r="AK35" i="20"/>
  <c r="AR35" i="20"/>
  <c r="BM35" i="20"/>
  <c r="F36" i="20"/>
  <c r="N36" i="20"/>
  <c r="U36" i="20"/>
  <c r="AA36" i="20"/>
  <c r="AI36" i="20"/>
  <c r="AP36" i="20"/>
  <c r="AW36" i="20"/>
  <c r="BF36" i="20"/>
  <c r="BW36" i="20"/>
  <c r="CH36" i="20"/>
  <c r="D37" i="20"/>
  <c r="M37" i="20"/>
  <c r="U37" i="20"/>
  <c r="AF37" i="20"/>
  <c r="AO37" i="20"/>
  <c r="AY37" i="20"/>
  <c r="BI37" i="20"/>
  <c r="BQ37" i="20"/>
  <c r="CA37" i="20"/>
  <c r="S38" i="20"/>
  <c r="AC38" i="20"/>
  <c r="AM38" i="20"/>
  <c r="AU38" i="20"/>
  <c r="BE38" i="20"/>
  <c r="BO38" i="20"/>
  <c r="BY38" i="20"/>
  <c r="CG38" i="20"/>
  <c r="H39" i="20"/>
  <c r="AA39" i="20"/>
  <c r="AK39" i="20"/>
  <c r="BC39" i="20"/>
  <c r="BM39" i="20"/>
  <c r="BW39" i="20"/>
  <c r="CE39" i="20"/>
  <c r="F40" i="20"/>
  <c r="O40" i="20"/>
  <c r="W40" i="20"/>
  <c r="AH40" i="20"/>
  <c r="AQ40" i="20"/>
  <c r="BA40" i="20"/>
  <c r="BK40" i="20"/>
  <c r="BS40" i="20"/>
  <c r="CC40" i="20"/>
  <c r="I41" i="20"/>
  <c r="S41" i="20"/>
  <c r="AA41" i="20"/>
  <c r="AK41" i="20"/>
  <c r="AU41" i="20"/>
  <c r="BD41" i="20"/>
  <c r="BO41" i="20"/>
  <c r="BW41" i="20"/>
  <c r="CF41" i="20"/>
  <c r="I42" i="20"/>
  <c r="R42" i="20"/>
  <c r="Z42" i="20"/>
  <c r="AK42" i="20"/>
  <c r="AV42" i="20"/>
  <c r="BH42" i="20"/>
  <c r="BW42" i="20"/>
  <c r="CG42" i="20"/>
  <c r="I43" i="20"/>
  <c r="S43" i="20"/>
  <c r="AG43" i="20"/>
  <c r="AT43" i="20"/>
  <c r="BF43" i="20"/>
  <c r="CE43" i="20"/>
  <c r="G44" i="20"/>
  <c r="Q44" i="20"/>
  <c r="AR44" i="20"/>
  <c r="BD44" i="20"/>
  <c r="BS44" i="20"/>
  <c r="CC44" i="20"/>
  <c r="F45" i="20"/>
  <c r="S45" i="20"/>
  <c r="AD45" i="20"/>
  <c r="AQ45" i="20"/>
  <c r="BE45" i="20"/>
  <c r="BR45" i="20"/>
  <c r="CC45" i="20"/>
  <c r="L46" i="20"/>
  <c r="Y46" i="20"/>
  <c r="AK46" i="20"/>
  <c r="BK46" i="20"/>
  <c r="BW46" i="20"/>
  <c r="N47" i="20"/>
  <c r="Y47" i="20"/>
  <c r="AY47" i="20"/>
  <c r="BK47" i="20"/>
  <c r="BZ47" i="20"/>
  <c r="L48" i="20"/>
  <c r="Y48" i="20"/>
  <c r="AJ48" i="20"/>
  <c r="AW48" i="20"/>
  <c r="BK48" i="20"/>
  <c r="BX48" i="20"/>
  <c r="G49" i="20"/>
  <c r="V49" i="20"/>
  <c r="AH49" i="20"/>
  <c r="AT49" i="20"/>
  <c r="BI49" i="20"/>
  <c r="BS49" i="20"/>
  <c r="CE49" i="20"/>
  <c r="I50" i="20"/>
  <c r="U50" i="20"/>
  <c r="AF50" i="20"/>
  <c r="AU50" i="20"/>
  <c r="BS50" i="20"/>
  <c r="CG50" i="20"/>
  <c r="E51" i="20"/>
  <c r="O51" i="20"/>
  <c r="AA51" i="20"/>
  <c r="AP51" i="20"/>
  <c r="BB51" i="20"/>
  <c r="BM51" i="20"/>
  <c r="CA51" i="20"/>
  <c r="M52" i="20"/>
  <c r="AB52" i="20"/>
  <c r="AN52" i="20"/>
  <c r="BO52" i="20"/>
  <c r="BY52" i="20"/>
  <c r="R53" i="20"/>
  <c r="AD53" i="20"/>
  <c r="AO53" i="20"/>
  <c r="BC53" i="20"/>
  <c r="BO53" i="20"/>
  <c r="CC53" i="20"/>
  <c r="O54" i="20"/>
  <c r="AA54" i="20"/>
  <c r="AK54" i="20"/>
  <c r="BL54" i="20"/>
  <c r="BX54" i="20"/>
  <c r="K55" i="20"/>
  <c r="Y55" i="20"/>
  <c r="AW55" i="20"/>
  <c r="BJ55" i="20"/>
  <c r="BW55" i="20"/>
  <c r="L56" i="20"/>
  <c r="Y56" i="20"/>
  <c r="AU56" i="20"/>
  <c r="BT56" i="20"/>
  <c r="AC57" i="20"/>
  <c r="BB57" i="20"/>
  <c r="BW57" i="20"/>
  <c r="G58" i="20"/>
  <c r="AF58" i="20"/>
  <c r="BA58" i="20"/>
  <c r="CC58" i="20"/>
  <c r="O59" i="20"/>
  <c r="AO59" i="20"/>
  <c r="BQ59" i="20"/>
  <c r="T60" i="20"/>
  <c r="AW60" i="20"/>
  <c r="BS60" i="20"/>
  <c r="AD61" i="20"/>
  <c r="AY61" i="20"/>
  <c r="BY61" i="20"/>
  <c r="L62" i="20"/>
  <c r="AK62" i="20"/>
  <c r="AP63" i="20"/>
  <c r="V64" i="20"/>
  <c r="BB64" i="20"/>
  <c r="AO66" i="20"/>
  <c r="CG66" i="20"/>
  <c r="S67" i="20"/>
  <c r="E38" i="10"/>
  <c r="E44" i="10" s="1"/>
  <c r="E50" i="10" s="1"/>
  <c r="F166" i="10"/>
  <c r="F172" i="10" s="1"/>
  <c r="F178" i="10" s="1"/>
  <c r="F167" i="10"/>
  <c r="F173" i="10" s="1"/>
  <c r="F179" i="10" s="1"/>
  <c r="F305" i="10"/>
  <c r="F311" i="10" s="1"/>
  <c r="E749" i="10"/>
  <c r="E755" i="10" s="1"/>
  <c r="I1014" i="10"/>
  <c r="I1357" i="10"/>
  <c r="E1357" i="10"/>
  <c r="E1363" i="10" s="1"/>
  <c r="G1356" i="10"/>
  <c r="H1331" i="10"/>
  <c r="F1330" i="10"/>
  <c r="F1357" i="10"/>
  <c r="F1356" i="10"/>
  <c r="F1331" i="10"/>
  <c r="H1330" i="10"/>
  <c r="E1305" i="10"/>
  <c r="E1311" i="10" s="1"/>
  <c r="G1304" i="10"/>
  <c r="F1278" i="10"/>
  <c r="G1245" i="10"/>
  <c r="G1251" i="10" s="1"/>
  <c r="E1244" i="10"/>
  <c r="E1250" i="10" s="1"/>
  <c r="E1256" i="10" s="1"/>
  <c r="E1219" i="10"/>
  <c r="E1225" i="10" s="1"/>
  <c r="E1231" i="10" s="1"/>
  <c r="G1218" i="10"/>
  <c r="G1224" i="10" s="1"/>
  <c r="G1230" i="10" s="1"/>
  <c r="E1193" i="10"/>
  <c r="E1199" i="10" s="1"/>
  <c r="E1205" i="10" s="1"/>
  <c r="G1192" i="10"/>
  <c r="G1198" i="10" s="1"/>
  <c r="E1167" i="10"/>
  <c r="E1173" i="10" s="1"/>
  <c r="E1179" i="10" s="1"/>
  <c r="G1166" i="10"/>
  <c r="G1172" i="10" s="1"/>
  <c r="F1140" i="10"/>
  <c r="F1146" i="10" s="1"/>
  <c r="E1116" i="10"/>
  <c r="E1122" i="10" s="1"/>
  <c r="E1075" i="10"/>
  <c r="E1048" i="10"/>
  <c r="I1015" i="10"/>
  <c r="E1015" i="10"/>
  <c r="E1021" i="10" s="1"/>
  <c r="G1014" i="10"/>
  <c r="E989" i="10"/>
  <c r="E995" i="10" s="1"/>
  <c r="G988" i="10"/>
  <c r="E963" i="10"/>
  <c r="E969" i="10" s="1"/>
  <c r="G962" i="10"/>
  <c r="F937" i="10"/>
  <c r="F936" i="10"/>
  <c r="H903" i="10"/>
  <c r="H909" i="10" s="1"/>
  <c r="F902" i="10"/>
  <c r="F908" i="10" s="1"/>
  <c r="F877" i="10"/>
  <c r="F883" i="10" s="1"/>
  <c r="H876" i="10"/>
  <c r="H882" i="10" s="1"/>
  <c r="F850" i="10"/>
  <c r="F856" i="10" s="1"/>
  <c r="G825" i="10"/>
  <c r="G831" i="10" s="1"/>
  <c r="E824" i="10"/>
  <c r="E830" i="10" s="1"/>
  <c r="E836" i="10" s="1"/>
  <c r="F799" i="10"/>
  <c r="F805" i="10" s="1"/>
  <c r="F774" i="10"/>
  <c r="F780" i="10" s="1"/>
  <c r="F723" i="10"/>
  <c r="F729" i="10" s="1"/>
  <c r="I1356" i="10"/>
  <c r="E1304" i="10"/>
  <c r="E1278" i="10"/>
  <c r="E1284" i="10" s="1"/>
  <c r="F1244" i="10"/>
  <c r="F1250" i="10" s="1"/>
  <c r="E1218" i="10"/>
  <c r="E1224" i="10" s="1"/>
  <c r="F1230" i="10" s="1"/>
  <c r="G1193" i="10"/>
  <c r="G1199" i="10" s="1"/>
  <c r="E1166" i="10"/>
  <c r="E1172" i="10" s="1"/>
  <c r="E1178" i="10" s="1"/>
  <c r="F1117" i="10"/>
  <c r="F1123" i="10" s="1"/>
  <c r="E1074" i="10"/>
  <c r="F1065" i="10"/>
  <c r="F1071" i="10" s="1"/>
  <c r="F1064" i="10"/>
  <c r="F1070" i="10" s="1"/>
  <c r="G1015" i="10"/>
  <c r="H1014" i="10"/>
  <c r="H989" i="10"/>
  <c r="F963" i="10"/>
  <c r="F962" i="10"/>
  <c r="G903" i="10"/>
  <c r="G909" i="10" s="1"/>
  <c r="H877" i="10"/>
  <c r="H883" i="10" s="1"/>
  <c r="E851" i="10"/>
  <c r="E857" i="10" s="1"/>
  <c r="E863" i="10" s="1"/>
  <c r="G850" i="10"/>
  <c r="G856" i="10" s="1"/>
  <c r="F825" i="10"/>
  <c r="F831" i="10" s="1"/>
  <c r="E799" i="10"/>
  <c r="E805" i="10" s="1"/>
  <c r="E811" i="10" s="1"/>
  <c r="E775" i="10"/>
  <c r="E781" i="10" s="1"/>
  <c r="E787" i="10" s="1"/>
  <c r="E761" i="10"/>
  <c r="F722" i="10"/>
  <c r="F728" i="10" s="1"/>
  <c r="E707" i="10"/>
  <c r="E696" i="10"/>
  <c r="E702" i="10" s="1"/>
  <c r="E708" i="10" s="1"/>
  <c r="G673" i="10"/>
  <c r="I672" i="10"/>
  <c r="E672" i="10"/>
  <c r="G647" i="10"/>
  <c r="E646" i="10"/>
  <c r="F621" i="10"/>
  <c r="E595" i="10"/>
  <c r="H561" i="10"/>
  <c r="H567" i="10" s="1"/>
  <c r="F560" i="10"/>
  <c r="F566" i="10" s="1"/>
  <c r="H535" i="10"/>
  <c r="H541" i="10" s="1"/>
  <c r="F534" i="10"/>
  <c r="F540" i="10" s="1"/>
  <c r="E509" i="10"/>
  <c r="E515" i="10" s="1"/>
  <c r="E521" i="10" s="1"/>
  <c r="G508" i="10"/>
  <c r="G514" i="10" s="1"/>
  <c r="E483" i="10"/>
  <c r="E489" i="10" s="1"/>
  <c r="E495" i="10" s="1"/>
  <c r="G482" i="10"/>
  <c r="G488" i="10" s="1"/>
  <c r="F456" i="10"/>
  <c r="F462" i="10" s="1"/>
  <c r="F432" i="10"/>
  <c r="F438" i="10" s="1"/>
  <c r="E407" i="10"/>
  <c r="E413" i="10" s="1"/>
  <c r="E381" i="10"/>
  <c r="E387" i="10" s="1"/>
  <c r="E393" i="10" s="1"/>
  <c r="E364" i="10"/>
  <c r="H331" i="10"/>
  <c r="H337" i="10" s="1"/>
  <c r="F330" i="10"/>
  <c r="E305" i="10"/>
  <c r="E311" i="10" s="1"/>
  <c r="G304" i="10"/>
  <c r="E279" i="10"/>
  <c r="E285" i="10" s="1"/>
  <c r="G278" i="10"/>
  <c r="F252" i="10"/>
  <c r="H219" i="10"/>
  <c r="H225" i="10" s="1"/>
  <c r="H231" i="10" s="1"/>
  <c r="F218" i="10"/>
  <c r="F224" i="10" s="1"/>
  <c r="F230" i="10" s="1"/>
  <c r="E193" i="10"/>
  <c r="E199" i="10" s="1"/>
  <c r="E205" i="10" s="1"/>
  <c r="G192" i="10"/>
  <c r="G198" i="10" s="1"/>
  <c r="G204" i="10" s="1"/>
  <c r="E167" i="10"/>
  <c r="E173" i="10" s="1"/>
  <c r="E179" i="10" s="1"/>
  <c r="G166" i="10"/>
  <c r="G172" i="10" s="1"/>
  <c r="G178" i="10" s="1"/>
  <c r="F140" i="10"/>
  <c r="F146" i="10" s="1"/>
  <c r="F152" i="10" s="1"/>
  <c r="F114" i="10"/>
  <c r="F120" i="10" s="1"/>
  <c r="F126" i="10" s="1"/>
  <c r="E91" i="10"/>
  <c r="E97" i="10" s="1"/>
  <c r="E103" i="10" s="1"/>
  <c r="E65" i="10"/>
  <c r="E71" i="10" s="1"/>
  <c r="E77" i="10" s="1"/>
  <c r="F38" i="10"/>
  <c r="F44" i="10" s="1"/>
  <c r="F50" i="10" s="1"/>
  <c r="H1245" i="10"/>
  <c r="H1251" i="10" s="1"/>
  <c r="G1219" i="10"/>
  <c r="G1225" i="10" s="1"/>
  <c r="H1218" i="10"/>
  <c r="H1224" i="10" s="1"/>
  <c r="F1116" i="10"/>
  <c r="F1122" i="10" s="1"/>
  <c r="E1090" i="10"/>
  <c r="E1096" i="10" s="1"/>
  <c r="E1049" i="10"/>
  <c r="E903" i="10"/>
  <c r="E909" i="10" s="1"/>
  <c r="E915" i="10" s="1"/>
  <c r="G902" i="10"/>
  <c r="G908" i="10" s="1"/>
  <c r="E876" i="10"/>
  <c r="E882" i="10" s="1"/>
  <c r="E888" i="10" s="1"/>
  <c r="G851" i="10"/>
  <c r="G857" i="10" s="1"/>
  <c r="F798" i="10"/>
  <c r="F804" i="10" s="1"/>
  <c r="E774" i="10"/>
  <c r="E780" i="10" s="1"/>
  <c r="E733" i="10"/>
  <c r="E722" i="10"/>
  <c r="E728" i="10" s="1"/>
  <c r="E734" i="10" s="1"/>
  <c r="E706" i="10"/>
  <c r="H673" i="10"/>
  <c r="H672" i="10"/>
  <c r="F646" i="10"/>
  <c r="G621" i="10"/>
  <c r="G561" i="10"/>
  <c r="G567" i="10" s="1"/>
  <c r="E534" i="10"/>
  <c r="E540" i="10" s="1"/>
  <c r="E546" i="10" s="1"/>
  <c r="F483" i="10"/>
  <c r="F489" i="10" s="1"/>
  <c r="F482" i="10"/>
  <c r="F488" i="10" s="1"/>
  <c r="E456" i="10"/>
  <c r="E462" i="10" s="1"/>
  <c r="E468" i="10" s="1"/>
  <c r="E433" i="10"/>
  <c r="E439" i="10" s="1"/>
  <c r="E406" i="10"/>
  <c r="E412" i="10" s="1"/>
  <c r="E418" i="10" s="1"/>
  <c r="F380" i="10"/>
  <c r="F386" i="10" s="1"/>
  <c r="E365" i="10"/>
  <c r="E331" i="10"/>
  <c r="E337" i="10" s="1"/>
  <c r="G330" i="10"/>
  <c r="E304" i="10"/>
  <c r="E252" i="10"/>
  <c r="F219" i="10"/>
  <c r="F225" i="10" s="1"/>
  <c r="F231" i="10" s="1"/>
  <c r="H218" i="10"/>
  <c r="H224" i="10" s="1"/>
  <c r="H230" i="10" s="1"/>
  <c r="F193" i="10"/>
  <c r="F199" i="10" s="1"/>
  <c r="F205" i="10" s="1"/>
  <c r="F192" i="10"/>
  <c r="F198" i="10" s="1"/>
  <c r="F204" i="10" s="1"/>
  <c r="F141" i="10"/>
  <c r="F147" i="10" s="1"/>
  <c r="F153" i="10" s="1"/>
  <c r="F115" i="10"/>
  <c r="F121" i="10" s="1"/>
  <c r="F127" i="10" s="1"/>
  <c r="F90" i="10"/>
  <c r="F96" i="10" s="1"/>
  <c r="G1357" i="10"/>
  <c r="G1305" i="10"/>
  <c r="E1279" i="10"/>
  <c r="F1141" i="10"/>
  <c r="F1147" i="10" s="1"/>
  <c r="E1117" i="10"/>
  <c r="E1123" i="10" s="1"/>
  <c r="E1129" i="10" s="1"/>
  <c r="E1091" i="10"/>
  <c r="E1097" i="10" s="1"/>
  <c r="F1103" i="10" s="1"/>
  <c r="F824" i="10"/>
  <c r="F830" i="10" s="1"/>
  <c r="E798" i="10"/>
  <c r="E804" i="10" s="1"/>
  <c r="E810" i="10" s="1"/>
  <c r="E621" i="10"/>
  <c r="E627" i="10" s="1"/>
  <c r="G620" i="10"/>
  <c r="E594" i="10"/>
  <c r="H1356" i="10"/>
  <c r="E1331" i="10"/>
  <c r="E1337" i="10" s="1"/>
  <c r="E1330" i="10"/>
  <c r="F1245" i="10"/>
  <c r="F1251" i="10" s="1"/>
  <c r="H1244" i="10"/>
  <c r="H1250" i="10" s="1"/>
  <c r="F1219" i="10"/>
  <c r="F1225" i="10" s="1"/>
  <c r="F1193" i="10"/>
  <c r="F1199" i="10" s="1"/>
  <c r="F1192" i="10"/>
  <c r="F1198" i="10" s="1"/>
  <c r="G1167" i="10"/>
  <c r="G1173" i="10" s="1"/>
  <c r="E1140" i="10"/>
  <c r="E1146" i="10" s="1"/>
  <c r="E1152" i="10" s="1"/>
  <c r="E1064" i="10"/>
  <c r="E1070" i="10" s="1"/>
  <c r="E1076" i="10" s="1"/>
  <c r="H1015" i="10"/>
  <c r="F1014" i="10"/>
  <c r="F989" i="10"/>
  <c r="F988" i="10"/>
  <c r="G963" i="10"/>
  <c r="E962" i="10"/>
  <c r="E936" i="10"/>
  <c r="F903" i="10"/>
  <c r="F909" i="10" s="1"/>
  <c r="E902" i="10"/>
  <c r="E908" i="10" s="1"/>
  <c r="E914" i="10" s="1"/>
  <c r="E877" i="10"/>
  <c r="E883" i="10" s="1"/>
  <c r="E889" i="10" s="1"/>
  <c r="F876" i="10"/>
  <c r="F882" i="10" s="1"/>
  <c r="F673" i="10"/>
  <c r="F672" i="10"/>
  <c r="F647" i="10"/>
  <c r="H646" i="10"/>
  <c r="E620" i="10"/>
  <c r="F595" i="10"/>
  <c r="E561" i="10"/>
  <c r="E567" i="10" s="1"/>
  <c r="E573" i="10" s="1"/>
  <c r="G560" i="10"/>
  <c r="G566" i="10" s="1"/>
  <c r="G535" i="10"/>
  <c r="G541" i="10" s="1"/>
  <c r="G509" i="10"/>
  <c r="G515" i="10" s="1"/>
  <c r="G483" i="10"/>
  <c r="G489" i="10" s="1"/>
  <c r="E482" i="10"/>
  <c r="E488" i="10" s="1"/>
  <c r="E494" i="10" s="1"/>
  <c r="E457" i="10"/>
  <c r="E463" i="10" s="1"/>
  <c r="E469" i="10" s="1"/>
  <c r="F433" i="10"/>
  <c r="F439" i="10" s="1"/>
  <c r="E391" i="10"/>
  <c r="E380" i="10"/>
  <c r="E386" i="10" s="1"/>
  <c r="E392" i="10" s="1"/>
  <c r="E354" i="10"/>
  <c r="E360" i="10" s="1"/>
  <c r="E366" i="10" s="1"/>
  <c r="F331" i="10"/>
  <c r="F337" i="10" s="1"/>
  <c r="E330" i="10"/>
  <c r="H305" i="10"/>
  <c r="H311" i="10" s="1"/>
  <c r="F279" i="10"/>
  <c r="F285" i="10" s="1"/>
  <c r="F278" i="10"/>
  <c r="G219" i="10"/>
  <c r="G225" i="10" s="1"/>
  <c r="G231" i="10" s="1"/>
  <c r="G218" i="10"/>
  <c r="G224" i="10" s="1"/>
  <c r="G230" i="10" s="1"/>
  <c r="G193" i="10"/>
  <c r="G199" i="10" s="1"/>
  <c r="G205" i="10" s="1"/>
  <c r="E192" i="10"/>
  <c r="E198" i="10" s="1"/>
  <c r="E204" i="10" s="1"/>
  <c r="E13" i="10"/>
  <c r="E19" i="10" s="1"/>
  <c r="E25" i="10" s="1"/>
  <c r="H1357" i="10"/>
  <c r="E1356" i="10"/>
  <c r="F1279" i="10"/>
  <c r="E1245" i="10"/>
  <c r="E1251" i="10" s="1"/>
  <c r="E1257" i="10" s="1"/>
  <c r="G1244" i="10"/>
  <c r="G1250" i="10" s="1"/>
  <c r="E1192" i="10"/>
  <c r="E1198" i="10" s="1"/>
  <c r="E1204" i="10" s="1"/>
  <c r="F1167" i="10"/>
  <c r="F1173" i="10" s="1"/>
  <c r="F1166" i="10"/>
  <c r="F1172" i="10" s="1"/>
  <c r="E1065" i="10"/>
  <c r="E1071" i="10" s="1"/>
  <c r="E1077" i="10" s="1"/>
  <c r="G1330" i="10"/>
  <c r="E1141" i="10"/>
  <c r="E1147" i="10" s="1"/>
  <c r="E1153" i="10" s="1"/>
  <c r="F1015" i="10"/>
  <c r="H988" i="10"/>
  <c r="G877" i="10"/>
  <c r="G883" i="10" s="1"/>
  <c r="E732" i="10"/>
  <c r="G672" i="10"/>
  <c r="F561" i="10"/>
  <c r="F567" i="10" s="1"/>
  <c r="E560" i="10"/>
  <c r="E566" i="10" s="1"/>
  <c r="E572" i="10" s="1"/>
  <c r="I330" i="10"/>
  <c r="E219" i="10"/>
  <c r="E225" i="10" s="1"/>
  <c r="E231" i="10" s="1"/>
  <c r="E166" i="10"/>
  <c r="E172" i="10" s="1"/>
  <c r="E178" i="10" s="1"/>
  <c r="E141" i="10"/>
  <c r="E147" i="10" s="1"/>
  <c r="E153" i="10" s="1"/>
  <c r="G140" i="10"/>
  <c r="G146" i="10" s="1"/>
  <c r="G152" i="10" s="1"/>
  <c r="F91" i="10"/>
  <c r="F97" i="10" s="1"/>
  <c r="F103" i="10" s="1"/>
  <c r="E12" i="10"/>
  <c r="E18" i="10" s="1"/>
  <c r="E24" i="10" s="1"/>
  <c r="G1331" i="10"/>
  <c r="H1219" i="10"/>
  <c r="H1225" i="10" s="1"/>
  <c r="E1039" i="10"/>
  <c r="E1045" i="10" s="1"/>
  <c r="E1038" i="10"/>
  <c r="E1044" i="10" s="1"/>
  <c r="E1014" i="10"/>
  <c r="E1020" i="10" s="1"/>
  <c r="E988" i="10"/>
  <c r="H902" i="10"/>
  <c r="H908" i="10" s="1"/>
  <c r="E723" i="10"/>
  <c r="E729" i="10" s="1"/>
  <c r="E735" i="10" s="1"/>
  <c r="I673" i="10"/>
  <c r="E647" i="10"/>
  <c r="E653" i="10" s="1"/>
  <c r="F535" i="10"/>
  <c r="F541" i="10" s="1"/>
  <c r="H534" i="10"/>
  <c r="H540" i="10" s="1"/>
  <c r="E508" i="10"/>
  <c r="E514" i="10" s="1"/>
  <c r="E520" i="10" s="1"/>
  <c r="F381" i="10"/>
  <c r="F387" i="10" s="1"/>
  <c r="H330" i="10"/>
  <c r="F253" i="10"/>
  <c r="H193" i="10"/>
  <c r="H199" i="10" s="1"/>
  <c r="H205" i="10" s="1"/>
  <c r="E115" i="10"/>
  <c r="E121" i="10" s="1"/>
  <c r="E127" i="10" s="1"/>
  <c r="F594" i="10"/>
  <c r="F457" i="10"/>
  <c r="F463" i="10" s="1"/>
  <c r="G331" i="10"/>
  <c r="G337" i="10" s="1"/>
  <c r="G305" i="10"/>
  <c r="G311" i="10" s="1"/>
  <c r="H304" i="10"/>
  <c r="G167" i="10"/>
  <c r="G173" i="10" s="1"/>
  <c r="G179" i="10" s="1"/>
  <c r="G141" i="10"/>
  <c r="G147" i="10" s="1"/>
  <c r="G153" i="10" s="1"/>
  <c r="E140" i="10"/>
  <c r="E146" i="10" s="1"/>
  <c r="E152" i="10" s="1"/>
  <c r="E39" i="10"/>
  <c r="E45" i="10" s="1"/>
  <c r="E51" i="10" s="1"/>
  <c r="E937" i="10"/>
  <c r="G876" i="10"/>
  <c r="G882" i="10" s="1"/>
  <c r="E748" i="10"/>
  <c r="E754" i="10" s="1"/>
  <c r="E760" i="10" s="1"/>
  <c r="G646" i="10"/>
  <c r="F620" i="10"/>
  <c r="H560" i="10"/>
  <c r="H566" i="10" s="1"/>
  <c r="E390" i="10"/>
  <c r="E218" i="10"/>
  <c r="E224" i="10" s="1"/>
  <c r="E230" i="10" s="1"/>
  <c r="H192" i="10"/>
  <c r="H198" i="10" s="1"/>
  <c r="H204" i="10" s="1"/>
  <c r="E90" i="10"/>
  <c r="E96" i="10" s="1"/>
  <c r="E64" i="10"/>
  <c r="E70" i="10" s="1"/>
  <c r="F1305" i="10"/>
  <c r="F1311" i="10" s="1"/>
  <c r="F1304" i="10"/>
  <c r="F851" i="10"/>
  <c r="F857" i="10" s="1"/>
  <c r="F863" i="10" s="1"/>
  <c r="E850" i="10"/>
  <c r="E856" i="10" s="1"/>
  <c r="E862" i="10" s="1"/>
  <c r="E825" i="10"/>
  <c r="E831" i="10" s="1"/>
  <c r="E837" i="10" s="1"/>
  <c r="G824" i="10"/>
  <c r="G830" i="10" s="1"/>
  <c r="F775" i="10"/>
  <c r="F781" i="10" s="1"/>
  <c r="H647" i="10"/>
  <c r="G534" i="10"/>
  <c r="G540" i="10" s="1"/>
  <c r="F509" i="10"/>
  <c r="F515" i="10" s="1"/>
  <c r="F508" i="10"/>
  <c r="F514" i="10" s="1"/>
  <c r="E432" i="10"/>
  <c r="E438" i="10" s="1"/>
  <c r="E444" i="10" s="1"/>
  <c r="G279" i="10"/>
  <c r="G285" i="10" s="1"/>
  <c r="E278" i="10"/>
  <c r="E114" i="10"/>
  <c r="E120" i="10" s="1"/>
  <c r="E126" i="10" s="1"/>
  <c r="CU56" i="21"/>
  <c r="AQ56" i="21" s="1"/>
  <c r="CR50" i="21"/>
  <c r="S50" i="21" s="1"/>
  <c r="CS45" i="21"/>
  <c r="CU44" i="21"/>
  <c r="CU43" i="21"/>
  <c r="CT23" i="21"/>
  <c r="CS24" i="21"/>
  <c r="CW24" i="21"/>
  <c r="CR25" i="21"/>
  <c r="CV25" i="21"/>
  <c r="CU26" i="21"/>
  <c r="CS27" i="21"/>
  <c r="CS29" i="21"/>
  <c r="CW29" i="21"/>
  <c r="CR30" i="21"/>
  <c r="CV30" i="21"/>
  <c r="CU31" i="21"/>
  <c r="CT32" i="21"/>
  <c r="CS33" i="21"/>
  <c r="CW33" i="21"/>
  <c r="CR34" i="21"/>
  <c r="CV34" i="21"/>
  <c r="CU35" i="21"/>
  <c r="CT36" i="21"/>
  <c r="G36" i="21" s="1"/>
  <c r="CU37" i="21"/>
  <c r="CR38" i="21"/>
  <c r="CV38" i="21"/>
  <c r="CS39" i="21"/>
  <c r="CW39" i="21"/>
  <c r="CT40" i="21"/>
  <c r="N40" i="21" s="1"/>
  <c r="CS40" i="21"/>
  <c r="CT41" i="21"/>
  <c r="CU42" i="21"/>
  <c r="CR43" i="21"/>
  <c r="CV43" i="21"/>
  <c r="CS44" i="21"/>
  <c r="CW44" i="21"/>
  <c r="CU46" i="21"/>
  <c r="CR47" i="21"/>
  <c r="CV47" i="21"/>
  <c r="CS48" i="21"/>
  <c r="T48" i="21" s="1"/>
  <c r="CW48" i="21"/>
  <c r="X48" i="21" s="1"/>
  <c r="CT49" i="21"/>
  <c r="CU50" i="21"/>
  <c r="V50" i="21" s="1"/>
  <c r="CR51" i="21"/>
  <c r="CV51" i="21"/>
  <c r="CS52" i="21"/>
  <c r="CW52" i="21"/>
  <c r="CT53" i="21"/>
  <c r="CT54" i="21"/>
  <c r="CU55" i="21"/>
  <c r="CR56" i="21"/>
  <c r="AN56" i="21" s="1"/>
  <c r="CV56" i="21"/>
  <c r="AR56" i="21" s="1"/>
  <c r="CS57" i="21"/>
  <c r="CW57" i="21"/>
  <c r="CT58" i="21"/>
  <c r="AP58" i="21" s="1"/>
  <c r="CU59" i="21"/>
  <c r="CR60" i="21"/>
  <c r="CV60" i="21"/>
  <c r="CS61" i="21"/>
  <c r="CW61" i="21"/>
  <c r="CT62" i="21"/>
  <c r="CU63" i="21"/>
  <c r="CR64" i="21"/>
  <c r="CV64" i="21"/>
  <c r="CS65" i="21"/>
  <c r="CW65" i="21"/>
  <c r="X65" i="21" s="1"/>
  <c r="CT66" i="21"/>
  <c r="N66" i="21" s="1"/>
  <c r="CV67" i="21"/>
  <c r="CG67" i="20"/>
  <c r="CC67" i="20"/>
  <c r="BY67" i="20"/>
  <c r="BQ67" i="20"/>
  <c r="BM67" i="20"/>
  <c r="BI67" i="20"/>
  <c r="BE67" i="20"/>
  <c r="BA67" i="20"/>
  <c r="AW67" i="20"/>
  <c r="AO67" i="20"/>
  <c r="AK67" i="20"/>
  <c r="AG67" i="20"/>
  <c r="AC67" i="20"/>
  <c r="Y67" i="20"/>
  <c r="U67" i="20"/>
  <c r="M67" i="20"/>
  <c r="I67" i="20"/>
  <c r="E67" i="20"/>
  <c r="CE66" i="20"/>
  <c r="CA66" i="20"/>
  <c r="BW66" i="20"/>
  <c r="BS66" i="20"/>
  <c r="BO66" i="20"/>
  <c r="BK66" i="20"/>
  <c r="BC66" i="20"/>
  <c r="AY66" i="20"/>
  <c r="AU66" i="20"/>
  <c r="AQ66" i="20"/>
  <c r="AM66" i="20"/>
  <c r="AI66" i="20"/>
  <c r="AA66" i="20"/>
  <c r="W66" i="20"/>
  <c r="S66" i="20"/>
  <c r="O66" i="20"/>
  <c r="K66" i="20"/>
  <c r="G66" i="20"/>
  <c r="CG65" i="20"/>
  <c r="CC65" i="20"/>
  <c r="BY65" i="20"/>
  <c r="BQ65" i="20"/>
  <c r="BM65" i="20"/>
  <c r="BI65" i="20"/>
  <c r="BE65" i="20"/>
  <c r="BA65" i="20"/>
  <c r="AW65" i="20"/>
  <c r="AO65" i="20"/>
  <c r="AK65" i="20"/>
  <c r="AG65" i="20"/>
  <c r="AC65" i="20"/>
  <c r="Y65" i="20"/>
  <c r="U65" i="20"/>
  <c r="M65" i="20"/>
  <c r="I65" i="20"/>
  <c r="E65" i="20"/>
  <c r="CE64" i="20"/>
  <c r="CA64" i="20"/>
  <c r="BW64" i="20"/>
  <c r="BS64" i="20"/>
  <c r="BO64" i="20"/>
  <c r="BK64" i="20"/>
  <c r="BC64" i="20"/>
  <c r="AY64" i="20"/>
  <c r="AU64" i="20"/>
  <c r="AQ64" i="20"/>
  <c r="AM64" i="20"/>
  <c r="AI64" i="20"/>
  <c r="AA64" i="20"/>
  <c r="W64" i="20"/>
  <c r="S64" i="20"/>
  <c r="O64" i="20"/>
  <c r="K64" i="20"/>
  <c r="G64" i="20"/>
  <c r="CG63" i="20"/>
  <c r="CC63" i="20"/>
  <c r="BY63" i="20"/>
  <c r="BQ63" i="20"/>
  <c r="BM63" i="20"/>
  <c r="BI63" i="20"/>
  <c r="BE63" i="20"/>
  <c r="BA63" i="20"/>
  <c r="AW63" i="20"/>
  <c r="AO63" i="20"/>
  <c r="AK63" i="20"/>
  <c r="AG63" i="20"/>
  <c r="AC63" i="20"/>
  <c r="CD67" i="20"/>
  <c r="BX67" i="20"/>
  <c r="BS67" i="20"/>
  <c r="BH67" i="20"/>
  <c r="BC67" i="20"/>
  <c r="AX67" i="20"/>
  <c r="AR67" i="20"/>
  <c r="AM67" i="20"/>
  <c r="AH67" i="20"/>
  <c r="AB67" i="20"/>
  <c r="W67" i="20"/>
  <c r="R67" i="20"/>
  <c r="L67" i="20"/>
  <c r="G67" i="20"/>
  <c r="CD66" i="20"/>
  <c r="BY66" i="20"/>
  <c r="BT66" i="20"/>
  <c r="BI66" i="20"/>
  <c r="BD66" i="20"/>
  <c r="AX66" i="20"/>
  <c r="AN66" i="20"/>
  <c r="AH66" i="20"/>
  <c r="AC66" i="20"/>
  <c r="R66" i="20"/>
  <c r="M66" i="20"/>
  <c r="H66" i="20"/>
  <c r="CF65" i="20"/>
  <c r="CA65" i="20"/>
  <c r="BV65" i="20"/>
  <c r="BP65" i="20"/>
  <c r="BK65" i="20"/>
  <c r="BF65" i="20"/>
  <c r="AU65" i="20"/>
  <c r="AP65" i="20"/>
  <c r="AJ65" i="20"/>
  <c r="AE65" i="20"/>
  <c r="Z65" i="20"/>
  <c r="T65" i="20"/>
  <c r="O65" i="20"/>
  <c r="D65" i="20"/>
  <c r="CG64" i="20"/>
  <c r="BV64" i="20"/>
  <c r="BQ64" i="20"/>
  <c r="BL64" i="20"/>
  <c r="BF64" i="20"/>
  <c r="BA64" i="20"/>
  <c r="AV64" i="20"/>
  <c r="AP64" i="20"/>
  <c r="AK64" i="20"/>
  <c r="AF64" i="20"/>
  <c r="Z64" i="20"/>
  <c r="U64" i="20"/>
  <c r="P64" i="20"/>
  <c r="E64" i="20"/>
  <c r="CD63" i="20"/>
  <c r="BX63" i="20"/>
  <c r="BS63" i="20"/>
  <c r="BH63" i="20"/>
  <c r="BC63" i="20"/>
  <c r="AX63" i="20"/>
  <c r="AR63" i="20"/>
  <c r="AM63" i="20"/>
  <c r="AH63" i="20"/>
  <c r="AB63" i="20"/>
  <c r="X63" i="20"/>
  <c r="T63" i="20"/>
  <c r="P63" i="20"/>
  <c r="L63" i="20"/>
  <c r="H63" i="20"/>
  <c r="D63" i="20"/>
  <c r="CH62" i="20"/>
  <c r="CD62" i="20"/>
  <c r="BZ62" i="20"/>
  <c r="BV62" i="20"/>
  <c r="BR62" i="20"/>
  <c r="BJ62" i="20"/>
  <c r="BF62" i="20"/>
  <c r="BB62" i="20"/>
  <c r="AX62" i="20"/>
  <c r="AT62" i="20"/>
  <c r="AP62" i="20"/>
  <c r="AH62" i="20"/>
  <c r="AD62" i="20"/>
  <c r="Z62" i="20"/>
  <c r="V62" i="20"/>
  <c r="R62" i="20"/>
  <c r="N62" i="20"/>
  <c r="F62" i="20"/>
  <c r="CF61" i="20"/>
  <c r="BX61" i="20"/>
  <c r="BT61" i="20"/>
  <c r="BP61" i="20"/>
  <c r="BL61" i="20"/>
  <c r="BH61" i="20"/>
  <c r="BD61" i="20"/>
  <c r="AV61" i="20"/>
  <c r="AR61" i="20"/>
  <c r="AN61" i="20"/>
  <c r="AJ61" i="20"/>
  <c r="AF61" i="20"/>
  <c r="AB61" i="20"/>
  <c r="X61" i="20"/>
  <c r="T61" i="20"/>
  <c r="P61" i="20"/>
  <c r="L61" i="20"/>
  <c r="H61" i="20"/>
  <c r="D61" i="20"/>
  <c r="CH60" i="20"/>
  <c r="CD60" i="20"/>
  <c r="BZ60" i="20"/>
  <c r="BV60" i="20"/>
  <c r="BR60" i="20"/>
  <c r="BJ60" i="20"/>
  <c r="BF60" i="20"/>
  <c r="BB60" i="20"/>
  <c r="AX60" i="20"/>
  <c r="AT60" i="20"/>
  <c r="AP60" i="20"/>
  <c r="AH60" i="20"/>
  <c r="AD60" i="20"/>
  <c r="Z60" i="20"/>
  <c r="V60" i="20"/>
  <c r="R60" i="20"/>
  <c r="N60" i="20"/>
  <c r="F60" i="20"/>
  <c r="CF59" i="20"/>
  <c r="BX59" i="20"/>
  <c r="BT59" i="20"/>
  <c r="BP59" i="20"/>
  <c r="BL59" i="20"/>
  <c r="BH59" i="20"/>
  <c r="BD59" i="20"/>
  <c r="AV59" i="20"/>
  <c r="AR59" i="20"/>
  <c r="AN59" i="20"/>
  <c r="AJ59" i="20"/>
  <c r="AF59" i="20"/>
  <c r="AB59" i="20"/>
  <c r="X59" i="20"/>
  <c r="T59" i="20"/>
  <c r="P59" i="20"/>
  <c r="L59" i="20"/>
  <c r="H59" i="20"/>
  <c r="D59" i="20"/>
  <c r="CH58" i="20"/>
  <c r="CD58" i="20"/>
  <c r="BZ58" i="20"/>
  <c r="BV58" i="20"/>
  <c r="BR58" i="20"/>
  <c r="BJ58" i="20"/>
  <c r="BF58" i="20"/>
  <c r="BB58" i="20"/>
  <c r="AX58" i="20"/>
  <c r="AT58" i="20"/>
  <c r="AP58" i="20"/>
  <c r="AH58" i="20"/>
  <c r="AD58" i="20"/>
  <c r="Z58" i="20"/>
  <c r="V58" i="20"/>
  <c r="R58" i="20"/>
  <c r="N58" i="20"/>
  <c r="F58" i="20"/>
  <c r="CF57" i="20"/>
  <c r="BX57" i="20"/>
  <c r="BT57" i="20"/>
  <c r="BP57" i="20"/>
  <c r="BL57" i="20"/>
  <c r="BH57" i="20"/>
  <c r="BD57" i="20"/>
  <c r="AV57" i="20"/>
  <c r="AR57" i="20"/>
  <c r="AN57" i="20"/>
  <c r="AJ57" i="20"/>
  <c r="AF57" i="20"/>
  <c r="AB57" i="20"/>
  <c r="X57" i="20"/>
  <c r="T57" i="20"/>
  <c r="P57" i="20"/>
  <c r="L57" i="20"/>
  <c r="H57" i="20"/>
  <c r="D57" i="20"/>
  <c r="CH56" i="20"/>
  <c r="CD56" i="20"/>
  <c r="BZ56" i="20"/>
  <c r="BV56" i="20"/>
  <c r="BR56" i="20"/>
  <c r="BJ56" i="20"/>
  <c r="BF56" i="20"/>
  <c r="BB56" i="20"/>
  <c r="AX56" i="20"/>
  <c r="AT56" i="20"/>
  <c r="AP56" i="20"/>
  <c r="AH56" i="20"/>
  <c r="AD56" i="20"/>
  <c r="Z56" i="20"/>
  <c r="V56" i="20"/>
  <c r="R56" i="20"/>
  <c r="N56" i="20"/>
  <c r="F56" i="20"/>
  <c r="CF55" i="20"/>
  <c r="BX55" i="20"/>
  <c r="BT55" i="20"/>
  <c r="BP55" i="20"/>
  <c r="BL55" i="20"/>
  <c r="BH55" i="20"/>
  <c r="BD55" i="20"/>
  <c r="AV55" i="20"/>
  <c r="AR55" i="20"/>
  <c r="AN55" i="20"/>
  <c r="AJ55" i="20"/>
  <c r="AF55" i="20"/>
  <c r="AB55" i="20"/>
  <c r="T55" i="20"/>
  <c r="P55" i="20"/>
  <c r="L55" i="20"/>
  <c r="H55" i="20"/>
  <c r="D55" i="20"/>
  <c r="CH54" i="20"/>
  <c r="CD54" i="20"/>
  <c r="BZ54" i="20"/>
  <c r="BV54" i="20"/>
  <c r="BR54" i="20"/>
  <c r="BJ54" i="20"/>
  <c r="BF54" i="20"/>
  <c r="BB54" i="20"/>
  <c r="AX54" i="20"/>
  <c r="AT54" i="20"/>
  <c r="AP54" i="20"/>
  <c r="AH54" i="20"/>
  <c r="AD54" i="20"/>
  <c r="Z54" i="20"/>
  <c r="V54" i="20"/>
  <c r="R54" i="20"/>
  <c r="N54" i="20"/>
  <c r="F54" i="20"/>
  <c r="CF53" i="20"/>
  <c r="BX53" i="20"/>
  <c r="BT53" i="20"/>
  <c r="BP53" i="20"/>
  <c r="BL53" i="20"/>
  <c r="BH53" i="20"/>
  <c r="BD53" i="20"/>
  <c r="AV53" i="20"/>
  <c r="AR53" i="20"/>
  <c r="AN53" i="20"/>
  <c r="AJ53" i="20"/>
  <c r="AF53" i="20"/>
  <c r="AB53" i="20"/>
  <c r="X53" i="20"/>
  <c r="T53" i="20"/>
  <c r="P53" i="20"/>
  <c r="L53" i="20"/>
  <c r="H53" i="20"/>
  <c r="D53" i="20"/>
  <c r="CH52" i="20"/>
  <c r="CD52" i="20"/>
  <c r="BZ52" i="20"/>
  <c r="BV52" i="20"/>
  <c r="BR52" i="20"/>
  <c r="BJ52" i="20"/>
  <c r="BF52" i="20"/>
  <c r="BB52" i="20"/>
  <c r="AX52" i="20"/>
  <c r="AT52" i="20"/>
  <c r="AP52" i="20"/>
  <c r="AH52" i="20"/>
  <c r="AD52" i="20"/>
  <c r="Z52" i="20"/>
  <c r="V52" i="20"/>
  <c r="R52" i="20"/>
  <c r="N52" i="20"/>
  <c r="F52" i="20"/>
  <c r="CF51" i="20"/>
  <c r="BX51" i="20"/>
  <c r="BT51" i="20"/>
  <c r="BP51" i="20"/>
  <c r="BL51" i="20"/>
  <c r="BH51" i="20"/>
  <c r="BD51" i="20"/>
  <c r="AV51" i="20"/>
  <c r="AR51" i="20"/>
  <c r="AN51" i="20"/>
  <c r="AJ51" i="20"/>
  <c r="AF51" i="20"/>
  <c r="AB51" i="20"/>
  <c r="T51" i="20"/>
  <c r="P51" i="20"/>
  <c r="L51" i="20"/>
  <c r="H51" i="20"/>
  <c r="D51" i="20"/>
  <c r="CH50" i="20"/>
  <c r="CD50" i="20"/>
  <c r="BZ50" i="20"/>
  <c r="BV50" i="20"/>
  <c r="BR50" i="20"/>
  <c r="BJ50" i="20"/>
  <c r="BF50" i="20"/>
  <c r="BB50" i="20"/>
  <c r="AX50" i="20"/>
  <c r="AT50" i="20"/>
  <c r="AP50" i="20"/>
  <c r="AH50" i="20"/>
  <c r="AD50" i="20"/>
  <c r="Z50" i="20"/>
  <c r="V50" i="20"/>
  <c r="R50" i="20"/>
  <c r="N50" i="20"/>
  <c r="F50" i="20"/>
  <c r="CF49" i="20"/>
  <c r="BX49" i="20"/>
  <c r="BT49" i="20"/>
  <c r="BP49" i="20"/>
  <c r="BL49" i="20"/>
  <c r="BH49" i="20"/>
  <c r="BD49" i="20"/>
  <c r="AV49" i="20"/>
  <c r="AR49" i="20"/>
  <c r="AN49" i="20"/>
  <c r="AJ49" i="20"/>
  <c r="AF49" i="20"/>
  <c r="AB49" i="20"/>
  <c r="T49" i="20"/>
  <c r="P49" i="20"/>
  <c r="L49" i="20"/>
  <c r="H49" i="20"/>
  <c r="D49" i="20"/>
  <c r="CH48" i="20"/>
  <c r="CD48" i="20"/>
  <c r="BZ48" i="20"/>
  <c r="BV48" i="20"/>
  <c r="BR48" i="20"/>
  <c r="BJ48" i="20"/>
  <c r="BF48" i="20"/>
  <c r="BB48" i="20"/>
  <c r="AX48" i="20"/>
  <c r="AT48" i="20"/>
  <c r="AP48" i="20"/>
  <c r="AH48" i="20"/>
  <c r="AD48" i="20"/>
  <c r="Z48" i="20"/>
  <c r="V48" i="20"/>
  <c r="R48" i="20"/>
  <c r="N48" i="20"/>
  <c r="F48" i="20"/>
  <c r="CF47" i="20"/>
  <c r="BX47" i="20"/>
  <c r="BT47" i="20"/>
  <c r="BP47" i="20"/>
  <c r="BL47" i="20"/>
  <c r="BH47" i="20"/>
  <c r="BD47" i="20"/>
  <c r="AV47" i="20"/>
  <c r="AR47" i="20"/>
  <c r="AN47" i="20"/>
  <c r="AJ47" i="20"/>
  <c r="AF47" i="20"/>
  <c r="AB47" i="20"/>
  <c r="X47" i="20"/>
  <c r="T47" i="20"/>
  <c r="P47" i="20"/>
  <c r="L47" i="20"/>
  <c r="H47" i="20"/>
  <c r="D47" i="20"/>
  <c r="CH46" i="20"/>
  <c r="CD46" i="20"/>
  <c r="BZ46" i="20"/>
  <c r="BV46" i="20"/>
  <c r="BR46" i="20"/>
  <c r="BJ46" i="20"/>
  <c r="BF46" i="20"/>
  <c r="BB46" i="20"/>
  <c r="AX46" i="20"/>
  <c r="AT46" i="20"/>
  <c r="AP46" i="20"/>
  <c r="AH46" i="20"/>
  <c r="AD46" i="20"/>
  <c r="Z46" i="20"/>
  <c r="V46" i="20"/>
  <c r="R46" i="20"/>
  <c r="N46" i="20"/>
  <c r="F46" i="20"/>
  <c r="CF45" i="20"/>
  <c r="BX45" i="20"/>
  <c r="BT45" i="20"/>
  <c r="BP45" i="20"/>
  <c r="BL45" i="20"/>
  <c r="BH45" i="20"/>
  <c r="BD45" i="20"/>
  <c r="AV45" i="20"/>
  <c r="AR45" i="20"/>
  <c r="AN45" i="20"/>
  <c r="AJ45" i="20"/>
  <c r="AF45" i="20"/>
  <c r="AB45" i="20"/>
  <c r="T45" i="20"/>
  <c r="P45" i="20"/>
  <c r="L45" i="20"/>
  <c r="H45" i="20"/>
  <c r="D45" i="20"/>
  <c r="CH44" i="20"/>
  <c r="CD44" i="20"/>
  <c r="BZ44" i="20"/>
  <c r="BV44" i="20"/>
  <c r="BR44" i="20"/>
  <c r="BJ44" i="20"/>
  <c r="BF44" i="20"/>
  <c r="BB44" i="20"/>
  <c r="AX44" i="20"/>
  <c r="AT44" i="20"/>
  <c r="AP44" i="20"/>
  <c r="AH44" i="20"/>
  <c r="AD44" i="20"/>
  <c r="Z44" i="20"/>
  <c r="V44" i="20"/>
  <c r="R44" i="20"/>
  <c r="N44" i="20"/>
  <c r="F44" i="20"/>
  <c r="CF43" i="20"/>
  <c r="BX43" i="20"/>
  <c r="BT43" i="20"/>
  <c r="BP43" i="20"/>
  <c r="BL43" i="20"/>
  <c r="BH43" i="20"/>
  <c r="BD43" i="20"/>
  <c r="AV43" i="20"/>
  <c r="AR43" i="20"/>
  <c r="AN43" i="20"/>
  <c r="AJ43" i="20"/>
  <c r="AF43" i="20"/>
  <c r="AB43" i="20"/>
  <c r="X43" i="20"/>
  <c r="T43" i="20"/>
  <c r="P43" i="20"/>
  <c r="L43" i="20"/>
  <c r="H43" i="20"/>
  <c r="D43" i="20"/>
  <c r="CH42" i="20"/>
  <c r="CD42" i="20"/>
  <c r="BZ42" i="20"/>
  <c r="BV42" i="20"/>
  <c r="BR42" i="20"/>
  <c r="BJ42" i="20"/>
  <c r="BF42" i="20"/>
  <c r="BB42" i="20"/>
  <c r="AX42" i="20"/>
  <c r="AT42" i="20"/>
  <c r="AP42" i="20"/>
  <c r="CF67" i="20"/>
  <c r="BZ67" i="20"/>
  <c r="BR67" i="20"/>
  <c r="BK67" i="20"/>
  <c r="BD67" i="20"/>
  <c r="AV67" i="20"/>
  <c r="AP67" i="20"/>
  <c r="AI67" i="20"/>
  <c r="AA67" i="20"/>
  <c r="T67" i="20"/>
  <c r="N67" i="20"/>
  <c r="F67" i="20"/>
  <c r="CH66" i="20"/>
  <c r="BM66" i="20"/>
  <c r="BF66" i="20"/>
  <c r="AR66" i="20"/>
  <c r="AK66" i="20"/>
  <c r="AD66" i="20"/>
  <c r="V66" i="20"/>
  <c r="P66" i="20"/>
  <c r="I66" i="20"/>
  <c r="CE65" i="20"/>
  <c r="BX65" i="20"/>
  <c r="BR65" i="20"/>
  <c r="BJ65" i="20"/>
  <c r="BC65" i="20"/>
  <c r="AV65" i="20"/>
  <c r="AN65" i="20"/>
  <c r="AH65" i="20"/>
  <c r="AA65" i="20"/>
  <c r="S65" i="20"/>
  <c r="L65" i="20"/>
  <c r="F65" i="20"/>
  <c r="CF64" i="20"/>
  <c r="BY64" i="20"/>
  <c r="BR64" i="20"/>
  <c r="BJ64" i="20"/>
  <c r="BD64" i="20"/>
  <c r="AW64" i="20"/>
  <c r="AO64" i="20"/>
  <c r="AH64" i="20"/>
  <c r="AB64" i="20"/>
  <c r="T64" i="20"/>
  <c r="M64" i="20"/>
  <c r="F64" i="20"/>
  <c r="CH63" i="20"/>
  <c r="CA63" i="20"/>
  <c r="BT63" i="20"/>
  <c r="BL63" i="20"/>
  <c r="BF63" i="20"/>
  <c r="AY63" i="20"/>
  <c r="AQ63" i="20"/>
  <c r="AJ63" i="20"/>
  <c r="AD63" i="20"/>
  <c r="W63" i="20"/>
  <c r="R63" i="20"/>
  <c r="M63" i="20"/>
  <c r="G63" i="20"/>
  <c r="CE62" i="20"/>
  <c r="BY62" i="20"/>
  <c r="BT62" i="20"/>
  <c r="BO62" i="20"/>
  <c r="BI62" i="20"/>
  <c r="BD62" i="20"/>
  <c r="AY62" i="20"/>
  <c r="AN62" i="20"/>
  <c r="AI62" i="20"/>
  <c r="AC62" i="20"/>
  <c r="X62" i="20"/>
  <c r="S62" i="20"/>
  <c r="M62" i="20"/>
  <c r="H62" i="20"/>
  <c r="CG61" i="20"/>
  <c r="CA61" i="20"/>
  <c r="BV61" i="20"/>
  <c r="BQ61" i="20"/>
  <c r="BK61" i="20"/>
  <c r="BF61" i="20"/>
  <c r="BA61" i="20"/>
  <c r="AU61" i="20"/>
  <c r="AP61" i="20"/>
  <c r="AK61" i="20"/>
  <c r="Z61" i="20"/>
  <c r="U61" i="20"/>
  <c r="O61" i="20"/>
  <c r="E61" i="20"/>
  <c r="CG60" i="20"/>
  <c r="BW60" i="20"/>
  <c r="BQ60" i="20"/>
  <c r="BL60" i="20"/>
  <c r="BA60" i="20"/>
  <c r="AV60" i="20"/>
  <c r="AQ60" i="20"/>
  <c r="AK60" i="20"/>
  <c r="AF60" i="20"/>
  <c r="AA60" i="20"/>
  <c r="U60" i="20"/>
  <c r="P60" i="20"/>
  <c r="K60" i="20"/>
  <c r="E60" i="20"/>
  <c r="CD59" i="20"/>
  <c r="BY59" i="20"/>
  <c r="BS59" i="20"/>
  <c r="BI59" i="20"/>
  <c r="BC59" i="20"/>
  <c r="AX59" i="20"/>
  <c r="AM59" i="20"/>
  <c r="AH59" i="20"/>
  <c r="AC59" i="20"/>
  <c r="W59" i="20"/>
  <c r="R59" i="20"/>
  <c r="M59" i="20"/>
  <c r="G59" i="20"/>
  <c r="CE58" i="20"/>
  <c r="BY58" i="20"/>
  <c r="BT58" i="20"/>
  <c r="BO58" i="20"/>
  <c r="BI58" i="20"/>
  <c r="BD58" i="20"/>
  <c r="AY58" i="20"/>
  <c r="AN58" i="20"/>
  <c r="AI58" i="20"/>
  <c r="AC58" i="20"/>
  <c r="X58" i="20"/>
  <c r="S58" i="20"/>
  <c r="M58" i="20"/>
  <c r="H58" i="20"/>
  <c r="CG57" i="20"/>
  <c r="CA57" i="20"/>
  <c r="BV57" i="20"/>
  <c r="BQ57" i="20"/>
  <c r="BK57" i="20"/>
  <c r="BF57" i="20"/>
  <c r="BA57" i="20"/>
  <c r="AU57" i="20"/>
  <c r="AP57" i="20"/>
  <c r="AK57" i="20"/>
  <c r="Z57" i="20"/>
  <c r="U57" i="20"/>
  <c r="O57" i="20"/>
  <c r="E57" i="20"/>
  <c r="CG56" i="20"/>
  <c r="BW56" i="20"/>
  <c r="BQ56" i="20"/>
  <c r="BL56" i="20"/>
  <c r="BA56" i="20"/>
  <c r="AV56" i="20"/>
  <c r="AQ56" i="20"/>
  <c r="AK56" i="20"/>
  <c r="AF56" i="20"/>
  <c r="AA56" i="20"/>
  <c r="U56" i="20"/>
  <c r="P56" i="20"/>
  <c r="K56" i="20"/>
  <c r="E56" i="20"/>
  <c r="CD55" i="20"/>
  <c r="BY55" i="20"/>
  <c r="BS55" i="20"/>
  <c r="BI55" i="20"/>
  <c r="BC55" i="20"/>
  <c r="AX55" i="20"/>
  <c r="AS55" i="20"/>
  <c r="AM55" i="20"/>
  <c r="AH55" i="20"/>
  <c r="AC55" i="20"/>
  <c r="W55" i="20"/>
  <c r="R55" i="20"/>
  <c r="M55" i="20"/>
  <c r="G55" i="20"/>
  <c r="CE54" i="20"/>
  <c r="BY54" i="20"/>
  <c r="BT54" i="20"/>
  <c r="BO54" i="20"/>
  <c r="BI54" i="20"/>
  <c r="BD54" i="20"/>
  <c r="AY54" i="20"/>
  <c r="AN54" i="20"/>
  <c r="AI54" i="20"/>
  <c r="AC54" i="20"/>
  <c r="S54" i="20"/>
  <c r="M54" i="20"/>
  <c r="H54" i="20"/>
  <c r="CG53" i="20"/>
  <c r="CA53" i="20"/>
  <c r="BV53" i="20"/>
  <c r="BQ53" i="20"/>
  <c r="BK53" i="20"/>
  <c r="BF53" i="20"/>
  <c r="BA53" i="20"/>
  <c r="AU53" i="20"/>
  <c r="AP53" i="20"/>
  <c r="AK53" i="20"/>
  <c r="Z53" i="20"/>
  <c r="U53" i="20"/>
  <c r="O53" i="20"/>
  <c r="E53" i="20"/>
  <c r="CG52" i="20"/>
  <c r="BW52" i="20"/>
  <c r="BQ52" i="20"/>
  <c r="BL52" i="20"/>
  <c r="BA52" i="20"/>
  <c r="AV52" i="20"/>
  <c r="AQ52" i="20"/>
  <c r="AK52" i="20"/>
  <c r="AF52" i="20"/>
  <c r="AA52" i="20"/>
  <c r="U52" i="20"/>
  <c r="P52" i="20"/>
  <c r="K52" i="20"/>
  <c r="E52" i="20"/>
  <c r="CD51" i="20"/>
  <c r="BY51" i="20"/>
  <c r="BS51" i="20"/>
  <c r="BI51" i="20"/>
  <c r="BC51" i="20"/>
  <c r="AX51" i="20"/>
  <c r="AM51" i="20"/>
  <c r="AH51" i="20"/>
  <c r="AC51" i="20"/>
  <c r="W51" i="20"/>
  <c r="R51" i="20"/>
  <c r="M51" i="20"/>
  <c r="G51" i="20"/>
  <c r="CE50" i="20"/>
  <c r="BY50" i="20"/>
  <c r="BT50" i="20"/>
  <c r="BO50" i="20"/>
  <c r="BI50" i="20"/>
  <c r="BD50" i="20"/>
  <c r="AY50" i="20"/>
  <c r="AN50" i="20"/>
  <c r="AI50" i="20"/>
  <c r="AC50" i="20"/>
  <c r="S50" i="20"/>
  <c r="M50" i="20"/>
  <c r="H50" i="20"/>
  <c r="CG49" i="20"/>
  <c r="CA49" i="20"/>
  <c r="BV49" i="20"/>
  <c r="BQ49" i="20"/>
  <c r="BK49" i="20"/>
  <c r="BF49" i="20"/>
  <c r="BA49" i="20"/>
  <c r="AU49" i="20"/>
  <c r="AP49" i="20"/>
  <c r="AK49" i="20"/>
  <c r="Z49" i="20"/>
  <c r="U49" i="20"/>
  <c r="O49" i="20"/>
  <c r="E49" i="20"/>
  <c r="CG48" i="20"/>
  <c r="BW48" i="20"/>
  <c r="BQ48" i="20"/>
  <c r="BL48" i="20"/>
  <c r="BA48" i="20"/>
  <c r="AV48" i="20"/>
  <c r="AQ48" i="20"/>
  <c r="AK48" i="20"/>
  <c r="AF48" i="20"/>
  <c r="AA48" i="20"/>
  <c r="U48" i="20"/>
  <c r="P48" i="20"/>
  <c r="K48" i="20"/>
  <c r="E48" i="20"/>
  <c r="CD47" i="20"/>
  <c r="BY47" i="20"/>
  <c r="BS47" i="20"/>
  <c r="BI47" i="20"/>
  <c r="BC47" i="20"/>
  <c r="AX47" i="20"/>
  <c r="AM47" i="20"/>
  <c r="AH47" i="20"/>
  <c r="AC47" i="20"/>
  <c r="W47" i="20"/>
  <c r="R47" i="20"/>
  <c r="M47" i="20"/>
  <c r="G47" i="20"/>
  <c r="CE46" i="20"/>
  <c r="BY46" i="20"/>
  <c r="BT46" i="20"/>
  <c r="BO46" i="20"/>
  <c r="BI46" i="20"/>
  <c r="BD46" i="20"/>
  <c r="AY46" i="20"/>
  <c r="AS46" i="20"/>
  <c r="AN46" i="20"/>
  <c r="AI46" i="20"/>
  <c r="AC46" i="20"/>
  <c r="S46" i="20"/>
  <c r="M46" i="20"/>
  <c r="H46" i="20"/>
  <c r="CG45" i="20"/>
  <c r="CA45" i="20"/>
  <c r="BV45" i="20"/>
  <c r="BQ45" i="20"/>
  <c r="BK45" i="20"/>
  <c r="BF45" i="20"/>
  <c r="BA45" i="20"/>
  <c r="AU45" i="20"/>
  <c r="AP45" i="20"/>
  <c r="AK45" i="20"/>
  <c r="Z45" i="20"/>
  <c r="U45" i="20"/>
  <c r="O45" i="20"/>
  <c r="E45" i="20"/>
  <c r="CG44" i="20"/>
  <c r="BW44" i="20"/>
  <c r="BQ44" i="20"/>
  <c r="BL44" i="20"/>
  <c r="BA44" i="20"/>
  <c r="AV44" i="20"/>
  <c r="AQ44" i="20"/>
  <c r="AK44" i="20"/>
  <c r="AF44" i="20"/>
  <c r="AA44" i="20"/>
  <c r="U44" i="20"/>
  <c r="P44" i="20"/>
  <c r="K44" i="20"/>
  <c r="E44" i="20"/>
  <c r="CD43" i="20"/>
  <c r="BY43" i="20"/>
  <c r="BS43" i="20"/>
  <c r="BI43" i="20"/>
  <c r="BC43" i="20"/>
  <c r="AX43" i="20"/>
  <c r="AM43" i="20"/>
  <c r="AH43" i="20"/>
  <c r="AC43" i="20"/>
  <c r="W43" i="20"/>
  <c r="R43" i="20"/>
  <c r="M43" i="20"/>
  <c r="G43" i="20"/>
  <c r="CE42" i="20"/>
  <c r="BY42" i="20"/>
  <c r="BT42" i="20"/>
  <c r="BO42" i="20"/>
  <c r="BI42" i="20"/>
  <c r="BD42" i="20"/>
  <c r="AY42" i="20"/>
  <c r="AS42" i="20"/>
  <c r="AN42" i="20"/>
  <c r="AJ42" i="20"/>
  <c r="AF42" i="20"/>
  <c r="AB42" i="20"/>
  <c r="T42" i="20"/>
  <c r="P42" i="20"/>
  <c r="L42" i="20"/>
  <c r="H42" i="20"/>
  <c r="D42" i="20"/>
  <c r="CH41" i="20"/>
  <c r="CD41" i="20"/>
  <c r="BZ41" i="20"/>
  <c r="BV41" i="20"/>
  <c r="BR41" i="20"/>
  <c r="BJ41" i="20"/>
  <c r="BF41" i="20"/>
  <c r="BB41" i="20"/>
  <c r="AX41" i="20"/>
  <c r="AT41" i="20"/>
  <c r="AP41" i="20"/>
  <c r="AH41" i="20"/>
  <c r="AD41" i="20"/>
  <c r="Z41" i="20"/>
  <c r="V41" i="20"/>
  <c r="R41" i="20"/>
  <c r="N41" i="20"/>
  <c r="F41" i="20"/>
  <c r="CF40" i="20"/>
  <c r="BX40" i="20"/>
  <c r="BT40" i="20"/>
  <c r="BP40" i="20"/>
  <c r="BL40" i="20"/>
  <c r="BH40" i="20"/>
  <c r="BD40" i="20"/>
  <c r="AV40" i="20"/>
  <c r="AR40" i="20"/>
  <c r="AN40" i="20"/>
  <c r="AJ40" i="20"/>
  <c r="AF40" i="20"/>
  <c r="AB40" i="20"/>
  <c r="T40" i="20"/>
  <c r="P40" i="20"/>
  <c r="L40" i="20"/>
  <c r="H40" i="20"/>
  <c r="D40" i="20"/>
  <c r="CH39" i="20"/>
  <c r="CD39" i="20"/>
  <c r="BZ39" i="20"/>
  <c r="BV39" i="20"/>
  <c r="BR39" i="20"/>
  <c r="BJ39" i="20"/>
  <c r="BF39" i="20"/>
  <c r="BB39" i="20"/>
  <c r="AX39" i="20"/>
  <c r="AT39" i="20"/>
  <c r="AP39" i="20"/>
  <c r="AH39" i="20"/>
  <c r="AD39" i="20"/>
  <c r="Z39" i="20"/>
  <c r="V39" i="20"/>
  <c r="R39" i="20"/>
  <c r="N39" i="20"/>
  <c r="F39" i="20"/>
  <c r="CF38" i="20"/>
  <c r="BX38" i="20"/>
  <c r="BT38" i="20"/>
  <c r="BP38" i="20"/>
  <c r="BL38" i="20"/>
  <c r="BH38" i="20"/>
  <c r="BD38" i="20"/>
  <c r="AV38" i="20"/>
  <c r="AR38" i="20"/>
  <c r="AN38" i="20"/>
  <c r="AJ38" i="20"/>
  <c r="AF38" i="20"/>
  <c r="AB38" i="20"/>
  <c r="T38" i="20"/>
  <c r="P38" i="20"/>
  <c r="L38" i="20"/>
  <c r="H38" i="20"/>
  <c r="D38" i="20"/>
  <c r="CH37" i="20"/>
  <c r="CD37" i="20"/>
  <c r="BZ37" i="20"/>
  <c r="BV37" i="20"/>
  <c r="BR37" i="20"/>
  <c r="BJ37" i="20"/>
  <c r="BF37" i="20"/>
  <c r="BB37" i="20"/>
  <c r="AX37" i="20"/>
  <c r="AT37" i="20"/>
  <c r="AP37" i="20"/>
  <c r="AL37" i="20"/>
  <c r="AH37" i="20"/>
  <c r="AD37" i="20"/>
  <c r="Z37" i="20"/>
  <c r="V37" i="20"/>
  <c r="R37" i="20"/>
  <c r="N37" i="20"/>
  <c r="F37" i="20"/>
  <c r="CF36" i="20"/>
  <c r="BX36" i="20"/>
  <c r="BT36" i="20"/>
  <c r="BP36" i="20"/>
  <c r="BL36" i="20"/>
  <c r="BH36" i="20"/>
  <c r="BD36" i="20"/>
  <c r="AV36" i="20"/>
  <c r="AR36" i="20"/>
  <c r="AN36" i="20"/>
  <c r="AJ36" i="20"/>
  <c r="AF36" i="20"/>
  <c r="AB36" i="20"/>
  <c r="X36" i="20"/>
  <c r="T36" i="20"/>
  <c r="P36" i="20"/>
  <c r="L36" i="20"/>
  <c r="H36" i="20"/>
  <c r="D36" i="20"/>
  <c r="CH35" i="20"/>
  <c r="CD35" i="20"/>
  <c r="BZ35" i="20"/>
  <c r="BV35" i="20"/>
  <c r="BR35" i="20"/>
  <c r="BJ35" i="20"/>
  <c r="BF35" i="20"/>
  <c r="BB35" i="20"/>
  <c r="AX35" i="20"/>
  <c r="AT35" i="20"/>
  <c r="AP35" i="20"/>
  <c r="AH35" i="20"/>
  <c r="AD35" i="20"/>
  <c r="Z35" i="20"/>
  <c r="V35" i="20"/>
  <c r="R35" i="20"/>
  <c r="N35" i="20"/>
  <c r="F35" i="20"/>
  <c r="CF34" i="20"/>
  <c r="BX34" i="20"/>
  <c r="BT34" i="20"/>
  <c r="BP34" i="20"/>
  <c r="BL34" i="20"/>
  <c r="BH34" i="20"/>
  <c r="BD34" i="20"/>
  <c r="AV34" i="20"/>
  <c r="AR34" i="20"/>
  <c r="AN34" i="20"/>
  <c r="AJ34" i="20"/>
  <c r="AF34" i="20"/>
  <c r="AB34" i="20"/>
  <c r="T34" i="20"/>
  <c r="P34" i="20"/>
  <c r="L34" i="20"/>
  <c r="H34" i="20"/>
  <c r="D34" i="20"/>
  <c r="CH33" i="20"/>
  <c r="CD33" i="20"/>
  <c r="BZ33" i="20"/>
  <c r="BV33" i="20"/>
  <c r="BR33" i="20"/>
  <c r="BJ33" i="20"/>
  <c r="BF33" i="20"/>
  <c r="BB33" i="20"/>
  <c r="AX33" i="20"/>
  <c r="AT33" i="20"/>
  <c r="AP33" i="20"/>
  <c r="AL33" i="20"/>
  <c r="AH33" i="20"/>
  <c r="AD33" i="20"/>
  <c r="Z33" i="20"/>
  <c r="V33" i="20"/>
  <c r="R33" i="20"/>
  <c r="N33" i="20"/>
  <c r="F33" i="20"/>
  <c r="CF32" i="20"/>
  <c r="BX32" i="20"/>
  <c r="BT32" i="20"/>
  <c r="BP32" i="20"/>
  <c r="BL32" i="20"/>
  <c r="BH32" i="20"/>
  <c r="BD32" i="20"/>
  <c r="AV32" i="20"/>
  <c r="AR32" i="20"/>
  <c r="AN32" i="20"/>
  <c r="AJ32" i="20"/>
  <c r="AF32" i="20"/>
  <c r="AB32" i="20"/>
  <c r="X32" i="20"/>
  <c r="T32" i="20"/>
  <c r="P32" i="20"/>
  <c r="L32" i="20"/>
  <c r="H32" i="20"/>
  <c r="D32" i="20"/>
  <c r="CH31" i="20"/>
  <c r="CD31" i="20"/>
  <c r="BZ31" i="20"/>
  <c r="BV31" i="20"/>
  <c r="BR31" i="20"/>
  <c r="BJ31" i="20"/>
  <c r="BF31" i="20"/>
  <c r="BB31" i="20"/>
  <c r="AX31" i="20"/>
  <c r="AT31" i="20"/>
  <c r="AP31" i="20"/>
  <c r="AH31" i="20"/>
  <c r="AD31" i="20"/>
  <c r="Z31" i="20"/>
  <c r="V31" i="20"/>
  <c r="R31" i="20"/>
  <c r="N31" i="20"/>
  <c r="F31" i="20"/>
  <c r="CF30" i="20"/>
  <c r="BX30" i="20"/>
  <c r="BT30" i="20"/>
  <c r="BP30" i="20"/>
  <c r="BL30" i="20"/>
  <c r="BH30" i="20"/>
  <c r="BD30" i="20"/>
  <c r="AV30" i="20"/>
  <c r="AR30" i="20"/>
  <c r="AN30" i="20"/>
  <c r="AJ30" i="20"/>
  <c r="AF30" i="20"/>
  <c r="AB30" i="20"/>
  <c r="T30" i="20"/>
  <c r="P30" i="20"/>
  <c r="L30" i="20"/>
  <c r="H30" i="20"/>
  <c r="D30" i="20"/>
  <c r="CH29" i="20"/>
  <c r="CD29" i="20"/>
  <c r="BZ29" i="20"/>
  <c r="BV29" i="20"/>
  <c r="BR29" i="20"/>
  <c r="BJ29" i="20"/>
  <c r="BF29" i="20"/>
  <c r="BB29" i="20"/>
  <c r="AX29" i="20"/>
  <c r="AT29" i="20"/>
  <c r="AP29" i="20"/>
  <c r="AL29" i="20"/>
  <c r="AH29" i="20"/>
  <c r="AD29" i="20"/>
  <c r="Z29" i="20"/>
  <c r="V29" i="20"/>
  <c r="R29" i="20"/>
  <c r="N29" i="20"/>
  <c r="F29" i="20"/>
  <c r="CF28" i="20"/>
  <c r="BX28" i="20"/>
  <c r="BT28" i="20"/>
  <c r="BP28" i="20"/>
  <c r="BL28" i="20"/>
  <c r="BH28" i="20"/>
  <c r="BD28" i="20"/>
  <c r="AV28" i="20"/>
  <c r="AR28" i="20"/>
  <c r="AN28" i="20"/>
  <c r="AJ28" i="20"/>
  <c r="AF28" i="20"/>
  <c r="AB28" i="20"/>
  <c r="T28" i="20"/>
  <c r="P28" i="20"/>
  <c r="L28" i="20"/>
  <c r="H28" i="20"/>
  <c r="D28" i="20"/>
  <c r="CH27" i="20"/>
  <c r="CD27" i="20"/>
  <c r="BZ27" i="20"/>
  <c r="BV27" i="20"/>
  <c r="BR27" i="20"/>
  <c r="BJ27" i="20"/>
  <c r="BF27" i="20"/>
  <c r="BB27" i="20"/>
  <c r="AX27" i="20"/>
  <c r="AT27" i="20"/>
  <c r="AP27" i="20"/>
  <c r="AH27" i="20"/>
  <c r="AD27" i="20"/>
  <c r="Z27" i="20"/>
  <c r="V27" i="20"/>
  <c r="R27" i="20"/>
  <c r="N27" i="20"/>
  <c r="F27" i="20"/>
  <c r="CF26" i="20"/>
  <c r="BX26" i="20"/>
  <c r="BT26" i="20"/>
  <c r="BP26" i="20"/>
  <c r="BL26" i="20"/>
  <c r="BH26" i="20"/>
  <c r="BD26" i="20"/>
  <c r="AV26" i="20"/>
  <c r="AR26" i="20"/>
  <c r="AN26" i="20"/>
  <c r="AJ26" i="20"/>
  <c r="AF26" i="20"/>
  <c r="AB26" i="20"/>
  <c r="T26" i="20"/>
  <c r="P26" i="20"/>
  <c r="L26" i="20"/>
  <c r="H26" i="20"/>
  <c r="D26" i="20"/>
  <c r="CH25" i="20"/>
  <c r="CD25" i="20"/>
  <c r="BZ25" i="20"/>
  <c r="BV25" i="20"/>
  <c r="BR25" i="20"/>
  <c r="BJ25" i="20"/>
  <c r="BF25" i="20"/>
  <c r="BB25" i="20"/>
  <c r="AX25" i="20"/>
  <c r="AT25" i="20"/>
  <c r="AP25" i="20"/>
  <c r="AL25" i="20"/>
  <c r="AH25" i="20"/>
  <c r="AD25" i="20"/>
  <c r="Z25" i="20"/>
  <c r="V25" i="20"/>
  <c r="R25" i="20"/>
  <c r="N25" i="20"/>
  <c r="F25" i="20"/>
  <c r="CF24" i="20"/>
  <c r="BX24" i="20"/>
  <c r="BT24" i="20"/>
  <c r="BP24" i="20"/>
  <c r="BL24" i="20"/>
  <c r="BH24" i="20"/>
  <c r="BD24" i="20"/>
  <c r="AV24" i="20"/>
  <c r="AR24" i="20"/>
  <c r="AN24" i="20"/>
  <c r="AJ24" i="20"/>
  <c r="AF24" i="20"/>
  <c r="AB24" i="20"/>
  <c r="T24" i="20"/>
  <c r="P24" i="20"/>
  <c r="L24" i="20"/>
  <c r="H24" i="20"/>
  <c r="D24" i="20"/>
  <c r="CH23" i="20"/>
  <c r="CD23" i="20"/>
  <c r="BZ23" i="20"/>
  <c r="BV23" i="20"/>
  <c r="BR23" i="20"/>
  <c r="BJ23" i="20"/>
  <c r="BF23" i="20"/>
  <c r="BB23" i="20"/>
  <c r="AX23" i="20"/>
  <c r="AT23" i="20"/>
  <c r="AP23" i="20"/>
  <c r="AH23" i="20"/>
  <c r="AD23" i="20"/>
  <c r="Z23" i="20"/>
  <c r="V23" i="20"/>
  <c r="R23" i="20"/>
  <c r="N23" i="20"/>
  <c r="F23" i="20"/>
  <c r="CF22" i="20"/>
  <c r="BX22" i="20"/>
  <c r="BT22" i="20"/>
  <c r="BP22" i="20"/>
  <c r="BL22" i="20"/>
  <c r="BH22" i="20"/>
  <c r="BD22" i="20"/>
  <c r="AV22" i="20"/>
  <c r="AR22" i="20"/>
  <c r="AN22" i="20"/>
  <c r="AJ22" i="20"/>
  <c r="AF22" i="20"/>
  <c r="AB22" i="20"/>
  <c r="T22" i="20"/>
  <c r="P22" i="20"/>
  <c r="L22" i="20"/>
  <c r="H22" i="20"/>
  <c r="D22" i="20"/>
  <c r="CH21" i="20"/>
  <c r="CD21" i="20"/>
  <c r="BZ21" i="20"/>
  <c r="BV21" i="20"/>
  <c r="BR21" i="20"/>
  <c r="BJ21" i="20"/>
  <c r="BF21" i="20"/>
  <c r="BB21" i="20"/>
  <c r="AX21" i="20"/>
  <c r="AT21" i="20"/>
  <c r="AP21" i="20"/>
  <c r="AH21" i="20"/>
  <c r="AD21" i="20"/>
  <c r="Z21" i="20"/>
  <c r="V21" i="20"/>
  <c r="R21" i="20"/>
  <c r="N21" i="20"/>
  <c r="F21" i="20"/>
  <c r="CF20" i="20"/>
  <c r="BX20" i="20"/>
  <c r="BT20" i="20"/>
  <c r="BP20" i="20"/>
  <c r="BL20" i="20"/>
  <c r="BH20" i="20"/>
  <c r="BD20" i="20"/>
  <c r="AV20" i="20"/>
  <c r="AR20" i="20"/>
  <c r="AN20" i="20"/>
  <c r="AJ20" i="20"/>
  <c r="AF20" i="20"/>
  <c r="AB20" i="20"/>
  <c r="T20" i="20"/>
  <c r="P20" i="20"/>
  <c r="L20" i="20"/>
  <c r="H20" i="20"/>
  <c r="D20" i="20"/>
  <c r="CH19" i="20"/>
  <c r="CD19" i="20"/>
  <c r="BZ19" i="20"/>
  <c r="BV19" i="20"/>
  <c r="BR19" i="20"/>
  <c r="BJ19" i="20"/>
  <c r="BF19" i="20"/>
  <c r="BB19" i="20"/>
  <c r="AX19" i="20"/>
  <c r="AT19" i="20"/>
  <c r="AP19" i="20"/>
  <c r="AH19" i="20"/>
  <c r="AD19" i="20"/>
  <c r="Z19" i="20"/>
  <c r="V19" i="20"/>
  <c r="R19" i="20"/>
  <c r="N19" i="20"/>
  <c r="F19" i="20"/>
  <c r="CF18" i="20"/>
  <c r="BX18" i="20"/>
  <c r="BT18" i="20"/>
  <c r="BP18" i="20"/>
  <c r="BL18" i="20"/>
  <c r="BD18" i="20"/>
  <c r="AV18" i="20"/>
  <c r="AR18" i="20"/>
  <c r="AN18" i="20"/>
  <c r="AJ18" i="20"/>
  <c r="AB18" i="20"/>
  <c r="T18" i="20"/>
  <c r="P18" i="20"/>
  <c r="L18" i="20"/>
  <c r="H18" i="20"/>
  <c r="CH17" i="20"/>
  <c r="CD17" i="20"/>
  <c r="BZ17" i="20"/>
  <c r="BR17" i="20"/>
  <c r="BJ17" i="20"/>
  <c r="BF17" i="20"/>
  <c r="BB17" i="20"/>
  <c r="AX17" i="20"/>
  <c r="AP17" i="20"/>
  <c r="AH17" i="20"/>
  <c r="AD17" i="20"/>
  <c r="Z17" i="20"/>
  <c r="V17" i="20"/>
  <c r="N17" i="20"/>
  <c r="F17" i="20"/>
  <c r="CF16" i="20"/>
  <c r="BX16" i="20"/>
  <c r="BT16" i="20"/>
  <c r="BP16" i="20"/>
  <c r="BL16" i="20"/>
  <c r="BD16" i="20"/>
  <c r="AV16" i="20"/>
  <c r="AR16" i="20"/>
  <c r="AN16" i="20"/>
  <c r="AJ16" i="20"/>
  <c r="AB16" i="20"/>
  <c r="T16" i="20"/>
  <c r="P16" i="20"/>
  <c r="L16" i="20"/>
  <c r="H16" i="20"/>
  <c r="CH15" i="20"/>
  <c r="CD15" i="20"/>
  <c r="BZ15" i="20"/>
  <c r="BR15" i="20"/>
  <c r="BJ15" i="20"/>
  <c r="BF15" i="20"/>
  <c r="BB15" i="20"/>
  <c r="AX15" i="20"/>
  <c r="AP15" i="20"/>
  <c r="AH15" i="20"/>
  <c r="AD15" i="20"/>
  <c r="Z15" i="20"/>
  <c r="V15" i="20"/>
  <c r="N15" i="20"/>
  <c r="F15" i="20"/>
  <c r="CF14" i="20"/>
  <c r="BX14" i="20"/>
  <c r="BT14" i="20"/>
  <c r="BP14" i="20"/>
  <c r="BL14" i="20"/>
  <c r="BD14" i="20"/>
  <c r="AV14" i="20"/>
  <c r="AR14" i="20"/>
  <c r="AN14" i="20"/>
  <c r="AJ14" i="20"/>
  <c r="AB14" i="20"/>
  <c r="T14" i="20"/>
  <c r="P14" i="20"/>
  <c r="L14" i="20"/>
  <c r="H14" i="20"/>
  <c r="CH13" i="20"/>
  <c r="CD13" i="20"/>
  <c r="BZ13" i="20"/>
  <c r="BR13" i="20"/>
  <c r="BJ13" i="20"/>
  <c r="BF13" i="20"/>
  <c r="BB13" i="20"/>
  <c r="AX13" i="20"/>
  <c r="AP13" i="20"/>
  <c r="AH13" i="20"/>
  <c r="AD13" i="20"/>
  <c r="Z13" i="20"/>
  <c r="V13" i="20"/>
  <c r="N13" i="20"/>
  <c r="F13" i="20"/>
  <c r="CF12" i="20"/>
  <c r="BX12" i="20"/>
  <c r="BT12" i="20"/>
  <c r="BP12" i="20"/>
  <c r="BL12" i="20"/>
  <c r="BD12" i="20"/>
  <c r="AV12" i="20"/>
  <c r="AR12" i="20"/>
  <c r="AN12" i="20"/>
  <c r="AJ12" i="20"/>
  <c r="AB12" i="20"/>
  <c r="T12" i="20"/>
  <c r="P12" i="20"/>
  <c r="L12" i="20"/>
  <c r="H12" i="20"/>
  <c r="CH11" i="20"/>
  <c r="CD11" i="20"/>
  <c r="BZ11" i="20"/>
  <c r="BR11" i="20"/>
  <c r="BJ11" i="20"/>
  <c r="BF11" i="20"/>
  <c r="BB11" i="20"/>
  <c r="AX11" i="20"/>
  <c r="AP11" i="20"/>
  <c r="AH11" i="20"/>
  <c r="AD11" i="20"/>
  <c r="Z11" i="20"/>
  <c r="V11" i="20"/>
  <c r="N11" i="20"/>
  <c r="F11" i="20"/>
  <c r="CF10" i="20"/>
  <c r="BX10" i="20"/>
  <c r="BT10" i="20"/>
  <c r="BP10" i="20"/>
  <c r="BL10" i="20"/>
  <c r="BD10" i="20"/>
  <c r="AV10" i="20"/>
  <c r="AR10" i="20"/>
  <c r="AN10" i="20"/>
  <c r="AJ10" i="20"/>
  <c r="AB10" i="20"/>
  <c r="T10" i="20"/>
  <c r="P10" i="20"/>
  <c r="L10" i="20"/>
  <c r="H10" i="20"/>
  <c r="CH9" i="20"/>
  <c r="CD9" i="20"/>
  <c r="BZ9" i="20"/>
  <c r="BR9" i="20"/>
  <c r="BJ9" i="20"/>
  <c r="BF9" i="20"/>
  <c r="BB9" i="20"/>
  <c r="AX9" i="20"/>
  <c r="AP9" i="20"/>
  <c r="AH9" i="20"/>
  <c r="AD9" i="20"/>
  <c r="Z9" i="20"/>
  <c r="V9" i="20"/>
  <c r="N9" i="20"/>
  <c r="F9" i="20"/>
  <c r="CF8" i="20"/>
  <c r="BX8" i="20"/>
  <c r="BT8" i="20"/>
  <c r="BP8" i="20"/>
  <c r="BL8" i="20"/>
  <c r="BD8" i="20"/>
  <c r="AV8" i="20"/>
  <c r="AR8" i="20"/>
  <c r="AN8" i="20"/>
  <c r="AJ8" i="20"/>
  <c r="AB8" i="20"/>
  <c r="T8" i="20"/>
  <c r="P8" i="20"/>
  <c r="L8" i="20"/>
  <c r="H8" i="20"/>
  <c r="CA67" i="20"/>
  <c r="BP67" i="20"/>
  <c r="AY67" i="20"/>
  <c r="AN67" i="20"/>
  <c r="V67" i="20"/>
  <c r="K67" i="20"/>
  <c r="CC66" i="20"/>
  <c r="BR66" i="20"/>
  <c r="BJ66" i="20"/>
  <c r="BA66" i="20"/>
  <c r="AP66" i="20"/>
  <c r="AG66" i="20"/>
  <c r="Y66" i="20"/>
  <c r="N66" i="20"/>
  <c r="E66" i="20"/>
  <c r="BZ65" i="20"/>
  <c r="BO65" i="20"/>
  <c r="CH67" i="20"/>
  <c r="BV67" i="20"/>
  <c r="BJ67" i="20"/>
  <c r="AU67" i="20"/>
  <c r="AJ67" i="20"/>
  <c r="X67" i="20"/>
  <c r="BX66" i="20"/>
  <c r="BL66" i="20"/>
  <c r="AW66" i="20"/>
  <c r="Z66" i="20"/>
  <c r="L66" i="20"/>
  <c r="BD65" i="20"/>
  <c r="AT65" i="20"/>
  <c r="AB65" i="20"/>
  <c r="R65" i="20"/>
  <c r="H65" i="20"/>
  <c r="CH64" i="20"/>
  <c r="BX64" i="20"/>
  <c r="BE64" i="20"/>
  <c r="AT64" i="20"/>
  <c r="AC64" i="20"/>
  <c r="R64" i="20"/>
  <c r="I64" i="20"/>
  <c r="BZ63" i="20"/>
  <c r="BP63" i="20"/>
  <c r="AV63" i="20"/>
  <c r="AN63" i="20"/>
  <c r="V63" i="20"/>
  <c r="O63" i="20"/>
  <c r="I63" i="20"/>
  <c r="CC62" i="20"/>
  <c r="BW62" i="20"/>
  <c r="BP62" i="20"/>
  <c r="BH62" i="20"/>
  <c r="BA62" i="20"/>
  <c r="AU62" i="20"/>
  <c r="AM62" i="20"/>
  <c r="AF62" i="20"/>
  <c r="Y62" i="20"/>
  <c r="K62" i="20"/>
  <c r="D62" i="20"/>
  <c r="CH61" i="20"/>
  <c r="BZ61" i="20"/>
  <c r="BS61" i="20"/>
  <c r="BM61" i="20"/>
  <c r="BE61" i="20"/>
  <c r="AX61" i="20"/>
  <c r="AQ61" i="20"/>
  <c r="AI61" i="20"/>
  <c r="AC61" i="20"/>
  <c r="V61" i="20"/>
  <c r="N61" i="20"/>
  <c r="G61" i="20"/>
  <c r="CA60" i="20"/>
  <c r="BT60" i="20"/>
  <c r="BM60" i="20"/>
  <c r="BE60" i="20"/>
  <c r="AY60" i="20"/>
  <c r="AR60" i="20"/>
  <c r="AJ60" i="20"/>
  <c r="AC60" i="20"/>
  <c r="W60" i="20"/>
  <c r="O60" i="20"/>
  <c r="H60" i="20"/>
  <c r="CC59" i="20"/>
  <c r="BV59" i="20"/>
  <c r="BO59" i="20"/>
  <c r="BA59" i="20"/>
  <c r="AT59" i="20"/>
  <c r="Y59" i="20"/>
  <c r="CF58" i="20"/>
  <c r="BX58" i="20"/>
  <c r="BQ58" i="20"/>
  <c r="BK58" i="20"/>
  <c r="BC58" i="20"/>
  <c r="AV58" i="20"/>
  <c r="AO58" i="20"/>
  <c r="AG58" i="20"/>
  <c r="AA58" i="20"/>
  <c r="T58" i="20"/>
  <c r="L58" i="20"/>
  <c r="E58" i="20"/>
  <c r="CC57" i="20"/>
  <c r="AY57" i="20"/>
  <c r="AD57" i="20"/>
  <c r="W57" i="20"/>
  <c r="I57" i="20"/>
  <c r="CC56" i="20"/>
  <c r="BO56" i="20"/>
  <c r="BH56" i="20"/>
  <c r="AM56" i="20"/>
  <c r="BO67" i="20"/>
  <c r="BB67" i="20"/>
  <c r="AQ67" i="20"/>
  <c r="AD67" i="20"/>
  <c r="P67" i="20"/>
  <c r="D67" i="20"/>
  <c r="CF66" i="20"/>
  <c r="BQ66" i="20"/>
  <c r="BE66" i="20"/>
  <c r="AT66" i="20"/>
  <c r="AF66" i="20"/>
  <c r="T66" i="20"/>
  <c r="F66" i="20"/>
  <c r="CH65" i="20"/>
  <c r="BT65" i="20"/>
  <c r="BH65" i="20"/>
  <c r="AY65" i="20"/>
  <c r="AQ65" i="20"/>
  <c r="AF65" i="20"/>
  <c r="W65" i="20"/>
  <c r="N65" i="20"/>
  <c r="CC64" i="20"/>
  <c r="BT64" i="20"/>
  <c r="BI64" i="20"/>
  <c r="AR64" i="20"/>
  <c r="AG64" i="20"/>
  <c r="N64" i="20"/>
  <c r="D64" i="20"/>
  <c r="CE63" i="20"/>
  <c r="BV63" i="20"/>
  <c r="BK63" i="20"/>
  <c r="BB63" i="20"/>
  <c r="AT63" i="20"/>
  <c r="AI63" i="20"/>
  <c r="Z63" i="20"/>
  <c r="S63" i="20"/>
  <c r="K63" i="20"/>
  <c r="E63" i="20"/>
  <c r="CG62" i="20"/>
  <c r="CA62" i="20"/>
  <c r="BS62" i="20"/>
  <c r="BL62" i="20"/>
  <c r="BE62" i="20"/>
  <c r="AW62" i="20"/>
  <c r="AQ62" i="20"/>
  <c r="AJ62" i="20"/>
  <c r="AB62" i="20"/>
  <c r="U62" i="20"/>
  <c r="O62" i="20"/>
  <c r="G62" i="20"/>
  <c r="CD61" i="20"/>
  <c r="BW61" i="20"/>
  <c r="BO61" i="20"/>
  <c r="BI61" i="20"/>
  <c r="BB61" i="20"/>
  <c r="AT61" i="20"/>
  <c r="AM61" i="20"/>
  <c r="AG61" i="20"/>
  <c r="Y61" i="20"/>
  <c r="R61" i="20"/>
  <c r="K61" i="20"/>
  <c r="CE60" i="20"/>
  <c r="BX60" i="20"/>
  <c r="BP60" i="20"/>
  <c r="BI60" i="20"/>
  <c r="BC60" i="20"/>
  <c r="AU60" i="20"/>
  <c r="AN60" i="20"/>
  <c r="AG60" i="20"/>
  <c r="Y60" i="20"/>
  <c r="S60" i="20"/>
  <c r="L60" i="20"/>
  <c r="D60" i="20"/>
  <c r="CG59" i="20"/>
  <c r="BZ59" i="20"/>
  <c r="BR59" i="20"/>
  <c r="BK59" i="20"/>
  <c r="BE59" i="20"/>
  <c r="AW59" i="20"/>
  <c r="AP59" i="20"/>
  <c r="AI59" i="20"/>
  <c r="AA59" i="20"/>
  <c r="U59" i="20"/>
  <c r="N59" i="20"/>
  <c r="F59" i="20"/>
  <c r="BM58" i="20"/>
  <c r="AR58" i="20"/>
  <c r="AK58" i="20"/>
  <c r="W58" i="20"/>
  <c r="P58" i="20"/>
  <c r="I58" i="20"/>
  <c r="CE57" i="20"/>
  <c r="BY57" i="20"/>
  <c r="BR57" i="20"/>
  <c r="BJ57" i="20"/>
  <c r="BC57" i="20"/>
  <c r="AW57" i="20"/>
  <c r="AO57" i="20"/>
  <c r="AH57" i="20"/>
  <c r="AA57" i="20"/>
  <c r="S57" i="20"/>
  <c r="M57" i="20"/>
  <c r="F57" i="20"/>
  <c r="CF56" i="20"/>
  <c r="BY56" i="20"/>
  <c r="BS56" i="20"/>
  <c r="BK56" i="20"/>
  <c r="BD56" i="20"/>
  <c r="AW56" i="20"/>
  <c r="AO56" i="20"/>
  <c r="AI56" i="20"/>
  <c r="CE67" i="20"/>
  <c r="BF67" i="20"/>
  <c r="AF67" i="20"/>
  <c r="H67" i="20"/>
  <c r="BZ66" i="20"/>
  <c r="BB66" i="20"/>
  <c r="AB66" i="20"/>
  <c r="D66" i="20"/>
  <c r="BW65" i="20"/>
  <c r="BB65" i="20"/>
  <c r="AI65" i="20"/>
  <c r="P65" i="20"/>
  <c r="BP64" i="20"/>
  <c r="AX64" i="20"/>
  <c r="AD64" i="20"/>
  <c r="L64" i="20"/>
  <c r="CF63" i="20"/>
  <c r="BO63" i="20"/>
  <c r="AU63" i="20"/>
  <c r="AA63" i="20"/>
  <c r="N63" i="20"/>
  <c r="BX62" i="20"/>
  <c r="BK62" i="20"/>
  <c r="AV62" i="20"/>
  <c r="AG62" i="20"/>
  <c r="T62" i="20"/>
  <c r="E62" i="20"/>
  <c r="CE61" i="20"/>
  <c r="BR61" i="20"/>
  <c r="BC61" i="20"/>
  <c r="AO61" i="20"/>
  <c r="AA61" i="20"/>
  <c r="M61" i="20"/>
  <c r="BH60" i="20"/>
  <c r="CA59" i="20"/>
  <c r="BM59" i="20"/>
  <c r="AY59" i="20"/>
  <c r="AK59" i="20"/>
  <c r="V59" i="20"/>
  <c r="I59" i="20"/>
  <c r="CG58" i="20"/>
  <c r="BS58" i="20"/>
  <c r="BE58" i="20"/>
  <c r="AQ58" i="20"/>
  <c r="AB58" i="20"/>
  <c r="O58" i="20"/>
  <c r="BZ57" i="20"/>
  <c r="BM57" i="20"/>
  <c r="AX57" i="20"/>
  <c r="AI57" i="20"/>
  <c r="V57" i="20"/>
  <c r="G57" i="20"/>
  <c r="CE56" i="20"/>
  <c r="BP56" i="20"/>
  <c r="BC56" i="20"/>
  <c r="AN56" i="20"/>
  <c r="AB56" i="20"/>
  <c r="T56" i="20"/>
  <c r="M56" i="20"/>
  <c r="G56" i="20"/>
  <c r="CH55" i="20"/>
  <c r="CA55" i="20"/>
  <c r="BM55" i="20"/>
  <c r="BF55" i="20"/>
  <c r="AY55" i="20"/>
  <c r="AQ55" i="20"/>
  <c r="AK55" i="20"/>
  <c r="AD55" i="20"/>
  <c r="V55" i="20"/>
  <c r="O55" i="20"/>
  <c r="I55" i="20"/>
  <c r="CC54" i="20"/>
  <c r="BW54" i="20"/>
  <c r="BP54" i="20"/>
  <c r="BH54" i="20"/>
  <c r="BA54" i="20"/>
  <c r="AU54" i="20"/>
  <c r="AM54" i="20"/>
  <c r="AF54" i="20"/>
  <c r="Y54" i="20"/>
  <c r="K54" i="20"/>
  <c r="D54" i="20"/>
  <c r="CH53" i="20"/>
  <c r="BZ53" i="20"/>
  <c r="BS53" i="20"/>
  <c r="BM53" i="20"/>
  <c r="BE53" i="20"/>
  <c r="AX53" i="20"/>
  <c r="AQ53" i="20"/>
  <c r="AI53" i="20"/>
  <c r="AC53" i="20"/>
  <c r="V53" i="20"/>
  <c r="N53" i="20"/>
  <c r="G53" i="20"/>
  <c r="CA52" i="20"/>
  <c r="BT52" i="20"/>
  <c r="BM52" i="20"/>
  <c r="BE52" i="20"/>
  <c r="AY52" i="20"/>
  <c r="AR52" i="20"/>
  <c r="AJ52" i="20"/>
  <c r="AC52" i="20"/>
  <c r="W52" i="20"/>
  <c r="O52" i="20"/>
  <c r="H52" i="20"/>
  <c r="CC51" i="20"/>
  <c r="BV51" i="20"/>
  <c r="BO51" i="20"/>
  <c r="BA51" i="20"/>
  <c r="AT51" i="20"/>
  <c r="Y51" i="20"/>
  <c r="J51" i="20"/>
  <c r="CF50" i="20"/>
  <c r="BX50" i="20"/>
  <c r="BQ50" i="20"/>
  <c r="BK50" i="20"/>
  <c r="BC50" i="20"/>
  <c r="AV50" i="20"/>
  <c r="AO50" i="20"/>
  <c r="AG50" i="20"/>
  <c r="AA50" i="20"/>
  <c r="T50" i="20"/>
  <c r="L50" i="20"/>
  <c r="E50" i="20"/>
  <c r="CC49" i="20"/>
  <c r="AY49" i="20"/>
  <c r="AD49" i="20"/>
  <c r="W49" i="20"/>
  <c r="I49" i="20"/>
  <c r="CC48" i="20"/>
  <c r="BO48" i="20"/>
  <c r="BH48" i="20"/>
  <c r="AM48" i="20"/>
  <c r="X48" i="20"/>
  <c r="I48" i="20"/>
  <c r="CE47" i="20"/>
  <c r="BW47" i="20"/>
  <c r="BQ47" i="20"/>
  <c r="BJ47" i="20"/>
  <c r="BB47" i="20"/>
  <c r="AU47" i="20"/>
  <c r="AO47" i="20"/>
  <c r="AG47" i="20"/>
  <c r="Z47" i="20"/>
  <c r="S47" i="20"/>
  <c r="K47" i="20"/>
  <c r="E47" i="20"/>
  <c r="CG46" i="20"/>
  <c r="CA46" i="20"/>
  <c r="BS46" i="20"/>
  <c r="BL46" i="20"/>
  <c r="BE46" i="20"/>
  <c r="AW46" i="20"/>
  <c r="AQ46" i="20"/>
  <c r="AJ46" i="20"/>
  <c r="AB46" i="20"/>
  <c r="U46" i="20"/>
  <c r="O46" i="20"/>
  <c r="G46" i="20"/>
  <c r="CD45" i="20"/>
  <c r="BW45" i="20"/>
  <c r="BO45" i="20"/>
  <c r="BI45" i="20"/>
  <c r="BB45" i="20"/>
  <c r="AT45" i="20"/>
  <c r="AM45" i="20"/>
  <c r="AG45" i="20"/>
  <c r="Y45" i="20"/>
  <c r="R45" i="20"/>
  <c r="K45" i="20"/>
  <c r="CE44" i="20"/>
  <c r="BX44" i="20"/>
  <c r="BP44" i="20"/>
  <c r="BI44" i="20"/>
  <c r="BC44" i="20"/>
  <c r="AU44" i="20"/>
  <c r="AN44" i="20"/>
  <c r="AG44" i="20"/>
  <c r="Y44" i="20"/>
  <c r="S44" i="20"/>
  <c r="L44" i="20"/>
  <c r="D44" i="20"/>
  <c r="CG43" i="20"/>
  <c r="BZ43" i="20"/>
  <c r="BR43" i="20"/>
  <c r="BK43" i="20"/>
  <c r="BE43" i="20"/>
  <c r="AW43" i="20"/>
  <c r="AP43" i="20"/>
  <c r="AI43" i="20"/>
  <c r="AA43" i="20"/>
  <c r="U43" i="20"/>
  <c r="N43" i="20"/>
  <c r="F43" i="20"/>
  <c r="BM42" i="20"/>
  <c r="AR42" i="20"/>
  <c r="AG42" i="20"/>
  <c r="AA42" i="20"/>
  <c r="V42" i="20"/>
  <c r="K42" i="20"/>
  <c r="F42" i="20"/>
  <c r="CC41" i="20"/>
  <c r="BX41" i="20"/>
  <c r="BS41" i="20"/>
  <c r="BM41" i="20"/>
  <c r="BH41" i="20"/>
  <c r="BC41" i="20"/>
  <c r="AW41" i="20"/>
  <c r="AR41" i="20"/>
  <c r="AM41" i="20"/>
  <c r="AG41" i="20"/>
  <c r="AB41" i="20"/>
  <c r="W41" i="20"/>
  <c r="L41" i="20"/>
  <c r="G41" i="20"/>
  <c r="CE40" i="20"/>
  <c r="BZ40" i="20"/>
  <c r="BO40" i="20"/>
  <c r="BJ40" i="20"/>
  <c r="BE40" i="20"/>
  <c r="AY40" i="20"/>
  <c r="AT40" i="20"/>
  <c r="AO40" i="20"/>
  <c r="AI40" i="20"/>
  <c r="AD40" i="20"/>
  <c r="Y40" i="20"/>
  <c r="S40" i="20"/>
  <c r="N40" i="20"/>
  <c r="I40" i="20"/>
  <c r="CF39" i="20"/>
  <c r="CA39" i="20"/>
  <c r="BP39" i="20"/>
  <c r="BK39" i="20"/>
  <c r="BE39" i="20"/>
  <c r="AU39" i="20"/>
  <c r="AO39" i="20"/>
  <c r="AJ39" i="20"/>
  <c r="Y39" i="20"/>
  <c r="T39" i="20"/>
  <c r="O39" i="20"/>
  <c r="I39" i="20"/>
  <c r="D39" i="20"/>
  <c r="CH38" i="20"/>
  <c r="CC38" i="20"/>
  <c r="BW38" i="20"/>
  <c r="BR38" i="20"/>
  <c r="BM38" i="20"/>
  <c r="BB38" i="20"/>
  <c r="AW38" i="20"/>
  <c r="AQ38" i="20"/>
  <c r="AG38" i="20"/>
  <c r="AA38" i="20"/>
  <c r="V38" i="20"/>
  <c r="K38" i="20"/>
  <c r="F38" i="20"/>
  <c r="CC37" i="20"/>
  <c r="BX37" i="20"/>
  <c r="BS37" i="20"/>
  <c r="BM37" i="20"/>
  <c r="BH37" i="20"/>
  <c r="BC37" i="20"/>
  <c r="AW37" i="20"/>
  <c r="AR37" i="20"/>
  <c r="AM37" i="20"/>
  <c r="AG37" i="20"/>
  <c r="AB37" i="20"/>
  <c r="W37" i="20"/>
  <c r="L37" i="20"/>
  <c r="G37" i="20"/>
  <c r="CE36" i="20"/>
  <c r="BZ36" i="20"/>
  <c r="BO36" i="20"/>
  <c r="BJ36" i="20"/>
  <c r="BE36" i="20"/>
  <c r="BT67" i="20"/>
  <c r="BP66" i="20"/>
  <c r="AJ66" i="20"/>
  <c r="BL65" i="20"/>
  <c r="AM65" i="20"/>
  <c r="K65" i="20"/>
  <c r="CD64" i="20"/>
  <c r="BH64" i="20"/>
  <c r="AJ64" i="20"/>
  <c r="H64" i="20"/>
  <c r="BW63" i="20"/>
  <c r="Y63" i="20"/>
  <c r="F63" i="20"/>
  <c r="CF62" i="20"/>
  <c r="BM62" i="20"/>
  <c r="AR62" i="20"/>
  <c r="AA62" i="20"/>
  <c r="I62" i="20"/>
  <c r="CC61" i="20"/>
  <c r="BJ61" i="20"/>
  <c r="W61" i="20"/>
  <c r="F61" i="20"/>
  <c r="CC60" i="20"/>
  <c r="BK60" i="20"/>
  <c r="AO60" i="20"/>
  <c r="X60" i="20"/>
  <c r="G60" i="20"/>
  <c r="CE59" i="20"/>
  <c r="BJ59" i="20"/>
  <c r="AQ59" i="20"/>
  <c r="Z59" i="20"/>
  <c r="E59" i="20"/>
  <c r="CA58" i="20"/>
  <c r="BH58" i="20"/>
  <c r="AM58" i="20"/>
  <c r="U58" i="20"/>
  <c r="D58" i="20"/>
  <c r="CD57" i="20"/>
  <c r="BI57" i="20"/>
  <c r="AQ57" i="20"/>
  <c r="Y57" i="20"/>
  <c r="BX56" i="20"/>
  <c r="BE56" i="20"/>
  <c r="AJ56" i="20"/>
  <c r="X56" i="20"/>
  <c r="O56" i="20"/>
  <c r="D56" i="20"/>
  <c r="CE55" i="20"/>
  <c r="BV55" i="20"/>
  <c r="BK55" i="20"/>
  <c r="BB55" i="20"/>
  <c r="AT55" i="20"/>
  <c r="AI55" i="20"/>
  <c r="Z55" i="20"/>
  <c r="F55" i="20"/>
  <c r="CA54" i="20"/>
  <c r="BQ54" i="20"/>
  <c r="AW54" i="20"/>
  <c r="AO54" i="20"/>
  <c r="U54" i="20"/>
  <c r="L54" i="20"/>
  <c r="CD53" i="20"/>
  <c r="BJ53" i="20"/>
  <c r="BB53" i="20"/>
  <c r="AH53" i="20"/>
  <c r="Y53" i="20"/>
  <c r="F53" i="20"/>
  <c r="CE52" i="20"/>
  <c r="BK52" i="20"/>
  <c r="BC52" i="20"/>
  <c r="AI52" i="20"/>
  <c r="Y52" i="20"/>
  <c r="G52" i="20"/>
  <c r="CH51" i="20"/>
  <c r="BZ51" i="20"/>
  <c r="BQ51" i="20"/>
  <c r="BF51" i="20"/>
  <c r="AW51" i="20"/>
  <c r="AO51" i="20"/>
  <c r="AD51" i="20"/>
  <c r="U51" i="20"/>
  <c r="K51" i="20"/>
  <c r="CC50" i="20"/>
  <c r="BL50" i="20"/>
  <c r="BA50" i="20"/>
  <c r="AR50" i="20"/>
  <c r="AJ50" i="20"/>
  <c r="Y50" i="20"/>
  <c r="P50" i="20"/>
  <c r="G50" i="20"/>
  <c r="CH49" i="20"/>
  <c r="BY49" i="20"/>
  <c r="BO49" i="20"/>
  <c r="BE49" i="20"/>
  <c r="AW49" i="20"/>
  <c r="AM49" i="20"/>
  <c r="AC49" i="20"/>
  <c r="S49" i="20"/>
  <c r="K49" i="20"/>
  <c r="CA48" i="20"/>
  <c r="BS48" i="20"/>
  <c r="BI48" i="20"/>
  <c r="AY48" i="20"/>
  <c r="AO48" i="20"/>
  <c r="AG48" i="20"/>
  <c r="W48" i="20"/>
  <c r="M48" i="20"/>
  <c r="D48" i="20"/>
  <c r="CG47" i="20"/>
  <c r="BV47" i="20"/>
  <c r="BM47" i="20"/>
  <c r="BE47" i="20"/>
  <c r="AT47" i="20"/>
  <c r="AK47" i="20"/>
  <c r="AA47" i="20"/>
  <c r="I47" i="20"/>
  <c r="BX46" i="20"/>
  <c r="BP46" i="20"/>
  <c r="AV46" i="20"/>
  <c r="AM46" i="20"/>
  <c r="T46" i="20"/>
  <c r="K46" i="20"/>
  <c r="CE45" i="20"/>
  <c r="BM45" i="20"/>
  <c r="BC45" i="20"/>
  <c r="AI45" i="20"/>
  <c r="AA45" i="20"/>
  <c r="G45" i="20"/>
  <c r="BY44" i="20"/>
  <c r="BO44" i="20"/>
  <c r="BE44" i="20"/>
  <c r="AW44" i="20"/>
  <c r="AM44" i="20"/>
  <c r="AC44" i="20"/>
  <c r="T44" i="20"/>
  <c r="I44" i="20"/>
  <c r="CA43" i="20"/>
  <c r="BQ43" i="20"/>
  <c r="AY43" i="20"/>
  <c r="AO43" i="20"/>
  <c r="V43" i="20"/>
  <c r="K43" i="20"/>
  <c r="CC42" i="20"/>
  <c r="BS42" i="20"/>
  <c r="BK42" i="20"/>
  <c r="BA42" i="20"/>
  <c r="AQ42" i="20"/>
  <c r="AI42" i="20"/>
  <c r="AC42" i="20"/>
  <c r="U42" i="20"/>
  <c r="N42" i="20"/>
  <c r="G42" i="20"/>
  <c r="CG41" i="20"/>
  <c r="CA41" i="20"/>
  <c r="BT41" i="20"/>
  <c r="BL41" i="20"/>
  <c r="BE41" i="20"/>
  <c r="AY41" i="20"/>
  <c r="AQ41" i="20"/>
  <c r="AJ41" i="20"/>
  <c r="AC41" i="20"/>
  <c r="U41" i="20"/>
  <c r="O41" i="20"/>
  <c r="H41" i="20"/>
  <c r="CD40" i="20"/>
  <c r="BW40" i="20"/>
  <c r="BQ40" i="20"/>
  <c r="BI40" i="20"/>
  <c r="BB40" i="20"/>
  <c r="AU40" i="20"/>
  <c r="AM40" i="20"/>
  <c r="AG40" i="20"/>
  <c r="Z40" i="20"/>
  <c r="R40" i="20"/>
  <c r="K40" i="20"/>
  <c r="E40" i="20"/>
  <c r="CG39" i="20"/>
  <c r="BY39" i="20"/>
  <c r="BS39" i="20"/>
  <c r="BL39" i="20"/>
  <c r="BD39" i="20"/>
  <c r="AW39" i="20"/>
  <c r="AQ39" i="20"/>
  <c r="AI39" i="20"/>
  <c r="AB39" i="20"/>
  <c r="U39" i="20"/>
  <c r="M39" i="20"/>
  <c r="G39" i="20"/>
  <c r="CA38" i="20"/>
  <c r="BF38" i="20"/>
  <c r="AY38" i="20"/>
  <c r="AS38" i="20"/>
  <c r="AK38" i="20"/>
  <c r="AD38" i="20"/>
  <c r="W38" i="20"/>
  <c r="O38" i="20"/>
  <c r="I38" i="20"/>
  <c r="BO37" i="20"/>
  <c r="AK37" i="20"/>
  <c r="P37" i="20"/>
  <c r="I37" i="20"/>
  <c r="CG36" i="20"/>
  <c r="BY36" i="20"/>
  <c r="BR36" i="20"/>
  <c r="BK36" i="20"/>
  <c r="BC36" i="20"/>
  <c r="AX36" i="20"/>
  <c r="AM36" i="20"/>
  <c r="AH36" i="20"/>
  <c r="AC36" i="20"/>
  <c r="W36" i="20"/>
  <c r="R36" i="20"/>
  <c r="M36" i="20"/>
  <c r="G36" i="20"/>
  <c r="CE35" i="20"/>
  <c r="BY35" i="20"/>
  <c r="BT35" i="20"/>
  <c r="BO35" i="20"/>
  <c r="BI35" i="20"/>
  <c r="BD35" i="20"/>
  <c r="AY35" i="20"/>
  <c r="AN35" i="20"/>
  <c r="AI35" i="20"/>
  <c r="AC35" i="20"/>
  <c r="X35" i="20"/>
  <c r="S35" i="20"/>
  <c r="M35" i="20"/>
  <c r="H35" i="20"/>
  <c r="CG34" i="20"/>
  <c r="CA34" i="20"/>
  <c r="BV34" i="20"/>
  <c r="BQ34" i="20"/>
  <c r="BK34" i="20"/>
  <c r="BF34" i="20"/>
  <c r="BA34" i="20"/>
  <c r="AU34" i="20"/>
  <c r="AP34" i="20"/>
  <c r="AK34" i="20"/>
  <c r="Z34" i="20"/>
  <c r="U34" i="20"/>
  <c r="O34" i="20"/>
  <c r="E34" i="20"/>
  <c r="CG33" i="20"/>
  <c r="BW33" i="20"/>
  <c r="BQ33" i="20"/>
  <c r="BL33" i="20"/>
  <c r="BA33" i="20"/>
  <c r="AV33" i="20"/>
  <c r="AQ33" i="20"/>
  <c r="AK33" i="20"/>
  <c r="AF33" i="20"/>
  <c r="AA33" i="20"/>
  <c r="U33" i="20"/>
  <c r="P33" i="20"/>
  <c r="K33" i="20"/>
  <c r="E33" i="20"/>
  <c r="CD32" i="20"/>
  <c r="BY32" i="20"/>
  <c r="BS32" i="20"/>
  <c r="BI32" i="20"/>
  <c r="BC32" i="20"/>
  <c r="AX32" i="20"/>
  <c r="AM32" i="20"/>
  <c r="AH32" i="20"/>
  <c r="AC32" i="20"/>
  <c r="W32" i="20"/>
  <c r="R32" i="20"/>
  <c r="M32" i="20"/>
  <c r="G32" i="20"/>
  <c r="CE31" i="20"/>
  <c r="BY31" i="20"/>
  <c r="BT31" i="20"/>
  <c r="BO31" i="20"/>
  <c r="BI31" i="20"/>
  <c r="BD31" i="20"/>
  <c r="AY31" i="20"/>
  <c r="AN31" i="20"/>
  <c r="AI31" i="20"/>
  <c r="AC31" i="20"/>
  <c r="X31" i="20"/>
  <c r="S31" i="20"/>
  <c r="M31" i="20"/>
  <c r="H31" i="20"/>
  <c r="CG30" i="20"/>
  <c r="CA30" i="20"/>
  <c r="BV30" i="20"/>
  <c r="BQ30" i="20"/>
  <c r="BK30" i="20"/>
  <c r="BF30" i="20"/>
  <c r="BA30" i="20"/>
  <c r="AU30" i="20"/>
  <c r="AP30" i="20"/>
  <c r="AK30" i="20"/>
  <c r="Z30" i="20"/>
  <c r="U30" i="20"/>
  <c r="O30" i="20"/>
  <c r="E30" i="20"/>
  <c r="CG29" i="20"/>
  <c r="BW29" i="20"/>
  <c r="BQ29" i="20"/>
  <c r="BL29" i="20"/>
  <c r="BA29" i="20"/>
  <c r="AV29" i="20"/>
  <c r="AQ29" i="20"/>
  <c r="AK29" i="20"/>
  <c r="AF29" i="20"/>
  <c r="AA29" i="20"/>
  <c r="U29" i="20"/>
  <c r="P29" i="20"/>
  <c r="K29" i="20"/>
  <c r="E29" i="20"/>
  <c r="CD28" i="20"/>
  <c r="BY28" i="20"/>
  <c r="BS28" i="20"/>
  <c r="BI28" i="20"/>
  <c r="BC28" i="20"/>
  <c r="AX28" i="20"/>
  <c r="AM28" i="20"/>
  <c r="AH28" i="20"/>
  <c r="AC28" i="20"/>
  <c r="W28" i="20"/>
  <c r="R28" i="20"/>
  <c r="M28" i="20"/>
  <c r="G28" i="20"/>
  <c r="CE27" i="20"/>
  <c r="BY27" i="20"/>
  <c r="BT27" i="20"/>
  <c r="BO27" i="20"/>
  <c r="BI27" i="20"/>
  <c r="BD27" i="20"/>
  <c r="AY27" i="20"/>
  <c r="AN27" i="20"/>
  <c r="AI27" i="20"/>
  <c r="AC27" i="20"/>
  <c r="X27" i="20"/>
  <c r="S27" i="20"/>
  <c r="M27" i="20"/>
  <c r="H27" i="20"/>
  <c r="CG26" i="20"/>
  <c r="CA26" i="20"/>
  <c r="BV26" i="20"/>
  <c r="BQ26" i="20"/>
  <c r="BK26" i="20"/>
  <c r="BF26" i="20"/>
  <c r="BA26" i="20"/>
  <c r="AU26" i="20"/>
  <c r="AP26" i="20"/>
  <c r="AK26" i="20"/>
  <c r="Z26" i="20"/>
  <c r="U26" i="20"/>
  <c r="O26" i="20"/>
  <c r="E26" i="20"/>
  <c r="CG25" i="20"/>
  <c r="BW25" i="20"/>
  <c r="BQ25" i="20"/>
  <c r="BL25" i="20"/>
  <c r="BA25" i="20"/>
  <c r="AV25" i="20"/>
  <c r="AQ25" i="20"/>
  <c r="AK25" i="20"/>
  <c r="AF25" i="20"/>
  <c r="AA25" i="20"/>
  <c r="U25" i="20"/>
  <c r="P25" i="20"/>
  <c r="K25" i="20"/>
  <c r="E25" i="20"/>
  <c r="CD24" i="20"/>
  <c r="BY24" i="20"/>
  <c r="BS24" i="20"/>
  <c r="BI24" i="20"/>
  <c r="BC24" i="20"/>
  <c r="AX24" i="20"/>
  <c r="AM24" i="20"/>
  <c r="AH24" i="20"/>
  <c r="AC24" i="20"/>
  <c r="W24" i="20"/>
  <c r="R24" i="20"/>
  <c r="M24" i="20"/>
  <c r="G24" i="20"/>
  <c r="CE23" i="20"/>
  <c r="BY23" i="20"/>
  <c r="BT23" i="20"/>
  <c r="BO23" i="20"/>
  <c r="BI23" i="20"/>
  <c r="BD23" i="20"/>
  <c r="AY23" i="20"/>
  <c r="AN23" i="20"/>
  <c r="AI23" i="20"/>
  <c r="AC23" i="20"/>
  <c r="S23" i="20"/>
  <c r="M23" i="20"/>
  <c r="H23" i="20"/>
  <c r="CG22" i="20"/>
  <c r="CA22" i="20"/>
  <c r="BV22" i="20"/>
  <c r="BQ22" i="20"/>
  <c r="BK22" i="20"/>
  <c r="BF22" i="20"/>
  <c r="BA22" i="20"/>
  <c r="AU22" i="20"/>
  <c r="AP22" i="20"/>
  <c r="AK22" i="20"/>
  <c r="Z22" i="20"/>
  <c r="U22" i="20"/>
  <c r="O22" i="20"/>
  <c r="E22" i="20"/>
  <c r="CG21" i="20"/>
  <c r="BW21" i="20"/>
  <c r="BQ21" i="20"/>
  <c r="BL21" i="20"/>
  <c r="BA21" i="20"/>
  <c r="AV21" i="20"/>
  <c r="AQ21" i="20"/>
  <c r="AK21" i="20"/>
  <c r="AF21" i="20"/>
  <c r="AA21" i="20"/>
  <c r="U21" i="20"/>
  <c r="P21" i="20"/>
  <c r="K21" i="20"/>
  <c r="E21" i="20"/>
  <c r="CD20" i="20"/>
  <c r="BY20" i="20"/>
  <c r="BS20" i="20"/>
  <c r="BI20" i="20"/>
  <c r="BC20" i="20"/>
  <c r="AX20" i="20"/>
  <c r="AM20" i="20"/>
  <c r="AH20" i="20"/>
  <c r="AC20" i="20"/>
  <c r="W20" i="20"/>
  <c r="R20" i="20"/>
  <c r="M20" i="20"/>
  <c r="G20" i="20"/>
  <c r="CE19" i="20"/>
  <c r="BY19" i="20"/>
  <c r="BT19" i="20"/>
  <c r="BO19" i="20"/>
  <c r="BI19" i="20"/>
  <c r="BD19" i="20"/>
  <c r="AY19" i="20"/>
  <c r="AN19" i="20"/>
  <c r="AI19" i="20"/>
  <c r="AC19" i="20"/>
  <c r="S19" i="20"/>
  <c r="M19" i="20"/>
  <c r="H19" i="20"/>
  <c r="CG18" i="20"/>
  <c r="CA18" i="20"/>
  <c r="BQ18" i="20"/>
  <c r="BK18" i="20"/>
  <c r="BF18" i="20"/>
  <c r="AU18" i="20"/>
  <c r="AP18" i="20"/>
  <c r="AK18" i="20"/>
  <c r="Z18" i="20"/>
  <c r="U18" i="20"/>
  <c r="O18" i="20"/>
  <c r="E18" i="20"/>
  <c r="CG17" i="20"/>
  <c r="BW17" i="20"/>
  <c r="BQ17" i="20"/>
  <c r="BL17" i="20"/>
  <c r="AV17" i="20"/>
  <c r="AQ17" i="20"/>
  <c r="AK17" i="20"/>
  <c r="AA17" i="20"/>
  <c r="U17" i="20"/>
  <c r="P17" i="20"/>
  <c r="E17" i="20"/>
  <c r="CD16" i="20"/>
  <c r="BY16" i="20"/>
  <c r="BS16" i="20"/>
  <c r="BI16" i="20"/>
  <c r="BC16" i="20"/>
  <c r="AX16" i="20"/>
  <c r="AH16" i="20"/>
  <c r="AC16" i="20"/>
  <c r="W16" i="20"/>
  <c r="M16" i="20"/>
  <c r="G16" i="20"/>
  <c r="CE15" i="20"/>
  <c r="BY15" i="20"/>
  <c r="BT15" i="20"/>
  <c r="BI15" i="20"/>
  <c r="BD15" i="20"/>
  <c r="AY15" i="20"/>
  <c r="AN15" i="20"/>
  <c r="AI15" i="20"/>
  <c r="AC15" i="20"/>
  <c r="S15" i="20"/>
  <c r="M15" i="20"/>
  <c r="H15" i="20"/>
  <c r="CG14" i="20"/>
  <c r="CA14" i="20"/>
  <c r="BQ14" i="20"/>
  <c r="BK14" i="20"/>
  <c r="BF14" i="20"/>
  <c r="AU14" i="20"/>
  <c r="AP14" i="20"/>
  <c r="AK14" i="20"/>
  <c r="Z14" i="20"/>
  <c r="U14" i="20"/>
  <c r="O14" i="20"/>
  <c r="E14" i="20"/>
  <c r="CG13" i="20"/>
  <c r="BW13" i="20"/>
  <c r="BQ13" i="20"/>
  <c r="BL13" i="20"/>
  <c r="AV13" i="20"/>
  <c r="AQ13" i="20"/>
  <c r="AK13" i="20"/>
  <c r="AA13" i="20"/>
  <c r="U13" i="20"/>
  <c r="P13" i="20"/>
  <c r="E13" i="20"/>
  <c r="CD12" i="20"/>
  <c r="BY12" i="20"/>
  <c r="BS12" i="20"/>
  <c r="BI12" i="20"/>
  <c r="BC12" i="20"/>
  <c r="AX12" i="20"/>
  <c r="AH12" i="20"/>
  <c r="AC12" i="20"/>
  <c r="W12" i="20"/>
  <c r="M12" i="20"/>
  <c r="G12" i="20"/>
  <c r="CE11" i="20"/>
  <c r="BY11" i="20"/>
  <c r="BT11" i="20"/>
  <c r="BI11" i="20"/>
  <c r="BD11" i="20"/>
  <c r="AY11" i="20"/>
  <c r="AN11" i="20"/>
  <c r="AI11" i="20"/>
  <c r="AC11" i="20"/>
  <c r="S11" i="20"/>
  <c r="M11" i="20"/>
  <c r="H11" i="20"/>
  <c r="CG10" i="20"/>
  <c r="CA10" i="20"/>
  <c r="I8" i="20"/>
  <c r="N8" i="20"/>
  <c r="S8" i="20"/>
  <c r="AD8" i="20"/>
  <c r="AI8" i="20"/>
  <c r="AO8" i="20"/>
  <c r="AY8" i="20"/>
  <c r="BE8" i="20"/>
  <c r="BJ8" i="20"/>
  <c r="BZ8" i="20"/>
  <c r="CE8" i="20"/>
  <c r="G9" i="20"/>
  <c r="L9" i="20"/>
  <c r="W9" i="20"/>
  <c r="AB9" i="20"/>
  <c r="AG9" i="20"/>
  <c r="AR9" i="20"/>
  <c r="AW9" i="20"/>
  <c r="BC9" i="20"/>
  <c r="BM9" i="20"/>
  <c r="BS9" i="20"/>
  <c r="BX9" i="20"/>
  <c r="F10" i="20"/>
  <c r="V10" i="20"/>
  <c r="AA10" i="20"/>
  <c r="AG10" i="20"/>
  <c r="AQ10" i="20"/>
  <c r="AW10" i="20"/>
  <c r="BB10" i="20"/>
  <c r="BM10" i="20"/>
  <c r="BR10" i="20"/>
  <c r="BW10" i="20"/>
  <c r="CD10" i="20"/>
  <c r="G11" i="20"/>
  <c r="O11" i="20"/>
  <c r="U11" i="20"/>
  <c r="AB11" i="20"/>
  <c r="AJ11" i="20"/>
  <c r="AQ11" i="20"/>
  <c r="AW11" i="20"/>
  <c r="BE11" i="20"/>
  <c r="BL11" i="20"/>
  <c r="BS11" i="20"/>
  <c r="CA11" i="20"/>
  <c r="CG11" i="20"/>
  <c r="E12" i="20"/>
  <c r="S12" i="20"/>
  <c r="Z12" i="20"/>
  <c r="AG12" i="20"/>
  <c r="AO12" i="20"/>
  <c r="AU12" i="20"/>
  <c r="BB12" i="20"/>
  <c r="BJ12" i="20"/>
  <c r="BQ12" i="20"/>
  <c r="BW12" i="20"/>
  <c r="CE12" i="20"/>
  <c r="I13" i="20"/>
  <c r="I14" i="20"/>
  <c r="W14" i="20"/>
  <c r="AD14" i="20"/>
  <c r="AY14" i="20"/>
  <c r="E15" i="20"/>
  <c r="L15" i="20"/>
  <c r="T15" i="20"/>
  <c r="AA15" i="20"/>
  <c r="AG15" i="20"/>
  <c r="AO15" i="20"/>
  <c r="AV15" i="20"/>
  <c r="BC15" i="20"/>
  <c r="BK15" i="20"/>
  <c r="BQ15" i="20"/>
  <c r="BX15" i="20"/>
  <c r="CF15" i="20"/>
  <c r="H17" i="20"/>
  <c r="O17" i="20"/>
  <c r="W17" i="20"/>
  <c r="AC17" i="20"/>
  <c r="AJ17" i="20"/>
  <c r="AR17" i="20"/>
  <c r="AY17" i="20"/>
  <c r="BE17" i="20"/>
  <c r="BM17" i="20"/>
  <c r="BT17" i="20"/>
  <c r="CA17" i="20"/>
  <c r="G18" i="20"/>
  <c r="N18" i="20"/>
  <c r="V18" i="20"/>
  <c r="AC18" i="20"/>
  <c r="AI18" i="20"/>
  <c r="AQ18" i="20"/>
  <c r="AX18" i="20"/>
  <c r="BE18" i="20"/>
  <c r="BM18" i="20"/>
  <c r="BS18" i="20"/>
  <c r="BZ18" i="20"/>
  <c r="CH18" i="20"/>
  <c r="D19" i="20"/>
  <c r="K19" i="20"/>
  <c r="Y19" i="20"/>
  <c r="AF19" i="20"/>
  <c r="AM19" i="20"/>
  <c r="AU19" i="20"/>
  <c r="BA19" i="20"/>
  <c r="BH19" i="20"/>
  <c r="BP19" i="20"/>
  <c r="BW19" i="20"/>
  <c r="CC19" i="20"/>
  <c r="I20" i="20"/>
  <c r="O20" i="20"/>
  <c r="V20" i="20"/>
  <c r="AD20" i="20"/>
  <c r="AK20" i="20"/>
  <c r="AQ20" i="20"/>
  <c r="AY20" i="20"/>
  <c r="BF20" i="20"/>
  <c r="BM20" i="20"/>
  <c r="CA20" i="20"/>
  <c r="CH20" i="20"/>
  <c r="G21" i="20"/>
  <c r="M21" i="20"/>
  <c r="T21" i="20"/>
  <c r="AB21" i="20"/>
  <c r="AI21" i="20"/>
  <c r="AO21" i="20"/>
  <c r="AW21" i="20"/>
  <c r="BD21" i="20"/>
  <c r="BK21" i="20"/>
  <c r="BS21" i="20"/>
  <c r="BY21" i="20"/>
  <c r="CF21" i="20"/>
  <c r="F22" i="20"/>
  <c r="M22" i="20"/>
  <c r="S22" i="20"/>
  <c r="AA22" i="20"/>
  <c r="AH22" i="20"/>
  <c r="AO22" i="20"/>
  <c r="AW22" i="20"/>
  <c r="BC22" i="20"/>
  <c r="BJ22" i="20"/>
  <c r="BR22" i="20"/>
  <c r="BY22" i="20"/>
  <c r="CE22" i="20"/>
  <c r="I23" i="20"/>
  <c r="P23" i="20"/>
  <c r="W23" i="20"/>
  <c r="AK23" i="20"/>
  <c r="AR23" i="20"/>
  <c r="BM23" i="20"/>
  <c r="F24" i="20"/>
  <c r="N24" i="20"/>
  <c r="U24" i="20"/>
  <c r="AA24" i="20"/>
  <c r="AI24" i="20"/>
  <c r="AP24" i="20"/>
  <c r="AW24" i="20"/>
  <c r="BE24" i="20"/>
  <c r="BK24" i="20"/>
  <c r="BR24" i="20"/>
  <c r="BZ24" i="20"/>
  <c r="CG24" i="20"/>
  <c r="D25" i="20"/>
  <c r="L25" i="20"/>
  <c r="S25" i="20"/>
  <c r="Y25" i="20"/>
  <c r="AG25" i="20"/>
  <c r="AN25" i="20"/>
  <c r="AU25" i="20"/>
  <c r="BC25" i="20"/>
  <c r="BI25" i="20"/>
  <c r="BP25" i="20"/>
  <c r="BX25" i="20"/>
  <c r="CE25" i="20"/>
  <c r="K26" i="20"/>
  <c r="R26" i="20"/>
  <c r="Y26" i="20"/>
  <c r="AG26" i="20"/>
  <c r="AM26" i="20"/>
  <c r="AT26" i="20"/>
  <c r="BB26" i="20"/>
  <c r="BI26" i="20"/>
  <c r="BO26" i="20"/>
  <c r="BW26" i="20"/>
  <c r="CD26" i="20"/>
  <c r="G27" i="20"/>
  <c r="O27" i="20"/>
  <c r="U27" i="20"/>
  <c r="AB27" i="20"/>
  <c r="AJ27" i="20"/>
  <c r="AQ27" i="20"/>
  <c r="AW27" i="20"/>
  <c r="BE27" i="20"/>
  <c r="BL27" i="20"/>
  <c r="BS27" i="20"/>
  <c r="CA27" i="20"/>
  <c r="CG27" i="20"/>
  <c r="E28" i="20"/>
  <c r="K28" i="20"/>
  <c r="S28" i="20"/>
  <c r="Z28" i="20"/>
  <c r="AG28" i="20"/>
  <c r="AO28" i="20"/>
  <c r="AU28" i="20"/>
  <c r="BB28" i="20"/>
  <c r="BJ28" i="20"/>
  <c r="BQ28" i="20"/>
  <c r="BW28" i="20"/>
  <c r="CE28" i="20"/>
  <c r="I29" i="20"/>
  <c r="AM29" i="20"/>
  <c r="BH29" i="20"/>
  <c r="BO29" i="20"/>
  <c r="CC29" i="20"/>
  <c r="I30" i="20"/>
  <c r="W30" i="20"/>
  <c r="AD30" i="20"/>
  <c r="AY30" i="20"/>
  <c r="CC30" i="20"/>
  <c r="E31" i="20"/>
  <c r="L31" i="20"/>
  <c r="T31" i="20"/>
  <c r="AA31" i="20"/>
  <c r="AG31" i="20"/>
  <c r="AO31" i="20"/>
  <c r="AV31" i="20"/>
  <c r="BC31" i="20"/>
  <c r="BK31" i="20"/>
  <c r="BQ31" i="20"/>
  <c r="BX31" i="20"/>
  <c r="CF31" i="20"/>
  <c r="Y32" i="20"/>
  <c r="AT32" i="20"/>
  <c r="BA32" i="20"/>
  <c r="BO32" i="20"/>
  <c r="BV32" i="20"/>
  <c r="CC32" i="20"/>
  <c r="H33" i="20"/>
  <c r="O33" i="20"/>
  <c r="W33" i="20"/>
  <c r="AC33" i="20"/>
  <c r="AJ33" i="20"/>
  <c r="AR33" i="20"/>
  <c r="AY33" i="20"/>
  <c r="BE33" i="20"/>
  <c r="BM33" i="20"/>
  <c r="BT33" i="20"/>
  <c r="CA33" i="20"/>
  <c r="G34" i="20"/>
  <c r="N34" i="20"/>
  <c r="V34" i="20"/>
  <c r="AC34" i="20"/>
  <c r="AI34" i="20"/>
  <c r="AQ34" i="20"/>
  <c r="AX34" i="20"/>
  <c r="BE34" i="20"/>
  <c r="BM34" i="20"/>
  <c r="BS34" i="20"/>
  <c r="BZ34" i="20"/>
  <c r="CH34" i="20"/>
  <c r="D35" i="20"/>
  <c r="K35" i="20"/>
  <c r="Y35" i="20"/>
  <c r="AF35" i="20"/>
  <c r="AM35" i="20"/>
  <c r="AU35" i="20"/>
  <c r="BA35" i="20"/>
  <c r="BH35" i="20"/>
  <c r="BP35" i="20"/>
  <c r="BW35" i="20"/>
  <c r="CC35" i="20"/>
  <c r="I36" i="20"/>
  <c r="O36" i="20"/>
  <c r="V36" i="20"/>
  <c r="AD36" i="20"/>
  <c r="AK36" i="20"/>
  <c r="AQ36" i="20"/>
  <c r="AY36" i="20"/>
  <c r="BQ36" i="20"/>
  <c r="CA36" i="20"/>
  <c r="E37" i="20"/>
  <c r="O37" i="20"/>
  <c r="Y37" i="20"/>
  <c r="AI37" i="20"/>
  <c r="AQ37" i="20"/>
  <c r="BA37" i="20"/>
  <c r="BK37" i="20"/>
  <c r="BT37" i="20"/>
  <c r="CE37" i="20"/>
  <c r="M38" i="20"/>
  <c r="U38" i="20"/>
  <c r="AO38" i="20"/>
  <c r="AX38" i="20"/>
  <c r="BI38" i="20"/>
  <c r="BQ38" i="20"/>
  <c r="BZ38" i="20"/>
  <c r="K39" i="20"/>
  <c r="S39" i="20"/>
  <c r="AC39" i="20"/>
  <c r="AM39" i="20"/>
  <c r="AV39" i="20"/>
  <c r="BO39" i="20"/>
  <c r="BX39" i="20"/>
  <c r="G40" i="20"/>
  <c r="AA40" i="20"/>
  <c r="AK40" i="20"/>
  <c r="AS40" i="20"/>
  <c r="BC40" i="20"/>
  <c r="BM40" i="20"/>
  <c r="BV40" i="20"/>
  <c r="CG40" i="20"/>
  <c r="K41" i="20"/>
  <c r="T41" i="20"/>
  <c r="AN41" i="20"/>
  <c r="AV41" i="20"/>
  <c r="BP41" i="20"/>
  <c r="BY41" i="20"/>
  <c r="S42" i="20"/>
  <c r="AD42" i="20"/>
  <c r="AM42" i="20"/>
  <c r="AW42" i="20"/>
  <c r="BL42" i="20"/>
  <c r="BX42" i="20"/>
  <c r="Y43" i="20"/>
  <c r="AK43" i="20"/>
  <c r="AU43" i="20"/>
  <c r="BJ43" i="20"/>
  <c r="BV43" i="20"/>
  <c r="CH43" i="20"/>
  <c r="H44" i="20"/>
  <c r="W44" i="20"/>
  <c r="AI44" i="20"/>
  <c r="BH44" i="20"/>
  <c r="BT44" i="20"/>
  <c r="CF44" i="20"/>
  <c r="I45" i="20"/>
  <c r="V45" i="20"/>
  <c r="AH45" i="20"/>
  <c r="AW45" i="20"/>
  <c r="BS45" i="20"/>
  <c r="CH45" i="20"/>
  <c r="D46" i="20"/>
  <c r="P46" i="20"/>
  <c r="AA46" i="20"/>
  <c r="AO46" i="20"/>
  <c r="BA46" i="20"/>
  <c r="BM46" i="20"/>
  <c r="O47" i="20"/>
  <c r="AD47" i="20"/>
  <c r="AP47" i="20"/>
  <c r="BA47" i="20"/>
  <c r="BO47" i="20"/>
  <c r="CA47" i="20"/>
  <c r="O48" i="20"/>
  <c r="AB48" i="20"/>
  <c r="AN48" i="20"/>
  <c r="BC48" i="20"/>
  <c r="BM48" i="20"/>
  <c r="BY48" i="20"/>
  <c r="M49" i="20"/>
  <c r="Y49" i="20"/>
  <c r="AI49" i="20"/>
  <c r="AX49" i="20"/>
  <c r="BJ49" i="20"/>
  <c r="BW49" i="20"/>
  <c r="K50" i="20"/>
  <c r="W50" i="20"/>
  <c r="AK50" i="20"/>
  <c r="AW50" i="20"/>
  <c r="BH50" i="20"/>
  <c r="BW50" i="20"/>
  <c r="F51" i="20"/>
  <c r="S51" i="20"/>
  <c r="AG51" i="20"/>
  <c r="AQ51" i="20"/>
  <c r="BE51" i="20"/>
  <c r="BR51" i="20"/>
  <c r="CE51" i="20"/>
  <c r="D52" i="20"/>
  <c r="S52" i="20"/>
  <c r="AO52" i="20"/>
  <c r="BD52" i="20"/>
  <c r="BP52" i="20"/>
  <c r="CC52" i="20"/>
  <c r="I53" i="20"/>
  <c r="S53" i="20"/>
  <c r="AG53" i="20"/>
  <c r="AT53" i="20"/>
  <c r="BR53" i="20"/>
  <c r="CE53" i="20"/>
  <c r="E54" i="20"/>
  <c r="P54" i="20"/>
  <c r="AB54" i="20"/>
  <c r="AQ54" i="20"/>
  <c r="BC54" i="20"/>
  <c r="BM54" i="20"/>
  <c r="N55" i="20"/>
  <c r="AA55" i="20"/>
  <c r="AO55" i="20"/>
  <c r="BA55" i="20"/>
  <c r="BO55" i="20"/>
  <c r="BZ55" i="20"/>
  <c r="AC56" i="20"/>
  <c r="AY56" i="20"/>
  <c r="CA56" i="20"/>
  <c r="K57" i="20"/>
  <c r="AG57" i="20"/>
  <c r="BE57" i="20"/>
  <c r="CH57" i="20"/>
  <c r="K58" i="20"/>
  <c r="AJ58" i="20"/>
  <c r="BL58" i="20"/>
  <c r="S59" i="20"/>
  <c r="AU59" i="20"/>
  <c r="AB60" i="20"/>
  <c r="BY60" i="20"/>
  <c r="I61" i="20"/>
  <c r="AH61" i="20"/>
  <c r="P62" i="20"/>
  <c r="AO62" i="20"/>
  <c r="BQ62" i="20"/>
  <c r="U63" i="20"/>
  <c r="BD63" i="20"/>
  <c r="Y64" i="20"/>
  <c r="BM64" i="20"/>
  <c r="AD65" i="20"/>
  <c r="BS65" i="20"/>
  <c r="AV66" i="20"/>
  <c r="Z67" i="20"/>
  <c r="BW67" i="20"/>
  <c r="F39" i="10"/>
  <c r="F45" i="10" s="1"/>
  <c r="F51" i="10" s="1"/>
  <c r="F304" i="10"/>
  <c r="I331" i="10"/>
  <c r="I337" i="10" s="1"/>
  <c r="E697" i="10"/>
  <c r="E703" i="10" s="1"/>
  <c r="CU23" i="21"/>
  <c r="CT24" i="21"/>
  <c r="CS25" i="21"/>
  <c r="CW25" i="21"/>
  <c r="CR26" i="21"/>
  <c r="Z26" i="21" s="1"/>
  <c r="CV26" i="21"/>
  <c r="CT27" i="21"/>
  <c r="CW27" i="21"/>
  <c r="CR28" i="21"/>
  <c r="CV28" i="21"/>
  <c r="CT29" i="21"/>
  <c r="CS30" i="21"/>
  <c r="CW30" i="21"/>
  <c r="CR31" i="21"/>
  <c r="CV31" i="21"/>
  <c r="CU32" i="21"/>
  <c r="CT33" i="21"/>
  <c r="CS34" i="21"/>
  <c r="CW34" i="21"/>
  <c r="CR35" i="21"/>
  <c r="CV35" i="21"/>
  <c r="CU36" i="21"/>
  <c r="CR37" i="21"/>
  <c r="CV37" i="21"/>
  <c r="CS38" i="21"/>
  <c r="CW38" i="21"/>
  <c r="CT39" i="21"/>
  <c r="CU40" i="21"/>
  <c r="CU41" i="21"/>
  <c r="CR42" i="21"/>
  <c r="CV42" i="21"/>
  <c r="CS43" i="21"/>
  <c r="CW43" i="21"/>
  <c r="CU45" i="21"/>
  <c r="CR46" i="21"/>
  <c r="CV46" i="21"/>
  <c r="CS47" i="21"/>
  <c r="CW47" i="21"/>
  <c r="CT48" i="21"/>
  <c r="U48" i="21" s="1"/>
  <c r="CU49" i="21"/>
  <c r="CV50" i="21"/>
  <c r="W50" i="21" s="1"/>
  <c r="CS51" i="21"/>
  <c r="CW51" i="21"/>
  <c r="CT52" i="21"/>
  <c r="CU53" i="21"/>
  <c r="CU54" i="21"/>
  <c r="CR55" i="21"/>
  <c r="CV55" i="21"/>
  <c r="W55" i="21" s="1"/>
  <c r="CS56" i="21"/>
  <c r="AO56" i="21" s="1"/>
  <c r="CW56" i="21"/>
  <c r="AS56" i="21" s="1"/>
  <c r="E8" i="20"/>
  <c r="O8" i="20"/>
  <c r="U8" i="20"/>
  <c r="Z8" i="20"/>
  <c r="AK8" i="20"/>
  <c r="AP8" i="20"/>
  <c r="AU8" i="20"/>
  <c r="BF8" i="20"/>
  <c r="BK8" i="20"/>
  <c r="BQ8" i="20"/>
  <c r="CA8" i="20"/>
  <c r="CG8" i="20"/>
  <c r="H9" i="20"/>
  <c r="M9" i="20"/>
  <c r="S9" i="20"/>
  <c r="AC9" i="20"/>
  <c r="AI9" i="20"/>
  <c r="AN9" i="20"/>
  <c r="AY9" i="20"/>
  <c r="BD9" i="20"/>
  <c r="BI9" i="20"/>
  <c r="BT9" i="20"/>
  <c r="BY9" i="20"/>
  <c r="CE9" i="20"/>
  <c r="G10" i="20"/>
  <c r="M10" i="20"/>
  <c r="W10" i="20"/>
  <c r="AC10" i="20"/>
  <c r="AH10" i="20"/>
  <c r="AX10" i="20"/>
  <c r="BC10" i="20"/>
  <c r="BI10" i="20"/>
  <c r="BS10" i="20"/>
  <c r="BY10" i="20"/>
  <c r="CE10" i="20"/>
  <c r="I11" i="20"/>
  <c r="P11" i="20"/>
  <c r="W11" i="20"/>
  <c r="AK11" i="20"/>
  <c r="AR11" i="20"/>
  <c r="BM11" i="20"/>
  <c r="F12" i="20"/>
  <c r="N12" i="20"/>
  <c r="U12" i="20"/>
  <c r="AA12" i="20"/>
  <c r="AI12" i="20"/>
  <c r="AP12" i="20"/>
  <c r="AW12" i="20"/>
  <c r="BE12" i="20"/>
  <c r="BK12" i="20"/>
  <c r="BR12" i="20"/>
  <c r="BZ12" i="20"/>
  <c r="CG12" i="20"/>
  <c r="L13" i="20"/>
  <c r="S13" i="20"/>
  <c r="AG13" i="20"/>
  <c r="AN13" i="20"/>
  <c r="AU13" i="20"/>
  <c r="BC13" i="20"/>
  <c r="BI13" i="20"/>
  <c r="BP13" i="20"/>
  <c r="BX13" i="20"/>
  <c r="CE13" i="20"/>
  <c r="AG14" i="20"/>
  <c r="BB14" i="20"/>
  <c r="BI14" i="20"/>
  <c r="BW14" i="20"/>
  <c r="CD14" i="20"/>
  <c r="G15" i="20"/>
  <c r="O15" i="20"/>
  <c r="U15" i="20"/>
  <c r="AB15" i="20"/>
  <c r="AJ15" i="20"/>
  <c r="AQ15" i="20"/>
  <c r="AW15" i="20"/>
  <c r="BE15" i="20"/>
  <c r="BL15" i="20"/>
  <c r="BS15" i="20"/>
  <c r="CA15" i="20"/>
  <c r="CG15" i="20"/>
  <c r="E16" i="20"/>
  <c r="S16" i="20"/>
  <c r="Z16" i="20"/>
  <c r="AG16" i="20"/>
  <c r="AO16" i="20"/>
  <c r="AU16" i="20"/>
  <c r="BB16" i="20"/>
  <c r="BJ16" i="20"/>
  <c r="BQ16" i="20"/>
  <c r="BW16" i="20"/>
  <c r="CE16" i="20"/>
  <c r="I17" i="20"/>
  <c r="I18" i="20"/>
  <c r="W18" i="20"/>
  <c r="AD18" i="20"/>
  <c r="AY18" i="20"/>
  <c r="E19" i="20"/>
  <c r="L19" i="20"/>
  <c r="T19" i="20"/>
  <c r="AA19" i="20"/>
  <c r="AG19" i="20"/>
  <c r="AO19" i="20"/>
  <c r="AV19" i="20"/>
  <c r="BC19" i="20"/>
  <c r="BK19" i="20"/>
  <c r="BQ19" i="20"/>
  <c r="BX19" i="20"/>
  <c r="CF19" i="20"/>
  <c r="Y20" i="20"/>
  <c r="AT20" i="20"/>
  <c r="BA20" i="20"/>
  <c r="BO20" i="20"/>
  <c r="BV20" i="20"/>
  <c r="CC20" i="20"/>
  <c r="H21" i="20"/>
  <c r="O21" i="20"/>
  <c r="W21" i="20"/>
  <c r="AC21" i="20"/>
  <c r="AJ21" i="20"/>
  <c r="AR21" i="20"/>
  <c r="AY21" i="20"/>
  <c r="BE21" i="20"/>
  <c r="BM21" i="20"/>
  <c r="BT21" i="20"/>
  <c r="CA21" i="20"/>
  <c r="G22" i="20"/>
  <c r="N22" i="20"/>
  <c r="V22" i="20"/>
  <c r="AC22" i="20"/>
  <c r="AI22" i="20"/>
  <c r="AQ22" i="20"/>
  <c r="AX22" i="20"/>
  <c r="BE22" i="20"/>
  <c r="BM22" i="20"/>
  <c r="BS22" i="20"/>
  <c r="BZ22" i="20"/>
  <c r="CH22" i="20"/>
  <c r="D23" i="20"/>
  <c r="K23" i="20"/>
  <c r="Y23" i="20"/>
  <c r="AF23" i="20"/>
  <c r="AM23" i="20"/>
  <c r="AU23" i="20"/>
  <c r="BA23" i="20"/>
  <c r="BH23" i="20"/>
  <c r="BP23" i="20"/>
  <c r="BW23" i="20"/>
  <c r="CC23" i="20"/>
  <c r="I24" i="20"/>
  <c r="O24" i="20"/>
  <c r="V24" i="20"/>
  <c r="AD24" i="20"/>
  <c r="AK24" i="20"/>
  <c r="AQ24" i="20"/>
  <c r="AY24" i="20"/>
  <c r="BF24" i="20"/>
  <c r="BM24" i="20"/>
  <c r="CA24" i="20"/>
  <c r="CH24" i="20"/>
  <c r="G25" i="20"/>
  <c r="M25" i="20"/>
  <c r="T25" i="20"/>
  <c r="AB25" i="20"/>
  <c r="AI25" i="20"/>
  <c r="AO25" i="20"/>
  <c r="AW25" i="20"/>
  <c r="BD25" i="20"/>
  <c r="BK25" i="20"/>
  <c r="BS25" i="20"/>
  <c r="BY25" i="20"/>
  <c r="CF25" i="20"/>
  <c r="F26" i="20"/>
  <c r="M26" i="20"/>
  <c r="S26" i="20"/>
  <c r="AA26" i="20"/>
  <c r="AH26" i="20"/>
  <c r="AO26" i="20"/>
  <c r="AW26" i="20"/>
  <c r="BC26" i="20"/>
  <c r="BJ26" i="20"/>
  <c r="BR26" i="20"/>
  <c r="BY26" i="20"/>
  <c r="CE26" i="20"/>
  <c r="I27" i="20"/>
  <c r="P27" i="20"/>
  <c r="W27" i="20"/>
  <c r="AK27" i="20"/>
  <c r="AR27" i="20"/>
  <c r="BM27" i="20"/>
  <c r="F28" i="20"/>
  <c r="N28" i="20"/>
  <c r="U28" i="20"/>
  <c r="AA28" i="20"/>
  <c r="AI28" i="20"/>
  <c r="AP28" i="20"/>
  <c r="AW28" i="20"/>
  <c r="BE28" i="20"/>
  <c r="BK28" i="20"/>
  <c r="BR28" i="20"/>
  <c r="BZ28" i="20"/>
  <c r="CG28" i="20"/>
  <c r="D29" i="20"/>
  <c r="L29" i="20"/>
  <c r="S29" i="20"/>
  <c r="Y29" i="20"/>
  <c r="AG29" i="20"/>
  <c r="AN29" i="20"/>
  <c r="AU29" i="20"/>
  <c r="BC29" i="20"/>
  <c r="BI29" i="20"/>
  <c r="BP29" i="20"/>
  <c r="BX29" i="20"/>
  <c r="CE29" i="20"/>
  <c r="K30" i="20"/>
  <c r="R30" i="20"/>
  <c r="Y30" i="20"/>
  <c r="AG30" i="20"/>
  <c r="AM30" i="20"/>
  <c r="AT30" i="20"/>
  <c r="BB30" i="20"/>
  <c r="BI30" i="20"/>
  <c r="BO30" i="20"/>
  <c r="BW30" i="20"/>
  <c r="CD30" i="20"/>
  <c r="G31" i="20"/>
  <c r="O31" i="20"/>
  <c r="U31" i="20"/>
  <c r="AB31" i="20"/>
  <c r="AJ31" i="20"/>
  <c r="AQ31" i="20"/>
  <c r="AW31" i="20"/>
  <c r="BE31" i="20"/>
  <c r="BL31" i="20"/>
  <c r="BS31" i="20"/>
  <c r="CA31" i="20"/>
  <c r="CG31" i="20"/>
  <c r="E32" i="20"/>
  <c r="K32" i="20"/>
  <c r="S32" i="20"/>
  <c r="Z32" i="20"/>
  <c r="AG32" i="20"/>
  <c r="AO32" i="20"/>
  <c r="AU32" i="20"/>
  <c r="BB32" i="20"/>
  <c r="BJ32" i="20"/>
  <c r="BQ32" i="20"/>
  <c r="BW32" i="20"/>
  <c r="CE32" i="20"/>
  <c r="I33" i="20"/>
  <c r="AM33" i="20"/>
  <c r="BH33" i="20"/>
  <c r="BO33" i="20"/>
  <c r="CC33" i="20"/>
  <c r="I34" i="20"/>
  <c r="W34" i="20"/>
  <c r="AD34" i="20"/>
  <c r="AS34" i="20"/>
  <c r="AY34" i="20"/>
  <c r="CC34" i="20"/>
  <c r="E35" i="20"/>
  <c r="L35" i="20"/>
  <c r="T35" i="20"/>
  <c r="AA35" i="20"/>
  <c r="AG35" i="20"/>
  <c r="AO35" i="20"/>
  <c r="AV35" i="20"/>
  <c r="BC35" i="20"/>
  <c r="BK35" i="20"/>
  <c r="BQ35" i="20"/>
  <c r="BX35" i="20"/>
  <c r="CF35" i="20"/>
  <c r="Y36" i="20"/>
  <c r="AT36" i="20"/>
  <c r="BA36" i="20"/>
  <c r="BI36" i="20"/>
  <c r="BS36" i="20"/>
  <c r="CC36" i="20"/>
  <c r="H37" i="20"/>
  <c r="S37" i="20"/>
  <c r="AA37" i="20"/>
  <c r="AJ37" i="20"/>
  <c r="AU37" i="20"/>
  <c r="BD37" i="20"/>
  <c r="BL37" i="20"/>
  <c r="BW37" i="20"/>
  <c r="CF37" i="20"/>
  <c r="E38" i="20"/>
  <c r="N38" i="20"/>
  <c r="Y38" i="20"/>
  <c r="AH38" i="20"/>
  <c r="AP38" i="20"/>
  <c r="BA38" i="20"/>
  <c r="BJ38" i="20"/>
  <c r="BS38" i="20"/>
  <c r="CD38" i="20"/>
  <c r="L39" i="20"/>
  <c r="W39" i="20"/>
  <c r="AF39" i="20"/>
  <c r="AN39" i="20"/>
  <c r="AY39" i="20"/>
  <c r="BH39" i="20"/>
  <c r="BQ39" i="20"/>
  <c r="U40" i="20"/>
  <c r="AC40" i="20"/>
  <c r="AW40" i="20"/>
  <c r="BF40" i="20"/>
  <c r="BY40" i="20"/>
  <c r="CH40" i="20"/>
  <c r="D41" i="20"/>
  <c r="M41" i="20"/>
  <c r="X41" i="20"/>
  <c r="AF41" i="20"/>
  <c r="AO41" i="20"/>
  <c r="BI41" i="20"/>
  <c r="BQ41" i="20"/>
  <c r="M42" i="20"/>
  <c r="W42" i="20"/>
  <c r="AO42" i="20"/>
  <c r="BC42" i="20"/>
  <c r="BP42" i="20"/>
  <c r="CA42" i="20"/>
  <c r="O43" i="20"/>
  <c r="Z43" i="20"/>
  <c r="BA43" i="20"/>
  <c r="BM43" i="20"/>
  <c r="BW43" i="20"/>
  <c r="M44" i="20"/>
  <c r="AJ44" i="20"/>
  <c r="AY44" i="20"/>
  <c r="BK44" i="20"/>
  <c r="M45" i="20"/>
  <c r="W45" i="20"/>
  <c r="AL45" i="20"/>
  <c r="AX45" i="20"/>
  <c r="BJ45" i="20"/>
  <c r="BY45" i="20"/>
  <c r="E46" i="20"/>
  <c r="AF46" i="20"/>
  <c r="AR46" i="20"/>
  <c r="BC46" i="20"/>
  <c r="BQ46" i="20"/>
  <c r="CC46" i="20"/>
  <c r="F47" i="20"/>
  <c r="U47" i="20"/>
  <c r="AQ47" i="20"/>
  <c r="BF47" i="20"/>
  <c r="BR47" i="20"/>
  <c r="CC47" i="20"/>
  <c r="G48" i="20"/>
  <c r="S48" i="20"/>
  <c r="AC48" i="20"/>
  <c r="AR48" i="20"/>
  <c r="BD48" i="20"/>
  <c r="BP48" i="20"/>
  <c r="CE48" i="20"/>
  <c r="N49" i="20"/>
  <c r="AA49" i="20"/>
  <c r="AO49" i="20"/>
  <c r="BB49" i="20"/>
  <c r="BM49" i="20"/>
  <c r="BZ49" i="20"/>
  <c r="O50" i="20"/>
  <c r="AB50" i="20"/>
  <c r="AM50" i="20"/>
  <c r="BM50" i="20"/>
  <c r="CA50" i="20"/>
  <c r="I51" i="20"/>
  <c r="V51" i="20"/>
  <c r="AI51" i="20"/>
  <c r="AU51" i="20"/>
  <c r="BJ51" i="20"/>
  <c r="CG51" i="20"/>
  <c r="I52" i="20"/>
  <c r="T52" i="20"/>
  <c r="AG52" i="20"/>
  <c r="AU52" i="20"/>
  <c r="BH52" i="20"/>
  <c r="BS52" i="20"/>
  <c r="CF52" i="20"/>
  <c r="K53" i="20"/>
  <c r="W53" i="20"/>
  <c r="AW53" i="20"/>
  <c r="BI53" i="20"/>
  <c r="BW53" i="20"/>
  <c r="G54" i="20"/>
  <c r="T54" i="20"/>
  <c r="AG54" i="20"/>
  <c r="AR54" i="20"/>
  <c r="BE54" i="20"/>
  <c r="BS54" i="20"/>
  <c r="CF54" i="20"/>
  <c r="E55" i="20"/>
  <c r="S55" i="20"/>
  <c r="AP55" i="20"/>
  <c r="BE55" i="20"/>
  <c r="BQ55" i="20"/>
  <c r="CC55" i="20"/>
  <c r="H56" i="20"/>
  <c r="S56" i="20"/>
  <c r="AG56" i="20"/>
  <c r="BI56" i="20"/>
  <c r="N57" i="20"/>
  <c r="AM57" i="20"/>
  <c r="BO57" i="20"/>
  <c r="AU58" i="20"/>
  <c r="BP58" i="20"/>
  <c r="AD59" i="20"/>
  <c r="BB59" i="20"/>
  <c r="BW59" i="20"/>
  <c r="I60" i="20"/>
  <c r="AI60" i="20"/>
  <c r="BD60" i="20"/>
  <c r="CF60" i="20"/>
  <c r="W62" i="20"/>
  <c r="AF63" i="20"/>
  <c r="BJ63" i="20"/>
  <c r="AN64" i="20"/>
  <c r="G65" i="20"/>
  <c r="AR65" i="20"/>
  <c r="CD65" i="20"/>
  <c r="BH66" i="20"/>
  <c r="AT67" i="20"/>
  <c r="E253" i="10"/>
  <c r="E535" i="10"/>
  <c r="E541" i="10" s="1"/>
  <c r="E547" i="10" s="1"/>
  <c r="G989" i="10"/>
  <c r="CR23" i="21"/>
  <c r="CV23" i="21"/>
  <c r="CU24" i="21"/>
  <c r="CT25" i="21"/>
  <c r="CS26" i="21"/>
  <c r="AA26" i="21" s="1"/>
  <c r="CU27" i="21"/>
  <c r="CS28" i="21"/>
  <c r="CW28" i="21"/>
  <c r="CU29" i="21"/>
  <c r="CT30" i="21"/>
  <c r="CS31" i="21"/>
  <c r="CW31" i="21"/>
  <c r="CR32" i="21"/>
  <c r="CV32" i="21"/>
  <c r="CU33" i="21"/>
  <c r="CT34" i="21"/>
  <c r="CS35" i="21"/>
  <c r="CW35" i="21"/>
  <c r="CR36" i="21"/>
  <c r="E36" i="21" s="1"/>
  <c r="CV36" i="21"/>
  <c r="CS37" i="21"/>
  <c r="CW37" i="21"/>
  <c r="CT38" i="21"/>
  <c r="CU39" i="21"/>
  <c r="CR40" i="21"/>
  <c r="CV40" i="21"/>
  <c r="CR41" i="21"/>
  <c r="CV41" i="21"/>
  <c r="CS42" i="21"/>
  <c r="CW42" i="21"/>
  <c r="CT43" i="21"/>
  <c r="CT44" i="21"/>
  <c r="CT45" i="21"/>
  <c r="CT46" i="21"/>
  <c r="CU47" i="21"/>
  <c r="CR48" i="21"/>
  <c r="S48" i="21" s="1"/>
  <c r="CV48" i="21"/>
  <c r="W48" i="21" s="1"/>
  <c r="CS49" i="21"/>
  <c r="CW49" i="21"/>
  <c r="CT50" i="21"/>
  <c r="U50" i="21" s="1"/>
  <c r="CT51" i="21"/>
  <c r="CU52" i="21"/>
  <c r="CR53" i="21"/>
  <c r="CV53" i="21"/>
  <c r="W53" i="21" s="1"/>
  <c r="CR54" i="21"/>
  <c r="CV54" i="21"/>
  <c r="CS55" i="21"/>
  <c r="CW55" i="21"/>
  <c r="CT56" i="21"/>
  <c r="CT57" i="21"/>
  <c r="CU58" i="21"/>
  <c r="AQ58" i="21" s="1"/>
  <c r="CR59" i="21"/>
  <c r="CV59" i="21"/>
  <c r="CS60" i="21"/>
  <c r="CW60" i="21"/>
  <c r="CT61" i="21"/>
  <c r="CU62" i="21"/>
  <c r="V62" i="21" s="1"/>
  <c r="CR63" i="21"/>
  <c r="CV63" i="21"/>
  <c r="CS64" i="21"/>
  <c r="CW64" i="21"/>
  <c r="CT65" i="21"/>
  <c r="U65" i="21" s="1"/>
  <c r="CU66" i="21"/>
  <c r="CR67" i="21"/>
  <c r="O74" i="27"/>
  <c r="W74" i="27" s="1"/>
  <c r="N73" i="27"/>
  <c r="V73" i="27" s="1"/>
  <c r="K54" i="27"/>
  <c r="S54" i="27" s="1"/>
  <c r="G54" i="27"/>
  <c r="O54" i="27" s="1"/>
  <c r="H53" i="27"/>
  <c r="P53" i="27" s="1"/>
  <c r="I52" i="27"/>
  <c r="Q52" i="27" s="1"/>
  <c r="F51" i="27"/>
  <c r="N51" i="27" s="1"/>
  <c r="G50" i="27"/>
  <c r="O50" i="27" s="1"/>
  <c r="I47" i="27"/>
  <c r="Q47" i="27" s="1"/>
  <c r="J46" i="27"/>
  <c r="R46" i="27" s="1"/>
  <c r="F46" i="27"/>
  <c r="N46" i="27" s="1"/>
  <c r="G45" i="27"/>
  <c r="O45" i="27" s="1"/>
  <c r="H44" i="27"/>
  <c r="P44" i="27" s="1"/>
  <c r="F42" i="27"/>
  <c r="N42" i="27" s="1"/>
  <c r="K40" i="27"/>
  <c r="S40" i="27" s="1"/>
  <c r="G40" i="27"/>
  <c r="O40" i="27" s="1"/>
  <c r="H39" i="27"/>
  <c r="P39" i="27" s="1"/>
  <c r="I38" i="27"/>
  <c r="Q38" i="27" s="1"/>
  <c r="F37" i="27"/>
  <c r="N37" i="27" s="1"/>
  <c r="G36" i="27"/>
  <c r="O36" i="27" s="1"/>
  <c r="I33" i="27"/>
  <c r="Q33" i="27" s="1"/>
  <c r="F32" i="27"/>
  <c r="N32" i="27" s="1"/>
  <c r="G31" i="27"/>
  <c r="O31" i="27" s="1"/>
  <c r="F28" i="27"/>
  <c r="N28" i="27" s="1"/>
  <c r="O68" i="27"/>
  <c r="N67" i="27"/>
  <c r="I54" i="27"/>
  <c r="Q54" i="27" s="1"/>
  <c r="J53" i="27"/>
  <c r="R53" i="27" s="1"/>
  <c r="G52" i="27"/>
  <c r="O52" i="27" s="1"/>
  <c r="J47" i="27"/>
  <c r="R47" i="27" s="1"/>
  <c r="H45" i="27"/>
  <c r="P45" i="27" s="1"/>
  <c r="I40" i="27"/>
  <c r="Q40" i="27" s="1"/>
  <c r="J39" i="27"/>
  <c r="R39" i="27" s="1"/>
  <c r="G38" i="27"/>
  <c r="O38" i="27" s="1"/>
  <c r="F33" i="27"/>
  <c r="N33" i="27" s="1"/>
  <c r="I32" i="27"/>
  <c r="Q32" i="27" s="1"/>
  <c r="H31" i="27"/>
  <c r="P31" i="27" s="1"/>
  <c r="G30" i="27"/>
  <c r="O30" i="27" s="1"/>
  <c r="G29" i="27"/>
  <c r="O29" i="27" s="1"/>
  <c r="H54" i="27"/>
  <c r="P54" i="27" s="1"/>
  <c r="G51" i="27"/>
  <c r="O51" i="27" s="1"/>
  <c r="G49" i="27"/>
  <c r="O49" i="27" s="1"/>
  <c r="K47" i="27"/>
  <c r="S47" i="27" s="1"/>
  <c r="H46" i="27"/>
  <c r="P46" i="27" s="1"/>
  <c r="I45" i="27"/>
  <c r="Q45" i="27" s="1"/>
  <c r="F43" i="27"/>
  <c r="N43" i="27" s="1"/>
  <c r="G39" i="27"/>
  <c r="O39" i="27" s="1"/>
  <c r="H38" i="27"/>
  <c r="P38" i="27" s="1"/>
  <c r="F36" i="27"/>
  <c r="N36" i="27" s="1"/>
  <c r="J33" i="27"/>
  <c r="R33" i="27" s="1"/>
  <c r="H32" i="27"/>
  <c r="P32" i="27" s="1"/>
  <c r="F29" i="27"/>
  <c r="N29" i="27" s="1"/>
  <c r="G37" i="27"/>
  <c r="O37" i="27" s="1"/>
  <c r="F39" i="27"/>
  <c r="N39" i="27" s="1"/>
  <c r="H40" i="27"/>
  <c r="P40" i="27" s="1"/>
  <c r="H43" i="27"/>
  <c r="P43" i="27" s="1"/>
  <c r="F44" i="27"/>
  <c r="N44" i="27" s="1"/>
  <c r="G46" i="27"/>
  <c r="O46" i="27" s="1"/>
  <c r="G47" i="27"/>
  <c r="O47" i="27" s="1"/>
  <c r="AK12" i="30"/>
  <c r="E12" i="30" s="1"/>
  <c r="E12" i="28"/>
  <c r="BW56" i="15"/>
  <c r="CH56" i="15" s="1"/>
  <c r="AK8" i="23"/>
  <c r="AS8" i="23"/>
  <c r="U8" i="23"/>
  <c r="E36" i="2"/>
  <c r="N13" i="28"/>
  <c r="V13" i="28"/>
  <c r="V13" i="30" s="1"/>
  <c r="AL27" i="30"/>
  <c r="AD13" i="28"/>
  <c r="AD13" i="30" s="1"/>
  <c r="N26" i="30"/>
  <c r="S40" i="2"/>
  <c r="E38" i="2"/>
  <c r="N35" i="2"/>
  <c r="O36" i="2"/>
  <c r="P37" i="2"/>
  <c r="Q38" i="2"/>
  <c r="R39" i="2"/>
  <c r="E12" i="23"/>
  <c r="B37" i="2"/>
  <c r="D37" i="2"/>
  <c r="Z39" i="2"/>
  <c r="Y38" i="2"/>
  <c r="B38" i="2"/>
  <c r="AC40" i="2"/>
  <c r="E39" i="2"/>
  <c r="AT18" i="28"/>
  <c r="AT18" i="30" s="1"/>
  <c r="AT19" i="28"/>
  <c r="AT19" i="30" s="1"/>
  <c r="H55" i="10"/>
  <c r="H61" i="10" s="1"/>
  <c r="H67" i="10" s="1"/>
  <c r="H73" i="10" s="1"/>
  <c r="J1185" i="10"/>
  <c r="J1191" i="10" s="1"/>
  <c r="J1197" i="10" s="1"/>
  <c r="J1203" i="10" s="1"/>
  <c r="J765" i="10"/>
  <c r="J771" i="10" s="1"/>
  <c r="J777" i="10" s="1"/>
  <c r="J783" i="10" s="1"/>
  <c r="J895" i="10"/>
  <c r="J901" i="10" s="1"/>
  <c r="J907" i="10" s="1"/>
  <c r="J913" i="10" s="1"/>
  <c r="J315" i="10"/>
  <c r="J321" i="10" s="1"/>
  <c r="J327" i="10" s="1"/>
  <c r="J333" i="10" s="1"/>
  <c r="J687" i="10"/>
  <c r="J693" i="10" s="1"/>
  <c r="J699" i="10" s="1"/>
  <c r="J705" i="10" s="1"/>
  <c r="J237" i="10"/>
  <c r="J243" i="10" s="1"/>
  <c r="J249" i="10" s="1"/>
  <c r="J255" i="10" s="1"/>
  <c r="F81" i="10"/>
  <c r="F87" i="10" s="1"/>
  <c r="F93" i="10" s="1"/>
  <c r="F99" i="10" s="1"/>
  <c r="G5" i="23"/>
  <c r="O5" i="23" s="1"/>
  <c r="W5" i="23" s="1"/>
  <c r="AE5" i="23" s="1"/>
  <c r="AM5" i="23" s="1"/>
  <c r="AU5" i="23" s="1"/>
  <c r="BC5" i="23" s="1"/>
  <c r="J7" i="19"/>
  <c r="Q7" i="19" s="1"/>
  <c r="X7" i="19" s="1"/>
  <c r="AE7" i="19" s="1"/>
  <c r="AL7" i="19" s="1"/>
  <c r="AS7" i="19" s="1"/>
  <c r="AZ7" i="19" s="1"/>
  <c r="BG7" i="19" s="1"/>
  <c r="BN7" i="19" s="1"/>
  <c r="BU7" i="19" s="1"/>
  <c r="CB7" i="19" s="1"/>
  <c r="CI7" i="19" s="1"/>
  <c r="J1289" i="10"/>
  <c r="J1295" i="10" s="1"/>
  <c r="J1301" i="10" s="1"/>
  <c r="J1307" i="10" s="1"/>
  <c r="G1029" i="10"/>
  <c r="G1035" i="10" s="1"/>
  <c r="G1041" i="10" s="1"/>
  <c r="G1047" i="10" s="1"/>
  <c r="G7" i="20"/>
  <c r="N7" i="20" s="1"/>
  <c r="U7" i="20" s="1"/>
  <c r="AB7" i="20" s="1"/>
  <c r="AI7" i="20" s="1"/>
  <c r="AP7" i="20" s="1"/>
  <c r="AW7" i="20" s="1"/>
  <c r="BD7" i="20" s="1"/>
  <c r="BK7" i="20" s="1"/>
  <c r="BR7" i="20" s="1"/>
  <c r="BY7" i="20" s="1"/>
  <c r="CF7" i="20" s="1"/>
  <c r="E1341" i="10"/>
  <c r="E1347" i="10" s="1"/>
  <c r="E1353" i="10" s="1"/>
  <c r="E1359" i="10" s="1"/>
  <c r="E1237" i="10"/>
  <c r="E1243" i="10" s="1"/>
  <c r="E1249" i="10" s="1"/>
  <c r="E1255" i="10" s="1"/>
  <c r="E1159" i="10"/>
  <c r="E1165" i="10" s="1"/>
  <c r="E1171" i="10" s="1"/>
  <c r="E1177" i="10" s="1"/>
  <c r="E1263" i="10"/>
  <c r="E1269" i="10" s="1"/>
  <c r="E1275" i="10" s="1"/>
  <c r="E1281" i="10" s="1"/>
  <c r="E1133" i="10"/>
  <c r="E1139" i="10" s="1"/>
  <c r="E1145" i="10" s="1"/>
  <c r="E1151" i="10" s="1"/>
  <c r="E1081" i="10"/>
  <c r="E1289" i="10"/>
  <c r="E1295" i="10" s="1"/>
  <c r="E1301" i="10" s="1"/>
  <c r="E1307" i="10" s="1"/>
  <c r="E1185" i="10"/>
  <c r="E1191" i="10" s="1"/>
  <c r="E1197" i="10" s="1"/>
  <c r="E1203" i="10" s="1"/>
  <c r="E1055" i="10"/>
  <c r="E1061" i="10" s="1"/>
  <c r="E1067" i="10" s="1"/>
  <c r="E1073" i="10" s="1"/>
  <c r="E921" i="10"/>
  <c r="E927" i="10" s="1"/>
  <c r="E933" i="10" s="1"/>
  <c r="E939" i="10" s="1"/>
  <c r="E895" i="10"/>
  <c r="E901" i="10" s="1"/>
  <c r="E907" i="10" s="1"/>
  <c r="E913" i="10" s="1"/>
  <c r="E869" i="10"/>
  <c r="E875" i="10" s="1"/>
  <c r="E881" i="10" s="1"/>
  <c r="E887" i="10" s="1"/>
  <c r="E843" i="10"/>
  <c r="E849" i="10" s="1"/>
  <c r="E855" i="10" s="1"/>
  <c r="E861" i="10" s="1"/>
  <c r="E817" i="10"/>
  <c r="E823" i="10" s="1"/>
  <c r="E829" i="10" s="1"/>
  <c r="E835" i="10" s="1"/>
  <c r="E791" i="10"/>
  <c r="E797" i="10" s="1"/>
  <c r="E803" i="10" s="1"/>
  <c r="E809" i="10" s="1"/>
  <c r="E765" i="10"/>
  <c r="E771" i="10" s="1"/>
  <c r="E777" i="10" s="1"/>
  <c r="E783" i="10" s="1"/>
  <c r="E7" i="19"/>
  <c r="D7" i="19" s="1"/>
  <c r="F5" i="30"/>
  <c r="E5" i="30" s="1"/>
  <c r="E631" i="10"/>
  <c r="E637" i="10" s="1"/>
  <c r="E643" i="10" s="1"/>
  <c r="E649" i="10" s="1"/>
  <c r="E739" i="10"/>
  <c r="E1029" i="10"/>
  <c r="E1035" i="10" s="1"/>
  <c r="E1041" i="10" s="1"/>
  <c r="E1047" i="10" s="1"/>
  <c r="E1107" i="10"/>
  <c r="E1113" i="10" s="1"/>
  <c r="E1119" i="10" s="1"/>
  <c r="E1125" i="10" s="1"/>
  <c r="E1211" i="10"/>
  <c r="E1217" i="10" s="1"/>
  <c r="E1223" i="10" s="1"/>
  <c r="E1229" i="10" s="1"/>
  <c r="H15" i="7"/>
  <c r="D15" i="7"/>
  <c r="G15" i="7"/>
  <c r="F12" i="27"/>
  <c r="J12" i="27"/>
  <c r="G12" i="27"/>
  <c r="K12" i="27"/>
  <c r="H12" i="27"/>
  <c r="I12" i="27"/>
  <c r="J12" i="28"/>
  <c r="Y68" i="27"/>
  <c r="I68" i="27" s="1"/>
  <c r="AO22" i="15"/>
  <c r="DX22" i="15" s="1"/>
  <c r="DY22" i="15" s="1"/>
  <c r="U22" i="15"/>
  <c r="CN22" i="15" s="1"/>
  <c r="CT22" i="15" s="1"/>
  <c r="AY22" i="15"/>
  <c r="EP22" i="15" s="1"/>
  <c r="EQ22" i="15" s="1"/>
  <c r="AE22" i="15"/>
  <c r="DF22" i="15" s="1"/>
  <c r="K22" i="15"/>
  <c r="BV22" i="15" s="1"/>
  <c r="CA22" i="15" s="1"/>
  <c r="AE23" i="15"/>
  <c r="AY23" i="15"/>
  <c r="BW24" i="15"/>
  <c r="CD24" i="15" s="1"/>
  <c r="DJ28" i="15"/>
  <c r="X28" i="17" s="1"/>
  <c r="DH28" i="15"/>
  <c r="AY29" i="15"/>
  <c r="U29" i="15"/>
  <c r="AO29" i="15"/>
  <c r="K29" i="15"/>
  <c r="DI23" i="15"/>
  <c r="O23" i="17" s="1"/>
  <c r="EV23" i="15"/>
  <c r="AL23" i="20" s="1"/>
  <c r="K24" i="15"/>
  <c r="AY24" i="15"/>
  <c r="BY24" i="15"/>
  <c r="DL24" i="15"/>
  <c r="ET25" i="15"/>
  <c r="X25" i="20" s="1"/>
  <c r="ES25" i="15"/>
  <c r="Q25" i="20" s="1"/>
  <c r="EW25" i="15"/>
  <c r="AS25" i="20" s="1"/>
  <c r="ER25" i="15"/>
  <c r="J25" i="20" s="1"/>
  <c r="AO26" i="15"/>
  <c r="AY26" i="15"/>
  <c r="DJ26" i="15"/>
  <c r="T26" i="17" s="1"/>
  <c r="DI26" i="15"/>
  <c r="DM26" i="15"/>
  <c r="DH26" i="15"/>
  <c r="I26" i="17" s="1"/>
  <c r="DK26" i="15"/>
  <c r="Z26" i="17" s="1"/>
  <c r="EW30" i="15"/>
  <c r="AS30" i="20" s="1"/>
  <c r="EV30" i="15"/>
  <c r="AL30" i="20" s="1"/>
  <c r="U23" i="15"/>
  <c r="CB23" i="15"/>
  <c r="DK23" i="15"/>
  <c r="AC23" i="17" s="1"/>
  <c r="DZ23" i="15"/>
  <c r="I23" i="19" s="1"/>
  <c r="ER23" i="15"/>
  <c r="J23" i="20" s="1"/>
  <c r="EW23" i="15"/>
  <c r="AS23" i="20" s="1"/>
  <c r="CA24" i="15"/>
  <c r="CP24" i="15"/>
  <c r="DH24" i="15"/>
  <c r="DM24" i="15"/>
  <c r="AQ24" i="17" s="1"/>
  <c r="EW24" i="15"/>
  <c r="AS24" i="20" s="1"/>
  <c r="EU25" i="15"/>
  <c r="AE25" i="20" s="1"/>
  <c r="K26" i="15"/>
  <c r="CR33" i="15"/>
  <c r="X33" i="16" s="1"/>
  <c r="CQ33" i="15"/>
  <c r="P33" i="16" s="1"/>
  <c r="CU33" i="15"/>
  <c r="AR33" i="16" s="1"/>
  <c r="CP33" i="15"/>
  <c r="CS33" i="15"/>
  <c r="AA33" i="16" s="1"/>
  <c r="DM23" i="15"/>
  <c r="AR23" i="17" s="1"/>
  <c r="CC24" i="15"/>
  <c r="EB25" i="15"/>
  <c r="ED25" i="15"/>
  <c r="AI25" i="19" s="1"/>
  <c r="DZ25" i="15"/>
  <c r="F25" i="19" s="1"/>
  <c r="CR26" i="15"/>
  <c r="CT26" i="15"/>
  <c r="CP26" i="15"/>
  <c r="AY28" i="15"/>
  <c r="AE28" i="15"/>
  <c r="K28" i="15"/>
  <c r="AO28" i="15"/>
  <c r="U28" i="15"/>
  <c r="EB31" i="15"/>
  <c r="X31" i="19" s="1"/>
  <c r="EA31" i="15"/>
  <c r="N31" i="19" s="1"/>
  <c r="DG26" i="15"/>
  <c r="DS26" i="15" s="1"/>
  <c r="DM27" i="15"/>
  <c r="AS27" i="17" s="1"/>
  <c r="ED27" i="15"/>
  <c r="AK27" i="19" s="1"/>
  <c r="CC28" i="15"/>
  <c r="EC28" i="15"/>
  <c r="AA28" i="19" s="1"/>
  <c r="CB29" i="15"/>
  <c r="AE30" i="15"/>
  <c r="CC30" i="15"/>
  <c r="AE31" i="15"/>
  <c r="BW31" i="15"/>
  <c r="CS31" i="15"/>
  <c r="K32" i="15"/>
  <c r="AO32" i="15"/>
  <c r="BX32" i="15"/>
  <c r="DH32" i="15"/>
  <c r="DZ32" i="15"/>
  <c r="E32" i="19" s="1"/>
  <c r="EE32" i="15"/>
  <c r="AS32" i="19" s="1"/>
  <c r="BX33" i="15"/>
  <c r="CO33" i="15"/>
  <c r="CW33" i="15" s="1"/>
  <c r="AY34" i="15"/>
  <c r="BY34" i="15"/>
  <c r="ED34" i="15"/>
  <c r="AL34" i="19" s="1"/>
  <c r="CQ35" i="15"/>
  <c r="Q35" i="16" s="1"/>
  <c r="DM35" i="15"/>
  <c r="AR35" i="17" s="1"/>
  <c r="CQ37" i="15"/>
  <c r="N37" i="16" s="1"/>
  <c r="DJ37" i="15"/>
  <c r="W37" i="17" s="1"/>
  <c r="DH38" i="15"/>
  <c r="DY38" i="15"/>
  <c r="EC38" i="15"/>
  <c r="AD38" i="19" s="1"/>
  <c r="U39" i="15"/>
  <c r="BX39" i="15"/>
  <c r="CQ39" i="15"/>
  <c r="M39" i="16" s="1"/>
  <c r="U40" i="15"/>
  <c r="AY40" i="15"/>
  <c r="BZ40" i="15"/>
  <c r="DK40" i="15"/>
  <c r="ED40" i="15"/>
  <c r="AJ40" i="19" s="1"/>
  <c r="AY41" i="15"/>
  <c r="CA41" i="15"/>
  <c r="CO41" i="15"/>
  <c r="CS41" i="15"/>
  <c r="AD41" i="16" s="1"/>
  <c r="ER41" i="15"/>
  <c r="J41" i="20" s="1"/>
  <c r="AE42" i="15"/>
  <c r="CC42" i="15"/>
  <c r="CR42" i="15"/>
  <c r="W42" i="16" s="1"/>
  <c r="DL42" i="15"/>
  <c r="AI42" i="17" s="1"/>
  <c r="AE43" i="15"/>
  <c r="CB43" i="15"/>
  <c r="CR43" i="15"/>
  <c r="V43" i="16" s="1"/>
  <c r="CU43" i="15"/>
  <c r="AQ43" i="16" s="1"/>
  <c r="CT43" i="15"/>
  <c r="CS46" i="15"/>
  <c r="AE46" i="16" s="1"/>
  <c r="CO46" i="15"/>
  <c r="CW46" i="15" s="1"/>
  <c r="DJ46" i="15"/>
  <c r="U46" i="17" s="1"/>
  <c r="DG46" i="15"/>
  <c r="DK46" i="15"/>
  <c r="AD46" i="17" s="1"/>
  <c r="CR47" i="15"/>
  <c r="V47" i="16" s="1"/>
  <c r="CU47" i="15"/>
  <c r="AO47" i="16" s="1"/>
  <c r="CP47" i="15"/>
  <c r="J47" i="16" s="1"/>
  <c r="CS47" i="15"/>
  <c r="AA47" i="16" s="1"/>
  <c r="ET50" i="15"/>
  <c r="X50" i="20" s="1"/>
  <c r="EW50" i="15"/>
  <c r="AS50" i="20" s="1"/>
  <c r="EQ50" i="15"/>
  <c r="FB50" i="15" s="1"/>
  <c r="CB50" i="20" s="1"/>
  <c r="AE35" i="15"/>
  <c r="CS35" i="15"/>
  <c r="AC35" i="16" s="1"/>
  <c r="DM37" i="15"/>
  <c r="AP37" i="17" s="1"/>
  <c r="ED38" i="15"/>
  <c r="AK38" i="19" s="1"/>
  <c r="AE40" i="15"/>
  <c r="DL40" i="15"/>
  <c r="AL40" i="17" s="1"/>
  <c r="CB41" i="15"/>
  <c r="CT41" i="15"/>
  <c r="AO44" i="15"/>
  <c r="AY44" i="15"/>
  <c r="DM45" i="15"/>
  <c r="DJ45" i="15"/>
  <c r="AY49" i="15"/>
  <c r="AO49" i="15"/>
  <c r="BZ49" i="15"/>
  <c r="CA49" i="15"/>
  <c r="BW49" i="15"/>
  <c r="CG49" i="15" s="1"/>
  <c r="K50" i="15"/>
  <c r="U50" i="15"/>
  <c r="CB25" i="15"/>
  <c r="EW26" i="15"/>
  <c r="AS26" i="20" s="1"/>
  <c r="DI27" i="15"/>
  <c r="Q27" i="17" s="1"/>
  <c r="EV27" i="15"/>
  <c r="AL27" i="20" s="1"/>
  <c r="BX29" i="15"/>
  <c r="CO29" i="15"/>
  <c r="CZ29" i="15" s="1"/>
  <c r="CS29" i="15"/>
  <c r="AY30" i="15"/>
  <c r="ED30" i="15"/>
  <c r="AK30" i="19" s="1"/>
  <c r="U31" i="15"/>
  <c r="CP31" i="15"/>
  <c r="H31" i="16" s="1"/>
  <c r="CU31" i="15"/>
  <c r="AQ31" i="16" s="1"/>
  <c r="U32" i="15"/>
  <c r="EC32" i="15"/>
  <c r="CB33" i="15"/>
  <c r="AE34" i="15"/>
  <c r="K35" i="15"/>
  <c r="CO35" i="15"/>
  <c r="DA35" i="15" s="1"/>
  <c r="CH35" i="16" s="1"/>
  <c r="CT35" i="15"/>
  <c r="DH35" i="15"/>
  <c r="I35" i="17" s="1"/>
  <c r="ER35" i="15"/>
  <c r="J35" i="20" s="1"/>
  <c r="CQ36" i="15"/>
  <c r="ES36" i="15"/>
  <c r="Q36" i="20" s="1"/>
  <c r="CT37" i="15"/>
  <c r="AI37" i="16" s="1"/>
  <c r="DH37" i="15"/>
  <c r="DL38" i="15"/>
  <c r="AL38" i="17" s="1"/>
  <c r="DZ38" i="15"/>
  <c r="G38" i="19" s="1"/>
  <c r="EE38" i="15"/>
  <c r="AR38" i="19" s="1"/>
  <c r="CB39" i="15"/>
  <c r="CT39" i="15"/>
  <c r="DJ39" i="15"/>
  <c r="V39" i="17" s="1"/>
  <c r="K40" i="15"/>
  <c r="DG40" i="15"/>
  <c r="DP40" i="15" s="1"/>
  <c r="BN40" i="17" s="1"/>
  <c r="K41" i="15"/>
  <c r="AO41" i="15"/>
  <c r="BW41" i="15"/>
  <c r="CH41" i="15" s="1"/>
  <c r="CP41" i="15"/>
  <c r="F41" i="16" s="1"/>
  <c r="CU41" i="15"/>
  <c r="AN41" i="16" s="1"/>
  <c r="EV41" i="15"/>
  <c r="AL41" i="20" s="1"/>
  <c r="BY42" i="15"/>
  <c r="EB43" i="15"/>
  <c r="K44" i="15"/>
  <c r="CC44" i="15"/>
  <c r="BY44" i="15"/>
  <c r="ET45" i="15"/>
  <c r="X45" i="20" s="1"/>
  <c r="EU45" i="15"/>
  <c r="AE45" i="20" s="1"/>
  <c r="EQ45" i="15"/>
  <c r="EZ45" i="15" s="1"/>
  <c r="BN45" i="20" s="1"/>
  <c r="K46" i="15"/>
  <c r="AY46" i="15"/>
  <c r="U46" i="15"/>
  <c r="K48" i="15"/>
  <c r="U48" i="15"/>
  <c r="CU48" i="15"/>
  <c r="AO48" i="16" s="1"/>
  <c r="CO48" i="15"/>
  <c r="DA48" i="15" s="1"/>
  <c r="CE48" i="16" s="1"/>
  <c r="EB48" i="15"/>
  <c r="EE48" i="15"/>
  <c r="AQ48" i="19" s="1"/>
  <c r="DZ48" i="15"/>
  <c r="G48" i="19" s="1"/>
  <c r="EC48" i="15"/>
  <c r="AA48" i="19" s="1"/>
  <c r="BX49" i="15"/>
  <c r="BZ51" i="15"/>
  <c r="CC51" i="15"/>
  <c r="BX51" i="15"/>
  <c r="CA51" i="15"/>
  <c r="AY53" i="15"/>
  <c r="AE53" i="15"/>
  <c r="K53" i="15"/>
  <c r="AO53" i="15"/>
  <c r="BX25" i="15"/>
  <c r="CC25" i="15"/>
  <c r="DM25" i="15"/>
  <c r="AS25" i="17" s="1"/>
  <c r="CC26" i="15"/>
  <c r="EQ26" i="15"/>
  <c r="EY26" i="15" s="1"/>
  <c r="BG26" i="20" s="1"/>
  <c r="U27" i="15"/>
  <c r="CB27" i="15"/>
  <c r="DK27" i="15"/>
  <c r="AD27" i="17" s="1"/>
  <c r="DZ27" i="15"/>
  <c r="ER27" i="15"/>
  <c r="J27" i="20" s="1"/>
  <c r="EW27" i="15"/>
  <c r="AS27" i="20" s="1"/>
  <c r="CA28" i="15"/>
  <c r="CQ28" i="15"/>
  <c r="CT29" i="15"/>
  <c r="AG29" i="16" s="1"/>
  <c r="K34" i="15"/>
  <c r="DY34" i="15"/>
  <c r="EK34" i="15" s="1"/>
  <c r="EC34" i="15"/>
  <c r="AC34" i="19" s="1"/>
  <c r="U35" i="15"/>
  <c r="CP35" i="15"/>
  <c r="CU35" i="15"/>
  <c r="EA35" i="15"/>
  <c r="EC36" i="15"/>
  <c r="AA36" i="19" s="1"/>
  <c r="CP37" i="15"/>
  <c r="CU37" i="15"/>
  <c r="AR37" i="16" s="1"/>
  <c r="DG38" i="15"/>
  <c r="EA38" i="15"/>
  <c r="L38" i="19" s="1"/>
  <c r="K39" i="15"/>
  <c r="BW39" i="15"/>
  <c r="CG39" i="15" s="1"/>
  <c r="CP39" i="15"/>
  <c r="CU39" i="15"/>
  <c r="AN39" i="16" s="1"/>
  <c r="EV39" i="15"/>
  <c r="AL39" i="20" s="1"/>
  <c r="DH40" i="15"/>
  <c r="DY40" i="15"/>
  <c r="EC40" i="15"/>
  <c r="AE40" i="19" s="1"/>
  <c r="BX41" i="15"/>
  <c r="CQ41" i="15"/>
  <c r="EQ41" i="15"/>
  <c r="EY41" i="15" s="1"/>
  <c r="BG41" i="20" s="1"/>
  <c r="U42" i="15"/>
  <c r="DK42" i="15"/>
  <c r="AC42" i="17" s="1"/>
  <c r="ED42" i="15"/>
  <c r="AL42" i="19" s="1"/>
  <c r="CA43" i="15"/>
  <c r="CO43" i="15"/>
  <c r="CS43" i="15"/>
  <c r="AE43" i="16" s="1"/>
  <c r="DJ43" i="15"/>
  <c r="U44" i="15"/>
  <c r="BZ44" i="15"/>
  <c r="EB44" i="15"/>
  <c r="T44" i="19" s="1"/>
  <c r="EE44" i="15"/>
  <c r="DZ44" i="15"/>
  <c r="EC44" i="15"/>
  <c r="AE44" i="19" s="1"/>
  <c r="ER45" i="15"/>
  <c r="J45" i="20" s="1"/>
  <c r="AO47" i="15"/>
  <c r="K47" i="15"/>
  <c r="AY47" i="15"/>
  <c r="BZ47" i="15"/>
  <c r="BW47" i="15"/>
  <c r="CA47" i="15"/>
  <c r="CS48" i="15"/>
  <c r="AC48" i="16" s="1"/>
  <c r="EA48" i="15"/>
  <c r="O48" i="19" s="1"/>
  <c r="AE49" i="15"/>
  <c r="CB49" i="15"/>
  <c r="BY51" i="15"/>
  <c r="CC52" i="15"/>
  <c r="F12" i="30"/>
  <c r="CU53" i="15"/>
  <c r="AS53" i="16" s="1"/>
  <c r="EV53" i="15"/>
  <c r="AL53" i="20" s="1"/>
  <c r="DK54" i="15"/>
  <c r="AE54" i="17" s="1"/>
  <c r="BY55" i="15"/>
  <c r="CQ57" i="15"/>
  <c r="M57" i="16" s="1"/>
  <c r="ES57" i="15"/>
  <c r="Q57" i="20" s="1"/>
  <c r="CT58" i="15"/>
  <c r="DH58" i="15"/>
  <c r="I58" i="17" s="1"/>
  <c r="DM58" i="15"/>
  <c r="AQ58" i="17" s="1"/>
  <c r="EE58" i="15"/>
  <c r="AO58" i="19" s="1"/>
  <c r="ES58" i="15"/>
  <c r="Q58" i="20" s="1"/>
  <c r="CB59" i="15"/>
  <c r="CC60" i="15"/>
  <c r="ES60" i="15"/>
  <c r="Q60" i="20" s="1"/>
  <c r="DM61" i="15"/>
  <c r="AR61" i="17" s="1"/>
  <c r="ER61" i="15"/>
  <c r="J61" i="20" s="1"/>
  <c r="EW61" i="15"/>
  <c r="AS61" i="20" s="1"/>
  <c r="CA62" i="15"/>
  <c r="ES62" i="15"/>
  <c r="Q62" i="20" s="1"/>
  <c r="DK63" i="15"/>
  <c r="Z63" i="17" s="1"/>
  <c r="ED63" i="15"/>
  <c r="AJ63" i="19" s="1"/>
  <c r="ES63" i="15"/>
  <c r="Q63" i="20" s="1"/>
  <c r="U64" i="15"/>
  <c r="CC64" i="15"/>
  <c r="ET65" i="15"/>
  <c r="X65" i="20" s="1"/>
  <c r="EV65" i="15"/>
  <c r="AL65" i="20" s="1"/>
  <c r="EQ65" i="15"/>
  <c r="EW65" i="15"/>
  <c r="AS65" i="20" s="1"/>
  <c r="EV43" i="15"/>
  <c r="AL43" i="20" s="1"/>
  <c r="DH44" i="15"/>
  <c r="DY44" i="15"/>
  <c r="EK44" i="15" s="1"/>
  <c r="U45" i="15"/>
  <c r="BX45" i="15"/>
  <c r="ED46" i="15"/>
  <c r="CO47" i="15"/>
  <c r="EC47" i="15"/>
  <c r="AB47" i="19" s="1"/>
  <c r="ER47" i="15"/>
  <c r="J47" i="20" s="1"/>
  <c r="DH48" i="15"/>
  <c r="DY48" i="15"/>
  <c r="EI48" i="15" s="1"/>
  <c r="CQ49" i="15"/>
  <c r="P49" i="16" s="1"/>
  <c r="ER49" i="15"/>
  <c r="J49" i="20" s="1"/>
  <c r="DL50" i="15"/>
  <c r="BW51" i="15"/>
  <c r="CE51" i="15" s="1"/>
  <c r="ES51" i="15"/>
  <c r="Q51" i="20" s="1"/>
  <c r="CB53" i="15"/>
  <c r="CP53" i="15"/>
  <c r="ER53" i="15"/>
  <c r="J53" i="20" s="1"/>
  <c r="EW53" i="15"/>
  <c r="AS53" i="20" s="1"/>
  <c r="K54" i="15"/>
  <c r="AY54" i="15"/>
  <c r="DG54" i="15"/>
  <c r="DL54" i="15"/>
  <c r="AK54" i="17" s="1"/>
  <c r="EQ54" i="15"/>
  <c r="FB54" i="15" s="1"/>
  <c r="CB54" i="20" s="1"/>
  <c r="BW55" i="15"/>
  <c r="CA55" i="15"/>
  <c r="CU55" i="15"/>
  <c r="AR55" i="16" s="1"/>
  <c r="EV55" i="15"/>
  <c r="AL55" i="20" s="1"/>
  <c r="DK56" i="15"/>
  <c r="Z56" i="17" s="1"/>
  <c r="K57" i="15"/>
  <c r="AE57" i="15"/>
  <c r="AY57" i="15"/>
  <c r="BY57" i="15"/>
  <c r="CR57" i="15"/>
  <c r="S57" i="16" s="1"/>
  <c r="EQ57" i="15"/>
  <c r="EU57" i="15"/>
  <c r="AE57" i="20" s="1"/>
  <c r="U58" i="15"/>
  <c r="AO58" i="15"/>
  <c r="DI58" i="15"/>
  <c r="Q58" i="17" s="1"/>
  <c r="EW58" i="15"/>
  <c r="AS58" i="20" s="1"/>
  <c r="BX59" i="15"/>
  <c r="CC59" i="15"/>
  <c r="CQ59" i="15"/>
  <c r="ES59" i="15"/>
  <c r="Q59" i="20" s="1"/>
  <c r="DH60" i="15"/>
  <c r="E60" i="17" s="1"/>
  <c r="DM60" i="15"/>
  <c r="AO60" i="17" s="1"/>
  <c r="EU60" i="15"/>
  <c r="AE60" i="20" s="1"/>
  <c r="AE61" i="15"/>
  <c r="AY61" i="15"/>
  <c r="BX61" i="15"/>
  <c r="CC61" i="15"/>
  <c r="DG61" i="15"/>
  <c r="ES61" i="15"/>
  <c r="Q61" i="20" s="1"/>
  <c r="BW62" i="15"/>
  <c r="CI62" i="15" s="1"/>
  <c r="CC62" i="15"/>
  <c r="CP62" i="15"/>
  <c r="J62" i="16" s="1"/>
  <c r="DK62" i="15"/>
  <c r="AC62" i="17" s="1"/>
  <c r="EU62" i="15"/>
  <c r="AE62" i="20" s="1"/>
  <c r="AE63" i="15"/>
  <c r="AY63" i="15"/>
  <c r="DG63" i="15"/>
  <c r="DN63" i="15" s="1"/>
  <c r="DM63" i="15"/>
  <c r="AS63" i="17" s="1"/>
  <c r="EQ63" i="15"/>
  <c r="EX63" i="15" s="1"/>
  <c r="AZ63" i="20" s="1"/>
  <c r="EU63" i="15"/>
  <c r="AE63" i="20" s="1"/>
  <c r="BW64" i="15"/>
  <c r="DI64" i="15"/>
  <c r="N64" i="17" s="1"/>
  <c r="ET64" i="15"/>
  <c r="X64" i="20" s="1"/>
  <c r="EQ64" i="15"/>
  <c r="EX64" i="15" s="1"/>
  <c r="AZ64" i="20" s="1"/>
  <c r="DJ65" i="15"/>
  <c r="DG65" i="15"/>
  <c r="DR65" i="15" s="1"/>
  <c r="ET66" i="15"/>
  <c r="X66" i="20" s="1"/>
  <c r="EW66" i="15"/>
  <c r="AS66" i="20" s="1"/>
  <c r="ES66" i="15"/>
  <c r="Q66" i="20" s="1"/>
  <c r="CB55" i="15"/>
  <c r="CU57" i="15"/>
  <c r="AO57" i="16" s="1"/>
  <c r="EV57" i="15"/>
  <c r="AL57" i="20" s="1"/>
  <c r="DK58" i="15"/>
  <c r="AE58" i="17" s="1"/>
  <c r="BY59" i="15"/>
  <c r="EW60" i="15"/>
  <c r="AS60" i="20" s="1"/>
  <c r="EU61" i="15"/>
  <c r="AE61" i="20" s="1"/>
  <c r="EW62" i="15"/>
  <c r="AS62" i="20" s="1"/>
  <c r="EV63" i="15"/>
  <c r="AL63" i="20" s="1"/>
  <c r="AO65" i="15"/>
  <c r="U65" i="15"/>
  <c r="AE65" i="15"/>
  <c r="AY66" i="15"/>
  <c r="AE66" i="15"/>
  <c r="K66" i="15"/>
  <c r="AO66" i="15"/>
  <c r="U66" i="15"/>
  <c r="EU66" i="15"/>
  <c r="AE66" i="20" s="1"/>
  <c r="BZ67" i="15"/>
  <c r="V67" i="21" s="1"/>
  <c r="CA67" i="15"/>
  <c r="AC67" i="21" s="1"/>
  <c r="CC67" i="15"/>
  <c r="AQ67" i="21" s="1"/>
  <c r="BX67" i="15"/>
  <c r="H67" i="21" s="1"/>
  <c r="ED67" i="15"/>
  <c r="AH67" i="19" s="1"/>
  <c r="DZ67" i="15"/>
  <c r="H67" i="19" s="1"/>
  <c r="DL44" i="15"/>
  <c r="AL44" i="17" s="1"/>
  <c r="CB45" i="15"/>
  <c r="CT45" i="15"/>
  <c r="EA46" i="15"/>
  <c r="L46" i="19" s="1"/>
  <c r="EV47" i="15"/>
  <c r="AL47" i="20" s="1"/>
  <c r="DL48" i="15"/>
  <c r="CT49" i="15"/>
  <c r="EC49" i="15"/>
  <c r="AC49" i="19" s="1"/>
  <c r="EV49" i="15"/>
  <c r="AL49" i="20" s="1"/>
  <c r="CS50" i="15"/>
  <c r="AB50" i="16" s="1"/>
  <c r="EV51" i="15"/>
  <c r="AL51" i="20" s="1"/>
  <c r="DK52" i="15"/>
  <c r="AC52" i="17" s="1"/>
  <c r="BY53" i="15"/>
  <c r="EQ53" i="15"/>
  <c r="EZ53" i="15" s="1"/>
  <c r="BN53" i="20" s="1"/>
  <c r="EU53" i="15"/>
  <c r="AE53" i="20" s="1"/>
  <c r="U54" i="15"/>
  <c r="DI54" i="15"/>
  <c r="P54" i="17" s="1"/>
  <c r="EW54" i="15"/>
  <c r="AS54" i="20" s="1"/>
  <c r="BX55" i="15"/>
  <c r="CC55" i="15"/>
  <c r="ES55" i="15"/>
  <c r="Q55" i="20" s="1"/>
  <c r="DH56" i="15"/>
  <c r="DM56" i="15"/>
  <c r="ES56" i="15"/>
  <c r="Q56" i="20" s="1"/>
  <c r="U57" i="15"/>
  <c r="CB57" i="15"/>
  <c r="ER57" i="15"/>
  <c r="J57" i="20" s="1"/>
  <c r="EW57" i="15"/>
  <c r="AS57" i="20" s="1"/>
  <c r="K58" i="15"/>
  <c r="AE58" i="15"/>
  <c r="DG58" i="15"/>
  <c r="DL58" i="15"/>
  <c r="AJ58" i="17" s="1"/>
  <c r="EQ58" i="15"/>
  <c r="FB58" i="15" s="1"/>
  <c r="CB58" i="20" s="1"/>
  <c r="BW59" i="15"/>
  <c r="CE59" i="15" s="1"/>
  <c r="CA59" i="15"/>
  <c r="EV59" i="15"/>
  <c r="AL59" i="20" s="1"/>
  <c r="DK60" i="15"/>
  <c r="AB60" i="17" s="1"/>
  <c r="EQ60" i="15"/>
  <c r="FC60" i="15" s="1"/>
  <c r="CI60" i="20" s="1"/>
  <c r="U61" i="15"/>
  <c r="CA61" i="15"/>
  <c r="DK61" i="15"/>
  <c r="AC61" i="17" s="1"/>
  <c r="EQ61" i="15"/>
  <c r="EV61" i="15"/>
  <c r="AL61" i="20" s="1"/>
  <c r="BY62" i="15"/>
  <c r="DH62" i="15"/>
  <c r="J62" i="17" s="1"/>
  <c r="DM62" i="15"/>
  <c r="EQ62" i="15"/>
  <c r="U63" i="15"/>
  <c r="CA63" i="15"/>
  <c r="DI63" i="15"/>
  <c r="ER63" i="15"/>
  <c r="J63" i="20" s="1"/>
  <c r="EW63" i="15"/>
  <c r="AS63" i="20" s="1"/>
  <c r="CA64" i="15"/>
  <c r="DL64" i="15"/>
  <c r="EU64" i="15"/>
  <c r="AE64" i="20" s="1"/>
  <c r="K65" i="15"/>
  <c r="DK65" i="15"/>
  <c r="AD65" i="17" s="1"/>
  <c r="BY67" i="15"/>
  <c r="EB67" i="15"/>
  <c r="Z12" i="30"/>
  <c r="J12" i="30" s="1"/>
  <c r="DK66" i="15"/>
  <c r="AE66" i="17" s="1"/>
  <c r="EU67" i="15"/>
  <c r="AE67" i="20" s="1"/>
  <c r="AA73" i="27"/>
  <c r="K73" i="27" s="1"/>
  <c r="CA65" i="15"/>
  <c r="CA66" i="15"/>
  <c r="DH66" i="15"/>
  <c r="E66" i="17" s="1"/>
  <c r="DM66" i="15"/>
  <c r="AS66" i="17" s="1"/>
  <c r="EQ66" i="15"/>
  <c r="EY66" i="15" s="1"/>
  <c r="BG66" i="20" s="1"/>
  <c r="BW67" i="15"/>
  <c r="CH67" i="15" s="1"/>
  <c r="ER67" i="15"/>
  <c r="J67" i="20" s="1"/>
  <c r="EW67" i="15"/>
  <c r="AS67" i="20" s="1"/>
  <c r="F12" i="28"/>
  <c r="AA70" i="27"/>
  <c r="AA76" i="27"/>
  <c r="K76" i="27" s="1"/>
  <c r="O71" i="27"/>
  <c r="N70" i="27"/>
  <c r="P68" i="27"/>
  <c r="O67" i="27"/>
  <c r="O69" i="27"/>
  <c r="P77" i="27"/>
  <c r="X77" i="27" s="1"/>
  <c r="O76" i="27"/>
  <c r="N75" i="27"/>
  <c r="P76" i="27"/>
  <c r="O75" i="27"/>
  <c r="O73" i="27"/>
  <c r="F62" i="27"/>
  <c r="B63" i="27" s="1"/>
  <c r="S69" i="27"/>
  <c r="AA69" i="27" s="1"/>
  <c r="N71" i="27"/>
  <c r="P74" i="27"/>
  <c r="S75" i="27"/>
  <c r="N77" i="27"/>
  <c r="V77" i="27" s="1"/>
  <c r="R71" i="27"/>
  <c r="Q70" i="27"/>
  <c r="P67" i="27"/>
  <c r="Q74" i="27"/>
  <c r="Y74" i="27" s="1"/>
  <c r="P73" i="27"/>
  <c r="R77" i="27"/>
  <c r="AA67" i="27"/>
  <c r="K67" i="27" s="1"/>
  <c r="N69" i="27"/>
  <c r="O70" i="27"/>
  <c r="P71" i="27"/>
  <c r="N76" i="27"/>
  <c r="O77" i="27"/>
  <c r="N68" i="27"/>
  <c r="P69" i="27"/>
  <c r="P70" i="27"/>
  <c r="Q71" i="27"/>
  <c r="N74" i="27"/>
  <c r="P75" i="27"/>
  <c r="Q76" i="27"/>
  <c r="Q77" i="27"/>
  <c r="AA77" i="27"/>
  <c r="K77" i="27" s="1"/>
  <c r="G12" i="23"/>
  <c r="K12" i="23"/>
  <c r="H12" i="23"/>
  <c r="F12" i="23"/>
  <c r="J12" i="23"/>
  <c r="B4" i="27"/>
  <c r="D23" i="27" s="1"/>
  <c r="B5" i="27"/>
  <c r="S71" i="27"/>
  <c r="R70" i="27"/>
  <c r="Q69" i="27"/>
  <c r="R68" i="27"/>
  <c r="Y67" i="27"/>
  <c r="I67" i="27" s="1"/>
  <c r="R75" i="27"/>
  <c r="W24" i="17"/>
  <c r="S24" i="17"/>
  <c r="U24" i="17"/>
  <c r="X24" i="17"/>
  <c r="V24" i="17"/>
  <c r="T24" i="17"/>
  <c r="AS34" i="16"/>
  <c r="AO34" i="16"/>
  <c r="AQ34" i="16"/>
  <c r="AP34" i="16"/>
  <c r="AR34" i="16"/>
  <c r="AN34" i="16"/>
  <c r="W36" i="17"/>
  <c r="S36" i="17"/>
  <c r="U36" i="17"/>
  <c r="X36" i="17"/>
  <c r="T36" i="17"/>
  <c r="V36" i="17"/>
  <c r="AB39" i="19"/>
  <c r="AD39" i="19"/>
  <c r="Z39" i="19"/>
  <c r="AC39" i="19"/>
  <c r="AA39" i="19"/>
  <c r="AE39" i="19"/>
  <c r="AL24" i="19"/>
  <c r="AH24" i="19"/>
  <c r="AJ24" i="19"/>
  <c r="AI24" i="19"/>
  <c r="AG24" i="19"/>
  <c r="AK24" i="19"/>
  <c r="W32" i="17"/>
  <c r="S32" i="17"/>
  <c r="U32" i="17"/>
  <c r="X32" i="17"/>
  <c r="T32" i="17"/>
  <c r="V32" i="17"/>
  <c r="AP37" i="19"/>
  <c r="AR37" i="19"/>
  <c r="AN37" i="19"/>
  <c r="AO37" i="19"/>
  <c r="AS37" i="19"/>
  <c r="AQ37" i="19"/>
  <c r="AB41" i="19"/>
  <c r="AD41" i="19"/>
  <c r="Z41" i="19"/>
  <c r="AC41" i="19"/>
  <c r="AA41" i="19"/>
  <c r="AE41" i="19"/>
  <c r="AR43" i="17"/>
  <c r="AN43" i="17"/>
  <c r="AP43" i="17"/>
  <c r="AS43" i="17"/>
  <c r="AO43" i="17"/>
  <c r="AQ43" i="17"/>
  <c r="AD51" i="17"/>
  <c r="Z51" i="17"/>
  <c r="AB51" i="17"/>
  <c r="AE51" i="17"/>
  <c r="AA51" i="17"/>
  <c r="AC51" i="17"/>
  <c r="AK23" i="16"/>
  <c r="AG23" i="16"/>
  <c r="AI23" i="16"/>
  <c r="AL23" i="16"/>
  <c r="AH23" i="16"/>
  <c r="AJ23" i="16"/>
  <c r="V23" i="19"/>
  <c r="X23" i="19"/>
  <c r="T23" i="19"/>
  <c r="W23" i="19"/>
  <c r="S23" i="19"/>
  <c r="U23" i="19"/>
  <c r="U24" i="16"/>
  <c r="W24" i="16"/>
  <c r="S24" i="16"/>
  <c r="V24" i="16"/>
  <c r="T24" i="16"/>
  <c r="X24" i="16"/>
  <c r="AL26" i="19"/>
  <c r="AH26" i="19"/>
  <c r="AJ26" i="19"/>
  <c r="AI26" i="19"/>
  <c r="AG26" i="19"/>
  <c r="AK26" i="19"/>
  <c r="V29" i="19"/>
  <c r="X29" i="19"/>
  <c r="T29" i="19"/>
  <c r="W29" i="19"/>
  <c r="S29" i="19"/>
  <c r="U29" i="19"/>
  <c r="AK30" i="17"/>
  <c r="AG30" i="17"/>
  <c r="AI30" i="17"/>
  <c r="AL30" i="17"/>
  <c r="AH30" i="17"/>
  <c r="AJ30" i="17"/>
  <c r="V32" i="16"/>
  <c r="X32" i="16"/>
  <c r="T32" i="16"/>
  <c r="W32" i="16"/>
  <c r="S32" i="16"/>
  <c r="U32" i="16"/>
  <c r="AK25" i="16"/>
  <c r="AG25" i="16"/>
  <c r="AI25" i="16"/>
  <c r="AL25" i="16"/>
  <c r="AH25" i="16"/>
  <c r="AJ25" i="16"/>
  <c r="V36" i="16"/>
  <c r="X36" i="16"/>
  <c r="T36" i="16"/>
  <c r="W36" i="16"/>
  <c r="S36" i="16"/>
  <c r="U36" i="16"/>
  <c r="AR39" i="17"/>
  <c r="AN39" i="17"/>
  <c r="AP39" i="17"/>
  <c r="AS39" i="17"/>
  <c r="AO39" i="17"/>
  <c r="AQ39" i="17"/>
  <c r="AD45" i="19"/>
  <c r="Z45" i="19"/>
  <c r="AB45" i="19"/>
  <c r="AE45" i="19"/>
  <c r="AA45" i="19"/>
  <c r="AC45" i="19"/>
  <c r="U47" i="17"/>
  <c r="W47" i="17"/>
  <c r="S47" i="17"/>
  <c r="V47" i="17"/>
  <c r="T47" i="17"/>
  <c r="X47" i="17"/>
  <c r="AC51" i="19"/>
  <c r="AB51" i="19"/>
  <c r="AE51" i="19"/>
  <c r="Z51" i="19"/>
  <c r="AD51" i="19"/>
  <c r="AA51" i="19"/>
  <c r="AI23" i="17"/>
  <c r="AL23" i="17"/>
  <c r="AH23" i="17"/>
  <c r="AK23" i="17"/>
  <c r="AG23" i="17"/>
  <c r="AJ23" i="17"/>
  <c r="AL27" i="16"/>
  <c r="AH27" i="16"/>
  <c r="AJ27" i="16"/>
  <c r="AG27" i="16"/>
  <c r="AK27" i="16"/>
  <c r="AI27" i="16"/>
  <c r="V27" i="19"/>
  <c r="X27" i="19"/>
  <c r="T27" i="19"/>
  <c r="W27" i="19"/>
  <c r="S27" i="19"/>
  <c r="U27" i="19"/>
  <c r="V28" i="16"/>
  <c r="X28" i="16"/>
  <c r="T28" i="16"/>
  <c r="U28" i="16"/>
  <c r="S28" i="16"/>
  <c r="W28" i="16"/>
  <c r="V30" i="16"/>
  <c r="X30" i="16"/>
  <c r="T30" i="16"/>
  <c r="U30" i="16"/>
  <c r="S30" i="16"/>
  <c r="W30" i="16"/>
  <c r="AS33" i="19"/>
  <c r="AO33" i="19"/>
  <c r="AQ33" i="19"/>
  <c r="AP33" i="19"/>
  <c r="AR33" i="19"/>
  <c r="AN33" i="19"/>
  <c r="AK34" i="17"/>
  <c r="AG34" i="17"/>
  <c r="AI34" i="17"/>
  <c r="AL34" i="17"/>
  <c r="AH34" i="17"/>
  <c r="AJ34" i="17"/>
  <c r="V35" i="19"/>
  <c r="X35" i="19"/>
  <c r="T35" i="19"/>
  <c r="W35" i="19"/>
  <c r="S35" i="19"/>
  <c r="U35" i="19"/>
  <c r="AB43" i="19"/>
  <c r="AD43" i="19"/>
  <c r="Z43" i="19"/>
  <c r="AC43" i="19"/>
  <c r="AA43" i="19"/>
  <c r="AE43" i="19"/>
  <c r="CQ23" i="15"/>
  <c r="CU23" i="15"/>
  <c r="DJ23" i="15"/>
  <c r="DY23" i="15"/>
  <c r="EC23" i="15"/>
  <c r="ED24" i="21"/>
  <c r="DZ24" i="21"/>
  <c r="DV24" i="21"/>
  <c r="DQ24" i="21"/>
  <c r="EF24" i="21"/>
  <c r="EB24" i="21"/>
  <c r="DX24" i="21"/>
  <c r="DS24" i="21"/>
  <c r="DO24" i="21"/>
  <c r="DR24" i="21"/>
  <c r="DN24" i="21"/>
  <c r="DP24" i="21"/>
  <c r="BZ24" i="15"/>
  <c r="CO24" i="15"/>
  <c r="CS24" i="15"/>
  <c r="EA24" i="15"/>
  <c r="EE24" i="15"/>
  <c r="ET24" i="15"/>
  <c r="X24" i="20" s="1"/>
  <c r="CQ25" i="15"/>
  <c r="CU25" i="15"/>
  <c r="DJ25" i="15"/>
  <c r="DY25" i="15"/>
  <c r="EC25" i="15"/>
  <c r="BZ26" i="15"/>
  <c r="CO26" i="15"/>
  <c r="CS26" i="15"/>
  <c r="AK26" i="17"/>
  <c r="AG26" i="17"/>
  <c r="AI26" i="17"/>
  <c r="AJ26" i="17"/>
  <c r="AH26" i="17"/>
  <c r="AL26" i="17"/>
  <c r="EA26" i="15"/>
  <c r="EE26" i="15"/>
  <c r="ET26" i="15"/>
  <c r="X26" i="20" s="1"/>
  <c r="CQ27" i="15"/>
  <c r="CU27" i="15"/>
  <c r="DJ27" i="15"/>
  <c r="DY27" i="15"/>
  <c r="EC27" i="15"/>
  <c r="ED28" i="21"/>
  <c r="DZ28" i="21"/>
  <c r="DV28" i="21"/>
  <c r="DQ28" i="21"/>
  <c r="EF28" i="21"/>
  <c r="EB28" i="21"/>
  <c r="DX28" i="21"/>
  <c r="DS28" i="21"/>
  <c r="DO28" i="21"/>
  <c r="DR28" i="21"/>
  <c r="DN28" i="21"/>
  <c r="DP28" i="21"/>
  <c r="BZ28" i="15"/>
  <c r="CO28" i="15"/>
  <c r="CU28" i="15"/>
  <c r="DG28" i="15"/>
  <c r="DL28" i="15"/>
  <c r="ER28" i="15"/>
  <c r="J28" i="20" s="1"/>
  <c r="EW28" i="15"/>
  <c r="AS28" i="20" s="1"/>
  <c r="J29" i="16"/>
  <c r="F29" i="16"/>
  <c r="H29" i="16"/>
  <c r="G29" i="16"/>
  <c r="E29" i="16"/>
  <c r="I29" i="16"/>
  <c r="ET29" i="15"/>
  <c r="X29" i="20" s="1"/>
  <c r="DJ30" i="15"/>
  <c r="ET30" i="15"/>
  <c r="X30" i="20" s="1"/>
  <c r="DM31" i="21"/>
  <c r="CC31" i="15"/>
  <c r="BY31" i="15"/>
  <c r="CA31" i="15"/>
  <c r="X31" i="16"/>
  <c r="T31" i="16"/>
  <c r="V31" i="16"/>
  <c r="U31" i="16"/>
  <c r="W31" i="16"/>
  <c r="S31" i="16"/>
  <c r="DK31" i="15"/>
  <c r="DG31" i="15"/>
  <c r="DL31" i="15"/>
  <c r="DY31" i="15"/>
  <c r="EE31" i="15"/>
  <c r="EQ31" i="15"/>
  <c r="EV31" i="15"/>
  <c r="AL31" i="20" s="1"/>
  <c r="DM32" i="21"/>
  <c r="CA32" i="15"/>
  <c r="BW32" i="15"/>
  <c r="CB32" i="15"/>
  <c r="CO32" i="15"/>
  <c r="CU32" i="15"/>
  <c r="DG32" i="15"/>
  <c r="DL32" i="15"/>
  <c r="ER32" i="15"/>
  <c r="J32" i="20" s="1"/>
  <c r="EW32" i="15"/>
  <c r="AS32" i="20" s="1"/>
  <c r="EB33" i="15"/>
  <c r="ET33" i="15"/>
  <c r="X33" i="20" s="1"/>
  <c r="CR34" i="15"/>
  <c r="DJ34" i="15"/>
  <c r="ET34" i="15"/>
  <c r="X34" i="20" s="1"/>
  <c r="DM35" i="21"/>
  <c r="CC35" i="15"/>
  <c r="BY35" i="15"/>
  <c r="CA35" i="15"/>
  <c r="X35" i="16"/>
  <c r="T35" i="16"/>
  <c r="V35" i="16"/>
  <c r="U35" i="16"/>
  <c r="W35" i="16"/>
  <c r="S35" i="16"/>
  <c r="DK35" i="15"/>
  <c r="DG35" i="15"/>
  <c r="DL35" i="15"/>
  <c r="DY35" i="15"/>
  <c r="EE35" i="15"/>
  <c r="EQ35" i="15"/>
  <c r="EV35" i="15"/>
  <c r="AL35" i="20" s="1"/>
  <c r="CA36" i="15"/>
  <c r="BW36" i="15"/>
  <c r="CB36" i="15"/>
  <c r="CO36" i="15"/>
  <c r="CU36" i="15"/>
  <c r="DG36" i="15"/>
  <c r="DL36" i="15"/>
  <c r="ER36" i="15"/>
  <c r="J36" i="20" s="1"/>
  <c r="EW36" i="15"/>
  <c r="AS36" i="20" s="1"/>
  <c r="P37" i="17"/>
  <c r="L37" i="17"/>
  <c r="N37" i="17"/>
  <c r="Q37" i="17"/>
  <c r="M37" i="17"/>
  <c r="O37" i="17"/>
  <c r="EB37" i="15"/>
  <c r="ET37" i="15"/>
  <c r="X37" i="20" s="1"/>
  <c r="U38" i="19"/>
  <c r="W38" i="19"/>
  <c r="S38" i="19"/>
  <c r="V38" i="19"/>
  <c r="X38" i="19"/>
  <c r="T38" i="19"/>
  <c r="DI39" i="15"/>
  <c r="DY39" i="15"/>
  <c r="DI41" i="15"/>
  <c r="DY41" i="15"/>
  <c r="U42" i="19"/>
  <c r="W42" i="19"/>
  <c r="S42" i="19"/>
  <c r="V42" i="19"/>
  <c r="X42" i="19"/>
  <c r="T42" i="19"/>
  <c r="O43" i="16"/>
  <c r="Q43" i="16"/>
  <c r="M43" i="16"/>
  <c r="P43" i="16"/>
  <c r="L43" i="16"/>
  <c r="N43" i="16"/>
  <c r="DI43" i="15"/>
  <c r="DY43" i="15"/>
  <c r="AI44" i="19"/>
  <c r="AK44" i="19"/>
  <c r="AG44" i="19"/>
  <c r="AJ44" i="19"/>
  <c r="AH44" i="19"/>
  <c r="AL44" i="19"/>
  <c r="EW44" i="15"/>
  <c r="AS44" i="20" s="1"/>
  <c r="DI45" i="15"/>
  <c r="DY45" i="15"/>
  <c r="V46" i="16"/>
  <c r="X46" i="16"/>
  <c r="T46" i="16"/>
  <c r="W46" i="16"/>
  <c r="S46" i="16"/>
  <c r="U46" i="16"/>
  <c r="W46" i="19"/>
  <c r="S46" i="19"/>
  <c r="U46" i="19"/>
  <c r="X46" i="19"/>
  <c r="T46" i="19"/>
  <c r="V46" i="19"/>
  <c r="AR47" i="19"/>
  <c r="AN47" i="19"/>
  <c r="AP47" i="19"/>
  <c r="AS47" i="19"/>
  <c r="AO47" i="19"/>
  <c r="AQ47" i="19"/>
  <c r="EV48" i="15"/>
  <c r="AL48" i="20" s="1"/>
  <c r="ER48" i="15"/>
  <c r="J48" i="20" s="1"/>
  <c r="EU48" i="15"/>
  <c r="AE48" i="20" s="1"/>
  <c r="EQ48" i="15"/>
  <c r="EW48" i="15"/>
  <c r="AS48" i="20" s="1"/>
  <c r="ES48" i="15"/>
  <c r="Q48" i="20" s="1"/>
  <c r="X49" i="16"/>
  <c r="T49" i="16"/>
  <c r="V49" i="16"/>
  <c r="U49" i="16"/>
  <c r="W49" i="16"/>
  <c r="S49" i="16"/>
  <c r="DL49" i="15"/>
  <c r="DH49" i="15"/>
  <c r="DK49" i="15"/>
  <c r="DG49" i="15"/>
  <c r="DM49" i="15"/>
  <c r="DI49" i="15"/>
  <c r="AS50" i="16"/>
  <c r="AO50" i="16"/>
  <c r="AQ50" i="16"/>
  <c r="AP50" i="16"/>
  <c r="AR50" i="16"/>
  <c r="AN50" i="16"/>
  <c r="AD53" i="17"/>
  <c r="Z53" i="17"/>
  <c r="AB53" i="17"/>
  <c r="AE53" i="17"/>
  <c r="AA53" i="17"/>
  <c r="AC53" i="17"/>
  <c r="AC53" i="19"/>
  <c r="AD53" i="19"/>
  <c r="Z53" i="19"/>
  <c r="AA53" i="19"/>
  <c r="AE53" i="19"/>
  <c r="AB53" i="19"/>
  <c r="AD55" i="17"/>
  <c r="Z55" i="17"/>
  <c r="AB55" i="17"/>
  <c r="AE55" i="17"/>
  <c r="AA55" i="17"/>
  <c r="AC55" i="17"/>
  <c r="AC55" i="19"/>
  <c r="AE55" i="19"/>
  <c r="AA55" i="19"/>
  <c r="AD55" i="19"/>
  <c r="Z55" i="19"/>
  <c r="AB55" i="19"/>
  <c r="AD57" i="17"/>
  <c r="Z57" i="17"/>
  <c r="AC57" i="17"/>
  <c r="AE57" i="17"/>
  <c r="AA57" i="17"/>
  <c r="AB57" i="17"/>
  <c r="AC57" i="19"/>
  <c r="AE57" i="19"/>
  <c r="AA57" i="19"/>
  <c r="AD57" i="19"/>
  <c r="Z57" i="19"/>
  <c r="AB57" i="19"/>
  <c r="AD59" i="17"/>
  <c r="Z59" i="17"/>
  <c r="AC59" i="17"/>
  <c r="AE59" i="17"/>
  <c r="AA59" i="17"/>
  <c r="AB59" i="17"/>
  <c r="AE59" i="19"/>
  <c r="AB59" i="19"/>
  <c r="AC59" i="19"/>
  <c r="Z59" i="19"/>
  <c r="AD59" i="19"/>
  <c r="AA59" i="19"/>
  <c r="CR23" i="15"/>
  <c r="CR25" i="15"/>
  <c r="EB26" i="15"/>
  <c r="U29" i="17"/>
  <c r="W29" i="17"/>
  <c r="S29" i="17"/>
  <c r="V29" i="17"/>
  <c r="T29" i="17"/>
  <c r="X29" i="17"/>
  <c r="G31" i="17"/>
  <c r="I31" i="17"/>
  <c r="E31" i="17"/>
  <c r="H31" i="17"/>
  <c r="J31" i="17"/>
  <c r="F31" i="17"/>
  <c r="CS34" i="15"/>
  <c r="EV34" i="15"/>
  <c r="AL34" i="20" s="1"/>
  <c r="AE38" i="16"/>
  <c r="AA38" i="16"/>
  <c r="AC38" i="16"/>
  <c r="AB38" i="16"/>
  <c r="Z38" i="16"/>
  <c r="AD38" i="16"/>
  <c r="EV38" i="15"/>
  <c r="AL38" i="20" s="1"/>
  <c r="ER38" i="15"/>
  <c r="J38" i="20" s="1"/>
  <c r="EU38" i="15"/>
  <c r="AE38" i="20" s="1"/>
  <c r="EQ38" i="15"/>
  <c r="EV42" i="15"/>
  <c r="AL42" i="20" s="1"/>
  <c r="ER42" i="15"/>
  <c r="J42" i="20" s="1"/>
  <c r="EU42" i="15"/>
  <c r="AE42" i="20" s="1"/>
  <c r="EQ42" i="15"/>
  <c r="AJ56" i="16"/>
  <c r="AL56" i="16"/>
  <c r="AH56" i="16"/>
  <c r="AK56" i="16"/>
  <c r="AG56" i="16"/>
  <c r="AI56" i="16"/>
  <c r="W66" i="17"/>
  <c r="S66" i="17"/>
  <c r="V66" i="17"/>
  <c r="X66" i="17"/>
  <c r="T66" i="17"/>
  <c r="U66" i="17"/>
  <c r="AD25" i="17"/>
  <c r="Z25" i="17"/>
  <c r="AB25" i="17"/>
  <c r="AE25" i="17"/>
  <c r="AC25" i="17"/>
  <c r="AA25" i="17"/>
  <c r="ED29" i="15"/>
  <c r="DZ29" i="15"/>
  <c r="EC29" i="15"/>
  <c r="EU29" i="15"/>
  <c r="AE29" i="20" s="1"/>
  <c r="CT30" i="15"/>
  <c r="CP30" i="15"/>
  <c r="DK30" i="15"/>
  <c r="EC33" i="15"/>
  <c r="EU33" i="15"/>
  <c r="AE33" i="20" s="1"/>
  <c r="AR36" i="19"/>
  <c r="AP36" i="19"/>
  <c r="AS36" i="19"/>
  <c r="AO36" i="19"/>
  <c r="AN36" i="19"/>
  <c r="AQ36" i="19"/>
  <c r="EC37" i="15"/>
  <c r="EU37" i="15"/>
  <c r="AE37" i="20" s="1"/>
  <c r="AE40" i="16"/>
  <c r="AA40" i="16"/>
  <c r="AC40" i="16"/>
  <c r="AB40" i="16"/>
  <c r="Z40" i="16"/>
  <c r="AD40" i="16"/>
  <c r="EV40" i="15"/>
  <c r="AL40" i="20" s="1"/>
  <c r="ER40" i="15"/>
  <c r="J40" i="20" s="1"/>
  <c r="EU40" i="15"/>
  <c r="AE40" i="20" s="1"/>
  <c r="EQ40" i="15"/>
  <c r="AE44" i="16"/>
  <c r="AA44" i="16"/>
  <c r="AC44" i="16"/>
  <c r="AB44" i="16"/>
  <c r="Z44" i="16"/>
  <c r="AD44" i="16"/>
  <c r="I46" i="17"/>
  <c r="E46" i="17"/>
  <c r="G46" i="17"/>
  <c r="J46" i="17"/>
  <c r="F46" i="17"/>
  <c r="H46" i="17"/>
  <c r="EV46" i="15"/>
  <c r="AL46" i="20" s="1"/>
  <c r="ER46" i="15"/>
  <c r="J46" i="20" s="1"/>
  <c r="EU46" i="15"/>
  <c r="AE46" i="20" s="1"/>
  <c r="EQ46" i="15"/>
  <c r="AR49" i="19"/>
  <c r="AN49" i="19"/>
  <c r="AP49" i="19"/>
  <c r="AS49" i="19"/>
  <c r="AO49" i="19"/>
  <c r="AQ49" i="19"/>
  <c r="AJ52" i="16"/>
  <c r="AL52" i="16"/>
  <c r="AH52" i="16"/>
  <c r="AK52" i="16"/>
  <c r="AG52" i="16"/>
  <c r="AI52" i="16"/>
  <c r="S34" i="4"/>
  <c r="ED23" i="21"/>
  <c r="DZ23" i="21"/>
  <c r="DV23" i="21"/>
  <c r="DQ23" i="21"/>
  <c r="EF23" i="21"/>
  <c r="EB23" i="21"/>
  <c r="DX23" i="21"/>
  <c r="DS23" i="21"/>
  <c r="DO23" i="21"/>
  <c r="DR23" i="21"/>
  <c r="DN23" i="21"/>
  <c r="DP23" i="21"/>
  <c r="BZ23" i="15"/>
  <c r="CO23" i="15"/>
  <c r="CS23" i="15"/>
  <c r="DH23" i="15"/>
  <c r="EA23" i="15"/>
  <c r="EE23" i="15"/>
  <c r="BX24" i="15"/>
  <c r="CB24" i="15"/>
  <c r="CQ24" i="15"/>
  <c r="CU24" i="15"/>
  <c r="DY24" i="15"/>
  <c r="EC24" i="15"/>
  <c r="ER24" i="15"/>
  <c r="J24" i="20" s="1"/>
  <c r="ED25" i="21"/>
  <c r="DZ25" i="21"/>
  <c r="DV25" i="21"/>
  <c r="DQ25" i="21"/>
  <c r="EF25" i="21"/>
  <c r="EB25" i="21"/>
  <c r="DX25" i="21"/>
  <c r="DS25" i="21"/>
  <c r="DO25" i="21"/>
  <c r="DR25" i="21"/>
  <c r="DN25" i="21"/>
  <c r="DP25" i="21"/>
  <c r="BZ25" i="15"/>
  <c r="CO25" i="15"/>
  <c r="CS25" i="15"/>
  <c r="DH25" i="15"/>
  <c r="EA25" i="15"/>
  <c r="EE25" i="15"/>
  <c r="BX26" i="15"/>
  <c r="CB26" i="15"/>
  <c r="CQ26" i="15"/>
  <c r="CU26" i="15"/>
  <c r="DY26" i="15"/>
  <c r="EC26" i="15"/>
  <c r="ER26" i="15"/>
  <c r="J26" i="20" s="1"/>
  <c r="BZ27" i="15"/>
  <c r="CO27" i="15"/>
  <c r="CS27" i="15"/>
  <c r="DH27" i="15"/>
  <c r="EA27" i="15"/>
  <c r="EE27" i="15"/>
  <c r="BX28" i="15"/>
  <c r="CB28" i="15"/>
  <c r="DM29" i="21"/>
  <c r="CC29" i="15"/>
  <c r="BY29" i="15"/>
  <c r="CA29" i="15"/>
  <c r="DK29" i="15"/>
  <c r="DG29" i="15"/>
  <c r="DL29" i="15"/>
  <c r="DY29" i="15"/>
  <c r="EE29" i="15"/>
  <c r="EQ29" i="15"/>
  <c r="DM30" i="21"/>
  <c r="CA30" i="15"/>
  <c r="BW30" i="15"/>
  <c r="CB30" i="15"/>
  <c r="CO30" i="15"/>
  <c r="CU30" i="15"/>
  <c r="DG30" i="15"/>
  <c r="ER30" i="15"/>
  <c r="J30" i="20" s="1"/>
  <c r="BX31" i="15"/>
  <c r="DI31" i="15"/>
  <c r="BY32" i="15"/>
  <c r="DM33" i="21"/>
  <c r="CC33" i="15"/>
  <c r="BY33" i="15"/>
  <c r="CA33" i="15"/>
  <c r="DK33" i="15"/>
  <c r="DG33" i="15"/>
  <c r="DL33" i="15"/>
  <c r="DY33" i="15"/>
  <c r="EQ33" i="15"/>
  <c r="DM34" i="21"/>
  <c r="CA34" i="15"/>
  <c r="BW34" i="15"/>
  <c r="CB34" i="15"/>
  <c r="CO34" i="15"/>
  <c r="DG34" i="15"/>
  <c r="ER34" i="15"/>
  <c r="J34" i="20" s="1"/>
  <c r="BX35" i="15"/>
  <c r="DI35" i="15"/>
  <c r="BY36" i="15"/>
  <c r="CC37" i="15"/>
  <c r="BY37" i="15"/>
  <c r="CA37" i="15"/>
  <c r="X37" i="16"/>
  <c r="T37" i="16"/>
  <c r="V37" i="16"/>
  <c r="U37" i="16"/>
  <c r="W37" i="16"/>
  <c r="S37" i="16"/>
  <c r="DK37" i="15"/>
  <c r="DG37" i="15"/>
  <c r="DL37" i="15"/>
  <c r="DY37" i="15"/>
  <c r="EQ37" i="15"/>
  <c r="CB38" i="15"/>
  <c r="BX38" i="15"/>
  <c r="CA38" i="15"/>
  <c r="BW38" i="15"/>
  <c r="CU38" i="15"/>
  <c r="CQ38" i="15"/>
  <c r="CT38" i="15"/>
  <c r="CP38" i="15"/>
  <c r="ES38" i="15"/>
  <c r="Q38" i="20" s="1"/>
  <c r="X39" i="16"/>
  <c r="T39" i="16"/>
  <c r="V39" i="16"/>
  <c r="U39" i="16"/>
  <c r="W39" i="16"/>
  <c r="S39" i="16"/>
  <c r="CB40" i="15"/>
  <c r="BX40" i="15"/>
  <c r="CA40" i="15"/>
  <c r="BW40" i="15"/>
  <c r="CU40" i="15"/>
  <c r="CQ40" i="15"/>
  <c r="CT40" i="15"/>
  <c r="CP40" i="15"/>
  <c r="ES40" i="15"/>
  <c r="Q40" i="20" s="1"/>
  <c r="X41" i="16"/>
  <c r="T41" i="16"/>
  <c r="V41" i="16"/>
  <c r="U41" i="16"/>
  <c r="W41" i="16"/>
  <c r="S41" i="16"/>
  <c r="CB42" i="15"/>
  <c r="BX42" i="15"/>
  <c r="CA42" i="15"/>
  <c r="BW42" i="15"/>
  <c r="CU42" i="15"/>
  <c r="CQ42" i="15"/>
  <c r="CT42" i="15"/>
  <c r="CP42" i="15"/>
  <c r="ES42" i="15"/>
  <c r="Q42" i="20" s="1"/>
  <c r="CB44" i="15"/>
  <c r="BX44" i="15"/>
  <c r="CA44" i="15"/>
  <c r="BW44" i="15"/>
  <c r="CU44" i="15"/>
  <c r="CQ44" i="15"/>
  <c r="CT44" i="15"/>
  <c r="CP44" i="15"/>
  <c r="CB46" i="15"/>
  <c r="BX46" i="15"/>
  <c r="CA46" i="15"/>
  <c r="BW46" i="15"/>
  <c r="CU46" i="15"/>
  <c r="CQ46" i="15"/>
  <c r="CT46" i="15"/>
  <c r="CP46" i="15"/>
  <c r="ES46" i="15"/>
  <c r="Q46" i="20" s="1"/>
  <c r="CB48" i="15"/>
  <c r="BX48" i="15"/>
  <c r="CA48" i="15"/>
  <c r="BW48" i="15"/>
  <c r="CC48" i="15"/>
  <c r="BY48" i="15"/>
  <c r="H54" i="19"/>
  <c r="J54" i="19"/>
  <c r="F54" i="19"/>
  <c r="I54" i="19"/>
  <c r="E54" i="19"/>
  <c r="G54" i="19"/>
  <c r="H58" i="19"/>
  <c r="J58" i="19"/>
  <c r="F58" i="19"/>
  <c r="I58" i="19"/>
  <c r="E58" i="19"/>
  <c r="G58" i="19"/>
  <c r="J60" i="19"/>
  <c r="F60" i="19"/>
  <c r="I60" i="19"/>
  <c r="G60" i="19"/>
  <c r="E60" i="19"/>
  <c r="H60" i="19"/>
  <c r="I61" i="19"/>
  <c r="E61" i="19"/>
  <c r="H61" i="19"/>
  <c r="G61" i="19"/>
  <c r="F61" i="19"/>
  <c r="J61" i="19"/>
  <c r="W63" i="19"/>
  <c r="S63" i="19"/>
  <c r="V63" i="19"/>
  <c r="U63" i="19"/>
  <c r="X63" i="19"/>
  <c r="T63" i="19"/>
  <c r="EC65" i="15"/>
  <c r="DY65" i="15"/>
  <c r="EE65" i="15"/>
  <c r="EA65" i="15"/>
  <c r="EB65" i="15"/>
  <c r="ED65" i="15"/>
  <c r="DZ65" i="15"/>
  <c r="V67" i="16"/>
  <c r="X67" i="16"/>
  <c r="T67" i="16"/>
  <c r="W67" i="16"/>
  <c r="S67" i="16"/>
  <c r="U67" i="16"/>
  <c r="S73" i="4"/>
  <c r="S69" i="4"/>
  <c r="S65" i="4"/>
  <c r="S61" i="4"/>
  <c r="S57" i="4"/>
  <c r="S53" i="4"/>
  <c r="S49" i="4"/>
  <c r="S45" i="4"/>
  <c r="S41" i="4"/>
  <c r="S37" i="4"/>
  <c r="S33" i="4"/>
  <c r="S29" i="4"/>
  <c r="S25" i="4"/>
  <c r="S21" i="4"/>
  <c r="S17" i="4"/>
  <c r="S13" i="4"/>
  <c r="S9" i="4"/>
  <c r="S75" i="4"/>
  <c r="S71" i="4"/>
  <c r="S67" i="4"/>
  <c r="S63" i="4"/>
  <c r="S59" i="4"/>
  <c r="S55" i="4"/>
  <c r="S51" i="4"/>
  <c r="S47" i="4"/>
  <c r="S43" i="4"/>
  <c r="S39" i="4"/>
  <c r="S35" i="4"/>
  <c r="S31" i="4"/>
  <c r="S27" i="4"/>
  <c r="S23" i="4"/>
  <c r="S19" i="4"/>
  <c r="S15" i="4"/>
  <c r="S11" i="4"/>
  <c r="S72" i="4"/>
  <c r="S68" i="4"/>
  <c r="S64" i="4"/>
  <c r="S60" i="4"/>
  <c r="S56" i="4"/>
  <c r="S52" i="4"/>
  <c r="S48" i="4"/>
  <c r="S44" i="4"/>
  <c r="S40" i="4"/>
  <c r="S36" i="4"/>
  <c r="S32" i="4"/>
  <c r="S28" i="4"/>
  <c r="S24" i="4"/>
  <c r="S20" i="4"/>
  <c r="S16" i="4"/>
  <c r="S12" i="4"/>
  <c r="S74" i="4"/>
  <c r="S58" i="4"/>
  <c r="S42" i="4"/>
  <c r="S26" i="4"/>
  <c r="S10" i="4"/>
  <c r="S70" i="4"/>
  <c r="S54" i="4"/>
  <c r="S38" i="4"/>
  <c r="S22" i="4"/>
  <c r="S50" i="4"/>
  <c r="S18" i="4"/>
  <c r="S46" i="4"/>
  <c r="S14" i="4"/>
  <c r="S62" i="4"/>
  <c r="S30" i="4"/>
  <c r="EB24" i="15"/>
  <c r="CR27" i="15"/>
  <c r="EW29" i="15"/>
  <c r="AS29" i="20" s="1"/>
  <c r="ES29" i="15"/>
  <c r="Q29" i="20" s="1"/>
  <c r="CS30" i="15"/>
  <c r="DM30" i="15"/>
  <c r="DI30" i="15"/>
  <c r="EU30" i="15"/>
  <c r="AE30" i="20" s="1"/>
  <c r="EQ30" i="15"/>
  <c r="ED33" i="15"/>
  <c r="DZ33" i="15"/>
  <c r="EW33" i="15"/>
  <c r="AS33" i="20" s="1"/>
  <c r="ES33" i="15"/>
  <c r="Q33" i="20" s="1"/>
  <c r="CT34" i="15"/>
  <c r="CP34" i="15"/>
  <c r="DM34" i="15"/>
  <c r="DI34" i="15"/>
  <c r="DK34" i="15"/>
  <c r="EU34" i="15"/>
  <c r="AE34" i="20" s="1"/>
  <c r="EQ34" i="15"/>
  <c r="ED37" i="15"/>
  <c r="DZ37" i="15"/>
  <c r="EW37" i="15"/>
  <c r="AS37" i="20" s="1"/>
  <c r="ES37" i="15"/>
  <c r="Q37" i="20" s="1"/>
  <c r="EV44" i="15"/>
  <c r="AL44" i="20" s="1"/>
  <c r="ER44" i="15"/>
  <c r="J44" i="20" s="1"/>
  <c r="EU44" i="15"/>
  <c r="AE44" i="20" s="1"/>
  <c r="EQ44" i="15"/>
  <c r="U49" i="17"/>
  <c r="W49" i="17"/>
  <c r="S49" i="17"/>
  <c r="V49" i="17"/>
  <c r="T49" i="17"/>
  <c r="X49" i="17"/>
  <c r="AL60" i="16"/>
  <c r="AH60" i="16"/>
  <c r="AK60" i="16"/>
  <c r="AI60" i="16"/>
  <c r="AG60" i="16"/>
  <c r="AJ60" i="16"/>
  <c r="AL64" i="16"/>
  <c r="AH64" i="16"/>
  <c r="AJ64" i="16"/>
  <c r="AI64" i="16"/>
  <c r="AK64" i="16"/>
  <c r="AG64" i="16"/>
  <c r="CP23" i="15"/>
  <c r="DZ24" i="15"/>
  <c r="CP25" i="15"/>
  <c r="DZ26" i="15"/>
  <c r="CP27" i="15"/>
  <c r="CT28" i="15"/>
  <c r="CP28" i="15"/>
  <c r="CS28" i="15"/>
  <c r="DM28" i="15"/>
  <c r="DI28" i="15"/>
  <c r="DK28" i="15"/>
  <c r="X28" i="19"/>
  <c r="T28" i="19"/>
  <c r="V28" i="19"/>
  <c r="U28" i="19"/>
  <c r="W28" i="19"/>
  <c r="S28" i="19"/>
  <c r="EU28" i="15"/>
  <c r="AE28" i="20" s="1"/>
  <c r="EQ28" i="15"/>
  <c r="EV28" i="15"/>
  <c r="AL28" i="20" s="1"/>
  <c r="EA29" i="15"/>
  <c r="ER29" i="15"/>
  <c r="J29" i="20" s="1"/>
  <c r="CQ30" i="15"/>
  <c r="DH30" i="15"/>
  <c r="AQ30" i="19"/>
  <c r="AS30" i="19"/>
  <c r="AO30" i="19"/>
  <c r="AR30" i="19"/>
  <c r="AN30" i="19"/>
  <c r="AP30" i="19"/>
  <c r="ES30" i="15"/>
  <c r="Q30" i="20" s="1"/>
  <c r="ED31" i="15"/>
  <c r="DZ31" i="15"/>
  <c r="EC31" i="15"/>
  <c r="EW31" i="15"/>
  <c r="AS31" i="20" s="1"/>
  <c r="ES31" i="15"/>
  <c r="Q31" i="20" s="1"/>
  <c r="EU31" i="15"/>
  <c r="AE31" i="20" s="1"/>
  <c r="CT32" i="15"/>
  <c r="CP32" i="15"/>
  <c r="CS32" i="15"/>
  <c r="DM32" i="15"/>
  <c r="DI32" i="15"/>
  <c r="DK32" i="15"/>
  <c r="EU32" i="15"/>
  <c r="AE32" i="20" s="1"/>
  <c r="EQ32" i="15"/>
  <c r="EV32" i="15"/>
  <c r="AL32" i="20" s="1"/>
  <c r="AL33" i="16"/>
  <c r="AH33" i="16"/>
  <c r="AJ33" i="16"/>
  <c r="AI33" i="16"/>
  <c r="AG33" i="16"/>
  <c r="AK33" i="16"/>
  <c r="EA33" i="15"/>
  <c r="ER33" i="15"/>
  <c r="J33" i="20" s="1"/>
  <c r="CQ34" i="15"/>
  <c r="DH34" i="15"/>
  <c r="AQ34" i="19"/>
  <c r="AS34" i="19"/>
  <c r="AO34" i="19"/>
  <c r="AR34" i="19"/>
  <c r="AN34" i="19"/>
  <c r="AP34" i="19"/>
  <c r="ES34" i="15"/>
  <c r="Q34" i="20" s="1"/>
  <c r="U35" i="17"/>
  <c r="W35" i="17"/>
  <c r="S35" i="17"/>
  <c r="V35" i="17"/>
  <c r="T35" i="17"/>
  <c r="X35" i="17"/>
  <c r="ED35" i="15"/>
  <c r="DZ35" i="15"/>
  <c r="EC35" i="15"/>
  <c r="EW35" i="15"/>
  <c r="AS35" i="20" s="1"/>
  <c r="ES35" i="15"/>
  <c r="Q35" i="20" s="1"/>
  <c r="EU35" i="15"/>
  <c r="AE35" i="20" s="1"/>
  <c r="CT36" i="15"/>
  <c r="CP36" i="15"/>
  <c r="CS36" i="15"/>
  <c r="DM36" i="15"/>
  <c r="DI36" i="15"/>
  <c r="DK36" i="15"/>
  <c r="EU36" i="15"/>
  <c r="AE36" i="20" s="1"/>
  <c r="EQ36" i="15"/>
  <c r="EV36" i="15"/>
  <c r="AL36" i="20" s="1"/>
  <c r="EA37" i="15"/>
  <c r="ER37" i="15"/>
  <c r="J37" i="20" s="1"/>
  <c r="W38" i="17"/>
  <c r="S38" i="17"/>
  <c r="U38" i="17"/>
  <c r="X38" i="17"/>
  <c r="T38" i="17"/>
  <c r="V38" i="17"/>
  <c r="ET38" i="15"/>
  <c r="X38" i="20" s="1"/>
  <c r="DL39" i="15"/>
  <c r="DH39" i="15"/>
  <c r="DK39" i="15"/>
  <c r="DG39" i="15"/>
  <c r="EE39" i="15"/>
  <c r="EA39" i="15"/>
  <c r="ED39" i="15"/>
  <c r="DZ39" i="15"/>
  <c r="W40" i="17"/>
  <c r="S40" i="17"/>
  <c r="U40" i="17"/>
  <c r="X40" i="17"/>
  <c r="T40" i="17"/>
  <c r="V40" i="17"/>
  <c r="ET40" i="15"/>
  <c r="X40" i="20" s="1"/>
  <c r="DL41" i="15"/>
  <c r="DH41" i="15"/>
  <c r="DK41" i="15"/>
  <c r="DG41" i="15"/>
  <c r="EE41" i="15"/>
  <c r="EA41" i="15"/>
  <c r="ED41" i="15"/>
  <c r="DZ41" i="15"/>
  <c r="W42" i="17"/>
  <c r="S42" i="17"/>
  <c r="U42" i="17"/>
  <c r="X42" i="17"/>
  <c r="T42" i="17"/>
  <c r="V42" i="17"/>
  <c r="ET42" i="15"/>
  <c r="X42" i="20" s="1"/>
  <c r="DL43" i="15"/>
  <c r="DH43" i="15"/>
  <c r="DK43" i="15"/>
  <c r="DG43" i="15"/>
  <c r="EE43" i="15"/>
  <c r="EA43" i="15"/>
  <c r="ED43" i="15"/>
  <c r="DZ43" i="15"/>
  <c r="W44" i="17"/>
  <c r="S44" i="17"/>
  <c r="U44" i="17"/>
  <c r="X44" i="17"/>
  <c r="T44" i="17"/>
  <c r="V44" i="17"/>
  <c r="ET44" i="15"/>
  <c r="X44" i="20" s="1"/>
  <c r="DL45" i="15"/>
  <c r="DH45" i="15"/>
  <c r="DK45" i="15"/>
  <c r="DG45" i="15"/>
  <c r="EE45" i="15"/>
  <c r="EA45" i="15"/>
  <c r="ED45" i="15"/>
  <c r="DZ45" i="15"/>
  <c r="ET46" i="15"/>
  <c r="X46" i="20" s="1"/>
  <c r="DL47" i="15"/>
  <c r="DH47" i="15"/>
  <c r="DK47" i="15"/>
  <c r="DG47" i="15"/>
  <c r="DM47" i="15"/>
  <c r="DI47" i="15"/>
  <c r="CB50" i="15"/>
  <c r="BX50" i="15"/>
  <c r="CA50" i="15"/>
  <c r="BW50" i="15"/>
  <c r="CC50" i="15"/>
  <c r="BY50" i="15"/>
  <c r="DL51" i="15"/>
  <c r="DH51" i="15"/>
  <c r="DI51" i="15"/>
  <c r="DM51" i="15"/>
  <c r="DG51" i="15"/>
  <c r="DJ51" i="15"/>
  <c r="EE51" i="15"/>
  <c r="EA51" i="15"/>
  <c r="DZ51" i="15"/>
  <c r="ED51" i="15"/>
  <c r="DY51" i="15"/>
  <c r="EB51" i="15"/>
  <c r="AS52" i="19"/>
  <c r="AO52" i="19"/>
  <c r="AP52" i="19"/>
  <c r="AN52" i="19"/>
  <c r="AR52" i="19"/>
  <c r="AQ52" i="19"/>
  <c r="X53" i="16"/>
  <c r="T53" i="16"/>
  <c r="V53" i="16"/>
  <c r="U53" i="16"/>
  <c r="W53" i="16"/>
  <c r="S53" i="16"/>
  <c r="DL53" i="15"/>
  <c r="DH53" i="15"/>
  <c r="DI53" i="15"/>
  <c r="DM53" i="15"/>
  <c r="DG53" i="15"/>
  <c r="DJ53" i="15"/>
  <c r="EE53" i="15"/>
  <c r="EA53" i="15"/>
  <c r="DZ53" i="15"/>
  <c r="ED53" i="15"/>
  <c r="DY53" i="15"/>
  <c r="EB53" i="15"/>
  <c r="DL55" i="15"/>
  <c r="DH55" i="15"/>
  <c r="DI55" i="15"/>
  <c r="DM55" i="15"/>
  <c r="DG55" i="15"/>
  <c r="DJ55" i="15"/>
  <c r="EE55" i="15"/>
  <c r="EA55" i="15"/>
  <c r="DZ55" i="15"/>
  <c r="ED55" i="15"/>
  <c r="DY55" i="15"/>
  <c r="EB55" i="15"/>
  <c r="DL57" i="15"/>
  <c r="DH57" i="15"/>
  <c r="DI57" i="15"/>
  <c r="DM57" i="15"/>
  <c r="DG57" i="15"/>
  <c r="DJ57" i="15"/>
  <c r="EE57" i="15"/>
  <c r="EA57" i="15"/>
  <c r="DZ57" i="15"/>
  <c r="ED57" i="15"/>
  <c r="DY57" i="15"/>
  <c r="EB57" i="15"/>
  <c r="DL59" i="15"/>
  <c r="DH59" i="15"/>
  <c r="DI59" i="15"/>
  <c r="DM59" i="15"/>
  <c r="DG59" i="15"/>
  <c r="DJ59" i="15"/>
  <c r="EE59" i="15"/>
  <c r="EA59" i="15"/>
  <c r="DZ59" i="15"/>
  <c r="ED59" i="15"/>
  <c r="DY59" i="15"/>
  <c r="EB59" i="15"/>
  <c r="W64" i="17"/>
  <c r="S64" i="17"/>
  <c r="V64" i="17"/>
  <c r="X64" i="17"/>
  <c r="T64" i="17"/>
  <c r="U64" i="17"/>
  <c r="IN47" i="3"/>
  <c r="EN47" i="3"/>
  <c r="AN47" i="3"/>
  <c r="GN47" i="3"/>
  <c r="CN47" i="3"/>
  <c r="JN47" i="3"/>
  <c r="FN47" i="3"/>
  <c r="BN47" i="3"/>
  <c r="HN47" i="3"/>
  <c r="DN47" i="3"/>
  <c r="IR47" i="3"/>
  <c r="ER47" i="3"/>
  <c r="AR47" i="3"/>
  <c r="GR47" i="3"/>
  <c r="CR47" i="3"/>
  <c r="JR47" i="3"/>
  <c r="FR47" i="3"/>
  <c r="BR47" i="3"/>
  <c r="DR47" i="3"/>
  <c r="HR47" i="3"/>
  <c r="IW47" i="3"/>
  <c r="EW47" i="3"/>
  <c r="AW47" i="3"/>
  <c r="GW47" i="3"/>
  <c r="CW47" i="3"/>
  <c r="JW47" i="3"/>
  <c r="FW47" i="3"/>
  <c r="BW47" i="3"/>
  <c r="DW47" i="3"/>
  <c r="HW47" i="3"/>
  <c r="JA47" i="3"/>
  <c r="FA47" i="3"/>
  <c r="BA47" i="3"/>
  <c r="HA47" i="3"/>
  <c r="DA47" i="3"/>
  <c r="KA47" i="3"/>
  <c r="GA47" i="3"/>
  <c r="CA47" i="3"/>
  <c r="AA107" i="3"/>
  <c r="IA47" i="3"/>
  <c r="EA47" i="3"/>
  <c r="JF47" i="3"/>
  <c r="FF47" i="3"/>
  <c r="BF47" i="3"/>
  <c r="HF47" i="3"/>
  <c r="DF47" i="3"/>
  <c r="KF47" i="3"/>
  <c r="GF47" i="3"/>
  <c r="CF47" i="3"/>
  <c r="IF47" i="3"/>
  <c r="EF47" i="3"/>
  <c r="JJ47" i="3"/>
  <c r="FJ47" i="3"/>
  <c r="BJ47" i="3"/>
  <c r="HJ47" i="3"/>
  <c r="DJ47" i="3"/>
  <c r="KJ47" i="3"/>
  <c r="GJ47" i="3"/>
  <c r="CJ47" i="3"/>
  <c r="EJ47" i="3"/>
  <c r="IJ47" i="3"/>
  <c r="EB47" i="15"/>
  <c r="CR48" i="15"/>
  <c r="AK48" i="19"/>
  <c r="AG48" i="19"/>
  <c r="AI48" i="19"/>
  <c r="AL48" i="19"/>
  <c r="AH48" i="19"/>
  <c r="AJ48" i="19"/>
  <c r="EB49" i="15"/>
  <c r="CR50" i="15"/>
  <c r="EC50" i="15"/>
  <c r="DY50" i="15"/>
  <c r="ED50" i="15"/>
  <c r="CB52" i="15"/>
  <c r="BX52" i="15"/>
  <c r="CA52" i="15"/>
  <c r="CU52" i="15"/>
  <c r="CQ52" i="15"/>
  <c r="CS52" i="15"/>
  <c r="EC52" i="15"/>
  <c r="DY52" i="15"/>
  <c r="ED52" i="15"/>
  <c r="CB54" i="15"/>
  <c r="BX54" i="15"/>
  <c r="CA54" i="15"/>
  <c r="CU54" i="15"/>
  <c r="CQ54" i="15"/>
  <c r="CS54" i="15"/>
  <c r="W54" i="17"/>
  <c r="S54" i="17"/>
  <c r="U54" i="17"/>
  <c r="X54" i="17"/>
  <c r="T54" i="17"/>
  <c r="V54" i="17"/>
  <c r="EC54" i="15"/>
  <c r="DY54" i="15"/>
  <c r="ED54" i="15"/>
  <c r="CB56" i="15"/>
  <c r="BX56" i="15"/>
  <c r="CA56" i="15"/>
  <c r="CU56" i="15"/>
  <c r="CQ56" i="15"/>
  <c r="CS56" i="15"/>
  <c r="EC56" i="15"/>
  <c r="DY56" i="15"/>
  <c r="ED56" i="15"/>
  <c r="CB58" i="15"/>
  <c r="BX58" i="15"/>
  <c r="CA58" i="15"/>
  <c r="CU58" i="15"/>
  <c r="CQ58" i="15"/>
  <c r="CS58" i="15"/>
  <c r="W58" i="17"/>
  <c r="S58" i="17"/>
  <c r="V58" i="17"/>
  <c r="X58" i="17"/>
  <c r="T58" i="17"/>
  <c r="U58" i="17"/>
  <c r="EC58" i="15"/>
  <c r="DY58" i="15"/>
  <c r="ED58" i="15"/>
  <c r="CB60" i="15"/>
  <c r="BX60" i="15"/>
  <c r="CA60" i="15"/>
  <c r="CU60" i="15"/>
  <c r="CQ60" i="15"/>
  <c r="CS60" i="15"/>
  <c r="EE60" i="15"/>
  <c r="EA60" i="15"/>
  <c r="EC60" i="15"/>
  <c r="DY60" i="15"/>
  <c r="H61" i="16"/>
  <c r="J61" i="16"/>
  <c r="I61" i="16"/>
  <c r="E61" i="16"/>
  <c r="F61" i="16"/>
  <c r="G61" i="16"/>
  <c r="EC61" i="15"/>
  <c r="DY61" i="15"/>
  <c r="EE61" i="15"/>
  <c r="EA61" i="15"/>
  <c r="AJ63" i="16"/>
  <c r="AL63" i="16"/>
  <c r="AH63" i="16"/>
  <c r="AK63" i="16"/>
  <c r="AG63" i="16"/>
  <c r="AI63" i="16"/>
  <c r="U63" i="17"/>
  <c r="X63" i="17"/>
  <c r="T63" i="17"/>
  <c r="V63" i="17"/>
  <c r="S63" i="17"/>
  <c r="W63" i="17"/>
  <c r="AI64" i="19"/>
  <c r="AL64" i="19"/>
  <c r="AH64" i="19"/>
  <c r="AJ64" i="19"/>
  <c r="AK64" i="19"/>
  <c r="AG64" i="19"/>
  <c r="V65" i="16"/>
  <c r="X65" i="16"/>
  <c r="T65" i="16"/>
  <c r="W65" i="16"/>
  <c r="S65" i="16"/>
  <c r="U65" i="16"/>
  <c r="X66" i="16"/>
  <c r="T66" i="16"/>
  <c r="V66" i="16"/>
  <c r="U66" i="16"/>
  <c r="S66" i="16"/>
  <c r="W66" i="16"/>
  <c r="CU67" i="15"/>
  <c r="CQ67" i="15"/>
  <c r="CS67" i="15"/>
  <c r="CO67" i="15"/>
  <c r="CP67" i="15"/>
  <c r="G12" i="30"/>
  <c r="IO21" i="3"/>
  <c r="EO21" i="3"/>
  <c r="AO21" i="3"/>
  <c r="GO21" i="3"/>
  <c r="CO21" i="3"/>
  <c r="O33" i="3"/>
  <c r="JO21" i="3"/>
  <c r="FO21" i="3"/>
  <c r="BO21" i="3"/>
  <c r="HO21" i="3"/>
  <c r="DO21" i="3"/>
  <c r="IS21" i="3"/>
  <c r="ES21" i="3"/>
  <c r="AS21" i="3"/>
  <c r="GS21" i="3"/>
  <c r="CS21" i="3"/>
  <c r="S33" i="3"/>
  <c r="JS21" i="3"/>
  <c r="FS21" i="3"/>
  <c r="FS33" i="3" s="1"/>
  <c r="BS21" i="3"/>
  <c r="DS21" i="3"/>
  <c r="IX21" i="3"/>
  <c r="EX21" i="3"/>
  <c r="EX33" i="3" s="1"/>
  <c r="AX21" i="3"/>
  <c r="GX21" i="3"/>
  <c r="CX21" i="3"/>
  <c r="X33" i="3"/>
  <c r="JX21" i="3"/>
  <c r="FX21" i="3"/>
  <c r="BX21" i="3"/>
  <c r="BX33" i="3" s="1"/>
  <c r="DX21" i="3"/>
  <c r="HX21" i="3"/>
  <c r="JB21" i="3"/>
  <c r="FB21" i="3"/>
  <c r="BB21" i="3"/>
  <c r="HB21" i="3"/>
  <c r="DB21" i="3"/>
  <c r="AB33" i="3"/>
  <c r="KB21" i="3"/>
  <c r="GB21" i="3"/>
  <c r="CB21" i="3"/>
  <c r="IB21" i="3"/>
  <c r="JG21" i="3"/>
  <c r="FG21" i="3"/>
  <c r="BG21" i="3"/>
  <c r="HG21" i="3"/>
  <c r="DG21" i="3"/>
  <c r="DG33" i="3" s="1"/>
  <c r="AG33" i="3"/>
  <c r="KG21" i="3"/>
  <c r="GG21" i="3"/>
  <c r="CG21" i="3"/>
  <c r="IG21" i="3"/>
  <c r="EG21" i="3"/>
  <c r="IP22" i="3"/>
  <c r="EP22" i="3"/>
  <c r="AP22" i="3"/>
  <c r="GP22" i="3"/>
  <c r="CP22" i="3"/>
  <c r="JP22" i="3"/>
  <c r="FP22" i="3"/>
  <c r="BP22" i="3"/>
  <c r="HP22" i="3"/>
  <c r="DP22" i="3"/>
  <c r="IT22" i="3"/>
  <c r="ET22" i="3"/>
  <c r="AT22" i="3"/>
  <c r="GT22" i="3"/>
  <c r="CT22" i="3"/>
  <c r="JT22" i="3"/>
  <c r="FT22" i="3"/>
  <c r="BT22" i="3"/>
  <c r="HT22" i="3"/>
  <c r="DT22" i="3"/>
  <c r="IY22" i="3"/>
  <c r="EY22" i="3"/>
  <c r="AY22" i="3"/>
  <c r="GY22" i="3"/>
  <c r="CY22" i="3"/>
  <c r="JY22" i="3"/>
  <c r="FY22" i="3"/>
  <c r="BY22" i="3"/>
  <c r="JD22" i="3"/>
  <c r="FD22" i="3"/>
  <c r="BD22" i="3"/>
  <c r="HD22" i="3"/>
  <c r="DD22" i="3"/>
  <c r="KD22" i="3"/>
  <c r="GD22" i="3"/>
  <c r="CD22" i="3"/>
  <c r="ID22" i="3"/>
  <c r="ED22" i="3"/>
  <c r="JH22" i="3"/>
  <c r="FH22" i="3"/>
  <c r="BH22" i="3"/>
  <c r="HH22" i="3"/>
  <c r="DH22" i="3"/>
  <c r="KH22" i="3"/>
  <c r="GH22" i="3"/>
  <c r="CH22" i="3"/>
  <c r="IH22" i="3"/>
  <c r="EH22" i="3"/>
  <c r="IO48" i="3"/>
  <c r="EO48" i="3"/>
  <c r="AO48" i="3"/>
  <c r="GO48" i="3"/>
  <c r="BO48" i="3"/>
  <c r="HO48" i="3"/>
  <c r="DO48" i="3"/>
  <c r="IS48" i="3"/>
  <c r="ES48" i="3"/>
  <c r="AS48" i="3"/>
  <c r="GS48" i="3"/>
  <c r="BS48" i="3"/>
  <c r="IX48" i="3"/>
  <c r="EX48" i="3"/>
  <c r="AX48" i="3"/>
  <c r="GX48" i="3"/>
  <c r="BX48" i="3"/>
  <c r="HX48" i="3"/>
  <c r="DX48" i="3"/>
  <c r="JB48" i="3"/>
  <c r="FB48" i="3"/>
  <c r="BB48" i="3"/>
  <c r="HB48" i="3"/>
  <c r="CB48" i="3"/>
  <c r="IB48" i="3"/>
  <c r="EB48" i="3"/>
  <c r="JG48" i="3"/>
  <c r="FG48" i="3"/>
  <c r="BG48" i="3"/>
  <c r="HG48" i="3"/>
  <c r="CG48" i="3"/>
  <c r="IG48" i="3"/>
  <c r="EG48" i="3"/>
  <c r="IN55" i="3"/>
  <c r="EN55" i="3"/>
  <c r="AN55" i="3"/>
  <c r="BN55" i="3"/>
  <c r="HN55" i="3"/>
  <c r="IR55" i="3"/>
  <c r="ER55" i="3"/>
  <c r="AR55" i="3"/>
  <c r="BR55" i="3"/>
  <c r="IW55" i="3"/>
  <c r="EW55" i="3"/>
  <c r="AW55" i="3"/>
  <c r="BW55" i="3"/>
  <c r="HW55" i="3"/>
  <c r="JA55" i="3"/>
  <c r="FA55" i="3"/>
  <c r="BA55" i="3"/>
  <c r="CA55" i="3"/>
  <c r="IA55" i="3"/>
  <c r="JF55" i="3"/>
  <c r="FF55" i="3"/>
  <c r="BF55" i="3"/>
  <c r="CF55" i="3"/>
  <c r="IF55" i="3"/>
  <c r="JJ55" i="3"/>
  <c r="FJ55" i="3"/>
  <c r="BJ55" i="3"/>
  <c r="CJ55" i="3"/>
  <c r="IJ55" i="3"/>
  <c r="IN63" i="3"/>
  <c r="EN63" i="3"/>
  <c r="GN63" i="3"/>
  <c r="JN63" i="3"/>
  <c r="FN63" i="3"/>
  <c r="IR63" i="3"/>
  <c r="ER63" i="3"/>
  <c r="GR63" i="3"/>
  <c r="JR63" i="3"/>
  <c r="FR63" i="3"/>
  <c r="HR63" i="3"/>
  <c r="DR63" i="3"/>
  <c r="IW63" i="3"/>
  <c r="EW63" i="3"/>
  <c r="GW63" i="3"/>
  <c r="JW63" i="3"/>
  <c r="FW63" i="3"/>
  <c r="HW63" i="3"/>
  <c r="DW63" i="3"/>
  <c r="JA63" i="3"/>
  <c r="FA63" i="3"/>
  <c r="HA63" i="3"/>
  <c r="KA63" i="3"/>
  <c r="GA63" i="3"/>
  <c r="IA63" i="3"/>
  <c r="EA63" i="3"/>
  <c r="JF63" i="3"/>
  <c r="FF63" i="3"/>
  <c r="HF63" i="3"/>
  <c r="KF63" i="3"/>
  <c r="GF63" i="3"/>
  <c r="JJ63" i="3"/>
  <c r="FJ63" i="3"/>
  <c r="HJ63" i="3"/>
  <c r="KJ63" i="3"/>
  <c r="GJ63" i="3"/>
  <c r="IJ63" i="3"/>
  <c r="EJ63" i="3"/>
  <c r="DN63" i="3"/>
  <c r="HN63" i="3"/>
  <c r="JP65" i="3"/>
  <c r="IP65" i="3"/>
  <c r="EP65" i="3"/>
  <c r="AP65" i="3"/>
  <c r="GP65" i="3"/>
  <c r="CP65" i="3"/>
  <c r="FP65" i="3"/>
  <c r="BP65" i="3"/>
  <c r="HP65" i="3"/>
  <c r="IT65" i="3"/>
  <c r="ET65" i="3"/>
  <c r="AT65" i="3"/>
  <c r="GT65" i="3"/>
  <c r="CT65" i="3"/>
  <c r="FT65" i="3"/>
  <c r="BT65" i="3"/>
  <c r="HT65" i="3"/>
  <c r="JT65" i="3"/>
  <c r="DT65" i="3"/>
  <c r="IY65" i="3"/>
  <c r="EY65" i="3"/>
  <c r="AY65" i="3"/>
  <c r="JY65" i="3"/>
  <c r="GY65" i="3"/>
  <c r="CY65" i="3"/>
  <c r="FY65" i="3"/>
  <c r="BY65" i="3"/>
  <c r="DY65" i="3"/>
  <c r="JD65" i="3"/>
  <c r="FD65" i="3"/>
  <c r="BD65" i="3"/>
  <c r="HD65" i="3"/>
  <c r="DD65" i="3"/>
  <c r="KD65" i="3"/>
  <c r="GD65" i="3"/>
  <c r="CD65" i="3"/>
  <c r="ED65" i="3"/>
  <c r="ID65" i="3"/>
  <c r="KH65" i="3"/>
  <c r="JH65" i="3"/>
  <c r="FH65" i="3"/>
  <c r="BH65" i="3"/>
  <c r="HH65" i="3"/>
  <c r="DH65" i="3"/>
  <c r="GH65" i="3"/>
  <c r="CH65" i="3"/>
  <c r="IH65" i="3"/>
  <c r="DP65" i="3"/>
  <c r="JN100" i="3"/>
  <c r="FN100" i="3"/>
  <c r="HN100" i="3"/>
  <c r="DN100" i="3"/>
  <c r="GN100" i="3"/>
  <c r="BN100" i="3"/>
  <c r="AN100" i="3"/>
  <c r="EN100" i="3"/>
  <c r="CN100" i="3"/>
  <c r="IN100" i="3"/>
  <c r="JR100" i="3"/>
  <c r="FR100" i="3"/>
  <c r="HR100" i="3"/>
  <c r="DR100" i="3"/>
  <c r="GR100" i="3"/>
  <c r="IR100" i="3"/>
  <c r="CR100" i="3"/>
  <c r="ER100" i="3"/>
  <c r="AR100" i="3"/>
  <c r="BR100" i="3"/>
  <c r="JW100" i="3"/>
  <c r="FW100" i="3"/>
  <c r="HW100" i="3"/>
  <c r="DW100" i="3"/>
  <c r="GW100" i="3"/>
  <c r="CW100" i="3"/>
  <c r="EW100" i="3"/>
  <c r="BW100" i="3"/>
  <c r="AW100" i="3"/>
  <c r="IW100" i="3"/>
  <c r="KA100" i="3"/>
  <c r="GA100" i="3"/>
  <c r="IA100" i="3"/>
  <c r="EA100" i="3"/>
  <c r="HA100" i="3"/>
  <c r="DA100" i="3"/>
  <c r="JA100" i="3"/>
  <c r="FA100" i="3"/>
  <c r="CA100" i="3"/>
  <c r="BA100" i="3"/>
  <c r="KF100" i="3"/>
  <c r="GF100" i="3"/>
  <c r="CF100" i="3"/>
  <c r="IF100" i="3"/>
  <c r="EF100" i="3"/>
  <c r="HF100" i="3"/>
  <c r="DF100" i="3"/>
  <c r="BF100" i="3"/>
  <c r="FF100" i="3"/>
  <c r="JF100" i="3"/>
  <c r="KJ100" i="3"/>
  <c r="GJ100" i="3"/>
  <c r="CJ100" i="3"/>
  <c r="IJ100" i="3"/>
  <c r="EJ100" i="3"/>
  <c r="HJ100" i="3"/>
  <c r="DJ100" i="3"/>
  <c r="JJ100" i="3"/>
  <c r="BJ100" i="3"/>
  <c r="FJ100" i="3"/>
  <c r="EF63" i="3"/>
  <c r="IF63" i="3"/>
  <c r="EH65" i="3"/>
  <c r="DI38" i="15"/>
  <c r="DM38" i="15"/>
  <c r="BY39" i="15"/>
  <c r="CC39" i="15"/>
  <c r="ES39" i="15"/>
  <c r="Q39" i="20" s="1"/>
  <c r="EW39" i="15"/>
  <c r="AS39" i="20" s="1"/>
  <c r="DI40" i="15"/>
  <c r="DM40" i="15"/>
  <c r="BY41" i="15"/>
  <c r="CC41" i="15"/>
  <c r="ES41" i="15"/>
  <c r="Q41" i="20" s="1"/>
  <c r="EW41" i="15"/>
  <c r="AS41" i="20" s="1"/>
  <c r="DI42" i="15"/>
  <c r="DM42" i="15"/>
  <c r="BY43" i="15"/>
  <c r="CC43" i="15"/>
  <c r="ES43" i="15"/>
  <c r="Q43" i="20" s="1"/>
  <c r="EW43" i="15"/>
  <c r="AS43" i="20" s="1"/>
  <c r="DI44" i="15"/>
  <c r="DM44" i="15"/>
  <c r="BY45" i="15"/>
  <c r="CC45" i="15"/>
  <c r="ES45" i="15"/>
  <c r="Q45" i="20" s="1"/>
  <c r="EW45" i="15"/>
  <c r="AS45" i="20" s="1"/>
  <c r="DI46" i="15"/>
  <c r="DM46" i="15"/>
  <c r="BY47" i="15"/>
  <c r="CC47" i="15"/>
  <c r="DZ47" i="15"/>
  <c r="ED47" i="15"/>
  <c r="ES47" i="15"/>
  <c r="Q47" i="20" s="1"/>
  <c r="EW47" i="15"/>
  <c r="AS47" i="20" s="1"/>
  <c r="CP48" i="15"/>
  <c r="CT48" i="15"/>
  <c r="DI48" i="15"/>
  <c r="DM48" i="15"/>
  <c r="BY49" i="15"/>
  <c r="CC49" i="15"/>
  <c r="DZ49" i="15"/>
  <c r="ED49" i="15"/>
  <c r="ES49" i="15"/>
  <c r="Q49" i="20" s="1"/>
  <c r="EW49" i="15"/>
  <c r="AS49" i="20" s="1"/>
  <c r="CP50" i="15"/>
  <c r="CT50" i="15"/>
  <c r="DI50" i="15"/>
  <c r="DM50" i="15"/>
  <c r="EA50" i="15"/>
  <c r="CS51" i="15"/>
  <c r="CO51" i="15"/>
  <c r="CT51" i="15"/>
  <c r="BY52" i="15"/>
  <c r="CP52" i="15"/>
  <c r="EA52" i="15"/>
  <c r="CS53" i="15"/>
  <c r="CO53" i="15"/>
  <c r="CT53" i="15"/>
  <c r="BY54" i="15"/>
  <c r="CP54" i="15"/>
  <c r="EA54" i="15"/>
  <c r="CS55" i="15"/>
  <c r="CO55" i="15"/>
  <c r="CT55" i="15"/>
  <c r="BY56" i="15"/>
  <c r="CP56" i="15"/>
  <c r="EA56" i="15"/>
  <c r="CS57" i="15"/>
  <c r="CO57" i="15"/>
  <c r="CT57" i="15"/>
  <c r="BY58" i="15"/>
  <c r="CP58" i="15"/>
  <c r="EA58" i="15"/>
  <c r="CS59" i="15"/>
  <c r="CO59" i="15"/>
  <c r="CT59" i="15"/>
  <c r="BY60" i="15"/>
  <c r="CP60" i="15"/>
  <c r="EB60" i="15"/>
  <c r="EB61" i="15"/>
  <c r="AL62" i="16"/>
  <c r="AH62" i="16"/>
  <c r="AJ62" i="16"/>
  <c r="AI62" i="16"/>
  <c r="AK62" i="16"/>
  <c r="AG62" i="16"/>
  <c r="G62" i="19"/>
  <c r="J62" i="19"/>
  <c r="F62" i="19"/>
  <c r="H62" i="19"/>
  <c r="I62" i="19"/>
  <c r="E62" i="19"/>
  <c r="CU63" i="15"/>
  <c r="CQ63" i="15"/>
  <c r="CS63" i="15"/>
  <c r="CO63" i="15"/>
  <c r="CP63" i="15"/>
  <c r="EE64" i="15"/>
  <c r="EA64" i="15"/>
  <c r="EC64" i="15"/>
  <c r="DY64" i="15"/>
  <c r="EB64" i="15"/>
  <c r="CU65" i="15"/>
  <c r="CQ65" i="15"/>
  <c r="CS65" i="15"/>
  <c r="CO65" i="15"/>
  <c r="CT65" i="15"/>
  <c r="CS66" i="15"/>
  <c r="CO66" i="15"/>
  <c r="CU66" i="15"/>
  <c r="CQ66" i="15"/>
  <c r="CT66" i="15"/>
  <c r="CT67" i="15"/>
  <c r="DY22" i="3"/>
  <c r="HY22" i="3"/>
  <c r="IN26" i="3"/>
  <c r="IN35" i="3" s="1"/>
  <c r="EN26" i="3"/>
  <c r="EN35" i="3" s="1"/>
  <c r="AN26" i="3"/>
  <c r="AN35" i="3" s="1"/>
  <c r="N35" i="3"/>
  <c r="GN26" i="3"/>
  <c r="GN35" i="3" s="1"/>
  <c r="CN26" i="3"/>
  <c r="CN35" i="3" s="1"/>
  <c r="JN26" i="3"/>
  <c r="JN35" i="3" s="1"/>
  <c r="FN26" i="3"/>
  <c r="FN35" i="3" s="1"/>
  <c r="BN26" i="3"/>
  <c r="BN35" i="3" s="1"/>
  <c r="HN26" i="3"/>
  <c r="HN35" i="3" s="1"/>
  <c r="DN26" i="3"/>
  <c r="DN35" i="3" s="1"/>
  <c r="IR26" i="3"/>
  <c r="IR35" i="3" s="1"/>
  <c r="ER26" i="3"/>
  <c r="ER35" i="3" s="1"/>
  <c r="AR26" i="3"/>
  <c r="AR35" i="3" s="1"/>
  <c r="R35" i="3"/>
  <c r="GR26" i="3"/>
  <c r="GR35" i="3" s="1"/>
  <c r="CR26" i="3"/>
  <c r="CR35" i="3" s="1"/>
  <c r="JR26" i="3"/>
  <c r="JR35" i="3" s="1"/>
  <c r="FR26" i="3"/>
  <c r="FR35" i="3" s="1"/>
  <c r="BR26" i="3"/>
  <c r="BR35" i="3" s="1"/>
  <c r="IW26" i="3"/>
  <c r="IW35" i="3" s="1"/>
  <c r="EW26" i="3"/>
  <c r="EW35" i="3" s="1"/>
  <c r="AW26" i="3"/>
  <c r="AW35" i="3" s="1"/>
  <c r="W35" i="3"/>
  <c r="GW26" i="3"/>
  <c r="GW35" i="3" s="1"/>
  <c r="CW26" i="3"/>
  <c r="CW35" i="3" s="1"/>
  <c r="JW26" i="3"/>
  <c r="JW35" i="3" s="1"/>
  <c r="FW26" i="3"/>
  <c r="FW35" i="3" s="1"/>
  <c r="BW26" i="3"/>
  <c r="BW35" i="3" s="1"/>
  <c r="HW26" i="3"/>
  <c r="HW35" i="3" s="1"/>
  <c r="DW26" i="3"/>
  <c r="DW35" i="3" s="1"/>
  <c r="JA26" i="3"/>
  <c r="JA35" i="3" s="1"/>
  <c r="FA26" i="3"/>
  <c r="FA35" i="3" s="1"/>
  <c r="BA26" i="3"/>
  <c r="BA35" i="3" s="1"/>
  <c r="AA35" i="3"/>
  <c r="HA26" i="3"/>
  <c r="HA35" i="3" s="1"/>
  <c r="DA26" i="3"/>
  <c r="DA35" i="3" s="1"/>
  <c r="KA26" i="3"/>
  <c r="KA35" i="3" s="1"/>
  <c r="GA26" i="3"/>
  <c r="GA35" i="3" s="1"/>
  <c r="CA26" i="3"/>
  <c r="CA35" i="3" s="1"/>
  <c r="IA26" i="3"/>
  <c r="IA35" i="3" s="1"/>
  <c r="EA26" i="3"/>
  <c r="EA35" i="3" s="1"/>
  <c r="JF26" i="3"/>
  <c r="JF35" i="3" s="1"/>
  <c r="FF26" i="3"/>
  <c r="FF35" i="3" s="1"/>
  <c r="BF26" i="3"/>
  <c r="BF35" i="3" s="1"/>
  <c r="AF35" i="3"/>
  <c r="HF26" i="3"/>
  <c r="HF35" i="3" s="1"/>
  <c r="DF26" i="3"/>
  <c r="DF35" i="3" s="1"/>
  <c r="KF26" i="3"/>
  <c r="KF35" i="3" s="1"/>
  <c r="GF26" i="3"/>
  <c r="GF35" i="3" s="1"/>
  <c r="CF26" i="3"/>
  <c r="CF35" i="3" s="1"/>
  <c r="IF26" i="3"/>
  <c r="IF35" i="3" s="1"/>
  <c r="EF26" i="3"/>
  <c r="EF35" i="3" s="1"/>
  <c r="JJ26" i="3"/>
  <c r="JJ35" i="3" s="1"/>
  <c r="FJ26" i="3"/>
  <c r="FJ35" i="3" s="1"/>
  <c r="BJ26" i="3"/>
  <c r="BJ35" i="3" s="1"/>
  <c r="AJ35" i="3"/>
  <c r="HJ26" i="3"/>
  <c r="HJ35" i="3" s="1"/>
  <c r="DJ26" i="3"/>
  <c r="DJ35" i="3" s="1"/>
  <c r="KJ26" i="3"/>
  <c r="KJ35" i="3" s="1"/>
  <c r="GJ26" i="3"/>
  <c r="GJ35" i="3" s="1"/>
  <c r="CJ26" i="3"/>
  <c r="CJ35" i="3" s="1"/>
  <c r="EJ26" i="3"/>
  <c r="EJ35" i="3" s="1"/>
  <c r="IJ26" i="3"/>
  <c r="IJ35" i="3" s="1"/>
  <c r="IO52" i="3"/>
  <c r="EO52" i="3"/>
  <c r="AO52" i="3"/>
  <c r="GO52" i="3"/>
  <c r="CO52" i="3"/>
  <c r="JO52" i="3"/>
  <c r="FO52" i="3"/>
  <c r="BO52" i="3"/>
  <c r="DO52" i="3"/>
  <c r="IS52" i="3"/>
  <c r="ES52" i="3"/>
  <c r="AS52" i="3"/>
  <c r="GS52" i="3"/>
  <c r="CS52" i="3"/>
  <c r="JS52" i="3"/>
  <c r="FS52" i="3"/>
  <c r="BS52" i="3"/>
  <c r="DS52" i="3"/>
  <c r="HS52" i="3"/>
  <c r="IX52" i="3"/>
  <c r="EX52" i="3"/>
  <c r="AX52" i="3"/>
  <c r="GX52" i="3"/>
  <c r="CX52" i="3"/>
  <c r="JX52" i="3"/>
  <c r="FX52" i="3"/>
  <c r="BX52" i="3"/>
  <c r="DX52" i="3"/>
  <c r="HX52" i="3"/>
  <c r="JB52" i="3"/>
  <c r="FB52" i="3"/>
  <c r="BB52" i="3"/>
  <c r="HB52" i="3"/>
  <c r="DB52" i="3"/>
  <c r="KB52" i="3"/>
  <c r="GB52" i="3"/>
  <c r="CB52" i="3"/>
  <c r="IB52" i="3"/>
  <c r="JG52" i="3"/>
  <c r="FG52" i="3"/>
  <c r="BG52" i="3"/>
  <c r="HG52" i="3"/>
  <c r="DG52" i="3"/>
  <c r="KG52" i="3"/>
  <c r="GG52" i="3"/>
  <c r="CG52" i="3"/>
  <c r="EG52" i="3"/>
  <c r="HO52" i="3"/>
  <c r="EA47" i="15"/>
  <c r="CQ48" i="15"/>
  <c r="EA49" i="15"/>
  <c r="CQ50" i="15"/>
  <c r="EB50" i="15"/>
  <c r="EV50" i="15"/>
  <c r="AL50" i="20" s="1"/>
  <c r="ER50" i="15"/>
  <c r="J50" i="20" s="1"/>
  <c r="EU50" i="15"/>
  <c r="AE50" i="20" s="1"/>
  <c r="AQ51" i="16"/>
  <c r="AS51" i="16"/>
  <c r="AO51" i="16"/>
  <c r="AR51" i="16"/>
  <c r="AN51" i="16"/>
  <c r="AP51" i="16"/>
  <c r="BZ52" i="15"/>
  <c r="CR52" i="15"/>
  <c r="EB52" i="15"/>
  <c r="EV52" i="15"/>
  <c r="AL52" i="20" s="1"/>
  <c r="ER52" i="15"/>
  <c r="J52" i="20" s="1"/>
  <c r="EU52" i="15"/>
  <c r="AE52" i="20" s="1"/>
  <c r="BZ54" i="15"/>
  <c r="CR54" i="15"/>
  <c r="EB54" i="15"/>
  <c r="EV54" i="15"/>
  <c r="AL54" i="20" s="1"/>
  <c r="ER54" i="15"/>
  <c r="J54" i="20" s="1"/>
  <c r="EU54" i="15"/>
  <c r="AE54" i="20" s="1"/>
  <c r="J55" i="16"/>
  <c r="F55" i="16"/>
  <c r="H55" i="16"/>
  <c r="G55" i="16"/>
  <c r="E55" i="16"/>
  <c r="I55" i="16"/>
  <c r="BZ56" i="15"/>
  <c r="CR56" i="15"/>
  <c r="EB56" i="15"/>
  <c r="EV56" i="15"/>
  <c r="AL56" i="20" s="1"/>
  <c r="ER56" i="15"/>
  <c r="J56" i="20" s="1"/>
  <c r="EU56" i="15"/>
  <c r="AE56" i="20" s="1"/>
  <c r="H57" i="16"/>
  <c r="F57" i="16"/>
  <c r="I57" i="16"/>
  <c r="G57" i="16"/>
  <c r="J57" i="16"/>
  <c r="E57" i="16"/>
  <c r="BZ58" i="15"/>
  <c r="CR58" i="15"/>
  <c r="EB58" i="15"/>
  <c r="EV58" i="15"/>
  <c r="AL58" i="20" s="1"/>
  <c r="ER58" i="15"/>
  <c r="J58" i="20" s="1"/>
  <c r="EU58" i="15"/>
  <c r="AE58" i="20" s="1"/>
  <c r="BZ60" i="15"/>
  <c r="CR60" i="15"/>
  <c r="ED60" i="15"/>
  <c r="CU61" i="15"/>
  <c r="CQ61" i="15"/>
  <c r="CS61" i="15"/>
  <c r="CO61" i="15"/>
  <c r="U61" i="17"/>
  <c r="X61" i="17"/>
  <c r="T61" i="17"/>
  <c r="V61" i="17"/>
  <c r="S61" i="17"/>
  <c r="W61" i="17"/>
  <c r="ED61" i="15"/>
  <c r="CS62" i="15"/>
  <c r="CO62" i="15"/>
  <c r="CU62" i="15"/>
  <c r="CQ62" i="15"/>
  <c r="W62" i="17"/>
  <c r="S62" i="17"/>
  <c r="V62" i="17"/>
  <c r="X62" i="17"/>
  <c r="T62" i="17"/>
  <c r="U62" i="17"/>
  <c r="CR63" i="15"/>
  <c r="CS64" i="15"/>
  <c r="CO64" i="15"/>
  <c r="CU64" i="15"/>
  <c r="CQ64" i="15"/>
  <c r="CP64" i="15"/>
  <c r="DZ64" i="15"/>
  <c r="CP65" i="15"/>
  <c r="CP66" i="15"/>
  <c r="I12" i="28"/>
  <c r="Q12" i="30"/>
  <c r="I12" i="30" s="1"/>
  <c r="AN12" i="30"/>
  <c r="H12" i="30" s="1"/>
  <c r="H12" i="28"/>
  <c r="HN34" i="3"/>
  <c r="HS21" i="3"/>
  <c r="DS48" i="3"/>
  <c r="HS48" i="3"/>
  <c r="EB52" i="3"/>
  <c r="IG52" i="3"/>
  <c r="HR55" i="3"/>
  <c r="IQ19" i="3"/>
  <c r="EQ19" i="3"/>
  <c r="AQ19" i="3"/>
  <c r="Q34" i="3"/>
  <c r="GQ19" i="3"/>
  <c r="CQ19" i="3"/>
  <c r="JQ19" i="3"/>
  <c r="FQ19" i="3"/>
  <c r="BQ19" i="3"/>
  <c r="IV19" i="3"/>
  <c r="EV19" i="3"/>
  <c r="AV19" i="3"/>
  <c r="V34" i="3"/>
  <c r="GV19" i="3"/>
  <c r="CV19" i="3"/>
  <c r="JV19" i="3"/>
  <c r="FV19" i="3"/>
  <c r="BV19" i="3"/>
  <c r="IZ19" i="3"/>
  <c r="EZ19" i="3"/>
  <c r="AZ19" i="3"/>
  <c r="Z34" i="3"/>
  <c r="GZ19" i="3"/>
  <c r="CZ19" i="3"/>
  <c r="JZ19" i="3"/>
  <c r="FZ19" i="3"/>
  <c r="BZ19" i="3"/>
  <c r="JE19" i="3"/>
  <c r="FE19" i="3"/>
  <c r="BE19" i="3"/>
  <c r="AE34" i="3"/>
  <c r="HE19" i="3"/>
  <c r="DE19" i="3"/>
  <c r="KE19" i="3"/>
  <c r="GE19" i="3"/>
  <c r="CE19" i="3"/>
  <c r="JI19" i="3"/>
  <c r="FI19" i="3"/>
  <c r="BI19" i="3"/>
  <c r="AI34" i="3"/>
  <c r="HI19" i="3"/>
  <c r="DI19" i="3"/>
  <c r="KI19" i="3"/>
  <c r="GI19" i="3"/>
  <c r="CI19" i="3"/>
  <c r="DZ19" i="3"/>
  <c r="HV19" i="3"/>
  <c r="Q107" i="3"/>
  <c r="IQ41" i="3"/>
  <c r="EQ41" i="3"/>
  <c r="AQ41" i="3"/>
  <c r="GQ41" i="3"/>
  <c r="CQ41" i="3"/>
  <c r="JQ41" i="3"/>
  <c r="FQ41" i="3"/>
  <c r="BQ41" i="3"/>
  <c r="V107" i="3"/>
  <c r="IV41" i="3"/>
  <c r="EV41" i="3"/>
  <c r="AV41" i="3"/>
  <c r="GV41" i="3"/>
  <c r="CV41" i="3"/>
  <c r="JV41" i="3"/>
  <c r="FV41" i="3"/>
  <c r="BV41" i="3"/>
  <c r="Z107" i="3"/>
  <c r="IZ41" i="3"/>
  <c r="EZ41" i="3"/>
  <c r="AZ41" i="3"/>
  <c r="GZ41" i="3"/>
  <c r="CZ41" i="3"/>
  <c r="JZ41" i="3"/>
  <c r="FZ41" i="3"/>
  <c r="BZ41" i="3"/>
  <c r="AE107" i="3"/>
  <c r="JE41" i="3"/>
  <c r="FE41" i="3"/>
  <c r="BE41" i="3"/>
  <c r="HE41" i="3"/>
  <c r="DE41" i="3"/>
  <c r="KE41" i="3"/>
  <c r="GE41" i="3"/>
  <c r="CE41" i="3"/>
  <c r="AI107" i="3"/>
  <c r="JI41" i="3"/>
  <c r="FI41" i="3"/>
  <c r="BI41" i="3"/>
  <c r="HI41" i="3"/>
  <c r="DI41" i="3"/>
  <c r="KI41" i="3"/>
  <c r="GI41" i="3"/>
  <c r="CI41" i="3"/>
  <c r="DQ41" i="3"/>
  <c r="EI41" i="3"/>
  <c r="HZ41" i="3"/>
  <c r="IQ50" i="3"/>
  <c r="EQ50" i="3"/>
  <c r="GQ50" i="3"/>
  <c r="JQ50" i="3"/>
  <c r="FQ50" i="3"/>
  <c r="IV50" i="3"/>
  <c r="EV50" i="3"/>
  <c r="GV50" i="3"/>
  <c r="JV50" i="3"/>
  <c r="FV50" i="3"/>
  <c r="IZ50" i="3"/>
  <c r="EZ50" i="3"/>
  <c r="GZ50" i="3"/>
  <c r="JZ50" i="3"/>
  <c r="FZ50" i="3"/>
  <c r="JE50" i="3"/>
  <c r="FE50" i="3"/>
  <c r="HE50" i="3"/>
  <c r="KE50" i="3"/>
  <c r="GE50" i="3"/>
  <c r="JI50" i="3"/>
  <c r="FI50" i="3"/>
  <c r="HI50" i="3"/>
  <c r="KI50" i="3"/>
  <c r="GI50" i="3"/>
  <c r="EE50" i="3"/>
  <c r="HZ50" i="3"/>
  <c r="IN51" i="3"/>
  <c r="EN51" i="3"/>
  <c r="GN51" i="3"/>
  <c r="JN51" i="3"/>
  <c r="FN51" i="3"/>
  <c r="IR51" i="3"/>
  <c r="ER51" i="3"/>
  <c r="GR51" i="3"/>
  <c r="JR51" i="3"/>
  <c r="FR51" i="3"/>
  <c r="IW51" i="3"/>
  <c r="EW51" i="3"/>
  <c r="GW51" i="3"/>
  <c r="JW51" i="3"/>
  <c r="FW51" i="3"/>
  <c r="JA51" i="3"/>
  <c r="FA51" i="3"/>
  <c r="HA51" i="3"/>
  <c r="KA51" i="3"/>
  <c r="GA51" i="3"/>
  <c r="JF51" i="3"/>
  <c r="FF51" i="3"/>
  <c r="HF51" i="3"/>
  <c r="KF51" i="3"/>
  <c r="GF51" i="3"/>
  <c r="JJ51" i="3"/>
  <c r="FJ51" i="3"/>
  <c r="HJ51" i="3"/>
  <c r="KJ51" i="3"/>
  <c r="GJ51" i="3"/>
  <c r="DN51" i="3"/>
  <c r="EF51" i="3"/>
  <c r="HN51" i="3"/>
  <c r="IF51" i="3"/>
  <c r="IO56" i="3"/>
  <c r="EO56" i="3"/>
  <c r="AO56" i="3"/>
  <c r="GO56" i="3"/>
  <c r="BO56" i="3"/>
  <c r="IS56" i="3"/>
  <c r="ES56" i="3"/>
  <c r="AS56" i="3"/>
  <c r="GS56" i="3"/>
  <c r="BS56" i="3"/>
  <c r="IX56" i="3"/>
  <c r="EX56" i="3"/>
  <c r="AX56" i="3"/>
  <c r="GX56" i="3"/>
  <c r="BX56" i="3"/>
  <c r="JB56" i="3"/>
  <c r="FB56" i="3"/>
  <c r="BB56" i="3"/>
  <c r="HB56" i="3"/>
  <c r="CB56" i="3"/>
  <c r="JG56" i="3"/>
  <c r="FG56" i="3"/>
  <c r="BG56" i="3"/>
  <c r="HG56" i="3"/>
  <c r="CG56" i="3"/>
  <c r="DS56" i="3"/>
  <c r="HS56" i="3"/>
  <c r="IP61" i="3"/>
  <c r="EP61" i="3"/>
  <c r="AP61" i="3"/>
  <c r="GP61" i="3"/>
  <c r="BP61" i="3"/>
  <c r="IT61" i="3"/>
  <c r="ET61" i="3"/>
  <c r="AT61" i="3"/>
  <c r="GT61" i="3"/>
  <c r="BT61" i="3"/>
  <c r="IY61" i="3"/>
  <c r="EY61" i="3"/>
  <c r="AY61" i="3"/>
  <c r="GY61" i="3"/>
  <c r="BY61" i="3"/>
  <c r="JD61" i="3"/>
  <c r="FD61" i="3"/>
  <c r="BD61" i="3"/>
  <c r="HD61" i="3"/>
  <c r="CD61" i="3"/>
  <c r="JH61" i="3"/>
  <c r="FH61" i="3"/>
  <c r="BH61" i="3"/>
  <c r="HH61" i="3"/>
  <c r="CH61" i="3"/>
  <c r="ED61" i="3"/>
  <c r="HT61" i="3"/>
  <c r="IQ68" i="3"/>
  <c r="EQ68" i="3"/>
  <c r="AQ68" i="3"/>
  <c r="BQ68" i="3"/>
  <c r="HQ68" i="3"/>
  <c r="IV68" i="3"/>
  <c r="EV68" i="3"/>
  <c r="AV68" i="3"/>
  <c r="BV68" i="3"/>
  <c r="HV68" i="3"/>
  <c r="IZ68" i="3"/>
  <c r="EZ68" i="3"/>
  <c r="AZ68" i="3"/>
  <c r="BZ68" i="3"/>
  <c r="HZ68" i="3"/>
  <c r="JE68" i="3"/>
  <c r="FE68" i="3"/>
  <c r="BE68" i="3"/>
  <c r="CE68" i="3"/>
  <c r="JI68" i="3"/>
  <c r="FI68" i="3"/>
  <c r="BI68" i="3"/>
  <c r="CI68" i="3"/>
  <c r="II68" i="3"/>
  <c r="AQ79" i="3"/>
  <c r="GQ79" i="3"/>
  <c r="CQ79" i="3"/>
  <c r="JQ79" i="3"/>
  <c r="FQ79" i="3"/>
  <c r="DQ79" i="3"/>
  <c r="HQ79" i="3"/>
  <c r="AV79" i="3"/>
  <c r="GV79" i="3"/>
  <c r="CV79" i="3"/>
  <c r="JV79" i="3"/>
  <c r="FV79" i="3"/>
  <c r="DV79" i="3"/>
  <c r="AZ79" i="3"/>
  <c r="GZ79" i="3"/>
  <c r="CZ79" i="3"/>
  <c r="JZ79" i="3"/>
  <c r="FZ79" i="3"/>
  <c r="HZ79" i="3"/>
  <c r="DZ79" i="3"/>
  <c r="BE79" i="3"/>
  <c r="HE79" i="3"/>
  <c r="DE79" i="3"/>
  <c r="KE79" i="3"/>
  <c r="GE79" i="3"/>
  <c r="IE79" i="3"/>
  <c r="BI79" i="3"/>
  <c r="HI79" i="3"/>
  <c r="DI79" i="3"/>
  <c r="KI79" i="3"/>
  <c r="GI79" i="3"/>
  <c r="EI79" i="3"/>
  <c r="II79" i="3"/>
  <c r="AP94" i="3"/>
  <c r="CP94" i="3"/>
  <c r="JP94" i="3"/>
  <c r="FP94" i="3"/>
  <c r="HP94" i="3"/>
  <c r="AT94" i="3"/>
  <c r="CT94" i="3"/>
  <c r="JT94" i="3"/>
  <c r="FT94" i="3"/>
  <c r="HT94" i="3"/>
  <c r="AY94" i="3"/>
  <c r="CY94" i="3"/>
  <c r="JY94" i="3"/>
  <c r="FY94" i="3"/>
  <c r="HY94" i="3"/>
  <c r="BD94" i="3"/>
  <c r="DD94" i="3"/>
  <c r="KD94" i="3"/>
  <c r="GD94" i="3"/>
  <c r="BH94" i="3"/>
  <c r="DH94" i="3"/>
  <c r="KH94" i="3"/>
  <c r="GH94" i="3"/>
  <c r="IH94" i="3"/>
  <c r="IQ95" i="3"/>
  <c r="EQ95" i="3"/>
  <c r="AQ95" i="3"/>
  <c r="GQ95" i="3"/>
  <c r="CQ95" i="3"/>
  <c r="JQ95" i="3"/>
  <c r="FQ95" i="3"/>
  <c r="BQ95" i="3"/>
  <c r="DQ95" i="3"/>
  <c r="IV95" i="3"/>
  <c r="EV95" i="3"/>
  <c r="AV95" i="3"/>
  <c r="GV95" i="3"/>
  <c r="CV95" i="3"/>
  <c r="JV95" i="3"/>
  <c r="FV95" i="3"/>
  <c r="BV95" i="3"/>
  <c r="HV95" i="3"/>
  <c r="IZ95" i="3"/>
  <c r="EZ95" i="3"/>
  <c r="AZ95" i="3"/>
  <c r="GZ95" i="3"/>
  <c r="CZ95" i="3"/>
  <c r="JZ95" i="3"/>
  <c r="FZ95" i="3"/>
  <c r="BZ95" i="3"/>
  <c r="DZ95" i="3"/>
  <c r="HZ95" i="3"/>
  <c r="JE95" i="3"/>
  <c r="FE95" i="3"/>
  <c r="BE95" i="3"/>
  <c r="HE95" i="3"/>
  <c r="DE95" i="3"/>
  <c r="KE95" i="3"/>
  <c r="GE95" i="3"/>
  <c r="CE95" i="3"/>
  <c r="IE95" i="3"/>
  <c r="EE95" i="3"/>
  <c r="JI95" i="3"/>
  <c r="FI95" i="3"/>
  <c r="BI95" i="3"/>
  <c r="HI95" i="3"/>
  <c r="DI95" i="3"/>
  <c r="KI95" i="3"/>
  <c r="GI95" i="3"/>
  <c r="CI95" i="3"/>
  <c r="EI95" i="3"/>
  <c r="HQ95" i="3"/>
  <c r="IO97" i="3"/>
  <c r="EO97" i="3"/>
  <c r="AO97" i="3"/>
  <c r="GO97" i="3"/>
  <c r="CO97" i="3"/>
  <c r="JO97" i="3"/>
  <c r="FO97" i="3"/>
  <c r="BO97" i="3"/>
  <c r="HO97" i="3"/>
  <c r="DO97" i="3"/>
  <c r="IS97" i="3"/>
  <c r="ES97" i="3"/>
  <c r="AS97" i="3"/>
  <c r="GS97" i="3"/>
  <c r="CS97" i="3"/>
  <c r="JS97" i="3"/>
  <c r="FS97" i="3"/>
  <c r="BS97" i="3"/>
  <c r="DS97" i="3"/>
  <c r="IX97" i="3"/>
  <c r="EX97" i="3"/>
  <c r="AX97" i="3"/>
  <c r="GX97" i="3"/>
  <c r="CX97" i="3"/>
  <c r="JX97" i="3"/>
  <c r="FX97" i="3"/>
  <c r="BX97" i="3"/>
  <c r="HX97" i="3"/>
  <c r="JB97" i="3"/>
  <c r="FB97" i="3"/>
  <c r="BB97" i="3"/>
  <c r="HB97" i="3"/>
  <c r="DB97" i="3"/>
  <c r="KB97" i="3"/>
  <c r="GB97" i="3"/>
  <c r="CB97" i="3"/>
  <c r="EB97" i="3"/>
  <c r="IB97" i="3"/>
  <c r="JG97" i="3"/>
  <c r="FG97" i="3"/>
  <c r="BG97" i="3"/>
  <c r="HG97" i="3"/>
  <c r="DG97" i="3"/>
  <c r="KG97" i="3"/>
  <c r="GG97" i="3"/>
  <c r="CG97" i="3"/>
  <c r="IG97" i="3"/>
  <c r="EG97" i="3"/>
  <c r="HS97" i="3"/>
  <c r="G12" i="28"/>
  <c r="K12" i="28"/>
  <c r="IO16" i="3"/>
  <c r="IO32" i="3" s="1"/>
  <c r="EO16" i="3"/>
  <c r="EO32" i="3" s="1"/>
  <c r="AO16" i="3"/>
  <c r="AO32" i="3" s="1"/>
  <c r="O32" i="3"/>
  <c r="GO16" i="3"/>
  <c r="GO32" i="3" s="1"/>
  <c r="CO16" i="3"/>
  <c r="CO32" i="3" s="1"/>
  <c r="JO16" i="3"/>
  <c r="JO32" i="3" s="1"/>
  <c r="FO16" i="3"/>
  <c r="FO32" i="3" s="1"/>
  <c r="BO16" i="3"/>
  <c r="BO32" i="3" s="1"/>
  <c r="IS16" i="3"/>
  <c r="IS32" i="3" s="1"/>
  <c r="ES16" i="3"/>
  <c r="ES32" i="3" s="1"/>
  <c r="AS16" i="3"/>
  <c r="AS32" i="3" s="1"/>
  <c r="S32" i="3"/>
  <c r="GS16" i="3"/>
  <c r="GS32" i="3" s="1"/>
  <c r="CS16" i="3"/>
  <c r="CS32" i="3" s="1"/>
  <c r="JS16" i="3"/>
  <c r="JS32" i="3" s="1"/>
  <c r="FS16" i="3"/>
  <c r="FS32" i="3" s="1"/>
  <c r="BS16" i="3"/>
  <c r="BS32" i="3" s="1"/>
  <c r="IX16" i="3"/>
  <c r="IX32" i="3" s="1"/>
  <c r="EX16" i="3"/>
  <c r="EX32" i="3" s="1"/>
  <c r="AX16" i="3"/>
  <c r="AX32" i="3" s="1"/>
  <c r="X32" i="3"/>
  <c r="GX16" i="3"/>
  <c r="GX32" i="3" s="1"/>
  <c r="CX16" i="3"/>
  <c r="CX32" i="3" s="1"/>
  <c r="JX16" i="3"/>
  <c r="JX32" i="3" s="1"/>
  <c r="FX16" i="3"/>
  <c r="FX32" i="3" s="1"/>
  <c r="BX16" i="3"/>
  <c r="BX32" i="3" s="1"/>
  <c r="JB16" i="3"/>
  <c r="JB32" i="3" s="1"/>
  <c r="FB16" i="3"/>
  <c r="FB32" i="3" s="1"/>
  <c r="BB16" i="3"/>
  <c r="BB32" i="3" s="1"/>
  <c r="AB32" i="3"/>
  <c r="HB16" i="3"/>
  <c r="HB32" i="3" s="1"/>
  <c r="DB16" i="3"/>
  <c r="DB32" i="3" s="1"/>
  <c r="KB16" i="3"/>
  <c r="KB32" i="3" s="1"/>
  <c r="GB16" i="3"/>
  <c r="GB32" i="3" s="1"/>
  <c r="CB16" i="3"/>
  <c r="CB32" i="3" s="1"/>
  <c r="JG16" i="3"/>
  <c r="JG32" i="3" s="1"/>
  <c r="FG16" i="3"/>
  <c r="FG32" i="3" s="1"/>
  <c r="BG16" i="3"/>
  <c r="BG32" i="3" s="1"/>
  <c r="AG32" i="3"/>
  <c r="HG16" i="3"/>
  <c r="HG32" i="3" s="1"/>
  <c r="DG16" i="3"/>
  <c r="DG32" i="3" s="1"/>
  <c r="KG16" i="3"/>
  <c r="KG32" i="3" s="1"/>
  <c r="GG16" i="3"/>
  <c r="GG32" i="3" s="1"/>
  <c r="CG16" i="3"/>
  <c r="CG32" i="3" s="1"/>
  <c r="EB16" i="3"/>
  <c r="EB32" i="3" s="1"/>
  <c r="HS16" i="3"/>
  <c r="HS32" i="3" s="1"/>
  <c r="IP18" i="3"/>
  <c r="EP18" i="3"/>
  <c r="AP18" i="3"/>
  <c r="P33" i="3"/>
  <c r="GP18" i="3"/>
  <c r="CP18" i="3"/>
  <c r="JP18" i="3"/>
  <c r="FP18" i="3"/>
  <c r="BP18" i="3"/>
  <c r="IT18" i="3"/>
  <c r="ET18" i="3"/>
  <c r="AT18" i="3"/>
  <c r="T33" i="3"/>
  <c r="GT18" i="3"/>
  <c r="CT18" i="3"/>
  <c r="JT18" i="3"/>
  <c r="FT18" i="3"/>
  <c r="BT18" i="3"/>
  <c r="IY18" i="3"/>
  <c r="EY18" i="3"/>
  <c r="AY18" i="3"/>
  <c r="Y33" i="3"/>
  <c r="GY18" i="3"/>
  <c r="CY18" i="3"/>
  <c r="JY18" i="3"/>
  <c r="FY18" i="3"/>
  <c r="BY18" i="3"/>
  <c r="JD18" i="3"/>
  <c r="FD18" i="3"/>
  <c r="BD18" i="3"/>
  <c r="AD33" i="3"/>
  <c r="HD18" i="3"/>
  <c r="DD18" i="3"/>
  <c r="KD18" i="3"/>
  <c r="GD18" i="3"/>
  <c r="CD18" i="3"/>
  <c r="JH18" i="3"/>
  <c r="FH18" i="3"/>
  <c r="BH18" i="3"/>
  <c r="AH33" i="3"/>
  <c r="HH18" i="3"/>
  <c r="DH18" i="3"/>
  <c r="KH18" i="3"/>
  <c r="GH18" i="3"/>
  <c r="CH18" i="3"/>
  <c r="DY18" i="3"/>
  <c r="HY18" i="3"/>
  <c r="EE19" i="3"/>
  <c r="HZ19" i="3"/>
  <c r="HZ34" i="3" s="1"/>
  <c r="IN20" i="3"/>
  <c r="EN20" i="3"/>
  <c r="AN20" i="3"/>
  <c r="GN20" i="3"/>
  <c r="CN20" i="3"/>
  <c r="JN20" i="3"/>
  <c r="FN20" i="3"/>
  <c r="BN20" i="3"/>
  <c r="IR20" i="3"/>
  <c r="ER20" i="3"/>
  <c r="AR20" i="3"/>
  <c r="GR20" i="3"/>
  <c r="CR20" i="3"/>
  <c r="JR20" i="3"/>
  <c r="FR20" i="3"/>
  <c r="BR20" i="3"/>
  <c r="IW20" i="3"/>
  <c r="EW20" i="3"/>
  <c r="AW20" i="3"/>
  <c r="GW20" i="3"/>
  <c r="CW20" i="3"/>
  <c r="JW20" i="3"/>
  <c r="FW20" i="3"/>
  <c r="BW20" i="3"/>
  <c r="JA20" i="3"/>
  <c r="FA20" i="3"/>
  <c r="BA20" i="3"/>
  <c r="HA20" i="3"/>
  <c r="DA20" i="3"/>
  <c r="KA20" i="3"/>
  <c r="GA20" i="3"/>
  <c r="CA20" i="3"/>
  <c r="JF20" i="3"/>
  <c r="FF20" i="3"/>
  <c r="BF20" i="3"/>
  <c r="HF20" i="3"/>
  <c r="DF20" i="3"/>
  <c r="KF20" i="3"/>
  <c r="GF20" i="3"/>
  <c r="CF20" i="3"/>
  <c r="JJ20" i="3"/>
  <c r="FJ20" i="3"/>
  <c r="BJ20" i="3"/>
  <c r="HJ20" i="3"/>
  <c r="DJ20" i="3"/>
  <c r="KJ20" i="3"/>
  <c r="GJ20" i="3"/>
  <c r="CJ20" i="3"/>
  <c r="DR20" i="3"/>
  <c r="EJ20" i="3"/>
  <c r="HR20" i="3"/>
  <c r="IJ20" i="3"/>
  <c r="IO28" i="3"/>
  <c r="IO36" i="3" s="1"/>
  <c r="EO28" i="3"/>
  <c r="EO36" i="3" s="1"/>
  <c r="AO28" i="3"/>
  <c r="AO36" i="3" s="1"/>
  <c r="O36" i="3"/>
  <c r="GO28" i="3"/>
  <c r="GO36" i="3" s="1"/>
  <c r="CO28" i="3"/>
  <c r="CO36" i="3" s="1"/>
  <c r="JO28" i="3"/>
  <c r="JO36" i="3" s="1"/>
  <c r="FO28" i="3"/>
  <c r="FO36" i="3" s="1"/>
  <c r="BO28" i="3"/>
  <c r="BO36" i="3" s="1"/>
  <c r="IS28" i="3"/>
  <c r="IS36" i="3" s="1"/>
  <c r="ES28" i="3"/>
  <c r="ES36" i="3" s="1"/>
  <c r="AS28" i="3"/>
  <c r="AS36" i="3" s="1"/>
  <c r="S36" i="3"/>
  <c r="GS28" i="3"/>
  <c r="GS36" i="3" s="1"/>
  <c r="CS28" i="3"/>
  <c r="CS36" i="3" s="1"/>
  <c r="JS28" i="3"/>
  <c r="JS36" i="3" s="1"/>
  <c r="FS28" i="3"/>
  <c r="FS36" i="3" s="1"/>
  <c r="BS28" i="3"/>
  <c r="BS36" i="3" s="1"/>
  <c r="IX28" i="3"/>
  <c r="IX36" i="3" s="1"/>
  <c r="EX28" i="3"/>
  <c r="EX36" i="3" s="1"/>
  <c r="AX28" i="3"/>
  <c r="AX36" i="3" s="1"/>
  <c r="X36" i="3"/>
  <c r="GX28" i="3"/>
  <c r="GX36" i="3" s="1"/>
  <c r="CX28" i="3"/>
  <c r="CX36" i="3" s="1"/>
  <c r="JX28" i="3"/>
  <c r="JX36" i="3" s="1"/>
  <c r="FX28" i="3"/>
  <c r="FX36" i="3" s="1"/>
  <c r="BX28" i="3"/>
  <c r="BX36" i="3" s="1"/>
  <c r="JB28" i="3"/>
  <c r="JB36" i="3" s="1"/>
  <c r="FB28" i="3"/>
  <c r="FB36" i="3" s="1"/>
  <c r="BB28" i="3"/>
  <c r="BB36" i="3" s="1"/>
  <c r="AB36" i="3"/>
  <c r="HB28" i="3"/>
  <c r="HB36" i="3" s="1"/>
  <c r="DB28" i="3"/>
  <c r="DB36" i="3" s="1"/>
  <c r="KB28" i="3"/>
  <c r="KB36" i="3" s="1"/>
  <c r="GB28" i="3"/>
  <c r="GB36" i="3" s="1"/>
  <c r="CB28" i="3"/>
  <c r="CB36" i="3" s="1"/>
  <c r="JG28" i="3"/>
  <c r="JG36" i="3" s="1"/>
  <c r="FG28" i="3"/>
  <c r="FG36" i="3" s="1"/>
  <c r="BG28" i="3"/>
  <c r="BG36" i="3" s="1"/>
  <c r="AG36" i="3"/>
  <c r="HG28" i="3"/>
  <c r="HG36" i="3" s="1"/>
  <c r="DG28" i="3"/>
  <c r="DG36" i="3" s="1"/>
  <c r="KG28" i="3"/>
  <c r="KG36" i="3" s="1"/>
  <c r="GG28" i="3"/>
  <c r="GG36" i="3" s="1"/>
  <c r="CG28" i="3"/>
  <c r="CG36" i="3" s="1"/>
  <c r="EB28" i="3"/>
  <c r="EB36" i="3" s="1"/>
  <c r="HS28" i="3"/>
  <c r="HS36" i="3" s="1"/>
  <c r="R34" i="3"/>
  <c r="AJ34" i="3"/>
  <c r="DV41" i="3"/>
  <c r="IE41" i="3"/>
  <c r="N109" i="3"/>
  <c r="IN42" i="3"/>
  <c r="EN42" i="3"/>
  <c r="AN42" i="3"/>
  <c r="GN42" i="3"/>
  <c r="CN42" i="3"/>
  <c r="JN42" i="3"/>
  <c r="FN42" i="3"/>
  <c r="BN42" i="3"/>
  <c r="R109" i="3"/>
  <c r="IR42" i="3"/>
  <c r="ER42" i="3"/>
  <c r="AR42" i="3"/>
  <c r="GR42" i="3"/>
  <c r="CR42" i="3"/>
  <c r="JR42" i="3"/>
  <c r="FR42" i="3"/>
  <c r="BR42" i="3"/>
  <c r="W109" i="3"/>
  <c r="IW42" i="3"/>
  <c r="EW42" i="3"/>
  <c r="AW42" i="3"/>
  <c r="GW42" i="3"/>
  <c r="CW42" i="3"/>
  <c r="JW42" i="3"/>
  <c r="FW42" i="3"/>
  <c r="BW42" i="3"/>
  <c r="AA109" i="3"/>
  <c r="JA42" i="3"/>
  <c r="FA42" i="3"/>
  <c r="BA42" i="3"/>
  <c r="HA42" i="3"/>
  <c r="DA42" i="3"/>
  <c r="KA42" i="3"/>
  <c r="GA42" i="3"/>
  <c r="CA42" i="3"/>
  <c r="AF109" i="3"/>
  <c r="JF42" i="3"/>
  <c r="FF42" i="3"/>
  <c r="BF42" i="3"/>
  <c r="HF42" i="3"/>
  <c r="DF42" i="3"/>
  <c r="KF42" i="3"/>
  <c r="GF42" i="3"/>
  <c r="CF42" i="3"/>
  <c r="AJ109" i="3"/>
  <c r="JJ42" i="3"/>
  <c r="FJ42" i="3"/>
  <c r="BJ42" i="3"/>
  <c r="HJ42" i="3"/>
  <c r="DJ42" i="3"/>
  <c r="KJ42" i="3"/>
  <c r="GJ42" i="3"/>
  <c r="CJ42" i="3"/>
  <c r="EA42" i="3"/>
  <c r="HR42" i="3"/>
  <c r="IJ42" i="3"/>
  <c r="IO44" i="3"/>
  <c r="EO44" i="3"/>
  <c r="AO44" i="3"/>
  <c r="GO44" i="3"/>
  <c r="CO44" i="3"/>
  <c r="JO44" i="3"/>
  <c r="FO44" i="3"/>
  <c r="BO44" i="3"/>
  <c r="IS44" i="3"/>
  <c r="ES44" i="3"/>
  <c r="AS44" i="3"/>
  <c r="GS44" i="3"/>
  <c r="CS44" i="3"/>
  <c r="JS44" i="3"/>
  <c r="FS44" i="3"/>
  <c r="BS44" i="3"/>
  <c r="IX44" i="3"/>
  <c r="EX44" i="3"/>
  <c r="AX44" i="3"/>
  <c r="GX44" i="3"/>
  <c r="CX44" i="3"/>
  <c r="JX44" i="3"/>
  <c r="FX44" i="3"/>
  <c r="BX44" i="3"/>
  <c r="JB44" i="3"/>
  <c r="FB44" i="3"/>
  <c r="BB44" i="3"/>
  <c r="HB44" i="3"/>
  <c r="DB44" i="3"/>
  <c r="KB44" i="3"/>
  <c r="GB44" i="3"/>
  <c r="CB44" i="3"/>
  <c r="JG44" i="3"/>
  <c r="FG44" i="3"/>
  <c r="BG44" i="3"/>
  <c r="HG44" i="3"/>
  <c r="DG44" i="3"/>
  <c r="KG44" i="3"/>
  <c r="GG44" i="3"/>
  <c r="CG44" i="3"/>
  <c r="EB44" i="3"/>
  <c r="HS44" i="3"/>
  <c r="IP45" i="3"/>
  <c r="EP45" i="3"/>
  <c r="AP45" i="3"/>
  <c r="GP45" i="3"/>
  <c r="CP45" i="3"/>
  <c r="JP45" i="3"/>
  <c r="FP45" i="3"/>
  <c r="BP45" i="3"/>
  <c r="IT45" i="3"/>
  <c r="ET45" i="3"/>
  <c r="AT45" i="3"/>
  <c r="GT45" i="3"/>
  <c r="CT45" i="3"/>
  <c r="JT45" i="3"/>
  <c r="FT45" i="3"/>
  <c r="BT45" i="3"/>
  <c r="IY45" i="3"/>
  <c r="EY45" i="3"/>
  <c r="AY45" i="3"/>
  <c r="GY45" i="3"/>
  <c r="CY45" i="3"/>
  <c r="JY45" i="3"/>
  <c r="FY45" i="3"/>
  <c r="BY45" i="3"/>
  <c r="JD45" i="3"/>
  <c r="FD45" i="3"/>
  <c r="BD45" i="3"/>
  <c r="HD45" i="3"/>
  <c r="DD45" i="3"/>
  <c r="KD45" i="3"/>
  <c r="GD45" i="3"/>
  <c r="CD45" i="3"/>
  <c r="JH45" i="3"/>
  <c r="FH45" i="3"/>
  <c r="BH45" i="3"/>
  <c r="HH45" i="3"/>
  <c r="DH45" i="3"/>
  <c r="KH45" i="3"/>
  <c r="GH45" i="3"/>
  <c r="CH45" i="3"/>
  <c r="DP45" i="3"/>
  <c r="EH45" i="3"/>
  <c r="HY45" i="3"/>
  <c r="IP49" i="3"/>
  <c r="EP49" i="3"/>
  <c r="AP49" i="3"/>
  <c r="GP49" i="3"/>
  <c r="CP49" i="3"/>
  <c r="JP49" i="3"/>
  <c r="FP49" i="3"/>
  <c r="BP49" i="3"/>
  <c r="IT49" i="3"/>
  <c r="ET49" i="3"/>
  <c r="AT49" i="3"/>
  <c r="GT49" i="3"/>
  <c r="CT49" i="3"/>
  <c r="JT49" i="3"/>
  <c r="FT49" i="3"/>
  <c r="BT49" i="3"/>
  <c r="IY49" i="3"/>
  <c r="EY49" i="3"/>
  <c r="AY49" i="3"/>
  <c r="GY49" i="3"/>
  <c r="CY49" i="3"/>
  <c r="JY49" i="3"/>
  <c r="FY49" i="3"/>
  <c r="BY49" i="3"/>
  <c r="JD49" i="3"/>
  <c r="FD49" i="3"/>
  <c r="BD49" i="3"/>
  <c r="HD49" i="3"/>
  <c r="DD49" i="3"/>
  <c r="KD49" i="3"/>
  <c r="GD49" i="3"/>
  <c r="CD49" i="3"/>
  <c r="JH49" i="3"/>
  <c r="FH49" i="3"/>
  <c r="BH49" i="3"/>
  <c r="HH49" i="3"/>
  <c r="DH49" i="3"/>
  <c r="KH49" i="3"/>
  <c r="GH49" i="3"/>
  <c r="CH49" i="3"/>
  <c r="DY49" i="3"/>
  <c r="HY49" i="3"/>
  <c r="DQ50" i="3"/>
  <c r="EI50" i="3"/>
  <c r="IE50" i="3"/>
  <c r="DR51" i="3"/>
  <c r="EJ51" i="3"/>
  <c r="HR51" i="3"/>
  <c r="IJ51" i="3"/>
  <c r="IP53" i="3"/>
  <c r="EP53" i="3"/>
  <c r="AP53" i="3"/>
  <c r="GP53" i="3"/>
  <c r="CP53" i="3"/>
  <c r="JP53" i="3"/>
  <c r="FP53" i="3"/>
  <c r="BP53" i="3"/>
  <c r="IT53" i="3"/>
  <c r="ET53" i="3"/>
  <c r="AT53" i="3"/>
  <c r="GT53" i="3"/>
  <c r="CT53" i="3"/>
  <c r="JT53" i="3"/>
  <c r="FT53" i="3"/>
  <c r="BT53" i="3"/>
  <c r="IY53" i="3"/>
  <c r="EY53" i="3"/>
  <c r="AY53" i="3"/>
  <c r="GY53" i="3"/>
  <c r="CY53" i="3"/>
  <c r="JY53" i="3"/>
  <c r="FY53" i="3"/>
  <c r="BY53" i="3"/>
  <c r="JD53" i="3"/>
  <c r="FD53" i="3"/>
  <c r="BD53" i="3"/>
  <c r="HD53" i="3"/>
  <c r="DD53" i="3"/>
  <c r="KD53" i="3"/>
  <c r="GD53" i="3"/>
  <c r="CD53" i="3"/>
  <c r="JH53" i="3"/>
  <c r="FH53" i="3"/>
  <c r="BH53" i="3"/>
  <c r="HH53" i="3"/>
  <c r="DH53" i="3"/>
  <c r="KH53" i="3"/>
  <c r="GH53" i="3"/>
  <c r="CH53" i="3"/>
  <c r="DP53" i="3"/>
  <c r="EH53" i="3"/>
  <c r="HY53" i="3"/>
  <c r="DX56" i="3"/>
  <c r="HX56" i="3"/>
  <c r="IQ58" i="3"/>
  <c r="EQ58" i="3"/>
  <c r="AQ58" i="3"/>
  <c r="GQ58" i="3"/>
  <c r="CQ58" i="3"/>
  <c r="JQ58" i="3"/>
  <c r="FQ58" i="3"/>
  <c r="BQ58" i="3"/>
  <c r="IV58" i="3"/>
  <c r="EV58" i="3"/>
  <c r="AV58" i="3"/>
  <c r="GV58" i="3"/>
  <c r="CV58" i="3"/>
  <c r="JV58" i="3"/>
  <c r="FV58" i="3"/>
  <c r="BV58" i="3"/>
  <c r="IZ58" i="3"/>
  <c r="EZ58" i="3"/>
  <c r="AZ58" i="3"/>
  <c r="GZ58" i="3"/>
  <c r="CZ58" i="3"/>
  <c r="JZ58" i="3"/>
  <c r="FZ58" i="3"/>
  <c r="BZ58" i="3"/>
  <c r="JE58" i="3"/>
  <c r="FE58" i="3"/>
  <c r="BE58" i="3"/>
  <c r="HE58" i="3"/>
  <c r="DE58" i="3"/>
  <c r="KE58" i="3"/>
  <c r="GE58" i="3"/>
  <c r="CE58" i="3"/>
  <c r="JI58" i="3"/>
  <c r="FI58" i="3"/>
  <c r="BI58" i="3"/>
  <c r="HI58" i="3"/>
  <c r="DI58" i="3"/>
  <c r="KI58" i="3"/>
  <c r="GI58" i="3"/>
  <c r="CI58" i="3"/>
  <c r="DQ58" i="3"/>
  <c r="EI58" i="3"/>
  <c r="HZ58" i="3"/>
  <c r="DP61" i="3"/>
  <c r="EH61" i="3"/>
  <c r="HY61" i="3"/>
  <c r="IO64" i="3"/>
  <c r="EO64" i="3"/>
  <c r="GO64" i="3"/>
  <c r="JO64" i="3"/>
  <c r="FO64" i="3"/>
  <c r="IS64" i="3"/>
  <c r="ES64" i="3"/>
  <c r="GS64" i="3"/>
  <c r="JS64" i="3"/>
  <c r="FS64" i="3"/>
  <c r="IX64" i="3"/>
  <c r="EX64" i="3"/>
  <c r="GX64" i="3"/>
  <c r="JX64" i="3"/>
  <c r="FX64" i="3"/>
  <c r="JB64" i="3"/>
  <c r="FB64" i="3"/>
  <c r="HB64" i="3"/>
  <c r="KB64" i="3"/>
  <c r="GB64" i="3"/>
  <c r="JG64" i="3"/>
  <c r="FG64" i="3"/>
  <c r="HG64" i="3"/>
  <c r="KG64" i="3"/>
  <c r="GG64" i="3"/>
  <c r="DS64" i="3"/>
  <c r="HS64" i="3"/>
  <c r="IE68" i="3"/>
  <c r="EE79" i="3"/>
  <c r="IN92" i="3"/>
  <c r="EN92" i="3"/>
  <c r="AN92" i="3"/>
  <c r="BN92" i="3"/>
  <c r="HN92" i="3"/>
  <c r="IR92" i="3"/>
  <c r="ER92" i="3"/>
  <c r="AR92" i="3"/>
  <c r="BR92" i="3"/>
  <c r="HR92" i="3"/>
  <c r="IW92" i="3"/>
  <c r="EW92" i="3"/>
  <c r="AW92" i="3"/>
  <c r="BW92" i="3"/>
  <c r="HW92" i="3"/>
  <c r="JA92" i="3"/>
  <c r="FA92" i="3"/>
  <c r="BA92" i="3"/>
  <c r="CA92" i="3"/>
  <c r="JF92" i="3"/>
  <c r="FF92" i="3"/>
  <c r="BF92" i="3"/>
  <c r="CF92" i="3"/>
  <c r="IF92" i="3"/>
  <c r="JJ92" i="3"/>
  <c r="FJ92" i="3"/>
  <c r="BJ92" i="3"/>
  <c r="CJ92" i="3"/>
  <c r="IJ92" i="3"/>
  <c r="ID94" i="3"/>
  <c r="II95" i="3"/>
  <c r="EE62" i="15"/>
  <c r="EA62" i="15"/>
  <c r="EC62" i="15"/>
  <c r="DY62" i="15"/>
  <c r="EC63" i="15"/>
  <c r="DY63" i="15"/>
  <c r="EE63" i="15"/>
  <c r="EA63" i="15"/>
  <c r="EE66" i="15"/>
  <c r="EA66" i="15"/>
  <c r="EC66" i="15"/>
  <c r="DY66" i="15"/>
  <c r="EC67" i="15"/>
  <c r="DY67" i="15"/>
  <c r="EE67" i="15"/>
  <c r="EA67" i="15"/>
  <c r="S12" i="30"/>
  <c r="K12" i="30" s="1"/>
  <c r="DO16" i="3"/>
  <c r="DO32" i="3" s="1"/>
  <c r="EG16" i="3"/>
  <c r="EG32" i="3" s="1"/>
  <c r="HX16" i="3"/>
  <c r="HX32" i="3" s="1"/>
  <c r="ED18" i="3"/>
  <c r="ID18" i="3"/>
  <c r="DQ19" i="3"/>
  <c r="EI19" i="3"/>
  <c r="IE19" i="3"/>
  <c r="DW20" i="3"/>
  <c r="HW20" i="3"/>
  <c r="IQ24" i="3"/>
  <c r="EQ24" i="3"/>
  <c r="AQ24" i="3"/>
  <c r="GQ24" i="3"/>
  <c r="CQ24" i="3"/>
  <c r="JQ24" i="3"/>
  <c r="FQ24" i="3"/>
  <c r="BQ24" i="3"/>
  <c r="IV24" i="3"/>
  <c r="EV24" i="3"/>
  <c r="AV24" i="3"/>
  <c r="GV24" i="3"/>
  <c r="CV24" i="3"/>
  <c r="JV24" i="3"/>
  <c r="FV24" i="3"/>
  <c r="BV24" i="3"/>
  <c r="IZ24" i="3"/>
  <c r="EZ24" i="3"/>
  <c r="AZ24" i="3"/>
  <c r="GZ24" i="3"/>
  <c r="CZ24" i="3"/>
  <c r="JZ24" i="3"/>
  <c r="FZ24" i="3"/>
  <c r="BZ24" i="3"/>
  <c r="JE24" i="3"/>
  <c r="FE24" i="3"/>
  <c r="BE24" i="3"/>
  <c r="HE24" i="3"/>
  <c r="DE24" i="3"/>
  <c r="KE24" i="3"/>
  <c r="GE24" i="3"/>
  <c r="CE24" i="3"/>
  <c r="JI24" i="3"/>
  <c r="FI24" i="3"/>
  <c r="BI24" i="3"/>
  <c r="HI24" i="3"/>
  <c r="DI24" i="3"/>
  <c r="KI24" i="3"/>
  <c r="GI24" i="3"/>
  <c r="CI24" i="3"/>
  <c r="DZ24" i="3"/>
  <c r="HV24" i="3"/>
  <c r="DO28" i="3"/>
  <c r="DO36" i="3" s="1"/>
  <c r="EG28" i="3"/>
  <c r="EG36" i="3" s="1"/>
  <c r="HX28" i="3"/>
  <c r="HX36" i="3" s="1"/>
  <c r="W34" i="3"/>
  <c r="DZ41" i="3"/>
  <c r="HQ41" i="3"/>
  <c r="II41" i="3"/>
  <c r="DN42" i="3"/>
  <c r="EF42" i="3"/>
  <c r="HW42" i="3"/>
  <c r="DO44" i="3"/>
  <c r="EG44" i="3"/>
  <c r="HX44" i="3"/>
  <c r="DT45" i="3"/>
  <c r="ID45" i="3"/>
  <c r="IQ46" i="3"/>
  <c r="EQ46" i="3"/>
  <c r="AQ46" i="3"/>
  <c r="GQ46" i="3"/>
  <c r="CQ46" i="3"/>
  <c r="JQ46" i="3"/>
  <c r="FQ46" i="3"/>
  <c r="BQ46" i="3"/>
  <c r="IV46" i="3"/>
  <c r="EV46" i="3"/>
  <c r="AV46" i="3"/>
  <c r="GV46" i="3"/>
  <c r="CV46" i="3"/>
  <c r="JV46" i="3"/>
  <c r="FV46" i="3"/>
  <c r="BV46" i="3"/>
  <c r="IZ46" i="3"/>
  <c r="EZ46" i="3"/>
  <c r="AZ46" i="3"/>
  <c r="GZ46" i="3"/>
  <c r="CZ46" i="3"/>
  <c r="JZ46" i="3"/>
  <c r="FZ46" i="3"/>
  <c r="BZ46" i="3"/>
  <c r="JE46" i="3"/>
  <c r="FE46" i="3"/>
  <c r="BE46" i="3"/>
  <c r="HE46" i="3"/>
  <c r="DE46" i="3"/>
  <c r="KE46" i="3"/>
  <c r="GE46" i="3"/>
  <c r="CE46" i="3"/>
  <c r="JI46" i="3"/>
  <c r="FI46" i="3"/>
  <c r="BI46" i="3"/>
  <c r="HI46" i="3"/>
  <c r="DI46" i="3"/>
  <c r="KI46" i="3"/>
  <c r="GI46" i="3"/>
  <c r="CI46" i="3"/>
  <c r="DQ46" i="3"/>
  <c r="EI46" i="3"/>
  <c r="HZ46" i="3"/>
  <c r="ED49" i="3"/>
  <c r="ID49" i="3"/>
  <c r="DV50" i="3"/>
  <c r="HQ50" i="3"/>
  <c r="II50" i="3"/>
  <c r="DW51" i="3"/>
  <c r="HW51" i="3"/>
  <c r="DT53" i="3"/>
  <c r="ID53" i="3"/>
  <c r="IQ54" i="3"/>
  <c r="EQ54" i="3"/>
  <c r="AQ54" i="3"/>
  <c r="GQ54" i="3"/>
  <c r="CQ54" i="3"/>
  <c r="JQ54" i="3"/>
  <c r="FQ54" i="3"/>
  <c r="BQ54" i="3"/>
  <c r="IV54" i="3"/>
  <c r="EV54" i="3"/>
  <c r="AV54" i="3"/>
  <c r="GV54" i="3"/>
  <c r="CV54" i="3"/>
  <c r="JV54" i="3"/>
  <c r="FV54" i="3"/>
  <c r="BV54" i="3"/>
  <c r="IZ54" i="3"/>
  <c r="EZ54" i="3"/>
  <c r="AZ54" i="3"/>
  <c r="GZ54" i="3"/>
  <c r="CZ54" i="3"/>
  <c r="JZ54" i="3"/>
  <c r="FZ54" i="3"/>
  <c r="BZ54" i="3"/>
  <c r="JE54" i="3"/>
  <c r="FE54" i="3"/>
  <c r="BE54" i="3"/>
  <c r="HE54" i="3"/>
  <c r="DE54" i="3"/>
  <c r="KE54" i="3"/>
  <c r="GE54" i="3"/>
  <c r="CE54" i="3"/>
  <c r="JI54" i="3"/>
  <c r="FI54" i="3"/>
  <c r="BI54" i="3"/>
  <c r="HI54" i="3"/>
  <c r="DI54" i="3"/>
  <c r="KI54" i="3"/>
  <c r="GI54" i="3"/>
  <c r="CI54" i="3"/>
  <c r="DZ54" i="3"/>
  <c r="HV54" i="3"/>
  <c r="EB56" i="3"/>
  <c r="IB56" i="3"/>
  <c r="IP57" i="3"/>
  <c r="EP57" i="3"/>
  <c r="AP57" i="3"/>
  <c r="GP57" i="3"/>
  <c r="CP57" i="3"/>
  <c r="JP57" i="3"/>
  <c r="FP57" i="3"/>
  <c r="BP57" i="3"/>
  <c r="IT57" i="3"/>
  <c r="ET57" i="3"/>
  <c r="AT57" i="3"/>
  <c r="GT57" i="3"/>
  <c r="CT57" i="3"/>
  <c r="JT57" i="3"/>
  <c r="FT57" i="3"/>
  <c r="BT57" i="3"/>
  <c r="IY57" i="3"/>
  <c r="EY57" i="3"/>
  <c r="AY57" i="3"/>
  <c r="GY57" i="3"/>
  <c r="CY57" i="3"/>
  <c r="JY57" i="3"/>
  <c r="FY57" i="3"/>
  <c r="BY57" i="3"/>
  <c r="JD57" i="3"/>
  <c r="FD57" i="3"/>
  <c r="BD57" i="3"/>
  <c r="HD57" i="3"/>
  <c r="DD57" i="3"/>
  <c r="KD57" i="3"/>
  <c r="GD57" i="3"/>
  <c r="CD57" i="3"/>
  <c r="JH57" i="3"/>
  <c r="FH57" i="3"/>
  <c r="BH57" i="3"/>
  <c r="HH57" i="3"/>
  <c r="DH57" i="3"/>
  <c r="KH57" i="3"/>
  <c r="GH57" i="3"/>
  <c r="CH57" i="3"/>
  <c r="DY57" i="3"/>
  <c r="HY57" i="3"/>
  <c r="DV58" i="3"/>
  <c r="IE58" i="3"/>
  <c r="IN59" i="3"/>
  <c r="EN59" i="3"/>
  <c r="AN59" i="3"/>
  <c r="GN59" i="3"/>
  <c r="CN59" i="3"/>
  <c r="JN59" i="3"/>
  <c r="FN59" i="3"/>
  <c r="BN59" i="3"/>
  <c r="IR59" i="3"/>
  <c r="ER59" i="3"/>
  <c r="AR59" i="3"/>
  <c r="GR59" i="3"/>
  <c r="CR59" i="3"/>
  <c r="JR59" i="3"/>
  <c r="FR59" i="3"/>
  <c r="BR59" i="3"/>
  <c r="IW59" i="3"/>
  <c r="EW59" i="3"/>
  <c r="AW59" i="3"/>
  <c r="GW59" i="3"/>
  <c r="CW59" i="3"/>
  <c r="JW59" i="3"/>
  <c r="FW59" i="3"/>
  <c r="BW59" i="3"/>
  <c r="JA59" i="3"/>
  <c r="FA59" i="3"/>
  <c r="BA59" i="3"/>
  <c r="HA59" i="3"/>
  <c r="DA59" i="3"/>
  <c r="KA59" i="3"/>
  <c r="GA59" i="3"/>
  <c r="CA59" i="3"/>
  <c r="JF59" i="3"/>
  <c r="FF59" i="3"/>
  <c r="BF59" i="3"/>
  <c r="HF59" i="3"/>
  <c r="DF59" i="3"/>
  <c r="KF59" i="3"/>
  <c r="GF59" i="3"/>
  <c r="CF59" i="3"/>
  <c r="JJ59" i="3"/>
  <c r="FJ59" i="3"/>
  <c r="BJ59" i="3"/>
  <c r="HJ59" i="3"/>
  <c r="DJ59" i="3"/>
  <c r="KJ59" i="3"/>
  <c r="GJ59" i="3"/>
  <c r="CJ59" i="3"/>
  <c r="EA59" i="3"/>
  <c r="HR59" i="3"/>
  <c r="IJ59" i="3"/>
  <c r="IO60" i="3"/>
  <c r="EO60" i="3"/>
  <c r="AO60" i="3"/>
  <c r="GO60" i="3"/>
  <c r="CO60" i="3"/>
  <c r="JO60" i="3"/>
  <c r="FO60" i="3"/>
  <c r="BO60" i="3"/>
  <c r="IS60" i="3"/>
  <c r="ES60" i="3"/>
  <c r="AS60" i="3"/>
  <c r="GS60" i="3"/>
  <c r="CS60" i="3"/>
  <c r="JS60" i="3"/>
  <c r="FS60" i="3"/>
  <c r="BS60" i="3"/>
  <c r="IX60" i="3"/>
  <c r="EX60" i="3"/>
  <c r="AX60" i="3"/>
  <c r="GX60" i="3"/>
  <c r="CX60" i="3"/>
  <c r="JX60" i="3"/>
  <c r="FX60" i="3"/>
  <c r="BX60" i="3"/>
  <c r="JB60" i="3"/>
  <c r="FB60" i="3"/>
  <c r="BB60" i="3"/>
  <c r="HB60" i="3"/>
  <c r="DB60" i="3"/>
  <c r="KB60" i="3"/>
  <c r="GB60" i="3"/>
  <c r="CB60" i="3"/>
  <c r="JG60" i="3"/>
  <c r="FG60" i="3"/>
  <c r="BG60" i="3"/>
  <c r="HG60" i="3"/>
  <c r="DG60" i="3"/>
  <c r="KG60" i="3"/>
  <c r="GG60" i="3"/>
  <c r="CG60" i="3"/>
  <c r="EB60" i="3"/>
  <c r="HO60" i="3"/>
  <c r="IG60" i="3"/>
  <c r="DT61" i="3"/>
  <c r="ID61" i="3"/>
  <c r="IQ62" i="3"/>
  <c r="EQ62" i="3"/>
  <c r="AQ62" i="3"/>
  <c r="GQ62" i="3"/>
  <c r="CQ62" i="3"/>
  <c r="JQ62" i="3"/>
  <c r="FQ62" i="3"/>
  <c r="BQ62" i="3"/>
  <c r="IV62" i="3"/>
  <c r="EV62" i="3"/>
  <c r="AV62" i="3"/>
  <c r="GV62" i="3"/>
  <c r="CV62" i="3"/>
  <c r="JV62" i="3"/>
  <c r="FV62" i="3"/>
  <c r="BV62" i="3"/>
  <c r="IZ62" i="3"/>
  <c r="EZ62" i="3"/>
  <c r="AZ62" i="3"/>
  <c r="GZ62" i="3"/>
  <c r="CZ62" i="3"/>
  <c r="JZ62" i="3"/>
  <c r="FZ62" i="3"/>
  <c r="BZ62" i="3"/>
  <c r="JE62" i="3"/>
  <c r="FE62" i="3"/>
  <c r="BE62" i="3"/>
  <c r="HE62" i="3"/>
  <c r="DE62" i="3"/>
  <c r="KE62" i="3"/>
  <c r="GE62" i="3"/>
  <c r="CE62" i="3"/>
  <c r="JI62" i="3"/>
  <c r="FI62" i="3"/>
  <c r="BI62" i="3"/>
  <c r="HI62" i="3"/>
  <c r="DI62" i="3"/>
  <c r="KI62" i="3"/>
  <c r="GI62" i="3"/>
  <c r="CI62" i="3"/>
  <c r="DZ62" i="3"/>
  <c r="HV62" i="3"/>
  <c r="DX64" i="3"/>
  <c r="HX64" i="3"/>
  <c r="IQ75" i="3"/>
  <c r="EQ75" i="3"/>
  <c r="AQ75" i="3"/>
  <c r="GQ75" i="3"/>
  <c r="CQ75" i="3"/>
  <c r="JQ75" i="3"/>
  <c r="FQ75" i="3"/>
  <c r="BQ75" i="3"/>
  <c r="HQ75" i="3"/>
  <c r="IV75" i="3"/>
  <c r="EV75" i="3"/>
  <c r="AV75" i="3"/>
  <c r="GV75" i="3"/>
  <c r="CV75" i="3"/>
  <c r="JV75" i="3"/>
  <c r="FV75" i="3"/>
  <c r="BV75" i="3"/>
  <c r="DV75" i="3"/>
  <c r="HV75" i="3"/>
  <c r="IZ75" i="3"/>
  <c r="EZ75" i="3"/>
  <c r="AZ75" i="3"/>
  <c r="GZ75" i="3"/>
  <c r="CZ75" i="3"/>
  <c r="JZ75" i="3"/>
  <c r="FZ75" i="3"/>
  <c r="BZ75" i="3"/>
  <c r="DZ75" i="3"/>
  <c r="JE75" i="3"/>
  <c r="FE75" i="3"/>
  <c r="BE75" i="3"/>
  <c r="HE75" i="3"/>
  <c r="DE75" i="3"/>
  <c r="KE75" i="3"/>
  <c r="GE75" i="3"/>
  <c r="CE75" i="3"/>
  <c r="IE75" i="3"/>
  <c r="EE75" i="3"/>
  <c r="JI75" i="3"/>
  <c r="FI75" i="3"/>
  <c r="BI75" i="3"/>
  <c r="HI75" i="3"/>
  <c r="DI75" i="3"/>
  <c r="KI75" i="3"/>
  <c r="GI75" i="3"/>
  <c r="CI75" i="3"/>
  <c r="II75" i="3"/>
  <c r="EI75" i="3"/>
  <c r="IA92" i="3"/>
  <c r="AA53" i="23"/>
  <c r="GJ99" i="3"/>
  <c r="GF99" i="3"/>
  <c r="GA99" i="3"/>
  <c r="FW99" i="3"/>
  <c r="FR99" i="3"/>
  <c r="FN99" i="3"/>
  <c r="DH75" i="3"/>
  <c r="DD75" i="3"/>
  <c r="CY75" i="3"/>
  <c r="CT75" i="3"/>
  <c r="CP75" i="3"/>
  <c r="DG74" i="3"/>
  <c r="DB74" i="3"/>
  <c r="CX74" i="3"/>
  <c r="CS74" i="3"/>
  <c r="CO74" i="3"/>
  <c r="DJ73" i="3"/>
  <c r="DF73" i="3"/>
  <c r="DA73" i="3"/>
  <c r="CW73" i="3"/>
  <c r="CR73" i="3"/>
  <c r="CN73" i="3"/>
  <c r="DQ16" i="3"/>
  <c r="DQ32" i="3" s="1"/>
  <c r="DV16" i="3"/>
  <c r="DV32" i="3" s="1"/>
  <c r="DZ16" i="3"/>
  <c r="DZ32" i="3" s="1"/>
  <c r="EE16" i="3"/>
  <c r="EE32" i="3" s="1"/>
  <c r="EI16" i="3"/>
  <c r="EI32" i="3" s="1"/>
  <c r="HQ16" i="3"/>
  <c r="HQ32" i="3" s="1"/>
  <c r="HV16" i="3"/>
  <c r="HV32" i="3" s="1"/>
  <c r="HZ16" i="3"/>
  <c r="HZ32" i="3" s="1"/>
  <c r="IE16" i="3"/>
  <c r="IE32" i="3" s="1"/>
  <c r="II16" i="3"/>
  <c r="II32" i="3" s="1"/>
  <c r="DN18" i="3"/>
  <c r="DR18" i="3"/>
  <c r="DW18" i="3"/>
  <c r="EA18" i="3"/>
  <c r="EF18" i="3"/>
  <c r="EJ18" i="3"/>
  <c r="HN18" i="3"/>
  <c r="HR18" i="3"/>
  <c r="HW18" i="3"/>
  <c r="IA18" i="3"/>
  <c r="IF18" i="3"/>
  <c r="IJ18" i="3"/>
  <c r="DO19" i="3"/>
  <c r="DS19" i="3"/>
  <c r="DX19" i="3"/>
  <c r="EB19" i="3"/>
  <c r="EG19" i="3"/>
  <c r="HO19" i="3"/>
  <c r="HS19" i="3"/>
  <c r="HX19" i="3"/>
  <c r="IB19" i="3"/>
  <c r="IG19" i="3"/>
  <c r="DP20" i="3"/>
  <c r="DT20" i="3"/>
  <c r="DY20" i="3"/>
  <c r="ED20" i="3"/>
  <c r="EH20" i="3"/>
  <c r="HP20" i="3"/>
  <c r="HT20" i="3"/>
  <c r="HT34" i="3" s="1"/>
  <c r="HY20" i="3"/>
  <c r="ID20" i="3"/>
  <c r="IH20" i="3"/>
  <c r="DQ21" i="3"/>
  <c r="DV21" i="3"/>
  <c r="DZ21" i="3"/>
  <c r="EE21" i="3"/>
  <c r="EI21" i="3"/>
  <c r="HQ21" i="3"/>
  <c r="HV21" i="3"/>
  <c r="HZ21" i="3"/>
  <c r="IE21" i="3"/>
  <c r="II21" i="3"/>
  <c r="DN22" i="3"/>
  <c r="DR22" i="3"/>
  <c r="DW22" i="3"/>
  <c r="EA22" i="3"/>
  <c r="EF22" i="3"/>
  <c r="EJ22" i="3"/>
  <c r="HN22" i="3"/>
  <c r="HR22" i="3"/>
  <c r="HW22" i="3"/>
  <c r="IA22" i="3"/>
  <c r="IF22" i="3"/>
  <c r="IJ22" i="3"/>
  <c r="DO24" i="3"/>
  <c r="DS24" i="3"/>
  <c r="DX24" i="3"/>
  <c r="EB24" i="3"/>
  <c r="EG24" i="3"/>
  <c r="HO24" i="3"/>
  <c r="HS24" i="3"/>
  <c r="HX24" i="3"/>
  <c r="IB24" i="3"/>
  <c r="IG24" i="3"/>
  <c r="DP26" i="3"/>
  <c r="DP35" i="3" s="1"/>
  <c r="DT26" i="3"/>
  <c r="DT35" i="3" s="1"/>
  <c r="DY26" i="3"/>
  <c r="DY35" i="3" s="1"/>
  <c r="ED26" i="3"/>
  <c r="ED35" i="3" s="1"/>
  <c r="EH26" i="3"/>
  <c r="EH35" i="3" s="1"/>
  <c r="HP26" i="3"/>
  <c r="HP35" i="3" s="1"/>
  <c r="HT26" i="3"/>
  <c r="HT35" i="3" s="1"/>
  <c r="HY26" i="3"/>
  <c r="HY35" i="3" s="1"/>
  <c r="ID26" i="3"/>
  <c r="ID35" i="3" s="1"/>
  <c r="IH26" i="3"/>
  <c r="IH35" i="3" s="1"/>
  <c r="DQ28" i="3"/>
  <c r="DQ36" i="3" s="1"/>
  <c r="DV28" i="3"/>
  <c r="DV36" i="3" s="1"/>
  <c r="DZ28" i="3"/>
  <c r="DZ36" i="3" s="1"/>
  <c r="EE28" i="3"/>
  <c r="EE36" i="3" s="1"/>
  <c r="EI28" i="3"/>
  <c r="EI36" i="3" s="1"/>
  <c r="HQ28" i="3"/>
  <c r="HQ36" i="3" s="1"/>
  <c r="HV28" i="3"/>
  <c r="HV36" i="3" s="1"/>
  <c r="HZ28" i="3"/>
  <c r="HZ36" i="3" s="1"/>
  <c r="IE28" i="3"/>
  <c r="IE36" i="3" s="1"/>
  <c r="II28" i="3"/>
  <c r="II36" i="3" s="1"/>
  <c r="P34" i="3"/>
  <c r="T34" i="3"/>
  <c r="Y34" i="3"/>
  <c r="AD34" i="3"/>
  <c r="AH34" i="3"/>
  <c r="O107" i="3"/>
  <c r="S107" i="3"/>
  <c r="X107" i="3"/>
  <c r="AB107" i="3"/>
  <c r="AG107" i="3"/>
  <c r="CP41" i="3"/>
  <c r="CT41" i="3"/>
  <c r="CY41" i="3"/>
  <c r="DD41" i="3"/>
  <c r="DH41" i="3"/>
  <c r="DO41" i="3"/>
  <c r="DS41" i="3"/>
  <c r="DX41" i="3"/>
  <c r="EB41" i="3"/>
  <c r="EG41" i="3"/>
  <c r="EN41" i="3"/>
  <c r="ER41" i="3"/>
  <c r="EW41" i="3"/>
  <c r="FA41" i="3"/>
  <c r="FF41" i="3"/>
  <c r="FJ41" i="3"/>
  <c r="HO41" i="3"/>
  <c r="HS41" i="3"/>
  <c r="HX41" i="3"/>
  <c r="IB41" i="3"/>
  <c r="IG41" i="3"/>
  <c r="IN41" i="3"/>
  <c r="IR41" i="3"/>
  <c r="IW41" i="3"/>
  <c r="JA41" i="3"/>
  <c r="JF41" i="3"/>
  <c r="JJ41" i="3"/>
  <c r="P109" i="3"/>
  <c r="T109" i="3"/>
  <c r="Y109" i="3"/>
  <c r="AH109" i="3"/>
  <c r="CQ42" i="3"/>
  <c r="CV42" i="3"/>
  <c r="CZ42" i="3"/>
  <c r="DE42" i="3"/>
  <c r="DI42" i="3"/>
  <c r="DP42" i="3"/>
  <c r="DT42" i="3"/>
  <c r="DY42" i="3"/>
  <c r="ED42" i="3"/>
  <c r="EH42" i="3"/>
  <c r="EO42" i="3"/>
  <c r="ES42" i="3"/>
  <c r="EX42" i="3"/>
  <c r="FB42" i="3"/>
  <c r="FG42" i="3"/>
  <c r="HP42" i="3"/>
  <c r="HT42" i="3"/>
  <c r="HY42" i="3"/>
  <c r="ID42" i="3"/>
  <c r="IH42" i="3"/>
  <c r="IO42" i="3"/>
  <c r="IS42" i="3"/>
  <c r="IX42" i="3"/>
  <c r="JB42" i="3"/>
  <c r="JG42" i="3"/>
  <c r="DQ44" i="3"/>
  <c r="DV44" i="3"/>
  <c r="DZ44" i="3"/>
  <c r="EE44" i="3"/>
  <c r="EI44" i="3"/>
  <c r="HQ44" i="3"/>
  <c r="HV44" i="3"/>
  <c r="HZ44" i="3"/>
  <c r="IE44" i="3"/>
  <c r="II44" i="3"/>
  <c r="CO45" i="3"/>
  <c r="CS45" i="3"/>
  <c r="CX45" i="3"/>
  <c r="DB45" i="3"/>
  <c r="DG45" i="3"/>
  <c r="DN45" i="3"/>
  <c r="DR45" i="3"/>
  <c r="DW45" i="3"/>
  <c r="EA45" i="3"/>
  <c r="EF45" i="3"/>
  <c r="EJ45" i="3"/>
  <c r="EQ45" i="3"/>
  <c r="EV45" i="3"/>
  <c r="EZ45" i="3"/>
  <c r="FE45" i="3"/>
  <c r="FI45" i="3"/>
  <c r="HN45" i="3"/>
  <c r="HR45" i="3"/>
  <c r="HW45" i="3"/>
  <c r="IA45" i="3"/>
  <c r="IF45" i="3"/>
  <c r="IJ45" i="3"/>
  <c r="IQ45" i="3"/>
  <c r="IV45" i="3"/>
  <c r="IZ45" i="3"/>
  <c r="JE45" i="3"/>
  <c r="JI45" i="3"/>
  <c r="CP46" i="3"/>
  <c r="CT46" i="3"/>
  <c r="CY46" i="3"/>
  <c r="DD46" i="3"/>
  <c r="DH46" i="3"/>
  <c r="DO46" i="3"/>
  <c r="DS46" i="3"/>
  <c r="DX46" i="3"/>
  <c r="EB46" i="3"/>
  <c r="EG46" i="3"/>
  <c r="EN46" i="3"/>
  <c r="ER46" i="3"/>
  <c r="EW46" i="3"/>
  <c r="FA46" i="3"/>
  <c r="FF46" i="3"/>
  <c r="FJ46" i="3"/>
  <c r="HO46" i="3"/>
  <c r="HS46" i="3"/>
  <c r="HX46" i="3"/>
  <c r="IB46" i="3"/>
  <c r="IG46" i="3"/>
  <c r="IN46" i="3"/>
  <c r="IR46" i="3"/>
  <c r="IW46" i="3"/>
  <c r="JA46" i="3"/>
  <c r="JF46" i="3"/>
  <c r="JJ46" i="3"/>
  <c r="CQ47" i="3"/>
  <c r="CV47" i="3"/>
  <c r="CZ47" i="3"/>
  <c r="DE47" i="3"/>
  <c r="DI47" i="3"/>
  <c r="DP47" i="3"/>
  <c r="DT47" i="3"/>
  <c r="DY47" i="3"/>
  <c r="ED47" i="3"/>
  <c r="EH47" i="3"/>
  <c r="EO47" i="3"/>
  <c r="ES47" i="3"/>
  <c r="EX47" i="3"/>
  <c r="FB47" i="3"/>
  <c r="FG47" i="3"/>
  <c r="HP47" i="3"/>
  <c r="HT47" i="3"/>
  <c r="HY47" i="3"/>
  <c r="ID47" i="3"/>
  <c r="IH47" i="3"/>
  <c r="IO47" i="3"/>
  <c r="IS47" i="3"/>
  <c r="IX47" i="3"/>
  <c r="JB47" i="3"/>
  <c r="JG47" i="3"/>
  <c r="DQ48" i="3"/>
  <c r="DV48" i="3"/>
  <c r="DZ48" i="3"/>
  <c r="EE48" i="3"/>
  <c r="EI48" i="3"/>
  <c r="HQ48" i="3"/>
  <c r="HV48" i="3"/>
  <c r="HZ48" i="3"/>
  <c r="IE48" i="3"/>
  <c r="II48" i="3"/>
  <c r="DN49" i="3"/>
  <c r="DR49" i="3"/>
  <c r="DW49" i="3"/>
  <c r="EA49" i="3"/>
  <c r="EF49" i="3"/>
  <c r="EJ49" i="3"/>
  <c r="HN49" i="3"/>
  <c r="HR49" i="3"/>
  <c r="HW49" i="3"/>
  <c r="IA49" i="3"/>
  <c r="IF49" i="3"/>
  <c r="IJ49" i="3"/>
  <c r="DO50" i="3"/>
  <c r="DS50" i="3"/>
  <c r="DX50" i="3"/>
  <c r="EB50" i="3"/>
  <c r="EG50" i="3"/>
  <c r="HO50" i="3"/>
  <c r="HS50" i="3"/>
  <c r="HX50" i="3"/>
  <c r="IB50" i="3"/>
  <c r="IG50" i="3"/>
  <c r="DP51" i="3"/>
  <c r="DT51" i="3"/>
  <c r="DY51" i="3"/>
  <c r="ED51" i="3"/>
  <c r="EH51" i="3"/>
  <c r="HP51" i="3"/>
  <c r="HT51" i="3"/>
  <c r="HY51" i="3"/>
  <c r="ID51" i="3"/>
  <c r="IH51" i="3"/>
  <c r="CN52" i="3"/>
  <c r="CR52" i="3"/>
  <c r="CW52" i="3"/>
  <c r="DA52" i="3"/>
  <c r="DF52" i="3"/>
  <c r="DJ52" i="3"/>
  <c r="DQ52" i="3"/>
  <c r="DV52" i="3"/>
  <c r="DZ52" i="3"/>
  <c r="EE52" i="3"/>
  <c r="EI52" i="3"/>
  <c r="EP52" i="3"/>
  <c r="ET52" i="3"/>
  <c r="EY52" i="3"/>
  <c r="FD52" i="3"/>
  <c r="FH52" i="3"/>
  <c r="HQ52" i="3"/>
  <c r="HV52" i="3"/>
  <c r="HZ52" i="3"/>
  <c r="IE52" i="3"/>
  <c r="II52" i="3"/>
  <c r="IP52" i="3"/>
  <c r="IT52" i="3"/>
  <c r="IY52" i="3"/>
  <c r="JD52" i="3"/>
  <c r="JH52" i="3"/>
  <c r="CO53" i="3"/>
  <c r="CS53" i="3"/>
  <c r="CX53" i="3"/>
  <c r="DB53" i="3"/>
  <c r="DG53" i="3"/>
  <c r="DN53" i="3"/>
  <c r="DR53" i="3"/>
  <c r="DW53" i="3"/>
  <c r="EA53" i="3"/>
  <c r="EF53" i="3"/>
  <c r="EJ53" i="3"/>
  <c r="EQ53" i="3"/>
  <c r="EV53" i="3"/>
  <c r="EZ53" i="3"/>
  <c r="FE53" i="3"/>
  <c r="FI53" i="3"/>
  <c r="HN53" i="3"/>
  <c r="HR53" i="3"/>
  <c r="HW53" i="3"/>
  <c r="IA53" i="3"/>
  <c r="IF53" i="3"/>
  <c r="IJ53" i="3"/>
  <c r="IQ53" i="3"/>
  <c r="IV53" i="3"/>
  <c r="IZ53" i="3"/>
  <c r="JE53" i="3"/>
  <c r="JI53" i="3"/>
  <c r="DO54" i="3"/>
  <c r="DS54" i="3"/>
  <c r="DX54" i="3"/>
  <c r="EB54" i="3"/>
  <c r="EG54" i="3"/>
  <c r="HO54" i="3"/>
  <c r="HS54" i="3"/>
  <c r="HX54" i="3"/>
  <c r="IB54" i="3"/>
  <c r="IG54" i="3"/>
  <c r="HP55" i="3"/>
  <c r="HT55" i="3"/>
  <c r="HY55" i="3"/>
  <c r="ID55" i="3"/>
  <c r="IH55" i="3"/>
  <c r="DQ56" i="3"/>
  <c r="DV56" i="3"/>
  <c r="DZ56" i="3"/>
  <c r="EE56" i="3"/>
  <c r="EI56" i="3"/>
  <c r="HQ56" i="3"/>
  <c r="HV56" i="3"/>
  <c r="HZ56" i="3"/>
  <c r="IE56" i="3"/>
  <c r="II56" i="3"/>
  <c r="DN57" i="3"/>
  <c r="DR57" i="3"/>
  <c r="DW57" i="3"/>
  <c r="EA57" i="3"/>
  <c r="EF57" i="3"/>
  <c r="EJ57" i="3"/>
  <c r="HN57" i="3"/>
  <c r="HR57" i="3"/>
  <c r="HW57" i="3"/>
  <c r="IA57" i="3"/>
  <c r="IF57" i="3"/>
  <c r="IJ57" i="3"/>
  <c r="CP58" i="3"/>
  <c r="CT58" i="3"/>
  <c r="CY58" i="3"/>
  <c r="DD58" i="3"/>
  <c r="DH58" i="3"/>
  <c r="DO58" i="3"/>
  <c r="DS58" i="3"/>
  <c r="DX58" i="3"/>
  <c r="EB58" i="3"/>
  <c r="EG58" i="3"/>
  <c r="EN58" i="3"/>
  <c r="ER58" i="3"/>
  <c r="EW58" i="3"/>
  <c r="FA58" i="3"/>
  <c r="FF58" i="3"/>
  <c r="FJ58" i="3"/>
  <c r="HO58" i="3"/>
  <c r="HS58" i="3"/>
  <c r="HX58" i="3"/>
  <c r="IB58" i="3"/>
  <c r="IG58" i="3"/>
  <c r="IN58" i="3"/>
  <c r="IR58" i="3"/>
  <c r="IW58" i="3"/>
  <c r="JA58" i="3"/>
  <c r="JF58" i="3"/>
  <c r="JJ58" i="3"/>
  <c r="CQ59" i="3"/>
  <c r="CV59" i="3"/>
  <c r="CZ59" i="3"/>
  <c r="DE59" i="3"/>
  <c r="DI59" i="3"/>
  <c r="DP59" i="3"/>
  <c r="DT59" i="3"/>
  <c r="DY59" i="3"/>
  <c r="ED59" i="3"/>
  <c r="EH59" i="3"/>
  <c r="EO59" i="3"/>
  <c r="ES59" i="3"/>
  <c r="EX59" i="3"/>
  <c r="FB59" i="3"/>
  <c r="FG59" i="3"/>
  <c r="HP59" i="3"/>
  <c r="HT59" i="3"/>
  <c r="HY59" i="3"/>
  <c r="ID59" i="3"/>
  <c r="IH59" i="3"/>
  <c r="IO59" i="3"/>
  <c r="IS59" i="3"/>
  <c r="IX59" i="3"/>
  <c r="JB59" i="3"/>
  <c r="JG59" i="3"/>
  <c r="CN60" i="3"/>
  <c r="CR60" i="3"/>
  <c r="CW60" i="3"/>
  <c r="DA60" i="3"/>
  <c r="DF60" i="3"/>
  <c r="DJ60" i="3"/>
  <c r="DQ60" i="3"/>
  <c r="DV60" i="3"/>
  <c r="DZ60" i="3"/>
  <c r="EE60" i="3"/>
  <c r="EI60" i="3"/>
  <c r="EP60" i="3"/>
  <c r="ET60" i="3"/>
  <c r="EY60" i="3"/>
  <c r="FD60" i="3"/>
  <c r="FH60" i="3"/>
  <c r="HQ60" i="3"/>
  <c r="HV60" i="3"/>
  <c r="HZ60" i="3"/>
  <c r="IE60" i="3"/>
  <c r="II60" i="3"/>
  <c r="IP60" i="3"/>
  <c r="IT60" i="3"/>
  <c r="IY60" i="3"/>
  <c r="JD60" i="3"/>
  <c r="JH60" i="3"/>
  <c r="DN61" i="3"/>
  <c r="DR61" i="3"/>
  <c r="DW61" i="3"/>
  <c r="EA61" i="3"/>
  <c r="EF61" i="3"/>
  <c r="EJ61" i="3"/>
  <c r="HN61" i="3"/>
  <c r="HR61" i="3"/>
  <c r="HW61" i="3"/>
  <c r="IA61" i="3"/>
  <c r="IF61" i="3"/>
  <c r="IJ61" i="3"/>
  <c r="DO62" i="3"/>
  <c r="DS62" i="3"/>
  <c r="DX62" i="3"/>
  <c r="EB62" i="3"/>
  <c r="EG62" i="3"/>
  <c r="HO62" i="3"/>
  <c r="HS62" i="3"/>
  <c r="HX62" i="3"/>
  <c r="IB62" i="3"/>
  <c r="IG62" i="3"/>
  <c r="DP63" i="3"/>
  <c r="DT63" i="3"/>
  <c r="DY63" i="3"/>
  <c r="ED63" i="3"/>
  <c r="EH63" i="3"/>
  <c r="HP63" i="3"/>
  <c r="HT63" i="3"/>
  <c r="HY63" i="3"/>
  <c r="ID63" i="3"/>
  <c r="IH63" i="3"/>
  <c r="DQ64" i="3"/>
  <c r="DV64" i="3"/>
  <c r="DZ64" i="3"/>
  <c r="EE64" i="3"/>
  <c r="EI64" i="3"/>
  <c r="HQ64" i="3"/>
  <c r="HV64" i="3"/>
  <c r="HZ64" i="3"/>
  <c r="IE64" i="3"/>
  <c r="II64" i="3"/>
  <c r="CO65" i="3"/>
  <c r="CS65" i="3"/>
  <c r="CX65" i="3"/>
  <c r="DB65" i="3"/>
  <c r="DG65" i="3"/>
  <c r="DN65" i="3"/>
  <c r="DR65" i="3"/>
  <c r="DW65" i="3"/>
  <c r="EA65" i="3"/>
  <c r="EF65" i="3"/>
  <c r="EJ65" i="3"/>
  <c r="EQ65" i="3"/>
  <c r="EV65" i="3"/>
  <c r="EZ65" i="3"/>
  <c r="FE65" i="3"/>
  <c r="FI65" i="3"/>
  <c r="HN65" i="3"/>
  <c r="HR65" i="3"/>
  <c r="HW65" i="3"/>
  <c r="IA65" i="3"/>
  <c r="IF65" i="3"/>
  <c r="IJ65" i="3"/>
  <c r="IQ65" i="3"/>
  <c r="IV65" i="3"/>
  <c r="IZ65" i="3"/>
  <c r="JE65" i="3"/>
  <c r="JI65" i="3"/>
  <c r="JQ65" i="3"/>
  <c r="JW65" i="3"/>
  <c r="KI65" i="3"/>
  <c r="HP66" i="3"/>
  <c r="DP66" i="3"/>
  <c r="JP66" i="3"/>
  <c r="FP66" i="3"/>
  <c r="BP66" i="3"/>
  <c r="HT66" i="3"/>
  <c r="DT66" i="3"/>
  <c r="JT66" i="3"/>
  <c r="FT66" i="3"/>
  <c r="BT66" i="3"/>
  <c r="HY66" i="3"/>
  <c r="DY66" i="3"/>
  <c r="JY66" i="3"/>
  <c r="FY66" i="3"/>
  <c r="BY66" i="3"/>
  <c r="ID66" i="3"/>
  <c r="ED66" i="3"/>
  <c r="KD66" i="3"/>
  <c r="GD66" i="3"/>
  <c r="CD66" i="3"/>
  <c r="IH66" i="3"/>
  <c r="EH66" i="3"/>
  <c r="KH66" i="3"/>
  <c r="GH66" i="3"/>
  <c r="CH66" i="3"/>
  <c r="AT66" i="3"/>
  <c r="BO66" i="3"/>
  <c r="BV66" i="3"/>
  <c r="CA66" i="3"/>
  <c r="CI66" i="3"/>
  <c r="CT66" i="3"/>
  <c r="DD66" i="3"/>
  <c r="ER66" i="3"/>
  <c r="FA66" i="3"/>
  <c r="FJ66" i="3"/>
  <c r="FV66" i="3"/>
  <c r="GE66" i="3"/>
  <c r="GP66" i="3"/>
  <c r="GY66" i="3"/>
  <c r="HH66" i="3"/>
  <c r="IN66" i="3"/>
  <c r="IW66" i="3"/>
  <c r="JF66" i="3"/>
  <c r="JQ66" i="3"/>
  <c r="JZ66" i="3"/>
  <c r="KI66" i="3"/>
  <c r="IN69" i="3"/>
  <c r="EN69" i="3"/>
  <c r="AN69" i="3"/>
  <c r="GN69" i="3"/>
  <c r="BN69" i="3"/>
  <c r="IR69" i="3"/>
  <c r="ER69" i="3"/>
  <c r="AR69" i="3"/>
  <c r="GR69" i="3"/>
  <c r="BR69" i="3"/>
  <c r="IW69" i="3"/>
  <c r="EW69" i="3"/>
  <c r="AW69" i="3"/>
  <c r="GW69" i="3"/>
  <c r="BW69" i="3"/>
  <c r="JA69" i="3"/>
  <c r="FA69" i="3"/>
  <c r="BA69" i="3"/>
  <c r="HA69" i="3"/>
  <c r="CA69" i="3"/>
  <c r="JF69" i="3"/>
  <c r="FF69" i="3"/>
  <c r="BF69" i="3"/>
  <c r="HF69" i="3"/>
  <c r="CF69" i="3"/>
  <c r="JJ69" i="3"/>
  <c r="FJ69" i="3"/>
  <c r="BJ69" i="3"/>
  <c r="HJ69" i="3"/>
  <c r="CJ69" i="3"/>
  <c r="DW69" i="3"/>
  <c r="IA69" i="3"/>
  <c r="JP73" i="3"/>
  <c r="JT73" i="3"/>
  <c r="JY73" i="3"/>
  <c r="KD73" i="3"/>
  <c r="KH73" i="3"/>
  <c r="BZ73" i="3"/>
  <c r="CT73" i="3"/>
  <c r="FA73" i="3"/>
  <c r="FV73" i="3"/>
  <c r="IN73" i="3"/>
  <c r="JF73" i="3"/>
  <c r="JZ73" i="3"/>
  <c r="JO74" i="3"/>
  <c r="JS74" i="3"/>
  <c r="JX74" i="3"/>
  <c r="KB74" i="3"/>
  <c r="KG74" i="3"/>
  <c r="BW74" i="3"/>
  <c r="CQ74" i="3"/>
  <c r="DI74" i="3"/>
  <c r="EX74" i="3"/>
  <c r="FR74" i="3"/>
  <c r="GJ74" i="3"/>
  <c r="IO74" i="3"/>
  <c r="JG74" i="3"/>
  <c r="KA74" i="3"/>
  <c r="BS75" i="3"/>
  <c r="CN75" i="3"/>
  <c r="DF75" i="3"/>
  <c r="ET75" i="3"/>
  <c r="FO75" i="3"/>
  <c r="GG75" i="3"/>
  <c r="JD75" i="3"/>
  <c r="JX75" i="3"/>
  <c r="IN80" i="3"/>
  <c r="EN80" i="3"/>
  <c r="AN80" i="3"/>
  <c r="GN80" i="3"/>
  <c r="CN80" i="3"/>
  <c r="JN80" i="3"/>
  <c r="FN80" i="3"/>
  <c r="BN80" i="3"/>
  <c r="IR80" i="3"/>
  <c r="ER80" i="3"/>
  <c r="AR80" i="3"/>
  <c r="GR80" i="3"/>
  <c r="CR80" i="3"/>
  <c r="JR80" i="3"/>
  <c r="FR80" i="3"/>
  <c r="BR80" i="3"/>
  <c r="IW80" i="3"/>
  <c r="EW80" i="3"/>
  <c r="AW80" i="3"/>
  <c r="GW80" i="3"/>
  <c r="CW80" i="3"/>
  <c r="JW80" i="3"/>
  <c r="FW80" i="3"/>
  <c r="BW80" i="3"/>
  <c r="JA80" i="3"/>
  <c r="FA80" i="3"/>
  <c r="BA80" i="3"/>
  <c r="HA80" i="3"/>
  <c r="DA80" i="3"/>
  <c r="KA80" i="3"/>
  <c r="GA80" i="3"/>
  <c r="CA80" i="3"/>
  <c r="JF80" i="3"/>
  <c r="FF80" i="3"/>
  <c r="BF80" i="3"/>
  <c r="HF80" i="3"/>
  <c r="DF80" i="3"/>
  <c r="KF80" i="3"/>
  <c r="GF80" i="3"/>
  <c r="CF80" i="3"/>
  <c r="JJ80" i="3"/>
  <c r="FJ80" i="3"/>
  <c r="BJ80" i="3"/>
  <c r="HJ80" i="3"/>
  <c r="DJ80" i="3"/>
  <c r="KJ80" i="3"/>
  <c r="GJ80" i="3"/>
  <c r="CJ80" i="3"/>
  <c r="DW80" i="3"/>
  <c r="IA80" i="3"/>
  <c r="IO81" i="3"/>
  <c r="EO81" i="3"/>
  <c r="AO81" i="3"/>
  <c r="GO81" i="3"/>
  <c r="CO81" i="3"/>
  <c r="JO81" i="3"/>
  <c r="FO81" i="3"/>
  <c r="BO81" i="3"/>
  <c r="IS81" i="3"/>
  <c r="ES81" i="3"/>
  <c r="AS81" i="3"/>
  <c r="GS81" i="3"/>
  <c r="CS81" i="3"/>
  <c r="JS81" i="3"/>
  <c r="FS81" i="3"/>
  <c r="BS81" i="3"/>
  <c r="IX81" i="3"/>
  <c r="EX81" i="3"/>
  <c r="AX81" i="3"/>
  <c r="GX81" i="3"/>
  <c r="CX81" i="3"/>
  <c r="JX81" i="3"/>
  <c r="FX81" i="3"/>
  <c r="BX81" i="3"/>
  <c r="JB81" i="3"/>
  <c r="FB81" i="3"/>
  <c r="BB81" i="3"/>
  <c r="HB81" i="3"/>
  <c r="DB81" i="3"/>
  <c r="KB81" i="3"/>
  <c r="GB81" i="3"/>
  <c r="CB81" i="3"/>
  <c r="JG81" i="3"/>
  <c r="FG81" i="3"/>
  <c r="BG81" i="3"/>
  <c r="HG81" i="3"/>
  <c r="DG81" i="3"/>
  <c r="KG81" i="3"/>
  <c r="GG81" i="3"/>
  <c r="CG81" i="3"/>
  <c r="EB81" i="3"/>
  <c r="HX81" i="3"/>
  <c r="IP82" i="3"/>
  <c r="EP82" i="3"/>
  <c r="AP82" i="3"/>
  <c r="GP82" i="3"/>
  <c r="CP82" i="3"/>
  <c r="JP82" i="3"/>
  <c r="FP82" i="3"/>
  <c r="BP82" i="3"/>
  <c r="IT82" i="3"/>
  <c r="ET82" i="3"/>
  <c r="AT82" i="3"/>
  <c r="GT82" i="3"/>
  <c r="CT82" i="3"/>
  <c r="JT82" i="3"/>
  <c r="FT82" i="3"/>
  <c r="BT82" i="3"/>
  <c r="IY82" i="3"/>
  <c r="EY82" i="3"/>
  <c r="AY82" i="3"/>
  <c r="GY82" i="3"/>
  <c r="CY82" i="3"/>
  <c r="JY82" i="3"/>
  <c r="FY82" i="3"/>
  <c r="BY82" i="3"/>
  <c r="JD82" i="3"/>
  <c r="FD82" i="3"/>
  <c r="BD82" i="3"/>
  <c r="HD82" i="3"/>
  <c r="DD82" i="3"/>
  <c r="KD82" i="3"/>
  <c r="GD82" i="3"/>
  <c r="CD82" i="3"/>
  <c r="JH82" i="3"/>
  <c r="FH82" i="3"/>
  <c r="BH82" i="3"/>
  <c r="HH82" i="3"/>
  <c r="DH82" i="3"/>
  <c r="KH82" i="3"/>
  <c r="GH82" i="3"/>
  <c r="CH82" i="3"/>
  <c r="CA82" i="3"/>
  <c r="CV82" i="3"/>
  <c r="DP82" i="3"/>
  <c r="EH82" i="3"/>
  <c r="FB82" i="3"/>
  <c r="FW82" i="3"/>
  <c r="ID82" i="3"/>
  <c r="IX82" i="3"/>
  <c r="JR82" i="3"/>
  <c r="KJ82" i="3"/>
  <c r="IQ83" i="3"/>
  <c r="EQ83" i="3"/>
  <c r="AQ83" i="3"/>
  <c r="GQ83" i="3"/>
  <c r="CQ83" i="3"/>
  <c r="JQ83" i="3"/>
  <c r="FQ83" i="3"/>
  <c r="BQ83" i="3"/>
  <c r="IV83" i="3"/>
  <c r="EV83" i="3"/>
  <c r="AV83" i="3"/>
  <c r="GV83" i="3"/>
  <c r="CV83" i="3"/>
  <c r="JV83" i="3"/>
  <c r="FV83" i="3"/>
  <c r="BV83" i="3"/>
  <c r="IZ83" i="3"/>
  <c r="EZ83" i="3"/>
  <c r="AZ83" i="3"/>
  <c r="GZ83" i="3"/>
  <c r="CZ83" i="3"/>
  <c r="JZ83" i="3"/>
  <c r="FZ83" i="3"/>
  <c r="BZ83" i="3"/>
  <c r="JE83" i="3"/>
  <c r="FE83" i="3"/>
  <c r="BE83" i="3"/>
  <c r="HE83" i="3"/>
  <c r="DE83" i="3"/>
  <c r="KE83" i="3"/>
  <c r="GE83" i="3"/>
  <c r="CE83" i="3"/>
  <c r="JI83" i="3"/>
  <c r="FI83" i="3"/>
  <c r="BI83" i="3"/>
  <c r="HI83" i="3"/>
  <c r="DI83" i="3"/>
  <c r="KI83" i="3"/>
  <c r="GI83" i="3"/>
  <c r="CI83" i="3"/>
  <c r="DQ83" i="3"/>
  <c r="EI83" i="3"/>
  <c r="IE83" i="3"/>
  <c r="IN84" i="3"/>
  <c r="EN84" i="3"/>
  <c r="AN84" i="3"/>
  <c r="GN84" i="3"/>
  <c r="CN84" i="3"/>
  <c r="JN84" i="3"/>
  <c r="FN84" i="3"/>
  <c r="BN84" i="3"/>
  <c r="IR84" i="3"/>
  <c r="ER84" i="3"/>
  <c r="AR84" i="3"/>
  <c r="GR84" i="3"/>
  <c r="CR84" i="3"/>
  <c r="JR84" i="3"/>
  <c r="FR84" i="3"/>
  <c r="BR84" i="3"/>
  <c r="IW84" i="3"/>
  <c r="EW84" i="3"/>
  <c r="AW84" i="3"/>
  <c r="GW84" i="3"/>
  <c r="CW84" i="3"/>
  <c r="JW84" i="3"/>
  <c r="FW84" i="3"/>
  <c r="BW84" i="3"/>
  <c r="JA84" i="3"/>
  <c r="FA84" i="3"/>
  <c r="BA84" i="3"/>
  <c r="HA84" i="3"/>
  <c r="DA84" i="3"/>
  <c r="KA84" i="3"/>
  <c r="GA84" i="3"/>
  <c r="CA84" i="3"/>
  <c r="JF84" i="3"/>
  <c r="FF84" i="3"/>
  <c r="BF84" i="3"/>
  <c r="HF84" i="3"/>
  <c r="DF84" i="3"/>
  <c r="KF84" i="3"/>
  <c r="GF84" i="3"/>
  <c r="CF84" i="3"/>
  <c r="JJ84" i="3"/>
  <c r="FJ84" i="3"/>
  <c r="BJ84" i="3"/>
  <c r="HJ84" i="3"/>
  <c r="DJ84" i="3"/>
  <c r="KJ84" i="3"/>
  <c r="GJ84" i="3"/>
  <c r="CJ84" i="3"/>
  <c r="BT84" i="3"/>
  <c r="CO84" i="3"/>
  <c r="DG84" i="3"/>
  <c r="EA84" i="3"/>
  <c r="EV84" i="3"/>
  <c r="FP84" i="3"/>
  <c r="GH84" i="3"/>
  <c r="HW84" i="3"/>
  <c r="IQ84" i="3"/>
  <c r="JI84" i="3"/>
  <c r="KD84" i="3"/>
  <c r="BY88" i="3"/>
  <c r="CS88" i="3"/>
  <c r="FE88" i="3"/>
  <c r="FY88" i="3"/>
  <c r="IZ88" i="3"/>
  <c r="JT88" i="3"/>
  <c r="JN89" i="3"/>
  <c r="JR89" i="3"/>
  <c r="JW89" i="3"/>
  <c r="KA89" i="3"/>
  <c r="KF89" i="3"/>
  <c r="KJ89" i="3"/>
  <c r="BQ89" i="3"/>
  <c r="CI89" i="3"/>
  <c r="DD89" i="3"/>
  <c r="ER89" i="3"/>
  <c r="FJ89" i="3"/>
  <c r="GE89" i="3"/>
  <c r="IN89" i="3"/>
  <c r="JF89" i="3"/>
  <c r="JZ89" i="3"/>
  <c r="JO90" i="3"/>
  <c r="JS90" i="3"/>
  <c r="JX90" i="3"/>
  <c r="KB90" i="3"/>
  <c r="KG90" i="3"/>
  <c r="CA90" i="3"/>
  <c r="CV90" i="3"/>
  <c r="FB90" i="3"/>
  <c r="FW90" i="3"/>
  <c r="IX90" i="3"/>
  <c r="JR90" i="3"/>
  <c r="KJ90" i="3"/>
  <c r="IQ91" i="3"/>
  <c r="EQ91" i="3"/>
  <c r="AQ91" i="3"/>
  <c r="BQ91" i="3"/>
  <c r="IV91" i="3"/>
  <c r="EV91" i="3"/>
  <c r="AV91" i="3"/>
  <c r="BV91" i="3"/>
  <c r="IZ91" i="3"/>
  <c r="EZ91" i="3"/>
  <c r="AZ91" i="3"/>
  <c r="BZ91" i="3"/>
  <c r="JE91" i="3"/>
  <c r="FE91" i="3"/>
  <c r="BE91" i="3"/>
  <c r="CE91" i="3"/>
  <c r="JI91" i="3"/>
  <c r="FI91" i="3"/>
  <c r="BI91" i="3"/>
  <c r="CI91" i="3"/>
  <c r="HV91" i="3"/>
  <c r="IO93" i="3"/>
  <c r="EO93" i="3"/>
  <c r="AO93" i="3"/>
  <c r="BO93" i="3"/>
  <c r="IS93" i="3"/>
  <c r="ES93" i="3"/>
  <c r="AS93" i="3"/>
  <c r="BS93" i="3"/>
  <c r="IX93" i="3"/>
  <c r="EX93" i="3"/>
  <c r="AX93" i="3"/>
  <c r="BX93" i="3"/>
  <c r="JB93" i="3"/>
  <c r="FB93" i="3"/>
  <c r="BB93" i="3"/>
  <c r="CB93" i="3"/>
  <c r="JG93" i="3"/>
  <c r="FG93" i="3"/>
  <c r="BG93" i="3"/>
  <c r="CG93" i="3"/>
  <c r="HO93" i="3"/>
  <c r="IG93" i="3"/>
  <c r="BZ97" i="3"/>
  <c r="CT97" i="3"/>
  <c r="FA97" i="3"/>
  <c r="FV97" i="3"/>
  <c r="IW97" i="3"/>
  <c r="JQ97" i="3"/>
  <c r="KI97" i="3"/>
  <c r="JP99" i="3"/>
  <c r="JT99" i="3"/>
  <c r="JY99" i="3"/>
  <c r="KD99" i="3"/>
  <c r="KH99" i="3"/>
  <c r="BS99" i="3"/>
  <c r="CN99" i="3"/>
  <c r="DF99" i="3"/>
  <c r="ET99" i="3"/>
  <c r="FO99" i="3"/>
  <c r="GG99" i="3"/>
  <c r="IP99" i="3"/>
  <c r="JH99" i="3"/>
  <c r="KB99" i="3"/>
  <c r="S108" i="3"/>
  <c r="ER60" i="15"/>
  <c r="J60" i="20" s="1"/>
  <c r="EV60" i="15"/>
  <c r="AL60" i="20" s="1"/>
  <c r="DH61" i="15"/>
  <c r="DL61" i="15"/>
  <c r="BX62" i="15"/>
  <c r="CB62" i="15"/>
  <c r="ER62" i="15"/>
  <c r="J62" i="20" s="1"/>
  <c r="EV62" i="15"/>
  <c r="AL62" i="20" s="1"/>
  <c r="DH63" i="15"/>
  <c r="DL63" i="15"/>
  <c r="BX64" i="15"/>
  <c r="CB64" i="15"/>
  <c r="ER64" i="15"/>
  <c r="J64" i="20" s="1"/>
  <c r="EV64" i="15"/>
  <c r="AL64" i="20" s="1"/>
  <c r="DH65" i="15"/>
  <c r="DL65" i="15"/>
  <c r="BX66" i="15"/>
  <c r="CB66" i="15"/>
  <c r="ER66" i="15"/>
  <c r="J66" i="20" s="1"/>
  <c r="EV66" i="15"/>
  <c r="AL66" i="20" s="1"/>
  <c r="DH67" i="15"/>
  <c r="DL67" i="15"/>
  <c r="BG38" i="28"/>
  <c r="AQ16" i="3"/>
  <c r="AQ32" i="3" s="1"/>
  <c r="AV16" i="3"/>
  <c r="AV32" i="3" s="1"/>
  <c r="AZ16" i="3"/>
  <c r="AZ32" i="3" s="1"/>
  <c r="BE16" i="3"/>
  <c r="BE32" i="3" s="1"/>
  <c r="BI16" i="3"/>
  <c r="BI32" i="3" s="1"/>
  <c r="BP16" i="3"/>
  <c r="BP32" i="3" s="1"/>
  <c r="BT16" i="3"/>
  <c r="BT32" i="3" s="1"/>
  <c r="BY16" i="3"/>
  <c r="BY32" i="3" s="1"/>
  <c r="CD16" i="3"/>
  <c r="CD32" i="3" s="1"/>
  <c r="CH16" i="3"/>
  <c r="CH32" i="3" s="1"/>
  <c r="DN16" i="3"/>
  <c r="DN32" i="3" s="1"/>
  <c r="DR16" i="3"/>
  <c r="DR32" i="3" s="1"/>
  <c r="DW16" i="3"/>
  <c r="DW32" i="3" s="1"/>
  <c r="EA16" i="3"/>
  <c r="EA32" i="3" s="1"/>
  <c r="EF16" i="3"/>
  <c r="EF32" i="3" s="1"/>
  <c r="EJ16" i="3"/>
  <c r="EJ32" i="3" s="1"/>
  <c r="EQ16" i="3"/>
  <c r="EQ32" i="3" s="1"/>
  <c r="EV16" i="3"/>
  <c r="EV32" i="3" s="1"/>
  <c r="EZ16" i="3"/>
  <c r="EZ32" i="3" s="1"/>
  <c r="FE16" i="3"/>
  <c r="FE32" i="3" s="1"/>
  <c r="FI16" i="3"/>
  <c r="FI32" i="3" s="1"/>
  <c r="FP16" i="3"/>
  <c r="FP32" i="3" s="1"/>
  <c r="FT16" i="3"/>
  <c r="FT32" i="3" s="1"/>
  <c r="FY16" i="3"/>
  <c r="FY32" i="3" s="1"/>
  <c r="GD16" i="3"/>
  <c r="GD32" i="3" s="1"/>
  <c r="GH16" i="3"/>
  <c r="GH32" i="3" s="1"/>
  <c r="IQ16" i="3"/>
  <c r="IQ32" i="3" s="1"/>
  <c r="IV16" i="3"/>
  <c r="IV32" i="3" s="1"/>
  <c r="IZ16" i="3"/>
  <c r="IZ32" i="3" s="1"/>
  <c r="JE16" i="3"/>
  <c r="JE32" i="3" s="1"/>
  <c r="JI16" i="3"/>
  <c r="JI32" i="3" s="1"/>
  <c r="JP16" i="3"/>
  <c r="JP32" i="3" s="1"/>
  <c r="JT16" i="3"/>
  <c r="JT32" i="3" s="1"/>
  <c r="JY16" i="3"/>
  <c r="JY32" i="3" s="1"/>
  <c r="KD16" i="3"/>
  <c r="KD32" i="3" s="1"/>
  <c r="KH16" i="3"/>
  <c r="KH32" i="3" s="1"/>
  <c r="AN18" i="3"/>
  <c r="AR18" i="3"/>
  <c r="AW18" i="3"/>
  <c r="BA18" i="3"/>
  <c r="BF18" i="3"/>
  <c r="BJ18" i="3"/>
  <c r="BQ18" i="3"/>
  <c r="BV18" i="3"/>
  <c r="BZ18" i="3"/>
  <c r="CE18" i="3"/>
  <c r="CI18" i="3"/>
  <c r="DO18" i="3"/>
  <c r="DS18" i="3"/>
  <c r="DX18" i="3"/>
  <c r="EB18" i="3"/>
  <c r="EG18" i="3"/>
  <c r="EN18" i="3"/>
  <c r="ER18" i="3"/>
  <c r="EW18" i="3"/>
  <c r="FA18" i="3"/>
  <c r="FF18" i="3"/>
  <c r="FJ18" i="3"/>
  <c r="FQ18" i="3"/>
  <c r="FV18" i="3"/>
  <c r="FZ18" i="3"/>
  <c r="GE18" i="3"/>
  <c r="GI18" i="3"/>
  <c r="IN18" i="3"/>
  <c r="IR18" i="3"/>
  <c r="IW18" i="3"/>
  <c r="JA18" i="3"/>
  <c r="JF18" i="3"/>
  <c r="JJ18" i="3"/>
  <c r="JQ18" i="3"/>
  <c r="JV18" i="3"/>
  <c r="JZ18" i="3"/>
  <c r="KE18" i="3"/>
  <c r="KI18" i="3"/>
  <c r="AO19" i="3"/>
  <c r="AS19" i="3"/>
  <c r="AX19" i="3"/>
  <c r="BB19" i="3"/>
  <c r="BG19" i="3"/>
  <c r="BN19" i="3"/>
  <c r="BR19" i="3"/>
  <c r="BW19" i="3"/>
  <c r="CA19" i="3"/>
  <c r="CF19" i="3"/>
  <c r="CJ19" i="3"/>
  <c r="DP19" i="3"/>
  <c r="DT19" i="3"/>
  <c r="DY19" i="3"/>
  <c r="ED19" i="3"/>
  <c r="EH19" i="3"/>
  <c r="EO19" i="3"/>
  <c r="ES19" i="3"/>
  <c r="EX19" i="3"/>
  <c r="FB19" i="3"/>
  <c r="FG19" i="3"/>
  <c r="FN19" i="3"/>
  <c r="FR19" i="3"/>
  <c r="FW19" i="3"/>
  <c r="GA19" i="3"/>
  <c r="GF19" i="3"/>
  <c r="GJ19" i="3"/>
  <c r="IO19" i="3"/>
  <c r="IS19" i="3"/>
  <c r="IX19" i="3"/>
  <c r="JB19" i="3"/>
  <c r="JG19" i="3"/>
  <c r="JN19" i="3"/>
  <c r="JR19" i="3"/>
  <c r="JW19" i="3"/>
  <c r="KA19" i="3"/>
  <c r="KF19" i="3"/>
  <c r="KJ19" i="3"/>
  <c r="AP20" i="3"/>
  <c r="AT20" i="3"/>
  <c r="AY20" i="3"/>
  <c r="BD20" i="3"/>
  <c r="BH20" i="3"/>
  <c r="BO20" i="3"/>
  <c r="BS20" i="3"/>
  <c r="BX20" i="3"/>
  <c r="CB20" i="3"/>
  <c r="CG20" i="3"/>
  <c r="DQ20" i="3"/>
  <c r="DV20" i="3"/>
  <c r="DV34" i="3" s="1"/>
  <c r="DZ20" i="3"/>
  <c r="EE20" i="3"/>
  <c r="EI20" i="3"/>
  <c r="EP20" i="3"/>
  <c r="ET20" i="3"/>
  <c r="EY20" i="3"/>
  <c r="FD20" i="3"/>
  <c r="FH20" i="3"/>
  <c r="FO20" i="3"/>
  <c r="FS20" i="3"/>
  <c r="FX20" i="3"/>
  <c r="GB20" i="3"/>
  <c r="GG20" i="3"/>
  <c r="IP20" i="3"/>
  <c r="IT20" i="3"/>
  <c r="IY20" i="3"/>
  <c r="JD20" i="3"/>
  <c r="JH20" i="3"/>
  <c r="JH34" i="3" s="1"/>
  <c r="JO20" i="3"/>
  <c r="JS20" i="3"/>
  <c r="JX20" i="3"/>
  <c r="KB20" i="3"/>
  <c r="KG20" i="3"/>
  <c r="AQ21" i="3"/>
  <c r="AV21" i="3"/>
  <c r="AZ21" i="3"/>
  <c r="BE21" i="3"/>
  <c r="BI21" i="3"/>
  <c r="BP21" i="3"/>
  <c r="BT21" i="3"/>
  <c r="BY21" i="3"/>
  <c r="CD21" i="3"/>
  <c r="CH21" i="3"/>
  <c r="DN21" i="3"/>
  <c r="DR21" i="3"/>
  <c r="DW21" i="3"/>
  <c r="EA21" i="3"/>
  <c r="EF21" i="3"/>
  <c r="EJ21" i="3"/>
  <c r="EQ21" i="3"/>
  <c r="EV21" i="3"/>
  <c r="EZ21" i="3"/>
  <c r="FE21" i="3"/>
  <c r="FI21" i="3"/>
  <c r="FP21" i="3"/>
  <c r="FT21" i="3"/>
  <c r="FY21" i="3"/>
  <c r="GD21" i="3"/>
  <c r="GH21" i="3"/>
  <c r="IQ21" i="3"/>
  <c r="IV21" i="3"/>
  <c r="IZ21" i="3"/>
  <c r="JE21" i="3"/>
  <c r="JI21" i="3"/>
  <c r="JP21" i="3"/>
  <c r="JT21" i="3"/>
  <c r="JY21" i="3"/>
  <c r="KD21" i="3"/>
  <c r="KH21" i="3"/>
  <c r="AN22" i="3"/>
  <c r="AR22" i="3"/>
  <c r="AW22" i="3"/>
  <c r="BA22" i="3"/>
  <c r="BF22" i="3"/>
  <c r="BJ22" i="3"/>
  <c r="BQ22" i="3"/>
  <c r="BV22" i="3"/>
  <c r="BZ22" i="3"/>
  <c r="CE22" i="3"/>
  <c r="CI22" i="3"/>
  <c r="DO22" i="3"/>
  <c r="DS22" i="3"/>
  <c r="DX22" i="3"/>
  <c r="EB22" i="3"/>
  <c r="EG22" i="3"/>
  <c r="EN22" i="3"/>
  <c r="ER22" i="3"/>
  <c r="EW22" i="3"/>
  <c r="FA22" i="3"/>
  <c r="FF22" i="3"/>
  <c r="FJ22" i="3"/>
  <c r="FQ22" i="3"/>
  <c r="FV22" i="3"/>
  <c r="FZ22" i="3"/>
  <c r="GE22" i="3"/>
  <c r="GI22" i="3"/>
  <c r="IN22" i="3"/>
  <c r="IR22" i="3"/>
  <c r="IW22" i="3"/>
  <c r="JA22" i="3"/>
  <c r="JF22" i="3"/>
  <c r="JJ22" i="3"/>
  <c r="JQ22" i="3"/>
  <c r="JV22" i="3"/>
  <c r="JZ22" i="3"/>
  <c r="KE22" i="3"/>
  <c r="KI22" i="3"/>
  <c r="AO24" i="3"/>
  <c r="AS24" i="3"/>
  <c r="AX24" i="3"/>
  <c r="BB24" i="3"/>
  <c r="BG24" i="3"/>
  <c r="BN24" i="3"/>
  <c r="BR24" i="3"/>
  <c r="BW24" i="3"/>
  <c r="CA24" i="3"/>
  <c r="CF24" i="3"/>
  <c r="CJ24" i="3"/>
  <c r="DP24" i="3"/>
  <c r="DT24" i="3"/>
  <c r="DY24" i="3"/>
  <c r="ED24" i="3"/>
  <c r="EH24" i="3"/>
  <c r="EO24" i="3"/>
  <c r="ES24" i="3"/>
  <c r="EX24" i="3"/>
  <c r="FB24" i="3"/>
  <c r="FG24" i="3"/>
  <c r="FN24" i="3"/>
  <c r="FR24" i="3"/>
  <c r="FW24" i="3"/>
  <c r="GA24" i="3"/>
  <c r="GF24" i="3"/>
  <c r="GJ24" i="3"/>
  <c r="IO24" i="3"/>
  <c r="IS24" i="3"/>
  <c r="IX24" i="3"/>
  <c r="JB24" i="3"/>
  <c r="JG24" i="3"/>
  <c r="JN24" i="3"/>
  <c r="JR24" i="3"/>
  <c r="JW24" i="3"/>
  <c r="KA24" i="3"/>
  <c r="KF24" i="3"/>
  <c r="KJ24" i="3"/>
  <c r="AP26" i="3"/>
  <c r="AP35" i="3" s="1"/>
  <c r="AT26" i="3"/>
  <c r="AT35" i="3" s="1"/>
  <c r="AY26" i="3"/>
  <c r="AY35" i="3" s="1"/>
  <c r="BD26" i="3"/>
  <c r="BD35" i="3" s="1"/>
  <c r="BH26" i="3"/>
  <c r="BH35" i="3" s="1"/>
  <c r="BO26" i="3"/>
  <c r="BO35" i="3" s="1"/>
  <c r="BS26" i="3"/>
  <c r="BS35" i="3" s="1"/>
  <c r="BX26" i="3"/>
  <c r="BX35" i="3" s="1"/>
  <c r="CB26" i="3"/>
  <c r="CB35" i="3" s="1"/>
  <c r="CG26" i="3"/>
  <c r="CG35" i="3" s="1"/>
  <c r="DQ26" i="3"/>
  <c r="DQ35" i="3" s="1"/>
  <c r="DV26" i="3"/>
  <c r="DV35" i="3" s="1"/>
  <c r="DZ26" i="3"/>
  <c r="DZ35" i="3" s="1"/>
  <c r="EE26" i="3"/>
  <c r="EE35" i="3" s="1"/>
  <c r="EI26" i="3"/>
  <c r="EI35" i="3" s="1"/>
  <c r="EP26" i="3"/>
  <c r="EP35" i="3" s="1"/>
  <c r="ET26" i="3"/>
  <c r="ET35" i="3" s="1"/>
  <c r="EY26" i="3"/>
  <c r="EY35" i="3" s="1"/>
  <c r="FD26" i="3"/>
  <c r="FD35" i="3" s="1"/>
  <c r="FH26" i="3"/>
  <c r="FH35" i="3" s="1"/>
  <c r="FO26" i="3"/>
  <c r="FO35" i="3" s="1"/>
  <c r="FS26" i="3"/>
  <c r="FS35" i="3" s="1"/>
  <c r="FX26" i="3"/>
  <c r="FX35" i="3" s="1"/>
  <c r="GB26" i="3"/>
  <c r="GB35" i="3" s="1"/>
  <c r="GG26" i="3"/>
  <c r="GG35" i="3" s="1"/>
  <c r="IP26" i="3"/>
  <c r="IP35" i="3" s="1"/>
  <c r="IT26" i="3"/>
  <c r="IT35" i="3" s="1"/>
  <c r="IY26" i="3"/>
  <c r="IY35" i="3" s="1"/>
  <c r="JD26" i="3"/>
  <c r="JD35" i="3" s="1"/>
  <c r="JH26" i="3"/>
  <c r="JH35" i="3" s="1"/>
  <c r="JO26" i="3"/>
  <c r="JO35" i="3" s="1"/>
  <c r="JS26" i="3"/>
  <c r="JS35" i="3" s="1"/>
  <c r="JX26" i="3"/>
  <c r="JX35" i="3" s="1"/>
  <c r="KB26" i="3"/>
  <c r="KB35" i="3" s="1"/>
  <c r="KG26" i="3"/>
  <c r="KG35" i="3" s="1"/>
  <c r="AQ28" i="3"/>
  <c r="AQ36" i="3" s="1"/>
  <c r="AV28" i="3"/>
  <c r="AV36" i="3" s="1"/>
  <c r="AZ28" i="3"/>
  <c r="AZ36" i="3" s="1"/>
  <c r="BE28" i="3"/>
  <c r="BE36" i="3" s="1"/>
  <c r="BI28" i="3"/>
  <c r="BI36" i="3" s="1"/>
  <c r="BP28" i="3"/>
  <c r="BP36" i="3" s="1"/>
  <c r="BT28" i="3"/>
  <c r="BT36" i="3" s="1"/>
  <c r="BY28" i="3"/>
  <c r="BY36" i="3" s="1"/>
  <c r="CD28" i="3"/>
  <c r="CD36" i="3" s="1"/>
  <c r="CH28" i="3"/>
  <c r="CH36" i="3" s="1"/>
  <c r="DN28" i="3"/>
  <c r="DN36" i="3" s="1"/>
  <c r="DR28" i="3"/>
  <c r="DR36" i="3" s="1"/>
  <c r="DW28" i="3"/>
  <c r="DW36" i="3" s="1"/>
  <c r="EA28" i="3"/>
  <c r="EA36" i="3" s="1"/>
  <c r="EF28" i="3"/>
  <c r="EF36" i="3" s="1"/>
  <c r="EJ28" i="3"/>
  <c r="EJ36" i="3" s="1"/>
  <c r="EQ28" i="3"/>
  <c r="EQ36" i="3" s="1"/>
  <c r="EV28" i="3"/>
  <c r="EV36" i="3" s="1"/>
  <c r="EZ28" i="3"/>
  <c r="EZ36" i="3" s="1"/>
  <c r="FE28" i="3"/>
  <c r="FE36" i="3" s="1"/>
  <c r="FI28" i="3"/>
  <c r="FI36" i="3" s="1"/>
  <c r="FP28" i="3"/>
  <c r="FP36" i="3" s="1"/>
  <c r="FT28" i="3"/>
  <c r="FT36" i="3" s="1"/>
  <c r="FY28" i="3"/>
  <c r="FY36" i="3" s="1"/>
  <c r="GD28" i="3"/>
  <c r="GD36" i="3" s="1"/>
  <c r="GH28" i="3"/>
  <c r="GH36" i="3" s="1"/>
  <c r="IQ28" i="3"/>
  <c r="IQ36" i="3" s="1"/>
  <c r="IV28" i="3"/>
  <c r="IV36" i="3" s="1"/>
  <c r="IZ28" i="3"/>
  <c r="IZ36" i="3" s="1"/>
  <c r="JE28" i="3"/>
  <c r="JE36" i="3" s="1"/>
  <c r="JI28" i="3"/>
  <c r="JI36" i="3" s="1"/>
  <c r="JP28" i="3"/>
  <c r="JP36" i="3" s="1"/>
  <c r="JT28" i="3"/>
  <c r="JT36" i="3" s="1"/>
  <c r="JY28" i="3"/>
  <c r="JY36" i="3" s="1"/>
  <c r="KD28" i="3"/>
  <c r="KD36" i="3" s="1"/>
  <c r="KH28" i="3"/>
  <c r="KH36" i="3" s="1"/>
  <c r="P107" i="3"/>
  <c r="T107" i="3"/>
  <c r="Y107" i="3"/>
  <c r="AD107" i="3"/>
  <c r="AH107" i="3"/>
  <c r="AO41" i="3"/>
  <c r="AS41" i="3"/>
  <c r="AX41" i="3"/>
  <c r="BB41" i="3"/>
  <c r="BG41" i="3"/>
  <c r="BN41" i="3"/>
  <c r="BR41" i="3"/>
  <c r="BW41" i="3"/>
  <c r="CA41" i="3"/>
  <c r="CF41" i="3"/>
  <c r="CJ41" i="3"/>
  <c r="DP41" i="3"/>
  <c r="DT41" i="3"/>
  <c r="DY41" i="3"/>
  <c r="ED41" i="3"/>
  <c r="EH41" i="3"/>
  <c r="EO41" i="3"/>
  <c r="ES41" i="3"/>
  <c r="EX41" i="3"/>
  <c r="FB41" i="3"/>
  <c r="FG41" i="3"/>
  <c r="FN41" i="3"/>
  <c r="FR41" i="3"/>
  <c r="FW41" i="3"/>
  <c r="GA41" i="3"/>
  <c r="GF41" i="3"/>
  <c r="GJ41" i="3"/>
  <c r="HP41" i="3"/>
  <c r="HT41" i="3"/>
  <c r="HY41" i="3"/>
  <c r="ID41" i="3"/>
  <c r="IH41" i="3"/>
  <c r="IO41" i="3"/>
  <c r="IS41" i="3"/>
  <c r="IX41" i="3"/>
  <c r="JB41" i="3"/>
  <c r="JG41" i="3"/>
  <c r="KA41" i="3"/>
  <c r="Q109" i="3"/>
  <c r="V109" i="3"/>
  <c r="Z109" i="3"/>
  <c r="AE109" i="3"/>
  <c r="AI109" i="3"/>
  <c r="AP42" i="3"/>
  <c r="AT42" i="3"/>
  <c r="AY42" i="3"/>
  <c r="BD42" i="3"/>
  <c r="BH42" i="3"/>
  <c r="BO42" i="3"/>
  <c r="BS42" i="3"/>
  <c r="BX42" i="3"/>
  <c r="CB42" i="3"/>
  <c r="CG42" i="3"/>
  <c r="DQ42" i="3"/>
  <c r="DV42" i="3"/>
  <c r="DZ42" i="3"/>
  <c r="EE42" i="3"/>
  <c r="EI42" i="3"/>
  <c r="EP42" i="3"/>
  <c r="ET42" i="3"/>
  <c r="EY42" i="3"/>
  <c r="FD42" i="3"/>
  <c r="FH42" i="3"/>
  <c r="FO42" i="3"/>
  <c r="FS42" i="3"/>
  <c r="FX42" i="3"/>
  <c r="GB42" i="3"/>
  <c r="GG42" i="3"/>
  <c r="HQ42" i="3"/>
  <c r="HV42" i="3"/>
  <c r="HZ42" i="3"/>
  <c r="IE42" i="3"/>
  <c r="II42" i="3"/>
  <c r="IP42" i="3"/>
  <c r="IT42" i="3"/>
  <c r="IY42" i="3"/>
  <c r="JD42" i="3"/>
  <c r="JH42" i="3"/>
  <c r="AQ44" i="3"/>
  <c r="AV44" i="3"/>
  <c r="AZ44" i="3"/>
  <c r="BE44" i="3"/>
  <c r="BI44" i="3"/>
  <c r="BP44" i="3"/>
  <c r="BT44" i="3"/>
  <c r="BY44" i="3"/>
  <c r="CD44" i="3"/>
  <c r="CH44" i="3"/>
  <c r="DN44" i="3"/>
  <c r="DR44" i="3"/>
  <c r="DW44" i="3"/>
  <c r="EA44" i="3"/>
  <c r="EF44" i="3"/>
  <c r="EJ44" i="3"/>
  <c r="EQ44" i="3"/>
  <c r="EV44" i="3"/>
  <c r="EZ44" i="3"/>
  <c r="FE44" i="3"/>
  <c r="FI44" i="3"/>
  <c r="FP44" i="3"/>
  <c r="FT44" i="3"/>
  <c r="FY44" i="3"/>
  <c r="GD44" i="3"/>
  <c r="GH44" i="3"/>
  <c r="IQ44" i="3"/>
  <c r="IV44" i="3"/>
  <c r="IZ44" i="3"/>
  <c r="JE44" i="3"/>
  <c r="JI44" i="3"/>
  <c r="JP44" i="3"/>
  <c r="JT44" i="3"/>
  <c r="JY44" i="3"/>
  <c r="KD44" i="3"/>
  <c r="KH44" i="3"/>
  <c r="AN45" i="3"/>
  <c r="AR45" i="3"/>
  <c r="AW45" i="3"/>
  <c r="BA45" i="3"/>
  <c r="BF45" i="3"/>
  <c r="BJ45" i="3"/>
  <c r="BQ45" i="3"/>
  <c r="BV45" i="3"/>
  <c r="BZ45" i="3"/>
  <c r="CE45" i="3"/>
  <c r="CI45" i="3"/>
  <c r="DO45" i="3"/>
  <c r="DS45" i="3"/>
  <c r="DX45" i="3"/>
  <c r="EB45" i="3"/>
  <c r="EG45" i="3"/>
  <c r="EN45" i="3"/>
  <c r="ER45" i="3"/>
  <c r="EW45" i="3"/>
  <c r="FA45" i="3"/>
  <c r="FF45" i="3"/>
  <c r="FJ45" i="3"/>
  <c r="FQ45" i="3"/>
  <c r="FV45" i="3"/>
  <c r="FZ45" i="3"/>
  <c r="GE45" i="3"/>
  <c r="GI45" i="3"/>
  <c r="IN45" i="3"/>
  <c r="IR45" i="3"/>
  <c r="IW45" i="3"/>
  <c r="JA45" i="3"/>
  <c r="JF45" i="3"/>
  <c r="JJ45" i="3"/>
  <c r="JQ45" i="3"/>
  <c r="JV45" i="3"/>
  <c r="JZ45" i="3"/>
  <c r="KE45" i="3"/>
  <c r="KI45" i="3"/>
  <c r="AO46" i="3"/>
  <c r="AS46" i="3"/>
  <c r="AX46" i="3"/>
  <c r="BB46" i="3"/>
  <c r="BG46" i="3"/>
  <c r="BN46" i="3"/>
  <c r="BR46" i="3"/>
  <c r="BW46" i="3"/>
  <c r="CA46" i="3"/>
  <c r="CF46" i="3"/>
  <c r="CJ46" i="3"/>
  <c r="DP46" i="3"/>
  <c r="DT46" i="3"/>
  <c r="DY46" i="3"/>
  <c r="ED46" i="3"/>
  <c r="EH46" i="3"/>
  <c r="EO46" i="3"/>
  <c r="ES46" i="3"/>
  <c r="EX46" i="3"/>
  <c r="FB46" i="3"/>
  <c r="FG46" i="3"/>
  <c r="FN46" i="3"/>
  <c r="FR46" i="3"/>
  <c r="FW46" i="3"/>
  <c r="GA46" i="3"/>
  <c r="GF46" i="3"/>
  <c r="GJ46" i="3"/>
  <c r="IO46" i="3"/>
  <c r="IS46" i="3"/>
  <c r="IX46" i="3"/>
  <c r="JB46" i="3"/>
  <c r="JG46" i="3"/>
  <c r="JN46" i="3"/>
  <c r="JR46" i="3"/>
  <c r="JW46" i="3"/>
  <c r="KA46" i="3"/>
  <c r="KF46" i="3"/>
  <c r="KJ46" i="3"/>
  <c r="AP47" i="3"/>
  <c r="AT47" i="3"/>
  <c r="AY47" i="3"/>
  <c r="BD47" i="3"/>
  <c r="BH47" i="3"/>
  <c r="BO47" i="3"/>
  <c r="BS47" i="3"/>
  <c r="BX47" i="3"/>
  <c r="CB47" i="3"/>
  <c r="CG47" i="3"/>
  <c r="DQ47" i="3"/>
  <c r="DV47" i="3"/>
  <c r="DZ47" i="3"/>
  <c r="EE47" i="3"/>
  <c r="EI47" i="3"/>
  <c r="EP47" i="3"/>
  <c r="ET47" i="3"/>
  <c r="EY47" i="3"/>
  <c r="FD47" i="3"/>
  <c r="FH47" i="3"/>
  <c r="FO47" i="3"/>
  <c r="FS47" i="3"/>
  <c r="FX47" i="3"/>
  <c r="GB47" i="3"/>
  <c r="GG47" i="3"/>
  <c r="IP47" i="3"/>
  <c r="IT47" i="3"/>
  <c r="IY47" i="3"/>
  <c r="JD47" i="3"/>
  <c r="JH47" i="3"/>
  <c r="JO47" i="3"/>
  <c r="JS47" i="3"/>
  <c r="JX47" i="3"/>
  <c r="KB47" i="3"/>
  <c r="KG47" i="3"/>
  <c r="AQ48" i="3"/>
  <c r="AV48" i="3"/>
  <c r="AZ48" i="3"/>
  <c r="BE48" i="3"/>
  <c r="BI48" i="3"/>
  <c r="BP48" i="3"/>
  <c r="BT48" i="3"/>
  <c r="BY48" i="3"/>
  <c r="CD48" i="3"/>
  <c r="CH48" i="3"/>
  <c r="DN48" i="3"/>
  <c r="DR48" i="3"/>
  <c r="DW48" i="3"/>
  <c r="EA48" i="3"/>
  <c r="EF48" i="3"/>
  <c r="EJ48" i="3"/>
  <c r="EQ48" i="3"/>
  <c r="EV48" i="3"/>
  <c r="EZ48" i="3"/>
  <c r="FE48" i="3"/>
  <c r="FI48" i="3"/>
  <c r="IQ48" i="3"/>
  <c r="IV48" i="3"/>
  <c r="IZ48" i="3"/>
  <c r="JE48" i="3"/>
  <c r="JI48" i="3"/>
  <c r="AN49" i="3"/>
  <c r="AR49" i="3"/>
  <c r="AW49" i="3"/>
  <c r="BA49" i="3"/>
  <c r="BF49" i="3"/>
  <c r="BJ49" i="3"/>
  <c r="BQ49" i="3"/>
  <c r="BV49" i="3"/>
  <c r="BZ49" i="3"/>
  <c r="CE49" i="3"/>
  <c r="CI49" i="3"/>
  <c r="DO49" i="3"/>
  <c r="DS49" i="3"/>
  <c r="DX49" i="3"/>
  <c r="EB49" i="3"/>
  <c r="EG49" i="3"/>
  <c r="EN49" i="3"/>
  <c r="ER49" i="3"/>
  <c r="EW49" i="3"/>
  <c r="FA49" i="3"/>
  <c r="FF49" i="3"/>
  <c r="FJ49" i="3"/>
  <c r="FQ49" i="3"/>
  <c r="FV49" i="3"/>
  <c r="FZ49" i="3"/>
  <c r="GE49" i="3"/>
  <c r="GI49" i="3"/>
  <c r="IN49" i="3"/>
  <c r="IR49" i="3"/>
  <c r="IW49" i="3"/>
  <c r="JA49" i="3"/>
  <c r="JF49" i="3"/>
  <c r="JJ49" i="3"/>
  <c r="JQ49" i="3"/>
  <c r="JV49" i="3"/>
  <c r="JZ49" i="3"/>
  <c r="KE49" i="3"/>
  <c r="KI49" i="3"/>
  <c r="DP50" i="3"/>
  <c r="DT50" i="3"/>
  <c r="DY50" i="3"/>
  <c r="ED50" i="3"/>
  <c r="EH50" i="3"/>
  <c r="EO50" i="3"/>
  <c r="ES50" i="3"/>
  <c r="EX50" i="3"/>
  <c r="FB50" i="3"/>
  <c r="FG50" i="3"/>
  <c r="FN50" i="3"/>
  <c r="FR50" i="3"/>
  <c r="FW50" i="3"/>
  <c r="GA50" i="3"/>
  <c r="GF50" i="3"/>
  <c r="GJ50" i="3"/>
  <c r="IO50" i="3"/>
  <c r="IS50" i="3"/>
  <c r="IX50" i="3"/>
  <c r="JB50" i="3"/>
  <c r="JG50" i="3"/>
  <c r="JN50" i="3"/>
  <c r="JR50" i="3"/>
  <c r="JW50" i="3"/>
  <c r="KA50" i="3"/>
  <c r="KF50" i="3"/>
  <c r="KJ50" i="3"/>
  <c r="DQ51" i="3"/>
  <c r="DV51" i="3"/>
  <c r="DZ51" i="3"/>
  <c r="EE51" i="3"/>
  <c r="EI51" i="3"/>
  <c r="EP51" i="3"/>
  <c r="ET51" i="3"/>
  <c r="EY51" i="3"/>
  <c r="FD51" i="3"/>
  <c r="FH51" i="3"/>
  <c r="FO51" i="3"/>
  <c r="FS51" i="3"/>
  <c r="FX51" i="3"/>
  <c r="GB51" i="3"/>
  <c r="GG51" i="3"/>
  <c r="IP51" i="3"/>
  <c r="IT51" i="3"/>
  <c r="IY51" i="3"/>
  <c r="JD51" i="3"/>
  <c r="JH51" i="3"/>
  <c r="JO51" i="3"/>
  <c r="JS51" i="3"/>
  <c r="JX51" i="3"/>
  <c r="KB51" i="3"/>
  <c r="KG51" i="3"/>
  <c r="AQ52" i="3"/>
  <c r="AV52" i="3"/>
  <c r="AZ52" i="3"/>
  <c r="BE52" i="3"/>
  <c r="BI52" i="3"/>
  <c r="BP52" i="3"/>
  <c r="BT52" i="3"/>
  <c r="BY52" i="3"/>
  <c r="CD52" i="3"/>
  <c r="CH52" i="3"/>
  <c r="DN52" i="3"/>
  <c r="DR52" i="3"/>
  <c r="DW52" i="3"/>
  <c r="EA52" i="3"/>
  <c r="EF52" i="3"/>
  <c r="EJ52" i="3"/>
  <c r="EQ52" i="3"/>
  <c r="EV52" i="3"/>
  <c r="EZ52" i="3"/>
  <c r="FE52" i="3"/>
  <c r="FI52" i="3"/>
  <c r="FP52" i="3"/>
  <c r="FT52" i="3"/>
  <c r="FY52" i="3"/>
  <c r="GD52" i="3"/>
  <c r="GH52" i="3"/>
  <c r="IQ52" i="3"/>
  <c r="IV52" i="3"/>
  <c r="IZ52" i="3"/>
  <c r="JE52" i="3"/>
  <c r="JI52" i="3"/>
  <c r="JP52" i="3"/>
  <c r="JT52" i="3"/>
  <c r="JY52" i="3"/>
  <c r="KD52" i="3"/>
  <c r="KH52" i="3"/>
  <c r="AN53" i="3"/>
  <c r="AR53" i="3"/>
  <c r="AW53" i="3"/>
  <c r="BA53" i="3"/>
  <c r="BF53" i="3"/>
  <c r="BJ53" i="3"/>
  <c r="BQ53" i="3"/>
  <c r="BV53" i="3"/>
  <c r="BZ53" i="3"/>
  <c r="CE53" i="3"/>
  <c r="CI53" i="3"/>
  <c r="DO53" i="3"/>
  <c r="DS53" i="3"/>
  <c r="DX53" i="3"/>
  <c r="EB53" i="3"/>
  <c r="EG53" i="3"/>
  <c r="EN53" i="3"/>
  <c r="ER53" i="3"/>
  <c r="EW53" i="3"/>
  <c r="FA53" i="3"/>
  <c r="FF53" i="3"/>
  <c r="FJ53" i="3"/>
  <c r="FQ53" i="3"/>
  <c r="FV53" i="3"/>
  <c r="FZ53" i="3"/>
  <c r="GE53" i="3"/>
  <c r="GI53" i="3"/>
  <c r="IN53" i="3"/>
  <c r="IR53" i="3"/>
  <c r="IW53" i="3"/>
  <c r="JA53" i="3"/>
  <c r="JF53" i="3"/>
  <c r="JJ53" i="3"/>
  <c r="JQ53" i="3"/>
  <c r="JV53" i="3"/>
  <c r="JZ53" i="3"/>
  <c r="KE53" i="3"/>
  <c r="KI53" i="3"/>
  <c r="AO54" i="3"/>
  <c r="AS54" i="3"/>
  <c r="AX54" i="3"/>
  <c r="BB54" i="3"/>
  <c r="BG54" i="3"/>
  <c r="BN54" i="3"/>
  <c r="BR54" i="3"/>
  <c r="BW54" i="3"/>
  <c r="CA54" i="3"/>
  <c r="CF54" i="3"/>
  <c r="CJ54" i="3"/>
  <c r="DP54" i="3"/>
  <c r="DT54" i="3"/>
  <c r="DY54" i="3"/>
  <c r="ED54" i="3"/>
  <c r="EH54" i="3"/>
  <c r="EO54" i="3"/>
  <c r="ES54" i="3"/>
  <c r="EX54" i="3"/>
  <c r="FB54" i="3"/>
  <c r="FG54" i="3"/>
  <c r="FN54" i="3"/>
  <c r="FR54" i="3"/>
  <c r="FW54" i="3"/>
  <c r="GA54" i="3"/>
  <c r="GF54" i="3"/>
  <c r="GJ54" i="3"/>
  <c r="IO54" i="3"/>
  <c r="IS54" i="3"/>
  <c r="IX54" i="3"/>
  <c r="JB54" i="3"/>
  <c r="JG54" i="3"/>
  <c r="JN54" i="3"/>
  <c r="JR54" i="3"/>
  <c r="JW54" i="3"/>
  <c r="KA54" i="3"/>
  <c r="KF54" i="3"/>
  <c r="KJ54" i="3"/>
  <c r="AP55" i="3"/>
  <c r="AT55" i="3"/>
  <c r="AY55" i="3"/>
  <c r="BD55" i="3"/>
  <c r="BH55" i="3"/>
  <c r="BO55" i="3"/>
  <c r="BS55" i="3"/>
  <c r="BX55" i="3"/>
  <c r="CB55" i="3"/>
  <c r="CG55" i="3"/>
  <c r="EP55" i="3"/>
  <c r="ET55" i="3"/>
  <c r="EY55" i="3"/>
  <c r="FD55" i="3"/>
  <c r="FH55" i="3"/>
  <c r="AQ56" i="3"/>
  <c r="AV56" i="3"/>
  <c r="AZ56" i="3"/>
  <c r="BE56" i="3"/>
  <c r="BI56" i="3"/>
  <c r="BP56" i="3"/>
  <c r="BT56" i="3"/>
  <c r="BY56" i="3"/>
  <c r="CD56" i="3"/>
  <c r="CH56" i="3"/>
  <c r="DN56" i="3"/>
  <c r="DR56" i="3"/>
  <c r="DW56" i="3"/>
  <c r="EA56" i="3"/>
  <c r="EF56" i="3"/>
  <c r="EJ56" i="3"/>
  <c r="EQ56" i="3"/>
  <c r="EV56" i="3"/>
  <c r="EZ56" i="3"/>
  <c r="FE56" i="3"/>
  <c r="FI56" i="3"/>
  <c r="IQ56" i="3"/>
  <c r="IV56" i="3"/>
  <c r="IZ56" i="3"/>
  <c r="JE56" i="3"/>
  <c r="JI56" i="3"/>
  <c r="AN57" i="3"/>
  <c r="AR57" i="3"/>
  <c r="AW57" i="3"/>
  <c r="BA57" i="3"/>
  <c r="BF57" i="3"/>
  <c r="BJ57" i="3"/>
  <c r="BQ57" i="3"/>
  <c r="BV57" i="3"/>
  <c r="BZ57" i="3"/>
  <c r="CE57" i="3"/>
  <c r="CI57" i="3"/>
  <c r="DO57" i="3"/>
  <c r="DS57" i="3"/>
  <c r="DX57" i="3"/>
  <c r="EB57" i="3"/>
  <c r="EG57" i="3"/>
  <c r="EN57" i="3"/>
  <c r="ER57" i="3"/>
  <c r="EW57" i="3"/>
  <c r="FA57" i="3"/>
  <c r="FF57" i="3"/>
  <c r="FJ57" i="3"/>
  <c r="FQ57" i="3"/>
  <c r="FV57" i="3"/>
  <c r="FZ57" i="3"/>
  <c r="GE57" i="3"/>
  <c r="GI57" i="3"/>
  <c r="IN57" i="3"/>
  <c r="IR57" i="3"/>
  <c r="IW57" i="3"/>
  <c r="JA57" i="3"/>
  <c r="JF57" i="3"/>
  <c r="JJ57" i="3"/>
  <c r="JQ57" i="3"/>
  <c r="JV57" i="3"/>
  <c r="JZ57" i="3"/>
  <c r="KE57" i="3"/>
  <c r="KI57" i="3"/>
  <c r="AO58" i="3"/>
  <c r="AS58" i="3"/>
  <c r="AX58" i="3"/>
  <c r="BB58" i="3"/>
  <c r="BG58" i="3"/>
  <c r="BN58" i="3"/>
  <c r="BR58" i="3"/>
  <c r="BW58" i="3"/>
  <c r="CA58" i="3"/>
  <c r="CF58" i="3"/>
  <c r="CJ58" i="3"/>
  <c r="DP58" i="3"/>
  <c r="DT58" i="3"/>
  <c r="DY58" i="3"/>
  <c r="ED58" i="3"/>
  <c r="EH58" i="3"/>
  <c r="EO58" i="3"/>
  <c r="ES58" i="3"/>
  <c r="EX58" i="3"/>
  <c r="FB58" i="3"/>
  <c r="FG58" i="3"/>
  <c r="FN58" i="3"/>
  <c r="FR58" i="3"/>
  <c r="FW58" i="3"/>
  <c r="GA58" i="3"/>
  <c r="GF58" i="3"/>
  <c r="GJ58" i="3"/>
  <c r="IO58" i="3"/>
  <c r="IS58" i="3"/>
  <c r="IX58" i="3"/>
  <c r="JB58" i="3"/>
  <c r="JG58" i="3"/>
  <c r="JN58" i="3"/>
  <c r="JR58" i="3"/>
  <c r="JW58" i="3"/>
  <c r="KA58" i="3"/>
  <c r="KF58" i="3"/>
  <c r="KJ58" i="3"/>
  <c r="AP59" i="3"/>
  <c r="AT59" i="3"/>
  <c r="AY59" i="3"/>
  <c r="BD59" i="3"/>
  <c r="BH59" i="3"/>
  <c r="BO59" i="3"/>
  <c r="BS59" i="3"/>
  <c r="BX59" i="3"/>
  <c r="CB59" i="3"/>
  <c r="CG59" i="3"/>
  <c r="DQ59" i="3"/>
  <c r="DV59" i="3"/>
  <c r="DZ59" i="3"/>
  <c r="EE59" i="3"/>
  <c r="EI59" i="3"/>
  <c r="EP59" i="3"/>
  <c r="ET59" i="3"/>
  <c r="EY59" i="3"/>
  <c r="FD59" i="3"/>
  <c r="FH59" i="3"/>
  <c r="FO59" i="3"/>
  <c r="FS59" i="3"/>
  <c r="FX59" i="3"/>
  <c r="GB59" i="3"/>
  <c r="GG59" i="3"/>
  <c r="IP59" i="3"/>
  <c r="IT59" i="3"/>
  <c r="IY59" i="3"/>
  <c r="JD59" i="3"/>
  <c r="JH59" i="3"/>
  <c r="JO59" i="3"/>
  <c r="JS59" i="3"/>
  <c r="JX59" i="3"/>
  <c r="KB59" i="3"/>
  <c r="KG59" i="3"/>
  <c r="AQ60" i="3"/>
  <c r="AV60" i="3"/>
  <c r="AZ60" i="3"/>
  <c r="BE60" i="3"/>
  <c r="BI60" i="3"/>
  <c r="BP60" i="3"/>
  <c r="BT60" i="3"/>
  <c r="BY60" i="3"/>
  <c r="CD60" i="3"/>
  <c r="CH60" i="3"/>
  <c r="DN60" i="3"/>
  <c r="DR60" i="3"/>
  <c r="DW60" i="3"/>
  <c r="EA60" i="3"/>
  <c r="EF60" i="3"/>
  <c r="EJ60" i="3"/>
  <c r="EQ60" i="3"/>
  <c r="EV60" i="3"/>
  <c r="EZ60" i="3"/>
  <c r="FE60" i="3"/>
  <c r="FI60" i="3"/>
  <c r="FP60" i="3"/>
  <c r="FT60" i="3"/>
  <c r="FY60" i="3"/>
  <c r="GD60" i="3"/>
  <c r="GH60" i="3"/>
  <c r="IQ60" i="3"/>
  <c r="IV60" i="3"/>
  <c r="IZ60" i="3"/>
  <c r="JE60" i="3"/>
  <c r="JI60" i="3"/>
  <c r="JP60" i="3"/>
  <c r="JT60" i="3"/>
  <c r="JY60" i="3"/>
  <c r="KD60" i="3"/>
  <c r="KH60" i="3"/>
  <c r="AN61" i="3"/>
  <c r="AR61" i="3"/>
  <c r="AW61" i="3"/>
  <c r="BA61" i="3"/>
  <c r="BF61" i="3"/>
  <c r="BJ61" i="3"/>
  <c r="BQ61" i="3"/>
  <c r="BV61" i="3"/>
  <c r="BZ61" i="3"/>
  <c r="CE61" i="3"/>
  <c r="CI61" i="3"/>
  <c r="DO61" i="3"/>
  <c r="DS61" i="3"/>
  <c r="DX61" i="3"/>
  <c r="EB61" i="3"/>
  <c r="EG61" i="3"/>
  <c r="EN61" i="3"/>
  <c r="ER61" i="3"/>
  <c r="EW61" i="3"/>
  <c r="FA61" i="3"/>
  <c r="FF61" i="3"/>
  <c r="FJ61" i="3"/>
  <c r="IN61" i="3"/>
  <c r="IR61" i="3"/>
  <c r="IW61" i="3"/>
  <c r="JA61" i="3"/>
  <c r="JF61" i="3"/>
  <c r="JJ61" i="3"/>
  <c r="AO62" i="3"/>
  <c r="AS62" i="3"/>
  <c r="AX62" i="3"/>
  <c r="BB62" i="3"/>
  <c r="BG62" i="3"/>
  <c r="BN62" i="3"/>
  <c r="BR62" i="3"/>
  <c r="BW62" i="3"/>
  <c r="CA62" i="3"/>
  <c r="CF62" i="3"/>
  <c r="CJ62" i="3"/>
  <c r="DP62" i="3"/>
  <c r="DT62" i="3"/>
  <c r="DY62" i="3"/>
  <c r="ED62" i="3"/>
  <c r="EH62" i="3"/>
  <c r="EO62" i="3"/>
  <c r="ES62" i="3"/>
  <c r="EX62" i="3"/>
  <c r="FB62" i="3"/>
  <c r="FG62" i="3"/>
  <c r="FN62" i="3"/>
  <c r="FR62" i="3"/>
  <c r="FW62" i="3"/>
  <c r="GA62" i="3"/>
  <c r="GF62" i="3"/>
  <c r="GJ62" i="3"/>
  <c r="IO62" i="3"/>
  <c r="IS62" i="3"/>
  <c r="IX62" i="3"/>
  <c r="JB62" i="3"/>
  <c r="JG62" i="3"/>
  <c r="JN62" i="3"/>
  <c r="JR62" i="3"/>
  <c r="JW62" i="3"/>
  <c r="KA62" i="3"/>
  <c r="KF62" i="3"/>
  <c r="KJ62" i="3"/>
  <c r="DQ63" i="3"/>
  <c r="DV63" i="3"/>
  <c r="DZ63" i="3"/>
  <c r="EE63" i="3"/>
  <c r="EI63" i="3"/>
  <c r="EP63" i="3"/>
  <c r="ET63" i="3"/>
  <c r="EY63" i="3"/>
  <c r="FD63" i="3"/>
  <c r="FH63" i="3"/>
  <c r="FO63" i="3"/>
  <c r="FS63" i="3"/>
  <c r="FX63" i="3"/>
  <c r="GB63" i="3"/>
  <c r="GG63" i="3"/>
  <c r="HQ63" i="3"/>
  <c r="HV63" i="3"/>
  <c r="HZ63" i="3"/>
  <c r="IE63" i="3"/>
  <c r="II63" i="3"/>
  <c r="IP63" i="3"/>
  <c r="IT63" i="3"/>
  <c r="IY63" i="3"/>
  <c r="JD63" i="3"/>
  <c r="JH63" i="3"/>
  <c r="JO63" i="3"/>
  <c r="JS63" i="3"/>
  <c r="JX63" i="3"/>
  <c r="KB63" i="3"/>
  <c r="KG63" i="3"/>
  <c r="DN64" i="3"/>
  <c r="DR64" i="3"/>
  <c r="DW64" i="3"/>
  <c r="EA64" i="3"/>
  <c r="EF64" i="3"/>
  <c r="EJ64" i="3"/>
  <c r="EQ64" i="3"/>
  <c r="EV64" i="3"/>
  <c r="EZ64" i="3"/>
  <c r="FE64" i="3"/>
  <c r="FI64" i="3"/>
  <c r="FP64" i="3"/>
  <c r="FT64" i="3"/>
  <c r="FY64" i="3"/>
  <c r="GD64" i="3"/>
  <c r="GH64" i="3"/>
  <c r="HN64" i="3"/>
  <c r="HR64" i="3"/>
  <c r="HW64" i="3"/>
  <c r="IA64" i="3"/>
  <c r="IF64" i="3"/>
  <c r="IJ64" i="3"/>
  <c r="IQ64" i="3"/>
  <c r="IV64" i="3"/>
  <c r="IZ64" i="3"/>
  <c r="JE64" i="3"/>
  <c r="JI64" i="3"/>
  <c r="JP64" i="3"/>
  <c r="JT64" i="3"/>
  <c r="JY64" i="3"/>
  <c r="KD64" i="3"/>
  <c r="KH64" i="3"/>
  <c r="JO65" i="3"/>
  <c r="JS65" i="3"/>
  <c r="JX65" i="3"/>
  <c r="KB65" i="3"/>
  <c r="KG65" i="3"/>
  <c r="AN65" i="3"/>
  <c r="AR65" i="3"/>
  <c r="AW65" i="3"/>
  <c r="BA65" i="3"/>
  <c r="BF65" i="3"/>
  <c r="BJ65" i="3"/>
  <c r="BQ65" i="3"/>
  <c r="BV65" i="3"/>
  <c r="BZ65" i="3"/>
  <c r="CE65" i="3"/>
  <c r="CI65" i="3"/>
  <c r="DO65" i="3"/>
  <c r="DS65" i="3"/>
  <c r="DX65" i="3"/>
  <c r="EB65" i="3"/>
  <c r="EG65" i="3"/>
  <c r="EN65" i="3"/>
  <c r="ER65" i="3"/>
  <c r="EW65" i="3"/>
  <c r="FA65" i="3"/>
  <c r="FF65" i="3"/>
  <c r="FJ65" i="3"/>
  <c r="FQ65" i="3"/>
  <c r="FV65" i="3"/>
  <c r="FZ65" i="3"/>
  <c r="GE65" i="3"/>
  <c r="GI65" i="3"/>
  <c r="HO65" i="3"/>
  <c r="HS65" i="3"/>
  <c r="HX65" i="3"/>
  <c r="IB65" i="3"/>
  <c r="IG65" i="3"/>
  <c r="IN65" i="3"/>
  <c r="IR65" i="3"/>
  <c r="IW65" i="3"/>
  <c r="JA65" i="3"/>
  <c r="JF65" i="3"/>
  <c r="JJ65" i="3"/>
  <c r="JR65" i="3"/>
  <c r="KE65" i="3"/>
  <c r="KJ65" i="3"/>
  <c r="GQ66" i="3"/>
  <c r="CQ66" i="3"/>
  <c r="IQ66" i="3"/>
  <c r="EQ66" i="3"/>
  <c r="AQ66" i="3"/>
  <c r="GV66" i="3"/>
  <c r="CV66" i="3"/>
  <c r="IV66" i="3"/>
  <c r="EV66" i="3"/>
  <c r="AV66" i="3"/>
  <c r="GZ66" i="3"/>
  <c r="CZ66" i="3"/>
  <c r="IZ66" i="3"/>
  <c r="EZ66" i="3"/>
  <c r="AZ66" i="3"/>
  <c r="HE66" i="3"/>
  <c r="DE66" i="3"/>
  <c r="JE66" i="3"/>
  <c r="FE66" i="3"/>
  <c r="BE66" i="3"/>
  <c r="HI66" i="3"/>
  <c r="DI66" i="3"/>
  <c r="JI66" i="3"/>
  <c r="FI66" i="3"/>
  <c r="BI66" i="3"/>
  <c r="AP66" i="3"/>
  <c r="BB66" i="3"/>
  <c r="BH66" i="3"/>
  <c r="BQ66" i="3"/>
  <c r="BW66" i="3"/>
  <c r="CB66" i="3"/>
  <c r="CN66" i="3"/>
  <c r="CW66" i="3"/>
  <c r="DF66" i="3"/>
  <c r="DQ66" i="3"/>
  <c r="DZ66" i="3"/>
  <c r="EI66" i="3"/>
  <c r="ET66" i="3"/>
  <c r="FD66" i="3"/>
  <c r="HV66" i="3"/>
  <c r="IE66" i="3"/>
  <c r="IP66" i="3"/>
  <c r="IY66" i="3"/>
  <c r="JH66" i="3"/>
  <c r="GN67" i="3"/>
  <c r="CN67" i="3"/>
  <c r="IN67" i="3"/>
  <c r="EN67" i="3"/>
  <c r="AN67" i="3"/>
  <c r="HN67" i="3"/>
  <c r="GR67" i="3"/>
  <c r="CR67" i="3"/>
  <c r="IR67" i="3"/>
  <c r="ER67" i="3"/>
  <c r="AR67" i="3"/>
  <c r="HR67" i="3"/>
  <c r="DR67" i="3"/>
  <c r="GW67" i="3"/>
  <c r="CW67" i="3"/>
  <c r="IW67" i="3"/>
  <c r="EW67" i="3"/>
  <c r="AW67" i="3"/>
  <c r="HW67" i="3"/>
  <c r="DW67" i="3"/>
  <c r="HA67" i="3"/>
  <c r="DA67" i="3"/>
  <c r="JA67" i="3"/>
  <c r="FA67" i="3"/>
  <c r="BA67" i="3"/>
  <c r="IA67" i="3"/>
  <c r="EA67" i="3"/>
  <c r="HF67" i="3"/>
  <c r="DF67" i="3"/>
  <c r="JF67" i="3"/>
  <c r="FF67" i="3"/>
  <c r="BF67" i="3"/>
  <c r="IF67" i="3"/>
  <c r="EF67" i="3"/>
  <c r="HJ67" i="3"/>
  <c r="DJ67" i="3"/>
  <c r="JJ67" i="3"/>
  <c r="FJ67" i="3"/>
  <c r="BJ67" i="3"/>
  <c r="IJ67" i="3"/>
  <c r="EJ67" i="3"/>
  <c r="CA67" i="3"/>
  <c r="GA67" i="3"/>
  <c r="JN67" i="3"/>
  <c r="KF67" i="3"/>
  <c r="EA69" i="3"/>
  <c r="HN69" i="3"/>
  <c r="IF69" i="3"/>
  <c r="CE73" i="3"/>
  <c r="CY73" i="3"/>
  <c r="EN73" i="3"/>
  <c r="FF73" i="3"/>
  <c r="FZ73" i="3"/>
  <c r="IR73" i="3"/>
  <c r="JJ73" i="3"/>
  <c r="KE73" i="3"/>
  <c r="IP74" i="3"/>
  <c r="EP74" i="3"/>
  <c r="AP74" i="3"/>
  <c r="GP74" i="3"/>
  <c r="CP74" i="3"/>
  <c r="JP74" i="3"/>
  <c r="FP74" i="3"/>
  <c r="BP74" i="3"/>
  <c r="IT74" i="3"/>
  <c r="ET74" i="3"/>
  <c r="AT74" i="3"/>
  <c r="GT74" i="3"/>
  <c r="CT74" i="3"/>
  <c r="JT74" i="3"/>
  <c r="FT74" i="3"/>
  <c r="BT74" i="3"/>
  <c r="IY74" i="3"/>
  <c r="EY74" i="3"/>
  <c r="AY74" i="3"/>
  <c r="GY74" i="3"/>
  <c r="CY74" i="3"/>
  <c r="JY74" i="3"/>
  <c r="FY74" i="3"/>
  <c r="BY74" i="3"/>
  <c r="JD74" i="3"/>
  <c r="FD74" i="3"/>
  <c r="BD74" i="3"/>
  <c r="HD74" i="3"/>
  <c r="DD74" i="3"/>
  <c r="KD74" i="3"/>
  <c r="GD74" i="3"/>
  <c r="CD74" i="3"/>
  <c r="JH74" i="3"/>
  <c r="FH74" i="3"/>
  <c r="BH74" i="3"/>
  <c r="HH74" i="3"/>
  <c r="DH74" i="3"/>
  <c r="KH74" i="3"/>
  <c r="GH74" i="3"/>
  <c r="CH74" i="3"/>
  <c r="CA74" i="3"/>
  <c r="CV74" i="3"/>
  <c r="DP74" i="3"/>
  <c r="EH74" i="3"/>
  <c r="FB74" i="3"/>
  <c r="FW74" i="3"/>
  <c r="HY74" i="3"/>
  <c r="IS74" i="3"/>
  <c r="JN74" i="3"/>
  <c r="KF74" i="3"/>
  <c r="JP75" i="3"/>
  <c r="JT75" i="3"/>
  <c r="JY75" i="3"/>
  <c r="KD75" i="3"/>
  <c r="KH75" i="3"/>
  <c r="BX75" i="3"/>
  <c r="CR75" i="3"/>
  <c r="DJ75" i="3"/>
  <c r="EY75" i="3"/>
  <c r="FS75" i="3"/>
  <c r="IP75" i="3"/>
  <c r="JH75" i="3"/>
  <c r="KB75" i="3"/>
  <c r="IO77" i="3"/>
  <c r="EO77" i="3"/>
  <c r="AO77" i="3"/>
  <c r="GO77" i="3"/>
  <c r="BO77" i="3"/>
  <c r="IS77" i="3"/>
  <c r="ES77" i="3"/>
  <c r="AS77" i="3"/>
  <c r="GS77" i="3"/>
  <c r="BS77" i="3"/>
  <c r="IX77" i="3"/>
  <c r="EX77" i="3"/>
  <c r="AX77" i="3"/>
  <c r="GX77" i="3"/>
  <c r="BX77" i="3"/>
  <c r="JB77" i="3"/>
  <c r="FB77" i="3"/>
  <c r="BB77" i="3"/>
  <c r="HB77" i="3"/>
  <c r="CB77" i="3"/>
  <c r="JG77" i="3"/>
  <c r="FG77" i="3"/>
  <c r="BG77" i="3"/>
  <c r="HG77" i="3"/>
  <c r="CG77" i="3"/>
  <c r="EB77" i="3"/>
  <c r="IB77" i="3"/>
  <c r="IP78" i="3"/>
  <c r="EP78" i="3"/>
  <c r="AP78" i="3"/>
  <c r="GP78" i="3"/>
  <c r="BP78" i="3"/>
  <c r="IT78" i="3"/>
  <c r="ET78" i="3"/>
  <c r="AT78" i="3"/>
  <c r="GT78" i="3"/>
  <c r="BT78" i="3"/>
  <c r="IY78" i="3"/>
  <c r="EY78" i="3"/>
  <c r="AY78" i="3"/>
  <c r="GY78" i="3"/>
  <c r="BY78" i="3"/>
  <c r="JD78" i="3"/>
  <c r="FD78" i="3"/>
  <c r="BD78" i="3"/>
  <c r="HD78" i="3"/>
  <c r="CD78" i="3"/>
  <c r="JH78" i="3"/>
  <c r="FH78" i="3"/>
  <c r="BH78" i="3"/>
  <c r="HH78" i="3"/>
  <c r="CH78" i="3"/>
  <c r="DP78" i="3"/>
  <c r="EH78" i="3"/>
  <c r="HY78" i="3"/>
  <c r="EA80" i="3"/>
  <c r="HN80" i="3"/>
  <c r="IF80" i="3"/>
  <c r="DO81" i="3"/>
  <c r="EG81" i="3"/>
  <c r="IB81" i="3"/>
  <c r="BN82" i="3"/>
  <c r="CF82" i="3"/>
  <c r="CZ82" i="3"/>
  <c r="DT82" i="3"/>
  <c r="EO82" i="3"/>
  <c r="FG82" i="3"/>
  <c r="GA82" i="3"/>
  <c r="HP82" i="3"/>
  <c r="IH82" i="3"/>
  <c r="JB82" i="3"/>
  <c r="JW82" i="3"/>
  <c r="DV83" i="3"/>
  <c r="HQ83" i="3"/>
  <c r="II83" i="3"/>
  <c r="BY84" i="3"/>
  <c r="CS84" i="3"/>
  <c r="DN84" i="3"/>
  <c r="EF84" i="3"/>
  <c r="EZ84" i="3"/>
  <c r="FT84" i="3"/>
  <c r="IA84" i="3"/>
  <c r="IV84" i="3"/>
  <c r="JP84" i="3"/>
  <c r="KH84" i="3"/>
  <c r="CP88" i="3"/>
  <c r="CT88" i="3"/>
  <c r="CY88" i="3"/>
  <c r="DD88" i="3"/>
  <c r="DH88" i="3"/>
  <c r="CD88" i="3"/>
  <c r="CX88" i="3"/>
  <c r="EQ88" i="3"/>
  <c r="FI88" i="3"/>
  <c r="GD88" i="3"/>
  <c r="JE88" i="3"/>
  <c r="JY88" i="3"/>
  <c r="IO89" i="3"/>
  <c r="EO89" i="3"/>
  <c r="AO89" i="3"/>
  <c r="CO89" i="3"/>
  <c r="JO89" i="3"/>
  <c r="FO89" i="3"/>
  <c r="BO89" i="3"/>
  <c r="IS89" i="3"/>
  <c r="ES89" i="3"/>
  <c r="AS89" i="3"/>
  <c r="CS89" i="3"/>
  <c r="JS89" i="3"/>
  <c r="FS89" i="3"/>
  <c r="BS89" i="3"/>
  <c r="IX89" i="3"/>
  <c r="EX89" i="3"/>
  <c r="AX89" i="3"/>
  <c r="CX89" i="3"/>
  <c r="JX89" i="3"/>
  <c r="FX89" i="3"/>
  <c r="BX89" i="3"/>
  <c r="JB89" i="3"/>
  <c r="FB89" i="3"/>
  <c r="BB89" i="3"/>
  <c r="DB89" i="3"/>
  <c r="KB89" i="3"/>
  <c r="GB89" i="3"/>
  <c r="CB89" i="3"/>
  <c r="JG89" i="3"/>
  <c r="FG89" i="3"/>
  <c r="BG89" i="3"/>
  <c r="DG89" i="3"/>
  <c r="KG89" i="3"/>
  <c r="GG89" i="3"/>
  <c r="CG89" i="3"/>
  <c r="BV89" i="3"/>
  <c r="CP89" i="3"/>
  <c r="DH89" i="3"/>
  <c r="EW89" i="3"/>
  <c r="FQ89" i="3"/>
  <c r="GI89" i="3"/>
  <c r="HX89" i="3"/>
  <c r="IR89" i="3"/>
  <c r="JJ89" i="3"/>
  <c r="KE89" i="3"/>
  <c r="IP90" i="3"/>
  <c r="EP90" i="3"/>
  <c r="AP90" i="3"/>
  <c r="CP90" i="3"/>
  <c r="JP90" i="3"/>
  <c r="FP90" i="3"/>
  <c r="BP90" i="3"/>
  <c r="IT90" i="3"/>
  <c r="ET90" i="3"/>
  <c r="AT90" i="3"/>
  <c r="CT90" i="3"/>
  <c r="JT90" i="3"/>
  <c r="FT90" i="3"/>
  <c r="BT90" i="3"/>
  <c r="IY90" i="3"/>
  <c r="EY90" i="3"/>
  <c r="AY90" i="3"/>
  <c r="CY90" i="3"/>
  <c r="JY90" i="3"/>
  <c r="FY90" i="3"/>
  <c r="BY90" i="3"/>
  <c r="JD90" i="3"/>
  <c r="FD90" i="3"/>
  <c r="BD90" i="3"/>
  <c r="DD90" i="3"/>
  <c r="KD90" i="3"/>
  <c r="GD90" i="3"/>
  <c r="CD90" i="3"/>
  <c r="JH90" i="3"/>
  <c r="FH90" i="3"/>
  <c r="BH90" i="3"/>
  <c r="DH90" i="3"/>
  <c r="KH90" i="3"/>
  <c r="GH90" i="3"/>
  <c r="CH90" i="3"/>
  <c r="BN90" i="3"/>
  <c r="CF90" i="3"/>
  <c r="CZ90" i="3"/>
  <c r="EO90" i="3"/>
  <c r="FG90" i="3"/>
  <c r="GA90" i="3"/>
  <c r="HP90" i="3"/>
  <c r="IH90" i="3"/>
  <c r="JB90" i="3"/>
  <c r="JW90" i="3"/>
  <c r="HZ91" i="3"/>
  <c r="HS93" i="3"/>
  <c r="IN96" i="3"/>
  <c r="EN96" i="3"/>
  <c r="AN96" i="3"/>
  <c r="GN96" i="3"/>
  <c r="CN96" i="3"/>
  <c r="JN96" i="3"/>
  <c r="FN96" i="3"/>
  <c r="BN96" i="3"/>
  <c r="IR96" i="3"/>
  <c r="ER96" i="3"/>
  <c r="AR96" i="3"/>
  <c r="GR96" i="3"/>
  <c r="CR96" i="3"/>
  <c r="JR96" i="3"/>
  <c r="FR96" i="3"/>
  <c r="BR96" i="3"/>
  <c r="IW96" i="3"/>
  <c r="EW96" i="3"/>
  <c r="AW96" i="3"/>
  <c r="GW96" i="3"/>
  <c r="CW96" i="3"/>
  <c r="JW96" i="3"/>
  <c r="FW96" i="3"/>
  <c r="BW96" i="3"/>
  <c r="JA96" i="3"/>
  <c r="FA96" i="3"/>
  <c r="BA96" i="3"/>
  <c r="HA96" i="3"/>
  <c r="DA96" i="3"/>
  <c r="KA96" i="3"/>
  <c r="GA96" i="3"/>
  <c r="CA96" i="3"/>
  <c r="JF96" i="3"/>
  <c r="FF96" i="3"/>
  <c r="BF96" i="3"/>
  <c r="HF96" i="3"/>
  <c r="DF96" i="3"/>
  <c r="KF96" i="3"/>
  <c r="GF96" i="3"/>
  <c r="CF96" i="3"/>
  <c r="JJ96" i="3"/>
  <c r="FJ96" i="3"/>
  <c r="BJ96" i="3"/>
  <c r="HJ96" i="3"/>
  <c r="DJ96" i="3"/>
  <c r="KJ96" i="3"/>
  <c r="GJ96" i="3"/>
  <c r="CJ96" i="3"/>
  <c r="DR96" i="3"/>
  <c r="EJ96" i="3"/>
  <c r="HN96" i="3"/>
  <c r="IF96" i="3"/>
  <c r="JN97" i="3"/>
  <c r="JR97" i="3"/>
  <c r="JW97" i="3"/>
  <c r="KA97" i="3"/>
  <c r="KF97" i="3"/>
  <c r="KJ97" i="3"/>
  <c r="CE97" i="3"/>
  <c r="CY97" i="3"/>
  <c r="EN97" i="3"/>
  <c r="FF97" i="3"/>
  <c r="FZ97" i="3"/>
  <c r="JA97" i="3"/>
  <c r="JV97" i="3"/>
  <c r="IQ99" i="3"/>
  <c r="EQ99" i="3"/>
  <c r="AQ99" i="3"/>
  <c r="GQ99" i="3"/>
  <c r="CQ99" i="3"/>
  <c r="JQ99" i="3"/>
  <c r="FQ99" i="3"/>
  <c r="BQ99" i="3"/>
  <c r="IV99" i="3"/>
  <c r="EV99" i="3"/>
  <c r="AV99" i="3"/>
  <c r="GV99" i="3"/>
  <c r="CV99" i="3"/>
  <c r="JV99" i="3"/>
  <c r="FV99" i="3"/>
  <c r="BV99" i="3"/>
  <c r="IZ99" i="3"/>
  <c r="EZ99" i="3"/>
  <c r="AZ99" i="3"/>
  <c r="GZ99" i="3"/>
  <c r="CZ99" i="3"/>
  <c r="JZ99" i="3"/>
  <c r="FZ99" i="3"/>
  <c r="BZ99" i="3"/>
  <c r="JE99" i="3"/>
  <c r="FE99" i="3"/>
  <c r="BE99" i="3"/>
  <c r="HE99" i="3"/>
  <c r="DE99" i="3"/>
  <c r="KE99" i="3"/>
  <c r="GE99" i="3"/>
  <c r="CE99" i="3"/>
  <c r="JI99" i="3"/>
  <c r="FI99" i="3"/>
  <c r="BI99" i="3"/>
  <c r="HI99" i="3"/>
  <c r="DI99" i="3"/>
  <c r="KI99" i="3"/>
  <c r="GI99" i="3"/>
  <c r="CI99" i="3"/>
  <c r="BX99" i="3"/>
  <c r="CR99" i="3"/>
  <c r="DJ99" i="3"/>
  <c r="EE99" i="3"/>
  <c r="EY99" i="3"/>
  <c r="FS99" i="3"/>
  <c r="HZ99" i="3"/>
  <c r="JO99" i="3"/>
  <c r="KG99" i="3"/>
  <c r="AJ67" i="21"/>
  <c r="Y75" i="19"/>
  <c r="AA38" i="23"/>
  <c r="BQ88" i="3"/>
  <c r="BO74" i="3"/>
  <c r="CA73" i="3"/>
  <c r="BW73" i="3"/>
  <c r="BR73" i="3"/>
  <c r="BN73" i="3"/>
  <c r="CJ66" i="3"/>
  <c r="CF66" i="3"/>
  <c r="FG99" i="3"/>
  <c r="FB99" i="3"/>
  <c r="EX99" i="3"/>
  <c r="ES99" i="3"/>
  <c r="EO99" i="3"/>
  <c r="CJ99" i="3"/>
  <c r="CF99" i="3"/>
  <c r="CA99" i="3"/>
  <c r="BW99" i="3"/>
  <c r="BR99" i="3"/>
  <c r="BN99" i="3"/>
  <c r="CH97" i="3"/>
  <c r="CD97" i="3"/>
  <c r="BY97" i="3"/>
  <c r="BT97" i="3"/>
  <c r="BP97" i="3"/>
  <c r="JJ75" i="3"/>
  <c r="JF75" i="3"/>
  <c r="JA75" i="3"/>
  <c r="IW75" i="3"/>
  <c r="IR75" i="3"/>
  <c r="IN75" i="3"/>
  <c r="FJ75" i="3"/>
  <c r="FF75" i="3"/>
  <c r="FA75" i="3"/>
  <c r="EW75" i="3"/>
  <c r="ER75" i="3"/>
  <c r="EN75" i="3"/>
  <c r="JI74" i="3"/>
  <c r="JE74" i="3"/>
  <c r="IZ74" i="3"/>
  <c r="IV74" i="3"/>
  <c r="IQ74" i="3"/>
  <c r="FI74" i="3"/>
  <c r="FE74" i="3"/>
  <c r="EZ74" i="3"/>
  <c r="EV74" i="3"/>
  <c r="EQ74" i="3"/>
  <c r="JH73" i="3"/>
  <c r="JD73" i="3"/>
  <c r="IY73" i="3"/>
  <c r="IT73" i="3"/>
  <c r="IP73" i="3"/>
  <c r="FH73" i="3"/>
  <c r="FD73" i="3"/>
  <c r="EY73" i="3"/>
  <c r="ET73" i="3"/>
  <c r="EP73" i="3"/>
  <c r="CQ16" i="3"/>
  <c r="CQ32" i="3" s="1"/>
  <c r="CV16" i="3"/>
  <c r="CV32" i="3" s="1"/>
  <c r="CZ16" i="3"/>
  <c r="CZ32" i="3" s="1"/>
  <c r="DE16" i="3"/>
  <c r="DE32" i="3" s="1"/>
  <c r="DI16" i="3"/>
  <c r="DI32" i="3" s="1"/>
  <c r="DP16" i="3"/>
  <c r="DP32" i="3" s="1"/>
  <c r="DT16" i="3"/>
  <c r="DT32" i="3" s="1"/>
  <c r="DY16" i="3"/>
  <c r="DY32" i="3" s="1"/>
  <c r="ED16" i="3"/>
  <c r="ED32" i="3" s="1"/>
  <c r="EH16" i="3"/>
  <c r="EH32" i="3" s="1"/>
  <c r="GQ16" i="3"/>
  <c r="GQ32" i="3" s="1"/>
  <c r="GV16" i="3"/>
  <c r="GV32" i="3" s="1"/>
  <c r="GZ16" i="3"/>
  <c r="GZ32" i="3" s="1"/>
  <c r="HE16" i="3"/>
  <c r="HE32" i="3" s="1"/>
  <c r="HI16" i="3"/>
  <c r="HI32" i="3" s="1"/>
  <c r="CN18" i="3"/>
  <c r="CR18" i="3"/>
  <c r="CW18" i="3"/>
  <c r="DA18" i="3"/>
  <c r="DF18" i="3"/>
  <c r="DJ18" i="3"/>
  <c r="DQ18" i="3"/>
  <c r="DV18" i="3"/>
  <c r="DZ18" i="3"/>
  <c r="EE18" i="3"/>
  <c r="EI18" i="3"/>
  <c r="GN18" i="3"/>
  <c r="GR18" i="3"/>
  <c r="GW18" i="3"/>
  <c r="HA18" i="3"/>
  <c r="HF18" i="3"/>
  <c r="HJ18" i="3"/>
  <c r="CO19" i="3"/>
  <c r="CS19" i="3"/>
  <c r="CX19" i="3"/>
  <c r="DB19" i="3"/>
  <c r="DG19" i="3"/>
  <c r="DN19" i="3"/>
  <c r="DR19" i="3"/>
  <c r="DW19" i="3"/>
  <c r="EA19" i="3"/>
  <c r="EF19" i="3"/>
  <c r="EJ19" i="3"/>
  <c r="GO19" i="3"/>
  <c r="GS19" i="3"/>
  <c r="GX19" i="3"/>
  <c r="GX34" i="3" s="1"/>
  <c r="HB19" i="3"/>
  <c r="HG19" i="3"/>
  <c r="CP20" i="3"/>
  <c r="CT20" i="3"/>
  <c r="CY20" i="3"/>
  <c r="DD20" i="3"/>
  <c r="DH20" i="3"/>
  <c r="DO20" i="3"/>
  <c r="DS20" i="3"/>
  <c r="DX20" i="3"/>
  <c r="EB20" i="3"/>
  <c r="EG20" i="3"/>
  <c r="CQ21" i="3"/>
  <c r="CV21" i="3"/>
  <c r="CZ21" i="3"/>
  <c r="DE21" i="3"/>
  <c r="DI21" i="3"/>
  <c r="DP21" i="3"/>
  <c r="DT21" i="3"/>
  <c r="DY21" i="3"/>
  <c r="ED21" i="3"/>
  <c r="EH21" i="3"/>
  <c r="CN22" i="3"/>
  <c r="CR22" i="3"/>
  <c r="CW22" i="3"/>
  <c r="DA22" i="3"/>
  <c r="DF22" i="3"/>
  <c r="DJ22" i="3"/>
  <c r="DQ22" i="3"/>
  <c r="DV22" i="3"/>
  <c r="DZ22" i="3"/>
  <c r="EE22" i="3"/>
  <c r="EI22" i="3"/>
  <c r="CO24" i="3"/>
  <c r="CS24" i="3"/>
  <c r="CX24" i="3"/>
  <c r="DB24" i="3"/>
  <c r="DG24" i="3"/>
  <c r="DN24" i="3"/>
  <c r="DR24" i="3"/>
  <c r="DW24" i="3"/>
  <c r="EA24" i="3"/>
  <c r="EF24" i="3"/>
  <c r="EJ24" i="3"/>
  <c r="CP26" i="3"/>
  <c r="CP35" i="3" s="1"/>
  <c r="CT26" i="3"/>
  <c r="CT35" i="3" s="1"/>
  <c r="CY26" i="3"/>
  <c r="CY35" i="3" s="1"/>
  <c r="DD26" i="3"/>
  <c r="DD35" i="3" s="1"/>
  <c r="DH26" i="3"/>
  <c r="DH35" i="3" s="1"/>
  <c r="DO26" i="3"/>
  <c r="DO35" i="3" s="1"/>
  <c r="DS26" i="3"/>
  <c r="DS35" i="3" s="1"/>
  <c r="DX26" i="3"/>
  <c r="DX35" i="3" s="1"/>
  <c r="EB26" i="3"/>
  <c r="EB35" i="3" s="1"/>
  <c r="EG26" i="3"/>
  <c r="EG35" i="3" s="1"/>
  <c r="GP26" i="3"/>
  <c r="GP35" i="3" s="1"/>
  <c r="GT26" i="3"/>
  <c r="GT35" i="3" s="1"/>
  <c r="GY26" i="3"/>
  <c r="GY35" i="3" s="1"/>
  <c r="HD26" i="3"/>
  <c r="HD35" i="3" s="1"/>
  <c r="HH26" i="3"/>
  <c r="HH35" i="3" s="1"/>
  <c r="CQ28" i="3"/>
  <c r="CQ36" i="3" s="1"/>
  <c r="CV28" i="3"/>
  <c r="CV36" i="3" s="1"/>
  <c r="CZ28" i="3"/>
  <c r="CZ36" i="3" s="1"/>
  <c r="DE28" i="3"/>
  <c r="DE36" i="3" s="1"/>
  <c r="DI28" i="3"/>
  <c r="DI36" i="3" s="1"/>
  <c r="DP28" i="3"/>
  <c r="DP36" i="3" s="1"/>
  <c r="DT28" i="3"/>
  <c r="DT36" i="3" s="1"/>
  <c r="DY28" i="3"/>
  <c r="DY36" i="3" s="1"/>
  <c r="ED28" i="3"/>
  <c r="ED36" i="3" s="1"/>
  <c r="EH28" i="3"/>
  <c r="EH36" i="3" s="1"/>
  <c r="GQ28" i="3"/>
  <c r="GQ36" i="3" s="1"/>
  <c r="GV28" i="3"/>
  <c r="GV36" i="3" s="1"/>
  <c r="GZ28" i="3"/>
  <c r="GZ36" i="3" s="1"/>
  <c r="HE28" i="3"/>
  <c r="HE36" i="3" s="1"/>
  <c r="HI28" i="3"/>
  <c r="HI36" i="3" s="1"/>
  <c r="N107" i="3"/>
  <c r="R107" i="3"/>
  <c r="W107" i="3"/>
  <c r="AF107" i="3"/>
  <c r="AJ107" i="3"/>
  <c r="BP41" i="3"/>
  <c r="BT41" i="3"/>
  <c r="BY41" i="3"/>
  <c r="CD41" i="3"/>
  <c r="CH41" i="3"/>
  <c r="CO41" i="3"/>
  <c r="CS41" i="3"/>
  <c r="CX41" i="3"/>
  <c r="DB41" i="3"/>
  <c r="DG41" i="3"/>
  <c r="DN41" i="3"/>
  <c r="DR41" i="3"/>
  <c r="DW41" i="3"/>
  <c r="EA41" i="3"/>
  <c r="EF41" i="3"/>
  <c r="EJ41" i="3"/>
  <c r="FP41" i="3"/>
  <c r="FT41" i="3"/>
  <c r="FY41" i="3"/>
  <c r="GD41" i="3"/>
  <c r="GH41" i="3"/>
  <c r="GO41" i="3"/>
  <c r="GS41" i="3"/>
  <c r="GX41" i="3"/>
  <c r="HB41" i="3"/>
  <c r="HG41" i="3"/>
  <c r="HN41" i="3"/>
  <c r="HR41" i="3"/>
  <c r="HW41" i="3"/>
  <c r="IF41" i="3"/>
  <c r="IJ41" i="3"/>
  <c r="JP41" i="3"/>
  <c r="JT41" i="3"/>
  <c r="JY41" i="3"/>
  <c r="KD41" i="3"/>
  <c r="KH41" i="3"/>
  <c r="O109" i="3"/>
  <c r="S109" i="3"/>
  <c r="X109" i="3"/>
  <c r="AB109" i="3"/>
  <c r="AG109" i="3"/>
  <c r="BQ42" i="3"/>
  <c r="BV42" i="3"/>
  <c r="BZ42" i="3"/>
  <c r="CE42" i="3"/>
  <c r="CI42" i="3"/>
  <c r="CP42" i="3"/>
  <c r="CT42" i="3"/>
  <c r="CY42" i="3"/>
  <c r="DD42" i="3"/>
  <c r="DH42" i="3"/>
  <c r="DO42" i="3"/>
  <c r="DS42" i="3"/>
  <c r="DX42" i="3"/>
  <c r="EB42" i="3"/>
  <c r="EG42" i="3"/>
  <c r="FQ42" i="3"/>
  <c r="FV42" i="3"/>
  <c r="FZ42" i="3"/>
  <c r="GE42" i="3"/>
  <c r="GI42" i="3"/>
  <c r="GP42" i="3"/>
  <c r="GT42" i="3"/>
  <c r="GY42" i="3"/>
  <c r="HD42" i="3"/>
  <c r="HH42" i="3"/>
  <c r="HO42" i="3"/>
  <c r="HS42" i="3"/>
  <c r="HX42" i="3"/>
  <c r="IB42" i="3"/>
  <c r="IG42" i="3"/>
  <c r="JQ42" i="3"/>
  <c r="JV42" i="3"/>
  <c r="JZ42" i="3"/>
  <c r="KE42" i="3"/>
  <c r="KI42" i="3"/>
  <c r="CQ44" i="3"/>
  <c r="CV44" i="3"/>
  <c r="CZ44" i="3"/>
  <c r="DE44" i="3"/>
  <c r="DI44" i="3"/>
  <c r="DP44" i="3"/>
  <c r="DT44" i="3"/>
  <c r="DY44" i="3"/>
  <c r="ED44" i="3"/>
  <c r="EH44" i="3"/>
  <c r="BO45" i="3"/>
  <c r="BS45" i="3"/>
  <c r="BX45" i="3"/>
  <c r="CB45" i="3"/>
  <c r="CG45" i="3"/>
  <c r="CN45" i="3"/>
  <c r="CR45" i="3"/>
  <c r="CW45" i="3"/>
  <c r="DA45" i="3"/>
  <c r="DF45" i="3"/>
  <c r="DJ45" i="3"/>
  <c r="DQ45" i="3"/>
  <c r="DV45" i="3"/>
  <c r="DZ45" i="3"/>
  <c r="EE45" i="3"/>
  <c r="EI45" i="3"/>
  <c r="FO45" i="3"/>
  <c r="FS45" i="3"/>
  <c r="FX45" i="3"/>
  <c r="GB45" i="3"/>
  <c r="GG45" i="3"/>
  <c r="JO45" i="3"/>
  <c r="JS45" i="3"/>
  <c r="JX45" i="3"/>
  <c r="KB45" i="3"/>
  <c r="KG45" i="3"/>
  <c r="BP46" i="3"/>
  <c r="BT46" i="3"/>
  <c r="BY46" i="3"/>
  <c r="CD46" i="3"/>
  <c r="CH46" i="3"/>
  <c r="CO46" i="3"/>
  <c r="CS46" i="3"/>
  <c r="CX46" i="3"/>
  <c r="DB46" i="3"/>
  <c r="DG46" i="3"/>
  <c r="DN46" i="3"/>
  <c r="DR46" i="3"/>
  <c r="DW46" i="3"/>
  <c r="EA46" i="3"/>
  <c r="EF46" i="3"/>
  <c r="EJ46" i="3"/>
  <c r="FP46" i="3"/>
  <c r="FT46" i="3"/>
  <c r="FY46" i="3"/>
  <c r="GD46" i="3"/>
  <c r="GH46" i="3"/>
  <c r="JP46" i="3"/>
  <c r="JT46" i="3"/>
  <c r="JY46" i="3"/>
  <c r="KD46" i="3"/>
  <c r="KH46" i="3"/>
  <c r="BQ47" i="3"/>
  <c r="BV47" i="3"/>
  <c r="BZ47" i="3"/>
  <c r="CE47" i="3"/>
  <c r="CI47" i="3"/>
  <c r="CP47" i="3"/>
  <c r="CT47" i="3"/>
  <c r="CY47" i="3"/>
  <c r="DD47" i="3"/>
  <c r="DH47" i="3"/>
  <c r="DO47" i="3"/>
  <c r="DS47" i="3"/>
  <c r="DX47" i="3"/>
  <c r="EB47" i="3"/>
  <c r="EG47" i="3"/>
  <c r="FQ47" i="3"/>
  <c r="FV47" i="3"/>
  <c r="FZ47" i="3"/>
  <c r="GE47" i="3"/>
  <c r="GI47" i="3"/>
  <c r="JQ47" i="3"/>
  <c r="JV47" i="3"/>
  <c r="JZ47" i="3"/>
  <c r="KE47" i="3"/>
  <c r="KI47" i="3"/>
  <c r="DP48" i="3"/>
  <c r="DT48" i="3"/>
  <c r="DY48" i="3"/>
  <c r="ED48" i="3"/>
  <c r="EH48" i="3"/>
  <c r="CN49" i="3"/>
  <c r="CR49" i="3"/>
  <c r="CW49" i="3"/>
  <c r="DA49" i="3"/>
  <c r="DF49" i="3"/>
  <c r="DJ49" i="3"/>
  <c r="DQ49" i="3"/>
  <c r="DV49" i="3"/>
  <c r="DZ49" i="3"/>
  <c r="EE49" i="3"/>
  <c r="EI49" i="3"/>
  <c r="DN50" i="3"/>
  <c r="DR50" i="3"/>
  <c r="DW50" i="3"/>
  <c r="EA50" i="3"/>
  <c r="EF50" i="3"/>
  <c r="EJ50" i="3"/>
  <c r="DO51" i="3"/>
  <c r="DS51" i="3"/>
  <c r="DX51" i="3"/>
  <c r="EB51" i="3"/>
  <c r="EG51" i="3"/>
  <c r="BN52" i="3"/>
  <c r="BR52" i="3"/>
  <c r="BW52" i="3"/>
  <c r="CA52" i="3"/>
  <c r="CF52" i="3"/>
  <c r="CJ52" i="3"/>
  <c r="CQ52" i="3"/>
  <c r="CV52" i="3"/>
  <c r="CZ52" i="3"/>
  <c r="DE52" i="3"/>
  <c r="DI52" i="3"/>
  <c r="DP52" i="3"/>
  <c r="DT52" i="3"/>
  <c r="DY52" i="3"/>
  <c r="ED52" i="3"/>
  <c r="EH52" i="3"/>
  <c r="FN52" i="3"/>
  <c r="FR52" i="3"/>
  <c r="FW52" i="3"/>
  <c r="GA52" i="3"/>
  <c r="GF52" i="3"/>
  <c r="GJ52" i="3"/>
  <c r="JN52" i="3"/>
  <c r="JR52" i="3"/>
  <c r="JW52" i="3"/>
  <c r="KA52" i="3"/>
  <c r="KF52" i="3"/>
  <c r="KJ52" i="3"/>
  <c r="BO53" i="3"/>
  <c r="BS53" i="3"/>
  <c r="BX53" i="3"/>
  <c r="CB53" i="3"/>
  <c r="CG53" i="3"/>
  <c r="CN53" i="3"/>
  <c r="CR53" i="3"/>
  <c r="CW53" i="3"/>
  <c r="DA53" i="3"/>
  <c r="DF53" i="3"/>
  <c r="DJ53" i="3"/>
  <c r="DQ53" i="3"/>
  <c r="DV53" i="3"/>
  <c r="DZ53" i="3"/>
  <c r="EE53" i="3"/>
  <c r="EI53" i="3"/>
  <c r="FO53" i="3"/>
  <c r="FS53" i="3"/>
  <c r="FX53" i="3"/>
  <c r="GB53" i="3"/>
  <c r="GG53" i="3"/>
  <c r="JO53" i="3"/>
  <c r="JS53" i="3"/>
  <c r="JX53" i="3"/>
  <c r="KB53" i="3"/>
  <c r="KG53" i="3"/>
  <c r="CO54" i="3"/>
  <c r="CS54" i="3"/>
  <c r="CX54" i="3"/>
  <c r="DB54" i="3"/>
  <c r="DG54" i="3"/>
  <c r="DN54" i="3"/>
  <c r="DR54" i="3"/>
  <c r="DW54" i="3"/>
  <c r="EA54" i="3"/>
  <c r="EF54" i="3"/>
  <c r="EJ54" i="3"/>
  <c r="DP56" i="3"/>
  <c r="DT56" i="3"/>
  <c r="DY56" i="3"/>
  <c r="ED56" i="3"/>
  <c r="EH56" i="3"/>
  <c r="CN57" i="3"/>
  <c r="CR57" i="3"/>
  <c r="CW57" i="3"/>
  <c r="DA57" i="3"/>
  <c r="DF57" i="3"/>
  <c r="DJ57" i="3"/>
  <c r="DQ57" i="3"/>
  <c r="DV57" i="3"/>
  <c r="DZ57" i="3"/>
  <c r="EE57" i="3"/>
  <c r="EI57" i="3"/>
  <c r="BP58" i="3"/>
  <c r="BT58" i="3"/>
  <c r="BY58" i="3"/>
  <c r="CD58" i="3"/>
  <c r="CH58" i="3"/>
  <c r="CO58" i="3"/>
  <c r="CS58" i="3"/>
  <c r="CX58" i="3"/>
  <c r="DB58" i="3"/>
  <c r="DG58" i="3"/>
  <c r="DN58" i="3"/>
  <c r="DR58" i="3"/>
  <c r="DW58" i="3"/>
  <c r="EA58" i="3"/>
  <c r="EF58" i="3"/>
  <c r="EJ58" i="3"/>
  <c r="FP58" i="3"/>
  <c r="FT58" i="3"/>
  <c r="FY58" i="3"/>
  <c r="GD58" i="3"/>
  <c r="GH58" i="3"/>
  <c r="JP58" i="3"/>
  <c r="JT58" i="3"/>
  <c r="JY58" i="3"/>
  <c r="KD58" i="3"/>
  <c r="KH58" i="3"/>
  <c r="BQ59" i="3"/>
  <c r="BV59" i="3"/>
  <c r="BZ59" i="3"/>
  <c r="CE59" i="3"/>
  <c r="CI59" i="3"/>
  <c r="CP59" i="3"/>
  <c r="CT59" i="3"/>
  <c r="CY59" i="3"/>
  <c r="DD59" i="3"/>
  <c r="DH59" i="3"/>
  <c r="DO59" i="3"/>
  <c r="DS59" i="3"/>
  <c r="DX59" i="3"/>
  <c r="EB59" i="3"/>
  <c r="EG59" i="3"/>
  <c r="FQ59" i="3"/>
  <c r="FV59" i="3"/>
  <c r="FZ59" i="3"/>
  <c r="GE59" i="3"/>
  <c r="GI59" i="3"/>
  <c r="JQ59" i="3"/>
  <c r="JV59" i="3"/>
  <c r="JZ59" i="3"/>
  <c r="KE59" i="3"/>
  <c r="KI59" i="3"/>
  <c r="BN60" i="3"/>
  <c r="BR60" i="3"/>
  <c r="BW60" i="3"/>
  <c r="CA60" i="3"/>
  <c r="CF60" i="3"/>
  <c r="CJ60" i="3"/>
  <c r="CQ60" i="3"/>
  <c r="CV60" i="3"/>
  <c r="CZ60" i="3"/>
  <c r="DE60" i="3"/>
  <c r="DI60" i="3"/>
  <c r="DP60" i="3"/>
  <c r="DT60" i="3"/>
  <c r="DY60" i="3"/>
  <c r="ED60" i="3"/>
  <c r="EH60" i="3"/>
  <c r="FN60" i="3"/>
  <c r="FR60" i="3"/>
  <c r="FW60" i="3"/>
  <c r="GA60" i="3"/>
  <c r="GF60" i="3"/>
  <c r="GJ60" i="3"/>
  <c r="JN60" i="3"/>
  <c r="JR60" i="3"/>
  <c r="JW60" i="3"/>
  <c r="KA60" i="3"/>
  <c r="KF60" i="3"/>
  <c r="KJ60" i="3"/>
  <c r="DQ61" i="3"/>
  <c r="DV61" i="3"/>
  <c r="DZ61" i="3"/>
  <c r="EE61" i="3"/>
  <c r="EI61" i="3"/>
  <c r="CO62" i="3"/>
  <c r="CS62" i="3"/>
  <c r="CX62" i="3"/>
  <c r="DB62" i="3"/>
  <c r="DG62" i="3"/>
  <c r="DN62" i="3"/>
  <c r="DR62" i="3"/>
  <c r="DW62" i="3"/>
  <c r="EA62" i="3"/>
  <c r="EF62" i="3"/>
  <c r="EJ62" i="3"/>
  <c r="DO63" i="3"/>
  <c r="DS63" i="3"/>
  <c r="DX63" i="3"/>
  <c r="EB63" i="3"/>
  <c r="EG63" i="3"/>
  <c r="DP64" i="3"/>
  <c r="DT64" i="3"/>
  <c r="DY64" i="3"/>
  <c r="ED64" i="3"/>
  <c r="EH64" i="3"/>
  <c r="FN64" i="3"/>
  <c r="FR64" i="3"/>
  <c r="FW64" i="3"/>
  <c r="GA64" i="3"/>
  <c r="GF64" i="3"/>
  <c r="GJ64" i="3"/>
  <c r="BO65" i="3"/>
  <c r="BS65" i="3"/>
  <c r="BX65" i="3"/>
  <c r="CB65" i="3"/>
  <c r="CG65" i="3"/>
  <c r="CN65" i="3"/>
  <c r="CR65" i="3"/>
  <c r="CW65" i="3"/>
  <c r="DA65" i="3"/>
  <c r="DF65" i="3"/>
  <c r="DJ65" i="3"/>
  <c r="DQ65" i="3"/>
  <c r="DV65" i="3"/>
  <c r="DZ65" i="3"/>
  <c r="EE65" i="3"/>
  <c r="EI65" i="3"/>
  <c r="FO65" i="3"/>
  <c r="FS65" i="3"/>
  <c r="FX65" i="3"/>
  <c r="GB65" i="3"/>
  <c r="GG65" i="3"/>
  <c r="HA65" i="3"/>
  <c r="HV65" i="3"/>
  <c r="IO66" i="3"/>
  <c r="EO66" i="3"/>
  <c r="GO66" i="3"/>
  <c r="CO66" i="3"/>
  <c r="IS66" i="3"/>
  <c r="ES66" i="3"/>
  <c r="GS66" i="3"/>
  <c r="CS66" i="3"/>
  <c r="IX66" i="3"/>
  <c r="EX66" i="3"/>
  <c r="GX66" i="3"/>
  <c r="CX66" i="3"/>
  <c r="JB66" i="3"/>
  <c r="FB66" i="3"/>
  <c r="HB66" i="3"/>
  <c r="DB66" i="3"/>
  <c r="JG66" i="3"/>
  <c r="FG66" i="3"/>
  <c r="HG66" i="3"/>
  <c r="DG66" i="3"/>
  <c r="AS66" i="3"/>
  <c r="AY66" i="3"/>
  <c r="BN66" i="3"/>
  <c r="BS66" i="3"/>
  <c r="BZ66" i="3"/>
  <c r="CG66" i="3"/>
  <c r="CR66" i="3"/>
  <c r="DA66" i="3"/>
  <c r="DJ66" i="3"/>
  <c r="EP66" i="3"/>
  <c r="EY66" i="3"/>
  <c r="FH66" i="3"/>
  <c r="FS66" i="3"/>
  <c r="GB66" i="3"/>
  <c r="IT66" i="3"/>
  <c r="JD66" i="3"/>
  <c r="JO66" i="3"/>
  <c r="JX66" i="3"/>
  <c r="KG66" i="3"/>
  <c r="IP67" i="3"/>
  <c r="EP67" i="3"/>
  <c r="AP67" i="3"/>
  <c r="GP67" i="3"/>
  <c r="CP67" i="3"/>
  <c r="JP67" i="3"/>
  <c r="FP67" i="3"/>
  <c r="IT67" i="3"/>
  <c r="ET67" i="3"/>
  <c r="AT67" i="3"/>
  <c r="GT67" i="3"/>
  <c r="CT67" i="3"/>
  <c r="JT67" i="3"/>
  <c r="FT67" i="3"/>
  <c r="IY67" i="3"/>
  <c r="EY67" i="3"/>
  <c r="AY67" i="3"/>
  <c r="GY67" i="3"/>
  <c r="CY67" i="3"/>
  <c r="JY67" i="3"/>
  <c r="FY67" i="3"/>
  <c r="JD67" i="3"/>
  <c r="FD67" i="3"/>
  <c r="BD67" i="3"/>
  <c r="HD67" i="3"/>
  <c r="DD67" i="3"/>
  <c r="KD67" i="3"/>
  <c r="GD67" i="3"/>
  <c r="JH67" i="3"/>
  <c r="FH67" i="3"/>
  <c r="BH67" i="3"/>
  <c r="HH67" i="3"/>
  <c r="DH67" i="3"/>
  <c r="KH67" i="3"/>
  <c r="GH67" i="3"/>
  <c r="CD67" i="3"/>
  <c r="DP67" i="3"/>
  <c r="EH67" i="3"/>
  <c r="HT67" i="3"/>
  <c r="DR69" i="3"/>
  <c r="EJ69" i="3"/>
  <c r="HW69" i="3"/>
  <c r="IO73" i="3"/>
  <c r="EO73" i="3"/>
  <c r="AO73" i="3"/>
  <c r="O108" i="3"/>
  <c r="GO73" i="3"/>
  <c r="CO73" i="3"/>
  <c r="JO73" i="3"/>
  <c r="FO73" i="3"/>
  <c r="BO73" i="3"/>
  <c r="IS73" i="3"/>
  <c r="ES73" i="3"/>
  <c r="AS73" i="3"/>
  <c r="GS73" i="3"/>
  <c r="CS73" i="3"/>
  <c r="JS73" i="3"/>
  <c r="FS73" i="3"/>
  <c r="BS73" i="3"/>
  <c r="X108" i="3"/>
  <c r="IX73" i="3"/>
  <c r="EX73" i="3"/>
  <c r="AX73" i="3"/>
  <c r="GX73" i="3"/>
  <c r="CX73" i="3"/>
  <c r="JX73" i="3"/>
  <c r="FX73" i="3"/>
  <c r="BX73" i="3"/>
  <c r="JB73" i="3"/>
  <c r="FB73" i="3"/>
  <c r="BB73" i="3"/>
  <c r="HB73" i="3"/>
  <c r="DB73" i="3"/>
  <c r="AB108" i="3"/>
  <c r="KB73" i="3"/>
  <c r="GB73" i="3"/>
  <c r="CB73" i="3"/>
  <c r="JG73" i="3"/>
  <c r="FG73" i="3"/>
  <c r="BG73" i="3"/>
  <c r="AG108" i="3"/>
  <c r="HG73" i="3"/>
  <c r="DG73" i="3"/>
  <c r="KG73" i="3"/>
  <c r="GG73" i="3"/>
  <c r="CG73" i="3"/>
  <c r="BV73" i="3"/>
  <c r="CP73" i="3"/>
  <c r="DH73" i="3"/>
  <c r="EB73" i="3"/>
  <c r="EW73" i="3"/>
  <c r="FQ73" i="3"/>
  <c r="GI73" i="3"/>
  <c r="HO73" i="3"/>
  <c r="IG73" i="3"/>
  <c r="JA73" i="3"/>
  <c r="JV73" i="3"/>
  <c r="BR74" i="3"/>
  <c r="CJ74" i="3"/>
  <c r="DE74" i="3"/>
  <c r="DY74" i="3"/>
  <c r="ES74" i="3"/>
  <c r="FN74" i="3"/>
  <c r="GF74" i="3"/>
  <c r="HP74" i="3"/>
  <c r="IH74" i="3"/>
  <c r="JB74" i="3"/>
  <c r="JW74" i="3"/>
  <c r="BO75" i="3"/>
  <c r="CG75" i="3"/>
  <c r="DA75" i="3"/>
  <c r="EP75" i="3"/>
  <c r="FH75" i="3"/>
  <c r="GB75" i="3"/>
  <c r="IY75" i="3"/>
  <c r="JS75" i="3"/>
  <c r="IN76" i="3"/>
  <c r="EN76" i="3"/>
  <c r="AN76" i="3"/>
  <c r="GN76" i="3"/>
  <c r="BN76" i="3"/>
  <c r="IR76" i="3"/>
  <c r="ER76" i="3"/>
  <c r="AR76" i="3"/>
  <c r="GR76" i="3"/>
  <c r="BR76" i="3"/>
  <c r="IW76" i="3"/>
  <c r="EW76" i="3"/>
  <c r="AW76" i="3"/>
  <c r="GW76" i="3"/>
  <c r="BW76" i="3"/>
  <c r="JA76" i="3"/>
  <c r="FA76" i="3"/>
  <c r="BA76" i="3"/>
  <c r="HA76" i="3"/>
  <c r="CA76" i="3"/>
  <c r="JF76" i="3"/>
  <c r="FF76" i="3"/>
  <c r="BF76" i="3"/>
  <c r="HF76" i="3"/>
  <c r="CF76" i="3"/>
  <c r="JJ76" i="3"/>
  <c r="FJ76" i="3"/>
  <c r="BJ76" i="3"/>
  <c r="HJ76" i="3"/>
  <c r="CJ76" i="3"/>
  <c r="EA76" i="3"/>
  <c r="HN76" i="3"/>
  <c r="IF76" i="3"/>
  <c r="DR80" i="3"/>
  <c r="EJ80" i="3"/>
  <c r="HW80" i="3"/>
  <c r="DX81" i="3"/>
  <c r="HS81" i="3"/>
  <c r="JO82" i="3"/>
  <c r="JS82" i="3"/>
  <c r="JX82" i="3"/>
  <c r="KB82" i="3"/>
  <c r="KG82" i="3"/>
  <c r="BW82" i="3"/>
  <c r="CQ82" i="3"/>
  <c r="DI82" i="3"/>
  <c r="ED82" i="3"/>
  <c r="EX82" i="3"/>
  <c r="FR82" i="3"/>
  <c r="GJ82" i="3"/>
  <c r="HY82" i="3"/>
  <c r="IS82" i="3"/>
  <c r="JN82" i="3"/>
  <c r="KF82" i="3"/>
  <c r="EE83" i="3"/>
  <c r="HZ83" i="3"/>
  <c r="JQ84" i="3"/>
  <c r="JV84" i="3"/>
  <c r="JZ84" i="3"/>
  <c r="KE84" i="3"/>
  <c r="KI84" i="3"/>
  <c r="BP84" i="3"/>
  <c r="CH84" i="3"/>
  <c r="DB84" i="3"/>
  <c r="DW84" i="3"/>
  <c r="EQ84" i="3"/>
  <c r="FI84" i="3"/>
  <c r="GD84" i="3"/>
  <c r="HR84" i="3"/>
  <c r="IJ84" i="3"/>
  <c r="JE84" i="3"/>
  <c r="JY84" i="3"/>
  <c r="IO85" i="3"/>
  <c r="EO85" i="3"/>
  <c r="AO85" i="3"/>
  <c r="GO85" i="3"/>
  <c r="CO85" i="3"/>
  <c r="JO85" i="3"/>
  <c r="FO85" i="3"/>
  <c r="BO85" i="3"/>
  <c r="IS85" i="3"/>
  <c r="ES85" i="3"/>
  <c r="AS85" i="3"/>
  <c r="GS85" i="3"/>
  <c r="CS85" i="3"/>
  <c r="JS85" i="3"/>
  <c r="FS85" i="3"/>
  <c r="BS85" i="3"/>
  <c r="IX85" i="3"/>
  <c r="EX85" i="3"/>
  <c r="AX85" i="3"/>
  <c r="GX85" i="3"/>
  <c r="CX85" i="3"/>
  <c r="JX85" i="3"/>
  <c r="FX85" i="3"/>
  <c r="BX85" i="3"/>
  <c r="JB85" i="3"/>
  <c r="FB85" i="3"/>
  <c r="BB85" i="3"/>
  <c r="HB85" i="3"/>
  <c r="DB85" i="3"/>
  <c r="KB85" i="3"/>
  <c r="GB85" i="3"/>
  <c r="CB85" i="3"/>
  <c r="JG85" i="3"/>
  <c r="FG85" i="3"/>
  <c r="BG85" i="3"/>
  <c r="HG85" i="3"/>
  <c r="DG85" i="3"/>
  <c r="KG85" i="3"/>
  <c r="GG85" i="3"/>
  <c r="CG85" i="3"/>
  <c r="EB85" i="3"/>
  <c r="HX85" i="3"/>
  <c r="IP86" i="3"/>
  <c r="EP86" i="3"/>
  <c r="AP86" i="3"/>
  <c r="GP86" i="3"/>
  <c r="CP86" i="3"/>
  <c r="JP86" i="3"/>
  <c r="FP86" i="3"/>
  <c r="BP86" i="3"/>
  <c r="IT86" i="3"/>
  <c r="ET86" i="3"/>
  <c r="AT86" i="3"/>
  <c r="GT86" i="3"/>
  <c r="CT86" i="3"/>
  <c r="JT86" i="3"/>
  <c r="FT86" i="3"/>
  <c r="BT86" i="3"/>
  <c r="IY86" i="3"/>
  <c r="EY86" i="3"/>
  <c r="AY86" i="3"/>
  <c r="GY86" i="3"/>
  <c r="CY86" i="3"/>
  <c r="JY86" i="3"/>
  <c r="FY86" i="3"/>
  <c r="BY86" i="3"/>
  <c r="JD86" i="3"/>
  <c r="FD86" i="3"/>
  <c r="BD86" i="3"/>
  <c r="HD86" i="3"/>
  <c r="DD86" i="3"/>
  <c r="KD86" i="3"/>
  <c r="GD86" i="3"/>
  <c r="CD86" i="3"/>
  <c r="JH86" i="3"/>
  <c r="FH86" i="3"/>
  <c r="BH86" i="3"/>
  <c r="HH86" i="3"/>
  <c r="DH86" i="3"/>
  <c r="KH86" i="3"/>
  <c r="GH86" i="3"/>
  <c r="CH86" i="3"/>
  <c r="DP86" i="3"/>
  <c r="EH86" i="3"/>
  <c r="ID86" i="3"/>
  <c r="IQ87" i="3"/>
  <c r="EQ87" i="3"/>
  <c r="AQ87" i="3"/>
  <c r="GQ87" i="3"/>
  <c r="CQ87" i="3"/>
  <c r="JQ87" i="3"/>
  <c r="FQ87" i="3"/>
  <c r="BQ87" i="3"/>
  <c r="IV87" i="3"/>
  <c r="EV87" i="3"/>
  <c r="AV87" i="3"/>
  <c r="GV87" i="3"/>
  <c r="CV87" i="3"/>
  <c r="JV87" i="3"/>
  <c r="FV87" i="3"/>
  <c r="BV87" i="3"/>
  <c r="IZ87" i="3"/>
  <c r="EZ87" i="3"/>
  <c r="AZ87" i="3"/>
  <c r="GZ87" i="3"/>
  <c r="CZ87" i="3"/>
  <c r="JZ87" i="3"/>
  <c r="FZ87" i="3"/>
  <c r="BZ87" i="3"/>
  <c r="JE87" i="3"/>
  <c r="FE87" i="3"/>
  <c r="BE87" i="3"/>
  <c r="HE87" i="3"/>
  <c r="DE87" i="3"/>
  <c r="KE87" i="3"/>
  <c r="GE87" i="3"/>
  <c r="CE87" i="3"/>
  <c r="JI87" i="3"/>
  <c r="FI87" i="3"/>
  <c r="BI87" i="3"/>
  <c r="HI87" i="3"/>
  <c r="DI87" i="3"/>
  <c r="KI87" i="3"/>
  <c r="GI87" i="3"/>
  <c r="CI87" i="3"/>
  <c r="DQ87" i="3"/>
  <c r="EI87" i="3"/>
  <c r="IE87" i="3"/>
  <c r="IN88" i="3"/>
  <c r="EN88" i="3"/>
  <c r="AN88" i="3"/>
  <c r="CN88" i="3"/>
  <c r="JN88" i="3"/>
  <c r="FN88" i="3"/>
  <c r="BN88" i="3"/>
  <c r="IR88" i="3"/>
  <c r="ER88" i="3"/>
  <c r="AR88" i="3"/>
  <c r="CR88" i="3"/>
  <c r="JR88" i="3"/>
  <c r="FR88" i="3"/>
  <c r="BR88" i="3"/>
  <c r="IW88" i="3"/>
  <c r="EW88" i="3"/>
  <c r="AW88" i="3"/>
  <c r="CW88" i="3"/>
  <c r="JW88" i="3"/>
  <c r="FW88" i="3"/>
  <c r="BW88" i="3"/>
  <c r="JA88" i="3"/>
  <c r="FA88" i="3"/>
  <c r="BA88" i="3"/>
  <c r="DA88" i="3"/>
  <c r="KA88" i="3"/>
  <c r="GA88" i="3"/>
  <c r="CA88" i="3"/>
  <c r="JF88" i="3"/>
  <c r="FF88" i="3"/>
  <c r="BF88" i="3"/>
  <c r="DF88" i="3"/>
  <c r="KF88" i="3"/>
  <c r="GF88" i="3"/>
  <c r="CF88" i="3"/>
  <c r="JJ88" i="3"/>
  <c r="FJ88" i="3"/>
  <c r="BJ88" i="3"/>
  <c r="DJ88" i="3"/>
  <c r="KJ88" i="3"/>
  <c r="GJ88" i="3"/>
  <c r="CJ88" i="3"/>
  <c r="BT88" i="3"/>
  <c r="CO88" i="3"/>
  <c r="DG88" i="3"/>
  <c r="EZ88" i="3"/>
  <c r="FT88" i="3"/>
  <c r="IA88" i="3"/>
  <c r="IV88" i="3"/>
  <c r="JP88" i="3"/>
  <c r="KH88" i="3"/>
  <c r="CQ89" i="3"/>
  <c r="CV89" i="3"/>
  <c r="CZ89" i="3"/>
  <c r="DE89" i="3"/>
  <c r="DI89" i="3"/>
  <c r="CE89" i="3"/>
  <c r="CY89" i="3"/>
  <c r="EN89" i="3"/>
  <c r="FF89" i="3"/>
  <c r="FZ89" i="3"/>
  <c r="HO89" i="3"/>
  <c r="IG89" i="3"/>
  <c r="JA89" i="3"/>
  <c r="JV89" i="3"/>
  <c r="CN90" i="3"/>
  <c r="CR90" i="3"/>
  <c r="CW90" i="3"/>
  <c r="DA90" i="3"/>
  <c r="DF90" i="3"/>
  <c r="DJ90" i="3"/>
  <c r="BW90" i="3"/>
  <c r="CQ90" i="3"/>
  <c r="DI90" i="3"/>
  <c r="EX90" i="3"/>
  <c r="FR90" i="3"/>
  <c r="GJ90" i="3"/>
  <c r="HY90" i="3"/>
  <c r="IS90" i="3"/>
  <c r="JN90" i="3"/>
  <c r="KF90" i="3"/>
  <c r="HQ91" i="3"/>
  <c r="II91" i="3"/>
  <c r="IB93" i="3"/>
  <c r="EA96" i="3"/>
  <c r="HW96" i="3"/>
  <c r="BV97" i="3"/>
  <c r="CP97" i="3"/>
  <c r="DH97" i="3"/>
  <c r="EW97" i="3"/>
  <c r="FQ97" i="3"/>
  <c r="GI97" i="3"/>
  <c r="IR97" i="3"/>
  <c r="JJ97" i="3"/>
  <c r="KE97" i="3"/>
  <c r="IP98" i="3"/>
  <c r="EP98" i="3"/>
  <c r="AP98" i="3"/>
  <c r="GP98" i="3"/>
  <c r="CP98" i="3"/>
  <c r="JP98" i="3"/>
  <c r="FP98" i="3"/>
  <c r="BP98" i="3"/>
  <c r="IT98" i="3"/>
  <c r="ET98" i="3"/>
  <c r="AT98" i="3"/>
  <c r="GT98" i="3"/>
  <c r="CT98" i="3"/>
  <c r="JT98" i="3"/>
  <c r="FT98" i="3"/>
  <c r="BT98" i="3"/>
  <c r="IY98" i="3"/>
  <c r="EY98" i="3"/>
  <c r="AY98" i="3"/>
  <c r="GY98" i="3"/>
  <c r="CY98" i="3"/>
  <c r="JY98" i="3"/>
  <c r="FY98" i="3"/>
  <c r="BY98" i="3"/>
  <c r="JD98" i="3"/>
  <c r="FD98" i="3"/>
  <c r="BD98" i="3"/>
  <c r="HD98" i="3"/>
  <c r="DD98" i="3"/>
  <c r="KD98" i="3"/>
  <c r="GD98" i="3"/>
  <c r="CD98" i="3"/>
  <c r="JH98" i="3"/>
  <c r="FH98" i="3"/>
  <c r="BH98" i="3"/>
  <c r="HH98" i="3"/>
  <c r="DH98" i="3"/>
  <c r="KH98" i="3"/>
  <c r="GH98" i="3"/>
  <c r="CH98" i="3"/>
  <c r="DT98" i="3"/>
  <c r="HT98" i="3"/>
  <c r="BO99" i="3"/>
  <c r="CG99" i="3"/>
  <c r="DA99" i="3"/>
  <c r="DV99" i="3"/>
  <c r="EP99" i="3"/>
  <c r="FH99" i="3"/>
  <c r="GB99" i="3"/>
  <c r="HQ99" i="3"/>
  <c r="II99" i="3"/>
  <c r="JD99" i="3"/>
  <c r="JX99" i="3"/>
  <c r="HO68" i="3"/>
  <c r="HS68" i="3"/>
  <c r="HX68" i="3"/>
  <c r="IB68" i="3"/>
  <c r="IG68" i="3"/>
  <c r="DP69" i="3"/>
  <c r="DT69" i="3"/>
  <c r="DY69" i="3"/>
  <c r="ED69" i="3"/>
  <c r="EH69" i="3"/>
  <c r="HP69" i="3"/>
  <c r="HT69" i="3"/>
  <c r="HY69" i="3"/>
  <c r="ID69" i="3"/>
  <c r="IH69" i="3"/>
  <c r="Q108" i="3"/>
  <c r="V108" i="3"/>
  <c r="Z108" i="3"/>
  <c r="AE108" i="3"/>
  <c r="AI108" i="3"/>
  <c r="DQ73" i="3"/>
  <c r="DV73" i="3"/>
  <c r="DZ73" i="3"/>
  <c r="EE73" i="3"/>
  <c r="EI73" i="3"/>
  <c r="HQ73" i="3"/>
  <c r="HV73" i="3"/>
  <c r="HZ73" i="3"/>
  <c r="IE73" i="3"/>
  <c r="II73" i="3"/>
  <c r="DN74" i="3"/>
  <c r="DR74" i="3"/>
  <c r="DW74" i="3"/>
  <c r="EA74" i="3"/>
  <c r="EF74" i="3"/>
  <c r="EJ74" i="3"/>
  <c r="HN74" i="3"/>
  <c r="HR74" i="3"/>
  <c r="HW74" i="3"/>
  <c r="IA74" i="3"/>
  <c r="IF74" i="3"/>
  <c r="IJ74" i="3"/>
  <c r="DO75" i="3"/>
  <c r="DS75" i="3"/>
  <c r="DX75" i="3"/>
  <c r="EB75" i="3"/>
  <c r="EG75" i="3"/>
  <c r="HO75" i="3"/>
  <c r="HS75" i="3"/>
  <c r="HX75" i="3"/>
  <c r="IB75" i="3"/>
  <c r="IG75" i="3"/>
  <c r="DP76" i="3"/>
  <c r="DT76" i="3"/>
  <c r="DY76" i="3"/>
  <c r="ED76" i="3"/>
  <c r="EH76" i="3"/>
  <c r="HP76" i="3"/>
  <c r="HT76" i="3"/>
  <c r="HY76" i="3"/>
  <c r="ID76" i="3"/>
  <c r="IH76" i="3"/>
  <c r="DQ77" i="3"/>
  <c r="DV77" i="3"/>
  <c r="DZ77" i="3"/>
  <c r="EE77" i="3"/>
  <c r="EI77" i="3"/>
  <c r="HQ77" i="3"/>
  <c r="HV77" i="3"/>
  <c r="HZ77" i="3"/>
  <c r="IE77" i="3"/>
  <c r="II77" i="3"/>
  <c r="DN78" i="3"/>
  <c r="DR78" i="3"/>
  <c r="DW78" i="3"/>
  <c r="EA78" i="3"/>
  <c r="EF78" i="3"/>
  <c r="EJ78" i="3"/>
  <c r="HN78" i="3"/>
  <c r="HR78" i="3"/>
  <c r="HW78" i="3"/>
  <c r="IA78" i="3"/>
  <c r="IF78" i="3"/>
  <c r="IJ78" i="3"/>
  <c r="DO79" i="3"/>
  <c r="DS79" i="3"/>
  <c r="DX79" i="3"/>
  <c r="EB79" i="3"/>
  <c r="EG79" i="3"/>
  <c r="HO79" i="3"/>
  <c r="HS79" i="3"/>
  <c r="HX79" i="3"/>
  <c r="IB79" i="3"/>
  <c r="IG79" i="3"/>
  <c r="DP80" i="3"/>
  <c r="DT80" i="3"/>
  <c r="DY80" i="3"/>
  <c r="ED80" i="3"/>
  <c r="EH80" i="3"/>
  <c r="HP80" i="3"/>
  <c r="HT80" i="3"/>
  <c r="HY80" i="3"/>
  <c r="ID80" i="3"/>
  <c r="IH80" i="3"/>
  <c r="IX80" i="3"/>
  <c r="JB80" i="3"/>
  <c r="JG80" i="3"/>
  <c r="CN81" i="3"/>
  <c r="CR81" i="3"/>
  <c r="CW81" i="3"/>
  <c r="DA81" i="3"/>
  <c r="DF81" i="3"/>
  <c r="DJ81" i="3"/>
  <c r="DQ81" i="3"/>
  <c r="DV81" i="3"/>
  <c r="DZ81" i="3"/>
  <c r="EE81" i="3"/>
  <c r="EI81" i="3"/>
  <c r="EP81" i="3"/>
  <c r="ET81" i="3"/>
  <c r="EY81" i="3"/>
  <c r="FD81" i="3"/>
  <c r="FH81" i="3"/>
  <c r="GN81" i="3"/>
  <c r="GR81" i="3"/>
  <c r="GW81" i="3"/>
  <c r="HA81" i="3"/>
  <c r="HF81" i="3"/>
  <c r="HJ81" i="3"/>
  <c r="HQ81" i="3"/>
  <c r="HV81" i="3"/>
  <c r="HZ81" i="3"/>
  <c r="IE81" i="3"/>
  <c r="II81" i="3"/>
  <c r="IP81" i="3"/>
  <c r="IT81" i="3"/>
  <c r="IY81" i="3"/>
  <c r="JD81" i="3"/>
  <c r="JH81" i="3"/>
  <c r="CO82" i="3"/>
  <c r="CS82" i="3"/>
  <c r="CX82" i="3"/>
  <c r="DB82" i="3"/>
  <c r="DG82" i="3"/>
  <c r="DN82" i="3"/>
  <c r="DR82" i="3"/>
  <c r="DW82" i="3"/>
  <c r="EA82" i="3"/>
  <c r="EF82" i="3"/>
  <c r="EJ82" i="3"/>
  <c r="EQ82" i="3"/>
  <c r="EV82" i="3"/>
  <c r="EZ82" i="3"/>
  <c r="FE82" i="3"/>
  <c r="FI82" i="3"/>
  <c r="GO82" i="3"/>
  <c r="GS82" i="3"/>
  <c r="GX82" i="3"/>
  <c r="HB82" i="3"/>
  <c r="HG82" i="3"/>
  <c r="HN82" i="3"/>
  <c r="HR82" i="3"/>
  <c r="HW82" i="3"/>
  <c r="IA82" i="3"/>
  <c r="IF82" i="3"/>
  <c r="IJ82" i="3"/>
  <c r="IQ82" i="3"/>
  <c r="IV82" i="3"/>
  <c r="IZ82" i="3"/>
  <c r="JE82" i="3"/>
  <c r="JI82" i="3"/>
  <c r="CP83" i="3"/>
  <c r="CT83" i="3"/>
  <c r="CY83" i="3"/>
  <c r="DD83" i="3"/>
  <c r="DH83" i="3"/>
  <c r="DO83" i="3"/>
  <c r="DS83" i="3"/>
  <c r="DX83" i="3"/>
  <c r="EB83" i="3"/>
  <c r="EG83" i="3"/>
  <c r="EN83" i="3"/>
  <c r="ER83" i="3"/>
  <c r="EW83" i="3"/>
  <c r="FA83" i="3"/>
  <c r="FF83" i="3"/>
  <c r="FJ83" i="3"/>
  <c r="GP83" i="3"/>
  <c r="GT83" i="3"/>
  <c r="GY83" i="3"/>
  <c r="HD83" i="3"/>
  <c r="HH83" i="3"/>
  <c r="HO83" i="3"/>
  <c r="HS83" i="3"/>
  <c r="HX83" i="3"/>
  <c r="IB83" i="3"/>
  <c r="IG83" i="3"/>
  <c r="IN83" i="3"/>
  <c r="IR83" i="3"/>
  <c r="IW83" i="3"/>
  <c r="JA83" i="3"/>
  <c r="JF83" i="3"/>
  <c r="JJ83" i="3"/>
  <c r="CQ84" i="3"/>
  <c r="CV84" i="3"/>
  <c r="CZ84" i="3"/>
  <c r="DE84" i="3"/>
  <c r="DI84" i="3"/>
  <c r="DP84" i="3"/>
  <c r="DT84" i="3"/>
  <c r="DY84" i="3"/>
  <c r="ED84" i="3"/>
  <c r="EH84" i="3"/>
  <c r="EO84" i="3"/>
  <c r="ES84" i="3"/>
  <c r="EX84" i="3"/>
  <c r="FB84" i="3"/>
  <c r="FG84" i="3"/>
  <c r="GQ84" i="3"/>
  <c r="GV84" i="3"/>
  <c r="GZ84" i="3"/>
  <c r="HE84" i="3"/>
  <c r="HI84" i="3"/>
  <c r="HP84" i="3"/>
  <c r="HT84" i="3"/>
  <c r="HY84" i="3"/>
  <c r="ID84" i="3"/>
  <c r="IH84" i="3"/>
  <c r="IO84" i="3"/>
  <c r="IS84" i="3"/>
  <c r="IX84" i="3"/>
  <c r="JB84" i="3"/>
  <c r="JG84" i="3"/>
  <c r="CN85" i="3"/>
  <c r="CR85" i="3"/>
  <c r="CW85" i="3"/>
  <c r="DA85" i="3"/>
  <c r="DF85" i="3"/>
  <c r="DJ85" i="3"/>
  <c r="DQ85" i="3"/>
  <c r="DV85" i="3"/>
  <c r="DZ85" i="3"/>
  <c r="EE85" i="3"/>
  <c r="EI85" i="3"/>
  <c r="EP85" i="3"/>
  <c r="ET85" i="3"/>
  <c r="EY85" i="3"/>
  <c r="FD85" i="3"/>
  <c r="FH85" i="3"/>
  <c r="GN85" i="3"/>
  <c r="GR85" i="3"/>
  <c r="GW85" i="3"/>
  <c r="HA85" i="3"/>
  <c r="HF85" i="3"/>
  <c r="HJ85" i="3"/>
  <c r="HQ85" i="3"/>
  <c r="HV85" i="3"/>
  <c r="HZ85" i="3"/>
  <c r="IE85" i="3"/>
  <c r="II85" i="3"/>
  <c r="IP85" i="3"/>
  <c r="IT85" i="3"/>
  <c r="IY85" i="3"/>
  <c r="JD85" i="3"/>
  <c r="JH85" i="3"/>
  <c r="CO86" i="3"/>
  <c r="CS86" i="3"/>
  <c r="CX86" i="3"/>
  <c r="DB86" i="3"/>
  <c r="DG86" i="3"/>
  <c r="DN86" i="3"/>
  <c r="DR86" i="3"/>
  <c r="DW86" i="3"/>
  <c r="EA86" i="3"/>
  <c r="EF86" i="3"/>
  <c r="EJ86" i="3"/>
  <c r="EQ86" i="3"/>
  <c r="EV86" i="3"/>
  <c r="EZ86" i="3"/>
  <c r="FE86" i="3"/>
  <c r="FI86" i="3"/>
  <c r="GO86" i="3"/>
  <c r="GS86" i="3"/>
  <c r="GX86" i="3"/>
  <c r="HB86" i="3"/>
  <c r="HG86" i="3"/>
  <c r="HN86" i="3"/>
  <c r="HR86" i="3"/>
  <c r="HW86" i="3"/>
  <c r="IA86" i="3"/>
  <c r="IF86" i="3"/>
  <c r="IJ86" i="3"/>
  <c r="IQ86" i="3"/>
  <c r="IV86" i="3"/>
  <c r="IZ86" i="3"/>
  <c r="JE86" i="3"/>
  <c r="JI86" i="3"/>
  <c r="CP87" i="3"/>
  <c r="CT87" i="3"/>
  <c r="CY87" i="3"/>
  <c r="DD87" i="3"/>
  <c r="DH87" i="3"/>
  <c r="DO87" i="3"/>
  <c r="DS87" i="3"/>
  <c r="DX87" i="3"/>
  <c r="EB87" i="3"/>
  <c r="EG87" i="3"/>
  <c r="EN87" i="3"/>
  <c r="ER87" i="3"/>
  <c r="EW87" i="3"/>
  <c r="FA87" i="3"/>
  <c r="FF87" i="3"/>
  <c r="FJ87" i="3"/>
  <c r="GP87" i="3"/>
  <c r="GT87" i="3"/>
  <c r="GY87" i="3"/>
  <c r="HD87" i="3"/>
  <c r="HH87" i="3"/>
  <c r="HO87" i="3"/>
  <c r="HS87" i="3"/>
  <c r="HX87" i="3"/>
  <c r="IB87" i="3"/>
  <c r="IG87" i="3"/>
  <c r="IN87" i="3"/>
  <c r="IR87" i="3"/>
  <c r="IW87" i="3"/>
  <c r="JA87" i="3"/>
  <c r="JF87" i="3"/>
  <c r="JJ87" i="3"/>
  <c r="CQ88" i="3"/>
  <c r="CV88" i="3"/>
  <c r="CZ88" i="3"/>
  <c r="DE88" i="3"/>
  <c r="DI88" i="3"/>
  <c r="EO88" i="3"/>
  <c r="ES88" i="3"/>
  <c r="EX88" i="3"/>
  <c r="FB88" i="3"/>
  <c r="FG88" i="3"/>
  <c r="HP88" i="3"/>
  <c r="HT88" i="3"/>
  <c r="HY88" i="3"/>
  <c r="ID88" i="3"/>
  <c r="IH88" i="3"/>
  <c r="IO88" i="3"/>
  <c r="IS88" i="3"/>
  <c r="IX88" i="3"/>
  <c r="JB88" i="3"/>
  <c r="JG88" i="3"/>
  <c r="AT89" i="3"/>
  <c r="AY89" i="3"/>
  <c r="BD89" i="3"/>
  <c r="BH89" i="3"/>
  <c r="CN89" i="3"/>
  <c r="CR89" i="3"/>
  <c r="CW89" i="3"/>
  <c r="DA89" i="3"/>
  <c r="DF89" i="3"/>
  <c r="DJ89" i="3"/>
  <c r="EP89" i="3"/>
  <c r="ET89" i="3"/>
  <c r="EY89" i="3"/>
  <c r="FD89" i="3"/>
  <c r="FH89" i="3"/>
  <c r="HQ89" i="3"/>
  <c r="HV89" i="3"/>
  <c r="HZ89" i="3"/>
  <c r="IE89" i="3"/>
  <c r="II89" i="3"/>
  <c r="IP89" i="3"/>
  <c r="IT89" i="3"/>
  <c r="IY89" i="3"/>
  <c r="JD89" i="3"/>
  <c r="JH89" i="3"/>
  <c r="BI90" i="3"/>
  <c r="CO90" i="3"/>
  <c r="CS90" i="3"/>
  <c r="CX90" i="3"/>
  <c r="DB90" i="3"/>
  <c r="DG90" i="3"/>
  <c r="EQ90" i="3"/>
  <c r="EV90" i="3"/>
  <c r="EZ90" i="3"/>
  <c r="FE90" i="3"/>
  <c r="FI90" i="3"/>
  <c r="HN90" i="3"/>
  <c r="HR90" i="3"/>
  <c r="HW90" i="3"/>
  <c r="IA90" i="3"/>
  <c r="IF90" i="3"/>
  <c r="IJ90" i="3"/>
  <c r="IQ90" i="3"/>
  <c r="IV90" i="3"/>
  <c r="IZ90" i="3"/>
  <c r="JE90" i="3"/>
  <c r="JI90" i="3"/>
  <c r="EN91" i="3"/>
  <c r="ER91" i="3"/>
  <c r="EW91" i="3"/>
  <c r="FA91" i="3"/>
  <c r="FF91" i="3"/>
  <c r="FJ91" i="3"/>
  <c r="HO91" i="3"/>
  <c r="HS91" i="3"/>
  <c r="HX91" i="3"/>
  <c r="IB91" i="3"/>
  <c r="IG91" i="3"/>
  <c r="IN91" i="3"/>
  <c r="IR91" i="3"/>
  <c r="IW91" i="3"/>
  <c r="JA91" i="3"/>
  <c r="JF91" i="3"/>
  <c r="JJ91" i="3"/>
  <c r="EO92" i="3"/>
  <c r="ES92" i="3"/>
  <c r="EX92" i="3"/>
  <c r="FB92" i="3"/>
  <c r="FG92" i="3"/>
  <c r="HP92" i="3"/>
  <c r="HT92" i="3"/>
  <c r="HY92" i="3"/>
  <c r="ID92" i="3"/>
  <c r="IH92" i="3"/>
  <c r="IO92" i="3"/>
  <c r="IS92" i="3"/>
  <c r="IX92" i="3"/>
  <c r="JB92" i="3"/>
  <c r="JG92" i="3"/>
  <c r="BD93" i="3"/>
  <c r="BH93" i="3"/>
  <c r="EP93" i="3"/>
  <c r="ET93" i="3"/>
  <c r="EY93" i="3"/>
  <c r="FD93" i="3"/>
  <c r="FH93" i="3"/>
  <c r="HQ93" i="3"/>
  <c r="HV93" i="3"/>
  <c r="HZ93" i="3"/>
  <c r="IE93" i="3"/>
  <c r="II93" i="3"/>
  <c r="IP93" i="3"/>
  <c r="IT93" i="3"/>
  <c r="IY93" i="3"/>
  <c r="JD93" i="3"/>
  <c r="JH93" i="3"/>
  <c r="AQ94" i="3"/>
  <c r="AV94" i="3"/>
  <c r="AZ94" i="3"/>
  <c r="BE94" i="3"/>
  <c r="BI94" i="3"/>
  <c r="CO94" i="3"/>
  <c r="CS94" i="3"/>
  <c r="CX94" i="3"/>
  <c r="DB94" i="3"/>
  <c r="DG94" i="3"/>
  <c r="HN94" i="3"/>
  <c r="HR94" i="3"/>
  <c r="HW94" i="3"/>
  <c r="IA94" i="3"/>
  <c r="IF94" i="3"/>
  <c r="IJ94" i="3"/>
  <c r="CP95" i="3"/>
  <c r="CT95" i="3"/>
  <c r="CY95" i="3"/>
  <c r="DD95" i="3"/>
  <c r="DH95" i="3"/>
  <c r="DO95" i="3"/>
  <c r="DS95" i="3"/>
  <c r="DX95" i="3"/>
  <c r="EB95" i="3"/>
  <c r="EG95" i="3"/>
  <c r="EN95" i="3"/>
  <c r="ER95" i="3"/>
  <c r="EW95" i="3"/>
  <c r="FA95" i="3"/>
  <c r="FF95" i="3"/>
  <c r="FJ95" i="3"/>
  <c r="GP95" i="3"/>
  <c r="GT95" i="3"/>
  <c r="GY95" i="3"/>
  <c r="HD95" i="3"/>
  <c r="HH95" i="3"/>
  <c r="HO95" i="3"/>
  <c r="HS95" i="3"/>
  <c r="HX95" i="3"/>
  <c r="IB95" i="3"/>
  <c r="IG95" i="3"/>
  <c r="IN95" i="3"/>
  <c r="IR95" i="3"/>
  <c r="IW95" i="3"/>
  <c r="JA95" i="3"/>
  <c r="JF95" i="3"/>
  <c r="JJ95" i="3"/>
  <c r="CQ96" i="3"/>
  <c r="CV96" i="3"/>
  <c r="CZ96" i="3"/>
  <c r="DE96" i="3"/>
  <c r="DI96" i="3"/>
  <c r="DP96" i="3"/>
  <c r="DT96" i="3"/>
  <c r="DY96" i="3"/>
  <c r="ED96" i="3"/>
  <c r="EH96" i="3"/>
  <c r="EO96" i="3"/>
  <c r="ES96" i="3"/>
  <c r="EX96" i="3"/>
  <c r="FB96" i="3"/>
  <c r="FG96" i="3"/>
  <c r="GQ96" i="3"/>
  <c r="GV96" i="3"/>
  <c r="GZ96" i="3"/>
  <c r="HE96" i="3"/>
  <c r="HI96" i="3"/>
  <c r="HP96" i="3"/>
  <c r="HT96" i="3"/>
  <c r="HY96" i="3"/>
  <c r="ID96" i="3"/>
  <c r="IH96" i="3"/>
  <c r="IO96" i="3"/>
  <c r="IS96" i="3"/>
  <c r="IX96" i="3"/>
  <c r="JB96" i="3"/>
  <c r="JG96" i="3"/>
  <c r="CN97" i="3"/>
  <c r="CR97" i="3"/>
  <c r="CW97" i="3"/>
  <c r="DA97" i="3"/>
  <c r="DF97" i="3"/>
  <c r="DJ97" i="3"/>
  <c r="DQ97" i="3"/>
  <c r="DV97" i="3"/>
  <c r="DZ97" i="3"/>
  <c r="EE97" i="3"/>
  <c r="EI97" i="3"/>
  <c r="EP97" i="3"/>
  <c r="ET97" i="3"/>
  <c r="EY97" i="3"/>
  <c r="FD97" i="3"/>
  <c r="FH97" i="3"/>
  <c r="GN97" i="3"/>
  <c r="GR97" i="3"/>
  <c r="GW97" i="3"/>
  <c r="HA97" i="3"/>
  <c r="HF97" i="3"/>
  <c r="HJ97" i="3"/>
  <c r="HQ97" i="3"/>
  <c r="HV97" i="3"/>
  <c r="HZ97" i="3"/>
  <c r="IE97" i="3"/>
  <c r="II97" i="3"/>
  <c r="IP97" i="3"/>
  <c r="IT97" i="3"/>
  <c r="IY97" i="3"/>
  <c r="JD97" i="3"/>
  <c r="JH97" i="3"/>
  <c r="CO98" i="3"/>
  <c r="CS98" i="3"/>
  <c r="CX98" i="3"/>
  <c r="DB98" i="3"/>
  <c r="DG98" i="3"/>
  <c r="DN98" i="3"/>
  <c r="DR98" i="3"/>
  <c r="DW98" i="3"/>
  <c r="EA98" i="3"/>
  <c r="EF98" i="3"/>
  <c r="EJ98" i="3"/>
  <c r="EQ98" i="3"/>
  <c r="EV98" i="3"/>
  <c r="EZ98" i="3"/>
  <c r="FE98" i="3"/>
  <c r="FI98" i="3"/>
  <c r="GO98" i="3"/>
  <c r="GS98" i="3"/>
  <c r="GX98" i="3"/>
  <c r="HB98" i="3"/>
  <c r="HG98" i="3"/>
  <c r="HN98" i="3"/>
  <c r="HR98" i="3"/>
  <c r="HW98" i="3"/>
  <c r="IA98" i="3"/>
  <c r="IF98" i="3"/>
  <c r="IJ98" i="3"/>
  <c r="IQ98" i="3"/>
  <c r="IV98" i="3"/>
  <c r="IZ98" i="3"/>
  <c r="JE98" i="3"/>
  <c r="JI98" i="3"/>
  <c r="CP99" i="3"/>
  <c r="CT99" i="3"/>
  <c r="CY99" i="3"/>
  <c r="DD99" i="3"/>
  <c r="DH99" i="3"/>
  <c r="DO99" i="3"/>
  <c r="DS99" i="3"/>
  <c r="DX99" i="3"/>
  <c r="EB99" i="3"/>
  <c r="EG99" i="3"/>
  <c r="EN99" i="3"/>
  <c r="ER99" i="3"/>
  <c r="EW99" i="3"/>
  <c r="FA99" i="3"/>
  <c r="FF99" i="3"/>
  <c r="FJ99" i="3"/>
  <c r="GP99" i="3"/>
  <c r="GT99" i="3"/>
  <c r="GY99" i="3"/>
  <c r="HD99" i="3"/>
  <c r="HH99" i="3"/>
  <c r="HO99" i="3"/>
  <c r="HS99" i="3"/>
  <c r="HX99" i="3"/>
  <c r="IB99" i="3"/>
  <c r="IG99" i="3"/>
  <c r="IN99" i="3"/>
  <c r="IR99" i="3"/>
  <c r="IW99" i="3"/>
  <c r="JA99" i="3"/>
  <c r="JF99" i="3"/>
  <c r="JJ99" i="3"/>
  <c r="HP100" i="3"/>
  <c r="DP100" i="3"/>
  <c r="JP100" i="3"/>
  <c r="FP100" i="3"/>
  <c r="BP100" i="3"/>
  <c r="IP100" i="3"/>
  <c r="EP100" i="3"/>
  <c r="HT100" i="3"/>
  <c r="DT100" i="3"/>
  <c r="JT100" i="3"/>
  <c r="FT100" i="3"/>
  <c r="BT100" i="3"/>
  <c r="IT100" i="3"/>
  <c r="ET100" i="3"/>
  <c r="HY100" i="3"/>
  <c r="DY100" i="3"/>
  <c r="JY100" i="3"/>
  <c r="FY100" i="3"/>
  <c r="BY100" i="3"/>
  <c r="IY100" i="3"/>
  <c r="EY100" i="3"/>
  <c r="ID100" i="3"/>
  <c r="ED100" i="3"/>
  <c r="KD100" i="3"/>
  <c r="GD100" i="3"/>
  <c r="CD100" i="3"/>
  <c r="JD100" i="3"/>
  <c r="FD100" i="3"/>
  <c r="IH100" i="3"/>
  <c r="EH100" i="3"/>
  <c r="KH100" i="3"/>
  <c r="GH100" i="3"/>
  <c r="CH100" i="3"/>
  <c r="JH100" i="3"/>
  <c r="FH100" i="3"/>
  <c r="AT100" i="3"/>
  <c r="BO100" i="3"/>
  <c r="BV100" i="3"/>
  <c r="CI100" i="3"/>
  <c r="CT100" i="3"/>
  <c r="GP100" i="3"/>
  <c r="HH100" i="3"/>
  <c r="I12" i="23"/>
  <c r="DN66" i="3"/>
  <c r="DR66" i="3"/>
  <c r="DW66" i="3"/>
  <c r="EA66" i="3"/>
  <c r="EF66" i="3"/>
  <c r="EJ66" i="3"/>
  <c r="HN66" i="3"/>
  <c r="HR66" i="3"/>
  <c r="HW66" i="3"/>
  <c r="IA66" i="3"/>
  <c r="IF66" i="3"/>
  <c r="IJ66" i="3"/>
  <c r="BQ67" i="3"/>
  <c r="BV67" i="3"/>
  <c r="BZ67" i="3"/>
  <c r="CE67" i="3"/>
  <c r="CI67" i="3"/>
  <c r="DO67" i="3"/>
  <c r="DS67" i="3"/>
  <c r="DX67" i="3"/>
  <c r="EB67" i="3"/>
  <c r="EG67" i="3"/>
  <c r="FQ67" i="3"/>
  <c r="FV67" i="3"/>
  <c r="FZ67" i="3"/>
  <c r="GE67" i="3"/>
  <c r="GI67" i="3"/>
  <c r="HO67" i="3"/>
  <c r="HS67" i="3"/>
  <c r="HX67" i="3"/>
  <c r="IB67" i="3"/>
  <c r="IG67" i="3"/>
  <c r="JQ67" i="3"/>
  <c r="JV67" i="3"/>
  <c r="JZ67" i="3"/>
  <c r="KE67" i="3"/>
  <c r="KI67" i="3"/>
  <c r="AO68" i="3"/>
  <c r="AS68" i="3"/>
  <c r="AX68" i="3"/>
  <c r="BB68" i="3"/>
  <c r="BG68" i="3"/>
  <c r="BN68" i="3"/>
  <c r="BR68" i="3"/>
  <c r="BW68" i="3"/>
  <c r="CA68" i="3"/>
  <c r="CF68" i="3"/>
  <c r="CJ68" i="3"/>
  <c r="EO68" i="3"/>
  <c r="ES68" i="3"/>
  <c r="EX68" i="3"/>
  <c r="FB68" i="3"/>
  <c r="FG68" i="3"/>
  <c r="IH68" i="3"/>
  <c r="AP69" i="3"/>
  <c r="AT69" i="3"/>
  <c r="AY69" i="3"/>
  <c r="BD69" i="3"/>
  <c r="BH69" i="3"/>
  <c r="BO69" i="3"/>
  <c r="BS69" i="3"/>
  <c r="BX69" i="3"/>
  <c r="CB69" i="3"/>
  <c r="CG69" i="3"/>
  <c r="DQ69" i="3"/>
  <c r="DV69" i="3"/>
  <c r="DZ69" i="3"/>
  <c r="EE69" i="3"/>
  <c r="EI69" i="3"/>
  <c r="EP69" i="3"/>
  <c r="ET69" i="3"/>
  <c r="EY69" i="3"/>
  <c r="FD69" i="3"/>
  <c r="FH69" i="3"/>
  <c r="IP69" i="3"/>
  <c r="IT69" i="3"/>
  <c r="IY69" i="3"/>
  <c r="JD69" i="3"/>
  <c r="JH69" i="3"/>
  <c r="N108" i="3"/>
  <c r="R108" i="3"/>
  <c r="W108" i="3"/>
  <c r="AA108" i="3"/>
  <c r="AF108" i="3"/>
  <c r="AJ108" i="3"/>
  <c r="AQ73" i="3"/>
  <c r="AV73" i="3"/>
  <c r="AZ73" i="3"/>
  <c r="BE73" i="3"/>
  <c r="BI73" i="3"/>
  <c r="BP73" i="3"/>
  <c r="BT73" i="3"/>
  <c r="BY73" i="3"/>
  <c r="CD73" i="3"/>
  <c r="CH73" i="3"/>
  <c r="DN73" i="3"/>
  <c r="DR73" i="3"/>
  <c r="DW73" i="3"/>
  <c r="EA73" i="3"/>
  <c r="EF73" i="3"/>
  <c r="EJ73" i="3"/>
  <c r="EQ73" i="3"/>
  <c r="EV73" i="3"/>
  <c r="EZ73" i="3"/>
  <c r="FE73" i="3"/>
  <c r="FI73" i="3"/>
  <c r="FP73" i="3"/>
  <c r="FT73" i="3"/>
  <c r="FY73" i="3"/>
  <c r="GD73" i="3"/>
  <c r="GH73" i="3"/>
  <c r="HN73" i="3"/>
  <c r="HR73" i="3"/>
  <c r="HW73" i="3"/>
  <c r="IA73" i="3"/>
  <c r="IF73" i="3"/>
  <c r="IJ73" i="3"/>
  <c r="IQ73" i="3"/>
  <c r="IV73" i="3"/>
  <c r="IZ73" i="3"/>
  <c r="JE73" i="3"/>
  <c r="JI73" i="3"/>
  <c r="AN74" i="3"/>
  <c r="AR74" i="3"/>
  <c r="AW74" i="3"/>
  <c r="BA74" i="3"/>
  <c r="BF74" i="3"/>
  <c r="BJ74" i="3"/>
  <c r="BQ74" i="3"/>
  <c r="BV74" i="3"/>
  <c r="BZ74" i="3"/>
  <c r="CE74" i="3"/>
  <c r="CI74" i="3"/>
  <c r="DO74" i="3"/>
  <c r="DS74" i="3"/>
  <c r="DX74" i="3"/>
  <c r="EB74" i="3"/>
  <c r="EG74" i="3"/>
  <c r="EN74" i="3"/>
  <c r="ER74" i="3"/>
  <c r="EW74" i="3"/>
  <c r="FA74" i="3"/>
  <c r="FF74" i="3"/>
  <c r="FJ74" i="3"/>
  <c r="FQ74" i="3"/>
  <c r="FV74" i="3"/>
  <c r="FZ74" i="3"/>
  <c r="GE74" i="3"/>
  <c r="GI74" i="3"/>
  <c r="HO74" i="3"/>
  <c r="HS74" i="3"/>
  <c r="HX74" i="3"/>
  <c r="IB74" i="3"/>
  <c r="IG74" i="3"/>
  <c r="IN74" i="3"/>
  <c r="IR74" i="3"/>
  <c r="IW74" i="3"/>
  <c r="JA74" i="3"/>
  <c r="JF74" i="3"/>
  <c r="JJ74" i="3"/>
  <c r="JQ74" i="3"/>
  <c r="JV74" i="3"/>
  <c r="JZ74" i="3"/>
  <c r="KE74" i="3"/>
  <c r="KI74" i="3"/>
  <c r="AO75" i="3"/>
  <c r="AS75" i="3"/>
  <c r="AX75" i="3"/>
  <c r="BB75" i="3"/>
  <c r="BG75" i="3"/>
  <c r="BN75" i="3"/>
  <c r="BR75" i="3"/>
  <c r="BW75" i="3"/>
  <c r="CA75" i="3"/>
  <c r="CF75" i="3"/>
  <c r="CJ75" i="3"/>
  <c r="DP75" i="3"/>
  <c r="DT75" i="3"/>
  <c r="DY75" i="3"/>
  <c r="ED75" i="3"/>
  <c r="EH75" i="3"/>
  <c r="EO75" i="3"/>
  <c r="ES75" i="3"/>
  <c r="EX75" i="3"/>
  <c r="FB75" i="3"/>
  <c r="FG75" i="3"/>
  <c r="FN75" i="3"/>
  <c r="FR75" i="3"/>
  <c r="FW75" i="3"/>
  <c r="GA75" i="3"/>
  <c r="GF75" i="3"/>
  <c r="GJ75" i="3"/>
  <c r="HP75" i="3"/>
  <c r="HT75" i="3"/>
  <c r="HY75" i="3"/>
  <c r="ID75" i="3"/>
  <c r="IH75" i="3"/>
  <c r="IO75" i="3"/>
  <c r="IS75" i="3"/>
  <c r="IX75" i="3"/>
  <c r="JB75" i="3"/>
  <c r="JG75" i="3"/>
  <c r="JN75" i="3"/>
  <c r="JR75" i="3"/>
  <c r="JW75" i="3"/>
  <c r="KA75" i="3"/>
  <c r="KF75" i="3"/>
  <c r="KJ75" i="3"/>
  <c r="AP76" i="3"/>
  <c r="AT76" i="3"/>
  <c r="AY76" i="3"/>
  <c r="BD76" i="3"/>
  <c r="BH76" i="3"/>
  <c r="BO76" i="3"/>
  <c r="BS76" i="3"/>
  <c r="BX76" i="3"/>
  <c r="CB76" i="3"/>
  <c r="CG76" i="3"/>
  <c r="DQ76" i="3"/>
  <c r="DV76" i="3"/>
  <c r="DZ76" i="3"/>
  <c r="EE76" i="3"/>
  <c r="EI76" i="3"/>
  <c r="EP76" i="3"/>
  <c r="ET76" i="3"/>
  <c r="EY76" i="3"/>
  <c r="FD76" i="3"/>
  <c r="FH76" i="3"/>
  <c r="HQ76" i="3"/>
  <c r="HV76" i="3"/>
  <c r="HZ76" i="3"/>
  <c r="IE76" i="3"/>
  <c r="II76" i="3"/>
  <c r="IP76" i="3"/>
  <c r="IT76" i="3"/>
  <c r="IY76" i="3"/>
  <c r="JD76" i="3"/>
  <c r="JH76" i="3"/>
  <c r="AQ77" i="3"/>
  <c r="AV77" i="3"/>
  <c r="AZ77" i="3"/>
  <c r="BE77" i="3"/>
  <c r="BI77" i="3"/>
  <c r="BP77" i="3"/>
  <c r="BT77" i="3"/>
  <c r="BY77" i="3"/>
  <c r="CD77" i="3"/>
  <c r="CH77" i="3"/>
  <c r="DN77" i="3"/>
  <c r="DR77" i="3"/>
  <c r="DW77" i="3"/>
  <c r="EA77" i="3"/>
  <c r="EF77" i="3"/>
  <c r="EJ77" i="3"/>
  <c r="EQ77" i="3"/>
  <c r="EV77" i="3"/>
  <c r="EZ77" i="3"/>
  <c r="FE77" i="3"/>
  <c r="FI77" i="3"/>
  <c r="HN77" i="3"/>
  <c r="HR77" i="3"/>
  <c r="HW77" i="3"/>
  <c r="IA77" i="3"/>
  <c r="IF77" i="3"/>
  <c r="IJ77" i="3"/>
  <c r="IQ77" i="3"/>
  <c r="IV77" i="3"/>
  <c r="IZ77" i="3"/>
  <c r="JE77" i="3"/>
  <c r="JI77" i="3"/>
  <c r="AN78" i="3"/>
  <c r="AR78" i="3"/>
  <c r="AW78" i="3"/>
  <c r="BA78" i="3"/>
  <c r="BF78" i="3"/>
  <c r="BJ78" i="3"/>
  <c r="CI78" i="3"/>
  <c r="DO78" i="3"/>
  <c r="DS78" i="3"/>
  <c r="DX78" i="3"/>
  <c r="EB78" i="3"/>
  <c r="EG78" i="3"/>
  <c r="EN78" i="3"/>
  <c r="ER78" i="3"/>
  <c r="EW78" i="3"/>
  <c r="FA78" i="3"/>
  <c r="FF78" i="3"/>
  <c r="FJ78" i="3"/>
  <c r="HO78" i="3"/>
  <c r="HS78" i="3"/>
  <c r="HX78" i="3"/>
  <c r="IB78" i="3"/>
  <c r="IG78" i="3"/>
  <c r="IN78" i="3"/>
  <c r="IR78" i="3"/>
  <c r="IW78" i="3"/>
  <c r="JA78" i="3"/>
  <c r="JF78" i="3"/>
  <c r="JJ78" i="3"/>
  <c r="AO79" i="3"/>
  <c r="AS79" i="3"/>
  <c r="AX79" i="3"/>
  <c r="BB79" i="3"/>
  <c r="BG79" i="3"/>
  <c r="DP79" i="3"/>
  <c r="DT79" i="3"/>
  <c r="DY79" i="3"/>
  <c r="ED79" i="3"/>
  <c r="EH79" i="3"/>
  <c r="FN79" i="3"/>
  <c r="FR79" i="3"/>
  <c r="FW79" i="3"/>
  <c r="GA79" i="3"/>
  <c r="GF79" i="3"/>
  <c r="GJ79" i="3"/>
  <c r="HP79" i="3"/>
  <c r="HT79" i="3"/>
  <c r="HY79" i="3"/>
  <c r="ID79" i="3"/>
  <c r="IH79" i="3"/>
  <c r="JN79" i="3"/>
  <c r="JR79" i="3"/>
  <c r="JW79" i="3"/>
  <c r="KA79" i="3"/>
  <c r="KF79" i="3"/>
  <c r="KJ79" i="3"/>
  <c r="AP80" i="3"/>
  <c r="AT80" i="3"/>
  <c r="AY80" i="3"/>
  <c r="BD80" i="3"/>
  <c r="BH80" i="3"/>
  <c r="BO80" i="3"/>
  <c r="BS80" i="3"/>
  <c r="BX80" i="3"/>
  <c r="CB80" i="3"/>
  <c r="CG80" i="3"/>
  <c r="DQ80" i="3"/>
  <c r="DV80" i="3"/>
  <c r="DZ80" i="3"/>
  <c r="EE80" i="3"/>
  <c r="EI80" i="3"/>
  <c r="EP80" i="3"/>
  <c r="ET80" i="3"/>
  <c r="EY80" i="3"/>
  <c r="FD80" i="3"/>
  <c r="FH80" i="3"/>
  <c r="FO80" i="3"/>
  <c r="FS80" i="3"/>
  <c r="FX80" i="3"/>
  <c r="GB80" i="3"/>
  <c r="GG80" i="3"/>
  <c r="HQ80" i="3"/>
  <c r="HV80" i="3"/>
  <c r="HZ80" i="3"/>
  <c r="IE80" i="3"/>
  <c r="II80" i="3"/>
  <c r="IP80" i="3"/>
  <c r="IT80" i="3"/>
  <c r="IY80" i="3"/>
  <c r="JD80" i="3"/>
  <c r="JH80" i="3"/>
  <c r="JO80" i="3"/>
  <c r="JS80" i="3"/>
  <c r="JX80" i="3"/>
  <c r="KB80" i="3"/>
  <c r="KG80" i="3"/>
  <c r="AQ81" i="3"/>
  <c r="AV81" i="3"/>
  <c r="AZ81" i="3"/>
  <c r="BE81" i="3"/>
  <c r="BI81" i="3"/>
  <c r="BP81" i="3"/>
  <c r="BT81" i="3"/>
  <c r="BY81" i="3"/>
  <c r="CD81" i="3"/>
  <c r="CH81" i="3"/>
  <c r="DN81" i="3"/>
  <c r="DR81" i="3"/>
  <c r="DW81" i="3"/>
  <c r="EA81" i="3"/>
  <c r="EF81" i="3"/>
  <c r="EJ81" i="3"/>
  <c r="EQ81" i="3"/>
  <c r="EV81" i="3"/>
  <c r="EZ81" i="3"/>
  <c r="FE81" i="3"/>
  <c r="FI81" i="3"/>
  <c r="FP81" i="3"/>
  <c r="FT81" i="3"/>
  <c r="FY81" i="3"/>
  <c r="GD81" i="3"/>
  <c r="GH81" i="3"/>
  <c r="HN81" i="3"/>
  <c r="HR81" i="3"/>
  <c r="HW81" i="3"/>
  <c r="IA81" i="3"/>
  <c r="IF81" i="3"/>
  <c r="IJ81" i="3"/>
  <c r="IQ81" i="3"/>
  <c r="IV81" i="3"/>
  <c r="IZ81" i="3"/>
  <c r="JE81" i="3"/>
  <c r="JI81" i="3"/>
  <c r="JP81" i="3"/>
  <c r="JT81" i="3"/>
  <c r="JY81" i="3"/>
  <c r="KD81" i="3"/>
  <c r="KH81" i="3"/>
  <c r="AN82" i="3"/>
  <c r="AR82" i="3"/>
  <c r="AW82" i="3"/>
  <c r="BA82" i="3"/>
  <c r="BF82" i="3"/>
  <c r="BJ82" i="3"/>
  <c r="BQ82" i="3"/>
  <c r="BV82" i="3"/>
  <c r="BZ82" i="3"/>
  <c r="CE82" i="3"/>
  <c r="CI82" i="3"/>
  <c r="DO82" i="3"/>
  <c r="DS82" i="3"/>
  <c r="DX82" i="3"/>
  <c r="EB82" i="3"/>
  <c r="EG82" i="3"/>
  <c r="EN82" i="3"/>
  <c r="ER82" i="3"/>
  <c r="EW82" i="3"/>
  <c r="FA82" i="3"/>
  <c r="FF82" i="3"/>
  <c r="FJ82" i="3"/>
  <c r="FQ82" i="3"/>
  <c r="FV82" i="3"/>
  <c r="FZ82" i="3"/>
  <c r="GE82" i="3"/>
  <c r="GI82" i="3"/>
  <c r="HO82" i="3"/>
  <c r="HS82" i="3"/>
  <c r="HX82" i="3"/>
  <c r="IB82" i="3"/>
  <c r="IG82" i="3"/>
  <c r="IN82" i="3"/>
  <c r="IR82" i="3"/>
  <c r="IW82" i="3"/>
  <c r="JA82" i="3"/>
  <c r="JF82" i="3"/>
  <c r="JJ82" i="3"/>
  <c r="JQ82" i="3"/>
  <c r="JV82" i="3"/>
  <c r="JZ82" i="3"/>
  <c r="KE82" i="3"/>
  <c r="KI82" i="3"/>
  <c r="AO83" i="3"/>
  <c r="AS83" i="3"/>
  <c r="AX83" i="3"/>
  <c r="BB83" i="3"/>
  <c r="BG83" i="3"/>
  <c r="BN83" i="3"/>
  <c r="BR83" i="3"/>
  <c r="BW83" i="3"/>
  <c r="CA83" i="3"/>
  <c r="CF83" i="3"/>
  <c r="CJ83" i="3"/>
  <c r="DP83" i="3"/>
  <c r="DT83" i="3"/>
  <c r="DY83" i="3"/>
  <c r="ED83" i="3"/>
  <c r="EH83" i="3"/>
  <c r="EO83" i="3"/>
  <c r="ES83" i="3"/>
  <c r="EX83" i="3"/>
  <c r="FB83" i="3"/>
  <c r="FG83" i="3"/>
  <c r="FN83" i="3"/>
  <c r="FR83" i="3"/>
  <c r="FW83" i="3"/>
  <c r="GA83" i="3"/>
  <c r="GF83" i="3"/>
  <c r="GJ83" i="3"/>
  <c r="HP83" i="3"/>
  <c r="HT83" i="3"/>
  <c r="HY83" i="3"/>
  <c r="ID83" i="3"/>
  <c r="IH83" i="3"/>
  <c r="IO83" i="3"/>
  <c r="IS83" i="3"/>
  <c r="IX83" i="3"/>
  <c r="JB83" i="3"/>
  <c r="JG83" i="3"/>
  <c r="JN83" i="3"/>
  <c r="JR83" i="3"/>
  <c r="JW83" i="3"/>
  <c r="KA83" i="3"/>
  <c r="KF83" i="3"/>
  <c r="KJ83" i="3"/>
  <c r="AP84" i="3"/>
  <c r="AT84" i="3"/>
  <c r="AY84" i="3"/>
  <c r="BD84" i="3"/>
  <c r="BH84" i="3"/>
  <c r="BO84" i="3"/>
  <c r="BS84" i="3"/>
  <c r="BX84" i="3"/>
  <c r="CB84" i="3"/>
  <c r="CG84" i="3"/>
  <c r="DQ84" i="3"/>
  <c r="DV84" i="3"/>
  <c r="DZ84" i="3"/>
  <c r="EE84" i="3"/>
  <c r="EI84" i="3"/>
  <c r="EP84" i="3"/>
  <c r="ET84" i="3"/>
  <c r="EY84" i="3"/>
  <c r="FD84" i="3"/>
  <c r="FH84" i="3"/>
  <c r="FO84" i="3"/>
  <c r="FS84" i="3"/>
  <c r="FX84" i="3"/>
  <c r="GB84" i="3"/>
  <c r="GG84" i="3"/>
  <c r="HQ84" i="3"/>
  <c r="HV84" i="3"/>
  <c r="HZ84" i="3"/>
  <c r="IE84" i="3"/>
  <c r="II84" i="3"/>
  <c r="IP84" i="3"/>
  <c r="IT84" i="3"/>
  <c r="IY84" i="3"/>
  <c r="JD84" i="3"/>
  <c r="JH84" i="3"/>
  <c r="JO84" i="3"/>
  <c r="JS84" i="3"/>
  <c r="JX84" i="3"/>
  <c r="KB84" i="3"/>
  <c r="KG84" i="3"/>
  <c r="AQ85" i="3"/>
  <c r="AV85" i="3"/>
  <c r="AZ85" i="3"/>
  <c r="BE85" i="3"/>
  <c r="BI85" i="3"/>
  <c r="BP85" i="3"/>
  <c r="BT85" i="3"/>
  <c r="BY85" i="3"/>
  <c r="CD85" i="3"/>
  <c r="CH85" i="3"/>
  <c r="DN85" i="3"/>
  <c r="DR85" i="3"/>
  <c r="DW85" i="3"/>
  <c r="EA85" i="3"/>
  <c r="EF85" i="3"/>
  <c r="EJ85" i="3"/>
  <c r="EQ85" i="3"/>
  <c r="EV85" i="3"/>
  <c r="EZ85" i="3"/>
  <c r="FE85" i="3"/>
  <c r="FI85" i="3"/>
  <c r="FP85" i="3"/>
  <c r="FT85" i="3"/>
  <c r="FY85" i="3"/>
  <c r="GD85" i="3"/>
  <c r="GH85" i="3"/>
  <c r="HN85" i="3"/>
  <c r="HR85" i="3"/>
  <c r="HW85" i="3"/>
  <c r="IA85" i="3"/>
  <c r="IF85" i="3"/>
  <c r="IJ85" i="3"/>
  <c r="IQ85" i="3"/>
  <c r="IV85" i="3"/>
  <c r="IZ85" i="3"/>
  <c r="JE85" i="3"/>
  <c r="JI85" i="3"/>
  <c r="JP85" i="3"/>
  <c r="JT85" i="3"/>
  <c r="JY85" i="3"/>
  <c r="KD85" i="3"/>
  <c r="KH85" i="3"/>
  <c r="AN86" i="3"/>
  <c r="AR86" i="3"/>
  <c r="AW86" i="3"/>
  <c r="BA86" i="3"/>
  <c r="BF86" i="3"/>
  <c r="BJ86" i="3"/>
  <c r="BQ86" i="3"/>
  <c r="BV86" i="3"/>
  <c r="BZ86" i="3"/>
  <c r="CE86" i="3"/>
  <c r="CI86" i="3"/>
  <c r="DO86" i="3"/>
  <c r="DS86" i="3"/>
  <c r="DX86" i="3"/>
  <c r="EB86" i="3"/>
  <c r="EG86" i="3"/>
  <c r="EN86" i="3"/>
  <c r="ER86" i="3"/>
  <c r="EW86" i="3"/>
  <c r="FA86" i="3"/>
  <c r="FF86" i="3"/>
  <c r="FJ86" i="3"/>
  <c r="FQ86" i="3"/>
  <c r="FV86" i="3"/>
  <c r="FZ86" i="3"/>
  <c r="GE86" i="3"/>
  <c r="GI86" i="3"/>
  <c r="HO86" i="3"/>
  <c r="HS86" i="3"/>
  <c r="HX86" i="3"/>
  <c r="IB86" i="3"/>
  <c r="IG86" i="3"/>
  <c r="IN86" i="3"/>
  <c r="IR86" i="3"/>
  <c r="IW86" i="3"/>
  <c r="JA86" i="3"/>
  <c r="JF86" i="3"/>
  <c r="JJ86" i="3"/>
  <c r="JQ86" i="3"/>
  <c r="JV86" i="3"/>
  <c r="JZ86" i="3"/>
  <c r="KE86" i="3"/>
  <c r="KI86" i="3"/>
  <c r="AO87" i="3"/>
  <c r="AS87" i="3"/>
  <c r="AX87" i="3"/>
  <c r="BB87" i="3"/>
  <c r="BG87" i="3"/>
  <c r="BN87" i="3"/>
  <c r="BR87" i="3"/>
  <c r="BW87" i="3"/>
  <c r="CA87" i="3"/>
  <c r="CF87" i="3"/>
  <c r="CJ87" i="3"/>
  <c r="DP87" i="3"/>
  <c r="DT87" i="3"/>
  <c r="DY87" i="3"/>
  <c r="ED87" i="3"/>
  <c r="EH87" i="3"/>
  <c r="EO87" i="3"/>
  <c r="ES87" i="3"/>
  <c r="EX87" i="3"/>
  <c r="FB87" i="3"/>
  <c r="FG87" i="3"/>
  <c r="FN87" i="3"/>
  <c r="FR87" i="3"/>
  <c r="FW87" i="3"/>
  <c r="GA87" i="3"/>
  <c r="GF87" i="3"/>
  <c r="GJ87" i="3"/>
  <c r="HP87" i="3"/>
  <c r="HT87" i="3"/>
  <c r="HY87" i="3"/>
  <c r="ID87" i="3"/>
  <c r="IH87" i="3"/>
  <c r="IO87" i="3"/>
  <c r="IS87" i="3"/>
  <c r="IX87" i="3"/>
  <c r="JB87" i="3"/>
  <c r="JG87" i="3"/>
  <c r="JN87" i="3"/>
  <c r="JR87" i="3"/>
  <c r="JW87" i="3"/>
  <c r="KA87" i="3"/>
  <c r="KF87" i="3"/>
  <c r="KJ87" i="3"/>
  <c r="AP88" i="3"/>
  <c r="AT88" i="3"/>
  <c r="AY88" i="3"/>
  <c r="BD88" i="3"/>
  <c r="BH88" i="3"/>
  <c r="BO88" i="3"/>
  <c r="BS88" i="3"/>
  <c r="BX88" i="3"/>
  <c r="CB88" i="3"/>
  <c r="CG88" i="3"/>
  <c r="EP88" i="3"/>
  <c r="ET88" i="3"/>
  <c r="EY88" i="3"/>
  <c r="FD88" i="3"/>
  <c r="FH88" i="3"/>
  <c r="FO88" i="3"/>
  <c r="FS88" i="3"/>
  <c r="FX88" i="3"/>
  <c r="GB88" i="3"/>
  <c r="GG88" i="3"/>
  <c r="HQ88" i="3"/>
  <c r="HV88" i="3"/>
  <c r="HZ88" i="3"/>
  <c r="IE88" i="3"/>
  <c r="II88" i="3"/>
  <c r="IP88" i="3"/>
  <c r="IT88" i="3"/>
  <c r="IY88" i="3"/>
  <c r="JD88" i="3"/>
  <c r="JH88" i="3"/>
  <c r="JO88" i="3"/>
  <c r="JS88" i="3"/>
  <c r="JX88" i="3"/>
  <c r="KB88" i="3"/>
  <c r="KG88" i="3"/>
  <c r="AQ89" i="3"/>
  <c r="AV89" i="3"/>
  <c r="AZ89" i="3"/>
  <c r="BE89" i="3"/>
  <c r="BI89" i="3"/>
  <c r="BP89" i="3"/>
  <c r="BT89" i="3"/>
  <c r="BY89" i="3"/>
  <c r="CD89" i="3"/>
  <c r="CH89" i="3"/>
  <c r="EQ89" i="3"/>
  <c r="EV89" i="3"/>
  <c r="EZ89" i="3"/>
  <c r="FE89" i="3"/>
  <c r="FI89" i="3"/>
  <c r="FP89" i="3"/>
  <c r="FT89" i="3"/>
  <c r="FY89" i="3"/>
  <c r="GD89" i="3"/>
  <c r="GH89" i="3"/>
  <c r="HN89" i="3"/>
  <c r="HR89" i="3"/>
  <c r="HW89" i="3"/>
  <c r="IA89" i="3"/>
  <c r="IF89" i="3"/>
  <c r="IJ89" i="3"/>
  <c r="IQ89" i="3"/>
  <c r="IV89" i="3"/>
  <c r="IZ89" i="3"/>
  <c r="JE89" i="3"/>
  <c r="JI89" i="3"/>
  <c r="JP89" i="3"/>
  <c r="JT89" i="3"/>
  <c r="JY89" i="3"/>
  <c r="KD89" i="3"/>
  <c r="KH89" i="3"/>
  <c r="AN90" i="3"/>
  <c r="AR90" i="3"/>
  <c r="AW90" i="3"/>
  <c r="BA90" i="3"/>
  <c r="BF90" i="3"/>
  <c r="BJ90" i="3"/>
  <c r="BQ90" i="3"/>
  <c r="BV90" i="3"/>
  <c r="BZ90" i="3"/>
  <c r="CE90" i="3"/>
  <c r="CI90" i="3"/>
  <c r="EN90" i="3"/>
  <c r="ER90" i="3"/>
  <c r="EW90" i="3"/>
  <c r="FA90" i="3"/>
  <c r="FF90" i="3"/>
  <c r="FJ90" i="3"/>
  <c r="FQ90" i="3"/>
  <c r="FV90" i="3"/>
  <c r="FZ90" i="3"/>
  <c r="GE90" i="3"/>
  <c r="GI90" i="3"/>
  <c r="HO90" i="3"/>
  <c r="HS90" i="3"/>
  <c r="HX90" i="3"/>
  <c r="IB90" i="3"/>
  <c r="IG90" i="3"/>
  <c r="IN90" i="3"/>
  <c r="IR90" i="3"/>
  <c r="IW90" i="3"/>
  <c r="JA90" i="3"/>
  <c r="JF90" i="3"/>
  <c r="JJ90" i="3"/>
  <c r="JQ90" i="3"/>
  <c r="JV90" i="3"/>
  <c r="JZ90" i="3"/>
  <c r="KE90" i="3"/>
  <c r="KI90" i="3"/>
  <c r="AO91" i="3"/>
  <c r="AS91" i="3"/>
  <c r="AX91" i="3"/>
  <c r="BB91" i="3"/>
  <c r="BG91" i="3"/>
  <c r="BN91" i="3"/>
  <c r="BR91" i="3"/>
  <c r="BW91" i="3"/>
  <c r="CA91" i="3"/>
  <c r="CF91" i="3"/>
  <c r="CJ91" i="3"/>
  <c r="EO91" i="3"/>
  <c r="ES91" i="3"/>
  <c r="EX91" i="3"/>
  <c r="FB91" i="3"/>
  <c r="FG91" i="3"/>
  <c r="HP91" i="3"/>
  <c r="HT91" i="3"/>
  <c r="HY91" i="3"/>
  <c r="ID91" i="3"/>
  <c r="IH91" i="3"/>
  <c r="AP92" i="3"/>
  <c r="AT92" i="3"/>
  <c r="AY92" i="3"/>
  <c r="BD92" i="3"/>
  <c r="BH92" i="3"/>
  <c r="BO92" i="3"/>
  <c r="BS92" i="3"/>
  <c r="BX92" i="3"/>
  <c r="CB92" i="3"/>
  <c r="CG92" i="3"/>
  <c r="EP92" i="3"/>
  <c r="ET92" i="3"/>
  <c r="EY92" i="3"/>
  <c r="FD92" i="3"/>
  <c r="FH92" i="3"/>
  <c r="HQ92" i="3"/>
  <c r="HV92" i="3"/>
  <c r="HZ92" i="3"/>
  <c r="IE92" i="3"/>
  <c r="II92" i="3"/>
  <c r="AQ93" i="3"/>
  <c r="AV93" i="3"/>
  <c r="AZ93" i="3"/>
  <c r="BE93" i="3"/>
  <c r="BI93" i="3"/>
  <c r="BP93" i="3"/>
  <c r="BT93" i="3"/>
  <c r="BY93" i="3"/>
  <c r="CD93" i="3"/>
  <c r="CH93" i="3"/>
  <c r="EQ93" i="3"/>
  <c r="EV93" i="3"/>
  <c r="EZ93" i="3"/>
  <c r="FE93" i="3"/>
  <c r="FI93" i="3"/>
  <c r="HN93" i="3"/>
  <c r="HR93" i="3"/>
  <c r="HW93" i="3"/>
  <c r="IA93" i="3"/>
  <c r="IF93" i="3"/>
  <c r="IJ93" i="3"/>
  <c r="FQ94" i="3"/>
  <c r="FV94" i="3"/>
  <c r="FZ94" i="3"/>
  <c r="GE94" i="3"/>
  <c r="GI94" i="3"/>
  <c r="HO94" i="3"/>
  <c r="HS94" i="3"/>
  <c r="HX94" i="3"/>
  <c r="IB94" i="3"/>
  <c r="IG94" i="3"/>
  <c r="JQ94" i="3"/>
  <c r="JV94" i="3"/>
  <c r="JZ94" i="3"/>
  <c r="KE94" i="3"/>
  <c r="KI94" i="3"/>
  <c r="DP95" i="3"/>
  <c r="DT95" i="3"/>
  <c r="DY95" i="3"/>
  <c r="ED95" i="3"/>
  <c r="EH95" i="3"/>
  <c r="EO95" i="3"/>
  <c r="ES95" i="3"/>
  <c r="EX95" i="3"/>
  <c r="FB95" i="3"/>
  <c r="FG95" i="3"/>
  <c r="FN95" i="3"/>
  <c r="FR95" i="3"/>
  <c r="FW95" i="3"/>
  <c r="GA95" i="3"/>
  <c r="GF95" i="3"/>
  <c r="GJ95" i="3"/>
  <c r="HP95" i="3"/>
  <c r="HT95" i="3"/>
  <c r="HY95" i="3"/>
  <c r="ID95" i="3"/>
  <c r="IH95" i="3"/>
  <c r="IO95" i="3"/>
  <c r="IS95" i="3"/>
  <c r="IX95" i="3"/>
  <c r="JB95" i="3"/>
  <c r="JG95" i="3"/>
  <c r="JN95" i="3"/>
  <c r="JR95" i="3"/>
  <c r="JW95" i="3"/>
  <c r="KA95" i="3"/>
  <c r="KF95" i="3"/>
  <c r="KJ95" i="3"/>
  <c r="DQ96" i="3"/>
  <c r="DV96" i="3"/>
  <c r="DZ96" i="3"/>
  <c r="EE96" i="3"/>
  <c r="EI96" i="3"/>
  <c r="EP96" i="3"/>
  <c r="ET96" i="3"/>
  <c r="EY96" i="3"/>
  <c r="FD96" i="3"/>
  <c r="FH96" i="3"/>
  <c r="GG96" i="3"/>
  <c r="HQ96" i="3"/>
  <c r="HV96" i="3"/>
  <c r="HZ96" i="3"/>
  <c r="IE96" i="3"/>
  <c r="II96" i="3"/>
  <c r="IP96" i="3"/>
  <c r="IT96" i="3"/>
  <c r="IY96" i="3"/>
  <c r="JD96" i="3"/>
  <c r="JH96" i="3"/>
  <c r="JO96" i="3"/>
  <c r="JS96" i="3"/>
  <c r="JX96" i="3"/>
  <c r="KB96" i="3"/>
  <c r="KG96" i="3"/>
  <c r="DN97" i="3"/>
  <c r="DR97" i="3"/>
  <c r="DW97" i="3"/>
  <c r="EA97" i="3"/>
  <c r="EF97" i="3"/>
  <c r="EJ97" i="3"/>
  <c r="EQ97" i="3"/>
  <c r="EV97" i="3"/>
  <c r="EZ97" i="3"/>
  <c r="FE97" i="3"/>
  <c r="FI97" i="3"/>
  <c r="FP97" i="3"/>
  <c r="FT97" i="3"/>
  <c r="FY97" i="3"/>
  <c r="GD97" i="3"/>
  <c r="GH97" i="3"/>
  <c r="HN97" i="3"/>
  <c r="HR97" i="3"/>
  <c r="HW97" i="3"/>
  <c r="IA97" i="3"/>
  <c r="IF97" i="3"/>
  <c r="IJ97" i="3"/>
  <c r="IQ97" i="3"/>
  <c r="IV97" i="3"/>
  <c r="IZ97" i="3"/>
  <c r="JE97" i="3"/>
  <c r="JI97" i="3"/>
  <c r="JP97" i="3"/>
  <c r="JT97" i="3"/>
  <c r="JY97" i="3"/>
  <c r="KD97" i="3"/>
  <c r="KH97" i="3"/>
  <c r="DO98" i="3"/>
  <c r="DS98" i="3"/>
  <c r="DX98" i="3"/>
  <c r="EB98" i="3"/>
  <c r="EG98" i="3"/>
  <c r="HO98" i="3"/>
  <c r="HS98" i="3"/>
  <c r="HX98" i="3"/>
  <c r="IB98" i="3"/>
  <c r="IG98" i="3"/>
  <c r="IN98" i="3"/>
  <c r="IR98" i="3"/>
  <c r="IW98" i="3"/>
  <c r="JA98" i="3"/>
  <c r="JF98" i="3"/>
  <c r="JJ98" i="3"/>
  <c r="JQ98" i="3"/>
  <c r="JV98" i="3"/>
  <c r="JZ98" i="3"/>
  <c r="KE98" i="3"/>
  <c r="KI98" i="3"/>
  <c r="DP99" i="3"/>
  <c r="DT99" i="3"/>
  <c r="DY99" i="3"/>
  <c r="ED99" i="3"/>
  <c r="EH99" i="3"/>
  <c r="HP99" i="3"/>
  <c r="HT99" i="3"/>
  <c r="HY99" i="3"/>
  <c r="ID99" i="3"/>
  <c r="IH99" i="3"/>
  <c r="IO99" i="3"/>
  <c r="IS99" i="3"/>
  <c r="IX99" i="3"/>
  <c r="JB99" i="3"/>
  <c r="JG99" i="3"/>
  <c r="JN99" i="3"/>
  <c r="JR99" i="3"/>
  <c r="JW99" i="3"/>
  <c r="KA99" i="3"/>
  <c r="KF99" i="3"/>
  <c r="KJ99" i="3"/>
  <c r="GQ100" i="3"/>
  <c r="CQ100" i="3"/>
  <c r="IQ100" i="3"/>
  <c r="EQ100" i="3"/>
  <c r="AQ100" i="3"/>
  <c r="HQ100" i="3"/>
  <c r="DQ100" i="3"/>
  <c r="GV100" i="3"/>
  <c r="CV100" i="3"/>
  <c r="IV100" i="3"/>
  <c r="EV100" i="3"/>
  <c r="AV100" i="3"/>
  <c r="HV100" i="3"/>
  <c r="DV100" i="3"/>
  <c r="GZ100" i="3"/>
  <c r="CZ100" i="3"/>
  <c r="IZ100" i="3"/>
  <c r="EZ100" i="3"/>
  <c r="AZ100" i="3"/>
  <c r="HZ100" i="3"/>
  <c r="DZ100" i="3"/>
  <c r="HE100" i="3"/>
  <c r="DE100" i="3"/>
  <c r="JE100" i="3"/>
  <c r="FE100" i="3"/>
  <c r="BE100" i="3"/>
  <c r="IE100" i="3"/>
  <c r="EE100" i="3"/>
  <c r="HI100" i="3"/>
  <c r="DI100" i="3"/>
  <c r="JI100" i="3"/>
  <c r="FI100" i="3"/>
  <c r="BI100" i="3"/>
  <c r="II100" i="3"/>
  <c r="EI100" i="3"/>
  <c r="BQ100" i="3"/>
  <c r="FZ100" i="3"/>
  <c r="JV100" i="3"/>
  <c r="FN66" i="3"/>
  <c r="FR66" i="3"/>
  <c r="FW66" i="3"/>
  <c r="GA66" i="3"/>
  <c r="GF66" i="3"/>
  <c r="GJ66" i="3"/>
  <c r="DQ67" i="3"/>
  <c r="DV67" i="3"/>
  <c r="DZ67" i="3"/>
  <c r="EE67" i="3"/>
  <c r="EI67" i="3"/>
  <c r="FO67" i="3"/>
  <c r="FS67" i="3"/>
  <c r="FX67" i="3"/>
  <c r="GB67" i="3"/>
  <c r="GG67" i="3"/>
  <c r="DO69" i="3"/>
  <c r="DS69" i="3"/>
  <c r="DX69" i="3"/>
  <c r="EB69" i="3"/>
  <c r="EG69" i="3"/>
  <c r="P108" i="3"/>
  <c r="T108" i="3"/>
  <c r="Y108" i="3"/>
  <c r="AD108" i="3"/>
  <c r="AH108" i="3"/>
  <c r="CF73" i="3"/>
  <c r="CJ73" i="3"/>
  <c r="CQ73" i="3"/>
  <c r="CV73" i="3"/>
  <c r="CZ73" i="3"/>
  <c r="DE73" i="3"/>
  <c r="DI73" i="3"/>
  <c r="DP73" i="3"/>
  <c r="DT73" i="3"/>
  <c r="DY73" i="3"/>
  <c r="ED73" i="3"/>
  <c r="EH73" i="3"/>
  <c r="FN73" i="3"/>
  <c r="FR73" i="3"/>
  <c r="FW73" i="3"/>
  <c r="GA73" i="3"/>
  <c r="GF73" i="3"/>
  <c r="GJ73" i="3"/>
  <c r="GQ73" i="3"/>
  <c r="GV73" i="3"/>
  <c r="GZ73" i="3"/>
  <c r="HE73" i="3"/>
  <c r="HI73" i="3"/>
  <c r="HP73" i="3"/>
  <c r="HT73" i="3"/>
  <c r="HY73" i="3"/>
  <c r="ID73" i="3"/>
  <c r="IH73" i="3"/>
  <c r="JN73" i="3"/>
  <c r="JR73" i="3"/>
  <c r="JW73" i="3"/>
  <c r="KA73" i="3"/>
  <c r="KF73" i="3"/>
  <c r="KJ73" i="3"/>
  <c r="BS74" i="3"/>
  <c r="BX74" i="3"/>
  <c r="CB74" i="3"/>
  <c r="CG74" i="3"/>
  <c r="CN74" i="3"/>
  <c r="CR74" i="3"/>
  <c r="CW74" i="3"/>
  <c r="DA74" i="3"/>
  <c r="DF74" i="3"/>
  <c r="DJ74" i="3"/>
  <c r="DQ74" i="3"/>
  <c r="DV74" i="3"/>
  <c r="DZ74" i="3"/>
  <c r="EE74" i="3"/>
  <c r="EI74" i="3"/>
  <c r="FO74" i="3"/>
  <c r="FS74" i="3"/>
  <c r="FX74" i="3"/>
  <c r="GB74" i="3"/>
  <c r="GG74" i="3"/>
  <c r="BP75" i="3"/>
  <c r="BT75" i="3"/>
  <c r="BY75" i="3"/>
  <c r="CD75" i="3"/>
  <c r="CH75" i="3"/>
  <c r="CO75" i="3"/>
  <c r="CS75" i="3"/>
  <c r="CX75" i="3"/>
  <c r="DB75" i="3"/>
  <c r="DG75" i="3"/>
  <c r="DN75" i="3"/>
  <c r="DR75" i="3"/>
  <c r="DW75" i="3"/>
  <c r="EA75" i="3"/>
  <c r="EF75" i="3"/>
  <c r="EJ75" i="3"/>
  <c r="FP75" i="3"/>
  <c r="FT75" i="3"/>
  <c r="FY75" i="3"/>
  <c r="GD75" i="3"/>
  <c r="GH75" i="3"/>
  <c r="DO76" i="3"/>
  <c r="DS76" i="3"/>
  <c r="DX76" i="3"/>
  <c r="EB76" i="3"/>
  <c r="EG76" i="3"/>
  <c r="DP77" i="3"/>
  <c r="DT77" i="3"/>
  <c r="DY77" i="3"/>
  <c r="ED77" i="3"/>
  <c r="EH77" i="3"/>
  <c r="DQ78" i="3"/>
  <c r="DV78" i="3"/>
  <c r="DZ78" i="3"/>
  <c r="EE78" i="3"/>
  <c r="EI78" i="3"/>
  <c r="CO79" i="3"/>
  <c r="CS79" i="3"/>
  <c r="CX79" i="3"/>
  <c r="DB79" i="3"/>
  <c r="DG79" i="3"/>
  <c r="DN79" i="3"/>
  <c r="DR79" i="3"/>
  <c r="DW79" i="3"/>
  <c r="EA79" i="3"/>
  <c r="EF79" i="3"/>
  <c r="EJ79" i="3"/>
  <c r="FP79" i="3"/>
  <c r="FT79" i="3"/>
  <c r="FY79" i="3"/>
  <c r="GD79" i="3"/>
  <c r="GH79" i="3"/>
  <c r="BQ80" i="3"/>
  <c r="BV80" i="3"/>
  <c r="BZ80" i="3"/>
  <c r="CE80" i="3"/>
  <c r="CI80" i="3"/>
  <c r="CP80" i="3"/>
  <c r="CT80" i="3"/>
  <c r="CY80" i="3"/>
  <c r="DD80" i="3"/>
  <c r="DH80" i="3"/>
  <c r="DO80" i="3"/>
  <c r="DS80" i="3"/>
  <c r="DX80" i="3"/>
  <c r="EB80" i="3"/>
  <c r="EG80" i="3"/>
  <c r="FQ80" i="3"/>
  <c r="FV80" i="3"/>
  <c r="FZ80" i="3"/>
  <c r="GE80" i="3"/>
  <c r="GI80" i="3"/>
  <c r="BN81" i="3"/>
  <c r="BR81" i="3"/>
  <c r="BW81" i="3"/>
  <c r="CA81" i="3"/>
  <c r="CF81" i="3"/>
  <c r="CJ81" i="3"/>
  <c r="CQ81" i="3"/>
  <c r="CV81" i="3"/>
  <c r="CZ81" i="3"/>
  <c r="DE81" i="3"/>
  <c r="DI81" i="3"/>
  <c r="DP81" i="3"/>
  <c r="DT81" i="3"/>
  <c r="DY81" i="3"/>
  <c r="ED81" i="3"/>
  <c r="EH81" i="3"/>
  <c r="FN81" i="3"/>
  <c r="FR81" i="3"/>
  <c r="FW81" i="3"/>
  <c r="GA81" i="3"/>
  <c r="GF81" i="3"/>
  <c r="GJ81" i="3"/>
  <c r="BO82" i="3"/>
  <c r="BS82" i="3"/>
  <c r="BX82" i="3"/>
  <c r="CB82" i="3"/>
  <c r="CG82" i="3"/>
  <c r="CN82" i="3"/>
  <c r="CR82" i="3"/>
  <c r="CW82" i="3"/>
  <c r="DA82" i="3"/>
  <c r="DF82" i="3"/>
  <c r="DJ82" i="3"/>
  <c r="DQ82" i="3"/>
  <c r="DV82" i="3"/>
  <c r="DZ82" i="3"/>
  <c r="EE82" i="3"/>
  <c r="EI82" i="3"/>
  <c r="FO82" i="3"/>
  <c r="FS82" i="3"/>
  <c r="FX82" i="3"/>
  <c r="GB82" i="3"/>
  <c r="GG82" i="3"/>
  <c r="BP83" i="3"/>
  <c r="BT83" i="3"/>
  <c r="BY83" i="3"/>
  <c r="CD83" i="3"/>
  <c r="CH83" i="3"/>
  <c r="CO83" i="3"/>
  <c r="CS83" i="3"/>
  <c r="CX83" i="3"/>
  <c r="DB83" i="3"/>
  <c r="DG83" i="3"/>
  <c r="DN83" i="3"/>
  <c r="DR83" i="3"/>
  <c r="DW83" i="3"/>
  <c r="EA83" i="3"/>
  <c r="EF83" i="3"/>
  <c r="EJ83" i="3"/>
  <c r="FP83" i="3"/>
  <c r="FT83" i="3"/>
  <c r="FY83" i="3"/>
  <c r="GD83" i="3"/>
  <c r="GH83" i="3"/>
  <c r="BQ84" i="3"/>
  <c r="BV84" i="3"/>
  <c r="BZ84" i="3"/>
  <c r="CE84" i="3"/>
  <c r="CI84" i="3"/>
  <c r="CP84" i="3"/>
  <c r="CT84" i="3"/>
  <c r="CY84" i="3"/>
  <c r="DD84" i="3"/>
  <c r="DH84" i="3"/>
  <c r="DO84" i="3"/>
  <c r="DS84" i="3"/>
  <c r="DX84" i="3"/>
  <c r="EB84" i="3"/>
  <c r="EG84" i="3"/>
  <c r="FQ84" i="3"/>
  <c r="FV84" i="3"/>
  <c r="FZ84" i="3"/>
  <c r="GE84" i="3"/>
  <c r="GI84" i="3"/>
  <c r="BN85" i="3"/>
  <c r="BR85" i="3"/>
  <c r="BW85" i="3"/>
  <c r="CA85" i="3"/>
  <c r="CF85" i="3"/>
  <c r="CJ85" i="3"/>
  <c r="CQ85" i="3"/>
  <c r="CV85" i="3"/>
  <c r="CZ85" i="3"/>
  <c r="DE85" i="3"/>
  <c r="DI85" i="3"/>
  <c r="DP85" i="3"/>
  <c r="DT85" i="3"/>
  <c r="DY85" i="3"/>
  <c r="ED85" i="3"/>
  <c r="EH85" i="3"/>
  <c r="FN85" i="3"/>
  <c r="FR85" i="3"/>
  <c r="FW85" i="3"/>
  <c r="GA85" i="3"/>
  <c r="GF85" i="3"/>
  <c r="GJ85" i="3"/>
  <c r="BO86" i="3"/>
  <c r="BS86" i="3"/>
  <c r="BX86" i="3"/>
  <c r="CB86" i="3"/>
  <c r="CG86" i="3"/>
  <c r="CN86" i="3"/>
  <c r="CR86" i="3"/>
  <c r="CW86" i="3"/>
  <c r="DA86" i="3"/>
  <c r="DF86" i="3"/>
  <c r="DJ86" i="3"/>
  <c r="DQ86" i="3"/>
  <c r="DV86" i="3"/>
  <c r="DZ86" i="3"/>
  <c r="EE86" i="3"/>
  <c r="EI86" i="3"/>
  <c r="FO86" i="3"/>
  <c r="FS86" i="3"/>
  <c r="FX86" i="3"/>
  <c r="GB86" i="3"/>
  <c r="GG86" i="3"/>
  <c r="BP87" i="3"/>
  <c r="BT87" i="3"/>
  <c r="BY87" i="3"/>
  <c r="CD87" i="3"/>
  <c r="CH87" i="3"/>
  <c r="CO87" i="3"/>
  <c r="CS87" i="3"/>
  <c r="CX87" i="3"/>
  <c r="DB87" i="3"/>
  <c r="DG87" i="3"/>
  <c r="DN87" i="3"/>
  <c r="DR87" i="3"/>
  <c r="DW87" i="3"/>
  <c r="EA87" i="3"/>
  <c r="EF87" i="3"/>
  <c r="EJ87" i="3"/>
  <c r="FP87" i="3"/>
  <c r="FT87" i="3"/>
  <c r="FY87" i="3"/>
  <c r="GD87" i="3"/>
  <c r="GH87" i="3"/>
  <c r="BV88" i="3"/>
  <c r="BZ88" i="3"/>
  <c r="CE88" i="3"/>
  <c r="CI88" i="3"/>
  <c r="FQ88" i="3"/>
  <c r="FV88" i="3"/>
  <c r="FZ88" i="3"/>
  <c r="GE88" i="3"/>
  <c r="GI88" i="3"/>
  <c r="BN89" i="3"/>
  <c r="BR89" i="3"/>
  <c r="BW89" i="3"/>
  <c r="CA89" i="3"/>
  <c r="CF89" i="3"/>
  <c r="CJ89" i="3"/>
  <c r="FN89" i="3"/>
  <c r="FR89" i="3"/>
  <c r="FW89" i="3"/>
  <c r="GA89" i="3"/>
  <c r="GF89" i="3"/>
  <c r="GJ89" i="3"/>
  <c r="BO90" i="3"/>
  <c r="BS90" i="3"/>
  <c r="BX90" i="3"/>
  <c r="CB90" i="3"/>
  <c r="CG90" i="3"/>
  <c r="FO90" i="3"/>
  <c r="FS90" i="3"/>
  <c r="FX90" i="3"/>
  <c r="GB90" i="3"/>
  <c r="GG90" i="3"/>
  <c r="FO94" i="3"/>
  <c r="FS94" i="3"/>
  <c r="FX94" i="3"/>
  <c r="GB94" i="3"/>
  <c r="GG94" i="3"/>
  <c r="BP95" i="3"/>
  <c r="BT95" i="3"/>
  <c r="BY95" i="3"/>
  <c r="CD95" i="3"/>
  <c r="CH95" i="3"/>
  <c r="CO95" i="3"/>
  <c r="CS95" i="3"/>
  <c r="CX95" i="3"/>
  <c r="DB95" i="3"/>
  <c r="DG95" i="3"/>
  <c r="DN95" i="3"/>
  <c r="DR95" i="3"/>
  <c r="DW95" i="3"/>
  <c r="EA95" i="3"/>
  <c r="EF95" i="3"/>
  <c r="EJ95" i="3"/>
  <c r="FP95" i="3"/>
  <c r="FT95" i="3"/>
  <c r="FY95" i="3"/>
  <c r="GD95" i="3"/>
  <c r="GH95" i="3"/>
  <c r="BQ96" i="3"/>
  <c r="BV96" i="3"/>
  <c r="BZ96" i="3"/>
  <c r="CE96" i="3"/>
  <c r="CI96" i="3"/>
  <c r="CP96" i="3"/>
  <c r="CT96" i="3"/>
  <c r="CY96" i="3"/>
  <c r="DD96" i="3"/>
  <c r="DH96" i="3"/>
  <c r="DO96" i="3"/>
  <c r="DS96" i="3"/>
  <c r="DX96" i="3"/>
  <c r="EB96" i="3"/>
  <c r="EG96" i="3"/>
  <c r="FQ96" i="3"/>
  <c r="FV96" i="3"/>
  <c r="FZ96" i="3"/>
  <c r="GE96" i="3"/>
  <c r="GI96" i="3"/>
  <c r="BN97" i="3"/>
  <c r="BR97" i="3"/>
  <c r="BW97" i="3"/>
  <c r="CA97" i="3"/>
  <c r="CF97" i="3"/>
  <c r="CJ97" i="3"/>
  <c r="CQ97" i="3"/>
  <c r="CV97" i="3"/>
  <c r="CZ97" i="3"/>
  <c r="DE97" i="3"/>
  <c r="DI97" i="3"/>
  <c r="DP97" i="3"/>
  <c r="DT97" i="3"/>
  <c r="DY97" i="3"/>
  <c r="ED97" i="3"/>
  <c r="EH97" i="3"/>
  <c r="FN97" i="3"/>
  <c r="FR97" i="3"/>
  <c r="FW97" i="3"/>
  <c r="GA97" i="3"/>
  <c r="GF97" i="3"/>
  <c r="GJ97" i="3"/>
  <c r="BO98" i="3"/>
  <c r="BS98" i="3"/>
  <c r="BX98" i="3"/>
  <c r="CB98" i="3"/>
  <c r="CG98" i="3"/>
  <c r="CN98" i="3"/>
  <c r="CR98" i="3"/>
  <c r="CW98" i="3"/>
  <c r="DA98" i="3"/>
  <c r="DF98" i="3"/>
  <c r="DJ98" i="3"/>
  <c r="DQ98" i="3"/>
  <c r="DV98" i="3"/>
  <c r="DZ98" i="3"/>
  <c r="EE98" i="3"/>
  <c r="EI98" i="3"/>
  <c r="FO98" i="3"/>
  <c r="FS98" i="3"/>
  <c r="FX98" i="3"/>
  <c r="GB98" i="3"/>
  <c r="GG98" i="3"/>
  <c r="BP99" i="3"/>
  <c r="BT99" i="3"/>
  <c r="BY99" i="3"/>
  <c r="CD99" i="3"/>
  <c r="CH99" i="3"/>
  <c r="CO99" i="3"/>
  <c r="CS99" i="3"/>
  <c r="CX99" i="3"/>
  <c r="DB99" i="3"/>
  <c r="DG99" i="3"/>
  <c r="DN99" i="3"/>
  <c r="DR99" i="3"/>
  <c r="DW99" i="3"/>
  <c r="EA99" i="3"/>
  <c r="EF99" i="3"/>
  <c r="EJ99" i="3"/>
  <c r="FP99" i="3"/>
  <c r="FT99" i="3"/>
  <c r="FY99" i="3"/>
  <c r="GD99" i="3"/>
  <c r="GH99" i="3"/>
  <c r="IO100" i="3"/>
  <c r="EO100" i="3"/>
  <c r="GO100" i="3"/>
  <c r="CO100" i="3"/>
  <c r="JO100" i="3"/>
  <c r="FO100" i="3"/>
  <c r="IS100" i="3"/>
  <c r="ES100" i="3"/>
  <c r="GS100" i="3"/>
  <c r="CS100" i="3"/>
  <c r="JS100" i="3"/>
  <c r="FS100" i="3"/>
  <c r="IX100" i="3"/>
  <c r="EX100" i="3"/>
  <c r="GX100" i="3"/>
  <c r="CX100" i="3"/>
  <c r="JX100" i="3"/>
  <c r="FX100" i="3"/>
  <c r="JB100" i="3"/>
  <c r="FB100" i="3"/>
  <c r="HB100" i="3"/>
  <c r="DB100" i="3"/>
  <c r="KB100" i="3"/>
  <c r="GB100" i="3"/>
  <c r="JG100" i="3"/>
  <c r="FG100" i="3"/>
  <c r="HG100" i="3"/>
  <c r="DG100" i="3"/>
  <c r="KG100" i="3"/>
  <c r="GG100" i="3"/>
  <c r="AS100" i="3"/>
  <c r="AY100" i="3"/>
  <c r="BS100" i="3"/>
  <c r="BZ100" i="3"/>
  <c r="CG100" i="3"/>
  <c r="DH100" i="3"/>
  <c r="EB100" i="3"/>
  <c r="FQ100" i="3"/>
  <c r="GI100" i="3"/>
  <c r="HD100" i="3"/>
  <c r="HX100" i="3"/>
  <c r="KE100" i="3"/>
  <c r="IP101" i="3"/>
  <c r="EP101" i="3"/>
  <c r="AP101" i="3"/>
  <c r="GP101" i="3"/>
  <c r="CP101" i="3"/>
  <c r="JP101" i="3"/>
  <c r="FP101" i="3"/>
  <c r="BP101" i="3"/>
  <c r="IT101" i="3"/>
  <c r="ET101" i="3"/>
  <c r="AT101" i="3"/>
  <c r="GT101" i="3"/>
  <c r="CT101" i="3"/>
  <c r="JT101" i="3"/>
  <c r="FT101" i="3"/>
  <c r="BT101" i="3"/>
  <c r="IY101" i="3"/>
  <c r="EY101" i="3"/>
  <c r="AY101" i="3"/>
  <c r="GY101" i="3"/>
  <c r="CY101" i="3"/>
  <c r="JY101" i="3"/>
  <c r="FY101" i="3"/>
  <c r="BY101" i="3"/>
  <c r="JD101" i="3"/>
  <c r="FD101" i="3"/>
  <c r="BD101" i="3"/>
  <c r="HD101" i="3"/>
  <c r="DD101" i="3"/>
  <c r="KD101" i="3"/>
  <c r="GD101" i="3"/>
  <c r="CD101" i="3"/>
  <c r="JH101" i="3"/>
  <c r="FH101" i="3"/>
  <c r="BH101" i="3"/>
  <c r="HH101" i="3"/>
  <c r="DH101" i="3"/>
  <c r="KH101" i="3"/>
  <c r="GH101" i="3"/>
  <c r="CH101" i="3"/>
  <c r="DP101" i="3"/>
  <c r="EH101" i="3"/>
  <c r="ID101" i="3"/>
  <c r="IQ102" i="3"/>
  <c r="EQ102" i="3"/>
  <c r="AQ102" i="3"/>
  <c r="GQ102" i="3"/>
  <c r="CQ102" i="3"/>
  <c r="JQ102" i="3"/>
  <c r="FQ102" i="3"/>
  <c r="BQ102" i="3"/>
  <c r="IV102" i="3"/>
  <c r="EV102" i="3"/>
  <c r="AV102" i="3"/>
  <c r="GV102" i="3"/>
  <c r="CV102" i="3"/>
  <c r="JV102" i="3"/>
  <c r="FV102" i="3"/>
  <c r="BV102" i="3"/>
  <c r="IZ102" i="3"/>
  <c r="EZ102" i="3"/>
  <c r="AZ102" i="3"/>
  <c r="GZ102" i="3"/>
  <c r="CZ102" i="3"/>
  <c r="JZ102" i="3"/>
  <c r="FZ102" i="3"/>
  <c r="BZ102" i="3"/>
  <c r="JE102" i="3"/>
  <c r="FE102" i="3"/>
  <c r="BE102" i="3"/>
  <c r="HE102" i="3"/>
  <c r="DE102" i="3"/>
  <c r="KE102" i="3"/>
  <c r="GE102" i="3"/>
  <c r="CE102" i="3"/>
  <c r="JI102" i="3"/>
  <c r="FI102" i="3"/>
  <c r="BI102" i="3"/>
  <c r="HI102" i="3"/>
  <c r="DI102" i="3"/>
  <c r="KI102" i="3"/>
  <c r="GI102" i="3"/>
  <c r="CI102" i="3"/>
  <c r="DQ102" i="3"/>
  <c r="EI102" i="3"/>
  <c r="IE102" i="3"/>
  <c r="CO101" i="3"/>
  <c r="CS101" i="3"/>
  <c r="CX101" i="3"/>
  <c r="DB101" i="3"/>
  <c r="DG101" i="3"/>
  <c r="DN101" i="3"/>
  <c r="DR101" i="3"/>
  <c r="DW101" i="3"/>
  <c r="EA101" i="3"/>
  <c r="EF101" i="3"/>
  <c r="EJ101" i="3"/>
  <c r="EQ101" i="3"/>
  <c r="EV101" i="3"/>
  <c r="EZ101" i="3"/>
  <c r="FE101" i="3"/>
  <c r="FI101" i="3"/>
  <c r="GO101" i="3"/>
  <c r="GS101" i="3"/>
  <c r="GX101" i="3"/>
  <c r="HB101" i="3"/>
  <c r="HG101" i="3"/>
  <c r="HN101" i="3"/>
  <c r="HR101" i="3"/>
  <c r="HW101" i="3"/>
  <c r="IA101" i="3"/>
  <c r="IF101" i="3"/>
  <c r="IJ101" i="3"/>
  <c r="IQ101" i="3"/>
  <c r="IV101" i="3"/>
  <c r="IZ101" i="3"/>
  <c r="JE101" i="3"/>
  <c r="JI101" i="3"/>
  <c r="CP102" i="3"/>
  <c r="CT102" i="3"/>
  <c r="CY102" i="3"/>
  <c r="DD102" i="3"/>
  <c r="DH102" i="3"/>
  <c r="DO102" i="3"/>
  <c r="DS102" i="3"/>
  <c r="DX102" i="3"/>
  <c r="EB102" i="3"/>
  <c r="EG102" i="3"/>
  <c r="EN102" i="3"/>
  <c r="ER102" i="3"/>
  <c r="EW102" i="3"/>
  <c r="FA102" i="3"/>
  <c r="FF102" i="3"/>
  <c r="FJ102" i="3"/>
  <c r="GP102" i="3"/>
  <c r="GT102" i="3"/>
  <c r="GY102" i="3"/>
  <c r="HD102" i="3"/>
  <c r="HH102" i="3"/>
  <c r="HO102" i="3"/>
  <c r="HS102" i="3"/>
  <c r="HX102" i="3"/>
  <c r="IB102" i="3"/>
  <c r="IG102" i="3"/>
  <c r="IN102" i="3"/>
  <c r="IR102" i="3"/>
  <c r="IW102" i="3"/>
  <c r="JA102" i="3"/>
  <c r="JF102" i="3"/>
  <c r="JJ102" i="3"/>
  <c r="AN101" i="3"/>
  <c r="AR101" i="3"/>
  <c r="AW101" i="3"/>
  <c r="BA101" i="3"/>
  <c r="BF101" i="3"/>
  <c r="BJ101" i="3"/>
  <c r="BQ101" i="3"/>
  <c r="BV101" i="3"/>
  <c r="BZ101" i="3"/>
  <c r="CE101" i="3"/>
  <c r="CI101" i="3"/>
  <c r="DO101" i="3"/>
  <c r="DS101" i="3"/>
  <c r="DX101" i="3"/>
  <c r="EB101" i="3"/>
  <c r="EG101" i="3"/>
  <c r="EN101" i="3"/>
  <c r="ER101" i="3"/>
  <c r="EW101" i="3"/>
  <c r="FA101" i="3"/>
  <c r="FF101" i="3"/>
  <c r="FJ101" i="3"/>
  <c r="FQ101" i="3"/>
  <c r="FV101" i="3"/>
  <c r="FZ101" i="3"/>
  <c r="GE101" i="3"/>
  <c r="GI101" i="3"/>
  <c r="HO101" i="3"/>
  <c r="HS101" i="3"/>
  <c r="HX101" i="3"/>
  <c r="IB101" i="3"/>
  <c r="IG101" i="3"/>
  <c r="IN101" i="3"/>
  <c r="IR101" i="3"/>
  <c r="IW101" i="3"/>
  <c r="JA101" i="3"/>
  <c r="JF101" i="3"/>
  <c r="JJ101" i="3"/>
  <c r="JQ101" i="3"/>
  <c r="JV101" i="3"/>
  <c r="JZ101" i="3"/>
  <c r="KE101" i="3"/>
  <c r="KI101" i="3"/>
  <c r="AO102" i="3"/>
  <c r="AS102" i="3"/>
  <c r="AX102" i="3"/>
  <c r="BB102" i="3"/>
  <c r="BG102" i="3"/>
  <c r="BN102" i="3"/>
  <c r="BR102" i="3"/>
  <c r="BW102" i="3"/>
  <c r="CA102" i="3"/>
  <c r="CF102" i="3"/>
  <c r="CJ102" i="3"/>
  <c r="DP102" i="3"/>
  <c r="DT102" i="3"/>
  <c r="DY102" i="3"/>
  <c r="ED102" i="3"/>
  <c r="EH102" i="3"/>
  <c r="EO102" i="3"/>
  <c r="ES102" i="3"/>
  <c r="EX102" i="3"/>
  <c r="FB102" i="3"/>
  <c r="FG102" i="3"/>
  <c r="FN102" i="3"/>
  <c r="FR102" i="3"/>
  <c r="FW102" i="3"/>
  <c r="GA102" i="3"/>
  <c r="GF102" i="3"/>
  <c r="GJ102" i="3"/>
  <c r="HP102" i="3"/>
  <c r="HT102" i="3"/>
  <c r="HY102" i="3"/>
  <c r="ID102" i="3"/>
  <c r="IH102" i="3"/>
  <c r="IO102" i="3"/>
  <c r="IS102" i="3"/>
  <c r="IX102" i="3"/>
  <c r="JB102" i="3"/>
  <c r="JG102" i="3"/>
  <c r="JN102" i="3"/>
  <c r="JR102" i="3"/>
  <c r="JW102" i="3"/>
  <c r="KA102" i="3"/>
  <c r="KF102" i="3"/>
  <c r="KJ102" i="3"/>
  <c r="BO101" i="3"/>
  <c r="BS101" i="3"/>
  <c r="BX101" i="3"/>
  <c r="CB101" i="3"/>
  <c r="CG101" i="3"/>
  <c r="CN101" i="3"/>
  <c r="CR101" i="3"/>
  <c r="CW101" i="3"/>
  <c r="DA101" i="3"/>
  <c r="DF101" i="3"/>
  <c r="DJ101" i="3"/>
  <c r="DQ101" i="3"/>
  <c r="DV101" i="3"/>
  <c r="DZ101" i="3"/>
  <c r="EE101" i="3"/>
  <c r="EI101" i="3"/>
  <c r="FO101" i="3"/>
  <c r="FS101" i="3"/>
  <c r="FX101" i="3"/>
  <c r="GB101" i="3"/>
  <c r="GG101" i="3"/>
  <c r="BP102" i="3"/>
  <c r="BT102" i="3"/>
  <c r="BY102" i="3"/>
  <c r="CD102" i="3"/>
  <c r="CH102" i="3"/>
  <c r="CO102" i="3"/>
  <c r="CS102" i="3"/>
  <c r="CX102" i="3"/>
  <c r="DB102" i="3"/>
  <c r="DG102" i="3"/>
  <c r="DN102" i="3"/>
  <c r="DR102" i="3"/>
  <c r="DW102" i="3"/>
  <c r="EA102" i="3"/>
  <c r="EF102" i="3"/>
  <c r="EJ102" i="3"/>
  <c r="FP102" i="3"/>
  <c r="FT102" i="3"/>
  <c r="FY102" i="3"/>
  <c r="GD102" i="3"/>
  <c r="GH102" i="3"/>
  <c r="J87" i="8"/>
  <c r="D88" i="8" s="1"/>
  <c r="F69" i="25"/>
  <c r="G66" i="25"/>
  <c r="G70" i="25"/>
  <c r="J836" i="10" l="1"/>
  <c r="I1178" i="10"/>
  <c r="F836" i="10"/>
  <c r="AT13" i="28"/>
  <c r="AT13" i="30" s="1"/>
  <c r="J1256" i="10"/>
  <c r="I836" i="10"/>
  <c r="BG33" i="3"/>
  <c r="FX33" i="3"/>
  <c r="HS33" i="3"/>
  <c r="JP34" i="3"/>
  <c r="BB33" i="3"/>
  <c r="GW33" i="3"/>
  <c r="GG34" i="3"/>
  <c r="AP34" i="3"/>
  <c r="HR34" i="3"/>
  <c r="BF34" i="3"/>
  <c r="AR34" i="3"/>
  <c r="CV33" i="3"/>
  <c r="DD34" i="3"/>
  <c r="HQ33" i="3"/>
  <c r="ER34" i="3"/>
  <c r="I284" i="10"/>
  <c r="Z31" i="27"/>
  <c r="K13" i="27"/>
  <c r="J811" i="10"/>
  <c r="G7" i="16"/>
  <c r="N7" i="16" s="1"/>
  <c r="U7" i="16" s="1"/>
  <c r="AB7" i="16" s="1"/>
  <c r="AI7" i="16" s="1"/>
  <c r="AP7" i="16" s="1"/>
  <c r="AW7" i="16" s="1"/>
  <c r="BD7" i="16" s="1"/>
  <c r="BK7" i="16" s="1"/>
  <c r="BR7" i="16" s="1"/>
  <c r="BY7" i="16" s="1"/>
  <c r="CF7" i="16" s="1"/>
  <c r="AB41" i="2"/>
  <c r="AC8" i="23"/>
  <c r="C40" i="27"/>
  <c r="J1178" i="10"/>
  <c r="BQ1062" i="10"/>
  <c r="AT1056" i="10"/>
  <c r="AR1051" i="10"/>
  <c r="BA1045" i="10"/>
  <c r="AK1037" i="10"/>
  <c r="AM1034" i="10"/>
  <c r="AT1039" i="10"/>
  <c r="AT1042" i="10"/>
  <c r="AW1045" i="10"/>
  <c r="AT1048" i="10"/>
  <c r="AS1051" i="10"/>
  <c r="AN1054" i="10"/>
  <c r="AR1057" i="10"/>
  <c r="AY1060" i="10"/>
  <c r="AV1065" i="10"/>
  <c r="AR1038" i="10"/>
  <c r="AM1044" i="10"/>
  <c r="AM1050" i="10"/>
  <c r="AM1056" i="10"/>
  <c r="AV1063" i="10"/>
  <c r="Y1035" i="10"/>
  <c r="AO1039" i="10"/>
  <c r="Y1044" i="10"/>
  <c r="AO1048" i="10"/>
  <c r="BE1052" i="10"/>
  <c r="AK1057" i="10"/>
  <c r="BD1061" i="10"/>
  <c r="BQ1068" i="10"/>
  <c r="BD1066" i="10"/>
  <c r="BK1061" i="10"/>
  <c r="AT1066" i="10"/>
  <c r="BO1064" i="10"/>
  <c r="BA1056" i="10"/>
  <c r="AO1045" i="10"/>
  <c r="AG1036" i="10"/>
  <c r="AA32" i="27"/>
  <c r="Y31" i="27"/>
  <c r="AA937" i="10"/>
  <c r="Z930" i="10"/>
  <c r="O926" i="10"/>
  <c r="U929" i="10"/>
  <c r="V931" i="10"/>
  <c r="T933" i="10"/>
  <c r="AI934" i="10"/>
  <c r="AH936" i="10"/>
  <c r="Z939" i="10"/>
  <c r="AG941" i="10"/>
  <c r="T925" i="10"/>
  <c r="R927" i="10"/>
  <c r="P929" i="10"/>
  <c r="AD930" i="10"/>
  <c r="AD943" i="10" s="1"/>
  <c r="AF932" i="10"/>
  <c r="AD934" i="10"/>
  <c r="AB936" i="10"/>
  <c r="AJ938" i="10"/>
  <c r="AR940" i="10"/>
  <c r="T926" i="10"/>
  <c r="R928" i="10"/>
  <c r="AG929" i="10"/>
  <c r="Z931" i="10"/>
  <c r="X933" i="10"/>
  <c r="V935" i="10"/>
  <c r="AN936" i="10"/>
  <c r="AE939" i="10"/>
  <c r="AE942" i="10"/>
  <c r="V925" i="10"/>
  <c r="U926" i="10"/>
  <c r="U943" i="10" s="1"/>
  <c r="T927" i="10"/>
  <c r="S928" i="10"/>
  <c r="R929" i="10"/>
  <c r="T930" i="10"/>
  <c r="S931" i="10"/>
  <c r="AI931" i="10"/>
  <c r="AH932" i="10"/>
  <c r="AG933" i="10"/>
  <c r="AF934" i="10"/>
  <c r="AE935" i="10"/>
  <c r="AD936" i="10"/>
  <c r="AI937" i="10"/>
  <c r="AM938" i="10"/>
  <c r="AQ939" i="10"/>
  <c r="AC941" i="10"/>
  <c r="AF942" i="10"/>
  <c r="S925" i="10"/>
  <c r="R926" i="10"/>
  <c r="Q927" i="10"/>
  <c r="P928" i="10"/>
  <c r="P943" i="10" s="1"/>
  <c r="Q944" i="10" s="1"/>
  <c r="AF928" i="10"/>
  <c r="AE929" i="10"/>
  <c r="AC930" i="10"/>
  <c r="AB931" i="10"/>
  <c r="AB943" i="10" s="1"/>
  <c r="AA932" i="10"/>
  <c r="Z933" i="10"/>
  <c r="Y934" i="10"/>
  <c r="X935" i="10"/>
  <c r="X943" i="10" s="1"/>
  <c r="W936" i="10"/>
  <c r="Y937" i="10"/>
  <c r="AD938" i="10"/>
  <c r="AH939" i="10"/>
  <c r="AK940" i="10"/>
  <c r="AO941" i="10"/>
  <c r="AE936" i="10"/>
  <c r="AD937" i="10"/>
  <c r="AC938" i="10"/>
  <c r="AB939" i="10"/>
  <c r="AD940" i="10"/>
  <c r="AB941" i="10"/>
  <c r="AR941" i="10"/>
  <c r="AP942" i="10"/>
  <c r="AA35" i="27"/>
  <c r="AG935" i="10"/>
  <c r="E7" i="28"/>
  <c r="JN33" i="3"/>
  <c r="BR33" i="3"/>
  <c r="V928" i="10"/>
  <c r="V943" i="10" s="1"/>
  <c r="F29" i="30"/>
  <c r="V927" i="10"/>
  <c r="AB932" i="10"/>
  <c r="U928" i="10"/>
  <c r="AI942" i="10"/>
  <c r="X926" i="10"/>
  <c r="AG936" i="10"/>
  <c r="G921" i="10"/>
  <c r="G927" i="10" s="1"/>
  <c r="G933" i="10" s="1"/>
  <c r="G939" i="10" s="1"/>
  <c r="V35" i="2"/>
  <c r="F28" i="28"/>
  <c r="BA8" i="23"/>
  <c r="M8" i="23"/>
  <c r="J495" i="10"/>
  <c r="C47" i="27"/>
  <c r="BJ1061" i="10"/>
  <c r="BA1050" i="10"/>
  <c r="AF1045" i="10"/>
  <c r="AK1040" i="10"/>
  <c r="AH1036" i="10"/>
  <c r="AJ1033" i="10"/>
  <c r="T1041" i="10"/>
  <c r="AY1043" i="10"/>
  <c r="AZ1046" i="10"/>
  <c r="AU1049" i="10"/>
  <c r="AV1052" i="10"/>
  <c r="AP1055" i="10"/>
  <c r="AY1058" i="10"/>
  <c r="BM1061" i="10"/>
  <c r="BB1067" i="10"/>
  <c r="U1041" i="10"/>
  <c r="AQ1046" i="10"/>
  <c r="AR1052" i="10"/>
  <c r="AZ1058" i="10"/>
  <c r="BN1067" i="10"/>
  <c r="AR1036" i="10"/>
  <c r="AE1041" i="10"/>
  <c r="AT1045" i="10"/>
  <c r="AJ1050" i="10"/>
  <c r="AW1054" i="10"/>
  <c r="BB1058" i="10"/>
  <c r="BC1064" i="10"/>
  <c r="BK1063" i="10"/>
  <c r="BW1067" i="10"/>
  <c r="BA1063" i="10"/>
  <c r="BM1067" i="10"/>
  <c r="AO1062" i="10"/>
  <c r="AT1052" i="10"/>
  <c r="AL1041" i="10"/>
  <c r="I495" i="10"/>
  <c r="D72" i="19"/>
  <c r="D10" i="7" s="1"/>
  <c r="Y935" i="10"/>
  <c r="AC928" i="10"/>
  <c r="AC943" i="10" s="1"/>
  <c r="P925" i="10"/>
  <c r="AC929" i="10"/>
  <c r="AD931" i="10"/>
  <c r="AB933" i="10"/>
  <c r="Z935" i="10"/>
  <c r="AB937" i="10"/>
  <c r="AK939" i="10"/>
  <c r="AQ941" i="10"/>
  <c r="AB925" i="10"/>
  <c r="Z927" i="10"/>
  <c r="X929" i="10"/>
  <c r="Y931" i="10"/>
  <c r="W933" i="10"/>
  <c r="AL934" i="10"/>
  <c r="AL936" i="10"/>
  <c r="AD939" i="10"/>
  <c r="AK941" i="10"/>
  <c r="M925" i="10"/>
  <c r="AB926" i="10"/>
  <c r="Z928" i="10"/>
  <c r="W930" i="10"/>
  <c r="AH931" i="10"/>
  <c r="AF933" i="10"/>
  <c r="AD935" i="10"/>
  <c r="AG937" i="10"/>
  <c r="AP939" i="10"/>
  <c r="AO942" i="10"/>
  <c r="Z925" i="10"/>
  <c r="Z943" i="10" s="1"/>
  <c r="Y926" i="10"/>
  <c r="X927" i="10"/>
  <c r="W928" i="10"/>
  <c r="V929" i="10"/>
  <c r="X930" i="10"/>
  <c r="W931" i="10"/>
  <c r="V932" i="10"/>
  <c r="U933" i="10"/>
  <c r="AK933" i="10"/>
  <c r="AJ934" i="10"/>
  <c r="AI935" i="10"/>
  <c r="AJ936" i="10"/>
  <c r="AN937" i="10"/>
  <c r="AA939" i="10"/>
  <c r="AE940" i="10"/>
  <c r="AH941" i="10"/>
  <c r="AK942" i="10"/>
  <c r="W925" i="10"/>
  <c r="V926" i="10"/>
  <c r="U927" i="10"/>
  <c r="T928" i="10"/>
  <c r="S929" i="10"/>
  <c r="Q930" i="10"/>
  <c r="AG930" i="10"/>
  <c r="AF931" i="10"/>
  <c r="AE932" i="10"/>
  <c r="AD933" i="10"/>
  <c r="AC934" i="10"/>
  <c r="AB935" i="10"/>
  <c r="AA936" i="10"/>
  <c r="AE937" i="10"/>
  <c r="AI938" i="10"/>
  <c r="AM939" i="10"/>
  <c r="AQ940" i="10"/>
  <c r="AG942" i="10"/>
  <c r="AI936" i="10"/>
  <c r="AH937" i="10"/>
  <c r="AG938" i="10"/>
  <c r="AF939" i="10"/>
  <c r="AH940" i="10"/>
  <c r="AF941" i="10"/>
  <c r="AD942" i="10"/>
  <c r="AT942" i="10"/>
  <c r="AI933" i="10"/>
  <c r="I13" i="27"/>
  <c r="G13" i="27"/>
  <c r="H13" i="27"/>
  <c r="D72" i="21"/>
  <c r="D7" i="7" s="1"/>
  <c r="GY34" i="3"/>
  <c r="Q925" i="10"/>
  <c r="AM940" i="10"/>
  <c r="R930" i="10"/>
  <c r="R943" i="10" s="1"/>
  <c r="W927" i="10"/>
  <c r="AE927" i="10"/>
  <c r="AP941" i="10"/>
  <c r="J1102" i="10"/>
  <c r="H1153" i="10"/>
  <c r="J601" i="10"/>
  <c r="GF33" i="3"/>
  <c r="U931" i="10"/>
  <c r="AH934" i="10"/>
  <c r="W926" i="10"/>
  <c r="Y925" i="10"/>
  <c r="Z934" i="10"/>
  <c r="X936" i="10"/>
  <c r="AB929" i="10"/>
  <c r="G1363" i="10"/>
  <c r="J1311" i="10"/>
  <c r="Y51" i="27"/>
  <c r="V46" i="27"/>
  <c r="V40" i="27"/>
  <c r="AK45" i="21"/>
  <c r="Z30" i="27"/>
  <c r="EH33" i="3"/>
  <c r="ET33" i="3"/>
  <c r="HH34" i="3"/>
  <c r="JR33" i="3"/>
  <c r="JB33" i="3"/>
  <c r="GX33" i="3"/>
  <c r="FW33" i="3"/>
  <c r="IA34" i="3"/>
  <c r="IF34" i="3"/>
  <c r="FA49" i="15"/>
  <c r="BU49" i="20" s="1"/>
  <c r="FE33" i="3"/>
  <c r="IT34" i="3"/>
  <c r="FD34" i="3"/>
  <c r="AY34" i="3"/>
  <c r="CQ33" i="3"/>
  <c r="BE33" i="3"/>
  <c r="IZ33" i="3"/>
  <c r="FI33" i="3"/>
  <c r="GB34" i="3"/>
  <c r="EP34" i="3"/>
  <c r="BA34" i="3"/>
  <c r="AW34" i="3"/>
  <c r="AN34" i="3"/>
  <c r="IG33" i="3"/>
  <c r="GB33" i="3"/>
  <c r="HE33" i="3"/>
  <c r="FS34" i="3"/>
  <c r="CG34" i="3"/>
  <c r="BO34" i="3"/>
  <c r="IH34" i="3"/>
  <c r="DJ34" i="3"/>
  <c r="JJ34" i="3"/>
  <c r="CW34" i="3"/>
  <c r="IN34" i="3"/>
  <c r="FB33" i="3"/>
  <c r="IX33" i="3"/>
  <c r="JT34" i="3"/>
  <c r="KJ33" i="3"/>
  <c r="JE33" i="3"/>
  <c r="HV33" i="3"/>
  <c r="IJ34" i="3"/>
  <c r="HJ34" i="3"/>
  <c r="CB33" i="3"/>
  <c r="DB33" i="3"/>
  <c r="ES33" i="3"/>
  <c r="BO33" i="3"/>
  <c r="CO33" i="3"/>
  <c r="HI33" i="3"/>
  <c r="FN33" i="3"/>
  <c r="GQ33" i="3"/>
  <c r="EY34" i="3"/>
  <c r="AT34" i="3"/>
  <c r="HP34" i="3"/>
  <c r="HW34" i="3"/>
  <c r="FF34" i="3"/>
  <c r="EN34" i="3"/>
  <c r="FG33" i="3"/>
  <c r="JX33" i="3"/>
  <c r="BS33" i="3"/>
  <c r="IS33" i="3"/>
  <c r="GO33" i="3"/>
  <c r="JD34" i="3"/>
  <c r="ET34" i="3"/>
  <c r="JF34" i="3"/>
  <c r="JA34" i="3"/>
  <c r="CR34" i="3"/>
  <c r="CN34" i="3"/>
  <c r="JG33" i="3"/>
  <c r="KB33" i="3"/>
  <c r="GS33" i="3"/>
  <c r="JO33" i="3"/>
  <c r="CZ33" i="3"/>
  <c r="DH34" i="3"/>
  <c r="CP34" i="3"/>
  <c r="GS34" i="3"/>
  <c r="AQ33" i="3"/>
  <c r="FH34" i="3"/>
  <c r="BX34" i="3"/>
  <c r="II33" i="3"/>
  <c r="HY34" i="3"/>
  <c r="IE34" i="3"/>
  <c r="HF34" i="3"/>
  <c r="GR34" i="3"/>
  <c r="GN34" i="3"/>
  <c r="HY33" i="3"/>
  <c r="HG33" i="3"/>
  <c r="JS33" i="3"/>
  <c r="HO33" i="3"/>
  <c r="EO33" i="3"/>
  <c r="CA33" i="3"/>
  <c r="BN33" i="3"/>
  <c r="GZ33" i="3"/>
  <c r="KA33" i="3"/>
  <c r="HG34" i="3"/>
  <c r="EQ33" i="3"/>
  <c r="AP33" i="3"/>
  <c r="GD34" i="3"/>
  <c r="HQ34" i="3"/>
  <c r="GR33" i="3"/>
  <c r="AO33" i="3"/>
  <c r="CY34" i="3"/>
  <c r="GN33" i="3"/>
  <c r="IV33" i="3"/>
  <c r="KG34" i="3"/>
  <c r="JO34" i="3"/>
  <c r="FX34" i="3"/>
  <c r="FJ34" i="3"/>
  <c r="FA34" i="3"/>
  <c r="EW34" i="3"/>
  <c r="IT33" i="3"/>
  <c r="H49" i="16"/>
  <c r="KD34" i="3"/>
  <c r="GO34" i="3"/>
  <c r="CT33" i="3"/>
  <c r="CG33" i="3"/>
  <c r="DE33" i="3"/>
  <c r="JI33" i="3"/>
  <c r="HZ33" i="3"/>
  <c r="IW34" i="3"/>
  <c r="IR34" i="3"/>
  <c r="JH33" i="3"/>
  <c r="O29" i="16"/>
  <c r="BT34" i="3"/>
  <c r="CD34" i="3"/>
  <c r="GT33" i="3"/>
  <c r="EP33" i="3"/>
  <c r="HJ107" i="3"/>
  <c r="HA107" i="3"/>
  <c r="HT33" i="3"/>
  <c r="HB33" i="3"/>
  <c r="IB33" i="3"/>
  <c r="HX33" i="3"/>
  <c r="FY34" i="3"/>
  <c r="GP34" i="3"/>
  <c r="HH107" i="3"/>
  <c r="IO33" i="3"/>
  <c r="JY34" i="3"/>
  <c r="JW33" i="3"/>
  <c r="IF109" i="3"/>
  <c r="HN109" i="3"/>
  <c r="HF108" i="3"/>
  <c r="GN108" i="3"/>
  <c r="DJ33" i="3"/>
  <c r="CR33" i="3"/>
  <c r="HD34" i="3"/>
  <c r="KF33" i="3"/>
  <c r="CJ33" i="3"/>
  <c r="GT34" i="3"/>
  <c r="EX49" i="15"/>
  <c r="AZ49" i="20" s="1"/>
  <c r="EY49" i="15"/>
  <c r="BG49" i="20" s="1"/>
  <c r="EZ49" i="15"/>
  <c r="BN49" i="20" s="1"/>
  <c r="FC49" i="15"/>
  <c r="CI49" i="20" s="1"/>
  <c r="CX44" i="15"/>
  <c r="BM44" i="16" s="1"/>
  <c r="AA29" i="27"/>
  <c r="J102" i="10"/>
  <c r="H734" i="10"/>
  <c r="H393" i="10"/>
  <c r="AA49" i="27"/>
  <c r="J418" i="10"/>
  <c r="F1051" i="10"/>
  <c r="J734" i="10"/>
  <c r="I1129" i="10"/>
  <c r="H735" i="10"/>
  <c r="J445" i="10"/>
  <c r="J546" i="10"/>
  <c r="J1230" i="10"/>
  <c r="I521" i="10"/>
  <c r="G1256" i="10"/>
  <c r="J521" i="10"/>
  <c r="I1153" i="10"/>
  <c r="I1179" i="10"/>
  <c r="H469" i="10"/>
  <c r="J573" i="10"/>
  <c r="J1231" i="10"/>
  <c r="H468" i="10"/>
  <c r="AG55" i="21"/>
  <c r="J284" i="10"/>
  <c r="I1051" i="10"/>
  <c r="F761" i="10"/>
  <c r="AA53" i="27"/>
  <c r="Z38" i="27"/>
  <c r="H1076" i="10"/>
  <c r="I1077" i="10"/>
  <c r="J735" i="10"/>
  <c r="G709" i="10"/>
  <c r="AA30" i="27"/>
  <c r="AA38" i="27"/>
  <c r="I367" i="10"/>
  <c r="J1337" i="10"/>
  <c r="J761" i="10"/>
  <c r="CT34" i="3"/>
  <c r="HA33" i="3"/>
  <c r="KF107" i="3"/>
  <c r="JN107" i="3"/>
  <c r="BI33" i="3"/>
  <c r="JS34" i="3"/>
  <c r="IY34" i="3"/>
  <c r="BD34" i="3"/>
  <c r="EE107" i="3"/>
  <c r="ID34" i="3"/>
  <c r="BJ34" i="3"/>
  <c r="GY33" i="3"/>
  <c r="HF107" i="3"/>
  <c r="GN107" i="3"/>
  <c r="IH33" i="3"/>
  <c r="AX33" i="3"/>
  <c r="CS33" i="3"/>
  <c r="FO33" i="3"/>
  <c r="GR107" i="3"/>
  <c r="GV33" i="3"/>
  <c r="BY34" i="3"/>
  <c r="GA33" i="3"/>
  <c r="KI108" i="3"/>
  <c r="HN107" i="3"/>
  <c r="DP33" i="3"/>
  <c r="IE33" i="3"/>
  <c r="DF34" i="3"/>
  <c r="DA34" i="3"/>
  <c r="HH33" i="3"/>
  <c r="FD33" i="3"/>
  <c r="GW107" i="3"/>
  <c r="HE107" i="3"/>
  <c r="HP33" i="3"/>
  <c r="GG33" i="3"/>
  <c r="CX33" i="3"/>
  <c r="AS33" i="3"/>
  <c r="KH34" i="3"/>
  <c r="CH34" i="3"/>
  <c r="JQ108" i="3"/>
  <c r="HD108" i="3"/>
  <c r="IJ107" i="3"/>
  <c r="GS107" i="3"/>
  <c r="HJ33" i="3"/>
  <c r="IQ33" i="3"/>
  <c r="EZ33" i="3"/>
  <c r="AZ33" i="3"/>
  <c r="KB34" i="3"/>
  <c r="IP34" i="3"/>
  <c r="HG107" i="3"/>
  <c r="GO107" i="3"/>
  <c r="DI33" i="3"/>
  <c r="HB34" i="3"/>
  <c r="EJ34" i="3"/>
  <c r="CX34" i="3"/>
  <c r="HF33" i="3"/>
  <c r="BH108" i="3"/>
  <c r="EV33" i="3"/>
  <c r="AV33" i="3"/>
  <c r="JX34" i="3"/>
  <c r="FO34" i="3"/>
  <c r="BH34" i="3"/>
  <c r="HX34" i="3"/>
  <c r="IJ33" i="3"/>
  <c r="HR33" i="3"/>
  <c r="GP107" i="3"/>
  <c r="HA34" i="3"/>
  <c r="GW34" i="3"/>
  <c r="HD33" i="3"/>
  <c r="JD33" i="3"/>
  <c r="CY33" i="3"/>
  <c r="EY33" i="3"/>
  <c r="AT33" i="3"/>
  <c r="KG33" i="3"/>
  <c r="BW33" i="3"/>
  <c r="I11" i="15"/>
  <c r="K11" i="15" s="1"/>
  <c r="BV11" i="15" s="1"/>
  <c r="I12" i="15"/>
  <c r="K12" i="15" s="1"/>
  <c r="BV12" i="15" s="1"/>
  <c r="AH66" i="17"/>
  <c r="I14" i="15"/>
  <c r="K14" i="15" s="1"/>
  <c r="BV14" i="15" s="1"/>
  <c r="AM16" i="15"/>
  <c r="AO16" i="15" s="1"/>
  <c r="DX16" i="15" s="1"/>
  <c r="I16" i="15"/>
  <c r="K16" i="15" s="1"/>
  <c r="BV16" i="15" s="1"/>
  <c r="I13" i="15"/>
  <c r="K13" i="15" s="1"/>
  <c r="BV13" i="15" s="1"/>
  <c r="I10" i="15"/>
  <c r="K10" i="15" s="1"/>
  <c r="BV10" i="15" s="1"/>
  <c r="AL66" i="17"/>
  <c r="AP36" i="21"/>
  <c r="I15" i="15"/>
  <c r="K15" i="15" s="1"/>
  <c r="BV15" i="15" s="1"/>
  <c r="AM15" i="15"/>
  <c r="AO15" i="15" s="1"/>
  <c r="DX15" i="15" s="1"/>
  <c r="I17" i="15"/>
  <c r="K17" i="15" s="1"/>
  <c r="BV17" i="15" s="1"/>
  <c r="F27" i="21"/>
  <c r="AJ37" i="16"/>
  <c r="AS34" i="21"/>
  <c r="I9" i="15"/>
  <c r="K9" i="15" s="1"/>
  <c r="BV9" i="15" s="1"/>
  <c r="I8" i="15"/>
  <c r="K8" i="15" s="1"/>
  <c r="BV8" i="15" s="1"/>
  <c r="EK28" i="15"/>
  <c r="CG28" i="19" s="1"/>
  <c r="X47" i="16"/>
  <c r="AK66" i="17"/>
  <c r="EG49" i="15"/>
  <c r="BF49" i="19" s="1"/>
  <c r="AL46" i="17"/>
  <c r="EI49" i="15"/>
  <c r="BT49" i="19" s="1"/>
  <c r="AJ66" i="17"/>
  <c r="AE42" i="19"/>
  <c r="Q31" i="19"/>
  <c r="T47" i="16"/>
  <c r="AB46" i="19"/>
  <c r="CH65" i="15"/>
  <c r="CB65" i="21" s="1"/>
  <c r="U59" i="16"/>
  <c r="EV22" i="15"/>
  <c r="AL22" i="20" s="1"/>
  <c r="AH62" i="17"/>
  <c r="E54" i="17"/>
  <c r="DR66" i="15"/>
  <c r="BW66" i="17" s="1"/>
  <c r="AC48" i="17"/>
  <c r="AN67" i="17"/>
  <c r="CF49" i="19"/>
  <c r="W43" i="16"/>
  <c r="AE41" i="16"/>
  <c r="W60" i="17"/>
  <c r="M29" i="17"/>
  <c r="T35" i="21"/>
  <c r="AK62" i="17"/>
  <c r="M65" i="17"/>
  <c r="FA50" i="15"/>
  <c r="BU50" i="20" s="1"/>
  <c r="DP66" i="15"/>
  <c r="BL66" i="17" s="1"/>
  <c r="E66" i="19"/>
  <c r="AC60" i="17"/>
  <c r="AR67" i="17"/>
  <c r="V59" i="16"/>
  <c r="AI44" i="17"/>
  <c r="AN38" i="19"/>
  <c r="CG45" i="15"/>
  <c r="BR45" i="21" s="1"/>
  <c r="P34" i="19"/>
  <c r="EI28" i="15"/>
  <c r="BS28" i="19" s="1"/>
  <c r="ES22" i="15"/>
  <c r="Q22" i="20" s="1"/>
  <c r="DQ66" i="15"/>
  <c r="BR66" i="17" s="1"/>
  <c r="AI66" i="17"/>
  <c r="L66" i="17"/>
  <c r="DO66" i="15"/>
  <c r="BG66" i="17" s="1"/>
  <c r="I66" i="19"/>
  <c r="AQ35" i="17"/>
  <c r="CZ50" i="15"/>
  <c r="CA50" i="16" s="1"/>
  <c r="EI36" i="15"/>
  <c r="BU36" i="19" s="1"/>
  <c r="EZ23" i="15"/>
  <c r="BN23" i="20" s="1"/>
  <c r="DS66" i="15"/>
  <c r="CD66" i="17" s="1"/>
  <c r="Q66" i="17"/>
  <c r="AC46" i="19"/>
  <c r="Z61" i="17"/>
  <c r="CD65" i="15"/>
  <c r="AU65" i="21" s="1"/>
  <c r="AE48" i="17"/>
  <c r="AL30" i="19"/>
  <c r="Z42" i="16"/>
  <c r="AG23" i="19"/>
  <c r="AH36" i="19"/>
  <c r="CF45" i="15"/>
  <c r="BJ45" i="21" s="1"/>
  <c r="O26" i="21"/>
  <c r="CH57" i="15"/>
  <c r="CB57" i="21" s="1"/>
  <c r="P35" i="16"/>
  <c r="Z28" i="19"/>
  <c r="AB44" i="19"/>
  <c r="AB38" i="19"/>
  <c r="AN60" i="17"/>
  <c r="J58" i="17"/>
  <c r="AR52" i="17"/>
  <c r="S60" i="17"/>
  <c r="CI49" i="19"/>
  <c r="S40" i="19"/>
  <c r="AB40" i="19"/>
  <c r="AD63" i="17"/>
  <c r="AE50" i="17"/>
  <c r="S55" i="16"/>
  <c r="AI40" i="17"/>
  <c r="L29" i="17"/>
  <c r="AH25" i="17"/>
  <c r="W62" i="19"/>
  <c r="AB41" i="16"/>
  <c r="AD40" i="19"/>
  <c r="E58" i="17"/>
  <c r="AS52" i="17"/>
  <c r="W64" i="16"/>
  <c r="U60" i="17"/>
  <c r="AC50" i="17"/>
  <c r="T55" i="16"/>
  <c r="AO45" i="16"/>
  <c r="AI56" i="17"/>
  <c r="U43" i="16"/>
  <c r="Q37" i="16"/>
  <c r="V42" i="16"/>
  <c r="AG25" i="17"/>
  <c r="AP66" i="17"/>
  <c r="AA62" i="17"/>
  <c r="AA44" i="19"/>
  <c r="AA41" i="16"/>
  <c r="AE38" i="19"/>
  <c r="AS64" i="17"/>
  <c r="AN52" i="17"/>
  <c r="T60" i="17"/>
  <c r="Q57" i="16"/>
  <c r="AA52" i="17"/>
  <c r="AB50" i="17"/>
  <c r="F48" i="19"/>
  <c r="FB64" i="15"/>
  <c r="CB64" i="20" s="1"/>
  <c r="X55" i="16"/>
  <c r="EH49" i="15"/>
  <c r="BK49" i="19" s="1"/>
  <c r="S47" i="16"/>
  <c r="V45" i="16"/>
  <c r="M31" i="19"/>
  <c r="AE23" i="17"/>
  <c r="AH63" i="19"/>
  <c r="U52" i="17"/>
  <c r="O33" i="16"/>
  <c r="AN53" i="16"/>
  <c r="AD44" i="19"/>
  <c r="Z41" i="16"/>
  <c r="AC41" i="16"/>
  <c r="AC38" i="19"/>
  <c r="Z38" i="19"/>
  <c r="G67" i="19"/>
  <c r="AA63" i="17"/>
  <c r="AP60" i="17"/>
  <c r="AO58" i="17"/>
  <c r="AO52" i="17"/>
  <c r="AP52" i="17"/>
  <c r="X60" i="17"/>
  <c r="Z50" i="17"/>
  <c r="W57" i="16"/>
  <c r="W55" i="16"/>
  <c r="CE52" i="15"/>
  <c r="BB52" i="21" s="1"/>
  <c r="V46" i="17"/>
  <c r="AS23" i="17"/>
  <c r="CG49" i="19"/>
  <c r="CD49" i="19"/>
  <c r="W61" i="16"/>
  <c r="EF49" i="15"/>
  <c r="AW49" i="19" s="1"/>
  <c r="W47" i="16"/>
  <c r="L44" i="19"/>
  <c r="T43" i="16"/>
  <c r="P36" i="19"/>
  <c r="AQ49" i="16"/>
  <c r="L31" i="19"/>
  <c r="DS60" i="15"/>
  <c r="CI60" i="17" s="1"/>
  <c r="P29" i="17"/>
  <c r="CF27" i="15"/>
  <c r="BJ27" i="21" s="1"/>
  <c r="AC28" i="19"/>
  <c r="AR32" i="19"/>
  <c r="G25" i="19"/>
  <c r="AC45" i="16"/>
  <c r="Z43" i="16"/>
  <c r="AA40" i="19"/>
  <c r="AA38" i="19"/>
  <c r="AR64" i="17"/>
  <c r="AC63" i="17"/>
  <c r="G58" i="17"/>
  <c r="AC58" i="17"/>
  <c r="AA50" i="17"/>
  <c r="DQ60" i="15"/>
  <c r="BT60" i="17" s="1"/>
  <c r="X57" i="16"/>
  <c r="V55" i="16"/>
  <c r="AS47" i="16"/>
  <c r="FC39" i="15"/>
  <c r="CI39" i="20" s="1"/>
  <c r="CE49" i="19"/>
  <c r="EJ49" i="15"/>
  <c r="BY49" i="19" s="1"/>
  <c r="U47" i="16"/>
  <c r="S43" i="16"/>
  <c r="X43" i="16"/>
  <c r="N38" i="19"/>
  <c r="O31" i="19"/>
  <c r="CE27" i="15"/>
  <c r="BD27" i="21" s="1"/>
  <c r="AS55" i="16"/>
  <c r="Z45" i="16"/>
  <c r="J67" i="19"/>
  <c r="W67" i="17"/>
  <c r="AL63" i="19"/>
  <c r="AR58" i="17"/>
  <c r="Z58" i="17"/>
  <c r="O57" i="16"/>
  <c r="AB52" i="17"/>
  <c r="L51" i="16"/>
  <c r="AD49" i="19"/>
  <c r="AN47" i="16"/>
  <c r="W46" i="17"/>
  <c r="L35" i="16"/>
  <c r="O35" i="16"/>
  <c r="AB28" i="19"/>
  <c r="AE28" i="19"/>
  <c r="AN32" i="19"/>
  <c r="AQ32" i="19"/>
  <c r="N40" i="19"/>
  <c r="M33" i="16"/>
  <c r="J25" i="19"/>
  <c r="AA23" i="17"/>
  <c r="AD23" i="17"/>
  <c r="J26" i="17"/>
  <c r="DS26" i="21"/>
  <c r="CH27" i="15"/>
  <c r="BX27" i="21" s="1"/>
  <c r="DO26" i="15"/>
  <c r="BE26" i="17" s="1"/>
  <c r="X62" i="19"/>
  <c r="L56" i="17"/>
  <c r="AP55" i="16"/>
  <c r="AR53" i="16"/>
  <c r="AD43" i="16"/>
  <c r="F67" i="19"/>
  <c r="I67" i="19"/>
  <c r="AG63" i="19"/>
  <c r="AS58" i="17"/>
  <c r="AR54" i="17"/>
  <c r="AA58" i="17"/>
  <c r="Z52" i="17"/>
  <c r="AA49" i="19"/>
  <c r="AQ47" i="16"/>
  <c r="T46" i="17"/>
  <c r="AN43" i="16"/>
  <c r="M35" i="16"/>
  <c r="AD28" i="19"/>
  <c r="AO32" i="19"/>
  <c r="P46" i="19"/>
  <c r="X37" i="17"/>
  <c r="L33" i="16"/>
  <c r="I25" i="19"/>
  <c r="AB23" i="17"/>
  <c r="CG27" i="15"/>
  <c r="BU27" i="21" s="1"/>
  <c r="CI27" i="15"/>
  <c r="CG27" i="21" s="1"/>
  <c r="DR63" i="15"/>
  <c r="BX63" i="17" s="1"/>
  <c r="M56" i="17"/>
  <c r="AO55" i="16"/>
  <c r="AQ53" i="16"/>
  <c r="AC43" i="16"/>
  <c r="E67" i="19"/>
  <c r="AK63" i="19"/>
  <c r="N57" i="16"/>
  <c r="AD52" i="17"/>
  <c r="Z49" i="19"/>
  <c r="AP47" i="16"/>
  <c r="S46" i="17"/>
  <c r="AS37" i="17"/>
  <c r="N35" i="16"/>
  <c r="AL54" i="17"/>
  <c r="AP32" i="19"/>
  <c r="AL58" i="17"/>
  <c r="Z23" i="17"/>
  <c r="DA33" i="15"/>
  <c r="CI33" i="16" s="1"/>
  <c r="N66" i="17"/>
  <c r="Q65" i="17"/>
  <c r="O64" i="17"/>
  <c r="G51" i="16"/>
  <c r="H54" i="17"/>
  <c r="J66" i="19"/>
  <c r="AB48" i="17"/>
  <c r="AP67" i="17"/>
  <c r="FC64" i="15"/>
  <c r="CI64" i="20" s="1"/>
  <c r="G47" i="16"/>
  <c r="CH29" i="15"/>
  <c r="AC26" i="17"/>
  <c r="W62" i="16"/>
  <c r="EY59" i="15"/>
  <c r="BG59" i="20" s="1"/>
  <c r="FA55" i="15"/>
  <c r="BU55" i="20" s="1"/>
  <c r="O42" i="19"/>
  <c r="P31" i="19"/>
  <c r="S42" i="16"/>
  <c r="CI29" i="15"/>
  <c r="P66" i="17"/>
  <c r="P65" i="17"/>
  <c r="H51" i="16"/>
  <c r="AE46" i="19"/>
  <c r="CE65" i="15"/>
  <c r="BE65" i="21" s="1"/>
  <c r="G54" i="17"/>
  <c r="G66" i="19"/>
  <c r="G49" i="16"/>
  <c r="AO67" i="17"/>
  <c r="T59" i="16"/>
  <c r="FA59" i="15"/>
  <c r="BU59" i="20" s="1"/>
  <c r="P42" i="19"/>
  <c r="AI23" i="19"/>
  <c r="AI32" i="19"/>
  <c r="H66" i="17"/>
  <c r="F66" i="17"/>
  <c r="G66" i="17"/>
  <c r="DQ61" i="15"/>
  <c r="DP61" i="15"/>
  <c r="BN61" i="17" s="1"/>
  <c r="DN61" i="15"/>
  <c r="DS61" i="15"/>
  <c r="CD61" i="17" s="1"/>
  <c r="AN61" i="17"/>
  <c r="AP61" i="17"/>
  <c r="AQ61" i="17"/>
  <c r="AS61" i="17"/>
  <c r="F44" i="19"/>
  <c r="H44" i="19"/>
  <c r="F27" i="19"/>
  <c r="J27" i="19"/>
  <c r="G27" i="19"/>
  <c r="AJ41" i="16"/>
  <c r="AH41" i="16"/>
  <c r="AD47" i="16"/>
  <c r="AE47" i="16"/>
  <c r="AC47" i="16"/>
  <c r="Z47" i="16"/>
  <c r="AB47" i="16"/>
  <c r="Z46" i="16"/>
  <c r="AD46" i="16"/>
  <c r="AA40" i="17"/>
  <c r="AD40" i="17"/>
  <c r="M26" i="17"/>
  <c r="N26" i="17"/>
  <c r="O26" i="17"/>
  <c r="O32" i="19"/>
  <c r="M32" i="19"/>
  <c r="AD49" i="16"/>
  <c r="AE49" i="16"/>
  <c r="AA39" i="16"/>
  <c r="Z39" i="16"/>
  <c r="I66" i="17"/>
  <c r="AB49" i="16"/>
  <c r="AC39" i="16"/>
  <c r="CH51" i="15"/>
  <c r="BW51" i="21" s="1"/>
  <c r="AK64" i="17"/>
  <c r="AJ64" i="17"/>
  <c r="AL64" i="17"/>
  <c r="P63" i="17"/>
  <c r="L63" i="17"/>
  <c r="AO62" i="17"/>
  <c r="AN62" i="17"/>
  <c r="AP62" i="17"/>
  <c r="AR62" i="17"/>
  <c r="I56" i="17"/>
  <c r="G56" i="17"/>
  <c r="AL48" i="17"/>
  <c r="AH48" i="17"/>
  <c r="AQ57" i="16"/>
  <c r="AR57" i="16"/>
  <c r="AP57" i="16"/>
  <c r="AS57" i="16"/>
  <c r="F62" i="16"/>
  <c r="E62" i="16"/>
  <c r="G62" i="16"/>
  <c r="H62" i="16"/>
  <c r="H60" i="17"/>
  <c r="F60" i="17"/>
  <c r="J60" i="17"/>
  <c r="I60" i="17"/>
  <c r="AC56" i="17"/>
  <c r="AA56" i="17"/>
  <c r="AB56" i="17"/>
  <c r="FB65" i="15"/>
  <c r="CB65" i="20" s="1"/>
  <c r="EY65" i="15"/>
  <c r="BG65" i="20" s="1"/>
  <c r="AG58" i="16"/>
  <c r="AL58" i="16"/>
  <c r="AC54" i="17"/>
  <c r="AB54" i="17"/>
  <c r="AA54" i="17"/>
  <c r="AD54" i="17"/>
  <c r="Z54" i="17"/>
  <c r="EI40" i="15"/>
  <c r="BP40" i="19" s="1"/>
  <c r="EJ40" i="15"/>
  <c r="BY40" i="19" s="1"/>
  <c r="F39" i="16"/>
  <c r="J39" i="16"/>
  <c r="M35" i="19"/>
  <c r="Q35" i="19"/>
  <c r="AC32" i="19"/>
  <c r="AA32" i="19"/>
  <c r="EF38" i="15"/>
  <c r="EK38" i="15"/>
  <c r="DI22" i="15"/>
  <c r="N22" i="17" s="1"/>
  <c r="DJ22" i="15"/>
  <c r="S22" i="17" s="1"/>
  <c r="AO40" i="19"/>
  <c r="AQ40" i="19"/>
  <c r="U36" i="19"/>
  <c r="T36" i="19"/>
  <c r="P52" i="17"/>
  <c r="O52" i="17"/>
  <c r="AE67" i="17"/>
  <c r="AC67" i="17"/>
  <c r="H59" i="16"/>
  <c r="I59" i="16"/>
  <c r="Q53" i="16"/>
  <c r="O53" i="16"/>
  <c r="M62" i="17"/>
  <c r="L62" i="17"/>
  <c r="DP62" i="15"/>
  <c r="BI62" i="17" s="1"/>
  <c r="DO62" i="15"/>
  <c r="BE62" i="17" s="1"/>
  <c r="N62" i="17"/>
  <c r="AB40" i="17"/>
  <c r="P35" i="19"/>
  <c r="AO61" i="17"/>
  <c r="G60" i="17"/>
  <c r="J56" i="17"/>
  <c r="FC65" i="15"/>
  <c r="CI65" i="20" s="1"/>
  <c r="I62" i="16"/>
  <c r="L53" i="16"/>
  <c r="AS62" i="17"/>
  <c r="E39" i="16"/>
  <c r="AJ24" i="16"/>
  <c r="AB46" i="17"/>
  <c r="H62" i="17"/>
  <c r="O66" i="17"/>
  <c r="AE65" i="17"/>
  <c r="O65" i="17"/>
  <c r="CG65" i="15"/>
  <c r="BQ65" i="21" s="1"/>
  <c r="AQ63" i="17"/>
  <c r="Q54" i="17"/>
  <c r="I51" i="16"/>
  <c r="F51" i="16"/>
  <c r="DN48" i="15"/>
  <c r="AX48" i="17" s="1"/>
  <c r="Z46" i="19"/>
  <c r="F54" i="17"/>
  <c r="I54" i="17"/>
  <c r="H66" i="19"/>
  <c r="CF65" i="15"/>
  <c r="BN65" i="21" s="1"/>
  <c r="I49" i="16"/>
  <c r="F49" i="16"/>
  <c r="Z48" i="17"/>
  <c r="AS67" i="17"/>
  <c r="S59" i="16"/>
  <c r="CD54" i="15"/>
  <c r="EG46" i="15"/>
  <c r="BD46" i="19" s="1"/>
  <c r="AP27" i="17"/>
  <c r="AD26" i="17"/>
  <c r="AA24" i="17"/>
  <c r="AA66" i="17"/>
  <c r="V62" i="16"/>
  <c r="J36" i="17"/>
  <c r="M42" i="19"/>
  <c r="EG28" i="15"/>
  <c r="BC28" i="19" s="1"/>
  <c r="AB42" i="16"/>
  <c r="P29" i="16"/>
  <c r="AL23" i="19"/>
  <c r="CD29" i="15"/>
  <c r="AW29" i="21" s="1"/>
  <c r="FB23" i="15"/>
  <c r="CB23" i="20" s="1"/>
  <c r="N65" i="17"/>
  <c r="N54" i="17"/>
  <c r="E51" i="16"/>
  <c r="AA46" i="19"/>
  <c r="AB61" i="17"/>
  <c r="E49" i="16"/>
  <c r="AA48" i="17"/>
  <c r="W59" i="16"/>
  <c r="P61" i="21"/>
  <c r="O30" i="21"/>
  <c r="DS54" i="15"/>
  <c r="DQ54" i="15"/>
  <c r="BR54" i="17" s="1"/>
  <c r="Q49" i="16"/>
  <c r="N49" i="16"/>
  <c r="M49" i="16"/>
  <c r="AE47" i="19"/>
  <c r="AD47" i="19"/>
  <c r="AA47" i="19"/>
  <c r="AE48" i="16"/>
  <c r="Z48" i="16"/>
  <c r="AA48" i="16"/>
  <c r="AD48" i="16"/>
  <c r="CX43" i="15"/>
  <c r="BK43" i="16" s="1"/>
  <c r="DA43" i="15"/>
  <c r="CH43" i="16" s="1"/>
  <c r="CV43" i="15"/>
  <c r="AZ43" i="16" s="1"/>
  <c r="AO39" i="16"/>
  <c r="AS39" i="16"/>
  <c r="AR39" i="16"/>
  <c r="AD36" i="19"/>
  <c r="AB36" i="19"/>
  <c r="AI29" i="16"/>
  <c r="AH29" i="16"/>
  <c r="AJ29" i="16"/>
  <c r="AN48" i="19"/>
  <c r="AO48" i="19"/>
  <c r="AP48" i="19"/>
  <c r="AS48" i="19"/>
  <c r="AK27" i="17"/>
  <c r="AH27" i="17"/>
  <c r="AQ54" i="19"/>
  <c r="AR54" i="19"/>
  <c r="AO33" i="17"/>
  <c r="AQ33" i="17"/>
  <c r="Q62" i="17"/>
  <c r="T62" i="19"/>
  <c r="AE62" i="17"/>
  <c r="G59" i="16"/>
  <c r="P56" i="17"/>
  <c r="AA49" i="16"/>
  <c r="AC44" i="19"/>
  <c r="Z44" i="19"/>
  <c r="AC40" i="19"/>
  <c r="Z40" i="19"/>
  <c r="AE39" i="16"/>
  <c r="AE63" i="17"/>
  <c r="AS60" i="17"/>
  <c r="H58" i="17"/>
  <c r="Z67" i="17"/>
  <c r="AE52" i="17"/>
  <c r="V52" i="17"/>
  <c r="I48" i="19"/>
  <c r="EX66" i="15"/>
  <c r="AZ66" i="20" s="1"/>
  <c r="V57" i="16"/>
  <c r="AN54" i="19"/>
  <c r="AP48" i="16"/>
  <c r="EJ42" i="15"/>
  <c r="CA42" i="19" s="1"/>
  <c r="AP39" i="16"/>
  <c r="AK29" i="16"/>
  <c r="AI54" i="17"/>
  <c r="F42" i="17"/>
  <c r="AO35" i="17"/>
  <c r="L49" i="16"/>
  <c r="Z47" i="19"/>
  <c r="AH30" i="19"/>
  <c r="G37" i="17"/>
  <c r="E37" i="17"/>
  <c r="AI41" i="16"/>
  <c r="AK41" i="16"/>
  <c r="AC46" i="17"/>
  <c r="AA46" i="17"/>
  <c r="AB46" i="16"/>
  <c r="AA46" i="16"/>
  <c r="AC46" i="16"/>
  <c r="CY41" i="15"/>
  <c r="BS41" i="16" s="1"/>
  <c r="CZ41" i="15"/>
  <c r="BW41" i="16" s="1"/>
  <c r="AI26" i="16"/>
  <c r="AJ26" i="16"/>
  <c r="CG24" i="15"/>
  <c r="BQ24" i="21" s="1"/>
  <c r="CE24" i="15"/>
  <c r="BC24" i="21" s="1"/>
  <c r="CI24" i="15"/>
  <c r="Q29" i="16"/>
  <c r="N29" i="16"/>
  <c r="M29" i="16"/>
  <c r="O34" i="19"/>
  <c r="L34" i="19"/>
  <c r="Q34" i="19"/>
  <c r="N34" i="19"/>
  <c r="AL32" i="19"/>
  <c r="AG32" i="19"/>
  <c r="AH32" i="19"/>
  <c r="AK32" i="19"/>
  <c r="CH45" i="15"/>
  <c r="CA45" i="21" s="1"/>
  <c r="CI45" i="15"/>
  <c r="CH45" i="21" s="1"/>
  <c r="CD45" i="15"/>
  <c r="AU45" i="21" s="1"/>
  <c r="EZ55" i="15"/>
  <c r="BN55" i="20" s="1"/>
  <c r="FB55" i="15"/>
  <c r="CB55" i="20" s="1"/>
  <c r="EY55" i="15"/>
  <c r="BG55" i="20" s="1"/>
  <c r="EX55" i="15"/>
  <c r="AZ55" i="20" s="1"/>
  <c r="CV44" i="15"/>
  <c r="AU44" i="16" s="1"/>
  <c r="DA44" i="15"/>
  <c r="CD44" i="16" s="1"/>
  <c r="CZ44" i="15"/>
  <c r="BX44" i="16" s="1"/>
  <c r="CY44" i="15"/>
  <c r="BU44" i="16" s="1"/>
  <c r="EZ59" i="15"/>
  <c r="BN59" i="20" s="1"/>
  <c r="EX59" i="15"/>
  <c r="AZ59" i="20" s="1"/>
  <c r="FC59" i="15"/>
  <c r="CI59" i="20" s="1"/>
  <c r="EH28" i="15"/>
  <c r="BL28" i="19" s="1"/>
  <c r="EJ28" i="15"/>
  <c r="N42" i="19"/>
  <c r="Q42" i="19"/>
  <c r="I36" i="17"/>
  <c r="F36" i="17"/>
  <c r="E36" i="17"/>
  <c r="H36" i="17"/>
  <c r="U62" i="16"/>
  <c r="X62" i="16"/>
  <c r="S62" i="16"/>
  <c r="AA42" i="16"/>
  <c r="AD42" i="16"/>
  <c r="AC42" i="16"/>
  <c r="AH23" i="19"/>
  <c r="AK23" i="19"/>
  <c r="AJ36" i="19"/>
  <c r="AG36" i="19"/>
  <c r="AK36" i="19"/>
  <c r="EK36" i="15"/>
  <c r="EJ36" i="15"/>
  <c r="BW36" i="19" s="1"/>
  <c r="EH36" i="15"/>
  <c r="BK36" i="19" s="1"/>
  <c r="EF36" i="15"/>
  <c r="EX23" i="15"/>
  <c r="AZ23" i="20" s="1"/>
  <c r="FC23" i="15"/>
  <c r="CI23" i="20" s="1"/>
  <c r="FA23" i="15"/>
  <c r="BU23" i="20" s="1"/>
  <c r="AB24" i="17"/>
  <c r="AE24" i="17"/>
  <c r="AD24" i="17"/>
  <c r="AC24" i="17"/>
  <c r="AS38" i="19"/>
  <c r="AP38" i="19"/>
  <c r="AO38" i="19"/>
  <c r="AK37" i="16"/>
  <c r="AH37" i="16"/>
  <c r="CH31" i="15"/>
  <c r="BX31" i="21" s="1"/>
  <c r="CE31" i="15"/>
  <c r="BG31" i="21" s="1"/>
  <c r="Q25" i="17"/>
  <c r="P25" i="17"/>
  <c r="AH60" i="17"/>
  <c r="AK60" i="17"/>
  <c r="I29" i="17"/>
  <c r="E29" i="17"/>
  <c r="P62" i="17"/>
  <c r="AN66" i="17"/>
  <c r="Z62" i="17"/>
  <c r="AD45" i="16"/>
  <c r="AB39" i="16"/>
  <c r="AB63" i="17"/>
  <c r="AR60" i="17"/>
  <c r="F58" i="17"/>
  <c r="AB67" i="17"/>
  <c r="DN62" i="15"/>
  <c r="AU62" i="17" s="1"/>
  <c r="P53" i="16"/>
  <c r="S52" i="17"/>
  <c r="FA64" i="15"/>
  <c r="BU64" i="20" s="1"/>
  <c r="T57" i="16"/>
  <c r="DQ56" i="15"/>
  <c r="BP56" i="17" s="1"/>
  <c r="AS54" i="19"/>
  <c r="AQ39" i="16"/>
  <c r="AE36" i="19"/>
  <c r="AL29" i="16"/>
  <c r="AR48" i="19"/>
  <c r="AB48" i="16"/>
  <c r="CY43" i="15"/>
  <c r="BU43" i="16" s="1"/>
  <c r="AQ38" i="19"/>
  <c r="O49" i="16"/>
  <c r="AC47" i="19"/>
  <c r="AJ27" i="17"/>
  <c r="AB49" i="19"/>
  <c r="AE49" i="19"/>
  <c r="O46" i="19"/>
  <c r="Q46" i="19"/>
  <c r="N48" i="19"/>
  <c r="L48" i="19"/>
  <c r="AP25" i="17"/>
  <c r="AR25" i="17"/>
  <c r="DR60" i="15"/>
  <c r="BZ60" i="17" s="1"/>
  <c r="DP60" i="15"/>
  <c r="BJ60" i="17" s="1"/>
  <c r="DN60" i="15"/>
  <c r="AY60" i="17" s="1"/>
  <c r="O36" i="19"/>
  <c r="L36" i="19"/>
  <c r="Q36" i="19"/>
  <c r="N36" i="19"/>
  <c r="AL25" i="17"/>
  <c r="AI25" i="17"/>
  <c r="AJ25" i="17"/>
  <c r="AK56" i="17"/>
  <c r="AH56" i="17"/>
  <c r="AG56" i="17"/>
  <c r="AL56" i="17"/>
  <c r="X45" i="16"/>
  <c r="W45" i="16"/>
  <c r="T45" i="16"/>
  <c r="S45" i="16"/>
  <c r="N29" i="17"/>
  <c r="Q29" i="17"/>
  <c r="U40" i="19"/>
  <c r="X40" i="19"/>
  <c r="W40" i="19"/>
  <c r="T40" i="19"/>
  <c r="AP34" i="21"/>
  <c r="AO34" i="21"/>
  <c r="AQ34" i="21"/>
  <c r="V66" i="21"/>
  <c r="Z53" i="21"/>
  <c r="M28" i="21"/>
  <c r="M38" i="21"/>
  <c r="L28" i="21"/>
  <c r="E65" i="21"/>
  <c r="H65" i="21"/>
  <c r="M46" i="21"/>
  <c r="CH25" i="15"/>
  <c r="CB25" i="21" s="1"/>
  <c r="CE25" i="15"/>
  <c r="BC25" i="21" s="1"/>
  <c r="CD25" i="15"/>
  <c r="AV25" i="21" s="1"/>
  <c r="E40" i="19"/>
  <c r="G40" i="19"/>
  <c r="H52" i="19"/>
  <c r="F52" i="19"/>
  <c r="G52" i="19"/>
  <c r="J52" i="19"/>
  <c r="F28" i="19"/>
  <c r="J28" i="19"/>
  <c r="E28" i="19"/>
  <c r="EZ43" i="15"/>
  <c r="BN43" i="20" s="1"/>
  <c r="FA43" i="15"/>
  <c r="BU43" i="20" s="1"/>
  <c r="AL62" i="17"/>
  <c r="G62" i="17"/>
  <c r="M64" i="17"/>
  <c r="AN63" i="17"/>
  <c r="O54" i="17"/>
  <c r="AB42" i="19"/>
  <c r="AP64" i="17"/>
  <c r="AA61" i="17"/>
  <c r="T64" i="16"/>
  <c r="AA60" i="17"/>
  <c r="DS48" i="15"/>
  <c r="CD48" i="17" s="1"/>
  <c r="CI54" i="15"/>
  <c r="CF54" i="21" s="1"/>
  <c r="AI46" i="17"/>
  <c r="AS45" i="16"/>
  <c r="AG44" i="17"/>
  <c r="AD30" i="19"/>
  <c r="Z44" i="17"/>
  <c r="EY39" i="15"/>
  <c r="BG39" i="20" s="1"/>
  <c r="CF25" i="15"/>
  <c r="BI25" i="21" s="1"/>
  <c r="BY52" i="21"/>
  <c r="AP49" i="16"/>
  <c r="AS49" i="16"/>
  <c r="J50" i="17"/>
  <c r="H50" i="17"/>
  <c r="U41" i="19"/>
  <c r="W41" i="19"/>
  <c r="X41" i="19"/>
  <c r="F36" i="19"/>
  <c r="G36" i="19"/>
  <c r="W30" i="19"/>
  <c r="X30" i="19"/>
  <c r="V30" i="19"/>
  <c r="AS41" i="17"/>
  <c r="AQ41" i="17"/>
  <c r="P40" i="19"/>
  <c r="M40" i="19"/>
  <c r="Q40" i="19"/>
  <c r="O40" i="19"/>
  <c r="AI47" i="16"/>
  <c r="AH47" i="16"/>
  <c r="AJ47" i="16"/>
  <c r="J34" i="19"/>
  <c r="E34" i="19"/>
  <c r="F34" i="19"/>
  <c r="I34" i="19"/>
  <c r="Q32" i="19"/>
  <c r="N32" i="19"/>
  <c r="P32" i="19"/>
  <c r="L32" i="19"/>
  <c r="AQ31" i="17"/>
  <c r="AS31" i="17"/>
  <c r="J50" i="19"/>
  <c r="I50" i="19"/>
  <c r="H50" i="19"/>
  <c r="E50" i="19"/>
  <c r="CF26" i="15"/>
  <c r="BJ26" i="21" s="1"/>
  <c r="CE26" i="15"/>
  <c r="BE26" i="21" s="1"/>
  <c r="CD26" i="15"/>
  <c r="DS56" i="15"/>
  <c r="CD56" i="17" s="1"/>
  <c r="DO56" i="15"/>
  <c r="BE56" i="17" s="1"/>
  <c r="DN56" i="15"/>
  <c r="AX56" i="17" s="1"/>
  <c r="DP56" i="15"/>
  <c r="BL56" i="17" s="1"/>
  <c r="G46" i="19"/>
  <c r="J46" i="19"/>
  <c r="F46" i="19"/>
  <c r="G42" i="19"/>
  <c r="F42" i="19"/>
  <c r="I42" i="19"/>
  <c r="J42" i="19"/>
  <c r="CH35" i="15"/>
  <c r="CA35" i="21" s="1"/>
  <c r="CI35" i="15"/>
  <c r="CI35" i="21" s="1"/>
  <c r="CE35" i="15"/>
  <c r="BB35" i="21" s="1"/>
  <c r="M28" i="19"/>
  <c r="Q28" i="19"/>
  <c r="N28" i="19"/>
  <c r="O28" i="19"/>
  <c r="DN23" i="15"/>
  <c r="DO23" i="15"/>
  <c r="BB23" i="17" s="1"/>
  <c r="EH42" i="15"/>
  <c r="BJ42" i="19" s="1"/>
  <c r="EF42" i="15"/>
  <c r="AX42" i="19" s="1"/>
  <c r="AI24" i="16"/>
  <c r="AL24" i="16"/>
  <c r="AK24" i="16"/>
  <c r="AG24" i="16"/>
  <c r="CV42" i="15"/>
  <c r="CW42" i="15"/>
  <c r="BE42" i="16" s="1"/>
  <c r="V39" i="19"/>
  <c r="S39" i="19"/>
  <c r="X39" i="19"/>
  <c r="U66" i="19"/>
  <c r="T66" i="19"/>
  <c r="S66" i="19"/>
  <c r="AP33" i="17"/>
  <c r="AS33" i="17"/>
  <c r="G42" i="17"/>
  <c r="J42" i="17"/>
  <c r="AJ62" i="17"/>
  <c r="F62" i="17"/>
  <c r="I62" i="17"/>
  <c r="AB65" i="17"/>
  <c r="Z65" i="17"/>
  <c r="O62" i="17"/>
  <c r="P64" i="17"/>
  <c r="Q64" i="17"/>
  <c r="AO63" i="17"/>
  <c r="AR63" i="17"/>
  <c r="S62" i="19"/>
  <c r="U62" i="19"/>
  <c r="E59" i="16"/>
  <c r="F59" i="16"/>
  <c r="Q56" i="17"/>
  <c r="N56" i="17"/>
  <c r="L54" i="17"/>
  <c r="Z49" i="16"/>
  <c r="AC49" i="16"/>
  <c r="AA45" i="16"/>
  <c r="AC42" i="19"/>
  <c r="Z42" i="19"/>
  <c r="AD39" i="16"/>
  <c r="AQ64" i="17"/>
  <c r="AE61" i="17"/>
  <c r="EY58" i="15"/>
  <c r="BG58" i="20" s="1"/>
  <c r="AA67" i="17"/>
  <c r="AD67" i="17"/>
  <c r="F63" i="19"/>
  <c r="DR62" i="15"/>
  <c r="BY62" i="17" s="1"/>
  <c r="Z60" i="17"/>
  <c r="AE60" i="17"/>
  <c r="M53" i="16"/>
  <c r="T52" i="17"/>
  <c r="W52" i="17"/>
  <c r="DS67" i="15"/>
  <c r="CE67" i="17" s="1"/>
  <c r="CD58" i="15"/>
  <c r="AV58" i="21" s="1"/>
  <c r="AP54" i="19"/>
  <c r="CE54" i="15"/>
  <c r="BG54" i="21" s="1"/>
  <c r="CF53" i="15"/>
  <c r="BN53" i="21" s="1"/>
  <c r="CD52" i="15"/>
  <c r="AU52" i="21" s="1"/>
  <c r="EF46" i="15"/>
  <c r="AU46" i="19" s="1"/>
  <c r="AJ46" i="17"/>
  <c r="AG46" i="17"/>
  <c r="AN45" i="16"/>
  <c r="AQ45" i="16"/>
  <c r="AH44" i="17"/>
  <c r="AK44" i="17"/>
  <c r="EG42" i="15"/>
  <c r="BG42" i="19" s="1"/>
  <c r="AH38" i="17"/>
  <c r="G34" i="19"/>
  <c r="AN33" i="17"/>
  <c r="S31" i="17"/>
  <c r="E42" i="19"/>
  <c r="I42" i="17"/>
  <c r="AG47" i="16"/>
  <c r="W33" i="16"/>
  <c r="L28" i="19"/>
  <c r="I46" i="19"/>
  <c r="AN31" i="17"/>
  <c r="CV54" i="15"/>
  <c r="CG25" i="15"/>
  <c r="BR25" i="21" s="1"/>
  <c r="AG38" i="19"/>
  <c r="AL38" i="19"/>
  <c r="AL43" i="16"/>
  <c r="AI43" i="16"/>
  <c r="AN35" i="17"/>
  <c r="AP35" i="17"/>
  <c r="AS35" i="17"/>
  <c r="CG31" i="15"/>
  <c r="BU31" i="21" s="1"/>
  <c r="CD31" i="15"/>
  <c r="AY31" i="21" s="1"/>
  <c r="CF31" i="15"/>
  <c r="BJ31" i="21" s="1"/>
  <c r="CI31" i="15"/>
  <c r="AR27" i="17"/>
  <c r="AO27" i="17"/>
  <c r="AN27" i="17"/>
  <c r="AQ27" i="17"/>
  <c r="L26" i="17"/>
  <c r="P26" i="17"/>
  <c r="Q26" i="17"/>
  <c r="AC66" i="17"/>
  <c r="AB66" i="17"/>
  <c r="AD66" i="17"/>
  <c r="DR48" i="15"/>
  <c r="DP48" i="15"/>
  <c r="DA50" i="15"/>
  <c r="CY50" i="15"/>
  <c r="BT50" i="16" s="1"/>
  <c r="CV50" i="15"/>
  <c r="BK46" i="19"/>
  <c r="BJ46" i="19"/>
  <c r="BM46" i="19"/>
  <c r="BL46" i="19"/>
  <c r="CG37" i="15"/>
  <c r="CE37" i="15"/>
  <c r="BC37" i="21" s="1"/>
  <c r="CD37" i="15"/>
  <c r="CI37" i="15"/>
  <c r="CG37" i="21" s="1"/>
  <c r="CF37" i="15"/>
  <c r="AJ31" i="16"/>
  <c r="AL31" i="16"/>
  <c r="AK31" i="16"/>
  <c r="AH31" i="16"/>
  <c r="U38" i="16"/>
  <c r="T38" i="16"/>
  <c r="L32" i="16"/>
  <c r="Q32" i="16"/>
  <c r="CI43" i="15"/>
  <c r="CI43" i="21" s="1"/>
  <c r="CE43" i="15"/>
  <c r="BB43" i="21" s="1"/>
  <c r="CH43" i="15"/>
  <c r="BZ43" i="21" s="1"/>
  <c r="CF43" i="15"/>
  <c r="BN43" i="21" s="1"/>
  <c r="CD43" i="15"/>
  <c r="AX43" i="21" s="1"/>
  <c r="DA58" i="15"/>
  <c r="CG58" i="16" s="1"/>
  <c r="CW58" i="15"/>
  <c r="BG58" i="16" s="1"/>
  <c r="CV58" i="15"/>
  <c r="AY58" i="16" s="1"/>
  <c r="AA30" i="19"/>
  <c r="Z30" i="19"/>
  <c r="AC30" i="19"/>
  <c r="AB30" i="19"/>
  <c r="S33" i="17"/>
  <c r="V33" i="17"/>
  <c r="AB44" i="17"/>
  <c r="AE44" i="17"/>
  <c r="AC44" i="17"/>
  <c r="AA44" i="17"/>
  <c r="E62" i="17"/>
  <c r="AC65" i="17"/>
  <c r="AP63" i="17"/>
  <c r="AN64" i="17"/>
  <c r="AD61" i="17"/>
  <c r="CG52" i="15"/>
  <c r="BS52" i="21" s="1"/>
  <c r="CF52" i="15"/>
  <c r="BK52" i="21" s="1"/>
  <c r="EI46" i="15"/>
  <c r="BP46" i="19" s="1"/>
  <c r="EK46" i="15"/>
  <c r="CD46" i="19" s="1"/>
  <c r="AP45" i="16"/>
  <c r="AJ44" i="17"/>
  <c r="AG31" i="16"/>
  <c r="I52" i="19"/>
  <c r="CG43" i="15"/>
  <c r="CY58" i="15"/>
  <c r="AG63" i="21"/>
  <c r="CA54" i="21"/>
  <c r="V61" i="16"/>
  <c r="S61" i="16"/>
  <c r="X61" i="16"/>
  <c r="T61" i="16"/>
  <c r="L25" i="17"/>
  <c r="O25" i="17"/>
  <c r="N25" i="17"/>
  <c r="AG60" i="17"/>
  <c r="AI60" i="17"/>
  <c r="AJ60" i="17"/>
  <c r="H29" i="17"/>
  <c r="G29" i="17"/>
  <c r="J29" i="17"/>
  <c r="AC38" i="17"/>
  <c r="AE38" i="17"/>
  <c r="AB38" i="17"/>
  <c r="AA38" i="17"/>
  <c r="AI62" i="17"/>
  <c r="AA65" i="17"/>
  <c r="L64" i="17"/>
  <c r="DS62" i="15"/>
  <c r="CI62" i="17" s="1"/>
  <c r="J59" i="16"/>
  <c r="M54" i="17"/>
  <c r="AB45" i="16"/>
  <c r="AA42" i="19"/>
  <c r="DQ62" i="15"/>
  <c r="BQ62" i="17" s="1"/>
  <c r="DQ48" i="15"/>
  <c r="DS64" i="15"/>
  <c r="CG64" i="17" s="1"/>
  <c r="I63" i="19"/>
  <c r="AD60" i="17"/>
  <c r="N53" i="16"/>
  <c r="DR67" i="15"/>
  <c r="BW67" i="17" s="1"/>
  <c r="CI57" i="15"/>
  <c r="CE57" i="21" s="1"/>
  <c r="CG54" i="15"/>
  <c r="BU54" i="21" s="1"/>
  <c r="CF54" i="15"/>
  <c r="BL54" i="21" s="1"/>
  <c r="CI52" i="15"/>
  <c r="CE52" i="21" s="1"/>
  <c r="CW50" i="15"/>
  <c r="BC50" i="16" s="1"/>
  <c r="EJ46" i="15"/>
  <c r="AH46" i="17"/>
  <c r="EK42" i="15"/>
  <c r="CE42" i="19" s="1"/>
  <c r="CX42" i="15"/>
  <c r="BJ42" i="16" s="1"/>
  <c r="H34" i="19"/>
  <c r="AR33" i="17"/>
  <c r="F29" i="17"/>
  <c r="M25" i="17"/>
  <c r="Z66" i="17"/>
  <c r="AL60" i="17"/>
  <c r="H42" i="17"/>
  <c r="CZ58" i="15"/>
  <c r="CA58" i="16" s="1"/>
  <c r="CZ54" i="15"/>
  <c r="F50" i="19"/>
  <c r="AL47" i="16"/>
  <c r="AD38" i="17"/>
  <c r="CD35" i="15"/>
  <c r="P28" i="19"/>
  <c r="T41" i="19"/>
  <c r="I36" i="19"/>
  <c r="P32" i="16"/>
  <c r="I28" i="19"/>
  <c r="E50" i="17"/>
  <c r="CI25" i="15"/>
  <c r="CI25" i="21" s="1"/>
  <c r="BI46" i="19"/>
  <c r="O63" i="17"/>
  <c r="N63" i="17"/>
  <c r="M63" i="17"/>
  <c r="FC61" i="15"/>
  <c r="CI61" i="20" s="1"/>
  <c r="EY61" i="15"/>
  <c r="BG61" i="20" s="1"/>
  <c r="AE50" i="16"/>
  <c r="AC50" i="16"/>
  <c r="AG48" i="17"/>
  <c r="AK48" i="17"/>
  <c r="E44" i="19"/>
  <c r="G44" i="19"/>
  <c r="J44" i="19"/>
  <c r="I44" i="19"/>
  <c r="P28" i="16"/>
  <c r="O28" i="16"/>
  <c r="FA26" i="15"/>
  <c r="BU26" i="20" s="1"/>
  <c r="EZ26" i="15"/>
  <c r="BN26" i="20" s="1"/>
  <c r="AS41" i="16"/>
  <c r="AQ41" i="16"/>
  <c r="AL39" i="16"/>
  <c r="AI39" i="16"/>
  <c r="AH35" i="16"/>
  <c r="AG35" i="16"/>
  <c r="AL35" i="16"/>
  <c r="AS31" i="16"/>
  <c r="AN31" i="16"/>
  <c r="AS43" i="16"/>
  <c r="AR43" i="16"/>
  <c r="AK42" i="17"/>
  <c r="AL42" i="17"/>
  <c r="U37" i="17"/>
  <c r="T37" i="17"/>
  <c r="S37" i="17"/>
  <c r="V37" i="17"/>
  <c r="S44" i="19"/>
  <c r="U44" i="19"/>
  <c r="AB42" i="17"/>
  <c r="Z42" i="17"/>
  <c r="F37" i="16"/>
  <c r="H37" i="16"/>
  <c r="F35" i="16"/>
  <c r="H35" i="16"/>
  <c r="AI63" i="21"/>
  <c r="AO23" i="21"/>
  <c r="Z46" i="17"/>
  <c r="AE46" i="17"/>
  <c r="F32" i="19"/>
  <c r="J32" i="19"/>
  <c r="H25" i="19"/>
  <c r="E25" i="19"/>
  <c r="Q33" i="16"/>
  <c r="N33" i="16"/>
  <c r="AO65" i="21"/>
  <c r="O46" i="21"/>
  <c r="S38" i="21"/>
  <c r="AP23" i="21"/>
  <c r="BW54" i="21"/>
  <c r="L46" i="21"/>
  <c r="AP53" i="21"/>
  <c r="AE39" i="21"/>
  <c r="X38" i="21"/>
  <c r="E45" i="21"/>
  <c r="EZ56" i="15"/>
  <c r="BN56" i="20" s="1"/>
  <c r="EX56" i="15"/>
  <c r="AZ56" i="20" s="1"/>
  <c r="FC56" i="15"/>
  <c r="CI56" i="20" s="1"/>
  <c r="FB56" i="15"/>
  <c r="CB56" i="20" s="1"/>
  <c r="EZ51" i="15"/>
  <c r="BN51" i="20" s="1"/>
  <c r="EX51" i="15"/>
  <c r="AZ51" i="20" s="1"/>
  <c r="FA51" i="15"/>
  <c r="BU51" i="20" s="1"/>
  <c r="FC51" i="15"/>
  <c r="CI51" i="20" s="1"/>
  <c r="FB25" i="15"/>
  <c r="CB25" i="20" s="1"/>
  <c r="FC25" i="15"/>
  <c r="CI25" i="20" s="1"/>
  <c r="FA25" i="15"/>
  <c r="BU25" i="20" s="1"/>
  <c r="EY25" i="15"/>
  <c r="BG25" i="20" s="1"/>
  <c r="EX25" i="15"/>
  <c r="AZ25" i="20" s="1"/>
  <c r="FA67" i="15"/>
  <c r="BU67" i="20" s="1"/>
  <c r="FB67" i="15"/>
  <c r="CB67" i="20" s="1"/>
  <c r="FC67" i="15"/>
  <c r="CI67" i="20" s="1"/>
  <c r="EX67" i="15"/>
  <c r="AZ67" i="20" s="1"/>
  <c r="EZ67" i="15"/>
  <c r="BN67" i="20" s="1"/>
  <c r="CW60" i="15"/>
  <c r="BC60" i="16" s="1"/>
  <c r="CV60" i="15"/>
  <c r="CY60" i="15"/>
  <c r="BR60" i="16" s="1"/>
  <c r="CX60" i="15"/>
  <c r="BL60" i="16" s="1"/>
  <c r="DA60" i="15"/>
  <c r="CI60" i="16" s="1"/>
  <c r="CZ60" i="15"/>
  <c r="CA60" i="16" s="1"/>
  <c r="CV56" i="15"/>
  <c r="AZ56" i="16" s="1"/>
  <c r="CW56" i="15"/>
  <c r="CY56" i="15"/>
  <c r="BQ56" i="16" s="1"/>
  <c r="CX56" i="15"/>
  <c r="BL56" i="16" s="1"/>
  <c r="CZ56" i="15"/>
  <c r="DA56" i="15"/>
  <c r="CF56" i="16" s="1"/>
  <c r="AP46" i="19"/>
  <c r="AO46" i="19"/>
  <c r="AN46" i="19"/>
  <c r="AQ46" i="19"/>
  <c r="AS46" i="19"/>
  <c r="AS42" i="19"/>
  <c r="AN42" i="19"/>
  <c r="AQ42" i="19"/>
  <c r="AP42" i="19"/>
  <c r="AR42" i="19"/>
  <c r="CZ37" i="15"/>
  <c r="CB37" i="16" s="1"/>
  <c r="CX37" i="15"/>
  <c r="BL37" i="16" s="1"/>
  <c r="CY37" i="15"/>
  <c r="BQ37" i="16" s="1"/>
  <c r="CV37" i="15"/>
  <c r="AY37" i="16" s="1"/>
  <c r="DA37" i="15"/>
  <c r="CH37" i="16" s="1"/>
  <c r="CW37" i="15"/>
  <c r="CG28" i="15"/>
  <c r="BP28" i="21" s="1"/>
  <c r="CD28" i="15"/>
  <c r="AU28" i="21" s="1"/>
  <c r="CE28" i="15"/>
  <c r="BG28" i="21" s="1"/>
  <c r="CH28" i="15"/>
  <c r="CI28" i="15"/>
  <c r="CF28" i="21" s="1"/>
  <c r="CF28" i="15"/>
  <c r="BM28" i="21" s="1"/>
  <c r="CH23" i="15"/>
  <c r="CI23" i="15"/>
  <c r="CG23" i="15"/>
  <c r="BU23" i="21" s="1"/>
  <c r="CE23" i="15"/>
  <c r="BG23" i="21" s="1"/>
  <c r="CD23" i="15"/>
  <c r="AY23" i="21" s="1"/>
  <c r="CF23" i="15"/>
  <c r="BI23" i="21" s="1"/>
  <c r="Q61" i="17"/>
  <c r="P61" i="17"/>
  <c r="U50" i="17"/>
  <c r="W50" i="17"/>
  <c r="G30" i="19"/>
  <c r="I30" i="19"/>
  <c r="F30" i="19"/>
  <c r="S56" i="17"/>
  <c r="V56" i="17"/>
  <c r="AN29" i="17"/>
  <c r="AS29" i="17"/>
  <c r="U48" i="17"/>
  <c r="T48" i="17"/>
  <c r="X34" i="19"/>
  <c r="V34" i="19"/>
  <c r="V32" i="19"/>
  <c r="X32" i="19"/>
  <c r="AN59" i="16"/>
  <c r="AP59" i="16"/>
  <c r="AA37" i="16"/>
  <c r="AE37" i="16"/>
  <c r="FC27" i="15"/>
  <c r="CI27" i="20" s="1"/>
  <c r="FB27" i="15"/>
  <c r="CB27" i="20" s="1"/>
  <c r="N33" i="17"/>
  <c r="L33" i="17"/>
  <c r="AE64" i="17"/>
  <c r="AC64" i="17"/>
  <c r="J64" i="17"/>
  <c r="E64" i="17"/>
  <c r="EK47" i="15"/>
  <c r="EJ47" i="15"/>
  <c r="CA47" i="19" s="1"/>
  <c r="EG47" i="15"/>
  <c r="BG47" i="19" s="1"/>
  <c r="P24" i="17"/>
  <c r="O24" i="17"/>
  <c r="H45" i="16"/>
  <c r="J45" i="16"/>
  <c r="I33" i="17"/>
  <c r="H33" i="17"/>
  <c r="AH66" i="19"/>
  <c r="AK66" i="19"/>
  <c r="AI66" i="19"/>
  <c r="DP42" i="15"/>
  <c r="DO42" i="15"/>
  <c r="BB42" i="17" s="1"/>
  <c r="DN42" i="15"/>
  <c r="AY42" i="17" s="1"/>
  <c r="DQ42" i="15"/>
  <c r="DS42" i="15"/>
  <c r="AJ66" i="19"/>
  <c r="AS54" i="17"/>
  <c r="G52" i="17"/>
  <c r="CE60" i="15"/>
  <c r="L31" i="16"/>
  <c r="I56" i="19"/>
  <c r="FB51" i="15"/>
  <c r="CB51" i="20" s="1"/>
  <c r="AR46" i="19"/>
  <c r="DR42" i="15"/>
  <c r="CA42" i="17" s="1"/>
  <c r="X40" i="16"/>
  <c r="AS29" i="16"/>
  <c r="G53" i="16"/>
  <c r="H53" i="16"/>
  <c r="AK50" i="17"/>
  <c r="AL50" i="17"/>
  <c r="I48" i="17"/>
  <c r="J48" i="17"/>
  <c r="AL46" i="19"/>
  <c r="AI46" i="19"/>
  <c r="I44" i="17"/>
  <c r="J44" i="17"/>
  <c r="AQ58" i="19"/>
  <c r="AS58" i="19"/>
  <c r="CE47" i="15"/>
  <c r="BF47" i="21" s="1"/>
  <c r="CG47" i="15"/>
  <c r="BU47" i="21" s="1"/>
  <c r="AR44" i="19"/>
  <c r="AS44" i="19"/>
  <c r="U43" i="17"/>
  <c r="V43" i="17"/>
  <c r="J40" i="17"/>
  <c r="G40" i="17"/>
  <c r="AS37" i="16"/>
  <c r="AQ37" i="16"/>
  <c r="AS35" i="16"/>
  <c r="AQ35" i="16"/>
  <c r="AN35" i="16"/>
  <c r="AR35" i="16"/>
  <c r="Z27" i="17"/>
  <c r="AE27" i="17"/>
  <c r="AA27" i="17"/>
  <c r="AC48" i="19"/>
  <c r="AD48" i="19"/>
  <c r="Z48" i="19"/>
  <c r="CG48" i="16"/>
  <c r="CH48" i="16"/>
  <c r="U43" i="19"/>
  <c r="W43" i="19"/>
  <c r="T43" i="19"/>
  <c r="V43" i="19"/>
  <c r="S43" i="19"/>
  <c r="G41" i="16"/>
  <c r="H41" i="16"/>
  <c r="I41" i="16"/>
  <c r="AG38" i="17"/>
  <c r="AK38" i="17"/>
  <c r="M36" i="16"/>
  <c r="Q36" i="16"/>
  <c r="P36" i="16"/>
  <c r="N36" i="16"/>
  <c r="G31" i="16"/>
  <c r="F31" i="16"/>
  <c r="I31" i="16"/>
  <c r="AC29" i="16"/>
  <c r="AD29" i="16"/>
  <c r="AA29" i="16"/>
  <c r="N27" i="17"/>
  <c r="O27" i="17"/>
  <c r="L27" i="17"/>
  <c r="P27" i="17"/>
  <c r="S45" i="17"/>
  <c r="W45" i="17"/>
  <c r="AQ37" i="17"/>
  <c r="AN37" i="17"/>
  <c r="E38" i="17"/>
  <c r="F38" i="17"/>
  <c r="I38" i="17"/>
  <c r="G32" i="17"/>
  <c r="F32" i="17"/>
  <c r="I32" i="17"/>
  <c r="E32" i="17"/>
  <c r="H32" i="17"/>
  <c r="AC31" i="16"/>
  <c r="AD31" i="16"/>
  <c r="AJ27" i="19"/>
  <c r="AH27" i="19"/>
  <c r="V31" i="19"/>
  <c r="S31" i="19"/>
  <c r="T31" i="19"/>
  <c r="W31" i="19"/>
  <c r="U31" i="19"/>
  <c r="G26" i="16"/>
  <c r="J26" i="16"/>
  <c r="E26" i="16"/>
  <c r="I26" i="16"/>
  <c r="F26" i="16"/>
  <c r="H26" i="16"/>
  <c r="AJ25" i="19"/>
  <c r="AG25" i="19"/>
  <c r="AH25" i="19"/>
  <c r="AL25" i="19"/>
  <c r="AK25" i="19"/>
  <c r="AN23" i="17"/>
  <c r="AO23" i="17"/>
  <c r="AP23" i="17"/>
  <c r="AQ23" i="17"/>
  <c r="AD33" i="16"/>
  <c r="AE33" i="16"/>
  <c r="AB33" i="16"/>
  <c r="AC33" i="16"/>
  <c r="Z33" i="16"/>
  <c r="T33" i="16"/>
  <c r="S33" i="16"/>
  <c r="U33" i="16"/>
  <c r="V33" i="16"/>
  <c r="AS24" i="17"/>
  <c r="AR24" i="17"/>
  <c r="AO24" i="17"/>
  <c r="AN24" i="17"/>
  <c r="AP24" i="17"/>
  <c r="AR26" i="17"/>
  <c r="AO26" i="17"/>
  <c r="AS26" i="17"/>
  <c r="AP26" i="17"/>
  <c r="AQ26" i="17"/>
  <c r="AN26" i="17"/>
  <c r="N23" i="17"/>
  <c r="L23" i="17"/>
  <c r="P23" i="17"/>
  <c r="Q23" i="17"/>
  <c r="M23" i="17"/>
  <c r="AO42" i="19"/>
  <c r="V65" i="17"/>
  <c r="T65" i="17"/>
  <c r="CI64" i="15"/>
  <c r="CG64" i="15"/>
  <c r="BQ64" i="21" s="1"/>
  <c r="L59" i="16"/>
  <c r="M59" i="16"/>
  <c r="P59" i="16"/>
  <c r="M58" i="17"/>
  <c r="P58" i="17"/>
  <c r="EZ57" i="15"/>
  <c r="BN57" i="20" s="1"/>
  <c r="FC57" i="15"/>
  <c r="CI57" i="20" s="1"/>
  <c r="G64" i="17"/>
  <c r="X67" i="17"/>
  <c r="AL66" i="19"/>
  <c r="EY56" i="15"/>
  <c r="BG56" i="20" s="1"/>
  <c r="P55" i="16"/>
  <c r="O51" i="16"/>
  <c r="S36" i="19"/>
  <c r="W32" i="19"/>
  <c r="EY67" i="15"/>
  <c r="BG67" i="20" s="1"/>
  <c r="U67" i="19"/>
  <c r="V67" i="19"/>
  <c r="X67" i="19"/>
  <c r="DR58" i="15"/>
  <c r="CB58" i="17" s="1"/>
  <c r="DS58" i="15"/>
  <c r="AO56" i="17"/>
  <c r="AS56" i="17"/>
  <c r="AQ56" i="17"/>
  <c r="AI49" i="16"/>
  <c r="AJ49" i="16"/>
  <c r="AI45" i="16"/>
  <c r="AJ45" i="16"/>
  <c r="AL67" i="19"/>
  <c r="AK67" i="19"/>
  <c r="DZ22" i="15"/>
  <c r="H22" i="19" s="1"/>
  <c r="EC22" i="15"/>
  <c r="AB22" i="19" s="1"/>
  <c r="O64" i="21"/>
  <c r="CE67" i="15"/>
  <c r="CD67" i="15"/>
  <c r="G35" i="17"/>
  <c r="F35" i="17"/>
  <c r="CY46" i="15"/>
  <c r="BP46" i="16" s="1"/>
  <c r="CZ46" i="15"/>
  <c r="AI40" i="19"/>
  <c r="AH40" i="19"/>
  <c r="L37" i="16"/>
  <c r="O37" i="16"/>
  <c r="DP44" i="15"/>
  <c r="BK44" i="17" s="1"/>
  <c r="DQ44" i="15"/>
  <c r="BR44" i="17" s="1"/>
  <c r="DQ24" i="15"/>
  <c r="BU24" i="17" s="1"/>
  <c r="DN24" i="15"/>
  <c r="AZ24" i="17" s="1"/>
  <c r="G50" i="17"/>
  <c r="I50" i="17"/>
  <c r="F50" i="17"/>
  <c r="S41" i="19"/>
  <c r="V41" i="19"/>
  <c r="H36" i="19"/>
  <c r="J36" i="19"/>
  <c r="E36" i="19"/>
  <c r="T30" i="19"/>
  <c r="S30" i="19"/>
  <c r="U30" i="19"/>
  <c r="AR41" i="17"/>
  <c r="AO41" i="17"/>
  <c r="AP41" i="17"/>
  <c r="AP31" i="17"/>
  <c r="AR31" i="17"/>
  <c r="AO31" i="17"/>
  <c r="AG27" i="17"/>
  <c r="AI27" i="17"/>
  <c r="AL27" i="17"/>
  <c r="CG26" i="15"/>
  <c r="BR26" i="21" s="1"/>
  <c r="CH26" i="15"/>
  <c r="CB26" i="21" s="1"/>
  <c r="CI26" i="15"/>
  <c r="CG26" i="21" s="1"/>
  <c r="E46" i="19"/>
  <c r="H46" i="19"/>
  <c r="CG35" i="15"/>
  <c r="BQ35" i="21" s="1"/>
  <c r="CF35" i="15"/>
  <c r="DQ23" i="15"/>
  <c r="DR23" i="15"/>
  <c r="BZ23" i="17" s="1"/>
  <c r="DS23" i="15"/>
  <c r="DP23" i="15"/>
  <c r="BL23" i="17" s="1"/>
  <c r="CZ42" i="15"/>
  <c r="CB42" i="16" s="1"/>
  <c r="DA42" i="15"/>
  <c r="U39" i="19"/>
  <c r="W39" i="19"/>
  <c r="T39" i="19"/>
  <c r="CY54" i="15"/>
  <c r="BQ54" i="16" s="1"/>
  <c r="CX54" i="15"/>
  <c r="DA54" i="15"/>
  <c r="V66" i="19"/>
  <c r="X66" i="19"/>
  <c r="W66" i="19"/>
  <c r="EW22" i="15"/>
  <c r="AS22" i="20" s="1"/>
  <c r="ER22" i="15"/>
  <c r="J22" i="20" s="1"/>
  <c r="EU22" i="15"/>
  <c r="AE22" i="20" s="1"/>
  <c r="ET22" i="15"/>
  <c r="X22" i="20" s="1"/>
  <c r="E55" i="21"/>
  <c r="AK31" i="21"/>
  <c r="AL61" i="21"/>
  <c r="V37" i="21"/>
  <c r="T29" i="21"/>
  <c r="AH47" i="21"/>
  <c r="W38" i="21"/>
  <c r="FA24" i="15"/>
  <c r="BU24" i="20" s="1"/>
  <c r="EY24" i="15"/>
  <c r="BG24" i="20" s="1"/>
  <c r="AP108" i="3"/>
  <c r="BQ108" i="3"/>
  <c r="H64" i="17"/>
  <c r="BS34" i="3"/>
  <c r="AQ59" i="16"/>
  <c r="Q52" i="17"/>
  <c r="N52" i="17"/>
  <c r="T67" i="17"/>
  <c r="AN54" i="17"/>
  <c r="J52" i="17"/>
  <c r="AD64" i="17"/>
  <c r="AB64" i="17"/>
  <c r="U56" i="17"/>
  <c r="W56" i="17"/>
  <c r="L55" i="16"/>
  <c r="O55" i="16"/>
  <c r="N51" i="16"/>
  <c r="Q51" i="16"/>
  <c r="H48" i="19"/>
  <c r="E48" i="19"/>
  <c r="EY47" i="15"/>
  <c r="BG47" i="20" s="1"/>
  <c r="CI60" i="15"/>
  <c r="CD60" i="21" s="1"/>
  <c r="AR48" i="16"/>
  <c r="AS48" i="16"/>
  <c r="I45" i="16"/>
  <c r="F45" i="16"/>
  <c r="CY40" i="15"/>
  <c r="BR40" i="16" s="1"/>
  <c r="H37" i="17"/>
  <c r="V36" i="19"/>
  <c r="J33" i="17"/>
  <c r="G33" i="17"/>
  <c r="AD32" i="19"/>
  <c r="S32" i="19"/>
  <c r="T32" i="19"/>
  <c r="P31" i="16"/>
  <c r="O31" i="16"/>
  <c r="H30" i="19"/>
  <c r="AO29" i="17"/>
  <c r="AR29" i="17"/>
  <c r="AQ25" i="17"/>
  <c r="AN25" i="17"/>
  <c r="V48" i="17"/>
  <c r="S48" i="17"/>
  <c r="EF47" i="15"/>
  <c r="AW47" i="19" s="1"/>
  <c r="U34" i="19"/>
  <c r="M24" i="17"/>
  <c r="N24" i="17"/>
  <c r="E56" i="19"/>
  <c r="H56" i="19"/>
  <c r="V50" i="17"/>
  <c r="S50" i="17"/>
  <c r="I35" i="16"/>
  <c r="AR40" i="19"/>
  <c r="S40" i="16"/>
  <c r="I37" i="16"/>
  <c r="DN26" i="21"/>
  <c r="EX27" i="15"/>
  <c r="AZ27" i="20" s="1"/>
  <c r="V45" i="17"/>
  <c r="X45" i="17"/>
  <c r="Z40" i="17"/>
  <c r="AC40" i="17"/>
  <c r="AE40" i="17"/>
  <c r="AH34" i="19"/>
  <c r="AG34" i="19"/>
  <c r="CE33" i="15"/>
  <c r="U26" i="16"/>
  <c r="S26" i="16"/>
  <c r="V26" i="16"/>
  <c r="G24" i="16"/>
  <c r="F24" i="16"/>
  <c r="W28" i="17"/>
  <c r="U28" i="17"/>
  <c r="H1159" i="10"/>
  <c r="H1165" i="10" s="1"/>
  <c r="H1171" i="10" s="1"/>
  <c r="H1177" i="10" s="1"/>
  <c r="AU18" i="28"/>
  <c r="AU18" i="30" s="1"/>
  <c r="AU19" i="28"/>
  <c r="AU19" i="30" s="1"/>
  <c r="F27" i="30"/>
  <c r="AE49" i="21"/>
  <c r="J51" i="21"/>
  <c r="P42" i="21"/>
  <c r="AP62" i="21"/>
  <c r="H29" i="10"/>
  <c r="H35" i="10" s="1"/>
  <c r="H41" i="10" s="1"/>
  <c r="H47" i="10" s="1"/>
  <c r="H1341" i="10"/>
  <c r="H1347" i="10" s="1"/>
  <c r="H1353" i="10" s="1"/>
  <c r="H1359" i="10" s="1"/>
  <c r="ED26" i="21"/>
  <c r="EF26" i="21"/>
  <c r="DO26" i="21"/>
  <c r="DZ26" i="21"/>
  <c r="EB26" i="21"/>
  <c r="DR26" i="21"/>
  <c r="CD61" i="15"/>
  <c r="AW61" i="21" s="1"/>
  <c r="CF61" i="15"/>
  <c r="BM61" i="21" s="1"/>
  <c r="I64" i="17"/>
  <c r="DH33" i="3"/>
  <c r="BD33" i="3"/>
  <c r="AR59" i="16"/>
  <c r="AS59" i="16"/>
  <c r="FA52" i="15"/>
  <c r="BU52" i="20" s="1"/>
  <c r="L52" i="17"/>
  <c r="EX47" i="15"/>
  <c r="AZ47" i="20" s="1"/>
  <c r="S67" i="17"/>
  <c r="U67" i="17"/>
  <c r="AO54" i="17"/>
  <c r="AP54" i="17"/>
  <c r="H52" i="17"/>
  <c r="E52" i="17"/>
  <c r="FA47" i="15"/>
  <c r="BU47" i="20" s="1"/>
  <c r="AA64" i="17"/>
  <c r="T56" i="17"/>
  <c r="M55" i="16"/>
  <c r="P51" i="16"/>
  <c r="J48" i="19"/>
  <c r="CG60" i="15"/>
  <c r="CF60" i="15"/>
  <c r="BL60" i="21" s="1"/>
  <c r="AQ48" i="16"/>
  <c r="G45" i="16"/>
  <c r="I43" i="16"/>
  <c r="F37" i="17"/>
  <c r="I37" i="17"/>
  <c r="W36" i="19"/>
  <c r="X36" i="19"/>
  <c r="E33" i="17"/>
  <c r="AB32" i="19"/>
  <c r="AE32" i="19"/>
  <c r="U32" i="19"/>
  <c r="M31" i="16"/>
  <c r="E30" i="19"/>
  <c r="J30" i="19"/>
  <c r="AP29" i="17"/>
  <c r="AO25" i="17"/>
  <c r="X48" i="17"/>
  <c r="EH47" i="15"/>
  <c r="BI47" i="19" s="1"/>
  <c r="S34" i="19"/>
  <c r="T34" i="19"/>
  <c r="Q24" i="17"/>
  <c r="F56" i="19"/>
  <c r="X50" i="17"/>
  <c r="CE41" i="15"/>
  <c r="BE41" i="21" s="1"/>
  <c r="CG61" i="15"/>
  <c r="CD33" i="15"/>
  <c r="AZ33" i="21" s="1"/>
  <c r="DX26" i="21"/>
  <c r="FA63" i="15"/>
  <c r="BU63" i="20" s="1"/>
  <c r="FB63" i="15"/>
  <c r="CB63" i="20" s="1"/>
  <c r="DN54" i="15"/>
  <c r="AU54" i="17" s="1"/>
  <c r="DP54" i="15"/>
  <c r="BL54" i="17" s="1"/>
  <c r="Q38" i="19"/>
  <c r="O38" i="19"/>
  <c r="H35" i="17"/>
  <c r="E35" i="17"/>
  <c r="J35" i="17"/>
  <c r="AI30" i="19"/>
  <c r="AJ30" i="19"/>
  <c r="AG30" i="19"/>
  <c r="I5" i="30"/>
  <c r="F6" i="29" s="1"/>
  <c r="F23" i="29" s="1"/>
  <c r="H1055" i="10"/>
  <c r="H1061" i="10" s="1"/>
  <c r="H1067" i="10" s="1"/>
  <c r="H1073" i="10" s="1"/>
  <c r="F27" i="28"/>
  <c r="CY45" i="15"/>
  <c r="CX45" i="15"/>
  <c r="BN45" i="16" s="1"/>
  <c r="DA45" i="15"/>
  <c r="AO49" i="16"/>
  <c r="AR49" i="16"/>
  <c r="V26" i="30"/>
  <c r="F26" i="28"/>
  <c r="F631" i="10"/>
  <c r="F637" i="10" s="1"/>
  <c r="F643" i="10" s="1"/>
  <c r="F649" i="10" s="1"/>
  <c r="G5" i="27"/>
  <c r="O5" i="27" s="1"/>
  <c r="W5" i="27" s="1"/>
  <c r="AE5" i="27" s="1"/>
  <c r="AM5" i="27" s="1"/>
  <c r="AU5" i="27" s="1"/>
  <c r="BC5" i="27" s="1"/>
  <c r="W38" i="16"/>
  <c r="V38" i="16"/>
  <c r="S38" i="16"/>
  <c r="H28" i="19"/>
  <c r="G28" i="19"/>
  <c r="O32" i="16"/>
  <c r="N32" i="16"/>
  <c r="U33" i="17"/>
  <c r="T33" i="17"/>
  <c r="W33" i="17"/>
  <c r="X33" i="17"/>
  <c r="G37" i="16"/>
  <c r="J37" i="16"/>
  <c r="E37" i="16"/>
  <c r="G35" i="16"/>
  <c r="J35" i="16"/>
  <c r="E35" i="16"/>
  <c r="CY29" i="15"/>
  <c r="BU29" i="16" s="1"/>
  <c r="CW29" i="15"/>
  <c r="BE29" i="16" s="1"/>
  <c r="DA29" i="15"/>
  <c r="CH29" i="16" s="1"/>
  <c r="L61" i="17"/>
  <c r="N61" i="17"/>
  <c r="O61" i="17"/>
  <c r="AP40" i="19"/>
  <c r="AS40" i="19"/>
  <c r="E5" i="27"/>
  <c r="M5" i="27" s="1"/>
  <c r="U5" i="27" s="1"/>
  <c r="AC5" i="27" s="1"/>
  <c r="AK5" i="27" s="1"/>
  <c r="AS5" i="27" s="1"/>
  <c r="BA5" i="27" s="1"/>
  <c r="N5" i="27"/>
  <c r="V5" i="27" s="1"/>
  <c r="AD5" i="27" s="1"/>
  <c r="AL5" i="27" s="1"/>
  <c r="AT5" i="27" s="1"/>
  <c r="BB5" i="27" s="1"/>
  <c r="AR65" i="17"/>
  <c r="AO65" i="17"/>
  <c r="AN65" i="17"/>
  <c r="AP65" i="17"/>
  <c r="AN29" i="16"/>
  <c r="AQ29" i="16"/>
  <c r="AR29" i="16"/>
  <c r="AD37" i="16"/>
  <c r="AC37" i="16"/>
  <c r="Z37" i="16"/>
  <c r="FC52" i="15"/>
  <c r="CI52" i="20" s="1"/>
  <c r="EZ52" i="15"/>
  <c r="BN52" i="20" s="1"/>
  <c r="EX52" i="15"/>
  <c r="AZ52" i="20" s="1"/>
  <c r="EY27" i="15"/>
  <c r="BG27" i="20" s="1"/>
  <c r="EZ27" i="15"/>
  <c r="BN27" i="20" s="1"/>
  <c r="FA27" i="15"/>
  <c r="BU27" i="20" s="1"/>
  <c r="CV40" i="15"/>
  <c r="DA40" i="15"/>
  <c r="CD40" i="16" s="1"/>
  <c r="CZ40" i="15"/>
  <c r="CA40" i="16" s="1"/>
  <c r="Q33" i="17"/>
  <c r="P33" i="17"/>
  <c r="M33" i="17"/>
  <c r="T40" i="16"/>
  <c r="W40" i="16"/>
  <c r="F64" i="17"/>
  <c r="CB34" i="3"/>
  <c r="BI109" i="3"/>
  <c r="AQ109" i="3"/>
  <c r="AT108" i="3"/>
  <c r="AY33" i="3"/>
  <c r="M52" i="17"/>
  <c r="F52" i="17"/>
  <c r="Z64" i="17"/>
  <c r="X56" i="17"/>
  <c r="N55" i="16"/>
  <c r="FB52" i="15"/>
  <c r="CB52" i="20" s="1"/>
  <c r="FC47" i="15"/>
  <c r="CI47" i="20" s="1"/>
  <c r="CD60" i="15"/>
  <c r="AW60" i="21" s="1"/>
  <c r="AN48" i="16"/>
  <c r="CX40" i="15"/>
  <c r="BL40" i="16" s="1"/>
  <c r="J37" i="17"/>
  <c r="F33" i="17"/>
  <c r="Z32" i="19"/>
  <c r="N31" i="16"/>
  <c r="AQ29" i="17"/>
  <c r="EI47" i="15"/>
  <c r="BS47" i="19" s="1"/>
  <c r="W34" i="19"/>
  <c r="L24" i="17"/>
  <c r="G56" i="19"/>
  <c r="CG41" i="15"/>
  <c r="BQ41" i="21" s="1"/>
  <c r="AB37" i="16"/>
  <c r="AN40" i="19"/>
  <c r="DR54" i="15"/>
  <c r="AS65" i="17"/>
  <c r="M61" i="17"/>
  <c r="U40" i="16"/>
  <c r="O33" i="17"/>
  <c r="AP29" i="16"/>
  <c r="DP26" i="21"/>
  <c r="DQ26" i="21"/>
  <c r="CV29" i="15"/>
  <c r="AZ29" i="16" s="1"/>
  <c r="AH58" i="17"/>
  <c r="AK58" i="17"/>
  <c r="CX47" i="15"/>
  <c r="CY47" i="15"/>
  <c r="BQ47" i="16" s="1"/>
  <c r="AK58" i="16"/>
  <c r="AI58" i="16"/>
  <c r="AJ38" i="19"/>
  <c r="AI38" i="19"/>
  <c r="AH38" i="19"/>
  <c r="EZ47" i="15"/>
  <c r="BN47" i="20" s="1"/>
  <c r="X42" i="16"/>
  <c r="U42" i="16"/>
  <c r="T42" i="16"/>
  <c r="AK40" i="19"/>
  <c r="AL40" i="19"/>
  <c r="AG40" i="19"/>
  <c r="M37" i="16"/>
  <c r="P37" i="16"/>
  <c r="CY33" i="15"/>
  <c r="BT33" i="16" s="1"/>
  <c r="CZ33" i="15"/>
  <c r="CB33" i="16" s="1"/>
  <c r="CV33" i="15"/>
  <c r="AV33" i="16" s="1"/>
  <c r="DR26" i="15"/>
  <c r="CB26" i="17" s="1"/>
  <c r="DQ26" i="15"/>
  <c r="BP26" i="17" s="1"/>
  <c r="DP26" i="15"/>
  <c r="BL26" i="17" s="1"/>
  <c r="G28" i="17"/>
  <c r="E28" i="17"/>
  <c r="H28" i="17"/>
  <c r="AO64" i="21"/>
  <c r="AG59" i="21"/>
  <c r="AE55" i="21"/>
  <c r="AH59" i="21"/>
  <c r="Q943" i="10"/>
  <c r="BP34" i="3"/>
  <c r="F29" i="28"/>
  <c r="J41" i="7"/>
  <c r="E41" i="7"/>
  <c r="H41" i="7"/>
  <c r="I40" i="7"/>
  <c r="G40" i="7"/>
  <c r="F41" i="7"/>
  <c r="J40" i="7"/>
  <c r="E40" i="7"/>
  <c r="I41" i="7"/>
  <c r="AI36" i="19"/>
  <c r="M61" i="21"/>
  <c r="M44" i="21"/>
  <c r="E42" i="7"/>
  <c r="W44" i="21"/>
  <c r="X32" i="21"/>
  <c r="W29" i="21"/>
  <c r="J43" i="7"/>
  <c r="K9" i="27" s="1"/>
  <c r="G43" i="7"/>
  <c r="H9" i="27" s="1"/>
  <c r="F26" i="30"/>
  <c r="S32" i="21"/>
  <c r="H23" i="21"/>
  <c r="AQ63" i="21"/>
  <c r="CA60" i="21"/>
  <c r="AJ35" i="21"/>
  <c r="BZ60" i="21"/>
  <c r="AD57" i="21"/>
  <c r="BW52" i="21"/>
  <c r="F32" i="21"/>
  <c r="S29" i="21"/>
  <c r="L27" i="21"/>
  <c r="M943" i="10"/>
  <c r="I45" i="21"/>
  <c r="AD47" i="21"/>
  <c r="AR65" i="21"/>
  <c r="AQ55" i="21"/>
  <c r="AB66" i="21"/>
  <c r="AN55" i="21"/>
  <c r="X51" i="21"/>
  <c r="AI39" i="21"/>
  <c r="Z55" i="21"/>
  <c r="H73" i="15"/>
  <c r="T66" i="21"/>
  <c r="AB63" i="21"/>
  <c r="AG61" i="21"/>
  <c r="U63" i="21"/>
  <c r="L61" i="21"/>
  <c r="Z61" i="21"/>
  <c r="P24" i="21"/>
  <c r="F419" i="10"/>
  <c r="H761" i="10"/>
  <c r="F49" i="21"/>
  <c r="X35" i="27"/>
  <c r="J1129" i="10"/>
  <c r="AE62" i="21"/>
  <c r="G708" i="10"/>
  <c r="G42" i="7" s="1"/>
  <c r="I787" i="10"/>
  <c r="I77" i="10"/>
  <c r="Z28" i="27"/>
  <c r="I43" i="7"/>
  <c r="V43" i="27"/>
  <c r="I760" i="10"/>
  <c r="I761" i="10"/>
  <c r="I735" i="10"/>
  <c r="Z49" i="27"/>
  <c r="J995" i="10"/>
  <c r="AR60" i="21"/>
  <c r="F709" i="10"/>
  <c r="F43" i="7" s="1"/>
  <c r="Z42" i="27"/>
  <c r="AA42" i="27"/>
  <c r="G761" i="10"/>
  <c r="H1077" i="10"/>
  <c r="BF57" i="21"/>
  <c r="Z45" i="21"/>
  <c r="J626" i="10"/>
  <c r="I1311" i="10"/>
  <c r="J393" i="10"/>
  <c r="J34" i="21"/>
  <c r="EZ65" i="15"/>
  <c r="BN65" i="20" s="1"/>
  <c r="DQ67" i="15"/>
  <c r="DN67" i="15"/>
  <c r="AZ67" i="17" s="1"/>
  <c r="EZ66" i="15"/>
  <c r="BN66" i="20" s="1"/>
  <c r="CG58" i="15"/>
  <c r="BP58" i="21" s="1"/>
  <c r="CF58" i="15"/>
  <c r="BJ58" i="21" s="1"/>
  <c r="CD57" i="15"/>
  <c r="CI53" i="15"/>
  <c r="CH53" i="15"/>
  <c r="BX53" i="21" s="1"/>
  <c r="CI51" i="15"/>
  <c r="CD51" i="21" s="1"/>
  <c r="FC41" i="15"/>
  <c r="CI41" i="20" s="1"/>
  <c r="EF40" i="15"/>
  <c r="EG38" i="15"/>
  <c r="CH33" i="15"/>
  <c r="CA33" i="21" s="1"/>
  <c r="EY43" i="15"/>
  <c r="BG43" i="20" s="1"/>
  <c r="CV41" i="15"/>
  <c r="AV41" i="16" s="1"/>
  <c r="FB39" i="15"/>
  <c r="CB39" i="20" s="1"/>
  <c r="EZ24" i="15"/>
  <c r="BN24" i="20" s="1"/>
  <c r="CW45" i="15"/>
  <c r="FA41" i="15"/>
  <c r="BU41" i="20" s="1"/>
  <c r="CH61" i="15"/>
  <c r="BW61" i="21" s="1"/>
  <c r="DO44" i="15"/>
  <c r="CI33" i="15"/>
  <c r="CG33" i="21" s="1"/>
  <c r="DP24" i="15"/>
  <c r="BK24" i="17" s="1"/>
  <c r="DO24" i="15"/>
  <c r="BE24" i="17" s="1"/>
  <c r="BD57" i="21"/>
  <c r="FA65" i="15"/>
  <c r="BU65" i="20" s="1"/>
  <c r="FA58" i="15"/>
  <c r="BU58" i="20" s="1"/>
  <c r="DS65" i="15"/>
  <c r="CI65" i="17" s="1"/>
  <c r="EY50" i="15"/>
  <c r="BG50" i="20" s="1"/>
  <c r="EX65" i="15"/>
  <c r="AZ65" i="20" s="1"/>
  <c r="DR61" i="15"/>
  <c r="DO67" i="15"/>
  <c r="CI58" i="15"/>
  <c r="CH58" i="21" s="1"/>
  <c r="CF57" i="15"/>
  <c r="BI57" i="21" s="1"/>
  <c r="CG53" i="15"/>
  <c r="EG48" i="15"/>
  <c r="BG48" i="19" s="1"/>
  <c r="CX46" i="15"/>
  <c r="EK40" i="15"/>
  <c r="CF40" i="19" s="1"/>
  <c r="EI38" i="15"/>
  <c r="BP38" i="19" s="1"/>
  <c r="EX43" i="15"/>
  <c r="AZ43" i="20" s="1"/>
  <c r="CZ43" i="15"/>
  <c r="BY43" i="16" s="1"/>
  <c r="DA41" i="15"/>
  <c r="CG41" i="16" s="1"/>
  <c r="FA39" i="15"/>
  <c r="BU39" i="20" s="1"/>
  <c r="CD41" i="15"/>
  <c r="AX41" i="21" s="1"/>
  <c r="CF33" i="15"/>
  <c r="BN33" i="21" s="1"/>
  <c r="CV45" i="15"/>
  <c r="AZ45" i="16" s="1"/>
  <c r="DO54" i="15"/>
  <c r="DA47" i="15"/>
  <c r="CE47" i="16" s="1"/>
  <c r="CI67" i="15"/>
  <c r="CF67" i="15"/>
  <c r="BK67" i="21" s="1"/>
  <c r="FC63" i="15"/>
  <c r="CI63" i="20" s="1"/>
  <c r="EZ63" i="15"/>
  <c r="BN63" i="20" s="1"/>
  <c r="CE61" i="15"/>
  <c r="DN44" i="15"/>
  <c r="AV44" i="17" s="1"/>
  <c r="FB24" i="15"/>
  <c r="CB24" i="20" s="1"/>
  <c r="CX29" i="15"/>
  <c r="BK29" i="16" s="1"/>
  <c r="DR24" i="15"/>
  <c r="BW24" i="17" s="1"/>
  <c r="CX33" i="15"/>
  <c r="BN33" i="16" s="1"/>
  <c r="DN26" i="15"/>
  <c r="BY58" i="21"/>
  <c r="DO61" i="15"/>
  <c r="BF61" i="17" s="1"/>
  <c r="EY63" i="15"/>
  <c r="BG63" i="20" s="1"/>
  <c r="CE58" i="15"/>
  <c r="CG57" i="15"/>
  <c r="CD56" i="15"/>
  <c r="AW56" i="21" s="1"/>
  <c r="CD53" i="15"/>
  <c r="AY53" i="21" s="1"/>
  <c r="FB43" i="15"/>
  <c r="CB43" i="20" s="1"/>
  <c r="CW43" i="15"/>
  <c r="BE43" i="16" s="1"/>
  <c r="EX39" i="15"/>
  <c r="AZ39" i="20" s="1"/>
  <c r="CI61" i="15"/>
  <c r="DS44" i="15"/>
  <c r="CZ45" i="15"/>
  <c r="BZ45" i="16" s="1"/>
  <c r="CG67" i="15"/>
  <c r="BP67" i="21" s="1"/>
  <c r="DR44" i="15"/>
  <c r="EX24" i="15"/>
  <c r="AZ24" i="20" s="1"/>
  <c r="BB53" i="21"/>
  <c r="BG57" i="21"/>
  <c r="AP63" i="21"/>
  <c r="J32" i="21"/>
  <c r="M67" i="21"/>
  <c r="F67" i="21"/>
  <c r="AO59" i="21"/>
  <c r="G315" i="10"/>
  <c r="G321" i="10" s="1"/>
  <c r="G327" i="10" s="1"/>
  <c r="G333" i="10" s="1"/>
  <c r="F397" i="10"/>
  <c r="F403" i="10" s="1"/>
  <c r="F409" i="10" s="1"/>
  <c r="F415" i="10" s="1"/>
  <c r="F159" i="10"/>
  <c r="F165" i="10" s="1"/>
  <c r="F171" i="10" s="1"/>
  <c r="F177" i="10" s="1"/>
  <c r="AA65" i="21"/>
  <c r="S43" i="21"/>
  <c r="T51" i="16"/>
  <c r="U51" i="16"/>
  <c r="P30" i="19"/>
  <c r="O30" i="19"/>
  <c r="BS50" i="17"/>
  <c r="BQ50" i="17"/>
  <c r="CD63" i="15"/>
  <c r="AV63" i="21" s="1"/>
  <c r="CE63" i="15"/>
  <c r="BD63" i="21" s="1"/>
  <c r="CX39" i="15"/>
  <c r="CW39" i="15"/>
  <c r="BB39" i="16" s="1"/>
  <c r="N67" i="17"/>
  <c r="DQ64" i="15"/>
  <c r="BU64" i="17" s="1"/>
  <c r="DN64" i="15"/>
  <c r="AY64" i="17" s="1"/>
  <c r="S64" i="16"/>
  <c r="X64" i="16"/>
  <c r="G63" i="19"/>
  <c r="AG62" i="19"/>
  <c r="CG66" i="15"/>
  <c r="BP66" i="21" s="1"/>
  <c r="AQ50" i="19"/>
  <c r="F43" i="16"/>
  <c r="DA39" i="15"/>
  <c r="CI39" i="16" s="1"/>
  <c r="O44" i="19"/>
  <c r="P44" i="19"/>
  <c r="V45" i="19"/>
  <c r="DN52" i="15"/>
  <c r="AV52" i="17" s="1"/>
  <c r="DS52" i="15"/>
  <c r="CI52" i="17" s="1"/>
  <c r="AS28" i="19"/>
  <c r="AO28" i="19"/>
  <c r="ED27" i="21"/>
  <c r="DV27" i="21"/>
  <c r="M47" i="16"/>
  <c r="Q47" i="16"/>
  <c r="V29" i="16"/>
  <c r="X29" i="16"/>
  <c r="EJ32" i="15"/>
  <c r="EF32" i="15"/>
  <c r="AU32" i="19" s="1"/>
  <c r="DN27" i="15"/>
  <c r="AY27" i="17" s="1"/>
  <c r="DS27" i="15"/>
  <c r="CE27" i="17" s="1"/>
  <c r="W44" i="16"/>
  <c r="V44" i="16"/>
  <c r="S44" i="16"/>
  <c r="X44" i="16"/>
  <c r="U44" i="16"/>
  <c r="O60" i="17"/>
  <c r="AK61" i="16"/>
  <c r="DR64" i="15"/>
  <c r="BW64" i="17" s="1"/>
  <c r="U64" i="16"/>
  <c r="H63" i="19"/>
  <c r="AL62" i="19"/>
  <c r="AR56" i="19"/>
  <c r="BT50" i="17"/>
  <c r="CY39" i="15"/>
  <c r="BP39" i="16" s="1"/>
  <c r="M44" i="19"/>
  <c r="DX27" i="21"/>
  <c r="AK54" i="16"/>
  <c r="AK52" i="17"/>
  <c r="DQ25" i="15"/>
  <c r="BT25" i="17" s="1"/>
  <c r="DO25" i="15"/>
  <c r="BF25" i="17" s="1"/>
  <c r="L67" i="17"/>
  <c r="DO64" i="15"/>
  <c r="BF64" i="17" s="1"/>
  <c r="DS50" i="15"/>
  <c r="J63" i="19"/>
  <c r="DN50" i="15"/>
  <c r="AZ50" i="17" s="1"/>
  <c r="AO56" i="19"/>
  <c r="CV49" i="15"/>
  <c r="AV49" i="16" s="1"/>
  <c r="F40" i="19"/>
  <c r="CV39" i="15"/>
  <c r="AW39" i="16" s="1"/>
  <c r="CF63" i="15"/>
  <c r="BI63" i="21" s="1"/>
  <c r="CZ52" i="15"/>
  <c r="CA52" i="16" s="1"/>
  <c r="N44" i="19"/>
  <c r="W29" i="16"/>
  <c r="FC66" i="15"/>
  <c r="CI66" i="20" s="1"/>
  <c r="FB66" i="15"/>
  <c r="CB66" i="20" s="1"/>
  <c r="FA66" i="15"/>
  <c r="BU66" i="20" s="1"/>
  <c r="AG58" i="17"/>
  <c r="AI58" i="17"/>
  <c r="N46" i="19"/>
  <c r="M46" i="19"/>
  <c r="AB58" i="17"/>
  <c r="AD58" i="17"/>
  <c r="AE56" i="17"/>
  <c r="AD56" i="17"/>
  <c r="CE55" i="15"/>
  <c r="CG55" i="15"/>
  <c r="BR55" i="21" s="1"/>
  <c r="BS48" i="19"/>
  <c r="BP48" i="19"/>
  <c r="EH44" i="15"/>
  <c r="BM44" i="19" s="1"/>
  <c r="EI44" i="15"/>
  <c r="AH58" i="16"/>
  <c r="AJ58" i="16"/>
  <c r="EZ41" i="15"/>
  <c r="BN41" i="20" s="1"/>
  <c r="FB41" i="15"/>
  <c r="CB41" i="20" s="1"/>
  <c r="EX41" i="15"/>
  <c r="AZ41" i="20" s="1"/>
  <c r="EH40" i="15"/>
  <c r="EG40" i="15"/>
  <c r="P38" i="19"/>
  <c r="M38" i="19"/>
  <c r="AC36" i="19"/>
  <c r="Z36" i="19"/>
  <c r="U39" i="17"/>
  <c r="T39" i="17"/>
  <c r="W39" i="17"/>
  <c r="X39" i="17"/>
  <c r="S39" i="17"/>
  <c r="AL37" i="16"/>
  <c r="AG37" i="16"/>
  <c r="U45" i="17"/>
  <c r="T45" i="17"/>
  <c r="AR37" i="17"/>
  <c r="AO37" i="17"/>
  <c r="CX41" i="15"/>
  <c r="CW41" i="15"/>
  <c r="BG41" i="16" s="1"/>
  <c r="P39" i="16"/>
  <c r="O39" i="16"/>
  <c r="L39" i="16"/>
  <c r="Q39" i="16"/>
  <c r="N39" i="16"/>
  <c r="EH38" i="15"/>
  <c r="EJ38" i="15"/>
  <c r="CB38" i="19" s="1"/>
  <c r="H33" i="16"/>
  <c r="F33" i="16"/>
  <c r="I33" i="16"/>
  <c r="H24" i="17"/>
  <c r="J24" i="17"/>
  <c r="U26" i="17"/>
  <c r="S26" i="17"/>
  <c r="AG24" i="17"/>
  <c r="AK24" i="17"/>
  <c r="AH24" i="17"/>
  <c r="Q25" i="21"/>
  <c r="AO67" i="21"/>
  <c r="AP64" i="21"/>
  <c r="W45" i="21"/>
  <c r="CF62" i="15"/>
  <c r="BI62" i="21" s="1"/>
  <c r="CE35" i="16"/>
  <c r="DG22" i="15"/>
  <c r="DQ22" i="15" s="1"/>
  <c r="J49" i="21"/>
  <c r="H59" i="21"/>
  <c r="M63" i="21"/>
  <c r="AH67" i="21"/>
  <c r="AA67" i="21"/>
  <c r="AD45" i="21"/>
  <c r="AA59" i="21"/>
  <c r="F995" i="10"/>
  <c r="N64" i="21"/>
  <c r="AC66" i="21"/>
  <c r="F837" i="10"/>
  <c r="I57" i="21"/>
  <c r="S45" i="21"/>
  <c r="AC25" i="21"/>
  <c r="BS49" i="16"/>
  <c r="BP49" i="16"/>
  <c r="BT49" i="16"/>
  <c r="CV38" i="15"/>
  <c r="DA38" i="15"/>
  <c r="Q45" i="16"/>
  <c r="N45" i="16"/>
  <c r="O45" i="16"/>
  <c r="L45" i="16"/>
  <c r="W41" i="17"/>
  <c r="X41" i="17"/>
  <c r="U41" i="17"/>
  <c r="T41" i="17"/>
  <c r="EF30" i="15"/>
  <c r="EG30" i="15"/>
  <c r="BB30" i="19" s="1"/>
  <c r="EJ30" i="15"/>
  <c r="CB30" i="19" s="1"/>
  <c r="EI30" i="15"/>
  <c r="BS30" i="19" s="1"/>
  <c r="CX31" i="15"/>
  <c r="CV31" i="15"/>
  <c r="CY31" i="15"/>
  <c r="BR31" i="16" s="1"/>
  <c r="CZ31" i="15"/>
  <c r="CA31" i="16" s="1"/>
  <c r="O67" i="17"/>
  <c r="L60" i="17"/>
  <c r="N60" i="17"/>
  <c r="DO50" i="15"/>
  <c r="AG61" i="16"/>
  <c r="AJ61" i="16"/>
  <c r="AH62" i="19"/>
  <c r="CE66" i="15"/>
  <c r="BD66" i="21" s="1"/>
  <c r="CH66" i="15"/>
  <c r="AQ56" i="19"/>
  <c r="W51" i="16"/>
  <c r="X51" i="16"/>
  <c r="AO50" i="19"/>
  <c r="AP50" i="19"/>
  <c r="BP50" i="17"/>
  <c r="CX49" i="15"/>
  <c r="BL49" i="16" s="1"/>
  <c r="DA49" i="15"/>
  <c r="CH49" i="16" s="1"/>
  <c r="H43" i="16"/>
  <c r="CX38" i="15"/>
  <c r="V31" i="17"/>
  <c r="CW31" i="15"/>
  <c r="BC31" i="16" s="1"/>
  <c r="DP52" i="15"/>
  <c r="BM52" i="17" s="1"/>
  <c r="DR52" i="15"/>
  <c r="CA52" i="17" s="1"/>
  <c r="J40" i="19"/>
  <c r="I40" i="19"/>
  <c r="CI63" i="15"/>
  <c r="CH63" i="21" s="1"/>
  <c r="CH63" i="15"/>
  <c r="CA63" i="21" s="1"/>
  <c r="EG32" i="15"/>
  <c r="BE32" i="19" s="1"/>
  <c r="S29" i="16"/>
  <c r="T29" i="16"/>
  <c r="DP27" i="21"/>
  <c r="DS27" i="21"/>
  <c r="DQ27" i="21"/>
  <c r="AG54" i="16"/>
  <c r="AJ54" i="16"/>
  <c r="X45" i="19"/>
  <c r="U45" i="19"/>
  <c r="S41" i="17"/>
  <c r="AP28" i="19"/>
  <c r="CY52" i="15"/>
  <c r="BQ52" i="16" s="1"/>
  <c r="P45" i="16"/>
  <c r="CZ38" i="15"/>
  <c r="BU49" i="16"/>
  <c r="EZ62" i="15"/>
  <c r="BN62" i="20" s="1"/>
  <c r="EY62" i="15"/>
  <c r="BG62" i="20" s="1"/>
  <c r="EX62" i="15"/>
  <c r="AZ62" i="20" s="1"/>
  <c r="AG42" i="19"/>
  <c r="AK42" i="19"/>
  <c r="O41" i="16"/>
  <c r="P41" i="16"/>
  <c r="DP38" i="15"/>
  <c r="DO38" i="15"/>
  <c r="AE34" i="19"/>
  <c r="Z34" i="19"/>
  <c r="X48" i="19"/>
  <c r="U48" i="19"/>
  <c r="I38" i="19"/>
  <c r="F38" i="19"/>
  <c r="AS45" i="17"/>
  <c r="AP45" i="17"/>
  <c r="AE35" i="16"/>
  <c r="Z35" i="16"/>
  <c r="DP46" i="15"/>
  <c r="BK46" i="17" s="1"/>
  <c r="DR46" i="15"/>
  <c r="CA46" i="17" s="1"/>
  <c r="AO32" i="21"/>
  <c r="M30" i="19"/>
  <c r="Q30" i="19"/>
  <c r="N30" i="19"/>
  <c r="DQ27" i="15"/>
  <c r="DR27" i="15"/>
  <c r="CA27" i="17" s="1"/>
  <c r="AH28" i="19"/>
  <c r="AK28" i="19"/>
  <c r="AL28" i="19"/>
  <c r="AG28" i="19"/>
  <c r="M67" i="17"/>
  <c r="P67" i="17"/>
  <c r="M60" i="17"/>
  <c r="AH61" i="16"/>
  <c r="AK62" i="19"/>
  <c r="AI62" i="19"/>
  <c r="DP50" i="15"/>
  <c r="BM50" i="17" s="1"/>
  <c r="DR50" i="15"/>
  <c r="CA50" i="17" s="1"/>
  <c r="CF66" i="15"/>
  <c r="BL66" i="21" s="1"/>
  <c r="AN56" i="19"/>
  <c r="AS56" i="19"/>
  <c r="V51" i="16"/>
  <c r="AN50" i="19"/>
  <c r="BU50" i="17"/>
  <c r="BR50" i="17"/>
  <c r="CZ49" i="15"/>
  <c r="BY49" i="16" s="1"/>
  <c r="E43" i="16"/>
  <c r="J43" i="16"/>
  <c r="X31" i="17"/>
  <c r="W31" i="17"/>
  <c r="DO52" i="15"/>
  <c r="H40" i="19"/>
  <c r="CG63" i="15"/>
  <c r="U29" i="16"/>
  <c r="DR27" i="21"/>
  <c r="EB27" i="21"/>
  <c r="DZ27" i="21"/>
  <c r="AH54" i="16"/>
  <c r="S45" i="19"/>
  <c r="EI32" i="15"/>
  <c r="BP32" i="19" s="1"/>
  <c r="DR25" i="15"/>
  <c r="BZ25" i="17" s="1"/>
  <c r="BR49" i="16"/>
  <c r="EH30" i="15"/>
  <c r="BJ30" i="19" s="1"/>
  <c r="E47" i="21"/>
  <c r="AQ28" i="19"/>
  <c r="AN28" i="19"/>
  <c r="AR28" i="19"/>
  <c r="CV52" i="15"/>
  <c r="AW52" i="16" s="1"/>
  <c r="DA52" i="15"/>
  <c r="AI52" i="17"/>
  <c r="AG52" i="17"/>
  <c r="AJ52" i="17"/>
  <c r="O47" i="16"/>
  <c r="L47" i="16"/>
  <c r="P47" i="16"/>
  <c r="P60" i="17"/>
  <c r="AI61" i="16"/>
  <c r="CI66" i="15"/>
  <c r="CG66" i="21" s="1"/>
  <c r="S51" i="16"/>
  <c r="AS50" i="19"/>
  <c r="CW49" i="15"/>
  <c r="CW38" i="15"/>
  <c r="BG38" i="16" s="1"/>
  <c r="T31" i="17"/>
  <c r="DO27" i="15"/>
  <c r="DP27" i="15"/>
  <c r="BM27" i="17" s="1"/>
  <c r="DO27" i="21"/>
  <c r="EF27" i="21"/>
  <c r="DP25" i="15"/>
  <c r="BI25" i="17" s="1"/>
  <c r="AI54" i="16"/>
  <c r="T45" i="19"/>
  <c r="V41" i="17"/>
  <c r="AH52" i="17"/>
  <c r="CW52" i="15"/>
  <c r="BD52" i="16" s="1"/>
  <c r="N47" i="16"/>
  <c r="L30" i="19"/>
  <c r="AI28" i="19"/>
  <c r="DN25" i="15"/>
  <c r="BQ49" i="16"/>
  <c r="EK30" i="15"/>
  <c r="CE30" i="19" s="1"/>
  <c r="T25" i="19"/>
  <c r="U25" i="19"/>
  <c r="X25" i="19"/>
  <c r="AQ33" i="16"/>
  <c r="AO33" i="16"/>
  <c r="E24" i="16"/>
  <c r="J24" i="16"/>
  <c r="I24" i="16"/>
  <c r="G26" i="17"/>
  <c r="F26" i="17"/>
  <c r="E26" i="17"/>
  <c r="CB22" i="15"/>
  <c r="BX22" i="15"/>
  <c r="DM22" i="21"/>
  <c r="DZ22" i="21" s="1"/>
  <c r="AI45" i="21"/>
  <c r="W44" i="19"/>
  <c r="DQ40" i="15"/>
  <c r="AN37" i="16"/>
  <c r="CH24" i="15"/>
  <c r="DL22" i="15"/>
  <c r="AH22" i="17" s="1"/>
  <c r="G30" i="21"/>
  <c r="AN64" i="21"/>
  <c r="T44" i="21"/>
  <c r="AR66" i="21"/>
  <c r="Q63" i="21"/>
  <c r="AC61" i="21"/>
  <c r="AB47" i="21"/>
  <c r="E67" i="21"/>
  <c r="AB25" i="21"/>
  <c r="V45" i="21"/>
  <c r="S31" i="21"/>
  <c r="AO57" i="21"/>
  <c r="G67" i="21"/>
  <c r="AS26" i="21"/>
  <c r="Z24" i="21"/>
  <c r="H57" i="21"/>
  <c r="X44" i="19"/>
  <c r="AA31" i="16"/>
  <c r="EF34" i="15"/>
  <c r="AD63" i="21"/>
  <c r="AL49" i="21"/>
  <c r="AC47" i="21"/>
  <c r="AB43" i="21"/>
  <c r="O53" i="21"/>
  <c r="AL43" i="21"/>
  <c r="AD67" i="21"/>
  <c r="AE61" i="21"/>
  <c r="O59" i="21"/>
  <c r="X44" i="21"/>
  <c r="O42" i="21"/>
  <c r="E34" i="21"/>
  <c r="AJ31" i="21"/>
  <c r="AN25" i="21"/>
  <c r="AS66" i="21"/>
  <c r="AP55" i="21"/>
  <c r="DR109" i="3"/>
  <c r="DO108" i="3"/>
  <c r="BA108" i="3"/>
  <c r="GO109" i="3"/>
  <c r="JP109" i="3"/>
  <c r="GG107" i="3"/>
  <c r="DA107" i="3"/>
  <c r="GD109" i="3"/>
  <c r="IZ109" i="3"/>
  <c r="KB107" i="3"/>
  <c r="W70" i="27"/>
  <c r="G70" i="27" s="1"/>
  <c r="V75" i="27"/>
  <c r="F75" i="27" s="1"/>
  <c r="W67" i="27"/>
  <c r="G67" i="27" s="1"/>
  <c r="G61" i="21"/>
  <c r="L51" i="21"/>
  <c r="V36" i="27"/>
  <c r="O51" i="21"/>
  <c r="I1285" i="10"/>
  <c r="AE943" i="10"/>
  <c r="FP109" i="3"/>
  <c r="BE109" i="3"/>
  <c r="JO109" i="3"/>
  <c r="IW108" i="3"/>
  <c r="CI108" i="3"/>
  <c r="IV109" i="3"/>
  <c r="HJ108" i="3"/>
  <c r="JX107" i="3"/>
  <c r="IF107" i="3"/>
  <c r="DR34" i="3"/>
  <c r="DV33" i="3"/>
  <c r="DB109" i="3"/>
  <c r="AR107" i="3"/>
  <c r="X63" i="21"/>
  <c r="HD107" i="3"/>
  <c r="GY107" i="3"/>
  <c r="GT107" i="3"/>
  <c r="BH107" i="3"/>
  <c r="AT107" i="3"/>
  <c r="BH33" i="3"/>
  <c r="IY33" i="3"/>
  <c r="W67" i="19"/>
  <c r="N58" i="17"/>
  <c r="I53" i="16"/>
  <c r="AG51" i="21"/>
  <c r="AP56" i="17"/>
  <c r="CF64" i="15"/>
  <c r="BM64" i="21" s="1"/>
  <c r="AG46" i="19"/>
  <c r="AH42" i="19"/>
  <c r="M41" i="16"/>
  <c r="AD35" i="16"/>
  <c r="L34" i="21"/>
  <c r="E33" i="16"/>
  <c r="FB26" i="15"/>
  <c r="CB26" i="20" s="1"/>
  <c r="F24" i="17"/>
  <c r="V26" i="17"/>
  <c r="AA71" i="27"/>
  <c r="K71" i="27" s="1"/>
  <c r="AS60" i="21"/>
  <c r="W47" i="21"/>
  <c r="J45" i="21"/>
  <c r="AG33" i="21"/>
  <c r="H1285" i="10"/>
  <c r="H259" i="10"/>
  <c r="KD109" i="3"/>
  <c r="JI109" i="3"/>
  <c r="IQ109" i="3"/>
  <c r="AZ109" i="3"/>
  <c r="KB109" i="3"/>
  <c r="BD108" i="3"/>
  <c r="HX108" i="3"/>
  <c r="GE108" i="3"/>
  <c r="FJ108" i="3"/>
  <c r="ER108" i="3"/>
  <c r="DX108" i="3"/>
  <c r="BJ108" i="3"/>
  <c r="AR108" i="3"/>
  <c r="EZ108" i="3"/>
  <c r="EF108" i="3"/>
  <c r="DN108" i="3"/>
  <c r="AZ108" i="3"/>
  <c r="GX109" i="3"/>
  <c r="GV109" i="3"/>
  <c r="GW108" i="3"/>
  <c r="IA109" i="3"/>
  <c r="CO109" i="3"/>
  <c r="JS107" i="3"/>
  <c r="DJ107" i="3"/>
  <c r="CR107" i="3"/>
  <c r="HW107" i="3"/>
  <c r="HB107" i="3"/>
  <c r="AK67" i="21"/>
  <c r="J66" i="17"/>
  <c r="AI64" i="17"/>
  <c r="AG64" i="17"/>
  <c r="H61" i="21"/>
  <c r="BB109" i="3"/>
  <c r="JY109" i="3"/>
  <c r="EQ109" i="3"/>
  <c r="GY108" i="3"/>
  <c r="GP108" i="3"/>
  <c r="JD107" i="3"/>
  <c r="ET107" i="3"/>
  <c r="JW107" i="3"/>
  <c r="BF107" i="3"/>
  <c r="AN107" i="3"/>
  <c r="IX107" i="3"/>
  <c r="ID107" i="3"/>
  <c r="KA34" i="3"/>
  <c r="JG34" i="3"/>
  <c r="IO34" i="3"/>
  <c r="FW34" i="3"/>
  <c r="FB34" i="3"/>
  <c r="EH34" i="3"/>
  <c r="DP34" i="3"/>
  <c r="BW34" i="3"/>
  <c r="BB34" i="3"/>
  <c r="KI33" i="3"/>
  <c r="JQ33" i="3"/>
  <c r="IW33" i="3"/>
  <c r="GE33" i="3"/>
  <c r="FJ33" i="3"/>
  <c r="ER33" i="3"/>
  <c r="DX33" i="3"/>
  <c r="CE33" i="3"/>
  <c r="BJ33" i="3"/>
  <c r="AR33" i="3"/>
  <c r="FE109" i="3"/>
  <c r="IA107" i="3"/>
  <c r="T67" i="21"/>
  <c r="AP66" i="21"/>
  <c r="FH107" i="3"/>
  <c r="FD107" i="3"/>
  <c r="EY107" i="3"/>
  <c r="CG107" i="3"/>
  <c r="CB107" i="3"/>
  <c r="BX107" i="3"/>
  <c r="FH33" i="3"/>
  <c r="CP33" i="3"/>
  <c r="GS109" i="3"/>
  <c r="GZ109" i="3"/>
  <c r="GI34" i="3"/>
  <c r="CE34" i="3"/>
  <c r="HE34" i="3"/>
  <c r="JE34" i="3"/>
  <c r="CZ34" i="3"/>
  <c r="AV34" i="3"/>
  <c r="FQ34" i="3"/>
  <c r="T67" i="19"/>
  <c r="AO66" i="17"/>
  <c r="O66" i="21"/>
  <c r="S64" i="21"/>
  <c r="DP63" i="15"/>
  <c r="AD62" i="17"/>
  <c r="AB62" i="17"/>
  <c r="Q61" i="21"/>
  <c r="AJ59" i="21"/>
  <c r="O58" i="17"/>
  <c r="AN57" i="16"/>
  <c r="AN55" i="16"/>
  <c r="AQ55" i="16"/>
  <c r="FA54" i="15"/>
  <c r="BU54" i="20" s="1"/>
  <c r="AO53" i="16"/>
  <c r="E53" i="16"/>
  <c r="J53" i="16"/>
  <c r="AE48" i="19"/>
  <c r="AB48" i="19"/>
  <c r="AA43" i="16"/>
  <c r="AI63" i="19"/>
  <c r="AR63" i="21"/>
  <c r="AQ60" i="17"/>
  <c r="V59" i="21"/>
  <c r="AN58" i="17"/>
  <c r="AP58" i="17"/>
  <c r="AN56" i="17"/>
  <c r="F56" i="17"/>
  <c r="E56" i="17"/>
  <c r="EY54" i="15"/>
  <c r="BG54" i="20" s="1"/>
  <c r="AB53" i="21"/>
  <c r="Z51" i="21"/>
  <c r="AG67" i="19"/>
  <c r="CD64" i="15"/>
  <c r="AU64" i="21" s="1"/>
  <c r="O59" i="16"/>
  <c r="AQ59" i="21"/>
  <c r="L57" i="16"/>
  <c r="AN51" i="21"/>
  <c r="AG49" i="16"/>
  <c r="AL49" i="16"/>
  <c r="O67" i="21"/>
  <c r="EZ64" i="15"/>
  <c r="BN64" i="20" s="1"/>
  <c r="AQ62" i="17"/>
  <c r="Z62" i="21"/>
  <c r="CI59" i="15"/>
  <c r="AP58" i="19"/>
  <c r="DQ58" i="15"/>
  <c r="U57" i="16"/>
  <c r="H48" i="17"/>
  <c r="E48" i="17"/>
  <c r="AR47" i="16"/>
  <c r="I47" i="16"/>
  <c r="F47" i="16"/>
  <c r="X46" i="17"/>
  <c r="AO43" i="16"/>
  <c r="AJ42" i="17"/>
  <c r="AG42" i="17"/>
  <c r="AO41" i="16"/>
  <c r="E41" i="16"/>
  <c r="J41" i="16"/>
  <c r="AH40" i="17"/>
  <c r="AK40" i="17"/>
  <c r="H39" i="16"/>
  <c r="AI38" i="17"/>
  <c r="CW35" i="15"/>
  <c r="M27" i="17"/>
  <c r="AA26" i="17"/>
  <c r="DN58" i="15"/>
  <c r="AJ54" i="17"/>
  <c r="AG54" i="17"/>
  <c r="AI48" i="17"/>
  <c r="AQ44" i="19"/>
  <c r="AN44" i="19"/>
  <c r="H44" i="17"/>
  <c r="E44" i="17"/>
  <c r="AO44" i="21"/>
  <c r="F40" i="17"/>
  <c r="I40" i="17"/>
  <c r="G38" i="17"/>
  <c r="CY35" i="15"/>
  <c r="BP35" i="16" s="1"/>
  <c r="H32" i="19"/>
  <c r="L28" i="16"/>
  <c r="Q28" i="16"/>
  <c r="I27" i="19"/>
  <c r="AB27" i="17"/>
  <c r="AH26" i="16"/>
  <c r="AK26" i="16"/>
  <c r="Q63" i="17"/>
  <c r="EZ60" i="15"/>
  <c r="BN60" i="20" s="1"/>
  <c r="EY57" i="15"/>
  <c r="BG57" i="20" s="1"/>
  <c r="FB57" i="15"/>
  <c r="CB57" i="20" s="1"/>
  <c r="EY53" i="15"/>
  <c r="BG53" i="20" s="1"/>
  <c r="AJ50" i="17"/>
  <c r="AG50" i="17"/>
  <c r="AD50" i="16"/>
  <c r="AA50" i="16"/>
  <c r="Q48" i="19"/>
  <c r="P48" i="19"/>
  <c r="CH47" i="15"/>
  <c r="DS46" i="15"/>
  <c r="CE46" i="17" s="1"/>
  <c r="AG45" i="16"/>
  <c r="AL45" i="16"/>
  <c r="AK43" i="16"/>
  <c r="AH43" i="16"/>
  <c r="AA42" i="17"/>
  <c r="AD42" i="17"/>
  <c r="AG41" i="16"/>
  <c r="AL41" i="16"/>
  <c r="AK39" i="16"/>
  <c r="AH39" i="16"/>
  <c r="CD39" i="15"/>
  <c r="DS38" i="15"/>
  <c r="AO35" i="16"/>
  <c r="AJ34" i="19"/>
  <c r="AO31" i="16"/>
  <c r="E31" i="16"/>
  <c r="J31" i="16"/>
  <c r="AB29" i="16"/>
  <c r="AE29" i="16"/>
  <c r="AN36" i="21"/>
  <c r="O35" i="19"/>
  <c r="AJ35" i="16"/>
  <c r="J28" i="17"/>
  <c r="AI27" i="19"/>
  <c r="AL27" i="19"/>
  <c r="F23" i="19"/>
  <c r="AG45" i="21"/>
  <c r="X43" i="19"/>
  <c r="X43" i="17"/>
  <c r="W43" i="17"/>
  <c r="E38" i="19"/>
  <c r="O36" i="16"/>
  <c r="AA34" i="19"/>
  <c r="J32" i="17"/>
  <c r="H24" i="16"/>
  <c r="S65" i="17"/>
  <c r="U65" i="17"/>
  <c r="FC62" i="15"/>
  <c r="CI62" i="20" s="1"/>
  <c r="CG62" i="15"/>
  <c r="CH62" i="15"/>
  <c r="CA62" i="21" s="1"/>
  <c r="T48" i="19"/>
  <c r="W48" i="19"/>
  <c r="AH46" i="19"/>
  <c r="AK46" i="19"/>
  <c r="DQ46" i="15"/>
  <c r="BR46" i="17" s="1"/>
  <c r="V44" i="19"/>
  <c r="AJ42" i="19"/>
  <c r="N41" i="16"/>
  <c r="Q41" i="16"/>
  <c r="DN38" i="15"/>
  <c r="AZ38" i="17" s="1"/>
  <c r="AO37" i="16"/>
  <c r="CX35" i="15"/>
  <c r="AA35" i="16"/>
  <c r="AP33" i="16"/>
  <c r="AS33" i="16"/>
  <c r="G33" i="16"/>
  <c r="AB31" i="16"/>
  <c r="AE31" i="16"/>
  <c r="EX26" i="15"/>
  <c r="AZ26" i="20" s="1"/>
  <c r="H26" i="17"/>
  <c r="AI24" i="17"/>
  <c r="G24" i="17"/>
  <c r="I24" i="17"/>
  <c r="AO45" i="17"/>
  <c r="AR45" i="17"/>
  <c r="EB22" i="15"/>
  <c r="V28" i="17"/>
  <c r="S28" i="17"/>
  <c r="X26" i="17"/>
  <c r="X26" i="16"/>
  <c r="W26" i="16"/>
  <c r="W25" i="19"/>
  <c r="BY22" i="15"/>
  <c r="X70" i="27"/>
  <c r="H70" i="27" s="1"/>
  <c r="Z71" i="27"/>
  <c r="J71" i="27" s="1"/>
  <c r="H77" i="27"/>
  <c r="V70" i="27"/>
  <c r="F70" i="27" s="1"/>
  <c r="N5" i="24"/>
  <c r="V5" i="24" s="1"/>
  <c r="AD5" i="24" s="1"/>
  <c r="AL5" i="24" s="1"/>
  <c r="AT5" i="24" s="1"/>
  <c r="BB5" i="24" s="1"/>
  <c r="W36" i="2"/>
  <c r="W68" i="27"/>
  <c r="G68" i="27" s="1"/>
  <c r="V42" i="27"/>
  <c r="F73" i="27"/>
  <c r="T49" i="21"/>
  <c r="AS42" i="21"/>
  <c r="AK23" i="21"/>
  <c r="E259" i="10"/>
  <c r="AJ49" i="21"/>
  <c r="V40" i="21"/>
  <c r="H32" i="21"/>
  <c r="AK43" i="21"/>
  <c r="T40" i="21"/>
  <c r="AO24" i="21"/>
  <c r="AH45" i="21"/>
  <c r="E419" i="10"/>
  <c r="E678" i="10"/>
  <c r="F1178" i="10"/>
  <c r="E942" i="10"/>
  <c r="E600" i="10"/>
  <c r="E1103" i="10"/>
  <c r="G679" i="10"/>
  <c r="AA66" i="21"/>
  <c r="AR52" i="21"/>
  <c r="AR44" i="21"/>
  <c r="AK27" i="21"/>
  <c r="AJ25" i="21"/>
  <c r="Q67" i="21"/>
  <c r="E49" i="21"/>
  <c r="J1153" i="10"/>
  <c r="K70" i="27"/>
  <c r="I837" i="10"/>
  <c r="X42" i="27"/>
  <c r="J1077" i="10"/>
  <c r="C46" i="27"/>
  <c r="C53" i="27"/>
  <c r="C39" i="27"/>
  <c r="C32" i="27"/>
  <c r="AW1068" i="10"/>
  <c r="BO1066" i="10"/>
  <c r="AZ1065" i="10"/>
  <c r="AQ1064" i="10"/>
  <c r="BG1062" i="10"/>
  <c r="BB1061" i="10"/>
  <c r="BC1060" i="10"/>
  <c r="BH1059" i="10"/>
  <c r="AL1059" i="10"/>
  <c r="BH1058" i="10"/>
  <c r="AM1058" i="10"/>
  <c r="BF1057" i="10"/>
  <c r="AJ1057" i="10"/>
  <c r="BF1056" i="10"/>
  <c r="AK1056" i="10"/>
  <c r="BD1055" i="10"/>
  <c r="AH1055" i="10"/>
  <c r="AR1054" i="10"/>
  <c r="BA1053" i="10"/>
  <c r="AF1053" i="10"/>
  <c r="AP1052" i="10"/>
  <c r="AW1051" i="10"/>
  <c r="BF1050" i="10"/>
  <c r="AK1050" i="10"/>
  <c r="AS1049" i="10"/>
  <c r="BC1048" i="10"/>
  <c r="AH1048" i="10"/>
  <c r="AQ1047" i="10"/>
  <c r="AY1046" i="10"/>
  <c r="AD1046" i="10"/>
  <c r="AK1045" i="10"/>
  <c r="AU1044" i="10"/>
  <c r="Z1044" i="10"/>
  <c r="AG1043" i="10"/>
  <c r="AS1042" i="10"/>
  <c r="X1042" i="10"/>
  <c r="AR1041" i="10"/>
  <c r="V1041" i="10"/>
  <c r="AD1040" i="10"/>
  <c r="AL1039" i="10"/>
  <c r="AK1038" i="10"/>
  <c r="X1038" i="10"/>
  <c r="AO1037" i="10"/>
  <c r="AC1037" i="10"/>
  <c r="R1037" i="10"/>
  <c r="AK1036" i="10"/>
  <c r="Z1036" i="10"/>
  <c r="O1036" i="10"/>
  <c r="AH1035" i="10"/>
  <c r="W1035" i="10"/>
  <c r="AO1034" i="10"/>
  <c r="AE1034" i="10"/>
  <c r="T1034" i="10"/>
  <c r="AL1033" i="10"/>
  <c r="AB1033" i="10"/>
  <c r="Q1033" i="10"/>
  <c r="BT1067" i="10"/>
  <c r="BG1066" i="10"/>
  <c r="AR1065" i="10"/>
  <c r="BL1063" i="10"/>
  <c r="AY1062" i="10"/>
  <c r="AW1061" i="10"/>
  <c r="AX1060" i="10"/>
  <c r="BD1059" i="10"/>
  <c r="BA1058" i="10"/>
  <c r="BB1057" i="10"/>
  <c r="AY1056" i="10"/>
  <c r="AZ1055" i="10"/>
  <c r="AQ1054" i="10"/>
  <c r="AZ1053" i="10"/>
  <c r="AN1052" i="10"/>
  <c r="AV1051" i="10"/>
  <c r="BE1050" i="10"/>
  <c r="AI1050" i="10"/>
  <c r="AR1049" i="10"/>
  <c r="BB1048" i="10"/>
  <c r="AF1048" i="10"/>
  <c r="AP1047" i="10"/>
  <c r="AX1046" i="10"/>
  <c r="AB1046" i="10"/>
  <c r="AJ1045" i="10"/>
  <c r="AT1044" i="10"/>
  <c r="X1044" i="10"/>
  <c r="AF1043" i="10"/>
  <c r="AR1042" i="10"/>
  <c r="V1042" i="10"/>
  <c r="AH1041" i="10"/>
  <c r="AP1040" i="10"/>
  <c r="U1040" i="10"/>
  <c r="AB1039" i="10"/>
  <c r="AJ1038" i="10"/>
  <c r="U1038" i="10"/>
  <c r="AN1037" i="10"/>
  <c r="AB1037" i="10"/>
  <c r="Q1037" i="10"/>
  <c r="AI1036" i="10"/>
  <c r="Y1036" i="10"/>
  <c r="AQ1035" i="10"/>
  <c r="AF1035" i="10"/>
  <c r="V1035" i="10"/>
  <c r="AN1034" i="10"/>
  <c r="AC1034" i="10"/>
  <c r="S1034" i="10"/>
  <c r="AK1033" i="10"/>
  <c r="Z1033" i="10"/>
  <c r="P1033" i="10"/>
  <c r="BF1067" i="10"/>
  <c r="AS1066" i="10"/>
  <c r="BM1064" i="10"/>
  <c r="AX1063" i="10"/>
  <c r="BQ1061" i="10"/>
  <c r="AO1061" i="10"/>
  <c r="AO1060" i="10"/>
  <c r="AW1059" i="10"/>
  <c r="AW1058" i="10"/>
  <c r="AU1057" i="10"/>
  <c r="AU1056" i="10"/>
  <c r="AS1055" i="10"/>
  <c r="BC1054" i="10"/>
  <c r="AH1054" i="10"/>
  <c r="AP1053" i="10"/>
  <c r="AZ1052" i="10"/>
  <c r="AE1052" i="10"/>
  <c r="AM1051" i="10"/>
  <c r="AU1050" i="10"/>
  <c r="BD1049" i="10"/>
  <c r="AI1049" i="10"/>
  <c r="AR1048" i="10"/>
  <c r="BB1047" i="10"/>
  <c r="AG1047" i="10"/>
  <c r="AN1046" i="10"/>
  <c r="AV1045" i="10"/>
  <c r="AA1045" i="10"/>
  <c r="AJ1044" i="10"/>
  <c r="AR1043" i="10"/>
  <c r="W1043" i="10"/>
  <c r="AH1042" i="10"/>
  <c r="AG1041" i="10"/>
  <c r="AO1040" i="10"/>
  <c r="S1040" i="10"/>
  <c r="AA1039" i="10"/>
  <c r="AS1038" i="10"/>
  <c r="AD1038" i="10"/>
  <c r="AH1037" i="10"/>
  <c r="X1037" i="10"/>
  <c r="AP1036" i="10"/>
  <c r="AE1036" i="10"/>
  <c r="U1036" i="10"/>
  <c r="AM1035" i="10"/>
  <c r="AB1035" i="10"/>
  <c r="R1035" i="10"/>
  <c r="AJ1034" i="10"/>
  <c r="Y1034" i="10"/>
  <c r="O1034" i="10"/>
  <c r="AG1033" i="10"/>
  <c r="V1033" i="10"/>
  <c r="L1033" i="10"/>
  <c r="L1069" i="10" s="1"/>
  <c r="BS1068" i="10"/>
  <c r="AP1063" i="10"/>
  <c r="AS1059" i="10"/>
  <c r="AQ1058" i="10"/>
  <c r="AQ1057" i="10"/>
  <c r="AO1056" i="10"/>
  <c r="AO1055" i="10"/>
  <c r="AO1053" i="10"/>
  <c r="AK1051" i="10"/>
  <c r="AQ1048" i="10"/>
  <c r="AU1045" i="10"/>
  <c r="X1041" i="10"/>
  <c r="AD1036" i="10"/>
  <c r="P1035" i="10"/>
  <c r="AF1033" i="10"/>
  <c r="BE1064" i="10"/>
  <c r="BN1059" i="10"/>
  <c r="BL1058" i="10"/>
  <c r="BL1057" i="10"/>
  <c r="BJ1056" i="10"/>
  <c r="BJ1055" i="10"/>
  <c r="BG1051" i="10"/>
  <c r="AG1049" i="10"/>
  <c r="AM1046" i="10"/>
  <c r="AQ1043" i="10"/>
  <c r="AS1041" i="10"/>
  <c r="R1039" i="10"/>
  <c r="AC1038" i="10"/>
  <c r="AO1036" i="10"/>
  <c r="AA1035" i="10"/>
  <c r="M1034" i="10"/>
  <c r="BL1061" i="10"/>
  <c r="BC1049" i="10"/>
  <c r="AI1044" i="10"/>
  <c r="AE1040" i="10"/>
  <c r="AP1038" i="10"/>
  <c r="S1036" i="10"/>
  <c r="U1033" i="10"/>
  <c r="BM1060" i="10"/>
  <c r="BA1047" i="10"/>
  <c r="AM1039" i="10"/>
  <c r="AL1035" i="10"/>
  <c r="BB1054" i="10"/>
  <c r="AT1050" i="10"/>
  <c r="AG1042" i="10"/>
  <c r="X1034" i="10"/>
  <c r="AX1067" i="10"/>
  <c r="AE1047" i="10"/>
  <c r="AG1037" i="10"/>
  <c r="BN1065" i="10"/>
  <c r="Y1045" i="10"/>
  <c r="V1037" i="10"/>
  <c r="AY1052" i="10"/>
  <c r="AI1034" i="10"/>
  <c r="R1033" i="10"/>
  <c r="AN1033" i="10"/>
  <c r="AF1034" i="10"/>
  <c r="X1035" i="10"/>
  <c r="Q1036" i="10"/>
  <c r="AL1036" i="10"/>
  <c r="AD1037" i="10"/>
  <c r="Y1038" i="10"/>
  <c r="V1039" i="10"/>
  <c r="AI1040" i="10"/>
  <c r="AW1041" i="10"/>
  <c r="AA1043" i="10"/>
  <c r="AN1044" i="10"/>
  <c r="AZ1045" i="10"/>
  <c r="AK1047" i="10"/>
  <c r="AV1048" i="10"/>
  <c r="AD1050" i="10"/>
  <c r="AQ1051" i="10"/>
  <c r="BD1052" i="10"/>
  <c r="AL1054" i="10"/>
  <c r="AT1055" i="10"/>
  <c r="BK1056" i="10"/>
  <c r="AR1058" i="10"/>
  <c r="AN1059" i="10"/>
  <c r="BE1060" i="10"/>
  <c r="BI1062" i="10"/>
  <c r="BD1065" i="10"/>
  <c r="BL1068" i="10"/>
  <c r="AV1068" i="10"/>
  <c r="BI1067" i="10"/>
  <c r="BV1066" i="10"/>
  <c r="BF1066" i="10"/>
  <c r="BS1065" i="10"/>
  <c r="BC1065" i="10"/>
  <c r="BP1064" i="10"/>
  <c r="AZ1064" i="10"/>
  <c r="BM1063" i="10"/>
  <c r="AW1063" i="10"/>
  <c r="BJ1062" i="10"/>
  <c r="AT1062" i="10"/>
  <c r="BG1061" i="10"/>
  <c r="AQ1061" i="10"/>
  <c r="BD1060" i="10"/>
  <c r="BV1068" i="10"/>
  <c r="BF1068" i="10"/>
  <c r="BS1067" i="10"/>
  <c r="BC1067" i="10"/>
  <c r="BP1066" i="10"/>
  <c r="AZ1066" i="10"/>
  <c r="BM1065" i="10"/>
  <c r="AW1065" i="10"/>
  <c r="BJ1064" i="10"/>
  <c r="AT1064" i="10"/>
  <c r="BG1063" i="10"/>
  <c r="AQ1063" i="10"/>
  <c r="BD1062" i="10"/>
  <c r="BI1068" i="10"/>
  <c r="BG1068" i="10"/>
  <c r="AZ1067" i="10"/>
  <c r="AW1066" i="10"/>
  <c r="AT1065" i="10"/>
  <c r="AU1064" i="10"/>
  <c r="AR1063" i="10"/>
  <c r="AQ1062" i="10"/>
  <c r="AX1061" i="10"/>
  <c r="BF1060" i="10"/>
  <c r="BO1059" i="10"/>
  <c r="AY1059" i="10"/>
  <c r="BN1058" i="10"/>
  <c r="AX1058" i="10"/>
  <c r="BM1057" i="10"/>
  <c r="AW1057" i="10"/>
  <c r="BL1056" i="10"/>
  <c r="AV1056" i="10"/>
  <c r="BK1055" i="10"/>
  <c r="AU1055" i="10"/>
  <c r="BI1054" i="10"/>
  <c r="AS1054" i="10"/>
  <c r="BG1053" i="10"/>
  <c r="AQ1053" i="10"/>
  <c r="BA1052" i="10"/>
  <c r="AK1052" i="10"/>
  <c r="AX1051" i="10"/>
  <c r="AH1051" i="10"/>
  <c r="AV1050" i="10"/>
  <c r="AF1050" i="10"/>
  <c r="AP1049" i="10"/>
  <c r="BA1048" i="10"/>
  <c r="AK1048" i="10"/>
  <c r="AV1047" i="10"/>
  <c r="AF1047" i="10"/>
  <c r="AS1046" i="10"/>
  <c r="AC1046" i="10"/>
  <c r="AP1045" i="10"/>
  <c r="Z1045" i="10"/>
  <c r="AK1044" i="10"/>
  <c r="AX1043" i="10"/>
  <c r="AH1043" i="10"/>
  <c r="AU1042" i="10"/>
  <c r="AE1042" i="10"/>
  <c r="AQ1041" i="10"/>
  <c r="AA1041" i="10"/>
  <c r="AN1040" i="10"/>
  <c r="X1040" i="10"/>
  <c r="AK1039" i="10"/>
  <c r="U1039" i="10"/>
  <c r="AE1038" i="10"/>
  <c r="AQ1037" i="10"/>
  <c r="AA1037" i="10"/>
  <c r="AN1036" i="10"/>
  <c r="X1036" i="10"/>
  <c r="AK1035" i="10"/>
  <c r="U1035" i="10"/>
  <c r="AH1034" i="10"/>
  <c r="R1034" i="10"/>
  <c r="AE1033" i="10"/>
  <c r="O1033" i="10"/>
  <c r="BD1067" i="10"/>
  <c r="BT1065" i="10"/>
  <c r="AY1064" i="10"/>
  <c r="BO1062" i="10"/>
  <c r="BH1061" i="10"/>
  <c r="BI1060" i="10"/>
  <c r="BL1059" i="10"/>
  <c r="AP1059" i="10"/>
  <c r="AU1058" i="10"/>
  <c r="AY1057" i="10"/>
  <c r="BC1056" i="10"/>
  <c r="BH1055" i="10"/>
  <c r="AL1055" i="10"/>
  <c r="AP1054" i="10"/>
  <c r="AX1053" i="10"/>
  <c r="BH1052" i="10"/>
  <c r="AM1052" i="10"/>
  <c r="AU1051" i="10"/>
  <c r="BC1050" i="10"/>
  <c r="AH1050" i="10"/>
  <c r="AQ1049" i="10"/>
  <c r="AU1048" i="10"/>
  <c r="AY1047" i="10"/>
  <c r="AD1047" i="10"/>
  <c r="AL1046" i="10"/>
  <c r="AS1045" i="10"/>
  <c r="X1045" i="10"/>
  <c r="AH1044" i="10"/>
  <c r="AO1043" i="10"/>
  <c r="AV1042" i="10"/>
  <c r="Z1042" i="10"/>
  <c r="AK1041" i="10"/>
  <c r="AS1040" i="10"/>
  <c r="W1040" i="10"/>
  <c r="AE1039" i="10"/>
  <c r="AL1038" i="10"/>
  <c r="Q1038" i="10"/>
  <c r="BE1068" i="10"/>
  <c r="BS1066" i="10"/>
  <c r="BF1065" i="10"/>
  <c r="AW1064" i="10"/>
  <c r="BK1062" i="10"/>
  <c r="BF1061" i="10"/>
  <c r="BG1060" i="10"/>
  <c r="BJ1059" i="10"/>
  <c r="AO1059" i="10"/>
  <c r="AS1058" i="10"/>
  <c r="AX1057" i="10"/>
  <c r="BB1056" i="10"/>
  <c r="BF1055" i="10"/>
  <c r="AK1055" i="10"/>
  <c r="AT1054" i="10"/>
  <c r="BB1053" i="10"/>
  <c r="AG1053" i="10"/>
  <c r="AQ1052" i="10"/>
  <c r="AY1051" i="10"/>
  <c r="BB1050" i="10"/>
  <c r="AG1050" i="10"/>
  <c r="AO1049" i="10"/>
  <c r="AY1048" i="10"/>
  <c r="AD1048" i="10"/>
  <c r="AM1047" i="10"/>
  <c r="AU1046" i="10"/>
  <c r="Z1046" i="10"/>
  <c r="AG1045" i="10"/>
  <c r="AL1044" i="10"/>
  <c r="AS1043" i="10"/>
  <c r="X1043" i="10"/>
  <c r="AD1042" i="10"/>
  <c r="AJ1041" i="10"/>
  <c r="AQ1040" i="10"/>
  <c r="V1040" i="10"/>
  <c r="AD1039" i="10"/>
  <c r="T1033" i="10"/>
  <c r="AO1033" i="10"/>
  <c r="AG1034" i="10"/>
  <c r="Z1035" i="10"/>
  <c r="R1036" i="10"/>
  <c r="AM1036" i="10"/>
  <c r="AF1037" i="10"/>
  <c r="Z1038" i="10"/>
  <c r="AH1039" i="10"/>
  <c r="AU1040" i="10"/>
  <c r="AC1042" i="10"/>
  <c r="AM1043" i="10"/>
  <c r="AZ1044" i="10"/>
  <c r="AI1046" i="10"/>
  <c r="AW1047" i="10"/>
  <c r="AC1049" i="10"/>
  <c r="AP1050" i="10"/>
  <c r="BC1051" i="10"/>
  <c r="AK1053" i="10"/>
  <c r="AX1054" i="10"/>
  <c r="BI1055" i="10"/>
  <c r="BE1056" i="10"/>
  <c r="AK1058" i="10"/>
  <c r="BB1059" i="10"/>
  <c r="AV1061" i="10"/>
  <c r="BJ1063" i="10"/>
  <c r="AV1067" i="10"/>
  <c r="X1033" i="10"/>
  <c r="P1034" i="10"/>
  <c r="AK1034" i="10"/>
  <c r="AD1035" i="10"/>
  <c r="V1036" i="10"/>
  <c r="AQ1036" i="10"/>
  <c r="AJ1037" i="10"/>
  <c r="AF1038" i="10"/>
  <c r="AF1039" i="10"/>
  <c r="AT1040" i="10"/>
  <c r="AB1042" i="10"/>
  <c r="AK1043" i="10"/>
  <c r="AY1044" i="10"/>
  <c r="AH1046" i="10"/>
  <c r="AU1047" i="10"/>
  <c r="AB1049" i="10"/>
  <c r="AO1050" i="10"/>
  <c r="BA1051" i="10"/>
  <c r="AJ1053" i="10"/>
  <c r="AV1054" i="10"/>
  <c r="BE1055" i="10"/>
  <c r="AL1057" i="10"/>
  <c r="BC1058" i="10"/>
  <c r="AX1059" i="10"/>
  <c r="AP1061" i="10"/>
  <c r="BB1063" i="10"/>
  <c r="AU1066" i="10"/>
  <c r="BX1068" i="10"/>
  <c r="BH1068" i="10"/>
  <c r="BU1067" i="10"/>
  <c r="BE1067" i="10"/>
  <c r="BR1066" i="10"/>
  <c r="BB1066" i="10"/>
  <c r="BO1065" i="10"/>
  <c r="AY1065" i="10"/>
  <c r="BL1064" i="10"/>
  <c r="AV1064" i="10"/>
  <c r="BI1063" i="10"/>
  <c r="AS1063" i="10"/>
  <c r="BF1062" i="10"/>
  <c r="AP1062" i="10"/>
  <c r="BC1061" i="10"/>
  <c r="BP1060" i="10"/>
  <c r="AZ1060" i="10"/>
  <c r="BR1068" i="10"/>
  <c r="BB1068" i="10"/>
  <c r="BO1067" i="10"/>
  <c r="AY1067" i="10"/>
  <c r="BL1066" i="10"/>
  <c r="AV1066" i="10"/>
  <c r="BI1065" i="10"/>
  <c r="AS1065" i="10"/>
  <c r="BF1064" i="10"/>
  <c r="BS1063" i="10"/>
  <c r="BC1063" i="10"/>
  <c r="BP1062" i="10"/>
  <c r="AZ1062" i="10"/>
  <c r="BA1068" i="10"/>
  <c r="AY1068" i="10"/>
  <c r="BU1066" i="10"/>
  <c r="BR1065" i="10"/>
  <c r="BS1064" i="10"/>
  <c r="BP1063" i="10"/>
  <c r="BM1062" i="10"/>
  <c r="BN1061" i="10"/>
  <c r="AS1061" i="10"/>
  <c r="BA1060" i="10"/>
  <c r="BK1059" i="10"/>
  <c r="AU1059" i="10"/>
  <c r="BJ1058" i="10"/>
  <c r="AT1058" i="10"/>
  <c r="BI1057" i="10"/>
  <c r="AS1057" i="10"/>
  <c r="BH1056" i="10"/>
  <c r="AR1056" i="10"/>
  <c r="BG1055" i="10"/>
  <c r="AQ1055" i="10"/>
  <c r="BE1054" i="10"/>
  <c r="AO1054" i="10"/>
  <c r="BC1053" i="10"/>
  <c r="AM1053" i="10"/>
  <c r="AW1052" i="10"/>
  <c r="AG1052" i="10"/>
  <c r="AT1051" i="10"/>
  <c r="AD1051" i="10"/>
  <c r="AR1050" i="10"/>
  <c r="BB1049" i="10"/>
  <c r="AL1049" i="10"/>
  <c r="AW1048" i="10"/>
  <c r="AG1048" i="10"/>
  <c r="AR1047" i="10"/>
  <c r="AB1047" i="10"/>
  <c r="AO1046" i="10"/>
  <c r="Y1046" i="10"/>
  <c r="AL1045" i="10"/>
  <c r="AW1044" i="10"/>
  <c r="AG1044" i="10"/>
  <c r="AT1043" i="10"/>
  <c r="AD1043" i="10"/>
  <c r="AQ1042" i="10"/>
  <c r="AA1042" i="10"/>
  <c r="AM1041" i="10"/>
  <c r="W1041" i="10"/>
  <c r="AJ1040" i="10"/>
  <c r="T1040" i="10"/>
  <c r="AG1039" i="10"/>
  <c r="AQ1038" i="10"/>
  <c r="AA1038" i="10"/>
  <c r="AM1037" i="10"/>
  <c r="W1037" i="10"/>
  <c r="AJ1036" i="10"/>
  <c r="T1036" i="10"/>
  <c r="AG1035" i="10"/>
  <c r="Q1035" i="10"/>
  <c r="AD1034" i="10"/>
  <c r="N1034" i="10"/>
  <c r="AA1033" i="10"/>
  <c r="BK1068" i="10"/>
  <c r="AT1067" i="10"/>
  <c r="BH1065" i="10"/>
  <c r="BR1063" i="10"/>
  <c r="BC1062" i="10"/>
  <c r="BA1061" i="10"/>
  <c r="BB1060" i="10"/>
  <c r="BF1059" i="10"/>
  <c r="BK1058" i="10"/>
  <c r="AO1058" i="10"/>
  <c r="AT1057" i="10"/>
  <c r="AX1056" i="10"/>
  <c r="BB1055" i="10"/>
  <c r="BF1054" i="10"/>
  <c r="AJ1054" i="10"/>
  <c r="AS1053" i="10"/>
  <c r="BC1052" i="10"/>
  <c r="AH1052" i="10"/>
  <c r="AO1051" i="10"/>
  <c r="AX1050" i="10"/>
  <c r="AC1050" i="10"/>
  <c r="AK1049" i="10"/>
  <c r="AP1048" i="10"/>
  <c r="AT1047" i="10"/>
  <c r="BB1046" i="10"/>
  <c r="AF1046" i="10"/>
  <c r="AN1045" i="10"/>
  <c r="AX1044" i="10"/>
  <c r="AB1044" i="10"/>
  <c r="AJ1043" i="10"/>
  <c r="AP1042" i="10"/>
  <c r="U1042" i="10"/>
  <c r="AF1041" i="10"/>
  <c r="AM1040" i="10"/>
  <c r="AU1039" i="10"/>
  <c r="Z1039" i="10"/>
  <c r="AG1038" i="10"/>
  <c r="BC1068" i="10"/>
  <c r="AC1033" i="10"/>
  <c r="U1034" i="10"/>
  <c r="N1035" i="10"/>
  <c r="AI1035" i="10"/>
  <c r="AA1036" i="10"/>
  <c r="T1037" i="10"/>
  <c r="AP1037" i="10"/>
  <c r="AN1038" i="10"/>
  <c r="AQ1039" i="10"/>
  <c r="AB1041" i="10"/>
  <c r="AL1042" i="10"/>
  <c r="AV1043" i="10"/>
  <c r="AE1045" i="10"/>
  <c r="AR1046" i="10"/>
  <c r="AA1048" i="10"/>
  <c r="AM1049" i="10"/>
  <c r="AY1050" i="10"/>
  <c r="AI1052" i="10"/>
  <c r="AT1053" i="10"/>
  <c r="BG1054" i="10"/>
  <c r="AP1056" i="10"/>
  <c r="AV1057" i="10"/>
  <c r="BM1058" i="10"/>
  <c r="BI1059" i="10"/>
  <c r="BE1061" i="10"/>
  <c r="AS1064" i="10"/>
  <c r="BQ1066" i="10"/>
  <c r="BT1068" i="10"/>
  <c r="BD1068" i="10"/>
  <c r="BQ1067" i="10"/>
  <c r="BA1067" i="10"/>
  <c r="BN1066" i="10"/>
  <c r="AX1066" i="10"/>
  <c r="BK1065" i="10"/>
  <c r="AU1065" i="10"/>
  <c r="BH1064" i="10"/>
  <c r="AR1064" i="10"/>
  <c r="BE1063" i="10"/>
  <c r="BR1062" i="10"/>
  <c r="BB1062" i="10"/>
  <c r="BO1061" i="10"/>
  <c r="AY1061" i="10"/>
  <c r="BL1060" i="10"/>
  <c r="AV1060" i="10"/>
  <c r="BN1068" i="10"/>
  <c r="AX1068" i="10"/>
  <c r="BK1067" i="10"/>
  <c r="AU1067" i="10"/>
  <c r="BH1066" i="10"/>
  <c r="BU1065" i="10"/>
  <c r="BE1065" i="10"/>
  <c r="BR1064" i="10"/>
  <c r="BB1064" i="10"/>
  <c r="BO1063" i="10"/>
  <c r="AY1063" i="10"/>
  <c r="BL1062" i="10"/>
  <c r="AV1062" i="10"/>
  <c r="BW1068" i="10"/>
  <c r="BP1067" i="10"/>
  <c r="BM1066" i="10"/>
  <c r="BJ1065" i="10"/>
  <c r="BK1064" i="10"/>
  <c r="BH1063" i="10"/>
  <c r="BE1062" i="10"/>
  <c r="BI1061" i="10"/>
  <c r="AN1061" i="10"/>
  <c r="AU1060" i="10"/>
  <c r="BG1059" i="10"/>
  <c r="AQ1059" i="10"/>
  <c r="BF1058" i="10"/>
  <c r="AP1058" i="10"/>
  <c r="BE1057" i="10"/>
  <c r="AO1057" i="10"/>
  <c r="BD1056" i="10"/>
  <c r="AN1056" i="10"/>
  <c r="BC1055" i="10"/>
  <c r="AM1055" i="10"/>
  <c r="BA1054" i="10"/>
  <c r="AK1054" i="10"/>
  <c r="AY1053" i="10"/>
  <c r="AI1053" i="10"/>
  <c r="AS1052" i="10"/>
  <c r="BF1051" i="10"/>
  <c r="AP1051" i="10"/>
  <c r="BD1050" i="10"/>
  <c r="AN1050" i="10"/>
  <c r="AX1049" i="10"/>
  <c r="AH1049" i="10"/>
  <c r="AS1048" i="10"/>
  <c r="AC1048" i="10"/>
  <c r="AN1047" i="10"/>
  <c r="BA1046" i="10"/>
  <c r="AK1046" i="10"/>
  <c r="AX1045" i="10"/>
  <c r="AH1045" i="10"/>
  <c r="AS1044" i="10"/>
  <c r="AC1044" i="10"/>
  <c r="AP1043" i="10"/>
  <c r="Z1043" i="10"/>
  <c r="AM1042" i="10"/>
  <c r="W1042" i="10"/>
  <c r="AI1041" i="10"/>
  <c r="AV1040" i="10"/>
  <c r="AF1040" i="10"/>
  <c r="AS1039" i="10"/>
  <c r="AC1039" i="10"/>
  <c r="AM1038" i="10"/>
  <c r="W1038" i="10"/>
  <c r="AI1037" i="10"/>
  <c r="S1037" i="10"/>
  <c r="AF1036" i="10"/>
  <c r="P1036" i="10"/>
  <c r="AC1035" i="10"/>
  <c r="AP1034" i="10"/>
  <c r="Z1034" i="10"/>
  <c r="AM1033" i="10"/>
  <c r="W1033" i="10"/>
  <c r="AU1068" i="10"/>
  <c r="BK1066" i="10"/>
  <c r="AX1065" i="10"/>
  <c r="BF1063" i="10"/>
  <c r="AS1062" i="10"/>
  <c r="AT1061" i="10"/>
  <c r="AT1060" i="10"/>
  <c r="BA1059" i="10"/>
  <c r="BE1058" i="10"/>
  <c r="BJ1057" i="10"/>
  <c r="AN1057" i="10"/>
  <c r="AS1056" i="10"/>
  <c r="AW1055" i="10"/>
  <c r="AZ1054" i="10"/>
  <c r="BI1053" i="10"/>
  <c r="AN1053" i="10"/>
  <c r="AX1052" i="10"/>
  <c r="BE1051" i="10"/>
  <c r="AJ1051" i="10"/>
  <c r="AS1050" i="10"/>
  <c r="BA1049" i="10"/>
  <c r="AF1049" i="10"/>
  <c r="AJ1048" i="10"/>
  <c r="AO1047" i="10"/>
  <c r="AV1046" i="10"/>
  <c r="AA1046" i="10"/>
  <c r="AI1045" i="10"/>
  <c r="AR1044" i="10"/>
  <c r="W1044" i="10"/>
  <c r="AE1043" i="10"/>
  <c r="AK1042" i="10"/>
  <c r="AV1041" i="10"/>
  <c r="Z1041" i="10"/>
  <c r="AH1040" i="10"/>
  <c r="AP1039" i="10"/>
  <c r="T1039" i="10"/>
  <c r="AB1038" i="10"/>
  <c r="AL1037" i="10"/>
  <c r="BL1067" i="10"/>
  <c r="AY1066" i="10"/>
  <c r="BQ1064" i="10"/>
  <c r="BD1063" i="10"/>
  <c r="AR1062" i="10"/>
  <c r="AR1061" i="10"/>
  <c r="AS1060" i="10"/>
  <c r="AZ1059" i="10"/>
  <c r="BD1058" i="10"/>
  <c r="BH1057" i="10"/>
  <c r="AM1057" i="10"/>
  <c r="AQ1056" i="10"/>
  <c r="AV1055" i="10"/>
  <c r="BD1054" i="10"/>
  <c r="AI1054" i="10"/>
  <c r="AR1053" i="10"/>
  <c r="BB1052" i="10"/>
  <c r="AF1052" i="10"/>
  <c r="AN1051" i="10"/>
  <c r="AQ1050" i="10"/>
  <c r="AZ1049" i="10"/>
  <c r="AE1049" i="10"/>
  <c r="AN1048" i="10"/>
  <c r="AX1047" i="10"/>
  <c r="AC1047" i="10"/>
  <c r="AJ1046" i="10"/>
  <c r="AR1045" i="10"/>
  <c r="AV1044" i="10"/>
  <c r="AA1044" i="10"/>
  <c r="AI1043" i="10"/>
  <c r="AO1042" i="10"/>
  <c r="AT1041" i="10"/>
  <c r="Y1041" i="10"/>
  <c r="AG1040" i="10"/>
  <c r="AN1039" i="10"/>
  <c r="S1039" i="10"/>
  <c r="AD1033" i="10"/>
  <c r="W1034" i="10"/>
  <c r="O1035" i="10"/>
  <c r="AJ1035" i="10"/>
  <c r="AC1036" i="10"/>
  <c r="U1037" i="10"/>
  <c r="AS1037" i="10"/>
  <c r="AO1038" i="10"/>
  <c r="Z1040" i="10"/>
  <c r="AN1041" i="10"/>
  <c r="AX1042" i="10"/>
  <c r="AE1044" i="10"/>
  <c r="AQ1045" i="10"/>
  <c r="AA1047" i="10"/>
  <c r="AM1048" i="10"/>
  <c r="AY1049" i="10"/>
  <c r="AG1051" i="10"/>
  <c r="AU1052" i="10"/>
  <c r="BF1053" i="10"/>
  <c r="AN1055" i="10"/>
  <c r="AI1056" i="10"/>
  <c r="AZ1057" i="10"/>
  <c r="BG1058" i="10"/>
  <c r="AW1060" i="10"/>
  <c r="AU1062" i="10"/>
  <c r="BL1065" i="10"/>
  <c r="BM1068" i="10"/>
  <c r="BC1066" i="10"/>
  <c r="BJ1060" i="10"/>
  <c r="BK1057" i="10"/>
  <c r="AX1055" i="10"/>
  <c r="BF1052" i="10"/>
  <c r="AE1050" i="10"/>
  <c r="AL1047" i="10"/>
  <c r="AP1044" i="10"/>
  <c r="W1039" i="10"/>
  <c r="Z1037" i="10"/>
  <c r="AP1035" i="10"/>
  <c r="AB1034" i="10"/>
  <c r="N1033" i="10"/>
  <c r="AA1040" i="10"/>
  <c r="AO1041" i="10"/>
  <c r="AC1043" i="10"/>
  <c r="AQ1044" i="10"/>
  <c r="AE1046" i="10"/>
  <c r="AS1047" i="10"/>
  <c r="BD1048" i="10"/>
  <c r="AL1050" i="10"/>
  <c r="BD1051" i="10"/>
  <c r="AL1053" i="10"/>
  <c r="AY1054" i="10"/>
  <c r="AL1056" i="10"/>
  <c r="BC1057" i="10"/>
  <c r="AT1059" i="10"/>
  <c r="BN1060" i="10"/>
  <c r="AT1063" i="10"/>
  <c r="BP1065" i="10"/>
  <c r="BU1068" i="10"/>
  <c r="AJ1039" i="10"/>
  <c r="AF1042" i="10"/>
  <c r="AC1045" i="10"/>
  <c r="AE1048" i="10"/>
  <c r="AE1051" i="10"/>
  <c r="BD1053" i="10"/>
  <c r="BI1056" i="10"/>
  <c r="AN1060" i="10"/>
  <c r="BI1064" i="10"/>
  <c r="AI1033" i="10"/>
  <c r="AO1035" i="10"/>
  <c r="S1038" i="10"/>
  <c r="AB1040" i="10"/>
  <c r="AI1042" i="10"/>
  <c r="AO1044" i="10"/>
  <c r="AW1046" i="10"/>
  <c r="AD1049" i="10"/>
  <c r="AL1051" i="10"/>
  <c r="AU1053" i="10"/>
  <c r="AY1055" i="10"/>
  <c r="BA1057" i="10"/>
  <c r="BC1059" i="10"/>
  <c r="AW1062" i="10"/>
  <c r="BE1066" i="10"/>
  <c r="BH1062" i="10"/>
  <c r="BN1064" i="10"/>
  <c r="BT1066" i="10"/>
  <c r="AR1060" i="10"/>
  <c r="AX1062" i="10"/>
  <c r="BD1064" i="10"/>
  <c r="BJ1066" i="10"/>
  <c r="BP1068" i="10"/>
  <c r="AQ1060" i="10"/>
  <c r="AJ1055" i="10"/>
  <c r="AW1049" i="10"/>
  <c r="AD1044" i="10"/>
  <c r="AT1038" i="10"/>
  <c r="AN1035" i="10"/>
  <c r="M1033" i="10"/>
  <c r="Y943" i="10"/>
  <c r="EJ109" i="3"/>
  <c r="JS109" i="3"/>
  <c r="HG109" i="3"/>
  <c r="HE109" i="3"/>
  <c r="EZ109" i="3"/>
  <c r="FO107" i="3"/>
  <c r="BO107" i="3"/>
  <c r="AS109" i="3"/>
  <c r="CD109" i="3"/>
  <c r="BY109" i="3"/>
  <c r="KG107" i="3"/>
  <c r="JO107" i="3"/>
  <c r="Z70" i="27"/>
  <c r="J70" i="27" s="1"/>
  <c r="AA68" i="27"/>
  <c r="K68" i="27" s="1"/>
  <c r="C6" i="12"/>
  <c r="C23" i="12" s="1"/>
  <c r="E5" i="28"/>
  <c r="C51" i="27"/>
  <c r="C37" i="27"/>
  <c r="C44" i="27"/>
  <c r="C30" i="27"/>
  <c r="J259" i="10"/>
  <c r="G1051" i="10"/>
  <c r="H1051" i="10"/>
  <c r="O943" i="10"/>
  <c r="KF108" i="3"/>
  <c r="GH109" i="3"/>
  <c r="EV109" i="3"/>
  <c r="KG109" i="3"/>
  <c r="IB108" i="3"/>
  <c r="AW108" i="3"/>
  <c r="HB109" i="3"/>
  <c r="HA108" i="3"/>
  <c r="DG109" i="3"/>
  <c r="GR108" i="3"/>
  <c r="CW107" i="3"/>
  <c r="DA33" i="3"/>
  <c r="I67" i="21"/>
  <c r="AX109" i="3"/>
  <c r="FI109" i="3"/>
  <c r="DD108" i="3"/>
  <c r="BJ107" i="3"/>
  <c r="FY109" i="3"/>
  <c r="HV107" i="3"/>
  <c r="BD107" i="3"/>
  <c r="AY107" i="3"/>
  <c r="AP107" i="3"/>
  <c r="AQ66" i="17"/>
  <c r="W64" i="21"/>
  <c r="DO63" i="15"/>
  <c r="L58" i="17"/>
  <c r="F53" i="16"/>
  <c r="AR56" i="17"/>
  <c r="AI67" i="19"/>
  <c r="AJ67" i="19"/>
  <c r="V61" i="21"/>
  <c r="N59" i="16"/>
  <c r="Q59" i="16"/>
  <c r="G53" i="21"/>
  <c r="AK49" i="16"/>
  <c r="AH49" i="16"/>
  <c r="AN58" i="19"/>
  <c r="AR58" i="19"/>
  <c r="G48" i="17"/>
  <c r="H47" i="16"/>
  <c r="Q44" i="21"/>
  <c r="AR41" i="16"/>
  <c r="AJ40" i="17"/>
  <c r="AG40" i="17"/>
  <c r="G39" i="16"/>
  <c r="AE26" i="17"/>
  <c r="AB26" i="17"/>
  <c r="DO58" i="15"/>
  <c r="AP44" i="19"/>
  <c r="G44" i="17"/>
  <c r="H40" i="17"/>
  <c r="E40" i="17"/>
  <c r="J38" i="17"/>
  <c r="G32" i="19"/>
  <c r="N28" i="16"/>
  <c r="M28" i="16"/>
  <c r="E27" i="19"/>
  <c r="H27" i="19"/>
  <c r="AG26" i="16"/>
  <c r="EX57" i="15"/>
  <c r="AZ57" i="20" s="1"/>
  <c r="AI50" i="17"/>
  <c r="CD47" i="15"/>
  <c r="AK45" i="16"/>
  <c r="AH45" i="16"/>
  <c r="AJ43" i="16"/>
  <c r="AJ39" i="16"/>
  <c r="AI34" i="19"/>
  <c r="AR31" i="16"/>
  <c r="N35" i="19"/>
  <c r="AI35" i="16"/>
  <c r="F28" i="17"/>
  <c r="I28" i="17"/>
  <c r="S43" i="17"/>
  <c r="H38" i="19"/>
  <c r="AD34" i="19"/>
  <c r="W65" i="17"/>
  <c r="X65" i="17"/>
  <c r="FA62" i="15"/>
  <c r="BU62" i="20" s="1"/>
  <c r="FB62" i="15"/>
  <c r="CB62" i="20" s="1"/>
  <c r="CD62" i="15"/>
  <c r="V48" i="19"/>
  <c r="S48" i="19"/>
  <c r="AJ46" i="19"/>
  <c r="DO46" i="15"/>
  <c r="BE46" i="17" s="1"/>
  <c r="AI42" i="19"/>
  <c r="DQ38" i="15"/>
  <c r="BS38" i="17" s="1"/>
  <c r="J33" i="16"/>
  <c r="AJ24" i="17"/>
  <c r="E24" i="17"/>
  <c r="AQ45" i="17"/>
  <c r="AN45" i="17"/>
  <c r="W26" i="17"/>
  <c r="S25" i="19"/>
  <c r="V25" i="19"/>
  <c r="Z77" i="27"/>
  <c r="J77" i="27" s="1"/>
  <c r="H41" i="21"/>
  <c r="G33" i="21"/>
  <c r="AB41" i="21"/>
  <c r="BU33" i="21"/>
  <c r="AH53" i="21"/>
  <c r="AB28" i="21"/>
  <c r="Y73" i="27"/>
  <c r="I73" i="27" s="1"/>
  <c r="Z67" i="27"/>
  <c r="J67" i="27" s="1"/>
  <c r="A28" i="1"/>
  <c r="H419" i="10"/>
  <c r="I419" i="10"/>
  <c r="DW109" i="3"/>
  <c r="JW108" i="3"/>
  <c r="ID108" i="3"/>
  <c r="HI108" i="3"/>
  <c r="GQ108" i="3"/>
  <c r="FW108" i="3"/>
  <c r="ED108" i="3"/>
  <c r="DI108" i="3"/>
  <c r="CQ108" i="3"/>
  <c r="CH109" i="3"/>
  <c r="BP109" i="3"/>
  <c r="AV109" i="3"/>
  <c r="JX109" i="3"/>
  <c r="AY108" i="3"/>
  <c r="HS108" i="3"/>
  <c r="DS108" i="3"/>
  <c r="AN108" i="3"/>
  <c r="HI109" i="3"/>
  <c r="GQ109" i="3"/>
  <c r="GT108" i="3"/>
  <c r="KH109" i="3"/>
  <c r="FT109" i="3"/>
  <c r="BT109" i="3"/>
  <c r="KG108" i="3"/>
  <c r="HB108" i="3"/>
  <c r="DF107" i="3"/>
  <c r="CN107" i="3"/>
  <c r="BS107" i="3"/>
  <c r="KH107" i="3"/>
  <c r="JP107" i="3"/>
  <c r="HR107" i="3"/>
  <c r="GX107" i="3"/>
  <c r="DT33" i="3"/>
  <c r="EA34" i="3"/>
  <c r="DG34" i="3"/>
  <c r="CO34" i="3"/>
  <c r="EE33" i="3"/>
  <c r="AH64" i="17"/>
  <c r="AH61" i="21"/>
  <c r="J61" i="21"/>
  <c r="BG109" i="3"/>
  <c r="AO109" i="3"/>
  <c r="JE109" i="3"/>
  <c r="CX109" i="3"/>
  <c r="AW107" i="3"/>
  <c r="EP107" i="3"/>
  <c r="KJ107" i="3"/>
  <c r="JR107" i="3"/>
  <c r="BA107" i="3"/>
  <c r="HY107" i="3"/>
  <c r="JT109" i="3"/>
  <c r="CS109" i="3"/>
  <c r="IB34" i="3"/>
  <c r="HW33" i="3"/>
  <c r="ID33" i="3"/>
  <c r="JH107" i="3"/>
  <c r="IY107" i="3"/>
  <c r="IT107" i="3"/>
  <c r="IP107" i="3"/>
  <c r="GB107" i="3"/>
  <c r="FX107" i="3"/>
  <c r="FS107" i="3"/>
  <c r="DD33" i="3"/>
  <c r="GP33" i="3"/>
  <c r="IP33" i="3"/>
  <c r="S67" i="19"/>
  <c r="AR66" i="17"/>
  <c r="AP53" i="16"/>
  <c r="AI53" i="21"/>
  <c r="AB43" i="16"/>
  <c r="L65" i="21"/>
  <c r="AD64" i="21"/>
  <c r="H56" i="17"/>
  <c r="CE64" i="15"/>
  <c r="CH64" i="15"/>
  <c r="BZ64" i="21" s="1"/>
  <c r="P57" i="16"/>
  <c r="EY64" i="15"/>
  <c r="BG64" i="20" s="1"/>
  <c r="CH59" i="15"/>
  <c r="BZ59" i="21" s="1"/>
  <c r="F48" i="17"/>
  <c r="E47" i="16"/>
  <c r="AP43" i="16"/>
  <c r="H43" i="21"/>
  <c r="AH42" i="17"/>
  <c r="AP41" i="16"/>
  <c r="I39" i="16"/>
  <c r="AJ38" i="17"/>
  <c r="DP58" i="15"/>
  <c r="BK58" i="17" s="1"/>
  <c r="AH54" i="17"/>
  <c r="AJ48" i="17"/>
  <c r="EX45" i="15"/>
  <c r="AZ45" i="20" s="1"/>
  <c r="AO44" i="19"/>
  <c r="F44" i="17"/>
  <c r="H38" i="17"/>
  <c r="I32" i="19"/>
  <c r="AC27" i="17"/>
  <c r="FC26" i="15"/>
  <c r="CI26" i="20" s="1"/>
  <c r="AL26" i="16"/>
  <c r="FA57" i="15"/>
  <c r="BU57" i="20" s="1"/>
  <c r="FB53" i="15"/>
  <c r="CB53" i="20" s="1"/>
  <c r="AH50" i="17"/>
  <c r="Z50" i="16"/>
  <c r="M48" i="19"/>
  <c r="AG43" i="16"/>
  <c r="AE42" i="17"/>
  <c r="AG39" i="16"/>
  <c r="AP35" i="16"/>
  <c r="AK34" i="19"/>
  <c r="AP31" i="16"/>
  <c r="Z29" i="16"/>
  <c r="BK40" i="17"/>
  <c r="L35" i="19"/>
  <c r="AK35" i="16"/>
  <c r="AG27" i="19"/>
  <c r="T43" i="17"/>
  <c r="J38" i="19"/>
  <c r="L36" i="16"/>
  <c r="AB34" i="19"/>
  <c r="CE62" i="15"/>
  <c r="CX48" i="15"/>
  <c r="BN48" i="16" s="1"/>
  <c r="DN46" i="15"/>
  <c r="AC43" i="21"/>
  <c r="V42" i="21"/>
  <c r="L41" i="16"/>
  <c r="DR38" i="15"/>
  <c r="AP37" i="16"/>
  <c r="AB35" i="16"/>
  <c r="AN33" i="16"/>
  <c r="Z31" i="16"/>
  <c r="AL24" i="17"/>
  <c r="EA22" i="15"/>
  <c r="ED22" i="15"/>
  <c r="AH22" i="19" s="1"/>
  <c r="T28" i="17"/>
  <c r="T26" i="16"/>
  <c r="BW22" i="15"/>
  <c r="CH22" i="15" s="1"/>
  <c r="CC22" i="15"/>
  <c r="EG34" i="15"/>
  <c r="BF34" i="19" s="1"/>
  <c r="V67" i="27"/>
  <c r="F67" i="27" s="1"/>
  <c r="I74" i="27"/>
  <c r="F77" i="27"/>
  <c r="K69" i="27"/>
  <c r="N5" i="28"/>
  <c r="V5" i="28" s="1"/>
  <c r="AD5" i="28" s="1"/>
  <c r="AL5" i="28" s="1"/>
  <c r="AT5" i="28" s="1"/>
  <c r="BB5" i="28" s="1"/>
  <c r="X37" i="2"/>
  <c r="G74" i="27"/>
  <c r="AS64" i="21"/>
  <c r="P59" i="21"/>
  <c r="AB51" i="21"/>
  <c r="AO42" i="21"/>
  <c r="S40" i="21"/>
  <c r="L55" i="21"/>
  <c r="Q51" i="21"/>
  <c r="G39" i="21"/>
  <c r="CF62" i="21"/>
  <c r="AK25" i="21"/>
  <c r="F259" i="10"/>
  <c r="V51" i="27"/>
  <c r="AD65" i="21"/>
  <c r="CI62" i="21"/>
  <c r="S44" i="21"/>
  <c r="L62" i="21"/>
  <c r="M59" i="21"/>
  <c r="J69" i="27"/>
  <c r="Y35" i="27"/>
  <c r="J258" i="10"/>
  <c r="J786" i="10"/>
  <c r="I258" i="10"/>
  <c r="J863" i="10"/>
  <c r="J520" i="10"/>
  <c r="AA46" i="27"/>
  <c r="J1285" i="10"/>
  <c r="I943" i="10"/>
  <c r="H601" i="10"/>
  <c r="BA1064" i="10"/>
  <c r="BM1059" i="10"/>
  <c r="AP1057" i="10"/>
  <c r="BH1054" i="10"/>
  <c r="AJ1052" i="10"/>
  <c r="AN1049" i="10"/>
  <c r="AT1046" i="10"/>
  <c r="AW1043" i="10"/>
  <c r="AC1041" i="10"/>
  <c r="AH1038" i="10"/>
  <c r="P1037" i="10"/>
  <c r="AE1035" i="10"/>
  <c r="Q1034" i="10"/>
  <c r="X1039" i="10"/>
  <c r="AL1040" i="10"/>
  <c r="Y1042" i="10"/>
  <c r="AN1043" i="10"/>
  <c r="AB1045" i="10"/>
  <c r="AP1046" i="10"/>
  <c r="BC1047" i="10"/>
  <c r="AJ1049" i="10"/>
  <c r="AW1050" i="10"/>
  <c r="AL1052" i="10"/>
  <c r="AW1053" i="10"/>
  <c r="BJ1054" i="10"/>
  <c r="AW1056" i="10"/>
  <c r="AN1058" i="10"/>
  <c r="BE1059" i="10"/>
  <c r="AZ1061" i="10"/>
  <c r="BN1063" i="10"/>
  <c r="BI1066" i="10"/>
  <c r="AR1037" i="10"/>
  <c r="AC1040" i="10"/>
  <c r="Y1043" i="10"/>
  <c r="AY1045" i="10"/>
  <c r="AZ1048" i="10"/>
  <c r="AZ1051" i="10"/>
  <c r="AU1054" i="10"/>
  <c r="BD1057" i="10"/>
  <c r="BO1060" i="10"/>
  <c r="BA1066" i="10"/>
  <c r="V1034" i="10"/>
  <c r="AB1036" i="10"/>
  <c r="AI1038" i="10"/>
  <c r="AR1040" i="10"/>
  <c r="V1043" i="10"/>
  <c r="AD1045" i="10"/>
  <c r="AJ1047" i="10"/>
  <c r="AT1049" i="10"/>
  <c r="BB1051" i="10"/>
  <c r="AG1054" i="10"/>
  <c r="AJ1056" i="10"/>
  <c r="AL1058" i="10"/>
  <c r="AP1060" i="10"/>
  <c r="AZ1063" i="10"/>
  <c r="BH1067" i="10"/>
  <c r="AU1063" i="10"/>
  <c r="BA1065" i="10"/>
  <c r="BG1067" i="10"/>
  <c r="BH1060" i="10"/>
  <c r="BN1062" i="10"/>
  <c r="BT1064" i="10"/>
  <c r="AW1067" i="10"/>
  <c r="BJ1067" i="10"/>
  <c r="BE1053" i="10"/>
  <c r="AL1048" i="10"/>
  <c r="AW1042" i="10"/>
  <c r="R1038" i="10"/>
  <c r="S1035" i="10"/>
  <c r="I366" i="10"/>
  <c r="J366" i="10"/>
  <c r="C45" i="27"/>
  <c r="C31" i="27"/>
  <c r="C38" i="27"/>
  <c r="C52" i="27"/>
  <c r="J73" i="27"/>
  <c r="J969" i="10"/>
  <c r="H285" i="10"/>
  <c r="J943" i="10"/>
  <c r="T943" i="10"/>
  <c r="S943" i="10"/>
  <c r="J285" i="10"/>
  <c r="M14" i="27"/>
  <c r="E13" i="27"/>
  <c r="E14" i="27" s="1"/>
  <c r="I13" i="23"/>
  <c r="J627" i="10"/>
  <c r="N44" i="30"/>
  <c r="F44" i="30" s="1"/>
  <c r="F44" i="28"/>
  <c r="E26" i="28"/>
  <c r="M26" i="30"/>
  <c r="E26" i="30" s="1"/>
  <c r="G13" i="23"/>
  <c r="J13" i="27"/>
  <c r="CG29" i="15"/>
  <c r="BS29" i="21" s="1"/>
  <c r="CE29" i="15"/>
  <c r="BE29" i="21" s="1"/>
  <c r="E20" i="28"/>
  <c r="M20" i="30"/>
  <c r="E20" i="30" s="1"/>
  <c r="J311" i="10"/>
  <c r="I259" i="10"/>
  <c r="H943" i="10"/>
  <c r="W943" i="10"/>
  <c r="J653" i="10"/>
  <c r="FP34" i="3"/>
  <c r="F13" i="23"/>
  <c r="J1103" i="10"/>
  <c r="D72" i="16"/>
  <c r="D8" i="7" s="1"/>
  <c r="N943" i="10"/>
  <c r="AA943" i="10"/>
  <c r="G259" i="10"/>
  <c r="D72" i="17"/>
  <c r="D9" i="7" s="1"/>
  <c r="H13" i="23"/>
  <c r="I627" i="10"/>
  <c r="FT34" i="3"/>
  <c r="H709" i="10"/>
  <c r="H43" i="7" s="1"/>
  <c r="F13" i="27"/>
  <c r="EK32" i="15"/>
  <c r="EH32" i="15"/>
  <c r="M44" i="30"/>
  <c r="E44" i="30" s="1"/>
  <c r="E44" i="28"/>
  <c r="I601" i="10"/>
  <c r="E13" i="23"/>
  <c r="M13" i="28"/>
  <c r="GH34" i="3"/>
  <c r="GJ33" i="3"/>
  <c r="FR33" i="3"/>
  <c r="AL13" i="28"/>
  <c r="AL13" i="30" s="1"/>
  <c r="K13" i="23"/>
  <c r="J13" i="23"/>
  <c r="AI69" i="20"/>
  <c r="AI70" i="20" s="1"/>
  <c r="G23" i="19"/>
  <c r="J23" i="19"/>
  <c r="E23" i="19"/>
  <c r="H23" i="19"/>
  <c r="BC69" i="20"/>
  <c r="BC74" i="20" s="1"/>
  <c r="BE69" i="20"/>
  <c r="BE74" i="20" s="1"/>
  <c r="BW69" i="20"/>
  <c r="BW74" i="20" s="1"/>
  <c r="O24" i="21"/>
  <c r="CF24" i="15"/>
  <c r="BL24" i="21" s="1"/>
  <c r="BS69" i="20"/>
  <c r="BS74" i="20" s="1"/>
  <c r="CG69" i="20"/>
  <c r="CG74" i="20" s="1"/>
  <c r="AQ69" i="20"/>
  <c r="AQ74" i="20" s="1"/>
  <c r="G69" i="20"/>
  <c r="CR22" i="15"/>
  <c r="W22" i="16" s="1"/>
  <c r="CP22" i="15"/>
  <c r="E22" i="16" s="1"/>
  <c r="CU22" i="15"/>
  <c r="AN22" i="16" s="1"/>
  <c r="CS22" i="15"/>
  <c r="CQ22" i="15"/>
  <c r="Q22" i="16" s="1"/>
  <c r="CO22" i="15"/>
  <c r="CY22" i="15" s="1"/>
  <c r="DM22" i="15"/>
  <c r="DK22" i="15"/>
  <c r="CO87" i="21"/>
  <c r="CO85" i="21"/>
  <c r="CO84" i="21"/>
  <c r="CO88" i="21"/>
  <c r="CO86" i="21"/>
  <c r="CO83" i="21"/>
  <c r="CP88" i="21"/>
  <c r="CP86" i="21"/>
  <c r="CP83" i="21"/>
  <c r="CP87" i="21"/>
  <c r="CP85" i="21"/>
  <c r="CP84" i="21"/>
  <c r="N62" i="21"/>
  <c r="CK87" i="21"/>
  <c r="CK85" i="21"/>
  <c r="CK84" i="21"/>
  <c r="CK88" i="21"/>
  <c r="CK86" i="21"/>
  <c r="CK83" i="21"/>
  <c r="CN87" i="21"/>
  <c r="CN85" i="21"/>
  <c r="CN84" i="21"/>
  <c r="CN88" i="21"/>
  <c r="CN86" i="21"/>
  <c r="CN83" i="21"/>
  <c r="CL88" i="21"/>
  <c r="CL86" i="21"/>
  <c r="CL83" i="21"/>
  <c r="CL87" i="21"/>
  <c r="CL85" i="21"/>
  <c r="CL84" i="21"/>
  <c r="CM88" i="21"/>
  <c r="CM86" i="21"/>
  <c r="CM83" i="21"/>
  <c r="CM87" i="21"/>
  <c r="CM85" i="21"/>
  <c r="CM84" i="21"/>
  <c r="AJ57" i="21"/>
  <c r="AR61" i="21"/>
  <c r="AA57" i="21"/>
  <c r="EE22" i="15"/>
  <c r="AO22" i="19" s="1"/>
  <c r="BZ22" i="15"/>
  <c r="DH22" i="15"/>
  <c r="F22" i="17" s="1"/>
  <c r="BQ69" i="20"/>
  <c r="BQ74" i="20" s="1"/>
  <c r="AA69" i="20"/>
  <c r="W69" i="20"/>
  <c r="W74" i="20" s="1"/>
  <c r="W75" i="20" s="1"/>
  <c r="F63" i="21"/>
  <c r="Q64" i="21"/>
  <c r="AJ51" i="21"/>
  <c r="AE64" i="21"/>
  <c r="AN54" i="21"/>
  <c r="H63" i="21"/>
  <c r="I59" i="21"/>
  <c r="X46" i="21"/>
  <c r="AQ62" i="21"/>
  <c r="X57" i="21"/>
  <c r="H53" i="21"/>
  <c r="AO40" i="21"/>
  <c r="AH57" i="21"/>
  <c r="AA64" i="21"/>
  <c r="AE59" i="21"/>
  <c r="E43" i="21"/>
  <c r="V32" i="21"/>
  <c r="AO36" i="21"/>
  <c r="BC57" i="21"/>
  <c r="AJ65" i="21"/>
  <c r="AK63" i="21"/>
  <c r="G63" i="21"/>
  <c r="AK61" i="21"/>
  <c r="E61" i="21"/>
  <c r="Z67" i="21"/>
  <c r="W67" i="21"/>
  <c r="AO66" i="21"/>
  <c r="P64" i="21"/>
  <c r="Q66" i="21"/>
  <c r="T65" i="21"/>
  <c r="AR64" i="21"/>
  <c r="U64" i="21"/>
  <c r="N63" i="21"/>
  <c r="AL51" i="21"/>
  <c r="M65" i="21"/>
  <c r="U62" i="21"/>
  <c r="AS61" i="21"/>
  <c r="T59" i="21"/>
  <c r="T57" i="21"/>
  <c r="T55" i="21"/>
  <c r="U53" i="21"/>
  <c r="S51" i="21"/>
  <c r="AR67" i="21"/>
  <c r="X61" i="21"/>
  <c r="J59" i="21"/>
  <c r="AO55" i="21"/>
  <c r="G55" i="21"/>
  <c r="E53" i="21"/>
  <c r="E51" i="21"/>
  <c r="P67" i="21"/>
  <c r="AB62" i="21"/>
  <c r="P44" i="21"/>
  <c r="G43" i="21"/>
  <c r="F41" i="21"/>
  <c r="J39" i="21"/>
  <c r="AI29" i="21"/>
  <c r="CD62" i="21"/>
  <c r="AS25" i="21"/>
  <c r="X39" i="21"/>
  <c r="BB51" i="21"/>
  <c r="AC65" i="21"/>
  <c r="AI55" i="21"/>
  <c r="AC57" i="21"/>
  <c r="Z49" i="21"/>
  <c r="T36" i="21"/>
  <c r="BC53" i="21"/>
  <c r="AG67" i="21"/>
  <c r="W63" i="21"/>
  <c r="P63" i="21"/>
  <c r="AH55" i="21"/>
  <c r="AB64" i="21"/>
  <c r="AN62" i="21"/>
  <c r="S62" i="21"/>
  <c r="AN61" i="21"/>
  <c r="AC59" i="21"/>
  <c r="AA55" i="21"/>
  <c r="S55" i="21"/>
  <c r="S53" i="21"/>
  <c r="AE51" i="21"/>
  <c r="F59" i="21"/>
  <c r="AS51" i="21"/>
  <c r="AS28" i="21"/>
  <c r="AS44" i="21"/>
  <c r="AQ42" i="21"/>
  <c r="AS32" i="21"/>
  <c r="X49" i="21"/>
  <c r="CA52" i="21"/>
  <c r="AL39" i="21"/>
  <c r="L25" i="21"/>
  <c r="U46" i="21"/>
  <c r="AP46" i="21"/>
  <c r="H27" i="21"/>
  <c r="AC27" i="21"/>
  <c r="BZ54" i="21"/>
  <c r="AQ54" i="21"/>
  <c r="AE47" i="21"/>
  <c r="J47" i="21"/>
  <c r="AR26" i="21"/>
  <c r="P30" i="21"/>
  <c r="W30" i="21"/>
  <c r="AR30" i="21"/>
  <c r="V44" i="21"/>
  <c r="AQ44" i="21"/>
  <c r="O44" i="21"/>
  <c r="X40" i="21"/>
  <c r="Q40" i="21"/>
  <c r="E29" i="21"/>
  <c r="AR58" i="21"/>
  <c r="CA58" i="21"/>
  <c r="G1289" i="10"/>
  <c r="G1295" i="10" s="1"/>
  <c r="G1301" i="10" s="1"/>
  <c r="G1307" i="10" s="1"/>
  <c r="G1315" i="10"/>
  <c r="G1321" i="10" s="1"/>
  <c r="G1327" i="10" s="1"/>
  <c r="G1333" i="10" s="1"/>
  <c r="G1159" i="10"/>
  <c r="G1165" i="10" s="1"/>
  <c r="G1171" i="10" s="1"/>
  <c r="G1177" i="10" s="1"/>
  <c r="G657" i="10"/>
  <c r="G663" i="10" s="1"/>
  <c r="G669" i="10" s="1"/>
  <c r="G675" i="10" s="1"/>
  <c r="G1081" i="10"/>
  <c r="G947" i="10"/>
  <c r="G953" i="10" s="1"/>
  <c r="G959" i="10" s="1"/>
  <c r="G965" i="10" s="1"/>
  <c r="G765" i="10"/>
  <c r="G771" i="10" s="1"/>
  <c r="G777" i="10" s="1"/>
  <c r="G783" i="10" s="1"/>
  <c r="G423" i="10"/>
  <c r="G429" i="10" s="1"/>
  <c r="G435" i="10" s="1"/>
  <c r="G441" i="10" s="1"/>
  <c r="G211" i="10"/>
  <c r="G217" i="10" s="1"/>
  <c r="G223" i="10" s="1"/>
  <c r="G229" i="10" s="1"/>
  <c r="G3" i="10"/>
  <c r="G9" i="10" s="1"/>
  <c r="G15" i="10" s="1"/>
  <c r="G21" i="10" s="1"/>
  <c r="H5" i="27"/>
  <c r="P5" i="27" s="1"/>
  <c r="X5" i="27" s="1"/>
  <c r="AF5" i="27" s="1"/>
  <c r="AN5" i="27" s="1"/>
  <c r="AV5" i="27" s="1"/>
  <c r="BD5" i="27" s="1"/>
  <c r="G1341" i="10"/>
  <c r="G1347" i="10" s="1"/>
  <c r="G1353" i="10" s="1"/>
  <c r="G1359" i="10" s="1"/>
  <c r="G1263" i="10"/>
  <c r="G1269" i="10" s="1"/>
  <c r="G1275" i="10" s="1"/>
  <c r="G1281" i="10" s="1"/>
  <c r="G713" i="10"/>
  <c r="G719" i="10" s="1"/>
  <c r="G725" i="10" s="1"/>
  <c r="G731" i="10" s="1"/>
  <c r="G7" i="17"/>
  <c r="N7" i="17" s="1"/>
  <c r="U7" i="17" s="1"/>
  <c r="AB7" i="17" s="1"/>
  <c r="AI7" i="17" s="1"/>
  <c r="AP7" i="17" s="1"/>
  <c r="AW7" i="17" s="1"/>
  <c r="BD7" i="17" s="1"/>
  <c r="BK7" i="17" s="1"/>
  <c r="BR7" i="17" s="1"/>
  <c r="BY7" i="17" s="1"/>
  <c r="CF7" i="17" s="1"/>
  <c r="G999" i="10"/>
  <c r="G1005" i="10" s="1"/>
  <c r="G1011" i="10" s="1"/>
  <c r="G1017" i="10" s="1"/>
  <c r="G791" i="10"/>
  <c r="G797" i="10" s="1"/>
  <c r="G803" i="10" s="1"/>
  <c r="G809" i="10" s="1"/>
  <c r="G475" i="10"/>
  <c r="G481" i="10" s="1"/>
  <c r="G487" i="10" s="1"/>
  <c r="G493" i="10" s="1"/>
  <c r="G263" i="10"/>
  <c r="G269" i="10" s="1"/>
  <c r="G275" i="10" s="1"/>
  <c r="G281" i="10" s="1"/>
  <c r="G55" i="10"/>
  <c r="G61" i="10" s="1"/>
  <c r="G67" i="10" s="1"/>
  <c r="G73" i="10" s="1"/>
  <c r="H5" i="25"/>
  <c r="P5" i="25" s="1"/>
  <c r="X5" i="25" s="1"/>
  <c r="AF5" i="25" s="1"/>
  <c r="AN5" i="25" s="1"/>
  <c r="AV5" i="25" s="1"/>
  <c r="BD5" i="25" s="1"/>
  <c r="AO61" i="21"/>
  <c r="I47" i="21"/>
  <c r="T32" i="21"/>
  <c r="AK47" i="21"/>
  <c r="U47" i="21"/>
  <c r="X33" i="21"/>
  <c r="H5" i="23"/>
  <c r="P5" i="23" s="1"/>
  <c r="X5" i="23" s="1"/>
  <c r="AF5" i="23" s="1"/>
  <c r="AN5" i="23" s="1"/>
  <c r="AV5" i="23" s="1"/>
  <c r="BD5" i="23" s="1"/>
  <c r="G371" i="10"/>
  <c r="G377" i="10" s="1"/>
  <c r="G383" i="10" s="1"/>
  <c r="G389" i="10" s="1"/>
  <c r="G605" i="10"/>
  <c r="G611" i="10" s="1"/>
  <c r="G617" i="10" s="1"/>
  <c r="G623" i="10" s="1"/>
  <c r="G1237" i="10"/>
  <c r="G1243" i="10" s="1"/>
  <c r="G1249" i="10" s="1"/>
  <c r="G1255" i="10" s="1"/>
  <c r="J1107" i="10"/>
  <c r="J1113" i="10" s="1"/>
  <c r="J1119" i="10" s="1"/>
  <c r="J1125" i="10" s="1"/>
  <c r="T37" i="21"/>
  <c r="F37" i="21"/>
  <c r="AK65" i="21"/>
  <c r="AL63" i="21"/>
  <c r="J63" i="21"/>
  <c r="AJ61" i="21"/>
  <c r="U66" i="21"/>
  <c r="AS63" i="21"/>
  <c r="AQ61" i="21"/>
  <c r="AC62" i="21"/>
  <c r="M40" i="21"/>
  <c r="I30" i="21"/>
  <c r="BX54" i="21"/>
  <c r="Z47" i="21"/>
  <c r="J33" i="21"/>
  <c r="I23" i="21"/>
  <c r="G159" i="10"/>
  <c r="G165" i="10" s="1"/>
  <c r="G171" i="10" s="1"/>
  <c r="G177" i="10" s="1"/>
  <c r="G579" i="10"/>
  <c r="G585" i="10" s="1"/>
  <c r="G591" i="10" s="1"/>
  <c r="G597" i="10" s="1"/>
  <c r="G1055" i="10"/>
  <c r="G1061" i="10" s="1"/>
  <c r="G1067" i="10" s="1"/>
  <c r="G1073" i="10" s="1"/>
  <c r="G1133" i="10"/>
  <c r="G1139" i="10" s="1"/>
  <c r="G1145" i="10" s="1"/>
  <c r="G1151" i="10" s="1"/>
  <c r="G1211" i="10"/>
  <c r="G1217" i="10" s="1"/>
  <c r="G1223" i="10" s="1"/>
  <c r="G1229" i="10" s="1"/>
  <c r="J289" i="10"/>
  <c r="J295" i="10" s="1"/>
  <c r="J301" i="10" s="1"/>
  <c r="J307" i="10" s="1"/>
  <c r="H713" i="10"/>
  <c r="H719" i="10" s="1"/>
  <c r="H725" i="10" s="1"/>
  <c r="H731" i="10" s="1"/>
  <c r="J7" i="16"/>
  <c r="Q7" i="16" s="1"/>
  <c r="X7" i="16" s="1"/>
  <c r="AE7" i="16" s="1"/>
  <c r="AL7" i="16" s="1"/>
  <c r="AS7" i="16" s="1"/>
  <c r="AZ7" i="16" s="1"/>
  <c r="BG7" i="16" s="1"/>
  <c r="BN7" i="16" s="1"/>
  <c r="BU7" i="16" s="1"/>
  <c r="CB7" i="16" s="1"/>
  <c r="CI7" i="16" s="1"/>
  <c r="J1029" i="10"/>
  <c r="J1035" i="10" s="1"/>
  <c r="J1041" i="10" s="1"/>
  <c r="J1047" i="10" s="1"/>
  <c r="J159" i="10"/>
  <c r="J165" i="10" s="1"/>
  <c r="J171" i="10" s="1"/>
  <c r="J177" i="10" s="1"/>
  <c r="J579" i="10"/>
  <c r="J585" i="10" s="1"/>
  <c r="J591" i="10" s="1"/>
  <c r="J597" i="10" s="1"/>
  <c r="J605" i="10"/>
  <c r="J611" i="10" s="1"/>
  <c r="J617" i="10" s="1"/>
  <c r="J623" i="10" s="1"/>
  <c r="I5" i="24"/>
  <c r="Q5" i="24" s="1"/>
  <c r="Y5" i="24" s="1"/>
  <c r="AG5" i="24" s="1"/>
  <c r="AO5" i="24" s="1"/>
  <c r="AW5" i="24" s="1"/>
  <c r="BE5" i="24" s="1"/>
  <c r="Z63" i="21"/>
  <c r="AN63" i="21"/>
  <c r="I32" i="21"/>
  <c r="W32" i="21"/>
  <c r="AO51" i="21"/>
  <c r="M51" i="21"/>
  <c r="Z64" i="21"/>
  <c r="AS52" i="21"/>
  <c r="CB52" i="21"/>
  <c r="AI41" i="21"/>
  <c r="G41" i="21"/>
  <c r="AA39" i="21"/>
  <c r="T39" i="21"/>
  <c r="AH27" i="21"/>
  <c r="M27" i="21"/>
  <c r="AO27" i="21"/>
  <c r="AA27" i="21"/>
  <c r="Q24" i="21"/>
  <c r="AE24" i="21"/>
  <c r="AS24" i="21"/>
  <c r="AR57" i="21"/>
  <c r="AK57" i="21"/>
  <c r="L44" i="21"/>
  <c r="AN44" i="21"/>
  <c r="G37" i="21"/>
  <c r="AI37" i="21"/>
  <c r="U37" i="21"/>
  <c r="O34" i="21"/>
  <c r="V34" i="21"/>
  <c r="E27" i="21"/>
  <c r="AG27" i="21"/>
  <c r="AD24" i="21"/>
  <c r="AR24" i="21"/>
  <c r="AD66" i="21"/>
  <c r="W66" i="21"/>
  <c r="J7" i="21"/>
  <c r="J1133" i="10"/>
  <c r="J1139" i="10" s="1"/>
  <c r="J1145" i="10" s="1"/>
  <c r="J1151" i="10" s="1"/>
  <c r="J869" i="10"/>
  <c r="J875" i="10" s="1"/>
  <c r="J881" i="10" s="1"/>
  <c r="J887" i="10" s="1"/>
  <c r="J657" i="10"/>
  <c r="J663" i="10" s="1"/>
  <c r="J669" i="10" s="1"/>
  <c r="J675" i="10" s="1"/>
  <c r="J1211" i="10"/>
  <c r="J1217" i="10" s="1"/>
  <c r="J1223" i="10" s="1"/>
  <c r="J1229" i="10" s="1"/>
  <c r="J791" i="10"/>
  <c r="J797" i="10" s="1"/>
  <c r="J803" i="10" s="1"/>
  <c r="J809" i="10" s="1"/>
  <c r="J423" i="10"/>
  <c r="J429" i="10" s="1"/>
  <c r="J435" i="10" s="1"/>
  <c r="J441" i="10" s="1"/>
  <c r="J211" i="10"/>
  <c r="J217" i="10" s="1"/>
  <c r="J223" i="10" s="1"/>
  <c r="J229" i="10" s="1"/>
  <c r="J3" i="10"/>
  <c r="J9" i="10" s="1"/>
  <c r="J15" i="10" s="1"/>
  <c r="J21" i="10" s="1"/>
  <c r="J1081" i="10"/>
  <c r="J631" i="10"/>
  <c r="J637" i="10" s="1"/>
  <c r="J643" i="10" s="1"/>
  <c r="J649" i="10" s="1"/>
  <c r="J29" i="10"/>
  <c r="J35" i="10" s="1"/>
  <c r="J41" i="10" s="1"/>
  <c r="J47" i="10" s="1"/>
  <c r="J449" i="10"/>
  <c r="J455" i="10" s="1"/>
  <c r="J461" i="10" s="1"/>
  <c r="J467" i="10" s="1"/>
  <c r="J39" i="7"/>
  <c r="K5" i="30"/>
  <c r="J185" i="10"/>
  <c r="J191" i="10" s="1"/>
  <c r="J197" i="10" s="1"/>
  <c r="J203" i="10" s="1"/>
  <c r="K5" i="25"/>
  <c r="S5" i="25" s="1"/>
  <c r="AA5" i="25" s="1"/>
  <c r="AI5" i="25" s="1"/>
  <c r="AQ5" i="25" s="1"/>
  <c r="AY5" i="25" s="1"/>
  <c r="BG5" i="25" s="1"/>
  <c r="J1159" i="10"/>
  <c r="J1165" i="10" s="1"/>
  <c r="J1171" i="10" s="1"/>
  <c r="J1177" i="10" s="1"/>
  <c r="J921" i="10"/>
  <c r="J927" i="10" s="1"/>
  <c r="J933" i="10" s="1"/>
  <c r="J939" i="10" s="1"/>
  <c r="J713" i="10"/>
  <c r="J719" i="10" s="1"/>
  <c r="J725" i="10" s="1"/>
  <c r="J731" i="10" s="1"/>
  <c r="J1315" i="10"/>
  <c r="J1321" i="10" s="1"/>
  <c r="J1327" i="10" s="1"/>
  <c r="J1333" i="10" s="1"/>
  <c r="J843" i="10"/>
  <c r="J849" i="10" s="1"/>
  <c r="J855" i="10" s="1"/>
  <c r="J861" i="10" s="1"/>
  <c r="J475" i="10"/>
  <c r="J481" i="10" s="1"/>
  <c r="J487" i="10" s="1"/>
  <c r="J493" i="10" s="1"/>
  <c r="J263" i="10"/>
  <c r="J269" i="10" s="1"/>
  <c r="J275" i="10" s="1"/>
  <c r="J281" i="10" s="1"/>
  <c r="J55" i="10"/>
  <c r="J61" i="10" s="1"/>
  <c r="J67" i="10" s="1"/>
  <c r="J73" i="10" s="1"/>
  <c r="K5" i="27"/>
  <c r="S5" i="27" s="1"/>
  <c r="AA5" i="27" s="1"/>
  <c r="AI5" i="27" s="1"/>
  <c r="AQ5" i="27" s="1"/>
  <c r="AY5" i="27" s="1"/>
  <c r="BG5" i="27" s="1"/>
  <c r="J973" i="10"/>
  <c r="J979" i="10" s="1"/>
  <c r="J985" i="10" s="1"/>
  <c r="J991" i="10" s="1"/>
  <c r="K5" i="23"/>
  <c r="S5" i="23" s="1"/>
  <c r="AA5" i="23" s="1"/>
  <c r="AI5" i="23" s="1"/>
  <c r="AQ5" i="23" s="1"/>
  <c r="AY5" i="23" s="1"/>
  <c r="BG5" i="23" s="1"/>
  <c r="J7" i="20"/>
  <c r="Q7" i="20" s="1"/>
  <c r="X7" i="20" s="1"/>
  <c r="AE7" i="20" s="1"/>
  <c r="AL7" i="20" s="1"/>
  <c r="AS7" i="20" s="1"/>
  <c r="AZ7" i="20" s="1"/>
  <c r="BG7" i="20" s="1"/>
  <c r="BN7" i="20" s="1"/>
  <c r="BU7" i="20" s="1"/>
  <c r="CB7" i="20" s="1"/>
  <c r="CI7" i="20" s="1"/>
  <c r="J345" i="10"/>
  <c r="J351" i="10" s="1"/>
  <c r="J357" i="10" s="1"/>
  <c r="J363" i="10" s="1"/>
  <c r="K5" i="28"/>
  <c r="H6" i="12" s="1"/>
  <c r="H23" i="12" s="1"/>
  <c r="J81" i="10"/>
  <c r="J87" i="10" s="1"/>
  <c r="J93" i="10" s="1"/>
  <c r="J99" i="10" s="1"/>
  <c r="J501" i="10"/>
  <c r="J507" i="10" s="1"/>
  <c r="J513" i="10" s="1"/>
  <c r="J519" i="10" s="1"/>
  <c r="K5" i="24"/>
  <c r="S5" i="24" s="1"/>
  <c r="AA5" i="24" s="1"/>
  <c r="AI5" i="24" s="1"/>
  <c r="AQ5" i="24" s="1"/>
  <c r="AY5" i="24" s="1"/>
  <c r="BG5" i="24" s="1"/>
  <c r="F61" i="21"/>
  <c r="O61" i="21"/>
  <c r="P65" i="21"/>
  <c r="X62" i="21"/>
  <c r="Q62" i="21"/>
  <c r="AA61" i="21"/>
  <c r="T61" i="21"/>
  <c r="H45" i="21"/>
  <c r="F39" i="21"/>
  <c r="H34" i="21"/>
  <c r="AL33" i="21"/>
  <c r="AN27" i="21"/>
  <c r="P57" i="21"/>
  <c r="AS40" i="21"/>
  <c r="G39" i="7"/>
  <c r="G895" i="10"/>
  <c r="G901" i="10" s="1"/>
  <c r="G907" i="10" s="1"/>
  <c r="G913" i="10" s="1"/>
  <c r="J133" i="10"/>
  <c r="J139" i="10" s="1"/>
  <c r="J145" i="10" s="1"/>
  <c r="J151" i="10" s="1"/>
  <c r="J553" i="10"/>
  <c r="J559" i="10" s="1"/>
  <c r="J565" i="10" s="1"/>
  <c r="J571" i="10" s="1"/>
  <c r="J1237" i="10"/>
  <c r="J1243" i="10" s="1"/>
  <c r="J1249" i="10" s="1"/>
  <c r="J1255" i="10" s="1"/>
  <c r="J371" i="10"/>
  <c r="J377" i="10" s="1"/>
  <c r="J383" i="10" s="1"/>
  <c r="J389" i="10" s="1"/>
  <c r="J1055" i="10"/>
  <c r="J1061" i="10" s="1"/>
  <c r="J1067" i="10" s="1"/>
  <c r="J1073" i="10" s="1"/>
  <c r="J817" i="10"/>
  <c r="J823" i="10" s="1"/>
  <c r="J829" i="10" s="1"/>
  <c r="J835" i="10" s="1"/>
  <c r="J1263" i="10"/>
  <c r="J1269" i="10" s="1"/>
  <c r="J1275" i="10" s="1"/>
  <c r="J1281" i="10" s="1"/>
  <c r="L40" i="21"/>
  <c r="AN40" i="21"/>
  <c r="AB49" i="21"/>
  <c r="G49" i="21"/>
  <c r="AR38" i="21"/>
  <c r="P38" i="21"/>
  <c r="I39" i="21"/>
  <c r="AD39" i="21"/>
  <c r="AS36" i="21"/>
  <c r="J36" i="21"/>
  <c r="AI31" i="21"/>
  <c r="U31" i="21"/>
  <c r="H687" i="10"/>
  <c r="H693" i="10" s="1"/>
  <c r="H699" i="10" s="1"/>
  <c r="H705" i="10" s="1"/>
  <c r="H81" i="10"/>
  <c r="H87" i="10" s="1"/>
  <c r="H93" i="10" s="1"/>
  <c r="H99" i="10" s="1"/>
  <c r="I5" i="28"/>
  <c r="F6" i="12" s="1"/>
  <c r="F23" i="12" s="1"/>
  <c r="H973" i="10"/>
  <c r="H979" i="10" s="1"/>
  <c r="H985" i="10" s="1"/>
  <c r="H991" i="10" s="1"/>
  <c r="H345" i="10"/>
  <c r="H351" i="10" s="1"/>
  <c r="H357" i="10" s="1"/>
  <c r="H363" i="10" s="1"/>
  <c r="H1237" i="10"/>
  <c r="H1243" i="10" s="1"/>
  <c r="H1249" i="10" s="1"/>
  <c r="H1255" i="10" s="1"/>
  <c r="H3" i="10"/>
  <c r="H9" i="10" s="1"/>
  <c r="H15" i="10" s="1"/>
  <c r="H21" i="10" s="1"/>
  <c r="H817" i="10"/>
  <c r="H823" i="10" s="1"/>
  <c r="H829" i="10" s="1"/>
  <c r="H835" i="10" s="1"/>
  <c r="F605" i="10"/>
  <c r="F611" i="10" s="1"/>
  <c r="F617" i="10" s="1"/>
  <c r="F623" i="10" s="1"/>
  <c r="F315" i="10"/>
  <c r="F321" i="10" s="1"/>
  <c r="F327" i="10" s="1"/>
  <c r="F333" i="10" s="1"/>
  <c r="F449" i="10"/>
  <c r="F455" i="10" s="1"/>
  <c r="F461" i="10" s="1"/>
  <c r="F467" i="10" s="1"/>
  <c r="F895" i="10"/>
  <c r="F901" i="10" s="1"/>
  <c r="F907" i="10" s="1"/>
  <c r="F913" i="10" s="1"/>
  <c r="F39" i="7"/>
  <c r="G5" i="28"/>
  <c r="O5" i="28" s="1"/>
  <c r="W5" i="28" s="1"/>
  <c r="AE5" i="28" s="1"/>
  <c r="AM5" i="28" s="1"/>
  <c r="AU5" i="28" s="1"/>
  <c r="BC5" i="28" s="1"/>
  <c r="F869" i="10"/>
  <c r="F875" i="10" s="1"/>
  <c r="F881" i="10" s="1"/>
  <c r="F887" i="10" s="1"/>
  <c r="F579" i="10"/>
  <c r="F585" i="10" s="1"/>
  <c r="F591" i="10" s="1"/>
  <c r="F597" i="10" s="1"/>
  <c r="F1081" i="10"/>
  <c r="F7" i="20"/>
  <c r="M7" i="20" s="1"/>
  <c r="T7" i="20" s="1"/>
  <c r="AA7" i="20" s="1"/>
  <c r="AH7" i="20" s="1"/>
  <c r="AO7" i="20" s="1"/>
  <c r="AV7" i="20" s="1"/>
  <c r="BC7" i="20" s="1"/>
  <c r="BJ7" i="20" s="1"/>
  <c r="BQ7" i="20" s="1"/>
  <c r="BX7" i="20" s="1"/>
  <c r="CE7" i="20" s="1"/>
  <c r="I65" i="21"/>
  <c r="L64" i="21"/>
  <c r="AE63" i="21"/>
  <c r="P66" i="21"/>
  <c r="L63" i="21"/>
  <c r="AS62" i="21"/>
  <c r="W57" i="21"/>
  <c r="G47" i="21"/>
  <c r="U36" i="21"/>
  <c r="AG29" i="21"/>
  <c r="Z27" i="21"/>
  <c r="AI47" i="21"/>
  <c r="U41" i="21"/>
  <c r="AH39" i="21"/>
  <c r="AQ60" i="21"/>
  <c r="AN52" i="21"/>
  <c r="G107" i="10"/>
  <c r="G113" i="10" s="1"/>
  <c r="G119" i="10" s="1"/>
  <c r="G125" i="10" s="1"/>
  <c r="G527" i="10"/>
  <c r="G533" i="10" s="1"/>
  <c r="G539" i="10" s="1"/>
  <c r="G545" i="10" s="1"/>
  <c r="G739" i="10"/>
  <c r="G973" i="10"/>
  <c r="G979" i="10" s="1"/>
  <c r="G985" i="10" s="1"/>
  <c r="G991" i="10" s="1"/>
  <c r="G1107" i="10"/>
  <c r="G1113" i="10" s="1"/>
  <c r="G1119" i="10" s="1"/>
  <c r="G1125" i="10" s="1"/>
  <c r="J397" i="10"/>
  <c r="J403" i="10" s="1"/>
  <c r="J409" i="10" s="1"/>
  <c r="J415" i="10" s="1"/>
  <c r="F843" i="10"/>
  <c r="F849" i="10" s="1"/>
  <c r="F855" i="10" s="1"/>
  <c r="F861" i="10" s="1"/>
  <c r="F999" i="10"/>
  <c r="F1005" i="10" s="1"/>
  <c r="F1011" i="10" s="1"/>
  <c r="F1017" i="10" s="1"/>
  <c r="J7" i="17"/>
  <c r="Q7" i="17" s="1"/>
  <c r="X7" i="17" s="1"/>
  <c r="AE7" i="17" s="1"/>
  <c r="AL7" i="17" s="1"/>
  <c r="AS7" i="17" s="1"/>
  <c r="AZ7" i="17" s="1"/>
  <c r="BG7" i="17" s="1"/>
  <c r="BN7" i="17" s="1"/>
  <c r="BU7" i="17" s="1"/>
  <c r="CB7" i="17" s="1"/>
  <c r="CI7" i="17" s="1"/>
  <c r="J739" i="10"/>
  <c r="J107" i="10"/>
  <c r="J113" i="10" s="1"/>
  <c r="J119" i="10" s="1"/>
  <c r="J125" i="10" s="1"/>
  <c r="J527" i="10"/>
  <c r="J533" i="10" s="1"/>
  <c r="J539" i="10" s="1"/>
  <c r="J545" i="10" s="1"/>
  <c r="J1341" i="10"/>
  <c r="J1347" i="10" s="1"/>
  <c r="J1353" i="10" s="1"/>
  <c r="J1359" i="10" s="1"/>
  <c r="J947" i="10"/>
  <c r="J953" i="10" s="1"/>
  <c r="J959" i="10" s="1"/>
  <c r="J965" i="10" s="1"/>
  <c r="H211" i="10"/>
  <c r="H217" i="10" s="1"/>
  <c r="H223" i="10" s="1"/>
  <c r="H229" i="10" s="1"/>
  <c r="H449" i="10"/>
  <c r="H455" i="10" s="1"/>
  <c r="H461" i="10" s="1"/>
  <c r="H467" i="10" s="1"/>
  <c r="L67" i="21"/>
  <c r="N61" i="21"/>
  <c r="U61" i="21"/>
  <c r="AB61" i="21"/>
  <c r="AI61" i="21"/>
  <c r="AN59" i="21"/>
  <c r="Z59" i="21"/>
  <c r="L59" i="21"/>
  <c r="E59" i="21"/>
  <c r="Q55" i="21"/>
  <c r="AS55" i="21"/>
  <c r="J55" i="21"/>
  <c r="AJ39" i="21"/>
  <c r="AC39" i="21"/>
  <c r="H39" i="21"/>
  <c r="AR36" i="21"/>
  <c r="I36" i="21"/>
  <c r="W36" i="21"/>
  <c r="N34" i="21"/>
  <c r="G34" i="21"/>
  <c r="I55" i="21"/>
  <c r="AR55" i="21"/>
  <c r="AD55" i="21"/>
  <c r="W46" i="21"/>
  <c r="AR46" i="21"/>
  <c r="F43" i="21"/>
  <c r="AK37" i="21"/>
  <c r="W37" i="21"/>
  <c r="M30" i="21"/>
  <c r="F30" i="21"/>
  <c r="AL27" i="21"/>
  <c r="AE27" i="21"/>
  <c r="F65" i="21"/>
  <c r="AH65" i="21"/>
  <c r="AN60" i="21"/>
  <c r="BW60" i="21"/>
  <c r="M57" i="21"/>
  <c r="F57" i="21"/>
  <c r="AR51" i="21"/>
  <c r="AD51" i="21"/>
  <c r="I51" i="21"/>
  <c r="W51" i="21"/>
  <c r="AK51" i="21"/>
  <c r="AQ46" i="21"/>
  <c r="V46" i="21"/>
  <c r="U40" i="21"/>
  <c r="AP40" i="21"/>
  <c r="AL29" i="21"/>
  <c r="P25" i="21"/>
  <c r="AR25" i="21"/>
  <c r="AE66" i="21"/>
  <c r="X66" i="21"/>
  <c r="AC64" i="21"/>
  <c r="V64" i="21"/>
  <c r="AQ64" i="21"/>
  <c r="W61" i="21"/>
  <c r="AD61" i="21"/>
  <c r="I61" i="21"/>
  <c r="CB58" i="21"/>
  <c r="AS58" i="21"/>
  <c r="N55" i="21"/>
  <c r="AB55" i="21"/>
  <c r="U55" i="21"/>
  <c r="M53" i="21"/>
  <c r="AA53" i="21"/>
  <c r="F53" i="21"/>
  <c r="AO53" i="21"/>
  <c r="T53" i="21"/>
  <c r="AL45" i="21"/>
  <c r="AE45" i="21"/>
  <c r="AE41" i="21"/>
  <c r="J41" i="21"/>
  <c r="AL41" i="21"/>
  <c r="S39" i="21"/>
  <c r="E39" i="21"/>
  <c r="AP28" i="21"/>
  <c r="N28" i="21"/>
  <c r="N26" i="21"/>
  <c r="AP26" i="21"/>
  <c r="AS67" i="21"/>
  <c r="X67" i="21"/>
  <c r="J67" i="21"/>
  <c r="AE67" i="21"/>
  <c r="O65" i="21"/>
  <c r="V65" i="21"/>
  <c r="AQ65" i="21"/>
  <c r="CH62" i="21"/>
  <c r="AD62" i="21"/>
  <c r="P62" i="21"/>
  <c r="W62" i="21"/>
  <c r="AR62" i="21"/>
  <c r="AS59" i="21"/>
  <c r="AL59" i="21"/>
  <c r="AQ57" i="21"/>
  <c r="V57" i="21"/>
  <c r="K7" i="17"/>
  <c r="R7" i="17" s="1"/>
  <c r="Y7" i="17" s="1"/>
  <c r="AF7" i="17" s="1"/>
  <c r="AM7" i="17" s="1"/>
  <c r="AT7" i="17" s="1"/>
  <c r="BA7" i="17" s="1"/>
  <c r="BH7" i="17" s="1"/>
  <c r="BO7" i="17" s="1"/>
  <c r="BV7" i="17" s="1"/>
  <c r="CC7" i="17" s="1"/>
  <c r="L7" i="17"/>
  <c r="S7" i="17" s="1"/>
  <c r="Z7" i="17" s="1"/>
  <c r="AG7" i="17" s="1"/>
  <c r="AN7" i="17" s="1"/>
  <c r="AU7" i="17" s="1"/>
  <c r="BB7" i="17" s="1"/>
  <c r="BI7" i="17" s="1"/>
  <c r="BP7" i="17" s="1"/>
  <c r="BW7" i="17" s="1"/>
  <c r="CD7" i="17" s="1"/>
  <c r="M5" i="23"/>
  <c r="U5" i="23" s="1"/>
  <c r="AC5" i="23" s="1"/>
  <c r="AK5" i="23" s="1"/>
  <c r="AS5" i="23" s="1"/>
  <c r="BA5" i="23" s="1"/>
  <c r="N5" i="23"/>
  <c r="V5" i="23" s="1"/>
  <c r="AD5" i="23" s="1"/>
  <c r="AL5" i="23" s="1"/>
  <c r="AT5" i="23" s="1"/>
  <c r="BB5" i="23" s="1"/>
  <c r="X64" i="21"/>
  <c r="CG62" i="21"/>
  <c r="O62" i="21"/>
  <c r="AR59" i="21"/>
  <c r="W59" i="21"/>
  <c r="AD59" i="21"/>
  <c r="AK59" i="21"/>
  <c r="AP56" i="21"/>
  <c r="BY56" i="21"/>
  <c r="G51" i="21"/>
  <c r="U51" i="21"/>
  <c r="AI51" i="21"/>
  <c r="N51" i="21"/>
  <c r="AP51" i="21"/>
  <c r="AB45" i="21"/>
  <c r="U45" i="21"/>
  <c r="G45" i="21"/>
  <c r="M42" i="21"/>
  <c r="T42" i="21"/>
  <c r="AH37" i="21"/>
  <c r="AH35" i="21"/>
  <c r="E32" i="21"/>
  <c r="AN32" i="21"/>
  <c r="H29" i="21"/>
  <c r="V29" i="21"/>
  <c r="AJ29" i="21"/>
  <c r="M26" i="21"/>
  <c r="AO26" i="21"/>
  <c r="E23" i="21"/>
  <c r="AN23" i="21"/>
  <c r="AG23" i="21"/>
  <c r="L23" i="21"/>
  <c r="Z23" i="21"/>
  <c r="BE53" i="21"/>
  <c r="V53" i="21"/>
  <c r="AQ53" i="21"/>
  <c r="AC53" i="21"/>
  <c r="AJ53" i="21"/>
  <c r="AA47" i="21"/>
  <c r="F47" i="21"/>
  <c r="T47" i="21"/>
  <c r="AE43" i="21"/>
  <c r="X43" i="21"/>
  <c r="J43" i="21"/>
  <c r="AJ41" i="21"/>
  <c r="V41" i="21"/>
  <c r="AC41" i="21"/>
  <c r="T38" i="21"/>
  <c r="AO38" i="21"/>
  <c r="W35" i="21"/>
  <c r="AK35" i="21"/>
  <c r="U33" i="21"/>
  <c r="AI33" i="21"/>
  <c r="Q30" i="21"/>
  <c r="X30" i="21"/>
  <c r="AS30" i="21"/>
  <c r="J30" i="21"/>
  <c r="AN28" i="21"/>
  <c r="Z28" i="21"/>
  <c r="L26" i="21"/>
  <c r="AN26" i="21"/>
  <c r="AJ23" i="21"/>
  <c r="AQ23" i="21"/>
  <c r="O23" i="21"/>
  <c r="AC23" i="21"/>
  <c r="AE65" i="21"/>
  <c r="J65" i="21"/>
  <c r="AL65" i="21"/>
  <c r="Q65" i="21"/>
  <c r="AS65" i="21"/>
  <c r="O63" i="21"/>
  <c r="AJ63" i="21"/>
  <c r="V63" i="21"/>
  <c r="AC63" i="21"/>
  <c r="Q57" i="21"/>
  <c r="J57" i="21"/>
  <c r="AE57" i="21"/>
  <c r="AS57" i="21"/>
  <c r="AL57" i="21"/>
  <c r="V55" i="21"/>
  <c r="H55" i="21"/>
  <c r="AJ55" i="21"/>
  <c r="O55" i="21"/>
  <c r="AC55" i="21"/>
  <c r="AO52" i="21"/>
  <c r="BX52" i="21"/>
  <c r="AD43" i="21"/>
  <c r="W43" i="21"/>
  <c r="I43" i="21"/>
  <c r="V35" i="21"/>
  <c r="AH33" i="21"/>
  <c r="T33" i="21"/>
  <c r="L30" i="21"/>
  <c r="E30" i="21"/>
  <c r="S30" i="21"/>
  <c r="AN30" i="21"/>
  <c r="AC26" i="21"/>
  <c r="AQ26" i="21"/>
  <c r="F45" i="21"/>
  <c r="AI67" i="21"/>
  <c r="AB67" i="21"/>
  <c r="N67" i="21"/>
  <c r="U67" i="21"/>
  <c r="Z65" i="21"/>
  <c r="S65" i="21"/>
  <c r="M62" i="21"/>
  <c r="T62" i="21"/>
  <c r="AO62" i="21"/>
  <c r="N59" i="21"/>
  <c r="G59" i="21"/>
  <c r="AB59" i="21"/>
  <c r="BB57" i="21"/>
  <c r="L57" i="21"/>
  <c r="AN57" i="21"/>
  <c r="S57" i="21"/>
  <c r="E57" i="21"/>
  <c r="AG57" i="21"/>
  <c r="BG53" i="21"/>
  <c r="AE53" i="21"/>
  <c r="AP42" i="21"/>
  <c r="N42" i="21"/>
  <c r="AC28" i="21"/>
  <c r="O28" i="21"/>
  <c r="S66" i="21"/>
  <c r="Z66" i="21"/>
  <c r="AN66" i="21"/>
  <c r="AN58" i="21"/>
  <c r="BW58" i="21"/>
  <c r="AK49" i="21"/>
  <c r="W49" i="21"/>
  <c r="I5" i="25"/>
  <c r="Q5" i="25" s="1"/>
  <c r="Y5" i="25" s="1"/>
  <c r="AG5" i="25" s="1"/>
  <c r="AO5" i="25" s="1"/>
  <c r="AW5" i="25" s="1"/>
  <c r="BE5" i="25" s="1"/>
  <c r="H1185" i="10"/>
  <c r="H1191" i="10" s="1"/>
  <c r="H1197" i="10" s="1"/>
  <c r="H1203" i="10" s="1"/>
  <c r="H843" i="10"/>
  <c r="H849" i="10" s="1"/>
  <c r="H855" i="10" s="1"/>
  <c r="H861" i="10" s="1"/>
  <c r="H631" i="10"/>
  <c r="H637" i="10" s="1"/>
  <c r="H643" i="10" s="1"/>
  <c r="H649" i="10" s="1"/>
  <c r="H947" i="10"/>
  <c r="H953" i="10" s="1"/>
  <c r="H959" i="10" s="1"/>
  <c r="H965" i="10" s="1"/>
  <c r="H397" i="10"/>
  <c r="H403" i="10" s="1"/>
  <c r="H409" i="10" s="1"/>
  <c r="H415" i="10" s="1"/>
  <c r="H185" i="10"/>
  <c r="H191" i="10" s="1"/>
  <c r="H197" i="10" s="1"/>
  <c r="H203" i="10" s="1"/>
  <c r="H1289" i="10"/>
  <c r="H1295" i="10" s="1"/>
  <c r="H1301" i="10" s="1"/>
  <c r="H1307" i="10" s="1"/>
  <c r="H765" i="10"/>
  <c r="H771" i="10" s="1"/>
  <c r="H777" i="10" s="1"/>
  <c r="H783" i="10" s="1"/>
  <c r="H657" i="10"/>
  <c r="H663" i="10" s="1"/>
  <c r="H669" i="10" s="1"/>
  <c r="H675" i="10" s="1"/>
  <c r="I5" i="23"/>
  <c r="Q5" i="23" s="1"/>
  <c r="Y5" i="23" s="1"/>
  <c r="AG5" i="23" s="1"/>
  <c r="AO5" i="23" s="1"/>
  <c r="AW5" i="23" s="1"/>
  <c r="BE5" i="23" s="1"/>
  <c r="H527" i="10"/>
  <c r="H533" i="10" s="1"/>
  <c r="H539" i="10" s="1"/>
  <c r="H545" i="10" s="1"/>
  <c r="H107" i="10"/>
  <c r="H113" i="10" s="1"/>
  <c r="H119" i="10" s="1"/>
  <c r="H125" i="10" s="1"/>
  <c r="H39" i="7"/>
  <c r="H7" i="17"/>
  <c r="O7" i="17" s="1"/>
  <c r="V7" i="17" s="1"/>
  <c r="AC7" i="17" s="1"/>
  <c r="AJ7" i="17" s="1"/>
  <c r="AQ7" i="17" s="1"/>
  <c r="AX7" i="17" s="1"/>
  <c r="BE7" i="17" s="1"/>
  <c r="BL7" i="17" s="1"/>
  <c r="BS7" i="17" s="1"/>
  <c r="BZ7" i="17" s="1"/>
  <c r="CG7" i="17" s="1"/>
  <c r="H371" i="10"/>
  <c r="H377" i="10" s="1"/>
  <c r="H383" i="10" s="1"/>
  <c r="H389" i="10" s="1"/>
  <c r="H579" i="10"/>
  <c r="H585" i="10" s="1"/>
  <c r="H591" i="10" s="1"/>
  <c r="H597" i="10" s="1"/>
  <c r="H1133" i="10"/>
  <c r="H1139" i="10" s="1"/>
  <c r="H1145" i="10" s="1"/>
  <c r="H1151" i="10" s="1"/>
  <c r="H895" i="10"/>
  <c r="H901" i="10" s="1"/>
  <c r="H907" i="10" s="1"/>
  <c r="H913" i="10" s="1"/>
  <c r="H1107" i="10"/>
  <c r="H1113" i="10" s="1"/>
  <c r="H1119" i="10" s="1"/>
  <c r="H1125" i="10" s="1"/>
  <c r="H501" i="10"/>
  <c r="H507" i="10" s="1"/>
  <c r="H513" i="10" s="1"/>
  <c r="H519" i="10" s="1"/>
  <c r="H237" i="10"/>
  <c r="H243" i="10" s="1"/>
  <c r="H249" i="10" s="1"/>
  <c r="H255" i="10" s="1"/>
  <c r="H1211" i="10"/>
  <c r="H1217" i="10" s="1"/>
  <c r="H1223" i="10" s="1"/>
  <c r="H1229" i="10" s="1"/>
  <c r="H1263" i="10"/>
  <c r="H1269" i="10" s="1"/>
  <c r="H1275" i="10" s="1"/>
  <c r="H1281" i="10" s="1"/>
  <c r="H7" i="21"/>
  <c r="H423" i="10"/>
  <c r="H429" i="10" s="1"/>
  <c r="H435" i="10" s="1"/>
  <c r="H441" i="10" s="1"/>
  <c r="H7" i="20"/>
  <c r="O7" i="20" s="1"/>
  <c r="V7" i="20" s="1"/>
  <c r="AC7" i="20" s="1"/>
  <c r="AJ7" i="20" s="1"/>
  <c r="AQ7" i="20" s="1"/>
  <c r="AX7" i="20" s="1"/>
  <c r="BE7" i="20" s="1"/>
  <c r="BL7" i="20" s="1"/>
  <c r="BS7" i="20" s="1"/>
  <c r="BZ7" i="20" s="1"/>
  <c r="CG7" i="20" s="1"/>
  <c r="H475" i="10"/>
  <c r="H481" i="10" s="1"/>
  <c r="H487" i="10" s="1"/>
  <c r="H493" i="10" s="1"/>
  <c r="H1315" i="10"/>
  <c r="H1321" i="10" s="1"/>
  <c r="H1327" i="10" s="1"/>
  <c r="H1333" i="10" s="1"/>
  <c r="H791" i="10"/>
  <c r="H797" i="10" s="1"/>
  <c r="H803" i="10" s="1"/>
  <c r="H809" i="10" s="1"/>
  <c r="H999" i="10"/>
  <c r="H1005" i="10" s="1"/>
  <c r="H1011" i="10" s="1"/>
  <c r="H1017" i="10" s="1"/>
  <c r="H289" i="10"/>
  <c r="H295" i="10" s="1"/>
  <c r="H301" i="10" s="1"/>
  <c r="H307" i="10" s="1"/>
  <c r="H1029" i="10"/>
  <c r="H1035" i="10" s="1"/>
  <c r="H1041" i="10" s="1"/>
  <c r="H1047" i="10" s="1"/>
  <c r="H7" i="19"/>
  <c r="O7" i="19" s="1"/>
  <c r="V7" i="19" s="1"/>
  <c r="AC7" i="19" s="1"/>
  <c r="AJ7" i="19" s="1"/>
  <c r="AQ7" i="19" s="1"/>
  <c r="AX7" i="19" s="1"/>
  <c r="BE7" i="19" s="1"/>
  <c r="BL7" i="19" s="1"/>
  <c r="BS7" i="19" s="1"/>
  <c r="BZ7" i="19" s="1"/>
  <c r="CG7" i="19" s="1"/>
  <c r="H605" i="10"/>
  <c r="H611" i="10" s="1"/>
  <c r="H617" i="10" s="1"/>
  <c r="H623" i="10" s="1"/>
  <c r="H921" i="10"/>
  <c r="H927" i="10" s="1"/>
  <c r="H933" i="10" s="1"/>
  <c r="H939" i="10" s="1"/>
  <c r="H159" i="10"/>
  <c r="H165" i="10" s="1"/>
  <c r="H171" i="10" s="1"/>
  <c r="H177" i="10" s="1"/>
  <c r="I5" i="27"/>
  <c r="Q5" i="27" s="1"/>
  <c r="Y5" i="27" s="1"/>
  <c r="AG5" i="27" s="1"/>
  <c r="AO5" i="27" s="1"/>
  <c r="AW5" i="27" s="1"/>
  <c r="BE5" i="27" s="1"/>
  <c r="H739" i="10"/>
  <c r="H553" i="10"/>
  <c r="H559" i="10" s="1"/>
  <c r="H565" i="10" s="1"/>
  <c r="H571" i="10" s="1"/>
  <c r="H133" i="10"/>
  <c r="H139" i="10" s="1"/>
  <c r="H145" i="10" s="1"/>
  <c r="H151" i="10" s="1"/>
  <c r="H869" i="10"/>
  <c r="H875" i="10" s="1"/>
  <c r="H881" i="10" s="1"/>
  <c r="H887" i="10" s="1"/>
  <c r="H7" i="16"/>
  <c r="O7" i="16" s="1"/>
  <c r="V7" i="16" s="1"/>
  <c r="AC7" i="16" s="1"/>
  <c r="AJ7" i="16" s="1"/>
  <c r="AQ7" i="16" s="1"/>
  <c r="AX7" i="16" s="1"/>
  <c r="BE7" i="16" s="1"/>
  <c r="BL7" i="16" s="1"/>
  <c r="BS7" i="16" s="1"/>
  <c r="BZ7" i="16" s="1"/>
  <c r="CG7" i="16" s="1"/>
  <c r="H315" i="10"/>
  <c r="H321" i="10" s="1"/>
  <c r="H327" i="10" s="1"/>
  <c r="H333" i="10" s="1"/>
  <c r="H263" i="10"/>
  <c r="H269" i="10" s="1"/>
  <c r="H275" i="10" s="1"/>
  <c r="H281" i="10" s="1"/>
  <c r="F1315" i="10"/>
  <c r="F1321" i="10" s="1"/>
  <c r="F1327" i="10" s="1"/>
  <c r="F1333" i="10" s="1"/>
  <c r="F7" i="21"/>
  <c r="G5" i="24"/>
  <c r="O5" i="24" s="1"/>
  <c r="W5" i="24" s="1"/>
  <c r="AE5" i="24" s="1"/>
  <c r="AM5" i="24" s="1"/>
  <c r="AU5" i="24" s="1"/>
  <c r="BC5" i="24" s="1"/>
  <c r="F7" i="19"/>
  <c r="M7" i="19" s="1"/>
  <c r="T7" i="19" s="1"/>
  <c r="AA7" i="19" s="1"/>
  <c r="AH7" i="19" s="1"/>
  <c r="AO7" i="19" s="1"/>
  <c r="AV7" i="19" s="1"/>
  <c r="BC7" i="19" s="1"/>
  <c r="BJ7" i="19" s="1"/>
  <c r="BQ7" i="19" s="1"/>
  <c r="BX7" i="19" s="1"/>
  <c r="CE7" i="19" s="1"/>
  <c r="F1211" i="10"/>
  <c r="F1217" i="10" s="1"/>
  <c r="F1223" i="10" s="1"/>
  <c r="F1229" i="10" s="1"/>
  <c r="F921" i="10"/>
  <c r="F927" i="10" s="1"/>
  <c r="F933" i="10" s="1"/>
  <c r="F939" i="10" s="1"/>
  <c r="F713" i="10"/>
  <c r="F719" i="10" s="1"/>
  <c r="F725" i="10" s="1"/>
  <c r="F731" i="10" s="1"/>
  <c r="G5" i="25"/>
  <c r="O5" i="25" s="1"/>
  <c r="W5" i="25" s="1"/>
  <c r="AE5" i="25" s="1"/>
  <c r="AM5" i="25" s="1"/>
  <c r="AU5" i="25" s="1"/>
  <c r="BC5" i="25" s="1"/>
  <c r="F687" i="10"/>
  <c r="F693" i="10" s="1"/>
  <c r="F699" i="10" s="1"/>
  <c r="F705" i="10" s="1"/>
  <c r="F475" i="10"/>
  <c r="F481" i="10" s="1"/>
  <c r="F487" i="10" s="1"/>
  <c r="F493" i="10" s="1"/>
  <c r="F263" i="10"/>
  <c r="F269" i="10" s="1"/>
  <c r="F275" i="10" s="1"/>
  <c r="F281" i="10" s="1"/>
  <c r="F55" i="10"/>
  <c r="F61" i="10" s="1"/>
  <c r="F67" i="10" s="1"/>
  <c r="F73" i="10" s="1"/>
  <c r="F1289" i="10"/>
  <c r="F1295" i="10" s="1"/>
  <c r="F1301" i="10" s="1"/>
  <c r="F1307" i="10" s="1"/>
  <c r="F553" i="10"/>
  <c r="F559" i="10" s="1"/>
  <c r="F565" i="10" s="1"/>
  <c r="F571" i="10" s="1"/>
  <c r="F345" i="10"/>
  <c r="F351" i="10" s="1"/>
  <c r="F357" i="10" s="1"/>
  <c r="F363" i="10" s="1"/>
  <c r="F133" i="10"/>
  <c r="F139" i="10" s="1"/>
  <c r="F145" i="10" s="1"/>
  <c r="F151" i="10" s="1"/>
  <c r="F7" i="17"/>
  <c r="M7" i="17" s="1"/>
  <c r="T7" i="17" s="1"/>
  <c r="AA7" i="17" s="1"/>
  <c r="AH7" i="17" s="1"/>
  <c r="AO7" i="17" s="1"/>
  <c r="AV7" i="17" s="1"/>
  <c r="BC7" i="17" s="1"/>
  <c r="BJ7" i="17" s="1"/>
  <c r="BQ7" i="17" s="1"/>
  <c r="BX7" i="17" s="1"/>
  <c r="CE7" i="17" s="1"/>
  <c r="F1263" i="10"/>
  <c r="F1269" i="10" s="1"/>
  <c r="F1275" i="10" s="1"/>
  <c r="F1281" i="10" s="1"/>
  <c r="F947" i="10"/>
  <c r="F953" i="10" s="1"/>
  <c r="F959" i="10" s="1"/>
  <c r="F965" i="10" s="1"/>
  <c r="F657" i="10"/>
  <c r="F663" i="10" s="1"/>
  <c r="F669" i="10" s="1"/>
  <c r="F675" i="10" s="1"/>
  <c r="F1029" i="10"/>
  <c r="F1035" i="10" s="1"/>
  <c r="F1041" i="10" s="1"/>
  <c r="F1047" i="10" s="1"/>
  <c r="F527" i="10"/>
  <c r="F533" i="10" s="1"/>
  <c r="F539" i="10" s="1"/>
  <c r="F545" i="10" s="1"/>
  <c r="F211" i="10"/>
  <c r="F217" i="10" s="1"/>
  <c r="F223" i="10" s="1"/>
  <c r="F229" i="10" s="1"/>
  <c r="F1133" i="10"/>
  <c r="F1139" i="10" s="1"/>
  <c r="F1145" i="10" s="1"/>
  <c r="F1151" i="10" s="1"/>
  <c r="F973" i="10"/>
  <c r="F979" i="10" s="1"/>
  <c r="F985" i="10" s="1"/>
  <c r="F991" i="10" s="1"/>
  <c r="F289" i="10"/>
  <c r="F295" i="10" s="1"/>
  <c r="F301" i="10" s="1"/>
  <c r="F307" i="10" s="1"/>
  <c r="F29" i="10"/>
  <c r="F35" i="10" s="1"/>
  <c r="F41" i="10" s="1"/>
  <c r="F47" i="10" s="1"/>
  <c r="F791" i="10"/>
  <c r="F797" i="10" s="1"/>
  <c r="F803" i="10" s="1"/>
  <c r="F809" i="10" s="1"/>
  <c r="G5" i="30"/>
  <c r="O5" i="30" s="1"/>
  <c r="W5" i="30" s="1"/>
  <c r="AE5" i="30" s="1"/>
  <c r="AM5" i="30" s="1"/>
  <c r="AU5" i="30" s="1"/>
  <c r="BC5" i="30" s="1"/>
  <c r="F1341" i="10"/>
  <c r="F1347" i="10" s="1"/>
  <c r="F1353" i="10" s="1"/>
  <c r="F1359" i="10" s="1"/>
  <c r="F1185" i="10"/>
  <c r="F1191" i="10" s="1"/>
  <c r="F1197" i="10" s="1"/>
  <c r="F1203" i="10" s="1"/>
  <c r="F817" i="10"/>
  <c r="F823" i="10" s="1"/>
  <c r="F829" i="10" s="1"/>
  <c r="F835" i="10" s="1"/>
  <c r="F1237" i="10"/>
  <c r="F1243" i="10" s="1"/>
  <c r="F1249" i="10" s="1"/>
  <c r="F1255" i="10" s="1"/>
  <c r="F423" i="10"/>
  <c r="F429" i="10" s="1"/>
  <c r="F435" i="10" s="1"/>
  <c r="F441" i="10" s="1"/>
  <c r="F107" i="10"/>
  <c r="F113" i="10" s="1"/>
  <c r="F119" i="10" s="1"/>
  <c r="F125" i="10" s="1"/>
  <c r="F1055" i="10"/>
  <c r="F1061" i="10" s="1"/>
  <c r="F1067" i="10" s="1"/>
  <c r="F1073" i="10" s="1"/>
  <c r="F237" i="10"/>
  <c r="F243" i="10" s="1"/>
  <c r="F249" i="10" s="1"/>
  <c r="F255" i="10" s="1"/>
  <c r="F7" i="16"/>
  <c r="M7" i="16" s="1"/>
  <c r="T7" i="16" s="1"/>
  <c r="AA7" i="16" s="1"/>
  <c r="AH7" i="16" s="1"/>
  <c r="AO7" i="16" s="1"/>
  <c r="AV7" i="16" s="1"/>
  <c r="BC7" i="16" s="1"/>
  <c r="BJ7" i="16" s="1"/>
  <c r="BQ7" i="16" s="1"/>
  <c r="BX7" i="16" s="1"/>
  <c r="CE7" i="16" s="1"/>
  <c r="F1107" i="10"/>
  <c r="F1113" i="10" s="1"/>
  <c r="F1119" i="10" s="1"/>
  <c r="F1125" i="10" s="1"/>
  <c r="F765" i="10"/>
  <c r="F771" i="10" s="1"/>
  <c r="F777" i="10" s="1"/>
  <c r="F783" i="10" s="1"/>
  <c r="F739" i="10"/>
  <c r="F371" i="10"/>
  <c r="F377" i="10" s="1"/>
  <c r="F383" i="10" s="1"/>
  <c r="F389" i="10" s="1"/>
  <c r="F3" i="10"/>
  <c r="F9" i="10" s="1"/>
  <c r="F15" i="10" s="1"/>
  <c r="F21" i="10" s="1"/>
  <c r="F501" i="10"/>
  <c r="F507" i="10" s="1"/>
  <c r="F513" i="10" s="1"/>
  <c r="F519" i="10" s="1"/>
  <c r="F185" i="10"/>
  <c r="F191" i="10" s="1"/>
  <c r="F197" i="10" s="1"/>
  <c r="F203" i="10" s="1"/>
  <c r="F1159" i="10"/>
  <c r="F1165" i="10" s="1"/>
  <c r="F1171" i="10" s="1"/>
  <c r="F1177" i="10" s="1"/>
  <c r="N5" i="25"/>
  <c r="V5" i="25" s="1"/>
  <c r="AD5" i="25" s="1"/>
  <c r="AL5" i="25" s="1"/>
  <c r="AT5" i="25" s="1"/>
  <c r="BB5" i="25" s="1"/>
  <c r="M5" i="25"/>
  <c r="U5" i="25" s="1"/>
  <c r="AC5" i="25" s="1"/>
  <c r="AK5" i="25" s="1"/>
  <c r="AS5" i="25" s="1"/>
  <c r="BA5" i="25" s="1"/>
  <c r="E91" i="21"/>
  <c r="L7" i="21"/>
  <c r="S7" i="21" s="1"/>
  <c r="Z7" i="21" s="1"/>
  <c r="AG7" i="21" s="1"/>
  <c r="AN7" i="21" s="1"/>
  <c r="AU7" i="21" s="1"/>
  <c r="BB7" i="21" s="1"/>
  <c r="BI7" i="21" s="1"/>
  <c r="BP7" i="21" s="1"/>
  <c r="BW7" i="21" s="1"/>
  <c r="CD7" i="21" s="1"/>
  <c r="CK7" i="21" s="1"/>
  <c r="CR7" i="21" s="1"/>
  <c r="L7" i="16"/>
  <c r="S7" i="16" s="1"/>
  <c r="Z7" i="16" s="1"/>
  <c r="AG7" i="16" s="1"/>
  <c r="AN7" i="16" s="1"/>
  <c r="AU7" i="16" s="1"/>
  <c r="BB7" i="16" s="1"/>
  <c r="BI7" i="16" s="1"/>
  <c r="BP7" i="16" s="1"/>
  <c r="BW7" i="16" s="1"/>
  <c r="CD7" i="16" s="1"/>
  <c r="K7" i="16"/>
  <c r="R7" i="16" s="1"/>
  <c r="Y7" i="16" s="1"/>
  <c r="AF7" i="16" s="1"/>
  <c r="AM7" i="16" s="1"/>
  <c r="AT7" i="16" s="1"/>
  <c r="BA7" i="16" s="1"/>
  <c r="BH7" i="16" s="1"/>
  <c r="BO7" i="16" s="1"/>
  <c r="BV7" i="16" s="1"/>
  <c r="CC7" i="16" s="1"/>
  <c r="CK21" i="21"/>
  <c r="CR21" i="21" s="1"/>
  <c r="CP20" i="21"/>
  <c r="V31" i="21"/>
  <c r="BF59" i="21"/>
  <c r="L7" i="20"/>
  <c r="S7" i="20" s="1"/>
  <c r="Z7" i="20" s="1"/>
  <c r="AG7" i="20" s="1"/>
  <c r="AN7" i="20" s="1"/>
  <c r="AU7" i="20" s="1"/>
  <c r="BB7" i="20" s="1"/>
  <c r="BI7" i="20" s="1"/>
  <c r="BP7" i="20" s="1"/>
  <c r="BW7" i="20" s="1"/>
  <c r="CD7" i="20" s="1"/>
  <c r="K7" i="20"/>
  <c r="R7" i="20" s="1"/>
  <c r="Y7" i="20" s="1"/>
  <c r="AF7" i="20" s="1"/>
  <c r="AM7" i="20" s="1"/>
  <c r="AT7" i="20" s="1"/>
  <c r="BA7" i="20" s="1"/>
  <c r="BH7" i="20" s="1"/>
  <c r="BO7" i="20" s="1"/>
  <c r="BV7" i="20" s="1"/>
  <c r="CC7" i="20" s="1"/>
  <c r="G687" i="10"/>
  <c r="G693" i="10" s="1"/>
  <c r="G699" i="10" s="1"/>
  <c r="G705" i="10" s="1"/>
  <c r="G449" i="10"/>
  <c r="G455" i="10" s="1"/>
  <c r="G461" i="10" s="1"/>
  <c r="G467" i="10" s="1"/>
  <c r="G289" i="10"/>
  <c r="G295" i="10" s="1"/>
  <c r="G301" i="10" s="1"/>
  <c r="G307" i="10" s="1"/>
  <c r="G7" i="19"/>
  <c r="N7" i="19" s="1"/>
  <c r="U7" i="19" s="1"/>
  <c r="AB7" i="19" s="1"/>
  <c r="AI7" i="19" s="1"/>
  <c r="AP7" i="19" s="1"/>
  <c r="AW7" i="19" s="1"/>
  <c r="BD7" i="19" s="1"/>
  <c r="BK7" i="19" s="1"/>
  <c r="BR7" i="19" s="1"/>
  <c r="BY7" i="19" s="1"/>
  <c r="CF7" i="19" s="1"/>
  <c r="H5" i="28"/>
  <c r="G1185" i="10"/>
  <c r="G1191" i="10" s="1"/>
  <c r="G1197" i="10" s="1"/>
  <c r="G1203" i="10" s="1"/>
  <c r="G843" i="10"/>
  <c r="G849" i="10" s="1"/>
  <c r="G855" i="10" s="1"/>
  <c r="G861" i="10" s="1"/>
  <c r="G817" i="10"/>
  <c r="G823" i="10" s="1"/>
  <c r="G829" i="10" s="1"/>
  <c r="G835" i="10" s="1"/>
  <c r="G553" i="10"/>
  <c r="G559" i="10" s="1"/>
  <c r="G565" i="10" s="1"/>
  <c r="G571" i="10" s="1"/>
  <c r="G501" i="10"/>
  <c r="G507" i="10" s="1"/>
  <c r="G513" i="10" s="1"/>
  <c r="G519" i="10" s="1"/>
  <c r="G133" i="10"/>
  <c r="G139" i="10" s="1"/>
  <c r="G145" i="10" s="1"/>
  <c r="G151" i="10" s="1"/>
  <c r="G7" i="21"/>
  <c r="G397" i="10"/>
  <c r="G403" i="10" s="1"/>
  <c r="G409" i="10" s="1"/>
  <c r="G415" i="10" s="1"/>
  <c r="G81" i="10"/>
  <c r="G87" i="10" s="1"/>
  <c r="G93" i="10" s="1"/>
  <c r="G99" i="10" s="1"/>
  <c r="H5" i="30"/>
  <c r="H5" i="24"/>
  <c r="P5" i="24" s="1"/>
  <c r="X5" i="24" s="1"/>
  <c r="AF5" i="24" s="1"/>
  <c r="AN5" i="24" s="1"/>
  <c r="AV5" i="24" s="1"/>
  <c r="BD5" i="24" s="1"/>
  <c r="G631" i="10"/>
  <c r="G637" i="10" s="1"/>
  <c r="G643" i="10" s="1"/>
  <c r="G649" i="10" s="1"/>
  <c r="G345" i="10"/>
  <c r="G351" i="10" s="1"/>
  <c r="G357" i="10" s="1"/>
  <c r="G363" i="10" s="1"/>
  <c r="G237" i="10"/>
  <c r="G243" i="10" s="1"/>
  <c r="G249" i="10" s="1"/>
  <c r="G255" i="10" s="1"/>
  <c r="G185" i="10"/>
  <c r="G191" i="10" s="1"/>
  <c r="G197" i="10" s="1"/>
  <c r="G203" i="10" s="1"/>
  <c r="G29" i="10"/>
  <c r="G35" i="10" s="1"/>
  <c r="G41" i="10" s="1"/>
  <c r="G47" i="10" s="1"/>
  <c r="BX60" i="21"/>
  <c r="AO60" i="21"/>
  <c r="AQ52" i="21"/>
  <c r="BZ52" i="21"/>
  <c r="N30" i="21"/>
  <c r="AP30" i="21"/>
  <c r="AN42" i="21"/>
  <c r="S42" i="21"/>
  <c r="V36" i="21"/>
  <c r="AQ36" i="21"/>
  <c r="H36" i="21"/>
  <c r="AI57" i="21"/>
  <c r="AB57" i="21"/>
  <c r="F51" i="21"/>
  <c r="Q38" i="21"/>
  <c r="AJ45" i="21"/>
  <c r="O27" i="21"/>
  <c r="AI65" i="21"/>
  <c r="E63" i="21"/>
  <c r="AP65" i="21"/>
  <c r="S63" i="21"/>
  <c r="N65" i="21"/>
  <c r="AA51" i="21"/>
  <c r="AP57" i="21"/>
  <c r="G57" i="21"/>
  <c r="L42" i="21"/>
  <c r="AH49" i="21"/>
  <c r="AS38" i="21"/>
  <c r="P23" i="21"/>
  <c r="AR54" i="21"/>
  <c r="AC45" i="21"/>
  <c r="BC51" i="21"/>
  <c r="AP54" i="21"/>
  <c r="BY54" i="21"/>
  <c r="P51" i="21"/>
  <c r="BF51" i="21"/>
  <c r="AN38" i="21"/>
  <c r="L38" i="21"/>
  <c r="P34" i="21"/>
  <c r="AR34" i="21"/>
  <c r="W34" i="21"/>
  <c r="I34" i="21"/>
  <c r="G32" i="21"/>
  <c r="AP32" i="21"/>
  <c r="U32" i="21"/>
  <c r="I25" i="21"/>
  <c r="AD25" i="21"/>
  <c r="E1285" i="10"/>
  <c r="V30" i="21"/>
  <c r="AQ30" i="21"/>
  <c r="H30" i="21"/>
  <c r="Q59" i="21"/>
  <c r="BG59" i="21"/>
  <c r="BE57" i="21"/>
  <c r="O57" i="21"/>
  <c r="T46" i="21"/>
  <c r="AO46" i="21"/>
  <c r="I626" i="10"/>
  <c r="H392" i="10"/>
  <c r="AR40" i="21"/>
  <c r="P40" i="21"/>
  <c r="J37" i="21"/>
  <c r="X37" i="21"/>
  <c r="AQ27" i="21"/>
  <c r="AJ27" i="21"/>
  <c r="X47" i="21"/>
  <c r="AL47" i="21"/>
  <c r="M34" i="21"/>
  <c r="F34" i="21"/>
  <c r="AG31" i="21"/>
  <c r="P28" i="21"/>
  <c r="AR28" i="21"/>
  <c r="AB24" i="21"/>
  <c r="N24" i="21"/>
  <c r="AP24" i="21"/>
  <c r="U57" i="21"/>
  <c r="Q42" i="21"/>
  <c r="AD23" i="21"/>
  <c r="T34" i="21"/>
  <c r="AD28" i="21"/>
  <c r="F573" i="10"/>
  <c r="F495" i="10"/>
  <c r="G65" i="21"/>
  <c r="AB65" i="21"/>
  <c r="AH51" i="21"/>
  <c r="T51" i="21"/>
  <c r="AA49" i="21"/>
  <c r="N46" i="21"/>
  <c r="AL37" i="21"/>
  <c r="X35" i="21"/>
  <c r="P26" i="21"/>
  <c r="AR32" i="21"/>
  <c r="AD26" i="21"/>
  <c r="AR23" i="21"/>
  <c r="N57" i="21"/>
  <c r="AL35" i="21"/>
  <c r="U30" i="21"/>
  <c r="X42" i="21"/>
  <c r="W40" i="21"/>
  <c r="V47" i="27"/>
  <c r="T31" i="21"/>
  <c r="W42" i="21"/>
  <c r="AR42" i="21"/>
  <c r="AG37" i="21"/>
  <c r="Q34" i="21"/>
  <c r="X34" i="21"/>
  <c r="W31" i="21"/>
  <c r="AB27" i="21"/>
  <c r="AI27" i="21"/>
  <c r="AP27" i="21"/>
  <c r="M25" i="21"/>
  <c r="AA25" i="21"/>
  <c r="N53" i="21"/>
  <c r="BD53" i="21"/>
  <c r="AJ37" i="21"/>
  <c r="H37" i="21"/>
  <c r="S34" i="21"/>
  <c r="AN34" i="21"/>
  <c r="F29" i="21"/>
  <c r="AH29" i="21"/>
  <c r="AG25" i="21"/>
  <c r="E25" i="21"/>
  <c r="Z25" i="21"/>
  <c r="AJ43" i="21"/>
  <c r="V43" i="21"/>
  <c r="F862" i="10"/>
  <c r="AO58" i="21"/>
  <c r="BX58" i="21"/>
  <c r="AS54" i="21"/>
  <c r="CB54" i="21"/>
  <c r="AH41" i="21"/>
  <c r="AA41" i="21"/>
  <c r="V38" i="21"/>
  <c r="AQ38" i="21"/>
  <c r="O38" i="21"/>
  <c r="AI35" i="21"/>
  <c r="U35" i="21"/>
  <c r="I29" i="21"/>
  <c r="AK29" i="21"/>
  <c r="I27" i="21"/>
  <c r="P27" i="21"/>
  <c r="AD27" i="21"/>
  <c r="H25" i="21"/>
  <c r="O25" i="21"/>
  <c r="AQ25" i="21"/>
  <c r="AH23" i="21"/>
  <c r="M23" i="21"/>
  <c r="F23" i="21"/>
  <c r="AA23" i="21"/>
  <c r="BP33" i="21"/>
  <c r="CB56" i="21"/>
  <c r="F520" i="10"/>
  <c r="G1337" i="10"/>
  <c r="G547" i="10"/>
  <c r="G653" i="10"/>
  <c r="F708" i="10"/>
  <c r="F42" i="7" s="1"/>
  <c r="H708" i="10"/>
  <c r="H42" i="7" s="1"/>
  <c r="J915" i="10"/>
  <c r="Z45" i="27"/>
  <c r="J469" i="10"/>
  <c r="G995" i="10"/>
  <c r="G888" i="10"/>
  <c r="F1021" i="10"/>
  <c r="G572" i="10"/>
  <c r="F915" i="10"/>
  <c r="V49" i="27"/>
  <c r="J1284" i="10"/>
  <c r="I1076" i="10"/>
  <c r="J837" i="10"/>
  <c r="H810" i="10"/>
  <c r="Z44" i="27"/>
  <c r="H942" i="10"/>
  <c r="Z43" i="27"/>
  <c r="H786" i="10"/>
  <c r="I33" i="21"/>
  <c r="W33" i="21"/>
  <c r="L24" i="21"/>
  <c r="AN24" i="21"/>
  <c r="AP60" i="21"/>
  <c r="BY60" i="21"/>
  <c r="AA37" i="27"/>
  <c r="I600" i="10"/>
  <c r="I1152" i="10"/>
  <c r="J1152" i="10"/>
  <c r="I810" i="10"/>
  <c r="J810" i="10"/>
  <c r="I786" i="10"/>
  <c r="AA43" i="27"/>
  <c r="X28" i="27"/>
  <c r="G76" i="10"/>
  <c r="AG65" i="21"/>
  <c r="AN65" i="21"/>
  <c r="AO63" i="21"/>
  <c r="Z57" i="21"/>
  <c r="AC51" i="21"/>
  <c r="V51" i="21"/>
  <c r="AP67" i="21"/>
  <c r="AP59" i="21"/>
  <c r="AS53" i="21"/>
  <c r="AQ51" i="21"/>
  <c r="H51" i="21"/>
  <c r="AD49" i="21"/>
  <c r="AA62" i="21"/>
  <c r="Q46" i="21"/>
  <c r="BT33" i="21"/>
  <c r="CE62" i="21"/>
  <c r="U42" i="21"/>
  <c r="T64" i="21"/>
  <c r="BF53" i="21"/>
  <c r="P53" i="21"/>
  <c r="U44" i="21"/>
  <c r="AP44" i="21"/>
  <c r="AD41" i="21"/>
  <c r="AK41" i="21"/>
  <c r="G25" i="21"/>
  <c r="AI25" i="21"/>
  <c r="N25" i="21"/>
  <c r="O40" i="21"/>
  <c r="AQ40" i="21"/>
  <c r="S35" i="21"/>
  <c r="AG35" i="21"/>
  <c r="J27" i="21"/>
  <c r="Q27" i="21"/>
  <c r="J25" i="21"/>
  <c r="AL25" i="21"/>
  <c r="U49" i="21"/>
  <c r="AI49" i="21"/>
  <c r="S47" i="21"/>
  <c r="AG47" i="21"/>
  <c r="F33" i="21"/>
  <c r="AA24" i="21"/>
  <c r="M24" i="21"/>
  <c r="AA45" i="21"/>
  <c r="T45" i="21"/>
  <c r="G914" i="10"/>
  <c r="X45" i="21"/>
  <c r="Z39" i="21"/>
  <c r="AG39" i="21"/>
  <c r="E33" i="21"/>
  <c r="S33" i="21"/>
  <c r="AB26" i="21"/>
  <c r="J23" i="21"/>
  <c r="AS23" i="21"/>
  <c r="AL23" i="21"/>
  <c r="Q23" i="21"/>
  <c r="AE23" i="21"/>
  <c r="S49" i="21"/>
  <c r="AG49" i="21"/>
  <c r="H1128" i="10"/>
  <c r="Z50" i="27"/>
  <c r="Y50" i="27"/>
  <c r="Y36" i="27"/>
  <c r="H444" i="10"/>
  <c r="AA74" i="27"/>
  <c r="K74" i="27" s="1"/>
  <c r="Y44" i="27"/>
  <c r="Z37" i="27"/>
  <c r="H600" i="10"/>
  <c r="Y37" i="27"/>
  <c r="I392" i="10"/>
  <c r="Y29" i="27"/>
  <c r="H102" i="10"/>
  <c r="G1102" i="10"/>
  <c r="Y49" i="27"/>
  <c r="H1102" i="10"/>
  <c r="AK39" i="21"/>
  <c r="W39" i="21"/>
  <c r="AE26" i="21"/>
  <c r="AA50" i="27"/>
  <c r="I1128" i="10"/>
  <c r="J1128" i="10"/>
  <c r="AA36" i="27"/>
  <c r="I444" i="10"/>
  <c r="Z36" i="27"/>
  <c r="J444" i="10"/>
  <c r="X49" i="27"/>
  <c r="I708" i="10"/>
  <c r="I42" i="7" s="1"/>
  <c r="H418" i="10"/>
  <c r="Z35" i="27"/>
  <c r="I418" i="10"/>
  <c r="I968" i="10"/>
  <c r="AA45" i="27"/>
  <c r="J968" i="10"/>
  <c r="H258" i="10"/>
  <c r="Y30" i="27"/>
  <c r="AH63" i="21"/>
  <c r="AA63" i="21"/>
  <c r="T63" i="21"/>
  <c r="AI59" i="21"/>
  <c r="AL53" i="21"/>
  <c r="U59" i="21"/>
  <c r="X53" i="21"/>
  <c r="J53" i="21"/>
  <c r="I49" i="21"/>
  <c r="X36" i="21"/>
  <c r="AK33" i="21"/>
  <c r="AQ28" i="21"/>
  <c r="Q26" i="21"/>
  <c r="Q53" i="21"/>
  <c r="AG41" i="21"/>
  <c r="S41" i="21"/>
  <c r="AP38" i="21"/>
  <c r="U38" i="21"/>
  <c r="H33" i="21"/>
  <c r="V33" i="21"/>
  <c r="AA28" i="21"/>
  <c r="AC24" i="21"/>
  <c r="S46" i="21"/>
  <c r="AN46" i="21"/>
  <c r="U39" i="21"/>
  <c r="AB39" i="21"/>
  <c r="S37" i="21"/>
  <c r="E37" i="21"/>
  <c r="G29" i="21"/>
  <c r="U29" i="21"/>
  <c r="N27" i="21"/>
  <c r="G27" i="21"/>
  <c r="F25" i="21"/>
  <c r="AO25" i="21"/>
  <c r="AH25" i="21"/>
  <c r="Z43" i="21"/>
  <c r="AG43" i="21"/>
  <c r="X29" i="21"/>
  <c r="J29" i="21"/>
  <c r="G23" i="21"/>
  <c r="N23" i="21"/>
  <c r="AB23" i="21"/>
  <c r="AI23" i="21"/>
  <c r="G546" i="10"/>
  <c r="Z74" i="27"/>
  <c r="J74" i="27" s="1"/>
  <c r="Y42" i="27"/>
  <c r="H760" i="10"/>
  <c r="G760" i="10"/>
  <c r="J652" i="10"/>
  <c r="AA39" i="27"/>
  <c r="I468" i="10"/>
  <c r="AA51" i="27"/>
  <c r="I1284" i="10"/>
  <c r="G366" i="10"/>
  <c r="H366" i="10"/>
  <c r="J1336" i="10"/>
  <c r="J600" i="10"/>
  <c r="W46" i="27"/>
  <c r="F1204" i="10"/>
  <c r="F1256" i="10"/>
  <c r="AA52" i="27"/>
  <c r="I1310" i="10"/>
  <c r="H811" i="10"/>
  <c r="I1204" i="10"/>
  <c r="AA33" i="27"/>
  <c r="J336" i="10"/>
  <c r="J1310" i="10"/>
  <c r="I942" i="10"/>
  <c r="AA44" i="27"/>
  <c r="J888" i="10"/>
  <c r="Z52" i="27"/>
  <c r="Y43" i="27"/>
  <c r="I469" i="10"/>
  <c r="J1257" i="10"/>
  <c r="G1050" i="10"/>
  <c r="H1050" i="10"/>
  <c r="I863" i="10"/>
  <c r="G258" i="10"/>
  <c r="X30" i="27"/>
  <c r="Z29" i="27"/>
  <c r="I102" i="10"/>
  <c r="F366" i="10"/>
  <c r="F1205" i="10"/>
  <c r="G573" i="10"/>
  <c r="W50" i="27"/>
  <c r="J1076" i="10"/>
  <c r="H1284" i="10"/>
  <c r="Z51" i="27"/>
  <c r="I494" i="10"/>
  <c r="J494" i="10"/>
  <c r="Y28" i="27"/>
  <c r="H76" i="10"/>
  <c r="H1152" i="10"/>
  <c r="J942" i="10"/>
  <c r="I310" i="10"/>
  <c r="Z32" i="27"/>
  <c r="X29" i="27"/>
  <c r="G102" i="10"/>
  <c r="W28" i="27"/>
  <c r="F76" i="10"/>
  <c r="J1204" i="10"/>
  <c r="I734" i="10"/>
  <c r="I520" i="10"/>
  <c r="I811" i="10"/>
  <c r="CP22" i="21"/>
  <c r="X37" i="27"/>
  <c r="G600" i="10"/>
  <c r="F600" i="10"/>
  <c r="G1311" i="10"/>
  <c r="H1311" i="10"/>
  <c r="H547" i="10"/>
  <c r="I547" i="10"/>
  <c r="W39" i="27"/>
  <c r="V39" i="27"/>
  <c r="AG53" i="21"/>
  <c r="AP61" i="21"/>
  <c r="S59" i="21"/>
  <c r="X55" i="21"/>
  <c r="AD53" i="21"/>
  <c r="AN67" i="21"/>
  <c r="F55" i="21"/>
  <c r="AN53" i="21"/>
  <c r="I53" i="21"/>
  <c r="AC49" i="21"/>
  <c r="H49" i="21"/>
  <c r="H47" i="21"/>
  <c r="E41" i="21"/>
  <c r="S36" i="21"/>
  <c r="AJ33" i="21"/>
  <c r="X31" i="21"/>
  <c r="Q28" i="21"/>
  <c r="AQ24" i="21"/>
  <c r="AQ32" i="21"/>
  <c r="AH31" i="21"/>
  <c r="AS27" i="21"/>
  <c r="AP25" i="21"/>
  <c r="M55" i="21"/>
  <c r="P55" i="21"/>
  <c r="CB60" i="21"/>
  <c r="V49" i="21"/>
  <c r="V47" i="21"/>
  <c r="T43" i="21"/>
  <c r="W41" i="21"/>
  <c r="V39" i="21"/>
  <c r="U34" i="21"/>
  <c r="AH43" i="21"/>
  <c r="AI43" i="21"/>
  <c r="AE28" i="21"/>
  <c r="AP52" i="21"/>
  <c r="I37" i="21"/>
  <c r="CL19" i="21"/>
  <c r="CS19" i="21" s="1"/>
  <c r="V50" i="27"/>
  <c r="X38" i="27"/>
  <c r="F626" i="10"/>
  <c r="E943" i="10"/>
  <c r="V44" i="27"/>
  <c r="E445" i="10"/>
  <c r="F1050" i="10"/>
  <c r="E1050" i="10"/>
  <c r="G678" i="10"/>
  <c r="Y40" i="27"/>
  <c r="Z46" i="27"/>
  <c r="H994" i="10"/>
  <c r="I994" i="10"/>
  <c r="E1230" i="10"/>
  <c r="W54" i="27"/>
  <c r="V54" i="27"/>
  <c r="G521" i="10"/>
  <c r="H521" i="10"/>
  <c r="F601" i="10"/>
  <c r="G601" i="10"/>
  <c r="W45" i="27"/>
  <c r="V45" i="27"/>
  <c r="E968" i="10"/>
  <c r="X47" i="27"/>
  <c r="F1020" i="10"/>
  <c r="H1256" i="10"/>
  <c r="I1256" i="10"/>
  <c r="V30" i="27"/>
  <c r="E258" i="10"/>
  <c r="Z40" i="27"/>
  <c r="H678" i="10"/>
  <c r="W30" i="27"/>
  <c r="F258" i="10"/>
  <c r="G468" i="10"/>
  <c r="F468" i="10"/>
  <c r="G520" i="10"/>
  <c r="H520" i="10"/>
  <c r="E601" i="10"/>
  <c r="V37" i="27"/>
  <c r="X45" i="27"/>
  <c r="F968" i="10"/>
  <c r="G1021" i="10"/>
  <c r="H888" i="10"/>
  <c r="I888" i="10"/>
  <c r="F1152" i="10"/>
  <c r="G1152" i="10"/>
  <c r="I1020" i="10"/>
  <c r="J1020" i="10"/>
  <c r="AA47" i="27"/>
  <c r="AV69" i="20"/>
  <c r="AV74" i="20" s="1"/>
  <c r="AX69" i="20"/>
  <c r="AX74" i="20" s="1"/>
  <c r="AC69" i="20"/>
  <c r="AC74" i="20" s="1"/>
  <c r="BB69" i="20"/>
  <c r="BB74" i="20" s="1"/>
  <c r="AG69" i="20"/>
  <c r="AG74" i="20" s="1"/>
  <c r="Y38" i="27"/>
  <c r="H626" i="10"/>
  <c r="G626" i="10"/>
  <c r="G810" i="10"/>
  <c r="F810" i="10"/>
  <c r="H1020" i="10"/>
  <c r="Z47" i="27"/>
  <c r="AA54" i="27"/>
  <c r="J1362" i="10"/>
  <c r="I1362" i="10"/>
  <c r="H1204" i="10"/>
  <c r="G1204" i="10"/>
  <c r="I63" i="21"/>
  <c r="S67" i="21"/>
  <c r="AQ66" i="21"/>
  <c r="M64" i="21"/>
  <c r="AL55" i="21"/>
  <c r="AK55" i="21"/>
  <c r="AK53" i="21"/>
  <c r="AR53" i="21"/>
  <c r="P46" i="21"/>
  <c r="N44" i="21"/>
  <c r="I41" i="21"/>
  <c r="N38" i="21"/>
  <c r="AO30" i="21"/>
  <c r="AO28" i="21"/>
  <c r="AE25" i="21"/>
  <c r="AJ47" i="21"/>
  <c r="AL31" i="21"/>
  <c r="L53" i="21"/>
  <c r="U43" i="21"/>
  <c r="BZ58" i="21"/>
  <c r="T30" i="21"/>
  <c r="AA43" i="21"/>
  <c r="Z41" i="21"/>
  <c r="CP18" i="21"/>
  <c r="CP21" i="21"/>
  <c r="BM69" i="20"/>
  <c r="BM74" i="20" s="1"/>
  <c r="CE69" i="20"/>
  <c r="CE74" i="20" s="1"/>
  <c r="BI69" i="20"/>
  <c r="BI74" i="20" s="1"/>
  <c r="AN69" i="20"/>
  <c r="AN74" i="20" s="1"/>
  <c r="S69" i="20"/>
  <c r="S74" i="20" s="1"/>
  <c r="CA69" i="20"/>
  <c r="CA74" i="20" s="1"/>
  <c r="BF69" i="20"/>
  <c r="BF74" i="20" s="1"/>
  <c r="AK69" i="20"/>
  <c r="AK74" i="20" s="1"/>
  <c r="O69" i="20"/>
  <c r="O74" i="20" s="1"/>
  <c r="W32" i="27"/>
  <c r="F310" i="10"/>
  <c r="BX69" i="20"/>
  <c r="BX74" i="20" s="1"/>
  <c r="L69" i="20"/>
  <c r="L74" i="20" s="1"/>
  <c r="AY69" i="20"/>
  <c r="AY74" i="20" s="1"/>
  <c r="AD69" i="20"/>
  <c r="AD74" i="20" s="1"/>
  <c r="I69" i="20"/>
  <c r="I74" i="20" s="1"/>
  <c r="G787" i="10"/>
  <c r="F787" i="10"/>
  <c r="V28" i="27"/>
  <c r="E76" i="10"/>
  <c r="Y39" i="27"/>
  <c r="G652" i="10"/>
  <c r="Y32" i="27"/>
  <c r="H310" i="10"/>
  <c r="F469" i="10"/>
  <c r="G469" i="10"/>
  <c r="G393" i="10"/>
  <c r="F393" i="10"/>
  <c r="I914" i="10"/>
  <c r="H914" i="10"/>
  <c r="H1363" i="10"/>
  <c r="W38" i="27"/>
  <c r="V38" i="27"/>
  <c r="X40" i="27"/>
  <c r="F678" i="10"/>
  <c r="H969" i="10"/>
  <c r="G969" i="10"/>
  <c r="H1021" i="10"/>
  <c r="F1153" i="10"/>
  <c r="G1153" i="10"/>
  <c r="H679" i="10"/>
  <c r="E1128" i="10"/>
  <c r="I1257" i="10"/>
  <c r="H1257" i="10"/>
  <c r="X31" i="27"/>
  <c r="G284" i="10"/>
  <c r="W33" i="27"/>
  <c r="F336" i="10"/>
  <c r="F969" i="10"/>
  <c r="G837" i="10"/>
  <c r="H837" i="10"/>
  <c r="F889" i="10"/>
  <c r="X44" i="27"/>
  <c r="G942" i="10"/>
  <c r="F942" i="10"/>
  <c r="Y47" i="27"/>
  <c r="G1020" i="10"/>
  <c r="I1336" i="10"/>
  <c r="H1336" i="10"/>
  <c r="Z53" i="27"/>
  <c r="E1362" i="10"/>
  <c r="Y54" i="27"/>
  <c r="G1362" i="10"/>
  <c r="BK69" i="20"/>
  <c r="BK74" i="20" s="1"/>
  <c r="BL69" i="20"/>
  <c r="BL74" i="20" s="1"/>
  <c r="F367" i="10"/>
  <c r="E367" i="10"/>
  <c r="BP69" i="20"/>
  <c r="BP74" i="20" s="1"/>
  <c r="AU69" i="20"/>
  <c r="AU74" i="20" s="1"/>
  <c r="BR69" i="20"/>
  <c r="BR74" i="20" s="1"/>
  <c r="AW69" i="20"/>
  <c r="AW74" i="20" s="1"/>
  <c r="F69" i="20"/>
  <c r="F74" i="20" s="1"/>
  <c r="CK22" i="21"/>
  <c r="CR22" i="21" s="1"/>
  <c r="CM22" i="21"/>
  <c r="CT22" i="21" s="1"/>
  <c r="CL21" i="21"/>
  <c r="CS21" i="21" s="1"/>
  <c r="CP19" i="21"/>
  <c r="BY69" i="20"/>
  <c r="BY74" i="20" s="1"/>
  <c r="BD69" i="20"/>
  <c r="BD74" i="20" s="1"/>
  <c r="AB69" i="20"/>
  <c r="AB74" i="20" s="1"/>
  <c r="E284" i="10"/>
  <c r="V31" i="27"/>
  <c r="F521" i="10"/>
  <c r="H836" i="10"/>
  <c r="G836" i="10"/>
  <c r="V29" i="27"/>
  <c r="E102" i="10"/>
  <c r="E652" i="10"/>
  <c r="W53" i="27"/>
  <c r="E1336" i="10"/>
  <c r="V53" i="27"/>
  <c r="E1051" i="10"/>
  <c r="W35" i="27"/>
  <c r="F418" i="10"/>
  <c r="V35" i="27"/>
  <c r="F494" i="10"/>
  <c r="G627" i="10"/>
  <c r="H627" i="10"/>
  <c r="F1102" i="10"/>
  <c r="W49" i="27"/>
  <c r="E1102" i="10"/>
  <c r="E626" i="10"/>
  <c r="AA40" i="27"/>
  <c r="J678" i="10"/>
  <c r="I678" i="10"/>
  <c r="F734" i="10"/>
  <c r="G734" i="10"/>
  <c r="H889" i="10"/>
  <c r="I889" i="10"/>
  <c r="G1077" i="10"/>
  <c r="F1077" i="10"/>
  <c r="H1205" i="10"/>
  <c r="G1205" i="10"/>
  <c r="V52" i="27"/>
  <c r="W52" i="27"/>
  <c r="E1310" i="10"/>
  <c r="G786" i="10"/>
  <c r="X43" i="27"/>
  <c r="F786" i="10"/>
  <c r="X51" i="27"/>
  <c r="G1284" i="10"/>
  <c r="F1284" i="10"/>
  <c r="F1337" i="10"/>
  <c r="BT69" i="20"/>
  <c r="BT74" i="20" s="1"/>
  <c r="H69" i="20"/>
  <c r="H74" i="20" s="1"/>
  <c r="Z69" i="20"/>
  <c r="Z74" i="20" s="1"/>
  <c r="E69" i="20"/>
  <c r="E74" i="20" s="1"/>
  <c r="AR69" i="20"/>
  <c r="AR74" i="20" s="1"/>
  <c r="BJ69" i="20"/>
  <c r="BJ74" i="20" s="1"/>
  <c r="AO69" i="20"/>
  <c r="AO74" i="20" s="1"/>
  <c r="F1310" i="10"/>
  <c r="X52" i="27"/>
  <c r="W42" i="27"/>
  <c r="F760" i="10"/>
  <c r="Y33" i="27"/>
  <c r="H336" i="10"/>
  <c r="I546" i="10"/>
  <c r="H546" i="10"/>
  <c r="J679" i="10"/>
  <c r="I679" i="10"/>
  <c r="I1231" i="10"/>
  <c r="H1231" i="10"/>
  <c r="F1179" i="10"/>
  <c r="V33" i="27"/>
  <c r="E336" i="10"/>
  <c r="G495" i="10"/>
  <c r="H495" i="10"/>
  <c r="Z39" i="27"/>
  <c r="H652" i="10"/>
  <c r="I652" i="10"/>
  <c r="F679" i="10"/>
  <c r="X46" i="27"/>
  <c r="F994" i="10"/>
  <c r="G1179" i="10"/>
  <c r="H1179" i="10"/>
  <c r="F1257" i="10"/>
  <c r="H1362" i="10"/>
  <c r="Z54" i="27"/>
  <c r="F102" i="10"/>
  <c r="W29" i="27"/>
  <c r="V32" i="27"/>
  <c r="E310" i="10"/>
  <c r="G392" i="10"/>
  <c r="F392" i="10"/>
  <c r="I1230" i="10"/>
  <c r="H1230" i="10"/>
  <c r="H494" i="10"/>
  <c r="G494" i="10"/>
  <c r="F572" i="10"/>
  <c r="H862" i="10"/>
  <c r="G862" i="10"/>
  <c r="I995" i="10"/>
  <c r="H995" i="10"/>
  <c r="G1129" i="10"/>
  <c r="F1129" i="10"/>
  <c r="F735" i="10"/>
  <c r="G735" i="10"/>
  <c r="F811" i="10"/>
  <c r="G811" i="10"/>
  <c r="F914" i="10"/>
  <c r="F943" i="10"/>
  <c r="G943" i="10"/>
  <c r="Y46" i="27"/>
  <c r="G994" i="10"/>
  <c r="Y52" i="27"/>
  <c r="H1310" i="10"/>
  <c r="G1310" i="10"/>
  <c r="X54" i="27"/>
  <c r="F1362" i="10"/>
  <c r="X53" i="27"/>
  <c r="F1336" i="10"/>
  <c r="I1363" i="10"/>
  <c r="J1363" i="10"/>
  <c r="P69" i="20"/>
  <c r="P74" i="20" s="1"/>
  <c r="CD69" i="20"/>
  <c r="CD74" i="20" s="1"/>
  <c r="CF69" i="20"/>
  <c r="CF74" i="20" s="1"/>
  <c r="T69" i="20"/>
  <c r="T74" i="20" s="1"/>
  <c r="CH69" i="20"/>
  <c r="CH74" i="20" s="1"/>
  <c r="V69" i="20"/>
  <c r="V74" i="20" s="1"/>
  <c r="AP69" i="20"/>
  <c r="AP74" i="20" s="1"/>
  <c r="U69" i="20"/>
  <c r="U74" i="20" s="1"/>
  <c r="BZ69" i="20"/>
  <c r="BZ74" i="20" s="1"/>
  <c r="N69" i="20"/>
  <c r="N74" i="20" s="1"/>
  <c r="W36" i="27"/>
  <c r="I653" i="10"/>
  <c r="H653" i="10"/>
  <c r="I572" i="10"/>
  <c r="H572" i="10"/>
  <c r="F547" i="10"/>
  <c r="E709" i="10"/>
  <c r="E43" i="7" s="1"/>
  <c r="W47" i="27"/>
  <c r="Z33" i="27"/>
  <c r="I336" i="10"/>
  <c r="G889" i="10"/>
  <c r="G1336" i="10"/>
  <c r="Y53" i="27"/>
  <c r="F1285" i="10"/>
  <c r="G1285" i="10"/>
  <c r="W31" i="27"/>
  <c r="F284" i="10"/>
  <c r="G445" i="10"/>
  <c r="F445" i="10"/>
  <c r="F653" i="10"/>
  <c r="F888" i="10"/>
  <c r="W44" i="27"/>
  <c r="F1231" i="10"/>
  <c r="W37" i="27"/>
  <c r="X33" i="27"/>
  <c r="G336" i="10"/>
  <c r="X39" i="27"/>
  <c r="F652" i="10"/>
  <c r="W43" i="27"/>
  <c r="G863" i="10"/>
  <c r="H863" i="10"/>
  <c r="F1128" i="10"/>
  <c r="G1128" i="10"/>
  <c r="X50" i="27"/>
  <c r="G1231" i="10"/>
  <c r="G310" i="10"/>
  <c r="X32" i="27"/>
  <c r="G444" i="10"/>
  <c r="F444" i="10"/>
  <c r="X36" i="27"/>
  <c r="F546" i="10"/>
  <c r="H573" i="10"/>
  <c r="I573" i="10"/>
  <c r="F627" i="10"/>
  <c r="W40" i="27"/>
  <c r="E786" i="10"/>
  <c r="G915" i="10"/>
  <c r="E994" i="10"/>
  <c r="F1076" i="10"/>
  <c r="G1076" i="10"/>
  <c r="W51" i="27"/>
  <c r="I915" i="10"/>
  <c r="H915" i="10"/>
  <c r="H968" i="10"/>
  <c r="G968" i="10"/>
  <c r="Y45" i="27"/>
  <c r="I1021" i="10"/>
  <c r="J1021" i="10"/>
  <c r="H1178" i="10"/>
  <c r="G1178" i="10"/>
  <c r="G1257" i="10"/>
  <c r="F1363" i="10"/>
  <c r="H1337" i="10"/>
  <c r="I1337" i="10"/>
  <c r="AH69" i="20"/>
  <c r="AH74" i="20" s="1"/>
  <c r="M69" i="20"/>
  <c r="M74" i="20" s="1"/>
  <c r="AJ69" i="20"/>
  <c r="AJ74" i="20" s="1"/>
  <c r="CD49" i="15"/>
  <c r="DP65" i="15"/>
  <c r="CI49" i="15"/>
  <c r="CF59" i="15"/>
  <c r="BN59" i="21" s="1"/>
  <c r="CI56" i="15"/>
  <c r="CI56" i="21" s="1"/>
  <c r="CD55" i="15"/>
  <c r="AV55" i="21" s="1"/>
  <c r="CF51" i="15"/>
  <c r="BK51" i="21" s="1"/>
  <c r="EH48" i="15"/>
  <c r="BM48" i="19" s="1"/>
  <c r="EK48" i="15"/>
  <c r="CF48" i="19" s="1"/>
  <c r="CD48" i="16"/>
  <c r="CI48" i="16"/>
  <c r="EF44" i="15"/>
  <c r="BQ33" i="21"/>
  <c r="BS33" i="21"/>
  <c r="BZ56" i="21"/>
  <c r="FB45" i="15"/>
  <c r="CB45" i="20" s="1"/>
  <c r="CV35" i="15"/>
  <c r="AZ35" i="16" s="1"/>
  <c r="EX61" i="15"/>
  <c r="AZ61" i="20" s="1"/>
  <c r="EY60" i="15"/>
  <c r="BG60" i="20" s="1"/>
  <c r="EX60" i="15"/>
  <c r="AZ60" i="20" s="1"/>
  <c r="FA53" i="15"/>
  <c r="BU53" i="20" s="1"/>
  <c r="CW48" i="15"/>
  <c r="CH39" i="15"/>
  <c r="BY39" i="21" s="1"/>
  <c r="EY45" i="15"/>
  <c r="BG45" i="20" s="1"/>
  <c r="BL40" i="17"/>
  <c r="BI40" i="17"/>
  <c r="CV47" i="15"/>
  <c r="AX47" i="16" s="1"/>
  <c r="CY48" i="15"/>
  <c r="DN40" i="15"/>
  <c r="CF35" i="16"/>
  <c r="CI35" i="16"/>
  <c r="BG51" i="21"/>
  <c r="BU48" i="19"/>
  <c r="BT48" i="19"/>
  <c r="BD59" i="21"/>
  <c r="EH34" i="15"/>
  <c r="BN34" i="19" s="1"/>
  <c r="EJ34" i="15"/>
  <c r="BX34" i="19" s="1"/>
  <c r="AC39" i="2"/>
  <c r="AB38" i="2"/>
  <c r="AA37" i="2"/>
  <c r="Z36" i="2"/>
  <c r="Y35" i="2"/>
  <c r="F39" i="2"/>
  <c r="BC44" i="28"/>
  <c r="BC44" i="30" s="1"/>
  <c r="W44" i="28"/>
  <c r="W44" i="30" s="1"/>
  <c r="AM29" i="28"/>
  <c r="AM29" i="30" s="1"/>
  <c r="BC27" i="28"/>
  <c r="BC27" i="30" s="1"/>
  <c r="W27" i="28"/>
  <c r="W27" i="30" s="1"/>
  <c r="AU26" i="28"/>
  <c r="AU26" i="30" s="1"/>
  <c r="O26" i="28"/>
  <c r="AM44" i="28"/>
  <c r="AM44" i="30" s="1"/>
  <c r="BC29" i="28"/>
  <c r="BC29" i="30" s="1"/>
  <c r="W29" i="28"/>
  <c r="W29" i="30" s="1"/>
  <c r="AM27" i="28"/>
  <c r="AM27" i="30" s="1"/>
  <c r="AE44" i="28"/>
  <c r="AE44" i="30" s="1"/>
  <c r="AE29" i="28"/>
  <c r="AE29" i="30" s="1"/>
  <c r="BC26" i="28"/>
  <c r="BC26" i="30" s="1"/>
  <c r="AE26" i="28"/>
  <c r="AE26" i="30" s="1"/>
  <c r="O44" i="28"/>
  <c r="O29" i="28"/>
  <c r="AU27" i="28"/>
  <c r="AU27" i="30" s="1"/>
  <c r="AU44" i="28"/>
  <c r="AU44" i="30" s="1"/>
  <c r="AU29" i="28"/>
  <c r="AU29" i="30" s="1"/>
  <c r="O27" i="28"/>
  <c r="AE27" i="28"/>
  <c r="AE27" i="30" s="1"/>
  <c r="AM26" i="28"/>
  <c r="AM26" i="30" s="1"/>
  <c r="W26" i="28"/>
  <c r="W26" i="30" s="1"/>
  <c r="AS9" i="23"/>
  <c r="AS9" i="28" s="1"/>
  <c r="AS9" i="30" s="1"/>
  <c r="M9" i="23"/>
  <c r="M14" i="23" s="1"/>
  <c r="BA9" i="23"/>
  <c r="BA9" i="28" s="1"/>
  <c r="BA9" i="30" s="1"/>
  <c r="U9" i="23"/>
  <c r="U9" i="28" s="1"/>
  <c r="U9" i="30" s="1"/>
  <c r="AK9" i="23"/>
  <c r="AK9" i="28" s="1"/>
  <c r="AK9" i="30" s="1"/>
  <c r="AC9" i="23"/>
  <c r="AC9" i="28" s="1"/>
  <c r="AC9" i="30" s="1"/>
  <c r="E37" i="2"/>
  <c r="F37" i="2" s="1"/>
  <c r="G37" i="2" s="1"/>
  <c r="H37" i="2" s="1"/>
  <c r="I37" i="2" s="1"/>
  <c r="S39" i="2"/>
  <c r="R38" i="2"/>
  <c r="Q37" i="2"/>
  <c r="P36" i="2"/>
  <c r="O35" i="2"/>
  <c r="AE28" i="28"/>
  <c r="AE28" i="30" s="1"/>
  <c r="BC19" i="28"/>
  <c r="BC19" i="30" s="1"/>
  <c r="AM18" i="28"/>
  <c r="AM18" i="30" s="1"/>
  <c r="AU28" i="28"/>
  <c r="AU28" i="30" s="1"/>
  <c r="O28" i="28"/>
  <c r="W28" i="28"/>
  <c r="W28" i="30" s="1"/>
  <c r="AM28" i="28"/>
  <c r="AM28" i="30" s="1"/>
  <c r="AM19" i="28"/>
  <c r="AM19" i="30" s="1"/>
  <c r="F38" i="2"/>
  <c r="BC28" i="28"/>
  <c r="BC28" i="30" s="1"/>
  <c r="BC18" i="28"/>
  <c r="BC18" i="30" s="1"/>
  <c r="F36" i="2"/>
  <c r="BC13" i="28"/>
  <c r="BC13" i="30" s="1"/>
  <c r="W13" i="28"/>
  <c r="W13" i="30" s="1"/>
  <c r="AU13" i="28"/>
  <c r="AU13" i="30" s="1"/>
  <c r="AM13" i="28"/>
  <c r="AM13" i="30" s="1"/>
  <c r="AE13" i="28"/>
  <c r="AE13" i="30" s="1"/>
  <c r="O13" i="28"/>
  <c r="AS8" i="28"/>
  <c r="Y41" i="2"/>
  <c r="Y40" i="2"/>
  <c r="Y39" i="2"/>
  <c r="X38" i="2"/>
  <c r="W37" i="2"/>
  <c r="V36" i="2"/>
  <c r="Z41" i="2"/>
  <c r="V41" i="2"/>
  <c r="Z40" i="2"/>
  <c r="V40" i="2"/>
  <c r="V39" i="2"/>
  <c r="W41" i="2"/>
  <c r="X40" i="2"/>
  <c r="X39" i="2"/>
  <c r="W38" i="2"/>
  <c r="V37" i="2"/>
  <c r="W40" i="2"/>
  <c r="W39" i="2"/>
  <c r="V38" i="2"/>
  <c r="AA41" i="2"/>
  <c r="X41" i="2"/>
  <c r="BA8" i="28"/>
  <c r="E8" i="23"/>
  <c r="M8" i="28"/>
  <c r="DQ65" i="15"/>
  <c r="BS65" i="17" s="1"/>
  <c r="DN65" i="15"/>
  <c r="CE49" i="15"/>
  <c r="CG59" i="15"/>
  <c r="BS59" i="21" s="1"/>
  <c r="CE56" i="15"/>
  <c r="CI55" i="15"/>
  <c r="CH55" i="21" s="1"/>
  <c r="CH55" i="15"/>
  <c r="BY55" i="21" s="1"/>
  <c r="CG51" i="15"/>
  <c r="EF48" i="15"/>
  <c r="CF48" i="16"/>
  <c r="FC45" i="15"/>
  <c r="CI45" i="20" s="1"/>
  <c r="EJ44" i="15"/>
  <c r="BR33" i="21"/>
  <c r="CA56" i="21"/>
  <c r="BX56" i="21"/>
  <c r="CZ35" i="15"/>
  <c r="FB61" i="15"/>
  <c r="CB61" i="20" s="1"/>
  <c r="FA60" i="15"/>
  <c r="BU60" i="20" s="1"/>
  <c r="FB60" i="15"/>
  <c r="CB60" i="20" s="1"/>
  <c r="FC53" i="15"/>
  <c r="CI53" i="20" s="1"/>
  <c r="CE39" i="15"/>
  <c r="BE39" i="21" s="1"/>
  <c r="BJ40" i="17"/>
  <c r="BM40" i="17"/>
  <c r="CZ47" i="15"/>
  <c r="CB47" i="16" s="1"/>
  <c r="CV48" i="15"/>
  <c r="DR40" i="15"/>
  <c r="BY40" i="17" s="1"/>
  <c r="CD35" i="16"/>
  <c r="CG35" i="16"/>
  <c r="BD51" i="21"/>
  <c r="BQ48" i="19"/>
  <c r="BR48" i="19"/>
  <c r="BE59" i="21"/>
  <c r="BB59" i="21"/>
  <c r="EI34" i="15"/>
  <c r="BR34" i="19" s="1"/>
  <c r="N13" i="30"/>
  <c r="U8" i="28"/>
  <c r="AK8" i="28"/>
  <c r="DO65" i="15"/>
  <c r="CD59" i="15"/>
  <c r="AU59" i="21" s="1"/>
  <c r="CG56" i="15"/>
  <c r="CF56" i="15"/>
  <c r="BN56" i="21" s="1"/>
  <c r="CF55" i="15"/>
  <c r="BM55" i="21" s="1"/>
  <c r="CD51" i="15"/>
  <c r="AW51" i="21" s="1"/>
  <c r="EJ48" i="15"/>
  <c r="EG44" i="15"/>
  <c r="BW56" i="21"/>
  <c r="FA45" i="15"/>
  <c r="BU45" i="20" s="1"/>
  <c r="FA61" i="15"/>
  <c r="BU61" i="20" s="1"/>
  <c r="EZ61" i="15"/>
  <c r="BN61" i="20" s="1"/>
  <c r="EX53" i="15"/>
  <c r="AZ53" i="20" s="1"/>
  <c r="DS40" i="15"/>
  <c r="CW47" i="15"/>
  <c r="BE47" i="16" s="1"/>
  <c r="CZ48" i="15"/>
  <c r="BW48" i="16" s="1"/>
  <c r="DO40" i="15"/>
  <c r="BD40" i="17" s="1"/>
  <c r="BE51" i="21"/>
  <c r="BC59" i="21"/>
  <c r="P39" i="2"/>
  <c r="O38" i="2"/>
  <c r="N37" i="2"/>
  <c r="M36" i="2"/>
  <c r="L35" i="2"/>
  <c r="R41" i="2"/>
  <c r="Q40" i="2"/>
  <c r="AC8" i="28"/>
  <c r="K7" i="19"/>
  <c r="R7" i="19" s="1"/>
  <c r="Y7" i="19" s="1"/>
  <c r="AF7" i="19" s="1"/>
  <c r="AM7" i="19" s="1"/>
  <c r="AT7" i="19" s="1"/>
  <c r="BA7" i="19" s="1"/>
  <c r="BH7" i="19" s="1"/>
  <c r="BO7" i="19" s="1"/>
  <c r="BV7" i="19" s="1"/>
  <c r="CC7" i="19" s="1"/>
  <c r="L7" i="19"/>
  <c r="S7" i="19" s="1"/>
  <c r="Z7" i="19" s="1"/>
  <c r="AG7" i="19" s="1"/>
  <c r="AN7" i="19" s="1"/>
  <c r="AU7" i="19" s="1"/>
  <c r="BB7" i="19" s="1"/>
  <c r="BI7" i="19" s="1"/>
  <c r="BP7" i="19" s="1"/>
  <c r="BW7" i="19" s="1"/>
  <c r="CD7" i="19" s="1"/>
  <c r="B64" i="27"/>
  <c r="CN20" i="21"/>
  <c r="CN21" i="21"/>
  <c r="CO21" i="21"/>
  <c r="CO18" i="21"/>
  <c r="S5" i="28"/>
  <c r="AA5" i="28" s="1"/>
  <c r="AI5" i="28" s="1"/>
  <c r="AQ5" i="28" s="1"/>
  <c r="AY5" i="28" s="1"/>
  <c r="BG5" i="28" s="1"/>
  <c r="H91" i="21"/>
  <c r="O7" i="21"/>
  <c r="V7" i="21" s="1"/>
  <c r="AC7" i="21" s="1"/>
  <c r="AJ7" i="21" s="1"/>
  <c r="AQ7" i="21" s="1"/>
  <c r="AX7" i="21" s="1"/>
  <c r="BE7" i="21" s="1"/>
  <c r="BL7" i="21" s="1"/>
  <c r="BS7" i="21" s="1"/>
  <c r="BZ7" i="21" s="1"/>
  <c r="CG7" i="21" s="1"/>
  <c r="CN7" i="21" s="1"/>
  <c r="CU7" i="21" s="1"/>
  <c r="CM21" i="21"/>
  <c r="CT21" i="21" s="1"/>
  <c r="CM20" i="21"/>
  <c r="CT20" i="21" s="1"/>
  <c r="CL20" i="21"/>
  <c r="CS20" i="21" s="1"/>
  <c r="C6" i="29"/>
  <c r="C23" i="29" s="1"/>
  <c r="N5" i="30"/>
  <c r="V5" i="30" s="1"/>
  <c r="AD5" i="30" s="1"/>
  <c r="AL5" i="30" s="1"/>
  <c r="AT5" i="30" s="1"/>
  <c r="BB5" i="30" s="1"/>
  <c r="D6" i="29"/>
  <c r="D23" i="29" s="1"/>
  <c r="M5" i="28"/>
  <c r="U5" i="28" s="1"/>
  <c r="AC5" i="28" s="1"/>
  <c r="AK5" i="28" s="1"/>
  <c r="AS5" i="28" s="1"/>
  <c r="BA5" i="28" s="1"/>
  <c r="B6" i="12"/>
  <c r="B23" i="12" s="1"/>
  <c r="D91" i="21"/>
  <c r="K7" i="21"/>
  <c r="R7" i="21" s="1"/>
  <c r="Y7" i="21" s="1"/>
  <c r="AF7" i="21" s="1"/>
  <c r="AM7" i="21" s="1"/>
  <c r="AT7" i="21" s="1"/>
  <c r="BA7" i="21" s="1"/>
  <c r="BH7" i="21" s="1"/>
  <c r="BO7" i="21" s="1"/>
  <c r="BV7" i="21" s="1"/>
  <c r="CC7" i="21" s="1"/>
  <c r="CJ7" i="21" s="1"/>
  <c r="CQ7" i="21" s="1"/>
  <c r="CP17" i="21"/>
  <c r="CL18" i="21"/>
  <c r="I1341" i="10"/>
  <c r="I1347" i="10" s="1"/>
  <c r="I1353" i="10" s="1"/>
  <c r="I1359" i="10" s="1"/>
  <c r="I1237" i="10"/>
  <c r="I1243" i="10" s="1"/>
  <c r="I1249" i="10" s="1"/>
  <c r="I1255" i="10" s="1"/>
  <c r="I1159" i="10"/>
  <c r="I1165" i="10" s="1"/>
  <c r="I1171" i="10" s="1"/>
  <c r="I1177" i="10" s="1"/>
  <c r="J5" i="25"/>
  <c r="R5" i="25" s="1"/>
  <c r="Z5" i="25" s="1"/>
  <c r="AH5" i="25" s="1"/>
  <c r="AP5" i="25" s="1"/>
  <c r="AX5" i="25" s="1"/>
  <c r="BF5" i="25" s="1"/>
  <c r="I1289" i="10"/>
  <c r="I1295" i="10" s="1"/>
  <c r="I1301" i="10" s="1"/>
  <c r="I1307" i="10" s="1"/>
  <c r="I1081" i="10"/>
  <c r="I7" i="19"/>
  <c r="P7" i="19" s="1"/>
  <c r="W7" i="19" s="1"/>
  <c r="AD7" i="19" s="1"/>
  <c r="AK7" i="19" s="1"/>
  <c r="AR7" i="19" s="1"/>
  <c r="AY7" i="19" s="1"/>
  <c r="BF7" i="19" s="1"/>
  <c r="BM7" i="19" s="1"/>
  <c r="BT7" i="19" s="1"/>
  <c r="CA7" i="19" s="1"/>
  <c r="CH7" i="19" s="1"/>
  <c r="I1263" i="10"/>
  <c r="I1269" i="10" s="1"/>
  <c r="I1275" i="10" s="1"/>
  <c r="I1281" i="10" s="1"/>
  <c r="I1107" i="10"/>
  <c r="I1113" i="10" s="1"/>
  <c r="I1119" i="10" s="1"/>
  <c r="I1125" i="10" s="1"/>
  <c r="I999" i="10"/>
  <c r="I1005" i="10" s="1"/>
  <c r="I1011" i="10" s="1"/>
  <c r="I1017" i="10" s="1"/>
  <c r="I973" i="10"/>
  <c r="I979" i="10" s="1"/>
  <c r="I985" i="10" s="1"/>
  <c r="I991" i="10" s="1"/>
  <c r="I947" i="10"/>
  <c r="I953" i="10" s="1"/>
  <c r="I959" i="10" s="1"/>
  <c r="I965" i="10" s="1"/>
  <c r="I895" i="10"/>
  <c r="I901" i="10" s="1"/>
  <c r="I907" i="10" s="1"/>
  <c r="I913" i="10" s="1"/>
  <c r="I791" i="10"/>
  <c r="I797" i="10" s="1"/>
  <c r="I803" i="10" s="1"/>
  <c r="I809" i="10" s="1"/>
  <c r="I657" i="10"/>
  <c r="I663" i="10" s="1"/>
  <c r="I669" i="10" s="1"/>
  <c r="I675" i="10" s="1"/>
  <c r="I1185" i="10"/>
  <c r="I1191" i="10" s="1"/>
  <c r="I1197" i="10" s="1"/>
  <c r="I1203" i="10" s="1"/>
  <c r="I921" i="10"/>
  <c r="I927" i="10" s="1"/>
  <c r="I933" i="10" s="1"/>
  <c r="I939" i="10" s="1"/>
  <c r="I817" i="10"/>
  <c r="I823" i="10" s="1"/>
  <c r="I829" i="10" s="1"/>
  <c r="I835" i="10" s="1"/>
  <c r="I687" i="10"/>
  <c r="I693" i="10" s="1"/>
  <c r="I699" i="10" s="1"/>
  <c r="I705" i="10" s="1"/>
  <c r="I7" i="17"/>
  <c r="P7" i="17" s="1"/>
  <c r="W7" i="17" s="1"/>
  <c r="AD7" i="17" s="1"/>
  <c r="AK7" i="17" s="1"/>
  <c r="AR7" i="17" s="1"/>
  <c r="AY7" i="17" s="1"/>
  <c r="BF7" i="17" s="1"/>
  <c r="BM7" i="17" s="1"/>
  <c r="BT7" i="17" s="1"/>
  <c r="CA7" i="17" s="1"/>
  <c r="CH7" i="17" s="1"/>
  <c r="J5" i="30"/>
  <c r="J5" i="27"/>
  <c r="R5" i="27" s="1"/>
  <c r="Z5" i="27" s="1"/>
  <c r="AH5" i="27" s="1"/>
  <c r="AP5" i="27" s="1"/>
  <c r="AX5" i="27" s="1"/>
  <c r="BF5" i="27" s="1"/>
  <c r="I1055" i="10"/>
  <c r="I1061" i="10" s="1"/>
  <c r="I1067" i="10" s="1"/>
  <c r="I1073" i="10" s="1"/>
  <c r="I843" i="10"/>
  <c r="I849" i="10" s="1"/>
  <c r="I855" i="10" s="1"/>
  <c r="I861" i="10" s="1"/>
  <c r="I713" i="10"/>
  <c r="I719" i="10" s="1"/>
  <c r="I725" i="10" s="1"/>
  <c r="I731" i="10" s="1"/>
  <c r="I631" i="10"/>
  <c r="I637" i="10" s="1"/>
  <c r="I643" i="10" s="1"/>
  <c r="I649" i="10" s="1"/>
  <c r="I553" i="10"/>
  <c r="I559" i="10" s="1"/>
  <c r="I565" i="10" s="1"/>
  <c r="I571" i="10" s="1"/>
  <c r="I449" i="10"/>
  <c r="I455" i="10" s="1"/>
  <c r="I461" i="10" s="1"/>
  <c r="I467" i="10" s="1"/>
  <c r="I345" i="10"/>
  <c r="I351" i="10" s="1"/>
  <c r="I357" i="10" s="1"/>
  <c r="I363" i="10" s="1"/>
  <c r="I237" i="10"/>
  <c r="I243" i="10" s="1"/>
  <c r="I249" i="10" s="1"/>
  <c r="I255" i="10" s="1"/>
  <c r="I133" i="10"/>
  <c r="I139" i="10" s="1"/>
  <c r="I145" i="10" s="1"/>
  <c r="I151" i="10" s="1"/>
  <c r="I29" i="10"/>
  <c r="I35" i="10" s="1"/>
  <c r="I41" i="10" s="1"/>
  <c r="I47" i="10" s="1"/>
  <c r="I1133" i="10"/>
  <c r="I1139" i="10" s="1"/>
  <c r="I1145" i="10" s="1"/>
  <c r="I1151" i="10" s="1"/>
  <c r="I765" i="10"/>
  <c r="I771" i="10" s="1"/>
  <c r="I777" i="10" s="1"/>
  <c r="I783" i="10" s="1"/>
  <c r="I605" i="10"/>
  <c r="I611" i="10" s="1"/>
  <c r="I617" i="10" s="1"/>
  <c r="I623" i="10" s="1"/>
  <c r="I527" i="10"/>
  <c r="I533" i="10" s="1"/>
  <c r="I539" i="10" s="1"/>
  <c r="I545" i="10" s="1"/>
  <c r="I579" i="10"/>
  <c r="I585" i="10" s="1"/>
  <c r="I591" i="10" s="1"/>
  <c r="I597" i="10" s="1"/>
  <c r="I7" i="21"/>
  <c r="I739" i="10"/>
  <c r="J5" i="24"/>
  <c r="R5" i="24" s="1"/>
  <c r="Z5" i="24" s="1"/>
  <c r="AH5" i="24" s="1"/>
  <c r="AP5" i="24" s="1"/>
  <c r="AX5" i="24" s="1"/>
  <c r="BF5" i="24" s="1"/>
  <c r="I1315" i="10"/>
  <c r="I1321" i="10" s="1"/>
  <c r="I1327" i="10" s="1"/>
  <c r="I1333" i="10" s="1"/>
  <c r="I1029" i="10"/>
  <c r="I1035" i="10" s="1"/>
  <c r="I1041" i="10" s="1"/>
  <c r="I1047" i="10" s="1"/>
  <c r="I869" i="10"/>
  <c r="I875" i="10" s="1"/>
  <c r="I881" i="10" s="1"/>
  <c r="I887" i="10" s="1"/>
  <c r="I501" i="10"/>
  <c r="I507" i="10" s="1"/>
  <c r="I513" i="10" s="1"/>
  <c r="I519" i="10" s="1"/>
  <c r="I475" i="10"/>
  <c r="I481" i="10" s="1"/>
  <c r="I487" i="10" s="1"/>
  <c r="I493" i="10" s="1"/>
  <c r="I397" i="10"/>
  <c r="I403" i="10" s="1"/>
  <c r="I409" i="10" s="1"/>
  <c r="I415" i="10" s="1"/>
  <c r="I371" i="10"/>
  <c r="I377" i="10" s="1"/>
  <c r="I383" i="10" s="1"/>
  <c r="I389" i="10" s="1"/>
  <c r="I289" i="10"/>
  <c r="I295" i="10" s="1"/>
  <c r="I301" i="10" s="1"/>
  <c r="I307" i="10" s="1"/>
  <c r="I263" i="10"/>
  <c r="I269" i="10" s="1"/>
  <c r="I275" i="10" s="1"/>
  <c r="I281" i="10" s="1"/>
  <c r="I185" i="10"/>
  <c r="I191" i="10" s="1"/>
  <c r="I197" i="10" s="1"/>
  <c r="I203" i="10" s="1"/>
  <c r="I159" i="10"/>
  <c r="I165" i="10" s="1"/>
  <c r="I171" i="10" s="1"/>
  <c r="I177" i="10" s="1"/>
  <c r="I81" i="10"/>
  <c r="I87" i="10" s="1"/>
  <c r="I93" i="10" s="1"/>
  <c r="I99" i="10" s="1"/>
  <c r="I55" i="10"/>
  <c r="I61" i="10" s="1"/>
  <c r="I67" i="10" s="1"/>
  <c r="I73" i="10" s="1"/>
  <c r="J5" i="28"/>
  <c r="I39" i="7"/>
  <c r="I1211" i="10"/>
  <c r="I1217" i="10" s="1"/>
  <c r="I1223" i="10" s="1"/>
  <c r="I1229" i="10" s="1"/>
  <c r="I423" i="10"/>
  <c r="I429" i="10" s="1"/>
  <c r="I435" i="10" s="1"/>
  <c r="I441" i="10" s="1"/>
  <c r="I315" i="10"/>
  <c r="I321" i="10" s="1"/>
  <c r="I327" i="10" s="1"/>
  <c r="I333" i="10" s="1"/>
  <c r="I211" i="10"/>
  <c r="I217" i="10" s="1"/>
  <c r="I223" i="10" s="1"/>
  <c r="I229" i="10" s="1"/>
  <c r="I107" i="10"/>
  <c r="I113" i="10" s="1"/>
  <c r="I119" i="10" s="1"/>
  <c r="I125" i="10" s="1"/>
  <c r="I3" i="10"/>
  <c r="I9" i="10" s="1"/>
  <c r="I15" i="10" s="1"/>
  <c r="I21" i="10" s="1"/>
  <c r="I7" i="20"/>
  <c r="P7" i="20" s="1"/>
  <c r="W7" i="20" s="1"/>
  <c r="AD7" i="20" s="1"/>
  <c r="AK7" i="20" s="1"/>
  <c r="AR7" i="20" s="1"/>
  <c r="AY7" i="20" s="1"/>
  <c r="BF7" i="20" s="1"/>
  <c r="BM7" i="20" s="1"/>
  <c r="BT7" i="20" s="1"/>
  <c r="CA7" i="20" s="1"/>
  <c r="CH7" i="20" s="1"/>
  <c r="I7" i="16"/>
  <c r="P7" i="16" s="1"/>
  <c r="W7" i="16" s="1"/>
  <c r="AD7" i="16" s="1"/>
  <c r="AK7" i="16" s="1"/>
  <c r="AR7" i="16" s="1"/>
  <c r="AY7" i="16" s="1"/>
  <c r="BF7" i="16" s="1"/>
  <c r="BM7" i="16" s="1"/>
  <c r="BT7" i="16" s="1"/>
  <c r="CA7" i="16" s="1"/>
  <c r="CH7" i="16" s="1"/>
  <c r="J5" i="23"/>
  <c r="R5" i="23" s="1"/>
  <c r="Z5" i="23" s="1"/>
  <c r="AH5" i="23" s="1"/>
  <c r="AP5" i="23" s="1"/>
  <c r="AX5" i="23" s="1"/>
  <c r="BF5" i="23" s="1"/>
  <c r="D6" i="12"/>
  <c r="D23" i="12" s="1"/>
  <c r="S5" i="30"/>
  <c r="AA5" i="30" s="1"/>
  <c r="AI5" i="30" s="1"/>
  <c r="AQ5" i="30" s="1"/>
  <c r="AY5" i="30" s="1"/>
  <c r="BG5" i="30" s="1"/>
  <c r="H6" i="29"/>
  <c r="H23" i="29" s="1"/>
  <c r="CN22" i="21"/>
  <c r="CK20" i="21"/>
  <c r="CR20" i="21" s="1"/>
  <c r="CN18" i="21"/>
  <c r="CN17" i="21"/>
  <c r="CM17" i="21"/>
  <c r="CM19" i="21"/>
  <c r="CL17" i="21"/>
  <c r="CO20" i="21"/>
  <c r="CO19" i="21"/>
  <c r="CO22" i="21"/>
  <c r="CK17" i="21"/>
  <c r="CK18" i="21"/>
  <c r="CK19" i="21"/>
  <c r="CR19" i="21" s="1"/>
  <c r="F7" i="27"/>
  <c r="CN19" i="21"/>
  <c r="CM18" i="21"/>
  <c r="CL22" i="21"/>
  <c r="CS22" i="21" s="1"/>
  <c r="CO17" i="21"/>
  <c r="D76" i="19"/>
  <c r="D76" i="17"/>
  <c r="Z75" i="27"/>
  <c r="J75" i="27" s="1"/>
  <c r="X69" i="27"/>
  <c r="H69" i="27" s="1"/>
  <c r="V76" i="27"/>
  <c r="F76" i="27" s="1"/>
  <c r="Y76" i="27"/>
  <c r="I76" i="27" s="1"/>
  <c r="Y70" i="27"/>
  <c r="I70" i="27" s="1"/>
  <c r="X74" i="27"/>
  <c r="H74" i="27" s="1"/>
  <c r="W73" i="27"/>
  <c r="G73" i="27" s="1"/>
  <c r="W76" i="27"/>
  <c r="G76" i="27" s="1"/>
  <c r="X68" i="27"/>
  <c r="H68" i="27" s="1"/>
  <c r="CI41" i="15"/>
  <c r="CF41" i="15"/>
  <c r="AO18" i="15"/>
  <c r="DX18" i="15" s="1"/>
  <c r="U18" i="15"/>
  <c r="CN18" i="15" s="1"/>
  <c r="AY18" i="15"/>
  <c r="EP18" i="15" s="1"/>
  <c r="AE18" i="15"/>
  <c r="DF18" i="15" s="1"/>
  <c r="K18" i="15"/>
  <c r="BV18" i="15" s="1"/>
  <c r="X73" i="27"/>
  <c r="H73" i="27" s="1"/>
  <c r="V71" i="27"/>
  <c r="F71" i="27" s="1"/>
  <c r="Z68" i="27"/>
  <c r="J68" i="27" s="1"/>
  <c r="W75" i="27"/>
  <c r="G75" i="27" s="1"/>
  <c r="EZ58" i="15"/>
  <c r="BN58" i="20" s="1"/>
  <c r="FC58" i="15"/>
  <c r="CI58" i="20" s="1"/>
  <c r="EX58" i="15"/>
  <c r="AZ58" i="20" s="1"/>
  <c r="EZ50" i="15"/>
  <c r="BN50" i="20" s="1"/>
  <c r="FC50" i="15"/>
  <c r="CI50" i="20" s="1"/>
  <c r="EX50" i="15"/>
  <c r="AZ50" i="20" s="1"/>
  <c r="CV46" i="15"/>
  <c r="DA46" i="15"/>
  <c r="AY21" i="15"/>
  <c r="EP21" i="15" s="1"/>
  <c r="AE21" i="15"/>
  <c r="DF21" i="15" s="1"/>
  <c r="K21" i="15"/>
  <c r="BV21" i="15" s="1"/>
  <c r="AO21" i="15"/>
  <c r="DX21" i="15" s="1"/>
  <c r="U21" i="15"/>
  <c r="CN21" i="15" s="1"/>
  <c r="W77" i="27"/>
  <c r="G77" i="27" s="1"/>
  <c r="V69" i="27"/>
  <c r="F69" i="27" s="1"/>
  <c r="W71" i="27"/>
  <c r="G71" i="27" s="1"/>
  <c r="CF47" i="15"/>
  <c r="CI47" i="15"/>
  <c r="AY20" i="15"/>
  <c r="EP20" i="15" s="1"/>
  <c r="AE20" i="15"/>
  <c r="DF20" i="15" s="1"/>
  <c r="K20" i="15"/>
  <c r="BV20" i="15" s="1"/>
  <c r="AO20" i="15"/>
  <c r="DX20" i="15" s="1"/>
  <c r="U20" i="15"/>
  <c r="CN20" i="15" s="1"/>
  <c r="Y69" i="27"/>
  <c r="I69" i="27" s="1"/>
  <c r="V74" i="27"/>
  <c r="F74" i="27" s="1"/>
  <c r="X76" i="27"/>
  <c r="H76" i="27" s="1"/>
  <c r="X71" i="27"/>
  <c r="H71" i="27" s="1"/>
  <c r="Y77" i="27"/>
  <c r="I77" i="27" s="1"/>
  <c r="W69" i="27"/>
  <c r="G69" i="27" s="1"/>
  <c r="X67" i="27"/>
  <c r="H67" i="27" s="1"/>
  <c r="AA75" i="27"/>
  <c r="K75" i="27" s="1"/>
  <c r="X75" i="27"/>
  <c r="H75" i="27" s="1"/>
  <c r="V68" i="27"/>
  <c r="F68" i="27" s="1"/>
  <c r="Y71" i="27"/>
  <c r="I71" i="27" s="1"/>
  <c r="DS63" i="15"/>
  <c r="DQ63" i="15"/>
  <c r="EZ54" i="15"/>
  <c r="BN54" i="20" s="1"/>
  <c r="FC54" i="15"/>
  <c r="CI54" i="20" s="1"/>
  <c r="EX54" i="15"/>
  <c r="AZ54" i="20" s="1"/>
  <c r="CF39" i="15"/>
  <c r="CI39" i="15"/>
  <c r="CH49" i="15"/>
  <c r="CF49" i="15"/>
  <c r="AO19" i="15"/>
  <c r="DX19" i="15" s="1"/>
  <c r="U19" i="15"/>
  <c r="CN19" i="15" s="1"/>
  <c r="AY19" i="15"/>
  <c r="EP19" i="15" s="1"/>
  <c r="AE19" i="15"/>
  <c r="DF19" i="15" s="1"/>
  <c r="K19" i="15"/>
  <c r="BV19" i="15" s="1"/>
  <c r="HN108" i="3"/>
  <c r="II108" i="3"/>
  <c r="HQ108" i="3"/>
  <c r="EE108" i="3"/>
  <c r="JV108" i="3"/>
  <c r="EW108" i="3"/>
  <c r="BV108" i="3"/>
  <c r="BG108" i="3"/>
  <c r="GB108" i="3"/>
  <c r="BX108" i="3"/>
  <c r="GX108" i="3"/>
  <c r="CS108" i="3"/>
  <c r="IS108" i="3"/>
  <c r="CO108" i="3"/>
  <c r="EO108" i="3"/>
  <c r="KI109" i="3"/>
  <c r="JQ109" i="3"/>
  <c r="HS109" i="3"/>
  <c r="GY109" i="3"/>
  <c r="GE109" i="3"/>
  <c r="EG109" i="3"/>
  <c r="DO109" i="3"/>
  <c r="CT109" i="3"/>
  <c r="BZ109" i="3"/>
  <c r="GD107" i="3"/>
  <c r="EJ107" i="3"/>
  <c r="DR107" i="3"/>
  <c r="CX107" i="3"/>
  <c r="CD107" i="3"/>
  <c r="FD108" i="3"/>
  <c r="IY108" i="3"/>
  <c r="BR108" i="3"/>
  <c r="D75" i="21"/>
  <c r="HH108" i="3"/>
  <c r="KE108" i="3"/>
  <c r="FZ108" i="3"/>
  <c r="CE108" i="3"/>
  <c r="IT109" i="3"/>
  <c r="HZ109" i="3"/>
  <c r="GB109" i="3"/>
  <c r="FH109" i="3"/>
  <c r="EP109" i="3"/>
  <c r="DV109" i="3"/>
  <c r="BX109" i="3"/>
  <c r="BD109" i="3"/>
  <c r="GJ107" i="3"/>
  <c r="FR107" i="3"/>
  <c r="EX107" i="3"/>
  <c r="ED107" i="3"/>
  <c r="CJ107" i="3"/>
  <c r="BR107" i="3"/>
  <c r="AX107" i="3"/>
  <c r="AI67" i="17"/>
  <c r="AL67" i="17"/>
  <c r="AH67" i="17"/>
  <c r="AJ67" i="17"/>
  <c r="AK67" i="17"/>
  <c r="AG67" i="17"/>
  <c r="AJ66" i="21"/>
  <c r="AL66" i="21"/>
  <c r="AH66" i="21"/>
  <c r="AK66" i="21"/>
  <c r="AG66" i="21"/>
  <c r="AI66" i="21"/>
  <c r="AI63" i="17"/>
  <c r="AL63" i="17"/>
  <c r="AH63" i="17"/>
  <c r="AJ63" i="17"/>
  <c r="AK63" i="17"/>
  <c r="AG63" i="17"/>
  <c r="AJ62" i="21"/>
  <c r="AL62" i="21"/>
  <c r="AH62" i="21"/>
  <c r="AK62" i="21"/>
  <c r="AG62" i="21"/>
  <c r="AI62" i="21"/>
  <c r="IN108" i="3"/>
  <c r="CT108" i="3"/>
  <c r="JY108" i="3"/>
  <c r="JG109" i="3"/>
  <c r="IO109" i="3"/>
  <c r="HT109" i="3"/>
  <c r="EX109" i="3"/>
  <c r="ED109" i="3"/>
  <c r="DI109" i="3"/>
  <c r="CQ109" i="3"/>
  <c r="IW107" i="3"/>
  <c r="IB107" i="3"/>
  <c r="EW107" i="3"/>
  <c r="EB107" i="3"/>
  <c r="DH107" i="3"/>
  <c r="CP107" i="3"/>
  <c r="EG34" i="3"/>
  <c r="DO34" i="3"/>
  <c r="EF33" i="3"/>
  <c r="DN33" i="3"/>
  <c r="CR108" i="3"/>
  <c r="DJ108" i="3"/>
  <c r="DN109" i="3"/>
  <c r="HQ107" i="3"/>
  <c r="DZ107" i="3"/>
  <c r="EI34" i="3"/>
  <c r="AE67" i="19"/>
  <c r="AA67" i="19"/>
  <c r="AB67" i="19"/>
  <c r="Z67" i="19"/>
  <c r="AC67" i="19"/>
  <c r="AD67" i="19"/>
  <c r="AQ66" i="19"/>
  <c r="AO66" i="19"/>
  <c r="AS66" i="19"/>
  <c r="AN66" i="19"/>
  <c r="AP66" i="19"/>
  <c r="AR66" i="19"/>
  <c r="AB63" i="19"/>
  <c r="AE63" i="19"/>
  <c r="AA63" i="19"/>
  <c r="AD63" i="19"/>
  <c r="Z63" i="19"/>
  <c r="AC63" i="19"/>
  <c r="AR62" i="19"/>
  <c r="AN62" i="19"/>
  <c r="AQ62" i="19"/>
  <c r="AS62" i="19"/>
  <c r="AO62" i="19"/>
  <c r="AP62" i="19"/>
  <c r="HR109" i="3"/>
  <c r="EA109" i="3"/>
  <c r="KJ109" i="3"/>
  <c r="FJ109" i="3"/>
  <c r="GF109" i="3"/>
  <c r="BF109" i="3"/>
  <c r="CA109" i="3"/>
  <c r="HA109" i="3"/>
  <c r="CW109" i="3"/>
  <c r="IW109" i="3"/>
  <c r="JR109" i="3"/>
  <c r="ER109" i="3"/>
  <c r="FN109" i="3"/>
  <c r="AN109" i="3"/>
  <c r="CH33" i="3"/>
  <c r="JY33" i="3"/>
  <c r="FT33" i="3"/>
  <c r="BP33" i="3"/>
  <c r="HZ107" i="3"/>
  <c r="DQ107" i="3"/>
  <c r="GI107" i="3"/>
  <c r="BI107" i="3"/>
  <c r="CE107" i="3"/>
  <c r="CZ107" i="3"/>
  <c r="IZ107" i="3"/>
  <c r="JV107" i="3"/>
  <c r="EV107" i="3"/>
  <c r="FQ107" i="3"/>
  <c r="AQ107" i="3"/>
  <c r="DZ34" i="3"/>
  <c r="EZ34" i="3"/>
  <c r="JV34" i="3"/>
  <c r="J66" i="16"/>
  <c r="F66" i="16"/>
  <c r="H66" i="16"/>
  <c r="G66" i="16"/>
  <c r="I66" i="16"/>
  <c r="E66" i="16"/>
  <c r="DA64" i="15"/>
  <c r="CW64" i="15"/>
  <c r="CY64" i="15"/>
  <c r="CX64" i="15"/>
  <c r="CZ64" i="15"/>
  <c r="CV64" i="15"/>
  <c r="V63" i="16"/>
  <c r="X63" i="16"/>
  <c r="T63" i="16"/>
  <c r="W63" i="16"/>
  <c r="S63" i="16"/>
  <c r="U63" i="16"/>
  <c r="DA62" i="15"/>
  <c r="CW62" i="15"/>
  <c r="CY62" i="15"/>
  <c r="CV62" i="15"/>
  <c r="CX62" i="15"/>
  <c r="CZ62" i="15"/>
  <c r="AE61" i="16"/>
  <c r="AA61" i="16"/>
  <c r="AC61" i="16"/>
  <c r="AB61" i="16"/>
  <c r="AD61" i="16"/>
  <c r="Z61" i="16"/>
  <c r="X60" i="16"/>
  <c r="T60" i="16"/>
  <c r="S60" i="16"/>
  <c r="V60" i="16"/>
  <c r="U60" i="16"/>
  <c r="W60" i="16"/>
  <c r="V58" i="19"/>
  <c r="X58" i="19"/>
  <c r="T58" i="19"/>
  <c r="W58" i="19"/>
  <c r="S58" i="19"/>
  <c r="U58" i="19"/>
  <c r="V58" i="21"/>
  <c r="X58" i="21"/>
  <c r="T58" i="21"/>
  <c r="W58" i="21"/>
  <c r="S58" i="21"/>
  <c r="U58" i="21"/>
  <c r="V52" i="16"/>
  <c r="X52" i="16"/>
  <c r="T52" i="16"/>
  <c r="W52" i="16"/>
  <c r="S52" i="16"/>
  <c r="U52" i="16"/>
  <c r="W50" i="19"/>
  <c r="S50" i="19"/>
  <c r="U50" i="19"/>
  <c r="X50" i="19"/>
  <c r="T50" i="19"/>
  <c r="V50" i="19"/>
  <c r="P49" i="19"/>
  <c r="L49" i="19"/>
  <c r="N49" i="19"/>
  <c r="Q49" i="19"/>
  <c r="M49" i="19"/>
  <c r="O49" i="19"/>
  <c r="AQ66" i="16"/>
  <c r="AS66" i="16"/>
  <c r="AO66" i="16"/>
  <c r="AR66" i="16"/>
  <c r="AN66" i="16"/>
  <c r="AP66" i="16"/>
  <c r="BY65" i="17"/>
  <c r="CB65" i="17"/>
  <c r="BX65" i="17"/>
  <c r="BZ65" i="17"/>
  <c r="BW65" i="17"/>
  <c r="CA65" i="17"/>
  <c r="Q65" i="16"/>
  <c r="M65" i="16"/>
  <c r="O65" i="16"/>
  <c r="N65" i="16"/>
  <c r="L65" i="16"/>
  <c r="P65" i="16"/>
  <c r="P64" i="19"/>
  <c r="L64" i="19"/>
  <c r="O64" i="19"/>
  <c r="Q64" i="19"/>
  <c r="M64" i="19"/>
  <c r="N64" i="19"/>
  <c r="AE63" i="16"/>
  <c r="AA63" i="16"/>
  <c r="AC63" i="16"/>
  <c r="AB63" i="16"/>
  <c r="AD63" i="16"/>
  <c r="Z63" i="16"/>
  <c r="O60" i="21"/>
  <c r="Q60" i="21"/>
  <c r="M60" i="21"/>
  <c r="P60" i="21"/>
  <c r="L60" i="21"/>
  <c r="N60" i="21"/>
  <c r="AJ57" i="16"/>
  <c r="AK57" i="16"/>
  <c r="AH57" i="16"/>
  <c r="AL57" i="16"/>
  <c r="AG57" i="16"/>
  <c r="AI57" i="16"/>
  <c r="Q56" i="19"/>
  <c r="M56" i="19"/>
  <c r="O56" i="19"/>
  <c r="N56" i="19"/>
  <c r="L56" i="19"/>
  <c r="P56" i="19"/>
  <c r="DA55" i="15"/>
  <c r="CW55" i="15"/>
  <c r="CZ55" i="15"/>
  <c r="CY55" i="15"/>
  <c r="CV55" i="15"/>
  <c r="CX55" i="15"/>
  <c r="H54" i="16"/>
  <c r="J54" i="16"/>
  <c r="F54" i="16"/>
  <c r="I54" i="16"/>
  <c r="E54" i="16"/>
  <c r="G54" i="16"/>
  <c r="AC53" i="16"/>
  <c r="AE53" i="16"/>
  <c r="AA53" i="16"/>
  <c r="AD53" i="16"/>
  <c r="Z53" i="16"/>
  <c r="AB53" i="16"/>
  <c r="O52" i="21"/>
  <c r="Q52" i="21"/>
  <c r="M52" i="21"/>
  <c r="P52" i="21"/>
  <c r="L52" i="21"/>
  <c r="N52" i="21"/>
  <c r="N50" i="17"/>
  <c r="P50" i="17"/>
  <c r="L50" i="17"/>
  <c r="O50" i="17"/>
  <c r="Q50" i="17"/>
  <c r="M50" i="17"/>
  <c r="BR49" i="21"/>
  <c r="BT49" i="21"/>
  <c r="BP49" i="21"/>
  <c r="BS49" i="21"/>
  <c r="BU49" i="21"/>
  <c r="BQ49" i="21"/>
  <c r="AP48" i="17"/>
  <c r="AR48" i="17"/>
  <c r="AN48" i="17"/>
  <c r="AQ48" i="17"/>
  <c r="AO48" i="17"/>
  <c r="AS48" i="17"/>
  <c r="G47" i="19"/>
  <c r="I47" i="19"/>
  <c r="E47" i="19"/>
  <c r="H47" i="19"/>
  <c r="J47" i="19"/>
  <c r="F47" i="19"/>
  <c r="N46" i="17"/>
  <c r="P46" i="17"/>
  <c r="L46" i="17"/>
  <c r="O46" i="17"/>
  <c r="Q46" i="17"/>
  <c r="M46" i="17"/>
  <c r="N45" i="21"/>
  <c r="P45" i="21"/>
  <c r="L45" i="21"/>
  <c r="O45" i="21"/>
  <c r="Q45" i="21"/>
  <c r="M45" i="21"/>
  <c r="N42" i="17"/>
  <c r="P42" i="17"/>
  <c r="L42" i="17"/>
  <c r="O42" i="17"/>
  <c r="Q42" i="17"/>
  <c r="M42" i="17"/>
  <c r="N41" i="21"/>
  <c r="P41" i="21"/>
  <c r="L41" i="21"/>
  <c r="O41" i="21"/>
  <c r="Q41" i="21"/>
  <c r="M41" i="21"/>
  <c r="N38" i="17"/>
  <c r="P38" i="17"/>
  <c r="L38" i="17"/>
  <c r="O38" i="17"/>
  <c r="Q38" i="17"/>
  <c r="M38" i="17"/>
  <c r="H67" i="16"/>
  <c r="J67" i="16"/>
  <c r="F67" i="16"/>
  <c r="I67" i="16"/>
  <c r="E67" i="16"/>
  <c r="G67" i="16"/>
  <c r="AS67" i="16"/>
  <c r="AO67" i="16"/>
  <c r="AQ67" i="16"/>
  <c r="AP67" i="16"/>
  <c r="AN67" i="16"/>
  <c r="AR67" i="16"/>
  <c r="AP61" i="19"/>
  <c r="AS61" i="19"/>
  <c r="AO61" i="19"/>
  <c r="AN61" i="19"/>
  <c r="AR61" i="19"/>
  <c r="AQ61" i="19"/>
  <c r="AR60" i="19"/>
  <c r="AN60" i="19"/>
  <c r="AQ60" i="19"/>
  <c r="AS60" i="19"/>
  <c r="AO60" i="19"/>
  <c r="AP60" i="19"/>
  <c r="AC60" i="21"/>
  <c r="AE60" i="21"/>
  <c r="AA60" i="21"/>
  <c r="AD60" i="21"/>
  <c r="Z60" i="21"/>
  <c r="AB60" i="21"/>
  <c r="AE58" i="19"/>
  <c r="AA58" i="19"/>
  <c r="AC58" i="19"/>
  <c r="AB58" i="19"/>
  <c r="AD58" i="19"/>
  <c r="Z58" i="19"/>
  <c r="AE58" i="21"/>
  <c r="AA58" i="21"/>
  <c r="AC58" i="21"/>
  <c r="AB58" i="21"/>
  <c r="AD58" i="21"/>
  <c r="Z58" i="21"/>
  <c r="AE56" i="19"/>
  <c r="AA56" i="19"/>
  <c r="AC56" i="19"/>
  <c r="AB56" i="19"/>
  <c r="AD56" i="19"/>
  <c r="Z56" i="19"/>
  <c r="AC56" i="21"/>
  <c r="AE56" i="21"/>
  <c r="AA56" i="21"/>
  <c r="AD56" i="21"/>
  <c r="Z56" i="21"/>
  <c r="AB56" i="21"/>
  <c r="AE54" i="19"/>
  <c r="AA54" i="19"/>
  <c r="AC54" i="19"/>
  <c r="AB54" i="19"/>
  <c r="AD54" i="19"/>
  <c r="Z54" i="19"/>
  <c r="AE54" i="21"/>
  <c r="AA54" i="21"/>
  <c r="AC54" i="21"/>
  <c r="AB54" i="21"/>
  <c r="AD54" i="21"/>
  <c r="Z54" i="21"/>
  <c r="AE52" i="19"/>
  <c r="AA52" i="19"/>
  <c r="AB52" i="19"/>
  <c r="AD52" i="19"/>
  <c r="Z52" i="19"/>
  <c r="AC52" i="19"/>
  <c r="AC52" i="21"/>
  <c r="AE52" i="21"/>
  <c r="AA52" i="21"/>
  <c r="AD52" i="21"/>
  <c r="Z52" i="21"/>
  <c r="AB52" i="21"/>
  <c r="AB50" i="19"/>
  <c r="AD50" i="19"/>
  <c r="Z50" i="19"/>
  <c r="AC50" i="19"/>
  <c r="AE50" i="19"/>
  <c r="AA50" i="19"/>
  <c r="I59" i="19"/>
  <c r="E59" i="19"/>
  <c r="J59" i="19"/>
  <c r="F59" i="19"/>
  <c r="G59" i="19"/>
  <c r="H59" i="19"/>
  <c r="DP59" i="15"/>
  <c r="DS59" i="15"/>
  <c r="DN59" i="15"/>
  <c r="DR59" i="15"/>
  <c r="DO59" i="15"/>
  <c r="DQ59" i="15"/>
  <c r="AI59" i="17"/>
  <c r="AL59" i="17"/>
  <c r="AH59" i="17"/>
  <c r="AJ59" i="17"/>
  <c r="AK59" i="17"/>
  <c r="AG59" i="17"/>
  <c r="X57" i="19"/>
  <c r="T57" i="19"/>
  <c r="V57" i="19"/>
  <c r="U57" i="19"/>
  <c r="S57" i="19"/>
  <c r="W57" i="19"/>
  <c r="O57" i="19"/>
  <c r="Q57" i="19"/>
  <c r="M57" i="19"/>
  <c r="P57" i="19"/>
  <c r="L57" i="19"/>
  <c r="N57" i="19"/>
  <c r="AR57" i="17"/>
  <c r="AN57" i="17"/>
  <c r="AQ57" i="17"/>
  <c r="AS57" i="17"/>
  <c r="AO57" i="17"/>
  <c r="AP57" i="17"/>
  <c r="EI55" i="15"/>
  <c r="EK55" i="15"/>
  <c r="EF55" i="15"/>
  <c r="EJ55" i="15"/>
  <c r="EG55" i="15"/>
  <c r="EH55" i="15"/>
  <c r="AQ55" i="19"/>
  <c r="AS55" i="19"/>
  <c r="AO55" i="19"/>
  <c r="AR55" i="19"/>
  <c r="AN55" i="19"/>
  <c r="AP55" i="19"/>
  <c r="P55" i="17"/>
  <c r="L55" i="17"/>
  <c r="N55" i="17"/>
  <c r="Q55" i="17"/>
  <c r="M55" i="17"/>
  <c r="O55" i="17"/>
  <c r="AL53" i="19"/>
  <c r="AH53" i="19"/>
  <c r="AI53" i="19"/>
  <c r="AJ53" i="19"/>
  <c r="AK53" i="19"/>
  <c r="AG53" i="19"/>
  <c r="U53" i="17"/>
  <c r="W53" i="17"/>
  <c r="S53" i="17"/>
  <c r="V53" i="17"/>
  <c r="T53" i="17"/>
  <c r="X53" i="17"/>
  <c r="G53" i="17"/>
  <c r="I53" i="17"/>
  <c r="E53" i="17"/>
  <c r="H53" i="17"/>
  <c r="J53" i="17"/>
  <c r="F53" i="17"/>
  <c r="J51" i="19"/>
  <c r="F51" i="19"/>
  <c r="I51" i="19"/>
  <c r="G51" i="19"/>
  <c r="E51" i="19"/>
  <c r="H51" i="19"/>
  <c r="DP51" i="15"/>
  <c r="DS51" i="15"/>
  <c r="DN51" i="15"/>
  <c r="DR51" i="15"/>
  <c r="DO51" i="15"/>
  <c r="DQ51" i="15"/>
  <c r="AI51" i="17"/>
  <c r="AK51" i="17"/>
  <c r="AG51" i="17"/>
  <c r="AJ51" i="17"/>
  <c r="AL51" i="17"/>
  <c r="AH51" i="17"/>
  <c r="AE50" i="21"/>
  <c r="AA50" i="21"/>
  <c r="AC50" i="21"/>
  <c r="AB50" i="21"/>
  <c r="AD50" i="21"/>
  <c r="Z50" i="21"/>
  <c r="DP47" i="15"/>
  <c r="DS47" i="15"/>
  <c r="DO47" i="15"/>
  <c r="DQ47" i="15"/>
  <c r="DR47" i="15"/>
  <c r="DN47" i="15"/>
  <c r="G45" i="19"/>
  <c r="I45" i="19"/>
  <c r="E45" i="19"/>
  <c r="H45" i="19"/>
  <c r="F45" i="19"/>
  <c r="J45" i="19"/>
  <c r="DP45" i="15"/>
  <c r="DS45" i="15"/>
  <c r="DO45" i="15"/>
  <c r="DN45" i="15"/>
  <c r="DR45" i="15"/>
  <c r="DQ45" i="15"/>
  <c r="I43" i="19"/>
  <c r="E43" i="19"/>
  <c r="G43" i="19"/>
  <c r="J43" i="19"/>
  <c r="F43" i="19"/>
  <c r="H43" i="19"/>
  <c r="DP43" i="15"/>
  <c r="DS43" i="15"/>
  <c r="DO43" i="15"/>
  <c r="DN43" i="15"/>
  <c r="DR43" i="15"/>
  <c r="DQ43" i="15"/>
  <c r="BU42" i="16"/>
  <c r="BQ42" i="16"/>
  <c r="BS42" i="16"/>
  <c r="BR42" i="16"/>
  <c r="BT42" i="16"/>
  <c r="BP42" i="16"/>
  <c r="I41" i="19"/>
  <c r="E41" i="19"/>
  <c r="G41" i="19"/>
  <c r="J41" i="19"/>
  <c r="F41" i="19"/>
  <c r="H41" i="19"/>
  <c r="DP41" i="15"/>
  <c r="DS41" i="15"/>
  <c r="DO41" i="15"/>
  <c r="DN41" i="15"/>
  <c r="DR41" i="15"/>
  <c r="DQ41" i="15"/>
  <c r="I39" i="19"/>
  <c r="E39" i="19"/>
  <c r="G39" i="19"/>
  <c r="J39" i="19"/>
  <c r="F39" i="19"/>
  <c r="H39" i="19"/>
  <c r="DP39" i="15"/>
  <c r="DS39" i="15"/>
  <c r="DO39" i="15"/>
  <c r="DN39" i="15"/>
  <c r="DR39" i="15"/>
  <c r="DQ39" i="15"/>
  <c r="BU38" i="16"/>
  <c r="BQ38" i="16"/>
  <c r="BS38" i="16"/>
  <c r="BR38" i="16"/>
  <c r="BT38" i="16"/>
  <c r="BP38" i="16"/>
  <c r="N37" i="19"/>
  <c r="P37" i="19"/>
  <c r="L37" i="19"/>
  <c r="M37" i="19"/>
  <c r="Q37" i="19"/>
  <c r="O37" i="19"/>
  <c r="AE36" i="16"/>
  <c r="AA36" i="16"/>
  <c r="AC36" i="16"/>
  <c r="AB36" i="16"/>
  <c r="Z36" i="16"/>
  <c r="AD36" i="16"/>
  <c r="AE35" i="19"/>
  <c r="AA35" i="19"/>
  <c r="AC35" i="19"/>
  <c r="AB35" i="19"/>
  <c r="Z35" i="19"/>
  <c r="AD35" i="19"/>
  <c r="I34" i="17"/>
  <c r="E34" i="17"/>
  <c r="G34" i="17"/>
  <c r="J34" i="17"/>
  <c r="F34" i="17"/>
  <c r="H34" i="17"/>
  <c r="FC32" i="15"/>
  <c r="CI32" i="20" s="1"/>
  <c r="EY32" i="15"/>
  <c r="BG32" i="20" s="1"/>
  <c r="FA32" i="15"/>
  <c r="BU32" i="20" s="1"/>
  <c r="EX32" i="15"/>
  <c r="AZ32" i="20" s="1"/>
  <c r="EZ32" i="15"/>
  <c r="BN32" i="20" s="1"/>
  <c r="FB32" i="15"/>
  <c r="CB32" i="20" s="1"/>
  <c r="AB32" i="17"/>
  <c r="AD32" i="17"/>
  <c r="Z32" i="17"/>
  <c r="AC32" i="17"/>
  <c r="AE32" i="17"/>
  <c r="AA32" i="17"/>
  <c r="H32" i="16"/>
  <c r="J32" i="16"/>
  <c r="F32" i="16"/>
  <c r="I32" i="16"/>
  <c r="E32" i="16"/>
  <c r="G32" i="16"/>
  <c r="H31" i="19"/>
  <c r="J31" i="19"/>
  <c r="F31" i="19"/>
  <c r="I31" i="19"/>
  <c r="E31" i="19"/>
  <c r="G31" i="19"/>
  <c r="Q30" i="16"/>
  <c r="M30" i="16"/>
  <c r="O30" i="16"/>
  <c r="P30" i="16"/>
  <c r="L30" i="16"/>
  <c r="N30" i="16"/>
  <c r="N28" i="17"/>
  <c r="P28" i="17"/>
  <c r="L28" i="17"/>
  <c r="O28" i="17"/>
  <c r="Q28" i="17"/>
  <c r="M28" i="17"/>
  <c r="AJ28" i="16"/>
  <c r="AL28" i="16"/>
  <c r="AH28" i="16"/>
  <c r="AI28" i="16"/>
  <c r="AK28" i="16"/>
  <c r="AG28" i="16"/>
  <c r="J26" i="19"/>
  <c r="F26" i="19"/>
  <c r="H26" i="19"/>
  <c r="G26" i="19"/>
  <c r="E26" i="19"/>
  <c r="I26" i="19"/>
  <c r="EZ44" i="15"/>
  <c r="BN44" i="20" s="1"/>
  <c r="FC44" i="15"/>
  <c r="CI44" i="20" s="1"/>
  <c r="EY44" i="15"/>
  <c r="BG44" i="20" s="1"/>
  <c r="FB44" i="15"/>
  <c r="CB44" i="20" s="1"/>
  <c r="EX44" i="15"/>
  <c r="AZ44" i="20" s="1"/>
  <c r="FA44" i="15"/>
  <c r="BU44" i="20" s="1"/>
  <c r="I37" i="19"/>
  <c r="E37" i="19"/>
  <c r="G37" i="19"/>
  <c r="H37" i="19"/>
  <c r="F37" i="19"/>
  <c r="J37" i="19"/>
  <c r="N34" i="17"/>
  <c r="P34" i="17"/>
  <c r="L34" i="17"/>
  <c r="O34" i="17"/>
  <c r="Q34" i="17"/>
  <c r="M34" i="17"/>
  <c r="FC30" i="15"/>
  <c r="CI30" i="20" s="1"/>
  <c r="EY30" i="15"/>
  <c r="BG30" i="20" s="1"/>
  <c r="EX30" i="15"/>
  <c r="AZ30" i="20" s="1"/>
  <c r="FA30" i="15"/>
  <c r="BU30" i="20" s="1"/>
  <c r="FB30" i="15"/>
  <c r="CB30" i="20" s="1"/>
  <c r="EZ30" i="15"/>
  <c r="BN30" i="20" s="1"/>
  <c r="N30" i="17"/>
  <c r="P30" i="17"/>
  <c r="L30" i="17"/>
  <c r="O30" i="17"/>
  <c r="Q30" i="17"/>
  <c r="M30" i="17"/>
  <c r="I65" i="19"/>
  <c r="E65" i="19"/>
  <c r="H65" i="19"/>
  <c r="G65" i="19"/>
  <c r="F65" i="19"/>
  <c r="J65" i="19"/>
  <c r="AP65" i="19"/>
  <c r="AS65" i="19"/>
  <c r="AO65" i="19"/>
  <c r="AN65" i="19"/>
  <c r="AR65" i="19"/>
  <c r="AQ65" i="19"/>
  <c r="CF48" i="15"/>
  <c r="CI48" i="15"/>
  <c r="CE48" i="15"/>
  <c r="CG48" i="15"/>
  <c r="CH48" i="15"/>
  <c r="CD48" i="15"/>
  <c r="H46" i="16"/>
  <c r="J46" i="16"/>
  <c r="F46" i="16"/>
  <c r="I46" i="16"/>
  <c r="E46" i="16"/>
  <c r="G46" i="16"/>
  <c r="CF46" i="15"/>
  <c r="CI46" i="15"/>
  <c r="CE46" i="15"/>
  <c r="CG46" i="15"/>
  <c r="CD46" i="15"/>
  <c r="CH46" i="15"/>
  <c r="BD45" i="21"/>
  <c r="BF45" i="21"/>
  <c r="BB45" i="21"/>
  <c r="BE45" i="21"/>
  <c r="BC45" i="21"/>
  <c r="BG45" i="21"/>
  <c r="AS44" i="16"/>
  <c r="AO44" i="16"/>
  <c r="AQ44" i="16"/>
  <c r="AP44" i="16"/>
  <c r="AR44" i="16"/>
  <c r="AN44" i="16"/>
  <c r="AL44" i="21"/>
  <c r="AH44" i="21"/>
  <c r="AJ44" i="21"/>
  <c r="AI44" i="21"/>
  <c r="AK44" i="21"/>
  <c r="AG44" i="21"/>
  <c r="AJ42" i="16"/>
  <c r="AL42" i="16"/>
  <c r="AH42" i="16"/>
  <c r="AK42" i="16"/>
  <c r="AG42" i="16"/>
  <c r="AI42" i="16"/>
  <c r="AE42" i="21"/>
  <c r="AA42" i="21"/>
  <c r="AC42" i="21"/>
  <c r="AB42" i="21"/>
  <c r="AD42" i="21"/>
  <c r="Z42" i="21"/>
  <c r="Q40" i="16"/>
  <c r="M40" i="16"/>
  <c r="O40" i="16"/>
  <c r="N40" i="16"/>
  <c r="P40" i="16"/>
  <c r="L40" i="16"/>
  <c r="J40" i="21"/>
  <c r="F40" i="21"/>
  <c r="H40" i="21"/>
  <c r="G40" i="21"/>
  <c r="I40" i="21"/>
  <c r="E40" i="21"/>
  <c r="H38" i="16"/>
  <c r="J38" i="16"/>
  <c r="F38" i="16"/>
  <c r="I38" i="16"/>
  <c r="E38" i="16"/>
  <c r="G38" i="16"/>
  <c r="CF38" i="15"/>
  <c r="CI38" i="15"/>
  <c r="CE38" i="15"/>
  <c r="CG38" i="15"/>
  <c r="CD38" i="15"/>
  <c r="CH38" i="15"/>
  <c r="FA37" i="15"/>
  <c r="BU37" i="20" s="1"/>
  <c r="FC37" i="15"/>
  <c r="CI37" i="20" s="1"/>
  <c r="EX37" i="15"/>
  <c r="AZ37" i="20" s="1"/>
  <c r="FB37" i="15"/>
  <c r="CB37" i="20" s="1"/>
  <c r="EZ37" i="15"/>
  <c r="BN37" i="20" s="1"/>
  <c r="EY37" i="15"/>
  <c r="BG37" i="20" s="1"/>
  <c r="AD37" i="17"/>
  <c r="Z37" i="17"/>
  <c r="AB37" i="17"/>
  <c r="AE37" i="17"/>
  <c r="AA37" i="17"/>
  <c r="AC37" i="17"/>
  <c r="AP37" i="21"/>
  <c r="AR37" i="21"/>
  <c r="AN37" i="21"/>
  <c r="AQ37" i="21"/>
  <c r="AS37" i="21"/>
  <c r="AO37" i="21"/>
  <c r="O36" i="21"/>
  <c r="Q36" i="21"/>
  <c r="M36" i="21"/>
  <c r="P36" i="21"/>
  <c r="L36" i="21"/>
  <c r="N36" i="21"/>
  <c r="J35" i="21"/>
  <c r="F35" i="21"/>
  <c r="H35" i="21"/>
  <c r="G35" i="21"/>
  <c r="E35" i="21"/>
  <c r="I35" i="21"/>
  <c r="DQ34" i="15"/>
  <c r="DS34" i="15"/>
  <c r="DN34" i="15"/>
  <c r="DR34" i="15"/>
  <c r="DP34" i="15"/>
  <c r="DO34" i="15"/>
  <c r="AC34" i="21"/>
  <c r="AB34" i="21"/>
  <c r="AE34" i="21"/>
  <c r="Z34" i="21"/>
  <c r="AD34" i="21"/>
  <c r="AA34" i="21"/>
  <c r="AI33" i="17"/>
  <c r="AK33" i="17"/>
  <c r="AG33" i="17"/>
  <c r="AJ33" i="17"/>
  <c r="AL33" i="17"/>
  <c r="AH33" i="17"/>
  <c r="AE33" i="21"/>
  <c r="AA33" i="21"/>
  <c r="AC33" i="21"/>
  <c r="AB33" i="21"/>
  <c r="AD33" i="21"/>
  <c r="Z33" i="21"/>
  <c r="P31" i="17"/>
  <c r="L31" i="17"/>
  <c r="N31" i="17"/>
  <c r="Q31" i="17"/>
  <c r="M31" i="17"/>
  <c r="O31" i="17"/>
  <c r="H31" i="21"/>
  <c r="J31" i="21"/>
  <c r="F31" i="21"/>
  <c r="I31" i="21"/>
  <c r="E31" i="21"/>
  <c r="G31" i="21"/>
  <c r="DQ30" i="15"/>
  <c r="DS30" i="15"/>
  <c r="DN30" i="15"/>
  <c r="DP30" i="15"/>
  <c r="DR30" i="15"/>
  <c r="DO30" i="15"/>
  <c r="CI30" i="15"/>
  <c r="CE30" i="15"/>
  <c r="CH30" i="15"/>
  <c r="CF30" i="15"/>
  <c r="CG30" i="15"/>
  <c r="CD30" i="15"/>
  <c r="AS29" i="19"/>
  <c r="AO29" i="19"/>
  <c r="AQ29" i="19"/>
  <c r="AP29" i="19"/>
  <c r="AR29" i="19"/>
  <c r="AN29" i="19"/>
  <c r="AD29" i="17"/>
  <c r="Z29" i="17"/>
  <c r="AB29" i="17"/>
  <c r="AE29" i="17"/>
  <c r="AA29" i="17"/>
  <c r="AC29" i="17"/>
  <c r="AS29" i="21"/>
  <c r="AO29" i="21"/>
  <c r="AQ29" i="21"/>
  <c r="AP29" i="21"/>
  <c r="AN29" i="21"/>
  <c r="AR29" i="21"/>
  <c r="AS27" i="19"/>
  <c r="AO27" i="19"/>
  <c r="AQ27" i="19"/>
  <c r="AP27" i="19"/>
  <c r="AR27" i="19"/>
  <c r="AN27" i="19"/>
  <c r="AC27" i="16"/>
  <c r="AD27" i="16"/>
  <c r="AA27" i="16"/>
  <c r="AE27" i="16"/>
  <c r="Z27" i="16"/>
  <c r="AB27" i="16"/>
  <c r="P26" i="16"/>
  <c r="L26" i="16"/>
  <c r="N26" i="16"/>
  <c r="Q26" i="16"/>
  <c r="M26" i="16"/>
  <c r="O26" i="16"/>
  <c r="AS25" i="19"/>
  <c r="AO25" i="19"/>
  <c r="AQ25" i="19"/>
  <c r="AP25" i="19"/>
  <c r="AR25" i="19"/>
  <c r="AN25" i="19"/>
  <c r="AB25" i="16"/>
  <c r="AD25" i="16"/>
  <c r="Z25" i="16"/>
  <c r="AC25" i="16"/>
  <c r="AE25" i="16"/>
  <c r="AA25" i="16"/>
  <c r="P24" i="16"/>
  <c r="L24" i="16"/>
  <c r="N24" i="16"/>
  <c r="Q24" i="16"/>
  <c r="M24" i="16"/>
  <c r="O24" i="16"/>
  <c r="AS23" i="19"/>
  <c r="AO23" i="19"/>
  <c r="AQ23" i="19"/>
  <c r="AP23" i="19"/>
  <c r="AR23" i="19"/>
  <c r="AN23" i="19"/>
  <c r="AB23" i="16"/>
  <c r="AD23" i="16"/>
  <c r="Z23" i="16"/>
  <c r="AC23" i="16"/>
  <c r="AE23" i="16"/>
  <c r="AA23" i="16"/>
  <c r="H30" i="16"/>
  <c r="J30" i="16"/>
  <c r="F30" i="16"/>
  <c r="G30" i="16"/>
  <c r="I30" i="16"/>
  <c r="E30" i="16"/>
  <c r="H29" i="19"/>
  <c r="J29" i="19"/>
  <c r="F29" i="19"/>
  <c r="I29" i="19"/>
  <c r="E29" i="19"/>
  <c r="G29" i="19"/>
  <c r="EZ42" i="15"/>
  <c r="BN42" i="20" s="1"/>
  <c r="FC42" i="15"/>
  <c r="CI42" i="20" s="1"/>
  <c r="EY42" i="15"/>
  <c r="BG42" i="20" s="1"/>
  <c r="FB42" i="15"/>
  <c r="CB42" i="20" s="1"/>
  <c r="FA42" i="15"/>
  <c r="BU42" i="20" s="1"/>
  <c r="EX42" i="15"/>
  <c r="AZ42" i="20" s="1"/>
  <c r="AE34" i="16"/>
  <c r="AA34" i="16"/>
  <c r="AC34" i="16"/>
  <c r="AB34" i="16"/>
  <c r="Z34" i="16"/>
  <c r="AD34" i="16"/>
  <c r="X26" i="19"/>
  <c r="T26" i="19"/>
  <c r="V26" i="19"/>
  <c r="U26" i="19"/>
  <c r="W26" i="19"/>
  <c r="S26" i="19"/>
  <c r="W23" i="16"/>
  <c r="S23" i="16"/>
  <c r="U23" i="16"/>
  <c r="X23" i="16"/>
  <c r="T23" i="16"/>
  <c r="V23" i="16"/>
  <c r="AR49" i="17"/>
  <c r="AN49" i="17"/>
  <c r="AP49" i="17"/>
  <c r="AS49" i="17"/>
  <c r="AO49" i="17"/>
  <c r="AQ49" i="17"/>
  <c r="AI49" i="17"/>
  <c r="AK49" i="17"/>
  <c r="AG49" i="17"/>
  <c r="AJ49" i="17"/>
  <c r="AL49" i="17"/>
  <c r="AH49" i="17"/>
  <c r="EI45" i="15"/>
  <c r="EH45" i="15"/>
  <c r="EF45" i="15"/>
  <c r="EK45" i="15"/>
  <c r="EJ45" i="15"/>
  <c r="EG45" i="15"/>
  <c r="P43" i="17"/>
  <c r="L43" i="17"/>
  <c r="N43" i="17"/>
  <c r="Q43" i="17"/>
  <c r="M43" i="17"/>
  <c r="O43" i="17"/>
  <c r="EI41" i="15"/>
  <c r="EH41" i="15"/>
  <c r="EF41" i="15"/>
  <c r="EJ41" i="15"/>
  <c r="EK41" i="15"/>
  <c r="EG41" i="15"/>
  <c r="CX36" i="15"/>
  <c r="CY36" i="15"/>
  <c r="CW36" i="15"/>
  <c r="CV36" i="15"/>
  <c r="DA36" i="15"/>
  <c r="CZ36" i="15"/>
  <c r="AI35" i="17"/>
  <c r="AK35" i="17"/>
  <c r="AG35" i="17"/>
  <c r="AJ35" i="17"/>
  <c r="AL35" i="17"/>
  <c r="AH35" i="17"/>
  <c r="EF35" i="21"/>
  <c r="EB35" i="21"/>
  <c r="DX35" i="21"/>
  <c r="DS35" i="21"/>
  <c r="DO35" i="21"/>
  <c r="ED35" i="21"/>
  <c r="DZ35" i="21"/>
  <c r="DV35" i="21"/>
  <c r="DQ35" i="21"/>
  <c r="DN35" i="21"/>
  <c r="DR35" i="21"/>
  <c r="DP35" i="21"/>
  <c r="W34" i="17"/>
  <c r="S34" i="17"/>
  <c r="U34" i="17"/>
  <c r="X34" i="17"/>
  <c r="T34" i="17"/>
  <c r="V34" i="17"/>
  <c r="DQ32" i="15"/>
  <c r="DP32" i="15"/>
  <c r="DS32" i="15"/>
  <c r="DN32" i="15"/>
  <c r="DO32" i="15"/>
  <c r="DR32" i="15"/>
  <c r="CI32" i="15"/>
  <c r="CE32" i="15"/>
  <c r="CF32" i="15"/>
  <c r="CD32" i="15"/>
  <c r="CH32" i="15"/>
  <c r="CG32" i="15"/>
  <c r="FA31" i="15"/>
  <c r="BU31" i="20" s="1"/>
  <c r="EZ31" i="15"/>
  <c r="BN31" i="20" s="1"/>
  <c r="EY31" i="15"/>
  <c r="BG31" i="20" s="1"/>
  <c r="FC31" i="15"/>
  <c r="CI31" i="20" s="1"/>
  <c r="EX31" i="15"/>
  <c r="AZ31" i="20" s="1"/>
  <c r="FB31" i="15"/>
  <c r="CB31" i="20" s="1"/>
  <c r="DS31" i="15"/>
  <c r="DO31" i="15"/>
  <c r="DP31" i="15"/>
  <c r="DN31" i="15"/>
  <c r="DR31" i="15"/>
  <c r="DQ31" i="15"/>
  <c r="Q31" i="21"/>
  <c r="M31" i="21"/>
  <c r="O31" i="21"/>
  <c r="N31" i="21"/>
  <c r="L31" i="21"/>
  <c r="P31" i="21"/>
  <c r="DQ28" i="15"/>
  <c r="DP28" i="15"/>
  <c r="DS28" i="15"/>
  <c r="DO28" i="15"/>
  <c r="DN28" i="15"/>
  <c r="DR28" i="15"/>
  <c r="O27" i="16"/>
  <c r="Q27" i="16"/>
  <c r="L27" i="16"/>
  <c r="N27" i="16"/>
  <c r="M27" i="16"/>
  <c r="P27" i="16"/>
  <c r="AQ26" i="19"/>
  <c r="AS26" i="19"/>
  <c r="AO26" i="19"/>
  <c r="AR26" i="19"/>
  <c r="AN26" i="19"/>
  <c r="AP26" i="19"/>
  <c r="EJ25" i="15"/>
  <c r="EF25" i="15"/>
  <c r="EI25" i="15"/>
  <c r="EH25" i="15"/>
  <c r="EK25" i="15"/>
  <c r="EG25" i="15"/>
  <c r="AP25" i="16"/>
  <c r="AR25" i="16"/>
  <c r="AN25" i="16"/>
  <c r="AQ25" i="16"/>
  <c r="AO25" i="16"/>
  <c r="AS25" i="16"/>
  <c r="CZ24" i="15"/>
  <c r="CV24" i="15"/>
  <c r="CY24" i="15"/>
  <c r="CX24" i="15"/>
  <c r="DA24" i="15"/>
  <c r="CW24" i="15"/>
  <c r="AE23" i="19"/>
  <c r="AA23" i="19"/>
  <c r="AC23" i="19"/>
  <c r="AB23" i="19"/>
  <c r="Z23" i="19"/>
  <c r="AD23" i="19"/>
  <c r="U23" i="17"/>
  <c r="X23" i="17"/>
  <c r="T23" i="17"/>
  <c r="W23" i="17"/>
  <c r="S23" i="17"/>
  <c r="V23" i="17"/>
  <c r="AX27" i="21"/>
  <c r="AZ27" i="21"/>
  <c r="AV27" i="21"/>
  <c r="AY27" i="21"/>
  <c r="AU27" i="21"/>
  <c r="AW27" i="21"/>
  <c r="EH22" i="15"/>
  <c r="EJ22" i="15"/>
  <c r="EK22" i="15"/>
  <c r="EG22" i="15"/>
  <c r="EF22" i="15"/>
  <c r="EI22" i="15"/>
  <c r="AI22" i="16"/>
  <c r="AK22" i="16"/>
  <c r="AG22" i="16"/>
  <c r="AJ22" i="16"/>
  <c r="AL22" i="16"/>
  <c r="AH22" i="16"/>
  <c r="BE33" i="16"/>
  <c r="BG33" i="16"/>
  <c r="BC33" i="16"/>
  <c r="BF33" i="16"/>
  <c r="BB33" i="16"/>
  <c r="BD33" i="16"/>
  <c r="CF26" i="17"/>
  <c r="CH26" i="17"/>
  <c r="CD26" i="17"/>
  <c r="CE26" i="17"/>
  <c r="CI26" i="17"/>
  <c r="CG26" i="17"/>
  <c r="IF108" i="3"/>
  <c r="BT108" i="3"/>
  <c r="KJ108" i="3"/>
  <c r="JR108" i="3"/>
  <c r="HY108" i="3"/>
  <c r="HE108" i="3"/>
  <c r="GJ108" i="3"/>
  <c r="FR108" i="3"/>
  <c r="DY108" i="3"/>
  <c r="DE108" i="3"/>
  <c r="CJ108" i="3"/>
  <c r="BF108" i="3"/>
  <c r="IV108" i="3"/>
  <c r="IA108" i="3"/>
  <c r="GH108" i="3"/>
  <c r="FP108" i="3"/>
  <c r="EV108" i="3"/>
  <c r="EA108" i="3"/>
  <c r="CH108" i="3"/>
  <c r="BP108" i="3"/>
  <c r="AV108" i="3"/>
  <c r="IE108" i="3"/>
  <c r="DZ108" i="3"/>
  <c r="JA108" i="3"/>
  <c r="EB108" i="3"/>
  <c r="DG108" i="3"/>
  <c r="FG108" i="3"/>
  <c r="KB108" i="3"/>
  <c r="BB108" i="3"/>
  <c r="FX108" i="3"/>
  <c r="AX108" i="3"/>
  <c r="BS108" i="3"/>
  <c r="GS108" i="3"/>
  <c r="BO108" i="3"/>
  <c r="GO108" i="3"/>
  <c r="IO108" i="3"/>
  <c r="KE109" i="3"/>
  <c r="IG109" i="3"/>
  <c r="HO109" i="3"/>
  <c r="GT109" i="3"/>
  <c r="FZ109" i="3"/>
  <c r="EB109" i="3"/>
  <c r="DH109" i="3"/>
  <c r="CP109" i="3"/>
  <c r="BV109" i="3"/>
  <c r="KD107" i="3"/>
  <c r="FY107" i="3"/>
  <c r="EF107" i="3"/>
  <c r="DN107" i="3"/>
  <c r="CS107" i="3"/>
  <c r="BY107" i="3"/>
  <c r="DW34" i="3"/>
  <c r="DB34" i="3"/>
  <c r="DZ33" i="3"/>
  <c r="DF33" i="3"/>
  <c r="CN33" i="3"/>
  <c r="EP108" i="3"/>
  <c r="FH108" i="3"/>
  <c r="JD108" i="3"/>
  <c r="BW108" i="3"/>
  <c r="AM75" i="21"/>
  <c r="K75" i="21"/>
  <c r="Y75" i="21"/>
  <c r="R75" i="21"/>
  <c r="D76" i="16"/>
  <c r="JJ108" i="3"/>
  <c r="FF108" i="3"/>
  <c r="JH109" i="3"/>
  <c r="IP109" i="3"/>
  <c r="HV109" i="3"/>
  <c r="FX109" i="3"/>
  <c r="FD109" i="3"/>
  <c r="EI109" i="3"/>
  <c r="DQ109" i="3"/>
  <c r="BS109" i="3"/>
  <c r="AY109" i="3"/>
  <c r="KA107" i="3"/>
  <c r="IS107" i="3"/>
  <c r="GF107" i="3"/>
  <c r="FN107" i="3"/>
  <c r="ES107" i="3"/>
  <c r="DY107" i="3"/>
  <c r="CF107" i="3"/>
  <c r="BN107" i="3"/>
  <c r="AS107" i="3"/>
  <c r="JW34" i="3"/>
  <c r="JB34" i="3"/>
  <c r="GJ34" i="3"/>
  <c r="FR34" i="3"/>
  <c r="EX34" i="3"/>
  <c r="ED34" i="3"/>
  <c r="CJ34" i="3"/>
  <c r="BR34" i="3"/>
  <c r="AX34" i="3"/>
  <c r="KE33" i="3"/>
  <c r="JJ33" i="3"/>
  <c r="IR33" i="3"/>
  <c r="FZ33" i="3"/>
  <c r="FF33" i="3"/>
  <c r="EN33" i="3"/>
  <c r="DS33" i="3"/>
  <c r="BZ33" i="3"/>
  <c r="BF33" i="3"/>
  <c r="AN33" i="3"/>
  <c r="G67" i="17"/>
  <c r="J67" i="17"/>
  <c r="F67" i="17"/>
  <c r="H67" i="17"/>
  <c r="I67" i="17"/>
  <c r="E67" i="17"/>
  <c r="H66" i="21"/>
  <c r="J66" i="21"/>
  <c r="F66" i="21"/>
  <c r="I66" i="21"/>
  <c r="E66" i="21"/>
  <c r="G66" i="21"/>
  <c r="G63" i="17"/>
  <c r="J63" i="17"/>
  <c r="F63" i="17"/>
  <c r="H63" i="17"/>
  <c r="I63" i="17"/>
  <c r="E63" i="17"/>
  <c r="H62" i="21"/>
  <c r="J62" i="21"/>
  <c r="F62" i="21"/>
  <c r="I62" i="21"/>
  <c r="E62" i="21"/>
  <c r="G62" i="21"/>
  <c r="BZ108" i="3"/>
  <c r="JT108" i="3"/>
  <c r="JB109" i="3"/>
  <c r="IH109" i="3"/>
  <c r="HP109" i="3"/>
  <c r="ES109" i="3"/>
  <c r="DY109" i="3"/>
  <c r="DE109" i="3"/>
  <c r="JJ107" i="3"/>
  <c r="IR107" i="3"/>
  <c r="HX107" i="3"/>
  <c r="FJ107" i="3"/>
  <c r="ER107" i="3"/>
  <c r="DX107" i="3"/>
  <c r="DD107" i="3"/>
  <c r="EB34" i="3"/>
  <c r="EA33" i="3"/>
  <c r="CW108" i="3"/>
  <c r="HW109" i="3"/>
  <c r="DQ34" i="3"/>
  <c r="ED33" i="3"/>
  <c r="Q67" i="19"/>
  <c r="M67" i="19"/>
  <c r="O67" i="19"/>
  <c r="N67" i="19"/>
  <c r="P67" i="19"/>
  <c r="L67" i="19"/>
  <c r="EI66" i="15"/>
  <c r="EK66" i="15"/>
  <c r="EG66" i="15"/>
  <c r="EF66" i="15"/>
  <c r="EH66" i="15"/>
  <c r="EJ66" i="15"/>
  <c r="N63" i="19"/>
  <c r="Q63" i="19"/>
  <c r="M63" i="19"/>
  <c r="L63" i="19"/>
  <c r="P63" i="19"/>
  <c r="O63" i="19"/>
  <c r="EI62" i="15"/>
  <c r="EK62" i="15"/>
  <c r="EG62" i="15"/>
  <c r="EF62" i="15"/>
  <c r="EJ62" i="15"/>
  <c r="EH62" i="15"/>
  <c r="DJ109" i="3"/>
  <c r="JJ109" i="3"/>
  <c r="KF109" i="3"/>
  <c r="FF109" i="3"/>
  <c r="GA109" i="3"/>
  <c r="BA109" i="3"/>
  <c r="BW109" i="3"/>
  <c r="GW109" i="3"/>
  <c r="CR109" i="3"/>
  <c r="IR109" i="3"/>
  <c r="JN109" i="3"/>
  <c r="EN109" i="3"/>
  <c r="DV107" i="3"/>
  <c r="DY33" i="3"/>
  <c r="GH33" i="3"/>
  <c r="CD33" i="3"/>
  <c r="JT33" i="3"/>
  <c r="FP33" i="3"/>
  <c r="KI107" i="3"/>
  <c r="FI107" i="3"/>
  <c r="GE107" i="3"/>
  <c r="BE107" i="3"/>
  <c r="BZ107" i="3"/>
  <c r="GZ107" i="3"/>
  <c r="CV107" i="3"/>
  <c r="IV107" i="3"/>
  <c r="JQ107" i="3"/>
  <c r="EQ107" i="3"/>
  <c r="KI34" i="3"/>
  <c r="BI34" i="3"/>
  <c r="GE34" i="3"/>
  <c r="BZ34" i="3"/>
  <c r="GZ34" i="3"/>
  <c r="IZ34" i="3"/>
  <c r="CV34" i="3"/>
  <c r="EV34" i="3"/>
  <c r="JQ34" i="3"/>
  <c r="AQ34" i="3"/>
  <c r="G64" i="19"/>
  <c r="J64" i="19"/>
  <c r="F64" i="19"/>
  <c r="H64" i="19"/>
  <c r="I64" i="19"/>
  <c r="E64" i="19"/>
  <c r="J64" i="16"/>
  <c r="F64" i="16"/>
  <c r="H64" i="16"/>
  <c r="G64" i="16"/>
  <c r="I64" i="16"/>
  <c r="E64" i="16"/>
  <c r="AC64" i="16"/>
  <c r="AE64" i="16"/>
  <c r="AA64" i="16"/>
  <c r="AD64" i="16"/>
  <c r="Z64" i="16"/>
  <c r="AB64" i="16"/>
  <c r="AC62" i="16"/>
  <c r="AE62" i="16"/>
  <c r="AA62" i="16"/>
  <c r="AD62" i="16"/>
  <c r="Z62" i="16"/>
  <c r="AB62" i="16"/>
  <c r="Q61" i="16"/>
  <c r="M61" i="16"/>
  <c r="O61" i="16"/>
  <c r="N61" i="16"/>
  <c r="L61" i="16"/>
  <c r="P61" i="16"/>
  <c r="AI60" i="19"/>
  <c r="AL60" i="19"/>
  <c r="AH60" i="19"/>
  <c r="AJ60" i="19"/>
  <c r="AK60" i="19"/>
  <c r="AG60" i="19"/>
  <c r="X60" i="21"/>
  <c r="T60" i="21"/>
  <c r="V60" i="21"/>
  <c r="U60" i="21"/>
  <c r="S60" i="21"/>
  <c r="W60" i="21"/>
  <c r="V54" i="16"/>
  <c r="X54" i="16"/>
  <c r="T54" i="16"/>
  <c r="W54" i="16"/>
  <c r="S54" i="16"/>
  <c r="U54" i="16"/>
  <c r="V52" i="19"/>
  <c r="W52" i="19"/>
  <c r="S52" i="19"/>
  <c r="U52" i="19"/>
  <c r="X52" i="19"/>
  <c r="T52" i="19"/>
  <c r="X52" i="21"/>
  <c r="T52" i="21"/>
  <c r="V52" i="21"/>
  <c r="U52" i="21"/>
  <c r="S52" i="21"/>
  <c r="W52" i="21"/>
  <c r="P47" i="19"/>
  <c r="L47" i="19"/>
  <c r="N47" i="19"/>
  <c r="Q47" i="19"/>
  <c r="M47" i="19"/>
  <c r="O47" i="19"/>
  <c r="DA66" i="15"/>
  <c r="CW66" i="15"/>
  <c r="CY66" i="15"/>
  <c r="CZ66" i="15"/>
  <c r="CX66" i="15"/>
  <c r="CV66" i="15"/>
  <c r="AJ65" i="16"/>
  <c r="AL65" i="16"/>
  <c r="AH65" i="16"/>
  <c r="AK65" i="16"/>
  <c r="AG65" i="16"/>
  <c r="AI65" i="16"/>
  <c r="AS65" i="16"/>
  <c r="AO65" i="16"/>
  <c r="AQ65" i="16"/>
  <c r="AP65" i="16"/>
  <c r="AN65" i="16"/>
  <c r="AR65" i="16"/>
  <c r="U64" i="19"/>
  <c r="X64" i="19"/>
  <c r="T64" i="19"/>
  <c r="V64" i="19"/>
  <c r="S64" i="19"/>
  <c r="W64" i="19"/>
  <c r="AR64" i="19"/>
  <c r="AN64" i="19"/>
  <c r="AQ64" i="19"/>
  <c r="AS64" i="19"/>
  <c r="AO64" i="19"/>
  <c r="AP64" i="19"/>
  <c r="Q63" i="16"/>
  <c r="M63" i="16"/>
  <c r="O63" i="16"/>
  <c r="N63" i="16"/>
  <c r="L63" i="16"/>
  <c r="P63" i="16"/>
  <c r="AJ59" i="16"/>
  <c r="AK59" i="16"/>
  <c r="AH59" i="16"/>
  <c r="AL59" i="16"/>
  <c r="AG59" i="16"/>
  <c r="AI59" i="16"/>
  <c r="Q58" i="19"/>
  <c r="M58" i="19"/>
  <c r="O58" i="19"/>
  <c r="N58" i="19"/>
  <c r="L58" i="19"/>
  <c r="P58" i="19"/>
  <c r="DA57" i="15"/>
  <c r="CW57" i="15"/>
  <c r="CZ57" i="15"/>
  <c r="CY57" i="15"/>
  <c r="CV57" i="15"/>
  <c r="CX57" i="15"/>
  <c r="H56" i="16"/>
  <c r="J56" i="16"/>
  <c r="F56" i="16"/>
  <c r="I56" i="16"/>
  <c r="E56" i="16"/>
  <c r="G56" i="16"/>
  <c r="AC55" i="16"/>
  <c r="AE55" i="16"/>
  <c r="AA55" i="16"/>
  <c r="AD55" i="16"/>
  <c r="Z55" i="16"/>
  <c r="AB55" i="16"/>
  <c r="Q54" i="21"/>
  <c r="M54" i="21"/>
  <c r="O54" i="21"/>
  <c r="N54" i="21"/>
  <c r="L54" i="21"/>
  <c r="P54" i="21"/>
  <c r="AL51" i="16"/>
  <c r="AH51" i="16"/>
  <c r="AJ51" i="16"/>
  <c r="AI51" i="16"/>
  <c r="AG51" i="16"/>
  <c r="AK51" i="16"/>
  <c r="N50" i="19"/>
  <c r="P50" i="19"/>
  <c r="L50" i="19"/>
  <c r="O50" i="19"/>
  <c r="M50" i="19"/>
  <c r="Q50" i="19"/>
  <c r="AJ50" i="16"/>
  <c r="AL50" i="16"/>
  <c r="AH50" i="16"/>
  <c r="AK50" i="16"/>
  <c r="AG50" i="16"/>
  <c r="AI50" i="16"/>
  <c r="AP49" i="21"/>
  <c r="AR49" i="21"/>
  <c r="AN49" i="21"/>
  <c r="AQ49" i="21"/>
  <c r="AS49" i="21"/>
  <c r="AO49" i="21"/>
  <c r="N48" i="17"/>
  <c r="P48" i="17"/>
  <c r="L48" i="17"/>
  <c r="O48" i="17"/>
  <c r="Q48" i="17"/>
  <c r="M48" i="17"/>
  <c r="AR47" i="21"/>
  <c r="AN47" i="21"/>
  <c r="AP47" i="21"/>
  <c r="AS47" i="21"/>
  <c r="AO47" i="21"/>
  <c r="AQ47" i="21"/>
  <c r="AP44" i="17"/>
  <c r="AR44" i="17"/>
  <c r="AN44" i="17"/>
  <c r="AQ44" i="17"/>
  <c r="AO44" i="17"/>
  <c r="AS44" i="17"/>
  <c r="AR43" i="21"/>
  <c r="AN43" i="21"/>
  <c r="AP43" i="21"/>
  <c r="AS43" i="21"/>
  <c r="AO43" i="21"/>
  <c r="AQ43" i="21"/>
  <c r="AP40" i="17"/>
  <c r="AR40" i="17"/>
  <c r="AN40" i="17"/>
  <c r="AQ40" i="17"/>
  <c r="AO40" i="17"/>
  <c r="AS40" i="17"/>
  <c r="AR39" i="21"/>
  <c r="AN39" i="21"/>
  <c r="AP39" i="21"/>
  <c r="AQ39" i="21"/>
  <c r="AO39" i="21"/>
  <c r="AS39" i="21"/>
  <c r="CY67" i="15"/>
  <c r="DA67" i="15"/>
  <c r="CW67" i="15"/>
  <c r="CX67" i="15"/>
  <c r="CV67" i="15"/>
  <c r="CZ67" i="15"/>
  <c r="CF65" i="21"/>
  <c r="CH65" i="21"/>
  <c r="CD65" i="21"/>
  <c r="CG65" i="21"/>
  <c r="CE65" i="21"/>
  <c r="CI65" i="21"/>
  <c r="BM64" i="17"/>
  <c r="BI64" i="17"/>
  <c r="BL64" i="17"/>
  <c r="BN64" i="17"/>
  <c r="BJ64" i="17"/>
  <c r="BK64" i="17"/>
  <c r="EK61" i="15"/>
  <c r="EG61" i="15"/>
  <c r="EI61" i="15"/>
  <c r="EJ61" i="15"/>
  <c r="EF61" i="15"/>
  <c r="EH61" i="15"/>
  <c r="EI60" i="15"/>
  <c r="EK60" i="15"/>
  <c r="EG60" i="15"/>
  <c r="EJ60" i="15"/>
  <c r="EF60" i="15"/>
  <c r="EH60" i="15"/>
  <c r="AC60" i="16"/>
  <c r="AE60" i="16"/>
  <c r="Z60" i="16"/>
  <c r="AB60" i="16"/>
  <c r="AA60" i="16"/>
  <c r="AD60" i="16"/>
  <c r="J60" i="21"/>
  <c r="F60" i="21"/>
  <c r="H60" i="21"/>
  <c r="G60" i="21"/>
  <c r="I60" i="21"/>
  <c r="E60" i="21"/>
  <c r="AC58" i="16"/>
  <c r="AE58" i="16"/>
  <c r="Z58" i="16"/>
  <c r="AB58" i="16"/>
  <c r="AA58" i="16"/>
  <c r="AD58" i="16"/>
  <c r="H58" i="21"/>
  <c r="J58" i="21"/>
  <c r="F58" i="21"/>
  <c r="I58" i="21"/>
  <c r="E58" i="21"/>
  <c r="G58" i="21"/>
  <c r="AE56" i="16"/>
  <c r="AA56" i="16"/>
  <c r="AC56" i="16"/>
  <c r="AB56" i="16"/>
  <c r="Z56" i="16"/>
  <c r="AD56" i="16"/>
  <c r="J56" i="21"/>
  <c r="F56" i="21"/>
  <c r="H56" i="21"/>
  <c r="G56" i="21"/>
  <c r="I56" i="21"/>
  <c r="E56" i="21"/>
  <c r="AE54" i="16"/>
  <c r="AA54" i="16"/>
  <c r="AC54" i="16"/>
  <c r="AB54" i="16"/>
  <c r="Z54" i="16"/>
  <c r="AD54" i="16"/>
  <c r="H54" i="21"/>
  <c r="J54" i="21"/>
  <c r="F54" i="21"/>
  <c r="I54" i="21"/>
  <c r="E54" i="21"/>
  <c r="G54" i="21"/>
  <c r="AE52" i="16"/>
  <c r="AA52" i="16"/>
  <c r="AC52" i="16"/>
  <c r="AB52" i="16"/>
  <c r="Z52" i="16"/>
  <c r="AD52" i="16"/>
  <c r="J52" i="21"/>
  <c r="F52" i="21"/>
  <c r="H52" i="21"/>
  <c r="G52" i="21"/>
  <c r="I52" i="21"/>
  <c r="E52" i="21"/>
  <c r="U49" i="19"/>
  <c r="W49" i="19"/>
  <c r="S49" i="19"/>
  <c r="V49" i="19"/>
  <c r="T49" i="19"/>
  <c r="X49" i="19"/>
  <c r="U47" i="19"/>
  <c r="W47" i="19"/>
  <c r="S47" i="19"/>
  <c r="V47" i="19"/>
  <c r="T47" i="19"/>
  <c r="X47" i="19"/>
  <c r="W59" i="19"/>
  <c r="S59" i="19"/>
  <c r="X59" i="19"/>
  <c r="T59" i="19"/>
  <c r="U59" i="19"/>
  <c r="V59" i="19"/>
  <c r="N59" i="19"/>
  <c r="O59" i="19"/>
  <c r="P59" i="19"/>
  <c r="L59" i="19"/>
  <c r="Q59" i="19"/>
  <c r="M59" i="19"/>
  <c r="AR59" i="17"/>
  <c r="AN59" i="17"/>
  <c r="AQ59" i="17"/>
  <c r="AS59" i="17"/>
  <c r="AO59" i="17"/>
  <c r="AP59" i="17"/>
  <c r="EI57" i="15"/>
  <c r="EK57" i="15"/>
  <c r="EF57" i="15"/>
  <c r="EJ57" i="15"/>
  <c r="EG57" i="15"/>
  <c r="EH57" i="15"/>
  <c r="AQ57" i="19"/>
  <c r="AS57" i="19"/>
  <c r="AO57" i="19"/>
  <c r="AR57" i="19"/>
  <c r="AN57" i="19"/>
  <c r="AP57" i="19"/>
  <c r="P57" i="17"/>
  <c r="L57" i="17"/>
  <c r="O57" i="17"/>
  <c r="Q57" i="17"/>
  <c r="M57" i="17"/>
  <c r="N57" i="17"/>
  <c r="AL55" i="19"/>
  <c r="AH55" i="19"/>
  <c r="AJ55" i="19"/>
  <c r="AI55" i="19"/>
  <c r="AK55" i="19"/>
  <c r="AG55" i="19"/>
  <c r="U55" i="17"/>
  <c r="W55" i="17"/>
  <c r="S55" i="17"/>
  <c r="V55" i="17"/>
  <c r="T55" i="17"/>
  <c r="X55" i="17"/>
  <c r="G55" i="17"/>
  <c r="I55" i="17"/>
  <c r="E55" i="17"/>
  <c r="H55" i="17"/>
  <c r="J55" i="17"/>
  <c r="F55" i="17"/>
  <c r="J53" i="19"/>
  <c r="F53" i="19"/>
  <c r="G53" i="19"/>
  <c r="H53" i="19"/>
  <c r="I53" i="19"/>
  <c r="E53" i="19"/>
  <c r="DP53" i="15"/>
  <c r="DS53" i="15"/>
  <c r="DN53" i="15"/>
  <c r="DR53" i="15"/>
  <c r="DO53" i="15"/>
  <c r="DQ53" i="15"/>
  <c r="AI53" i="17"/>
  <c r="AK53" i="17"/>
  <c r="AG53" i="17"/>
  <c r="AJ53" i="17"/>
  <c r="AL53" i="17"/>
  <c r="AH53" i="17"/>
  <c r="X51" i="19"/>
  <c r="T51" i="19"/>
  <c r="V51" i="19"/>
  <c r="S51" i="19"/>
  <c r="W51" i="19"/>
  <c r="U51" i="19"/>
  <c r="O51" i="19"/>
  <c r="P51" i="19"/>
  <c r="M51" i="19"/>
  <c r="Q51" i="19"/>
  <c r="L51" i="19"/>
  <c r="N51" i="19"/>
  <c r="AR51" i="17"/>
  <c r="AN51" i="17"/>
  <c r="AP51" i="17"/>
  <c r="AS51" i="17"/>
  <c r="AO51" i="17"/>
  <c r="AQ51" i="17"/>
  <c r="Q50" i="21"/>
  <c r="M50" i="21"/>
  <c r="O50" i="21"/>
  <c r="N50" i="21"/>
  <c r="L50" i="21"/>
  <c r="P50" i="21"/>
  <c r="H50" i="21"/>
  <c r="J50" i="21"/>
  <c r="F50" i="21"/>
  <c r="I50" i="21"/>
  <c r="E50" i="21"/>
  <c r="G50" i="21"/>
  <c r="AD47" i="17"/>
  <c r="Z47" i="17"/>
  <c r="AB47" i="17"/>
  <c r="AE47" i="17"/>
  <c r="AA47" i="17"/>
  <c r="AC47" i="17"/>
  <c r="AI45" i="19"/>
  <c r="AK45" i="19"/>
  <c r="AG45" i="19"/>
  <c r="AJ45" i="19"/>
  <c r="AH45" i="19"/>
  <c r="AL45" i="19"/>
  <c r="AD45" i="17"/>
  <c r="Z45" i="17"/>
  <c r="AB45" i="17"/>
  <c r="AE45" i="17"/>
  <c r="AA45" i="17"/>
  <c r="AC45" i="17"/>
  <c r="CF44" i="19"/>
  <c r="CH44" i="19"/>
  <c r="CD44" i="19"/>
  <c r="CE44" i="19"/>
  <c r="CI44" i="19"/>
  <c r="CG44" i="19"/>
  <c r="AK43" i="19"/>
  <c r="AG43" i="19"/>
  <c r="AI43" i="19"/>
  <c r="AL43" i="19"/>
  <c r="AH43" i="19"/>
  <c r="AJ43" i="19"/>
  <c r="AD43" i="17"/>
  <c r="Z43" i="17"/>
  <c r="AB43" i="17"/>
  <c r="AE43" i="17"/>
  <c r="AA43" i="17"/>
  <c r="AC43" i="17"/>
  <c r="BT42" i="19"/>
  <c r="BP42" i="19"/>
  <c r="BR42" i="19"/>
  <c r="BU42" i="19"/>
  <c r="BQ42" i="19"/>
  <c r="BS42" i="19"/>
  <c r="AK41" i="19"/>
  <c r="AG41" i="19"/>
  <c r="AI41" i="19"/>
  <c r="AL41" i="19"/>
  <c r="AH41" i="19"/>
  <c r="AJ41" i="19"/>
  <c r="AD41" i="17"/>
  <c r="Z41" i="17"/>
  <c r="AB41" i="17"/>
  <c r="AE41" i="17"/>
  <c r="AA41" i="17"/>
  <c r="AC41" i="17"/>
  <c r="AK39" i="19"/>
  <c r="AG39" i="19"/>
  <c r="AI39" i="19"/>
  <c r="AL39" i="19"/>
  <c r="AH39" i="19"/>
  <c r="AJ39" i="19"/>
  <c r="AD39" i="17"/>
  <c r="Z39" i="17"/>
  <c r="AB39" i="17"/>
  <c r="AE39" i="17"/>
  <c r="AA39" i="17"/>
  <c r="AC39" i="17"/>
  <c r="FC36" i="15"/>
  <c r="CI36" i="20" s="1"/>
  <c r="EY36" i="15"/>
  <c r="BG36" i="20" s="1"/>
  <c r="FA36" i="15"/>
  <c r="BU36" i="20" s="1"/>
  <c r="EZ36" i="15"/>
  <c r="BN36" i="20" s="1"/>
  <c r="EX36" i="15"/>
  <c r="AZ36" i="20" s="1"/>
  <c r="FB36" i="15"/>
  <c r="CB36" i="20" s="1"/>
  <c r="AB36" i="17"/>
  <c r="AD36" i="17"/>
  <c r="Z36" i="17"/>
  <c r="AC36" i="17"/>
  <c r="AE36" i="17"/>
  <c r="AA36" i="17"/>
  <c r="H36" i="16"/>
  <c r="J36" i="16"/>
  <c r="F36" i="16"/>
  <c r="I36" i="16"/>
  <c r="E36" i="16"/>
  <c r="G36" i="16"/>
  <c r="H35" i="19"/>
  <c r="J35" i="19"/>
  <c r="F35" i="19"/>
  <c r="I35" i="19"/>
  <c r="E35" i="19"/>
  <c r="G35" i="19"/>
  <c r="Q34" i="16"/>
  <c r="M34" i="16"/>
  <c r="O34" i="16"/>
  <c r="N34" i="16"/>
  <c r="P34" i="16"/>
  <c r="L34" i="16"/>
  <c r="N32" i="17"/>
  <c r="P32" i="17"/>
  <c r="L32" i="17"/>
  <c r="O32" i="17"/>
  <c r="Q32" i="17"/>
  <c r="M32" i="17"/>
  <c r="AJ32" i="16"/>
  <c r="AL32" i="16"/>
  <c r="AH32" i="16"/>
  <c r="AK32" i="16"/>
  <c r="AG32" i="16"/>
  <c r="AI32" i="16"/>
  <c r="AJ31" i="19"/>
  <c r="AL31" i="19"/>
  <c r="AH31" i="19"/>
  <c r="AK31" i="19"/>
  <c r="AG31" i="19"/>
  <c r="AI31" i="19"/>
  <c r="AP28" i="17"/>
  <c r="AR28" i="17"/>
  <c r="AN28" i="17"/>
  <c r="AQ28" i="17"/>
  <c r="AO28" i="17"/>
  <c r="AS28" i="17"/>
  <c r="J27" i="16"/>
  <c r="F27" i="16"/>
  <c r="E27" i="16"/>
  <c r="H27" i="16"/>
  <c r="G27" i="16"/>
  <c r="I27" i="16"/>
  <c r="I23" i="16"/>
  <c r="E23" i="16"/>
  <c r="G23" i="16"/>
  <c r="J23" i="16"/>
  <c r="F23" i="16"/>
  <c r="H23" i="16"/>
  <c r="AK37" i="19"/>
  <c r="AG37" i="19"/>
  <c r="AI37" i="19"/>
  <c r="AJ37" i="19"/>
  <c r="AH37" i="19"/>
  <c r="AL37" i="19"/>
  <c r="AP34" i="17"/>
  <c r="AR34" i="17"/>
  <c r="AN34" i="17"/>
  <c r="AQ34" i="17"/>
  <c r="AO34" i="17"/>
  <c r="AS34" i="17"/>
  <c r="AP30" i="17"/>
  <c r="AR30" i="17"/>
  <c r="AN30" i="17"/>
  <c r="AQ30" i="17"/>
  <c r="AO30" i="17"/>
  <c r="AS30" i="17"/>
  <c r="AK65" i="19"/>
  <c r="AG65" i="19"/>
  <c r="AJ65" i="19"/>
  <c r="AI65" i="19"/>
  <c r="AH65" i="19"/>
  <c r="AL65" i="19"/>
  <c r="EK65" i="15"/>
  <c r="EG65" i="15"/>
  <c r="EI65" i="15"/>
  <c r="EJ65" i="15"/>
  <c r="EF65" i="15"/>
  <c r="EH65" i="15"/>
  <c r="AC48" i="21"/>
  <c r="AE48" i="21"/>
  <c r="AA48" i="21"/>
  <c r="AD48" i="21"/>
  <c r="Z48" i="21"/>
  <c r="AB48" i="21"/>
  <c r="AJ46" i="16"/>
  <c r="AL46" i="16"/>
  <c r="AH46" i="16"/>
  <c r="AK46" i="16"/>
  <c r="AG46" i="16"/>
  <c r="AI46" i="16"/>
  <c r="AE46" i="21"/>
  <c r="AA46" i="21"/>
  <c r="AC46" i="21"/>
  <c r="AB46" i="21"/>
  <c r="AD46" i="21"/>
  <c r="Z46" i="21"/>
  <c r="H44" i="16"/>
  <c r="J44" i="16"/>
  <c r="F44" i="16"/>
  <c r="I44" i="16"/>
  <c r="E44" i="16"/>
  <c r="G44" i="16"/>
  <c r="CF44" i="15"/>
  <c r="CI44" i="15"/>
  <c r="CE44" i="15"/>
  <c r="CG44" i="15"/>
  <c r="CD44" i="15"/>
  <c r="CH44" i="15"/>
  <c r="Q42" i="16"/>
  <c r="M42" i="16"/>
  <c r="O42" i="16"/>
  <c r="N42" i="16"/>
  <c r="P42" i="16"/>
  <c r="L42" i="16"/>
  <c r="H42" i="21"/>
  <c r="J42" i="21"/>
  <c r="F42" i="21"/>
  <c r="I42" i="21"/>
  <c r="E42" i="21"/>
  <c r="G42" i="21"/>
  <c r="AS40" i="16"/>
  <c r="AO40" i="16"/>
  <c r="AQ40" i="16"/>
  <c r="AP40" i="16"/>
  <c r="AR40" i="16"/>
  <c r="AN40" i="16"/>
  <c r="AL40" i="21"/>
  <c r="AH40" i="21"/>
  <c r="AJ40" i="21"/>
  <c r="AI40" i="21"/>
  <c r="AK40" i="21"/>
  <c r="AG40" i="21"/>
  <c r="AJ38" i="16"/>
  <c r="AL38" i="16"/>
  <c r="AH38" i="16"/>
  <c r="AK38" i="16"/>
  <c r="AG38" i="16"/>
  <c r="AI38" i="16"/>
  <c r="AE38" i="21"/>
  <c r="AA38" i="21"/>
  <c r="AC38" i="21"/>
  <c r="AD38" i="21"/>
  <c r="Z38" i="21"/>
  <c r="AB38" i="21"/>
  <c r="EH37" i="15"/>
  <c r="EK37" i="15"/>
  <c r="EF37" i="15"/>
  <c r="EJ37" i="15"/>
  <c r="EI37" i="15"/>
  <c r="EG37" i="15"/>
  <c r="BF36" i="19"/>
  <c r="BB36" i="19"/>
  <c r="BD36" i="19"/>
  <c r="BC36" i="19"/>
  <c r="BG36" i="19"/>
  <c r="BE36" i="19"/>
  <c r="P35" i="17"/>
  <c r="L35" i="17"/>
  <c r="N35" i="17"/>
  <c r="Q35" i="17"/>
  <c r="M35" i="17"/>
  <c r="O35" i="17"/>
  <c r="CX34" i="15"/>
  <c r="DA34" i="15"/>
  <c r="CV34" i="15"/>
  <c r="CZ34" i="15"/>
  <c r="CY34" i="15"/>
  <c r="CW34" i="15"/>
  <c r="EF34" i="21"/>
  <c r="EB34" i="21"/>
  <c r="DX34" i="21"/>
  <c r="DS34" i="21"/>
  <c r="DO34" i="21"/>
  <c r="ED34" i="21"/>
  <c r="DZ34" i="21"/>
  <c r="DV34" i="21"/>
  <c r="DQ34" i="21"/>
  <c r="DR34" i="21"/>
  <c r="DN34" i="21"/>
  <c r="DP34" i="21"/>
  <c r="DS33" i="15"/>
  <c r="DO33" i="15"/>
  <c r="DR33" i="15"/>
  <c r="DQ33" i="15"/>
  <c r="DP33" i="15"/>
  <c r="DN33" i="15"/>
  <c r="Q33" i="21"/>
  <c r="M33" i="21"/>
  <c r="O33" i="21"/>
  <c r="N33" i="21"/>
  <c r="L33" i="21"/>
  <c r="P33" i="21"/>
  <c r="CG31" i="16"/>
  <c r="CI31" i="16"/>
  <c r="CE31" i="16"/>
  <c r="CH31" i="16"/>
  <c r="CD31" i="16"/>
  <c r="CF31" i="16"/>
  <c r="AS30" i="16"/>
  <c r="AO30" i="16"/>
  <c r="AQ30" i="16"/>
  <c r="AR30" i="16"/>
  <c r="AN30" i="16"/>
  <c r="AP30" i="16"/>
  <c r="AE30" i="21"/>
  <c r="AA30" i="21"/>
  <c r="AC30" i="21"/>
  <c r="AB30" i="21"/>
  <c r="AD30" i="21"/>
  <c r="Z30" i="21"/>
  <c r="EH29" i="15"/>
  <c r="EK29" i="15"/>
  <c r="EF29" i="15"/>
  <c r="EJ29" i="15"/>
  <c r="EI29" i="15"/>
  <c r="EG29" i="15"/>
  <c r="BL29" i="21"/>
  <c r="BN29" i="21"/>
  <c r="BJ29" i="21"/>
  <c r="BM29" i="21"/>
  <c r="BI29" i="21"/>
  <c r="BK29" i="21"/>
  <c r="ED29" i="21"/>
  <c r="DZ29" i="21"/>
  <c r="DV29" i="21"/>
  <c r="DQ29" i="21"/>
  <c r="EF29" i="21"/>
  <c r="EB29" i="21"/>
  <c r="DX29" i="21"/>
  <c r="DS29" i="21"/>
  <c r="DO29" i="21"/>
  <c r="DR29" i="21"/>
  <c r="DN29" i="21"/>
  <c r="DP29" i="21"/>
  <c r="Q27" i="19"/>
  <c r="M27" i="19"/>
  <c r="O27" i="19"/>
  <c r="N27" i="19"/>
  <c r="P27" i="19"/>
  <c r="L27" i="19"/>
  <c r="CX27" i="15"/>
  <c r="CV27" i="15"/>
  <c r="DA27" i="15"/>
  <c r="CW27" i="15"/>
  <c r="CZ27" i="15"/>
  <c r="CY27" i="15"/>
  <c r="AC26" i="19"/>
  <c r="AE26" i="19"/>
  <c r="AA26" i="19"/>
  <c r="AD26" i="19"/>
  <c r="Z26" i="19"/>
  <c r="AB26" i="19"/>
  <c r="Q25" i="19"/>
  <c r="M25" i="19"/>
  <c r="O25" i="19"/>
  <c r="N25" i="19"/>
  <c r="P25" i="19"/>
  <c r="L25" i="19"/>
  <c r="CX25" i="15"/>
  <c r="DA25" i="15"/>
  <c r="CW25" i="15"/>
  <c r="CV25" i="15"/>
  <c r="CZ25" i="15"/>
  <c r="CY25" i="15"/>
  <c r="AC24" i="19"/>
  <c r="AE24" i="19"/>
  <c r="AA24" i="19"/>
  <c r="AD24" i="19"/>
  <c r="Z24" i="19"/>
  <c r="AB24" i="19"/>
  <c r="Q23" i="19"/>
  <c r="M23" i="19"/>
  <c r="O23" i="19"/>
  <c r="N23" i="19"/>
  <c r="P23" i="19"/>
  <c r="L23" i="19"/>
  <c r="CX23" i="15"/>
  <c r="DA23" i="15"/>
  <c r="CW23" i="15"/>
  <c r="CV23" i="15"/>
  <c r="CZ23" i="15"/>
  <c r="CY23" i="15"/>
  <c r="BL50" i="16"/>
  <c r="BN50" i="16"/>
  <c r="BJ50" i="16"/>
  <c r="BM50" i="16"/>
  <c r="BI50" i="16"/>
  <c r="BK50" i="16"/>
  <c r="AJ30" i="16"/>
  <c r="AL30" i="16"/>
  <c r="AH30" i="16"/>
  <c r="AI30" i="16"/>
  <c r="AK30" i="16"/>
  <c r="AG30" i="16"/>
  <c r="AJ29" i="19"/>
  <c r="AL29" i="19"/>
  <c r="AH29" i="19"/>
  <c r="AK29" i="19"/>
  <c r="AG29" i="19"/>
  <c r="AI29" i="19"/>
  <c r="BY67" i="21"/>
  <c r="CA67" i="21"/>
  <c r="BW67" i="21"/>
  <c r="BZ67" i="21"/>
  <c r="CB67" i="21"/>
  <c r="BX67" i="21"/>
  <c r="BN58" i="16"/>
  <c r="BJ58" i="16"/>
  <c r="BK58" i="16"/>
  <c r="BM58" i="16"/>
  <c r="BL58" i="16"/>
  <c r="BI58" i="16"/>
  <c r="DP49" i="15"/>
  <c r="DS49" i="15"/>
  <c r="DO49" i="15"/>
  <c r="DQ49" i="15"/>
  <c r="DR49" i="15"/>
  <c r="DN49" i="15"/>
  <c r="EZ48" i="15"/>
  <c r="BN48" i="20" s="1"/>
  <c r="FC48" i="15"/>
  <c r="CI48" i="20" s="1"/>
  <c r="EY48" i="15"/>
  <c r="BG48" i="20" s="1"/>
  <c r="FA48" i="15"/>
  <c r="BU48" i="20" s="1"/>
  <c r="FB48" i="15"/>
  <c r="CB48" i="20" s="1"/>
  <c r="EX48" i="15"/>
  <c r="AZ48" i="20" s="1"/>
  <c r="P45" i="17"/>
  <c r="L45" i="17"/>
  <c r="N45" i="17"/>
  <c r="Q45" i="17"/>
  <c r="M45" i="17"/>
  <c r="O45" i="17"/>
  <c r="P41" i="17"/>
  <c r="L41" i="17"/>
  <c r="N41" i="17"/>
  <c r="Q41" i="17"/>
  <c r="M41" i="17"/>
  <c r="O41" i="17"/>
  <c r="EI39" i="15"/>
  <c r="EH39" i="15"/>
  <c r="EF39" i="15"/>
  <c r="EK39" i="15"/>
  <c r="EJ39" i="15"/>
  <c r="EG39" i="15"/>
  <c r="AK36" i="17"/>
  <c r="AG36" i="17"/>
  <c r="AI36" i="17"/>
  <c r="AL36" i="17"/>
  <c r="AH36" i="17"/>
  <c r="AJ36" i="17"/>
  <c r="AL36" i="21"/>
  <c r="AH36" i="21"/>
  <c r="AJ36" i="21"/>
  <c r="AI36" i="21"/>
  <c r="AK36" i="21"/>
  <c r="AG36" i="21"/>
  <c r="FA35" i="15"/>
  <c r="BU35" i="20" s="1"/>
  <c r="EZ35" i="15"/>
  <c r="BN35" i="20" s="1"/>
  <c r="FC35" i="15"/>
  <c r="CI35" i="20" s="1"/>
  <c r="EX35" i="15"/>
  <c r="AZ35" i="20" s="1"/>
  <c r="EY35" i="15"/>
  <c r="BG35" i="20" s="1"/>
  <c r="FB35" i="15"/>
  <c r="CB35" i="20" s="1"/>
  <c r="DS35" i="15"/>
  <c r="DO35" i="15"/>
  <c r="DP35" i="15"/>
  <c r="DR35" i="15"/>
  <c r="DN35" i="15"/>
  <c r="DQ35" i="15"/>
  <c r="AC35" i="21"/>
  <c r="AE35" i="21"/>
  <c r="AA35" i="21"/>
  <c r="AD35" i="21"/>
  <c r="Z35" i="21"/>
  <c r="AB35" i="21"/>
  <c r="V34" i="16"/>
  <c r="X34" i="16"/>
  <c r="T34" i="16"/>
  <c r="W34" i="16"/>
  <c r="S34" i="16"/>
  <c r="U34" i="16"/>
  <c r="V33" i="19"/>
  <c r="X33" i="19"/>
  <c r="T33" i="19"/>
  <c r="W33" i="19"/>
  <c r="S33" i="19"/>
  <c r="U33" i="19"/>
  <c r="AS32" i="16"/>
  <c r="AO32" i="16"/>
  <c r="AQ32" i="16"/>
  <c r="AP32" i="16"/>
  <c r="AR32" i="16"/>
  <c r="AN32" i="16"/>
  <c r="AE32" i="21"/>
  <c r="AA32" i="21"/>
  <c r="AC32" i="21"/>
  <c r="AB32" i="21"/>
  <c r="AD32" i="21"/>
  <c r="Z32" i="21"/>
  <c r="AS31" i="19"/>
  <c r="AO31" i="19"/>
  <c r="AQ31" i="19"/>
  <c r="AP31" i="19"/>
  <c r="AR31" i="19"/>
  <c r="AN31" i="19"/>
  <c r="AD31" i="17"/>
  <c r="Z31" i="17"/>
  <c r="AB31" i="17"/>
  <c r="AE31" i="17"/>
  <c r="AA31" i="17"/>
  <c r="AC31" i="17"/>
  <c r="AS31" i="21"/>
  <c r="AO31" i="21"/>
  <c r="AQ31" i="21"/>
  <c r="AP31" i="21"/>
  <c r="AN31" i="21"/>
  <c r="AR31" i="21"/>
  <c r="AZ28" i="19"/>
  <c r="AV28" i="19"/>
  <c r="AX28" i="19"/>
  <c r="AW28" i="19"/>
  <c r="AY28" i="19"/>
  <c r="AU28" i="19"/>
  <c r="AS28" i="16"/>
  <c r="AO28" i="16"/>
  <c r="AQ28" i="16"/>
  <c r="AR28" i="16"/>
  <c r="AN28" i="16"/>
  <c r="AP28" i="16"/>
  <c r="V28" i="21"/>
  <c r="X28" i="21"/>
  <c r="T28" i="21"/>
  <c r="W28" i="21"/>
  <c r="S28" i="21"/>
  <c r="U28" i="21"/>
  <c r="O26" i="19"/>
  <c r="Q26" i="19"/>
  <c r="M26" i="19"/>
  <c r="P26" i="19"/>
  <c r="L26" i="19"/>
  <c r="N26" i="19"/>
  <c r="N25" i="16"/>
  <c r="P25" i="16"/>
  <c r="L25" i="16"/>
  <c r="O25" i="16"/>
  <c r="M25" i="16"/>
  <c r="Q25" i="16"/>
  <c r="AQ24" i="19"/>
  <c r="AS24" i="19"/>
  <c r="AO24" i="19"/>
  <c r="AR24" i="19"/>
  <c r="AN24" i="19"/>
  <c r="AP24" i="19"/>
  <c r="EJ23" i="15"/>
  <c r="EF23" i="15"/>
  <c r="EI23" i="15"/>
  <c r="EH23" i="15"/>
  <c r="EK23" i="15"/>
  <c r="EG23" i="15"/>
  <c r="AP23" i="16"/>
  <c r="AR23" i="16"/>
  <c r="AN23" i="16"/>
  <c r="AQ23" i="16"/>
  <c r="AO23" i="16"/>
  <c r="AS23" i="16"/>
  <c r="CG34" i="19"/>
  <c r="CI34" i="19"/>
  <c r="CE34" i="19"/>
  <c r="CH34" i="19"/>
  <c r="CD34" i="19"/>
  <c r="CF34" i="19"/>
  <c r="FT108" i="3"/>
  <c r="JN108" i="3"/>
  <c r="HT108" i="3"/>
  <c r="GZ108" i="3"/>
  <c r="GF108" i="3"/>
  <c r="FN108" i="3"/>
  <c r="DT108" i="3"/>
  <c r="CZ108" i="3"/>
  <c r="CF108" i="3"/>
  <c r="EG108" i="3"/>
  <c r="JI108" i="3"/>
  <c r="IQ108" i="3"/>
  <c r="HW108" i="3"/>
  <c r="GD108" i="3"/>
  <c r="FI108" i="3"/>
  <c r="EQ108" i="3"/>
  <c r="DW108" i="3"/>
  <c r="CD108" i="3"/>
  <c r="BI108" i="3"/>
  <c r="AQ108" i="3"/>
  <c r="HZ108" i="3"/>
  <c r="DV108" i="3"/>
  <c r="IG108" i="3"/>
  <c r="GI108" i="3"/>
  <c r="DH108" i="3"/>
  <c r="CG108" i="3"/>
  <c r="HG108" i="3"/>
  <c r="JG108" i="3"/>
  <c r="FB108" i="3"/>
  <c r="JX108" i="3"/>
  <c r="EX108" i="3"/>
  <c r="FS108" i="3"/>
  <c r="AS108" i="3"/>
  <c r="FO108" i="3"/>
  <c r="JZ109" i="3"/>
  <c r="IB109" i="3"/>
  <c r="HH109" i="3"/>
  <c r="GP109" i="3"/>
  <c r="FV109" i="3"/>
  <c r="DX109" i="3"/>
  <c r="DD109" i="3"/>
  <c r="CI109" i="3"/>
  <c r="BQ109" i="3"/>
  <c r="JY107" i="3"/>
  <c r="FT107" i="3"/>
  <c r="EA107" i="3"/>
  <c r="DG107" i="3"/>
  <c r="CO107" i="3"/>
  <c r="BT107" i="3"/>
  <c r="ET108" i="3"/>
  <c r="IP108" i="3"/>
  <c r="JH108" i="3"/>
  <c r="CA108" i="3"/>
  <c r="IR108" i="3"/>
  <c r="EN108" i="3"/>
  <c r="JD109" i="3"/>
  <c r="II109" i="3"/>
  <c r="HQ109" i="3"/>
  <c r="FS109" i="3"/>
  <c r="EY109" i="3"/>
  <c r="EE109" i="3"/>
  <c r="CG109" i="3"/>
  <c r="BO109" i="3"/>
  <c r="AT109" i="3"/>
  <c r="JG107" i="3"/>
  <c r="IO107" i="3"/>
  <c r="HT107" i="3"/>
  <c r="GA107" i="3"/>
  <c r="FG107" i="3"/>
  <c r="EO107" i="3"/>
  <c r="DT107" i="3"/>
  <c r="CA107" i="3"/>
  <c r="BG107" i="3"/>
  <c r="AO107" i="3"/>
  <c r="KJ34" i="3"/>
  <c r="JR34" i="3"/>
  <c r="IX34" i="3"/>
  <c r="GF34" i="3"/>
  <c r="FN34" i="3"/>
  <c r="ES34" i="3"/>
  <c r="DY34" i="3"/>
  <c r="CF34" i="3"/>
  <c r="BN34" i="3"/>
  <c r="AS34" i="3"/>
  <c r="JZ33" i="3"/>
  <c r="JF33" i="3"/>
  <c r="IN33" i="3"/>
  <c r="FV33" i="3"/>
  <c r="FA33" i="3"/>
  <c r="EG33" i="3"/>
  <c r="DO33" i="3"/>
  <c r="BV33" i="3"/>
  <c r="BA33" i="3"/>
  <c r="AI65" i="17"/>
  <c r="AL65" i="17"/>
  <c r="AH65" i="17"/>
  <c r="AJ65" i="17"/>
  <c r="AK65" i="17"/>
  <c r="AG65" i="17"/>
  <c r="AL64" i="21"/>
  <c r="AH64" i="21"/>
  <c r="AJ64" i="21"/>
  <c r="AI64" i="21"/>
  <c r="AK64" i="21"/>
  <c r="AG64" i="21"/>
  <c r="AI61" i="17"/>
  <c r="AL61" i="17"/>
  <c r="AH61" i="17"/>
  <c r="AJ61" i="17"/>
  <c r="AK61" i="17"/>
  <c r="AG61" i="17"/>
  <c r="JZ108" i="3"/>
  <c r="FV108" i="3"/>
  <c r="KH108" i="3"/>
  <c r="JP108" i="3"/>
  <c r="IX109" i="3"/>
  <c r="ID109" i="3"/>
  <c r="FG109" i="3"/>
  <c r="EO109" i="3"/>
  <c r="DT109" i="3"/>
  <c r="CZ109" i="3"/>
  <c r="JF107" i="3"/>
  <c r="IN107" i="3"/>
  <c r="HS107" i="3"/>
  <c r="FF107" i="3"/>
  <c r="EN107" i="3"/>
  <c r="DS107" i="3"/>
  <c r="CY107" i="3"/>
  <c r="HS34" i="3"/>
  <c r="DX34" i="3"/>
  <c r="IF33" i="3"/>
  <c r="HN33" i="3"/>
  <c r="DW33" i="3"/>
  <c r="DA108" i="3"/>
  <c r="AS67" i="19"/>
  <c r="AO67" i="19"/>
  <c r="AN67" i="19"/>
  <c r="AR67" i="19"/>
  <c r="AP67" i="19"/>
  <c r="AQ67" i="19"/>
  <c r="AC66" i="19"/>
  <c r="AB66" i="19"/>
  <c r="AA66" i="19"/>
  <c r="AD66" i="19"/>
  <c r="AE66" i="19"/>
  <c r="Z66" i="19"/>
  <c r="AP63" i="19"/>
  <c r="AS63" i="19"/>
  <c r="AO63" i="19"/>
  <c r="AN63" i="19"/>
  <c r="AR63" i="19"/>
  <c r="AQ63" i="19"/>
  <c r="AD62" i="19"/>
  <c r="Z62" i="19"/>
  <c r="AC62" i="19"/>
  <c r="AA62" i="19"/>
  <c r="AE62" i="19"/>
  <c r="AB62" i="19"/>
  <c r="CJ109" i="3"/>
  <c r="HJ109" i="3"/>
  <c r="DF109" i="3"/>
  <c r="JF109" i="3"/>
  <c r="KA109" i="3"/>
  <c r="FA109" i="3"/>
  <c r="FW109" i="3"/>
  <c r="AW109" i="3"/>
  <c r="BR109" i="3"/>
  <c r="GR109" i="3"/>
  <c r="CN109" i="3"/>
  <c r="IN109" i="3"/>
  <c r="IE107" i="3"/>
  <c r="EE34" i="3"/>
  <c r="KH33" i="3"/>
  <c r="GD33" i="3"/>
  <c r="BY33" i="3"/>
  <c r="JP33" i="3"/>
  <c r="DI107" i="3"/>
  <c r="JI107" i="3"/>
  <c r="KE107" i="3"/>
  <c r="FE107" i="3"/>
  <c r="FZ107" i="3"/>
  <c r="AZ107" i="3"/>
  <c r="BV107" i="3"/>
  <c r="GV107" i="3"/>
  <c r="CQ107" i="3"/>
  <c r="IQ107" i="3"/>
  <c r="DI34" i="3"/>
  <c r="FI34" i="3"/>
  <c r="KE34" i="3"/>
  <c r="BE34" i="3"/>
  <c r="FZ34" i="3"/>
  <c r="BV34" i="3"/>
  <c r="GV34" i="3"/>
  <c r="IV34" i="3"/>
  <c r="CQ34" i="3"/>
  <c r="EQ34" i="3"/>
  <c r="O64" i="16"/>
  <c r="Q64" i="16"/>
  <c r="M64" i="16"/>
  <c r="P64" i="16"/>
  <c r="L64" i="16"/>
  <c r="N64" i="16"/>
  <c r="AW63" i="17"/>
  <c r="AZ63" i="17"/>
  <c r="AV63" i="17"/>
  <c r="AX63" i="17"/>
  <c r="AU63" i="17"/>
  <c r="AY63" i="17"/>
  <c r="O62" i="16"/>
  <c r="Q62" i="16"/>
  <c r="M62" i="16"/>
  <c r="P62" i="16"/>
  <c r="L62" i="16"/>
  <c r="N62" i="16"/>
  <c r="AK61" i="19"/>
  <c r="AG61" i="19"/>
  <c r="AJ61" i="19"/>
  <c r="AI61" i="19"/>
  <c r="AH61" i="19"/>
  <c r="AL61" i="19"/>
  <c r="AS61" i="16"/>
  <c r="AO61" i="16"/>
  <c r="AQ61" i="16"/>
  <c r="AP61" i="16"/>
  <c r="AN61" i="16"/>
  <c r="AR61" i="16"/>
  <c r="V56" i="16"/>
  <c r="X56" i="16"/>
  <c r="T56" i="16"/>
  <c r="W56" i="16"/>
  <c r="S56" i="16"/>
  <c r="U56" i="16"/>
  <c r="V54" i="19"/>
  <c r="X54" i="19"/>
  <c r="T54" i="19"/>
  <c r="W54" i="19"/>
  <c r="S54" i="19"/>
  <c r="U54" i="19"/>
  <c r="V54" i="21"/>
  <c r="X54" i="21"/>
  <c r="T54" i="21"/>
  <c r="W54" i="21"/>
  <c r="S54" i="21"/>
  <c r="U54" i="21"/>
  <c r="Q50" i="16"/>
  <c r="M50" i="16"/>
  <c r="O50" i="16"/>
  <c r="N50" i="16"/>
  <c r="P50" i="16"/>
  <c r="L50" i="16"/>
  <c r="AL66" i="16"/>
  <c r="AH66" i="16"/>
  <c r="AJ66" i="16"/>
  <c r="AI66" i="16"/>
  <c r="AK66" i="16"/>
  <c r="AG66" i="16"/>
  <c r="AC66" i="16"/>
  <c r="AE66" i="16"/>
  <c r="AA66" i="16"/>
  <c r="AD66" i="16"/>
  <c r="Z66" i="16"/>
  <c r="AB66" i="16"/>
  <c r="CY65" i="15"/>
  <c r="DA65" i="15"/>
  <c r="CW65" i="15"/>
  <c r="CZ65" i="15"/>
  <c r="CX65" i="15"/>
  <c r="CV65" i="15"/>
  <c r="EI64" i="15"/>
  <c r="EK64" i="15"/>
  <c r="EG64" i="15"/>
  <c r="EJ64" i="15"/>
  <c r="EH64" i="15"/>
  <c r="EF64" i="15"/>
  <c r="H63" i="16"/>
  <c r="J63" i="16"/>
  <c r="F63" i="16"/>
  <c r="I63" i="16"/>
  <c r="E63" i="16"/>
  <c r="G63" i="16"/>
  <c r="AS63" i="16"/>
  <c r="AO63" i="16"/>
  <c r="AQ63" i="16"/>
  <c r="AP63" i="16"/>
  <c r="AN63" i="16"/>
  <c r="AR63" i="16"/>
  <c r="W61" i="19"/>
  <c r="S61" i="19"/>
  <c r="V61" i="19"/>
  <c r="U61" i="19"/>
  <c r="X61" i="19"/>
  <c r="T61" i="19"/>
  <c r="X60" i="19"/>
  <c r="T60" i="19"/>
  <c r="V60" i="19"/>
  <c r="S60" i="19"/>
  <c r="W60" i="19"/>
  <c r="U60" i="19"/>
  <c r="DA59" i="15"/>
  <c r="CW59" i="15"/>
  <c r="CZ59" i="15"/>
  <c r="CY59" i="15"/>
  <c r="CV59" i="15"/>
  <c r="CX59" i="15"/>
  <c r="J58" i="16"/>
  <c r="F58" i="16"/>
  <c r="G58" i="16"/>
  <c r="I58" i="16"/>
  <c r="H58" i="16"/>
  <c r="E58" i="16"/>
  <c r="AE57" i="16"/>
  <c r="AA57" i="16"/>
  <c r="AD57" i="16"/>
  <c r="AB57" i="16"/>
  <c r="Z57" i="16"/>
  <c r="AC57" i="16"/>
  <c r="O56" i="21"/>
  <c r="Q56" i="21"/>
  <c r="M56" i="21"/>
  <c r="P56" i="21"/>
  <c r="L56" i="21"/>
  <c r="N56" i="21"/>
  <c r="AL53" i="16"/>
  <c r="AH53" i="16"/>
  <c r="AJ53" i="16"/>
  <c r="AI53" i="16"/>
  <c r="AG53" i="16"/>
  <c r="AK53" i="16"/>
  <c r="Q52" i="19"/>
  <c r="M52" i="19"/>
  <c r="N52" i="19"/>
  <c r="L52" i="19"/>
  <c r="P52" i="19"/>
  <c r="O52" i="19"/>
  <c r="DA51" i="15"/>
  <c r="CW51" i="15"/>
  <c r="CZ51" i="15"/>
  <c r="CY51" i="15"/>
  <c r="CV51" i="15"/>
  <c r="CX51" i="15"/>
  <c r="H50" i="16"/>
  <c r="J50" i="16"/>
  <c r="F50" i="16"/>
  <c r="I50" i="16"/>
  <c r="E50" i="16"/>
  <c r="G50" i="16"/>
  <c r="AI49" i="19"/>
  <c r="AK49" i="19"/>
  <c r="AG49" i="19"/>
  <c r="AJ49" i="19"/>
  <c r="AL49" i="19"/>
  <c r="AH49" i="19"/>
  <c r="N49" i="21"/>
  <c r="P49" i="21"/>
  <c r="L49" i="21"/>
  <c r="O49" i="21"/>
  <c r="Q49" i="21"/>
  <c r="M49" i="21"/>
  <c r="AJ48" i="16"/>
  <c r="AL48" i="16"/>
  <c r="AH48" i="16"/>
  <c r="AK48" i="16"/>
  <c r="AG48" i="16"/>
  <c r="AI48" i="16"/>
  <c r="P47" i="21"/>
  <c r="L47" i="21"/>
  <c r="N47" i="21"/>
  <c r="Q47" i="21"/>
  <c r="M47" i="21"/>
  <c r="O47" i="21"/>
  <c r="N44" i="17"/>
  <c r="P44" i="17"/>
  <c r="L44" i="17"/>
  <c r="O44" i="17"/>
  <c r="Q44" i="17"/>
  <c r="M44" i="17"/>
  <c r="P43" i="21"/>
  <c r="L43" i="21"/>
  <c r="N43" i="21"/>
  <c r="Q43" i="21"/>
  <c r="M43" i="21"/>
  <c r="O43" i="21"/>
  <c r="N40" i="17"/>
  <c r="P40" i="17"/>
  <c r="L40" i="17"/>
  <c r="O40" i="17"/>
  <c r="Q40" i="17"/>
  <c r="M40" i="17"/>
  <c r="P39" i="21"/>
  <c r="L39" i="21"/>
  <c r="N39" i="21"/>
  <c r="O39" i="21"/>
  <c r="M39" i="21"/>
  <c r="Q39" i="21"/>
  <c r="AE67" i="16"/>
  <c r="AA67" i="16"/>
  <c r="AC67" i="16"/>
  <c r="AB67" i="16"/>
  <c r="AD67" i="16"/>
  <c r="Z67" i="16"/>
  <c r="AB61" i="19"/>
  <c r="AE61" i="19"/>
  <c r="AA61" i="19"/>
  <c r="AD61" i="19"/>
  <c r="Z61" i="19"/>
  <c r="AC61" i="19"/>
  <c r="AC60" i="19"/>
  <c r="AB60" i="19"/>
  <c r="AE60" i="19"/>
  <c r="Z60" i="19"/>
  <c r="AD60" i="19"/>
  <c r="AA60" i="19"/>
  <c r="O60" i="16"/>
  <c r="M60" i="16"/>
  <c r="P60" i="16"/>
  <c r="N60" i="16"/>
  <c r="L60" i="16"/>
  <c r="Q60" i="16"/>
  <c r="AL60" i="21"/>
  <c r="AH60" i="21"/>
  <c r="AJ60" i="21"/>
  <c r="AI60" i="21"/>
  <c r="AK60" i="21"/>
  <c r="AG60" i="21"/>
  <c r="AJ58" i="19"/>
  <c r="AL58" i="19"/>
  <c r="AH58" i="19"/>
  <c r="AK58" i="19"/>
  <c r="AG58" i="19"/>
  <c r="AI58" i="19"/>
  <c r="O58" i="16"/>
  <c r="M58" i="16"/>
  <c r="P58" i="16"/>
  <c r="N58" i="16"/>
  <c r="L58" i="16"/>
  <c r="Q58" i="16"/>
  <c r="AJ58" i="21"/>
  <c r="AL58" i="21"/>
  <c r="AH58" i="21"/>
  <c r="AK58" i="21"/>
  <c r="AG58" i="21"/>
  <c r="AI58" i="21"/>
  <c r="AJ56" i="19"/>
  <c r="AL56" i="19"/>
  <c r="AH56" i="19"/>
  <c r="AK56" i="19"/>
  <c r="AG56" i="19"/>
  <c r="AI56" i="19"/>
  <c r="Q56" i="16"/>
  <c r="M56" i="16"/>
  <c r="O56" i="16"/>
  <c r="N56" i="16"/>
  <c r="P56" i="16"/>
  <c r="L56" i="16"/>
  <c r="AL56" i="21"/>
  <c r="AH56" i="21"/>
  <c r="AJ56" i="21"/>
  <c r="AI56" i="21"/>
  <c r="AK56" i="21"/>
  <c r="AG56" i="21"/>
  <c r="AJ54" i="19"/>
  <c r="AL54" i="19"/>
  <c r="AH54" i="19"/>
  <c r="AK54" i="19"/>
  <c r="AG54" i="19"/>
  <c r="AI54" i="19"/>
  <c r="Q54" i="16"/>
  <c r="M54" i="16"/>
  <c r="O54" i="16"/>
  <c r="N54" i="16"/>
  <c r="P54" i="16"/>
  <c r="L54" i="16"/>
  <c r="AJ54" i="21"/>
  <c r="AL54" i="21"/>
  <c r="AH54" i="21"/>
  <c r="AK54" i="21"/>
  <c r="AG54" i="21"/>
  <c r="AI54" i="21"/>
  <c r="AJ52" i="19"/>
  <c r="AK52" i="19"/>
  <c r="AG52" i="19"/>
  <c r="AI52" i="19"/>
  <c r="AH52" i="19"/>
  <c r="AL52" i="19"/>
  <c r="Q52" i="16"/>
  <c r="M52" i="16"/>
  <c r="O52" i="16"/>
  <c r="N52" i="16"/>
  <c r="P52" i="16"/>
  <c r="L52" i="16"/>
  <c r="AL52" i="21"/>
  <c r="AH52" i="21"/>
  <c r="AJ52" i="21"/>
  <c r="AI52" i="21"/>
  <c r="AK52" i="21"/>
  <c r="AG52" i="21"/>
  <c r="AK50" i="19"/>
  <c r="AG50" i="19"/>
  <c r="AI50" i="19"/>
  <c r="AL50" i="19"/>
  <c r="AH50" i="19"/>
  <c r="AJ50" i="19"/>
  <c r="V50" i="16"/>
  <c r="X50" i="16"/>
  <c r="T50" i="16"/>
  <c r="W50" i="16"/>
  <c r="S50" i="16"/>
  <c r="U50" i="16"/>
  <c r="V48" i="16"/>
  <c r="X48" i="16"/>
  <c r="T48" i="16"/>
  <c r="W48" i="16"/>
  <c r="S48" i="16"/>
  <c r="U48" i="16"/>
  <c r="BK67" i="17"/>
  <c r="BN67" i="17"/>
  <c r="BJ67" i="17"/>
  <c r="BL67" i="17"/>
  <c r="BM67" i="17"/>
  <c r="BI67" i="17"/>
  <c r="AX66" i="21"/>
  <c r="AZ66" i="21"/>
  <c r="AV66" i="21"/>
  <c r="AY66" i="21"/>
  <c r="AU66" i="21"/>
  <c r="AW66" i="21"/>
  <c r="EI59" i="15"/>
  <c r="EK59" i="15"/>
  <c r="EF59" i="15"/>
  <c r="EJ59" i="15"/>
  <c r="EG59" i="15"/>
  <c r="EH59" i="15"/>
  <c r="AS59" i="19"/>
  <c r="AO59" i="19"/>
  <c r="AN59" i="19"/>
  <c r="AP59" i="19"/>
  <c r="AQ59" i="19"/>
  <c r="AR59" i="19"/>
  <c r="P59" i="17"/>
  <c r="L59" i="17"/>
  <c r="O59" i="17"/>
  <c r="Q59" i="17"/>
  <c r="M59" i="17"/>
  <c r="N59" i="17"/>
  <c r="AL57" i="19"/>
  <c r="AH57" i="19"/>
  <c r="AJ57" i="19"/>
  <c r="AI57" i="19"/>
  <c r="AK57" i="19"/>
  <c r="AG57" i="19"/>
  <c r="U57" i="17"/>
  <c r="X57" i="17"/>
  <c r="T57" i="17"/>
  <c r="V57" i="17"/>
  <c r="S57" i="17"/>
  <c r="W57" i="17"/>
  <c r="G57" i="17"/>
  <c r="J57" i="17"/>
  <c r="F57" i="17"/>
  <c r="H57" i="17"/>
  <c r="I57" i="17"/>
  <c r="E57" i="17"/>
  <c r="J55" i="19"/>
  <c r="F55" i="19"/>
  <c r="H55" i="19"/>
  <c r="G55" i="19"/>
  <c r="I55" i="19"/>
  <c r="E55" i="19"/>
  <c r="DP55" i="15"/>
  <c r="DS55" i="15"/>
  <c r="DN55" i="15"/>
  <c r="DR55" i="15"/>
  <c r="DO55" i="15"/>
  <c r="DQ55" i="15"/>
  <c r="AI55" i="17"/>
  <c r="AK55" i="17"/>
  <c r="AG55" i="17"/>
  <c r="AJ55" i="17"/>
  <c r="AL55" i="17"/>
  <c r="AH55" i="17"/>
  <c r="X53" i="19"/>
  <c r="T53" i="19"/>
  <c r="U53" i="19"/>
  <c r="V53" i="19"/>
  <c r="S53" i="19"/>
  <c r="W53" i="19"/>
  <c r="O53" i="19"/>
  <c r="P53" i="19"/>
  <c r="L53" i="19"/>
  <c r="Q53" i="19"/>
  <c r="M53" i="19"/>
  <c r="N53" i="19"/>
  <c r="AR53" i="17"/>
  <c r="AN53" i="17"/>
  <c r="AP53" i="17"/>
  <c r="AS53" i="17"/>
  <c r="AO53" i="17"/>
  <c r="AQ53" i="17"/>
  <c r="EI51" i="15"/>
  <c r="EK51" i="15"/>
  <c r="EF51" i="15"/>
  <c r="EJ51" i="15"/>
  <c r="EG51" i="15"/>
  <c r="EH51" i="15"/>
  <c r="AQ51" i="19"/>
  <c r="AO51" i="19"/>
  <c r="AR51" i="19"/>
  <c r="AP51" i="19"/>
  <c r="AN51" i="19"/>
  <c r="AS51" i="19"/>
  <c r="P51" i="17"/>
  <c r="L51" i="17"/>
  <c r="N51" i="17"/>
  <c r="Q51" i="17"/>
  <c r="M51" i="17"/>
  <c r="O51" i="17"/>
  <c r="AS50" i="21"/>
  <c r="AO50" i="21"/>
  <c r="AQ50" i="21"/>
  <c r="AP50" i="21"/>
  <c r="AN50" i="21"/>
  <c r="AR50" i="21"/>
  <c r="AJ50" i="21"/>
  <c r="AL50" i="21"/>
  <c r="AH50" i="21"/>
  <c r="AK50" i="21"/>
  <c r="AG50" i="21"/>
  <c r="AI50" i="21"/>
  <c r="P47" i="17"/>
  <c r="L47" i="17"/>
  <c r="N47" i="17"/>
  <c r="Q47" i="17"/>
  <c r="M47" i="17"/>
  <c r="O47" i="17"/>
  <c r="G47" i="17"/>
  <c r="I47" i="17"/>
  <c r="E47" i="17"/>
  <c r="H47" i="17"/>
  <c r="J47" i="17"/>
  <c r="F47" i="17"/>
  <c r="BG46" i="16"/>
  <c r="BC46" i="16"/>
  <c r="BE46" i="16"/>
  <c r="BD46" i="16"/>
  <c r="BB46" i="16"/>
  <c r="BF46" i="16"/>
  <c r="P45" i="19"/>
  <c r="L45" i="19"/>
  <c r="N45" i="19"/>
  <c r="M45" i="19"/>
  <c r="Q45" i="19"/>
  <c r="O45" i="19"/>
  <c r="G45" i="17"/>
  <c r="I45" i="17"/>
  <c r="E45" i="17"/>
  <c r="H45" i="17"/>
  <c r="J45" i="17"/>
  <c r="F45" i="17"/>
  <c r="BG44" i="16"/>
  <c r="BC44" i="16"/>
  <c r="BE44" i="16"/>
  <c r="BD44" i="16"/>
  <c r="BB44" i="16"/>
  <c r="BF44" i="16"/>
  <c r="N43" i="19"/>
  <c r="P43" i="19"/>
  <c r="L43" i="19"/>
  <c r="O43" i="19"/>
  <c r="Q43" i="19"/>
  <c r="M43" i="19"/>
  <c r="G43" i="17"/>
  <c r="I43" i="17"/>
  <c r="E43" i="17"/>
  <c r="H43" i="17"/>
  <c r="J43" i="17"/>
  <c r="F43" i="17"/>
  <c r="N41" i="19"/>
  <c r="P41" i="19"/>
  <c r="L41" i="19"/>
  <c r="O41" i="19"/>
  <c r="Q41" i="19"/>
  <c r="M41" i="19"/>
  <c r="G41" i="17"/>
  <c r="I41" i="17"/>
  <c r="E41" i="17"/>
  <c r="H41" i="17"/>
  <c r="J41" i="17"/>
  <c r="F41" i="17"/>
  <c r="BG40" i="16"/>
  <c r="BC40" i="16"/>
  <c r="BE40" i="16"/>
  <c r="BD40" i="16"/>
  <c r="BB40" i="16"/>
  <c r="BF40" i="16"/>
  <c r="N39" i="19"/>
  <c r="P39" i="19"/>
  <c r="L39" i="19"/>
  <c r="O39" i="19"/>
  <c r="Q39" i="19"/>
  <c r="M39" i="19"/>
  <c r="G39" i="17"/>
  <c r="I39" i="17"/>
  <c r="E39" i="17"/>
  <c r="H39" i="17"/>
  <c r="J39" i="17"/>
  <c r="F39" i="17"/>
  <c r="N36" i="17"/>
  <c r="P36" i="17"/>
  <c r="L36" i="17"/>
  <c r="O36" i="17"/>
  <c r="Q36" i="17"/>
  <c r="M36" i="17"/>
  <c r="AJ36" i="16"/>
  <c r="AL36" i="16"/>
  <c r="AH36" i="16"/>
  <c r="AK36" i="16"/>
  <c r="AG36" i="16"/>
  <c r="AI36" i="16"/>
  <c r="AJ35" i="19"/>
  <c r="AL35" i="19"/>
  <c r="AH35" i="19"/>
  <c r="AK35" i="19"/>
  <c r="AG35" i="19"/>
  <c r="AI35" i="19"/>
  <c r="AP32" i="17"/>
  <c r="AR32" i="17"/>
  <c r="AN32" i="17"/>
  <c r="AQ32" i="17"/>
  <c r="AO32" i="17"/>
  <c r="AS32" i="17"/>
  <c r="Q29" i="19"/>
  <c r="M29" i="19"/>
  <c r="O29" i="19"/>
  <c r="N29" i="19"/>
  <c r="P29" i="19"/>
  <c r="L29" i="19"/>
  <c r="AE28" i="16"/>
  <c r="AA28" i="16"/>
  <c r="AC28" i="16"/>
  <c r="Z28" i="16"/>
  <c r="AD28" i="16"/>
  <c r="AB28" i="16"/>
  <c r="J24" i="19"/>
  <c r="F24" i="19"/>
  <c r="H24" i="19"/>
  <c r="G24" i="19"/>
  <c r="E24" i="19"/>
  <c r="I24" i="19"/>
  <c r="H34" i="16"/>
  <c r="J34" i="16"/>
  <c r="F34" i="16"/>
  <c r="I34" i="16"/>
  <c r="E34" i="16"/>
  <c r="G34" i="16"/>
  <c r="H33" i="19"/>
  <c r="J33" i="19"/>
  <c r="F33" i="19"/>
  <c r="I33" i="19"/>
  <c r="E33" i="19"/>
  <c r="G33" i="19"/>
  <c r="AE30" i="16"/>
  <c r="AA30" i="16"/>
  <c r="AC30" i="16"/>
  <c r="Z30" i="16"/>
  <c r="AD30" i="16"/>
  <c r="AB30" i="16"/>
  <c r="CH25" i="17"/>
  <c r="CD25" i="17"/>
  <c r="CF25" i="17"/>
  <c r="CI25" i="17"/>
  <c r="CG25" i="17"/>
  <c r="CE25" i="17"/>
  <c r="X24" i="19"/>
  <c r="T24" i="19"/>
  <c r="V24" i="19"/>
  <c r="U24" i="19"/>
  <c r="W24" i="19"/>
  <c r="S24" i="19"/>
  <c r="W65" i="19"/>
  <c r="S65" i="19"/>
  <c r="V65" i="19"/>
  <c r="U65" i="19"/>
  <c r="X65" i="19"/>
  <c r="T65" i="19"/>
  <c r="AB65" i="19"/>
  <c r="AE65" i="19"/>
  <c r="AA65" i="19"/>
  <c r="AD65" i="19"/>
  <c r="Z65" i="19"/>
  <c r="AC65" i="19"/>
  <c r="O48" i="21"/>
  <c r="Q48" i="21"/>
  <c r="M48" i="21"/>
  <c r="P48" i="21"/>
  <c r="L48" i="21"/>
  <c r="N48" i="21"/>
  <c r="J48" i="21"/>
  <c r="F48" i="21"/>
  <c r="H48" i="21"/>
  <c r="G48" i="21"/>
  <c r="I48" i="21"/>
  <c r="E48" i="21"/>
  <c r="Q46" i="16"/>
  <c r="M46" i="16"/>
  <c r="O46" i="16"/>
  <c r="N46" i="16"/>
  <c r="P46" i="16"/>
  <c r="L46" i="16"/>
  <c r="H46" i="21"/>
  <c r="J46" i="21"/>
  <c r="F46" i="21"/>
  <c r="I46" i="21"/>
  <c r="E46" i="21"/>
  <c r="G46" i="21"/>
  <c r="AJ44" i="16"/>
  <c r="AL44" i="16"/>
  <c r="AH44" i="16"/>
  <c r="AK44" i="16"/>
  <c r="AG44" i="16"/>
  <c r="AI44" i="16"/>
  <c r="AC44" i="21"/>
  <c r="AE44" i="21"/>
  <c r="AA44" i="21"/>
  <c r="AD44" i="21"/>
  <c r="Z44" i="21"/>
  <c r="AB44" i="21"/>
  <c r="AS42" i="16"/>
  <c r="AO42" i="16"/>
  <c r="AQ42" i="16"/>
  <c r="AP42" i="16"/>
  <c r="AR42" i="16"/>
  <c r="AN42" i="16"/>
  <c r="AJ42" i="21"/>
  <c r="AL42" i="21"/>
  <c r="AH42" i="21"/>
  <c r="AK42" i="21"/>
  <c r="AG42" i="21"/>
  <c r="AI42" i="21"/>
  <c r="H40" i="16"/>
  <c r="J40" i="16"/>
  <c r="F40" i="16"/>
  <c r="I40" i="16"/>
  <c r="E40" i="16"/>
  <c r="G40" i="16"/>
  <c r="CF40" i="15"/>
  <c r="CI40" i="15"/>
  <c r="CE40" i="15"/>
  <c r="CG40" i="15"/>
  <c r="CD40" i="15"/>
  <c r="CH40" i="15"/>
  <c r="Q38" i="16"/>
  <c r="M38" i="16"/>
  <c r="O38" i="16"/>
  <c r="N38" i="16"/>
  <c r="P38" i="16"/>
  <c r="L38" i="16"/>
  <c r="H38" i="21"/>
  <c r="J38" i="21"/>
  <c r="F38" i="21"/>
  <c r="G38" i="21"/>
  <c r="E38" i="21"/>
  <c r="I38" i="21"/>
  <c r="AI37" i="17"/>
  <c r="AK37" i="17"/>
  <c r="AG37" i="17"/>
  <c r="AJ37" i="17"/>
  <c r="AL37" i="17"/>
  <c r="AH37" i="17"/>
  <c r="AB37" i="21"/>
  <c r="AD37" i="21"/>
  <c r="Z37" i="21"/>
  <c r="AC37" i="21"/>
  <c r="AA37" i="21"/>
  <c r="AE37" i="21"/>
  <c r="AL34" i="21"/>
  <c r="AH34" i="21"/>
  <c r="AJ34" i="21"/>
  <c r="AI34" i="21"/>
  <c r="AK34" i="21"/>
  <c r="AG34" i="21"/>
  <c r="FA33" i="15"/>
  <c r="BU33" i="20" s="1"/>
  <c r="FC33" i="15"/>
  <c r="CI33" i="20" s="1"/>
  <c r="EX33" i="15"/>
  <c r="AZ33" i="20" s="1"/>
  <c r="FB33" i="15"/>
  <c r="CB33" i="20" s="1"/>
  <c r="EZ33" i="15"/>
  <c r="BN33" i="20" s="1"/>
  <c r="EY33" i="15"/>
  <c r="BG33" i="20" s="1"/>
  <c r="AD33" i="17"/>
  <c r="Z33" i="17"/>
  <c r="AB33" i="17"/>
  <c r="AE33" i="17"/>
  <c r="AA33" i="17"/>
  <c r="AC33" i="17"/>
  <c r="AS33" i="21"/>
  <c r="AO33" i="21"/>
  <c r="AQ33" i="21"/>
  <c r="AP33" i="21"/>
  <c r="AN33" i="21"/>
  <c r="AR33" i="21"/>
  <c r="CX30" i="15"/>
  <c r="DA30" i="15"/>
  <c r="CV30" i="15"/>
  <c r="CZ30" i="15"/>
  <c r="CY30" i="15"/>
  <c r="CW30" i="15"/>
  <c r="ED30" i="21"/>
  <c r="DZ30" i="21"/>
  <c r="DV30" i="21"/>
  <c r="DQ30" i="21"/>
  <c r="EF30" i="21"/>
  <c r="EB30" i="21"/>
  <c r="DX30" i="21"/>
  <c r="DS30" i="21"/>
  <c r="DO30" i="21"/>
  <c r="DR30" i="21"/>
  <c r="DN30" i="21"/>
  <c r="DP30" i="21"/>
  <c r="AI29" i="17"/>
  <c r="AK29" i="17"/>
  <c r="AG29" i="17"/>
  <c r="AJ29" i="17"/>
  <c r="AL29" i="17"/>
  <c r="AH29" i="17"/>
  <c r="AE29" i="21"/>
  <c r="AA29" i="21"/>
  <c r="AC29" i="21"/>
  <c r="AB29" i="21"/>
  <c r="AD29" i="21"/>
  <c r="Z29" i="21"/>
  <c r="AJ28" i="21"/>
  <c r="AL28" i="21"/>
  <c r="AH28" i="21"/>
  <c r="AK28" i="21"/>
  <c r="AG28" i="21"/>
  <c r="AI28" i="21"/>
  <c r="V27" i="21"/>
  <c r="X27" i="21"/>
  <c r="T27" i="21"/>
  <c r="W27" i="21"/>
  <c r="S27" i="21"/>
  <c r="U27" i="21"/>
  <c r="EH26" i="15"/>
  <c r="EK26" i="15"/>
  <c r="EG26" i="15"/>
  <c r="EJ26" i="15"/>
  <c r="EF26" i="15"/>
  <c r="EI26" i="15"/>
  <c r="AJ26" i="21"/>
  <c r="AL26" i="21"/>
  <c r="AH26" i="21"/>
  <c r="AK26" i="21"/>
  <c r="AG26" i="21"/>
  <c r="AI26" i="21"/>
  <c r="V25" i="21"/>
  <c r="X25" i="21"/>
  <c r="T25" i="21"/>
  <c r="W25" i="21"/>
  <c r="S25" i="21"/>
  <c r="U25" i="21"/>
  <c r="EH24" i="15"/>
  <c r="EF24" i="15"/>
  <c r="EK24" i="15"/>
  <c r="EG24" i="15"/>
  <c r="EJ24" i="15"/>
  <c r="EI24" i="15"/>
  <c r="AJ24" i="21"/>
  <c r="AL24" i="21"/>
  <c r="AH24" i="21"/>
  <c r="AK24" i="21"/>
  <c r="AG24" i="21"/>
  <c r="AI24" i="21"/>
  <c r="V23" i="21"/>
  <c r="X23" i="21"/>
  <c r="T23" i="21"/>
  <c r="W23" i="21"/>
  <c r="S23" i="21"/>
  <c r="U23" i="21"/>
  <c r="CA56" i="17"/>
  <c r="BW56" i="17"/>
  <c r="BZ56" i="17"/>
  <c r="CB56" i="17"/>
  <c r="BX56" i="17"/>
  <c r="BY56" i="17"/>
  <c r="AB37" i="19"/>
  <c r="AD37" i="19"/>
  <c r="Z37" i="19"/>
  <c r="AE37" i="19"/>
  <c r="AA37" i="19"/>
  <c r="AC37" i="19"/>
  <c r="AE33" i="19"/>
  <c r="AA33" i="19"/>
  <c r="AC33" i="19"/>
  <c r="AB33" i="19"/>
  <c r="Z33" i="19"/>
  <c r="AD33" i="19"/>
  <c r="EZ38" i="15"/>
  <c r="BN38" i="20" s="1"/>
  <c r="FC38" i="15"/>
  <c r="CI38" i="20" s="1"/>
  <c r="EY38" i="15"/>
  <c r="BG38" i="20" s="1"/>
  <c r="FB38" i="15"/>
  <c r="CB38" i="20" s="1"/>
  <c r="FA38" i="15"/>
  <c r="BU38" i="20" s="1"/>
  <c r="EX38" i="15"/>
  <c r="AZ38" i="20" s="1"/>
  <c r="BG54" i="16"/>
  <c r="BC54" i="16"/>
  <c r="BE54" i="16"/>
  <c r="BD54" i="16"/>
  <c r="BB54" i="16"/>
  <c r="BF54" i="16"/>
  <c r="BL52" i="16"/>
  <c r="BN52" i="16"/>
  <c r="BJ52" i="16"/>
  <c r="BM52" i="16"/>
  <c r="BI52" i="16"/>
  <c r="BK52" i="16"/>
  <c r="AD49" i="17"/>
  <c r="Z49" i="17"/>
  <c r="AB49" i="17"/>
  <c r="AE49" i="17"/>
  <c r="AA49" i="17"/>
  <c r="AC49" i="17"/>
  <c r="P39" i="17"/>
  <c r="L39" i="17"/>
  <c r="N39" i="17"/>
  <c r="Q39" i="17"/>
  <c r="M39" i="17"/>
  <c r="O39" i="17"/>
  <c r="DQ36" i="15"/>
  <c r="DP36" i="15"/>
  <c r="DO36" i="15"/>
  <c r="DS36" i="15"/>
  <c r="DN36" i="15"/>
  <c r="DR36" i="15"/>
  <c r="CI36" i="15"/>
  <c r="CE36" i="15"/>
  <c r="CF36" i="15"/>
  <c r="CH36" i="15"/>
  <c r="CD36" i="15"/>
  <c r="CG36" i="15"/>
  <c r="AS35" i="19"/>
  <c r="AO35" i="19"/>
  <c r="AQ35" i="19"/>
  <c r="AP35" i="19"/>
  <c r="AR35" i="19"/>
  <c r="AN35" i="19"/>
  <c r="AD35" i="17"/>
  <c r="Z35" i="17"/>
  <c r="AB35" i="17"/>
  <c r="AE35" i="17"/>
  <c r="AA35" i="17"/>
  <c r="AC35" i="17"/>
  <c r="O35" i="21"/>
  <c r="Q35" i="21"/>
  <c r="M35" i="21"/>
  <c r="L35" i="21"/>
  <c r="P35" i="21"/>
  <c r="N35" i="21"/>
  <c r="CX32" i="15"/>
  <c r="CY32" i="15"/>
  <c r="CV32" i="15"/>
  <c r="CW32" i="15"/>
  <c r="DA32" i="15"/>
  <c r="CZ32" i="15"/>
  <c r="ED32" i="21"/>
  <c r="DZ32" i="21"/>
  <c r="DV32" i="21"/>
  <c r="DQ32" i="21"/>
  <c r="EF32" i="21"/>
  <c r="EB32" i="21"/>
  <c r="DX32" i="21"/>
  <c r="DS32" i="21"/>
  <c r="DO32" i="21"/>
  <c r="DR32" i="21"/>
  <c r="DN32" i="21"/>
  <c r="DP32" i="21"/>
  <c r="EH31" i="15"/>
  <c r="EI31" i="15"/>
  <c r="EG31" i="15"/>
  <c r="EK31" i="15"/>
  <c r="EF31" i="15"/>
  <c r="EJ31" i="15"/>
  <c r="ED31" i="21"/>
  <c r="DZ31" i="21"/>
  <c r="DV31" i="21"/>
  <c r="DQ31" i="21"/>
  <c r="EF31" i="21"/>
  <c r="EB31" i="21"/>
  <c r="DX31" i="21"/>
  <c r="DS31" i="21"/>
  <c r="DO31" i="21"/>
  <c r="DR31" i="21"/>
  <c r="DN31" i="21"/>
  <c r="DP31" i="21"/>
  <c r="W30" i="17"/>
  <c r="S30" i="17"/>
  <c r="U30" i="17"/>
  <c r="X30" i="17"/>
  <c r="T30" i="17"/>
  <c r="V30" i="17"/>
  <c r="CX28" i="15"/>
  <c r="CY28" i="15"/>
  <c r="DA28" i="15"/>
  <c r="CW28" i="15"/>
  <c r="CV28" i="15"/>
  <c r="CZ28" i="15"/>
  <c r="AE27" i="19"/>
  <c r="AA27" i="19"/>
  <c r="AC27" i="19"/>
  <c r="AB27" i="19"/>
  <c r="Z27" i="19"/>
  <c r="AD27" i="19"/>
  <c r="U27" i="17"/>
  <c r="W27" i="17"/>
  <c r="S27" i="17"/>
  <c r="V27" i="17"/>
  <c r="T27" i="17"/>
  <c r="X27" i="17"/>
  <c r="AD26" i="16"/>
  <c r="Z26" i="16"/>
  <c r="AB26" i="16"/>
  <c r="AE26" i="16"/>
  <c r="AA26" i="16"/>
  <c r="AC26" i="16"/>
  <c r="V26" i="21"/>
  <c r="X26" i="21"/>
  <c r="T26" i="21"/>
  <c r="W26" i="21"/>
  <c r="S26" i="21"/>
  <c r="U26" i="21"/>
  <c r="O24" i="19"/>
  <c r="Q24" i="19"/>
  <c r="M24" i="19"/>
  <c r="P24" i="19"/>
  <c r="L24" i="19"/>
  <c r="N24" i="19"/>
  <c r="AX24" i="21"/>
  <c r="AZ24" i="21"/>
  <c r="AV24" i="21"/>
  <c r="AY24" i="21"/>
  <c r="AU24" i="21"/>
  <c r="AW24" i="21"/>
  <c r="N23" i="16"/>
  <c r="P23" i="16"/>
  <c r="L23" i="16"/>
  <c r="O23" i="16"/>
  <c r="M23" i="16"/>
  <c r="Q23" i="16"/>
  <c r="IZ108" i="3"/>
  <c r="KA108" i="3"/>
  <c r="IH108" i="3"/>
  <c r="HP108" i="3"/>
  <c r="GV108" i="3"/>
  <c r="GA108" i="3"/>
  <c r="EH108" i="3"/>
  <c r="DP108" i="3"/>
  <c r="CV108" i="3"/>
  <c r="JE108" i="3"/>
  <c r="IJ108" i="3"/>
  <c r="HR108" i="3"/>
  <c r="FY108" i="3"/>
  <c r="FE108" i="3"/>
  <c r="EJ108" i="3"/>
  <c r="DR108" i="3"/>
  <c r="BY108" i="3"/>
  <c r="BE108" i="3"/>
  <c r="HV108" i="3"/>
  <c r="EI108" i="3"/>
  <c r="DQ108" i="3"/>
  <c r="HO108" i="3"/>
  <c r="FQ108" i="3"/>
  <c r="CP108" i="3"/>
  <c r="GG108" i="3"/>
  <c r="CB108" i="3"/>
  <c r="DB108" i="3"/>
  <c r="JB108" i="3"/>
  <c r="CX108" i="3"/>
  <c r="IX108" i="3"/>
  <c r="JS108" i="3"/>
  <c r="ES108" i="3"/>
  <c r="JO108" i="3"/>
  <c r="AO108" i="3"/>
  <c r="JV109" i="3"/>
  <c r="HX109" i="3"/>
  <c r="HD109" i="3"/>
  <c r="GI109" i="3"/>
  <c r="FQ109" i="3"/>
  <c r="DS109" i="3"/>
  <c r="CY109" i="3"/>
  <c r="CE109" i="3"/>
  <c r="JT107" i="3"/>
  <c r="GH107" i="3"/>
  <c r="FP107" i="3"/>
  <c r="DW107" i="3"/>
  <c r="DB107" i="3"/>
  <c r="CH107" i="3"/>
  <c r="BP107" i="3"/>
  <c r="EF34" i="3"/>
  <c r="DN34" i="3"/>
  <c r="CS34" i="3"/>
  <c r="EI33" i="3"/>
  <c r="DQ33" i="3"/>
  <c r="CW33" i="3"/>
  <c r="EY108" i="3"/>
  <c r="IT108" i="3"/>
  <c r="BN108" i="3"/>
  <c r="AF75" i="21"/>
  <c r="CY108" i="3"/>
  <c r="IY109" i="3"/>
  <c r="IE109" i="3"/>
  <c r="GG109" i="3"/>
  <c r="FO109" i="3"/>
  <c r="ET109" i="3"/>
  <c r="DZ109" i="3"/>
  <c r="CB109" i="3"/>
  <c r="BH109" i="3"/>
  <c r="AP109" i="3"/>
  <c r="JB107" i="3"/>
  <c r="IH107" i="3"/>
  <c r="HP107" i="3"/>
  <c r="FW107" i="3"/>
  <c r="FB107" i="3"/>
  <c r="EH107" i="3"/>
  <c r="DP107" i="3"/>
  <c r="BW107" i="3"/>
  <c r="BB107" i="3"/>
  <c r="KF34" i="3"/>
  <c r="JN34" i="3"/>
  <c r="IS34" i="3"/>
  <c r="GA34" i="3"/>
  <c r="FG34" i="3"/>
  <c r="EO34" i="3"/>
  <c r="DT34" i="3"/>
  <c r="CA34" i="3"/>
  <c r="BG34" i="3"/>
  <c r="AO34" i="3"/>
  <c r="JV33" i="3"/>
  <c r="JA33" i="3"/>
  <c r="GI33" i="3"/>
  <c r="FQ33" i="3"/>
  <c r="EW33" i="3"/>
  <c r="EB33" i="3"/>
  <c r="CI33" i="3"/>
  <c r="BQ33" i="3"/>
  <c r="AW33" i="3"/>
  <c r="G65" i="17"/>
  <c r="J65" i="17"/>
  <c r="F65" i="17"/>
  <c r="H65" i="17"/>
  <c r="I65" i="17"/>
  <c r="E65" i="17"/>
  <c r="J64" i="21"/>
  <c r="F64" i="21"/>
  <c r="H64" i="21"/>
  <c r="G64" i="21"/>
  <c r="I64" i="21"/>
  <c r="E64" i="21"/>
  <c r="G61" i="17"/>
  <c r="J61" i="17"/>
  <c r="F61" i="17"/>
  <c r="H61" i="17"/>
  <c r="I61" i="17"/>
  <c r="E61" i="17"/>
  <c r="JF108" i="3"/>
  <c r="FA108" i="3"/>
  <c r="KD108" i="3"/>
  <c r="IS109" i="3"/>
  <c r="HY109" i="3"/>
  <c r="FB109" i="3"/>
  <c r="EH109" i="3"/>
  <c r="DP109" i="3"/>
  <c r="CV109" i="3"/>
  <c r="JA107" i="3"/>
  <c r="IG107" i="3"/>
  <c r="HO107" i="3"/>
  <c r="FA107" i="3"/>
  <c r="EG107" i="3"/>
  <c r="DO107" i="3"/>
  <c r="CT107" i="3"/>
  <c r="IG34" i="3"/>
  <c r="HO34" i="3"/>
  <c r="DS34" i="3"/>
  <c r="IA33" i="3"/>
  <c r="EJ33" i="3"/>
  <c r="DR33" i="3"/>
  <c r="CN108" i="3"/>
  <c r="DF108" i="3"/>
  <c r="D61" i="14"/>
  <c r="EF109" i="3"/>
  <c r="II107" i="3"/>
  <c r="EK67" i="15"/>
  <c r="EG67" i="15"/>
  <c r="EI67" i="15"/>
  <c r="EF67" i="15"/>
  <c r="EJ67" i="15"/>
  <c r="EH67" i="15"/>
  <c r="P66" i="19"/>
  <c r="L66" i="19"/>
  <c r="O66" i="19"/>
  <c r="Q66" i="19"/>
  <c r="M66" i="19"/>
  <c r="N66" i="19"/>
  <c r="EK63" i="15"/>
  <c r="EG63" i="15"/>
  <c r="EI63" i="15"/>
  <c r="EF63" i="15"/>
  <c r="EH63" i="15"/>
  <c r="EJ63" i="15"/>
  <c r="P62" i="19"/>
  <c r="L62" i="19"/>
  <c r="O62" i="19"/>
  <c r="Q62" i="19"/>
  <c r="M62" i="19"/>
  <c r="N62" i="19"/>
  <c r="IJ109" i="3"/>
  <c r="GJ109" i="3"/>
  <c r="BJ109" i="3"/>
  <c r="CF109" i="3"/>
  <c r="HF109" i="3"/>
  <c r="DA109" i="3"/>
  <c r="JA109" i="3"/>
  <c r="JW109" i="3"/>
  <c r="EW109" i="3"/>
  <c r="FR109" i="3"/>
  <c r="AR109" i="3"/>
  <c r="BN109" i="3"/>
  <c r="GN109" i="3"/>
  <c r="KD33" i="3"/>
  <c r="FY33" i="3"/>
  <c r="BT33" i="3"/>
  <c r="EI107" i="3"/>
  <c r="CI107" i="3"/>
  <c r="HI107" i="3"/>
  <c r="DE107" i="3"/>
  <c r="JE107" i="3"/>
  <c r="JZ107" i="3"/>
  <c r="EZ107" i="3"/>
  <c r="FV107" i="3"/>
  <c r="AV107" i="3"/>
  <c r="BQ107" i="3"/>
  <c r="GQ107" i="3"/>
  <c r="HV34" i="3"/>
  <c r="CI34" i="3"/>
  <c r="HI34" i="3"/>
  <c r="JI34" i="3"/>
  <c r="DE34" i="3"/>
  <c r="FE34" i="3"/>
  <c r="JZ34" i="3"/>
  <c r="AZ34" i="3"/>
  <c r="FV34" i="3"/>
  <c r="BQ34" i="3"/>
  <c r="GQ34" i="3"/>
  <c r="IQ34" i="3"/>
  <c r="H65" i="16"/>
  <c r="J65" i="16"/>
  <c r="F65" i="16"/>
  <c r="I65" i="16"/>
  <c r="E65" i="16"/>
  <c r="G65" i="16"/>
  <c r="AQ64" i="16"/>
  <c r="AS64" i="16"/>
  <c r="AO64" i="16"/>
  <c r="AR64" i="16"/>
  <c r="AN64" i="16"/>
  <c r="AP64" i="16"/>
  <c r="AQ62" i="16"/>
  <c r="AS62" i="16"/>
  <c r="AO62" i="16"/>
  <c r="AR62" i="16"/>
  <c r="AN62" i="16"/>
  <c r="AP62" i="16"/>
  <c r="CY61" i="15"/>
  <c r="DA61" i="15"/>
  <c r="CW61" i="15"/>
  <c r="CV61" i="15"/>
  <c r="CX61" i="15"/>
  <c r="CZ61" i="15"/>
  <c r="X58" i="16"/>
  <c r="T58" i="16"/>
  <c r="S58" i="16"/>
  <c r="V58" i="16"/>
  <c r="U58" i="16"/>
  <c r="W58" i="16"/>
  <c r="V56" i="19"/>
  <c r="X56" i="19"/>
  <c r="T56" i="19"/>
  <c r="W56" i="19"/>
  <c r="S56" i="19"/>
  <c r="U56" i="19"/>
  <c r="X56" i="21"/>
  <c r="T56" i="21"/>
  <c r="V56" i="21"/>
  <c r="U56" i="21"/>
  <c r="S56" i="21"/>
  <c r="W56" i="21"/>
  <c r="Q48" i="16"/>
  <c r="M48" i="16"/>
  <c r="O48" i="16"/>
  <c r="N48" i="16"/>
  <c r="P48" i="16"/>
  <c r="L48" i="16"/>
  <c r="AJ67" i="16"/>
  <c r="AL67" i="16"/>
  <c r="AH67" i="16"/>
  <c r="AK67" i="16"/>
  <c r="AG67" i="16"/>
  <c r="AI67" i="16"/>
  <c r="AY66" i="17"/>
  <c r="AU66" i="17"/>
  <c r="AX66" i="17"/>
  <c r="AZ66" i="17"/>
  <c r="AV66" i="17"/>
  <c r="AW66" i="17"/>
  <c r="O66" i="16"/>
  <c r="Q66" i="16"/>
  <c r="M66" i="16"/>
  <c r="P66" i="16"/>
  <c r="L66" i="16"/>
  <c r="N66" i="16"/>
  <c r="AE65" i="16"/>
  <c r="AA65" i="16"/>
  <c r="AC65" i="16"/>
  <c r="AB65" i="16"/>
  <c r="AD65" i="16"/>
  <c r="Z65" i="16"/>
  <c r="AD64" i="19"/>
  <c r="Z64" i="19"/>
  <c r="AC64" i="19"/>
  <c r="AA64" i="19"/>
  <c r="AE64" i="19"/>
  <c r="AB64" i="19"/>
  <c r="CY63" i="15"/>
  <c r="DA63" i="15"/>
  <c r="CW63" i="15"/>
  <c r="CX63" i="15"/>
  <c r="CZ63" i="15"/>
  <c r="CV63" i="15"/>
  <c r="J60" i="16"/>
  <c r="F60" i="16"/>
  <c r="G60" i="16"/>
  <c r="I60" i="16"/>
  <c r="H60" i="16"/>
  <c r="E60" i="16"/>
  <c r="AE59" i="16"/>
  <c r="AA59" i="16"/>
  <c r="AD59" i="16"/>
  <c r="AB59" i="16"/>
  <c r="Z59" i="16"/>
  <c r="AC59" i="16"/>
  <c r="Q58" i="21"/>
  <c r="M58" i="21"/>
  <c r="O58" i="21"/>
  <c r="N58" i="21"/>
  <c r="L58" i="21"/>
  <c r="P58" i="21"/>
  <c r="AL55" i="16"/>
  <c r="AH55" i="16"/>
  <c r="AJ55" i="16"/>
  <c r="AI55" i="16"/>
  <c r="AG55" i="16"/>
  <c r="AK55" i="16"/>
  <c r="Q54" i="19"/>
  <c r="M54" i="19"/>
  <c r="O54" i="19"/>
  <c r="N54" i="19"/>
  <c r="L54" i="19"/>
  <c r="P54" i="19"/>
  <c r="DA53" i="15"/>
  <c r="CW53" i="15"/>
  <c r="CZ53" i="15"/>
  <c r="CY53" i="15"/>
  <c r="CV53" i="15"/>
  <c r="CX53" i="15"/>
  <c r="H52" i="16"/>
  <c r="J52" i="16"/>
  <c r="F52" i="16"/>
  <c r="I52" i="16"/>
  <c r="E52" i="16"/>
  <c r="G52" i="16"/>
  <c r="AC51" i="16"/>
  <c r="AE51" i="16"/>
  <c r="AA51" i="16"/>
  <c r="AD51" i="16"/>
  <c r="Z51" i="16"/>
  <c r="AB51" i="16"/>
  <c r="AP50" i="17"/>
  <c r="AR50" i="17"/>
  <c r="AN50" i="17"/>
  <c r="AQ50" i="17"/>
  <c r="AO50" i="17"/>
  <c r="AS50" i="17"/>
  <c r="G49" i="19"/>
  <c r="I49" i="19"/>
  <c r="E49" i="19"/>
  <c r="H49" i="19"/>
  <c r="J49" i="19"/>
  <c r="F49" i="19"/>
  <c r="H48" i="16"/>
  <c r="J48" i="16"/>
  <c r="F48" i="16"/>
  <c r="I48" i="16"/>
  <c r="E48" i="16"/>
  <c r="G48" i="16"/>
  <c r="AI47" i="19"/>
  <c r="AK47" i="19"/>
  <c r="AG47" i="19"/>
  <c r="AJ47" i="19"/>
  <c r="AL47" i="19"/>
  <c r="AH47" i="19"/>
  <c r="AP46" i="17"/>
  <c r="AR46" i="17"/>
  <c r="AN46" i="17"/>
  <c r="AQ46" i="17"/>
  <c r="AO46" i="17"/>
  <c r="AS46" i="17"/>
  <c r="AP45" i="21"/>
  <c r="AR45" i="21"/>
  <c r="AN45" i="21"/>
  <c r="AQ45" i="21"/>
  <c r="AS45" i="21"/>
  <c r="AO45" i="21"/>
  <c r="AP42" i="17"/>
  <c r="AR42" i="17"/>
  <c r="AN42" i="17"/>
  <c r="AQ42" i="17"/>
  <c r="AO42" i="17"/>
  <c r="AS42" i="17"/>
  <c r="AP41" i="21"/>
  <c r="AR41" i="21"/>
  <c r="AN41" i="21"/>
  <c r="AQ41" i="21"/>
  <c r="AS41" i="21"/>
  <c r="AO41" i="21"/>
  <c r="AP38" i="17"/>
  <c r="AR38" i="17"/>
  <c r="AN38" i="17"/>
  <c r="AQ38" i="17"/>
  <c r="AO38" i="17"/>
  <c r="AS38" i="17"/>
  <c r="Q67" i="16"/>
  <c r="M67" i="16"/>
  <c r="O67" i="16"/>
  <c r="N67" i="16"/>
  <c r="L67" i="16"/>
  <c r="P67" i="16"/>
  <c r="N61" i="19"/>
  <c r="Q61" i="19"/>
  <c r="M61" i="19"/>
  <c r="L61" i="19"/>
  <c r="P61" i="19"/>
  <c r="O61" i="19"/>
  <c r="O60" i="19"/>
  <c r="P60" i="19"/>
  <c r="M60" i="19"/>
  <c r="Q60" i="19"/>
  <c r="L60" i="19"/>
  <c r="N60" i="19"/>
  <c r="AQ60" i="16"/>
  <c r="AR60" i="16"/>
  <c r="AN60" i="16"/>
  <c r="AP60" i="16"/>
  <c r="AO60" i="16"/>
  <c r="AS60" i="16"/>
  <c r="EK58" i="15"/>
  <c r="EG58" i="15"/>
  <c r="EH58" i="15"/>
  <c r="EF58" i="15"/>
  <c r="EI58" i="15"/>
  <c r="EJ58" i="15"/>
  <c r="AQ58" i="16"/>
  <c r="AR58" i="16"/>
  <c r="AO58" i="16"/>
  <c r="AS58" i="16"/>
  <c r="AN58" i="16"/>
  <c r="AP58" i="16"/>
  <c r="EK56" i="15"/>
  <c r="EG56" i="15"/>
  <c r="EH56" i="15"/>
  <c r="EF56" i="15"/>
  <c r="EI56" i="15"/>
  <c r="EJ56" i="15"/>
  <c r="AS56" i="16"/>
  <c r="AO56" i="16"/>
  <c r="AQ56" i="16"/>
  <c r="AP56" i="16"/>
  <c r="AR56" i="16"/>
  <c r="AN56" i="16"/>
  <c r="EK54" i="15"/>
  <c r="EG54" i="15"/>
  <c r="EH54" i="15"/>
  <c r="EF54" i="15"/>
  <c r="EI54" i="15"/>
  <c r="EJ54" i="15"/>
  <c r="AS54" i="16"/>
  <c r="AO54" i="16"/>
  <c r="AQ54" i="16"/>
  <c r="AP54" i="16"/>
  <c r="AR54" i="16"/>
  <c r="AN54" i="16"/>
  <c r="EK52" i="15"/>
  <c r="EG52" i="15"/>
  <c r="EH52" i="15"/>
  <c r="EF52" i="15"/>
  <c r="EI52" i="15"/>
  <c r="EJ52" i="15"/>
  <c r="AS52" i="16"/>
  <c r="AO52" i="16"/>
  <c r="AQ52" i="16"/>
  <c r="AP52" i="16"/>
  <c r="AR52" i="16"/>
  <c r="AN52" i="16"/>
  <c r="EK50" i="15"/>
  <c r="EG50" i="15"/>
  <c r="EH50" i="15"/>
  <c r="EF50" i="15"/>
  <c r="EI50" i="15"/>
  <c r="EJ50" i="15"/>
  <c r="BD48" i="17"/>
  <c r="BF48" i="17"/>
  <c r="BB48" i="17"/>
  <c r="BE48" i="17"/>
  <c r="BG48" i="17"/>
  <c r="BC48" i="17"/>
  <c r="AJ59" i="19"/>
  <c r="AH59" i="19"/>
  <c r="AI59" i="19"/>
  <c r="AK59" i="19"/>
  <c r="AL59" i="19"/>
  <c r="AG59" i="19"/>
  <c r="U59" i="17"/>
  <c r="X59" i="17"/>
  <c r="T59" i="17"/>
  <c r="V59" i="17"/>
  <c r="S59" i="17"/>
  <c r="W59" i="17"/>
  <c r="G59" i="17"/>
  <c r="J59" i="17"/>
  <c r="F59" i="17"/>
  <c r="H59" i="17"/>
  <c r="I59" i="17"/>
  <c r="E59" i="17"/>
  <c r="J57" i="19"/>
  <c r="F57" i="19"/>
  <c r="H57" i="19"/>
  <c r="G57" i="19"/>
  <c r="I57" i="19"/>
  <c r="E57" i="19"/>
  <c r="DP57" i="15"/>
  <c r="DS57" i="15"/>
  <c r="DN57" i="15"/>
  <c r="DR57" i="15"/>
  <c r="DO57" i="15"/>
  <c r="DQ57" i="15"/>
  <c r="AI57" i="17"/>
  <c r="AL57" i="17"/>
  <c r="AH57" i="17"/>
  <c r="AJ57" i="17"/>
  <c r="AK57" i="17"/>
  <c r="AG57" i="17"/>
  <c r="X55" i="19"/>
  <c r="T55" i="19"/>
  <c r="V55" i="19"/>
  <c r="U55" i="19"/>
  <c r="S55" i="19"/>
  <c r="W55" i="19"/>
  <c r="O55" i="19"/>
  <c r="Q55" i="19"/>
  <c r="M55" i="19"/>
  <c r="P55" i="19"/>
  <c r="L55" i="19"/>
  <c r="N55" i="19"/>
  <c r="AR55" i="17"/>
  <c r="AN55" i="17"/>
  <c r="AP55" i="17"/>
  <c r="AS55" i="17"/>
  <c r="AO55" i="17"/>
  <c r="AQ55" i="17"/>
  <c r="EI53" i="15"/>
  <c r="EK53" i="15"/>
  <c r="EF53" i="15"/>
  <c r="EJ53" i="15"/>
  <c r="EG53" i="15"/>
  <c r="EH53" i="15"/>
  <c r="AQ53" i="19"/>
  <c r="AR53" i="19"/>
  <c r="AN53" i="19"/>
  <c r="AS53" i="19"/>
  <c r="AO53" i="19"/>
  <c r="AP53" i="19"/>
  <c r="P53" i="17"/>
  <c r="L53" i="17"/>
  <c r="N53" i="17"/>
  <c r="Q53" i="17"/>
  <c r="M53" i="17"/>
  <c r="O53" i="17"/>
  <c r="BR52" i="17"/>
  <c r="BT52" i="17"/>
  <c r="BP52" i="17"/>
  <c r="BS52" i="17"/>
  <c r="BU52" i="17"/>
  <c r="BQ52" i="17"/>
  <c r="AL51" i="19"/>
  <c r="AH51" i="19"/>
  <c r="AI51" i="19"/>
  <c r="AK51" i="19"/>
  <c r="AJ51" i="19"/>
  <c r="AG51" i="19"/>
  <c r="U51" i="17"/>
  <c r="W51" i="17"/>
  <c r="S51" i="17"/>
  <c r="V51" i="17"/>
  <c r="T51" i="17"/>
  <c r="X51" i="17"/>
  <c r="G51" i="17"/>
  <c r="I51" i="17"/>
  <c r="E51" i="17"/>
  <c r="H51" i="17"/>
  <c r="J51" i="17"/>
  <c r="F51" i="17"/>
  <c r="CF50" i="15"/>
  <c r="CI50" i="15"/>
  <c r="CE50" i="15"/>
  <c r="CG50" i="15"/>
  <c r="CD50" i="15"/>
  <c r="CH50" i="15"/>
  <c r="AR47" i="17"/>
  <c r="AN47" i="17"/>
  <c r="AP47" i="17"/>
  <c r="AS47" i="17"/>
  <c r="AO47" i="17"/>
  <c r="AQ47" i="17"/>
  <c r="AI47" i="17"/>
  <c r="AK47" i="17"/>
  <c r="AG47" i="17"/>
  <c r="AJ47" i="17"/>
  <c r="AL47" i="17"/>
  <c r="AH47" i="17"/>
  <c r="AR45" i="19"/>
  <c r="AN45" i="19"/>
  <c r="AP45" i="19"/>
  <c r="AO45" i="19"/>
  <c r="AS45" i="19"/>
  <c r="AQ45" i="19"/>
  <c r="AI45" i="17"/>
  <c r="AK45" i="17"/>
  <c r="AG45" i="17"/>
  <c r="AJ45" i="17"/>
  <c r="AL45" i="17"/>
  <c r="AH45" i="17"/>
  <c r="AP43" i="19"/>
  <c r="AR43" i="19"/>
  <c r="AN43" i="19"/>
  <c r="AQ43" i="19"/>
  <c r="AS43" i="19"/>
  <c r="AO43" i="19"/>
  <c r="AI43" i="17"/>
  <c r="AK43" i="17"/>
  <c r="AG43" i="17"/>
  <c r="AJ43" i="17"/>
  <c r="AL43" i="17"/>
  <c r="AH43" i="17"/>
  <c r="AP41" i="19"/>
  <c r="AR41" i="19"/>
  <c r="AN41" i="19"/>
  <c r="AQ41" i="19"/>
  <c r="AS41" i="19"/>
  <c r="AO41" i="19"/>
  <c r="AI41" i="17"/>
  <c r="AK41" i="17"/>
  <c r="AG41" i="17"/>
  <c r="AJ41" i="17"/>
  <c r="AL41" i="17"/>
  <c r="AH41" i="17"/>
  <c r="AP39" i="19"/>
  <c r="AR39" i="19"/>
  <c r="AN39" i="19"/>
  <c r="AQ39" i="19"/>
  <c r="AS39" i="19"/>
  <c r="AO39" i="19"/>
  <c r="AI39" i="17"/>
  <c r="AK39" i="17"/>
  <c r="AG39" i="17"/>
  <c r="AJ39" i="17"/>
  <c r="AL39" i="17"/>
  <c r="AH39" i="17"/>
  <c r="CA37" i="21"/>
  <c r="BW37" i="21"/>
  <c r="BY37" i="21"/>
  <c r="CB37" i="21"/>
  <c r="BX37" i="21"/>
  <c r="BZ37" i="21"/>
  <c r="AP36" i="17"/>
  <c r="AR36" i="17"/>
  <c r="AN36" i="17"/>
  <c r="AQ36" i="17"/>
  <c r="AO36" i="17"/>
  <c r="AS36" i="17"/>
  <c r="Q33" i="19"/>
  <c r="M33" i="19"/>
  <c r="O33" i="19"/>
  <c r="N33" i="19"/>
  <c r="P33" i="19"/>
  <c r="L33" i="19"/>
  <c r="AE32" i="16"/>
  <c r="AA32" i="16"/>
  <c r="AC32" i="16"/>
  <c r="AB32" i="16"/>
  <c r="Z32" i="16"/>
  <c r="AD32" i="16"/>
  <c r="AE31" i="19"/>
  <c r="AA31" i="19"/>
  <c r="AC31" i="19"/>
  <c r="AB31" i="19"/>
  <c r="Z31" i="19"/>
  <c r="AD31" i="19"/>
  <c r="I30" i="17"/>
  <c r="E30" i="17"/>
  <c r="G30" i="17"/>
  <c r="J30" i="17"/>
  <c r="F30" i="17"/>
  <c r="H30" i="17"/>
  <c r="FC28" i="15"/>
  <c r="CI28" i="20" s="1"/>
  <c r="EY28" i="15"/>
  <c r="BG28" i="20" s="1"/>
  <c r="FA28" i="15"/>
  <c r="BU28" i="20" s="1"/>
  <c r="EZ28" i="15"/>
  <c r="BN28" i="20" s="1"/>
  <c r="EX28" i="15"/>
  <c r="AZ28" i="20" s="1"/>
  <c r="FB28" i="15"/>
  <c r="CB28" i="20" s="1"/>
  <c r="AB28" i="17"/>
  <c r="AD28" i="17"/>
  <c r="Z28" i="17"/>
  <c r="AC28" i="17"/>
  <c r="AE28" i="17"/>
  <c r="AA28" i="17"/>
  <c r="H28" i="16"/>
  <c r="J28" i="16"/>
  <c r="F28" i="16"/>
  <c r="G28" i="16"/>
  <c r="I28" i="16"/>
  <c r="E28" i="16"/>
  <c r="I25" i="16"/>
  <c r="E25" i="16"/>
  <c r="G25" i="16"/>
  <c r="J25" i="16"/>
  <c r="F25" i="16"/>
  <c r="H25" i="16"/>
  <c r="CB39" i="16"/>
  <c r="BX39" i="16"/>
  <c r="BZ39" i="16"/>
  <c r="BY39" i="16"/>
  <c r="CA39" i="16"/>
  <c r="BW39" i="16"/>
  <c r="FC34" i="15"/>
  <c r="CI34" i="20" s="1"/>
  <c r="EY34" i="15"/>
  <c r="BG34" i="20" s="1"/>
  <c r="EX34" i="15"/>
  <c r="AZ34" i="20" s="1"/>
  <c r="FB34" i="15"/>
  <c r="CB34" i="20" s="1"/>
  <c r="FA34" i="15"/>
  <c r="BU34" i="20" s="1"/>
  <c r="EZ34" i="15"/>
  <c r="BN34" i="20" s="1"/>
  <c r="AB34" i="17"/>
  <c r="AD34" i="17"/>
  <c r="Z34" i="17"/>
  <c r="AC34" i="17"/>
  <c r="AE34" i="17"/>
  <c r="AA34" i="17"/>
  <c r="AJ34" i="16"/>
  <c r="AL34" i="16"/>
  <c r="AH34" i="16"/>
  <c r="AK34" i="16"/>
  <c r="AG34" i="16"/>
  <c r="AI34" i="16"/>
  <c r="AJ33" i="19"/>
  <c r="AL33" i="19"/>
  <c r="AH33" i="19"/>
  <c r="AK33" i="19"/>
  <c r="AG33" i="19"/>
  <c r="AI33" i="19"/>
  <c r="X27" i="16"/>
  <c r="T27" i="16"/>
  <c r="W27" i="16"/>
  <c r="U27" i="16"/>
  <c r="S27" i="16"/>
  <c r="V27" i="16"/>
  <c r="N65" i="19"/>
  <c r="Q65" i="19"/>
  <c r="M65" i="19"/>
  <c r="L65" i="19"/>
  <c r="P65" i="19"/>
  <c r="O65" i="19"/>
  <c r="AQ48" i="21"/>
  <c r="AS48" i="21"/>
  <c r="AO48" i="21"/>
  <c r="AR48" i="21"/>
  <c r="AN48" i="21"/>
  <c r="AP48" i="21"/>
  <c r="AL48" i="21"/>
  <c r="AH48" i="21"/>
  <c r="AJ48" i="21"/>
  <c r="AI48" i="21"/>
  <c r="AK48" i="21"/>
  <c r="AG48" i="21"/>
  <c r="AS46" i="16"/>
  <c r="AO46" i="16"/>
  <c r="AQ46" i="16"/>
  <c r="AP46" i="16"/>
  <c r="AR46" i="16"/>
  <c r="AN46" i="16"/>
  <c r="AJ46" i="21"/>
  <c r="AL46" i="21"/>
  <c r="AH46" i="21"/>
  <c r="AK46" i="21"/>
  <c r="AG46" i="21"/>
  <c r="AI46" i="21"/>
  <c r="Q44" i="16"/>
  <c r="M44" i="16"/>
  <c r="O44" i="16"/>
  <c r="N44" i="16"/>
  <c r="P44" i="16"/>
  <c r="L44" i="16"/>
  <c r="J44" i="21"/>
  <c r="F44" i="21"/>
  <c r="H44" i="21"/>
  <c r="G44" i="21"/>
  <c r="I44" i="21"/>
  <c r="E44" i="21"/>
  <c r="H42" i="16"/>
  <c r="J42" i="16"/>
  <c r="F42" i="16"/>
  <c r="I42" i="16"/>
  <c r="E42" i="16"/>
  <c r="G42" i="16"/>
  <c r="CF42" i="15"/>
  <c r="CI42" i="15"/>
  <c r="CE42" i="15"/>
  <c r="CG42" i="15"/>
  <c r="CD42" i="15"/>
  <c r="CH42" i="15"/>
  <c r="CA41" i="21"/>
  <c r="BW41" i="21"/>
  <c r="BY41" i="21"/>
  <c r="CB41" i="21"/>
  <c r="BX41" i="21"/>
  <c r="BZ41" i="21"/>
  <c r="AJ40" i="16"/>
  <c r="AL40" i="16"/>
  <c r="AH40" i="16"/>
  <c r="AK40" i="16"/>
  <c r="AG40" i="16"/>
  <c r="AI40" i="16"/>
  <c r="AC40" i="21"/>
  <c r="AE40" i="21"/>
  <c r="AA40" i="21"/>
  <c r="AD40" i="21"/>
  <c r="Z40" i="21"/>
  <c r="AB40" i="21"/>
  <c r="BT39" i="21"/>
  <c r="BP39" i="21"/>
  <c r="BR39" i="21"/>
  <c r="BU39" i="21"/>
  <c r="BQ39" i="21"/>
  <c r="BS39" i="21"/>
  <c r="AS38" i="16"/>
  <c r="AO38" i="16"/>
  <c r="AQ38" i="16"/>
  <c r="AP38" i="16"/>
  <c r="AR38" i="16"/>
  <c r="AN38" i="16"/>
  <c r="AJ38" i="21"/>
  <c r="AL38" i="21"/>
  <c r="AH38" i="21"/>
  <c r="AI38" i="21"/>
  <c r="AG38" i="21"/>
  <c r="AK38" i="21"/>
  <c r="DS37" i="15"/>
  <c r="DO37" i="15"/>
  <c r="DR37" i="15"/>
  <c r="DQ37" i="15"/>
  <c r="DP37" i="15"/>
  <c r="DN37" i="15"/>
  <c r="N37" i="21"/>
  <c r="P37" i="21"/>
  <c r="L37" i="21"/>
  <c r="O37" i="21"/>
  <c r="Q37" i="21"/>
  <c r="M37" i="21"/>
  <c r="CI34" i="15"/>
  <c r="CE34" i="15"/>
  <c r="CH34" i="15"/>
  <c r="CG34" i="15"/>
  <c r="CF34" i="15"/>
  <c r="CD34" i="15"/>
  <c r="EH33" i="15"/>
  <c r="EK33" i="15"/>
  <c r="EF33" i="15"/>
  <c r="EJ33" i="15"/>
  <c r="EI33" i="15"/>
  <c r="EG33" i="15"/>
  <c r="EF33" i="21"/>
  <c r="EB33" i="21"/>
  <c r="DX33" i="21"/>
  <c r="DS33" i="21"/>
  <c r="DO33" i="21"/>
  <c r="DQ33" i="21"/>
  <c r="DZ33" i="21"/>
  <c r="DN33" i="21"/>
  <c r="ED33" i="21"/>
  <c r="DR33" i="21"/>
  <c r="DV33" i="21"/>
  <c r="DP33" i="21"/>
  <c r="Q32" i="21"/>
  <c r="M32" i="21"/>
  <c r="O32" i="21"/>
  <c r="N32" i="21"/>
  <c r="L32" i="21"/>
  <c r="P32" i="21"/>
  <c r="AJ30" i="21"/>
  <c r="AL30" i="21"/>
  <c r="AH30" i="21"/>
  <c r="AK30" i="21"/>
  <c r="AG30" i="21"/>
  <c r="AI30" i="21"/>
  <c r="FA29" i="15"/>
  <c r="BU29" i="20" s="1"/>
  <c r="FC29" i="15"/>
  <c r="CI29" i="20" s="1"/>
  <c r="EX29" i="15"/>
  <c r="AZ29" i="20" s="1"/>
  <c r="FB29" i="15"/>
  <c r="CB29" i="20" s="1"/>
  <c r="EZ29" i="15"/>
  <c r="BN29" i="20" s="1"/>
  <c r="EY29" i="15"/>
  <c r="BG29" i="20" s="1"/>
  <c r="DS29" i="15"/>
  <c r="DO29" i="15"/>
  <c r="DR29" i="15"/>
  <c r="DP29" i="15"/>
  <c r="DQ29" i="15"/>
  <c r="DN29" i="15"/>
  <c r="Q29" i="21"/>
  <c r="M29" i="21"/>
  <c r="O29" i="21"/>
  <c r="N29" i="21"/>
  <c r="L29" i="21"/>
  <c r="P29" i="21"/>
  <c r="H28" i="21"/>
  <c r="J28" i="21"/>
  <c r="F28" i="21"/>
  <c r="I28" i="21"/>
  <c r="E28" i="21"/>
  <c r="G28" i="21"/>
  <c r="G27" i="17"/>
  <c r="I27" i="17"/>
  <c r="E27" i="17"/>
  <c r="J27" i="17"/>
  <c r="H27" i="17"/>
  <c r="F27" i="17"/>
  <c r="AR26" i="16"/>
  <c r="AN26" i="16"/>
  <c r="AP26" i="16"/>
  <c r="AS26" i="16"/>
  <c r="AO26" i="16"/>
  <c r="AQ26" i="16"/>
  <c r="H26" i="21"/>
  <c r="J26" i="21"/>
  <c r="F26" i="21"/>
  <c r="I26" i="21"/>
  <c r="E26" i="21"/>
  <c r="G26" i="21"/>
  <c r="G25" i="17"/>
  <c r="I25" i="17"/>
  <c r="E25" i="17"/>
  <c r="J25" i="17"/>
  <c r="H25" i="17"/>
  <c r="F25" i="17"/>
  <c r="AR24" i="16"/>
  <c r="AN24" i="16"/>
  <c r="AP24" i="16"/>
  <c r="AS24" i="16"/>
  <c r="AO24" i="16"/>
  <c r="AQ24" i="16"/>
  <c r="H24" i="21"/>
  <c r="J24" i="21"/>
  <c r="F24" i="21"/>
  <c r="I24" i="21"/>
  <c r="E24" i="21"/>
  <c r="G24" i="21"/>
  <c r="G23" i="17"/>
  <c r="J23" i="17"/>
  <c r="F23" i="17"/>
  <c r="I23" i="17"/>
  <c r="E23" i="17"/>
  <c r="H23" i="17"/>
  <c r="EZ46" i="15"/>
  <c r="BN46" i="20" s="1"/>
  <c r="FC46" i="15"/>
  <c r="CI46" i="20" s="1"/>
  <c r="EY46" i="15"/>
  <c r="BG46" i="20" s="1"/>
  <c r="FB46" i="15"/>
  <c r="CB46" i="20" s="1"/>
  <c r="FA46" i="15"/>
  <c r="BU46" i="20" s="1"/>
  <c r="EX46" i="15"/>
  <c r="AZ46" i="20" s="1"/>
  <c r="EZ40" i="15"/>
  <c r="BN40" i="20" s="1"/>
  <c r="FC40" i="15"/>
  <c r="CI40" i="20" s="1"/>
  <c r="EY40" i="15"/>
  <c r="BG40" i="20" s="1"/>
  <c r="FB40" i="15"/>
  <c r="CB40" i="20" s="1"/>
  <c r="FA40" i="15"/>
  <c r="BU40" i="20" s="1"/>
  <c r="EX40" i="15"/>
  <c r="AZ40" i="20" s="1"/>
  <c r="AB30" i="17"/>
  <c r="AD30" i="17"/>
  <c r="Z30" i="17"/>
  <c r="AC30" i="17"/>
  <c r="AE30" i="17"/>
  <c r="AA30" i="17"/>
  <c r="AE29" i="19"/>
  <c r="AA29" i="19"/>
  <c r="AC29" i="19"/>
  <c r="AB29" i="19"/>
  <c r="Z29" i="19"/>
  <c r="AD29" i="19"/>
  <c r="BD60" i="17"/>
  <c r="BG60" i="17"/>
  <c r="BC60" i="17"/>
  <c r="BE60" i="17"/>
  <c r="BF60" i="17"/>
  <c r="BB60" i="17"/>
  <c r="W25" i="16"/>
  <c r="S25" i="16"/>
  <c r="U25" i="16"/>
  <c r="X25" i="16"/>
  <c r="T25" i="16"/>
  <c r="V25" i="16"/>
  <c r="P49" i="17"/>
  <c r="L49" i="17"/>
  <c r="N49" i="17"/>
  <c r="Q49" i="17"/>
  <c r="M49" i="17"/>
  <c r="O49" i="17"/>
  <c r="G49" i="17"/>
  <c r="I49" i="17"/>
  <c r="E49" i="17"/>
  <c r="H49" i="17"/>
  <c r="J49" i="17"/>
  <c r="F49" i="17"/>
  <c r="EI43" i="15"/>
  <c r="EH43" i="15"/>
  <c r="EF43" i="15"/>
  <c r="EK43" i="15"/>
  <c r="EJ43" i="15"/>
  <c r="EG43" i="15"/>
  <c r="W37" i="19"/>
  <c r="S37" i="19"/>
  <c r="U37" i="19"/>
  <c r="V37" i="19"/>
  <c r="X37" i="19"/>
  <c r="T37" i="19"/>
  <c r="AS36" i="16"/>
  <c r="AO36" i="16"/>
  <c r="AQ36" i="16"/>
  <c r="AP36" i="16"/>
  <c r="AR36" i="16"/>
  <c r="AN36" i="16"/>
  <c r="AC36" i="21"/>
  <c r="AE36" i="21"/>
  <c r="AA36" i="21"/>
  <c r="Z36" i="21"/>
  <c r="AD36" i="21"/>
  <c r="AB36" i="21"/>
  <c r="EH35" i="15"/>
  <c r="EI35" i="15"/>
  <c r="EK35" i="15"/>
  <c r="EF35" i="15"/>
  <c r="EG35" i="15"/>
  <c r="EJ35" i="15"/>
  <c r="AQ35" i="21"/>
  <c r="AS35" i="21"/>
  <c r="AO35" i="21"/>
  <c r="AN35" i="21"/>
  <c r="AR35" i="21"/>
  <c r="AP35" i="21"/>
  <c r="AK32" i="17"/>
  <c r="AG32" i="17"/>
  <c r="AI32" i="17"/>
  <c r="AL32" i="17"/>
  <c r="AH32" i="17"/>
  <c r="AJ32" i="17"/>
  <c r="AJ32" i="21"/>
  <c r="AL32" i="21"/>
  <c r="AH32" i="21"/>
  <c r="AK32" i="21"/>
  <c r="AG32" i="21"/>
  <c r="AI32" i="21"/>
  <c r="AI31" i="17"/>
  <c r="AK31" i="17"/>
  <c r="AG31" i="17"/>
  <c r="AJ31" i="17"/>
  <c r="AL31" i="17"/>
  <c r="AH31" i="17"/>
  <c r="AE31" i="21"/>
  <c r="AA31" i="21"/>
  <c r="AC31" i="21"/>
  <c r="AB31" i="21"/>
  <c r="AD31" i="21"/>
  <c r="Z31" i="21"/>
  <c r="AK28" i="17"/>
  <c r="AG28" i="17"/>
  <c r="AI28" i="17"/>
  <c r="AL28" i="17"/>
  <c r="AH28" i="17"/>
  <c r="AJ28" i="17"/>
  <c r="EJ27" i="15"/>
  <c r="EF27" i="15"/>
  <c r="EI27" i="15"/>
  <c r="EH27" i="15"/>
  <c r="EK27" i="15"/>
  <c r="EG27" i="15"/>
  <c r="AQ27" i="16"/>
  <c r="AP27" i="16"/>
  <c r="AS27" i="16"/>
  <c r="AN27" i="16"/>
  <c r="AR27" i="16"/>
  <c r="AO27" i="16"/>
  <c r="CZ26" i="15"/>
  <c r="CV26" i="15"/>
  <c r="CY26" i="15"/>
  <c r="CX26" i="15"/>
  <c r="DA26" i="15"/>
  <c r="CW26" i="15"/>
  <c r="AE25" i="19"/>
  <c r="AA25" i="19"/>
  <c r="AC25" i="19"/>
  <c r="AB25" i="19"/>
  <c r="Z25" i="19"/>
  <c r="AD25" i="19"/>
  <c r="U25" i="17"/>
  <c r="W25" i="17"/>
  <c r="S25" i="17"/>
  <c r="V25" i="17"/>
  <c r="T25" i="17"/>
  <c r="X25" i="17"/>
  <c r="AD24" i="16"/>
  <c r="Z24" i="16"/>
  <c r="AB24" i="16"/>
  <c r="AE24" i="16"/>
  <c r="AA24" i="16"/>
  <c r="AC24" i="16"/>
  <c r="V24" i="21"/>
  <c r="X24" i="21"/>
  <c r="T24" i="21"/>
  <c r="W24" i="21"/>
  <c r="S24" i="21"/>
  <c r="U24" i="21"/>
  <c r="CB29" i="16"/>
  <c r="BX29" i="16"/>
  <c r="BZ29" i="16"/>
  <c r="BY29" i="16"/>
  <c r="CA29" i="16"/>
  <c r="BW29" i="16"/>
  <c r="FA22" i="15"/>
  <c r="BU22" i="20" s="1"/>
  <c r="FC22" i="15"/>
  <c r="CI22" i="20" s="1"/>
  <c r="EZ22" i="15"/>
  <c r="BN22" i="20" s="1"/>
  <c r="EY22" i="15"/>
  <c r="BG22" i="20" s="1"/>
  <c r="FB22" i="15"/>
  <c r="CB22" i="20" s="1"/>
  <c r="EX22" i="15"/>
  <c r="AZ22" i="20" s="1"/>
  <c r="CF24" i="17"/>
  <c r="CH24" i="17"/>
  <c r="CD24" i="17"/>
  <c r="CE24" i="17"/>
  <c r="CI24" i="17"/>
  <c r="CG24" i="17"/>
  <c r="G69" i="25"/>
  <c r="G68" i="25"/>
  <c r="G74" i="25"/>
  <c r="H69" i="25"/>
  <c r="K76" i="25"/>
  <c r="I66" i="25"/>
  <c r="K69" i="25"/>
  <c r="H66" i="25"/>
  <c r="F75" i="25"/>
  <c r="E74" i="25"/>
  <c r="G76" i="25"/>
  <c r="H75" i="25"/>
  <c r="I68" i="25"/>
  <c r="F67" i="25"/>
  <c r="J70" i="25"/>
  <c r="F68" i="25"/>
  <c r="I67" i="25"/>
  <c r="K68" i="25"/>
  <c r="I74" i="25"/>
  <c r="G67" i="25"/>
  <c r="F66" i="25"/>
  <c r="E75" i="25"/>
  <c r="H68" i="25"/>
  <c r="H76" i="25"/>
  <c r="J66" i="25"/>
  <c r="E76" i="25"/>
  <c r="I70" i="25"/>
  <c r="I69" i="25"/>
  <c r="K66" i="25"/>
  <c r="K75" i="25"/>
  <c r="K74" i="25"/>
  <c r="F74" i="25"/>
  <c r="J68" i="25"/>
  <c r="H67" i="25"/>
  <c r="K67" i="25"/>
  <c r="J74" i="25"/>
  <c r="E68" i="25"/>
  <c r="J76" i="25"/>
  <c r="E70" i="25"/>
  <c r="J67" i="25"/>
  <c r="J69" i="25"/>
  <c r="F70" i="25"/>
  <c r="I75" i="25"/>
  <c r="E66" i="25"/>
  <c r="E67" i="25"/>
  <c r="E69" i="25"/>
  <c r="F76" i="25"/>
  <c r="I76" i="25"/>
  <c r="H74" i="25"/>
  <c r="J75" i="25"/>
  <c r="G75" i="25"/>
  <c r="K70" i="25"/>
  <c r="H70" i="25"/>
  <c r="BA14" i="23" l="1"/>
  <c r="T944" i="10"/>
  <c r="Q5" i="30"/>
  <c r="Y5" i="30" s="1"/>
  <c r="AG5" i="30" s="1"/>
  <c r="AO5" i="30" s="1"/>
  <c r="AW5" i="30" s="1"/>
  <c r="BE5" i="30" s="1"/>
  <c r="U14" i="23"/>
  <c r="BJ44" i="16"/>
  <c r="CD28" i="19"/>
  <c r="CI28" i="19"/>
  <c r="BN44" i="16"/>
  <c r="BI44" i="16"/>
  <c r="BL44" i="16"/>
  <c r="BK44" i="16"/>
  <c r="BY65" i="21"/>
  <c r="AX43" i="16"/>
  <c r="BL49" i="19"/>
  <c r="BY57" i="21"/>
  <c r="D26" i="29"/>
  <c r="H26" i="29"/>
  <c r="CL15" i="21"/>
  <c r="CO9" i="21"/>
  <c r="E26" i="12"/>
  <c r="G9" i="27"/>
  <c r="F26" i="12"/>
  <c r="CK10" i="21"/>
  <c r="R74" i="25"/>
  <c r="P76" i="25"/>
  <c r="CE28" i="19"/>
  <c r="CF28" i="19"/>
  <c r="AM14" i="15"/>
  <c r="AO14" i="15" s="1"/>
  <c r="DX14" i="15" s="1"/>
  <c r="DY14" i="15" s="1"/>
  <c r="AM11" i="15"/>
  <c r="AO11" i="15" s="1"/>
  <c r="DX11" i="15" s="1"/>
  <c r="R76" i="25"/>
  <c r="CH28" i="19"/>
  <c r="AM17" i="15"/>
  <c r="AO17" i="15" s="1"/>
  <c r="DX17" i="15" s="1"/>
  <c r="EC17" i="15" s="1"/>
  <c r="AM8" i="15"/>
  <c r="AO8" i="15" s="1"/>
  <c r="DX8" i="15" s="1"/>
  <c r="DZ8" i="15" s="1"/>
  <c r="CG60" i="17"/>
  <c r="AV65" i="21"/>
  <c r="AM13" i="15"/>
  <c r="AO13" i="15" s="1"/>
  <c r="DX13" i="15" s="1"/>
  <c r="EB13" i="15" s="1"/>
  <c r="BW65" i="21"/>
  <c r="BF26" i="17"/>
  <c r="BR60" i="17"/>
  <c r="BX65" i="21"/>
  <c r="CA65" i="21"/>
  <c r="BP45" i="21"/>
  <c r="E26" i="29"/>
  <c r="I9" i="27"/>
  <c r="BE49" i="19"/>
  <c r="CK9" i="21"/>
  <c r="H26" i="12"/>
  <c r="BB49" i="19"/>
  <c r="BI49" i="19"/>
  <c r="BZ65" i="21"/>
  <c r="BS45" i="21"/>
  <c r="BC49" i="19"/>
  <c r="BF52" i="21"/>
  <c r="CH52" i="21"/>
  <c r="CN14" i="21"/>
  <c r="BD49" i="19"/>
  <c r="BG49" i="19"/>
  <c r="C25" i="12"/>
  <c r="CL14" i="21"/>
  <c r="D26" i="12"/>
  <c r="J9" i="27"/>
  <c r="CP14" i="21"/>
  <c r="CN16" i="21"/>
  <c r="CP9" i="21"/>
  <c r="CP10" i="21"/>
  <c r="BS23" i="21"/>
  <c r="AY29" i="16"/>
  <c r="BR36" i="19"/>
  <c r="CA42" i="16"/>
  <c r="BM26" i="17"/>
  <c r="BY33" i="16"/>
  <c r="BI64" i="21"/>
  <c r="BF66" i="17"/>
  <c r="BJ28" i="19"/>
  <c r="BM28" i="19"/>
  <c r="BM45" i="21"/>
  <c r="BT41" i="16"/>
  <c r="BP47" i="19"/>
  <c r="BD66" i="17"/>
  <c r="BP41" i="21"/>
  <c r="BX36" i="19"/>
  <c r="BU49" i="19"/>
  <c r="BK28" i="19"/>
  <c r="BN45" i="21"/>
  <c r="BU24" i="21"/>
  <c r="CB62" i="21"/>
  <c r="BS49" i="19"/>
  <c r="BP49" i="19"/>
  <c r="CA66" i="17"/>
  <c r="CH40" i="16"/>
  <c r="BQ28" i="19"/>
  <c r="BY50" i="16"/>
  <c r="BR49" i="19"/>
  <c r="BQ49" i="19"/>
  <c r="AV31" i="21"/>
  <c r="BI27" i="21"/>
  <c r="BP36" i="19"/>
  <c r="BL45" i="21"/>
  <c r="BK45" i="21"/>
  <c r="BI45" i="21"/>
  <c r="CA63" i="17"/>
  <c r="AY45" i="21"/>
  <c r="BT43" i="16"/>
  <c r="BC66" i="17"/>
  <c r="BZ25" i="21"/>
  <c r="BQ36" i="19"/>
  <c r="BT36" i="19"/>
  <c r="BS44" i="16"/>
  <c r="AY62" i="17"/>
  <c r="BS24" i="21"/>
  <c r="BX42" i="16"/>
  <c r="CA23" i="17"/>
  <c r="CD35" i="21"/>
  <c r="CF43" i="16"/>
  <c r="BE66" i="17"/>
  <c r="CH33" i="21"/>
  <c r="BS36" i="19"/>
  <c r="BI42" i="19"/>
  <c r="BB66" i="17"/>
  <c r="BZ27" i="21"/>
  <c r="BB54" i="21"/>
  <c r="BX66" i="17"/>
  <c r="CB66" i="17"/>
  <c r="CI26" i="21"/>
  <c r="AY65" i="21"/>
  <c r="BK66" i="17"/>
  <c r="CB50" i="16"/>
  <c r="BZ66" i="17"/>
  <c r="BI66" i="17"/>
  <c r="BY66" i="17"/>
  <c r="BP28" i="19"/>
  <c r="BT28" i="19"/>
  <c r="BX50" i="16"/>
  <c r="BE46" i="19"/>
  <c r="BU28" i="19"/>
  <c r="BW50" i="16"/>
  <c r="BZ50" i="16"/>
  <c r="BR28" i="19"/>
  <c r="BI45" i="16"/>
  <c r="CE27" i="21"/>
  <c r="BZ49" i="19"/>
  <c r="CD33" i="16"/>
  <c r="CF60" i="17"/>
  <c r="BZ57" i="21"/>
  <c r="AZ65" i="21"/>
  <c r="BM66" i="17"/>
  <c r="CG66" i="17"/>
  <c r="CH33" i="16"/>
  <c r="BR27" i="21"/>
  <c r="BJ49" i="19"/>
  <c r="BM49" i="19"/>
  <c r="BC26" i="21"/>
  <c r="AW45" i="16"/>
  <c r="BL25" i="17"/>
  <c r="BX57" i="21"/>
  <c r="CA57" i="21"/>
  <c r="BJ64" i="21"/>
  <c r="AW65" i="21"/>
  <c r="AW56" i="16"/>
  <c r="BQ45" i="21"/>
  <c r="BT45" i="21"/>
  <c r="BN66" i="17"/>
  <c r="AU41" i="16"/>
  <c r="CB47" i="19"/>
  <c r="BP66" i="17"/>
  <c r="BU66" i="17"/>
  <c r="BQ66" i="17"/>
  <c r="CE66" i="17"/>
  <c r="CI66" i="17"/>
  <c r="BN26" i="17"/>
  <c r="BF46" i="17"/>
  <c r="AV29" i="16"/>
  <c r="BW57" i="21"/>
  <c r="BT41" i="21"/>
  <c r="BJ66" i="17"/>
  <c r="BR35" i="21"/>
  <c r="CH66" i="17"/>
  <c r="CF66" i="17"/>
  <c r="BJ26" i="17"/>
  <c r="BI26" i="17"/>
  <c r="CG33" i="16"/>
  <c r="BS27" i="21"/>
  <c r="BN49" i="19"/>
  <c r="BZ42" i="17"/>
  <c r="CH60" i="17"/>
  <c r="AX45" i="16"/>
  <c r="AX65" i="21"/>
  <c r="BT47" i="16"/>
  <c r="BU45" i="21"/>
  <c r="CA33" i="16"/>
  <c r="BE30" i="19"/>
  <c r="AX41" i="16"/>
  <c r="CF40" i="16"/>
  <c r="BT66" i="17"/>
  <c r="CI40" i="16"/>
  <c r="BS66" i="17"/>
  <c r="CH58" i="16"/>
  <c r="BB62" i="17"/>
  <c r="BS43" i="16"/>
  <c r="CH64" i="17"/>
  <c r="CH62" i="17"/>
  <c r="BM61" i="17"/>
  <c r="BN28" i="19"/>
  <c r="BP37" i="16"/>
  <c r="BX45" i="16"/>
  <c r="CH56" i="17"/>
  <c r="BU58" i="21"/>
  <c r="BC62" i="17"/>
  <c r="BK26" i="17"/>
  <c r="CD27" i="21"/>
  <c r="BE31" i="21"/>
  <c r="BE48" i="19"/>
  <c r="BZ51" i="21"/>
  <c r="BG62" i="17"/>
  <c r="BY63" i="17"/>
  <c r="W22" i="17"/>
  <c r="BK27" i="21"/>
  <c r="AU29" i="16"/>
  <c r="AZ45" i="21"/>
  <c r="BP43" i="16"/>
  <c r="BR47" i="19"/>
  <c r="CA25" i="21"/>
  <c r="CB27" i="21"/>
  <c r="AX49" i="19"/>
  <c r="CD42" i="19"/>
  <c r="AX60" i="21"/>
  <c r="CB36" i="19"/>
  <c r="BR44" i="16"/>
  <c r="BP54" i="17"/>
  <c r="BK61" i="17"/>
  <c r="AZ62" i="17"/>
  <c r="BI65" i="21"/>
  <c r="BK42" i="19"/>
  <c r="BQ41" i="16"/>
  <c r="BW63" i="17"/>
  <c r="T22" i="17"/>
  <c r="BN27" i="21"/>
  <c r="CE43" i="16"/>
  <c r="BY27" i="21"/>
  <c r="CA36" i="19"/>
  <c r="BL65" i="21"/>
  <c r="BD31" i="21"/>
  <c r="AW53" i="21"/>
  <c r="CB63" i="17"/>
  <c r="X22" i="17"/>
  <c r="BL27" i="21"/>
  <c r="AV45" i="21"/>
  <c r="CI43" i="16"/>
  <c r="BW25" i="21"/>
  <c r="BW27" i="21"/>
  <c r="BF60" i="16"/>
  <c r="BY36" i="19"/>
  <c r="BY52" i="17"/>
  <c r="BS54" i="17"/>
  <c r="BL61" i="17"/>
  <c r="AV62" i="17"/>
  <c r="BK65" i="21"/>
  <c r="BR24" i="21"/>
  <c r="BP25" i="21"/>
  <c r="CH27" i="21"/>
  <c r="BY58" i="17"/>
  <c r="CI51" i="21"/>
  <c r="BJ45" i="16"/>
  <c r="BN43" i="16"/>
  <c r="CE33" i="16"/>
  <c r="BS37" i="16"/>
  <c r="CF27" i="21"/>
  <c r="BT27" i="21"/>
  <c r="BQ27" i="21"/>
  <c r="AV43" i="21"/>
  <c r="BW58" i="17"/>
  <c r="BM30" i="19"/>
  <c r="CE60" i="17"/>
  <c r="AV41" i="21"/>
  <c r="CB49" i="19"/>
  <c r="CA49" i="19"/>
  <c r="AZ49" i="19"/>
  <c r="AY49" i="19"/>
  <c r="BW62" i="17"/>
  <c r="BP56" i="16"/>
  <c r="BM43" i="16"/>
  <c r="BU35" i="21"/>
  <c r="BU37" i="16"/>
  <c r="CI27" i="21"/>
  <c r="BW49" i="19"/>
  <c r="AU49" i="19"/>
  <c r="BC23" i="17"/>
  <c r="CF33" i="16"/>
  <c r="BR37" i="16"/>
  <c r="BP27" i="21"/>
  <c r="CH26" i="21"/>
  <c r="AW43" i="21"/>
  <c r="CA58" i="17"/>
  <c r="BI40" i="16"/>
  <c r="CD60" i="17"/>
  <c r="BX49" i="19"/>
  <c r="AE22" i="19"/>
  <c r="AV49" i="19"/>
  <c r="BQ46" i="16"/>
  <c r="BJ65" i="17"/>
  <c r="BM65" i="17"/>
  <c r="BZ23" i="21"/>
  <c r="BY23" i="21"/>
  <c r="CA56" i="16"/>
  <c r="BW56" i="16"/>
  <c r="AV50" i="16"/>
  <c r="AZ50" i="16"/>
  <c r="BW28" i="19"/>
  <c r="CB28" i="19"/>
  <c r="AU38" i="19"/>
  <c r="AY38" i="19"/>
  <c r="AX61" i="17"/>
  <c r="AZ61" i="17"/>
  <c r="CG29" i="21"/>
  <c r="CD29" i="21"/>
  <c r="CA29" i="21"/>
  <c r="CB29" i="21"/>
  <c r="BB26" i="17"/>
  <c r="BG26" i="17"/>
  <c r="BG27" i="21"/>
  <c r="BF27" i="21"/>
  <c r="BC27" i="21"/>
  <c r="BB27" i="21"/>
  <c r="BQ60" i="17"/>
  <c r="BS60" i="17"/>
  <c r="BG52" i="21"/>
  <c r="BD52" i="21"/>
  <c r="BC52" i="21"/>
  <c r="BL35" i="16"/>
  <c r="BM35" i="16"/>
  <c r="CH30" i="19"/>
  <c r="CF30" i="19"/>
  <c r="BT63" i="21"/>
  <c r="BU63" i="21"/>
  <c r="BD61" i="21"/>
  <c r="BG61" i="21"/>
  <c r="CF67" i="21"/>
  <c r="CG67" i="21"/>
  <c r="CD33" i="21"/>
  <c r="CF33" i="21"/>
  <c r="BM54" i="16"/>
  <c r="BL54" i="16"/>
  <c r="CA46" i="16"/>
  <c r="BZ46" i="16"/>
  <c r="AV60" i="16"/>
  <c r="AW60" i="16"/>
  <c r="CF42" i="19"/>
  <c r="CI42" i="19"/>
  <c r="CG52" i="21"/>
  <c r="CD52" i="21"/>
  <c r="CI52" i="21"/>
  <c r="CF52" i="21"/>
  <c r="CB67" i="17"/>
  <c r="CA67" i="17"/>
  <c r="BX67" i="17"/>
  <c r="CI64" i="17"/>
  <c r="CD64" i="17"/>
  <c r="CE64" i="17"/>
  <c r="CE62" i="17"/>
  <c r="CG62" i="17"/>
  <c r="BR46" i="19"/>
  <c r="BQ46" i="19"/>
  <c r="BT46" i="19"/>
  <c r="BU46" i="19"/>
  <c r="CD58" i="16"/>
  <c r="CF58" i="16"/>
  <c r="BG43" i="21"/>
  <c r="BF43" i="21"/>
  <c r="BC43" i="21"/>
  <c r="AY37" i="21"/>
  <c r="AV37" i="21"/>
  <c r="AU37" i="21"/>
  <c r="AX37" i="21"/>
  <c r="BQ50" i="16"/>
  <c r="BP50" i="16"/>
  <c r="BS50" i="16"/>
  <c r="AX31" i="21"/>
  <c r="AU31" i="21"/>
  <c r="AZ31" i="21"/>
  <c r="AW31" i="21"/>
  <c r="BE54" i="21"/>
  <c r="BD54" i="21"/>
  <c r="CE35" i="21"/>
  <c r="CH35" i="21"/>
  <c r="CE56" i="17"/>
  <c r="CG56" i="17"/>
  <c r="BN25" i="21"/>
  <c r="BK25" i="21"/>
  <c r="BJ25" i="21"/>
  <c r="CF48" i="17"/>
  <c r="CI48" i="17"/>
  <c r="CH48" i="17"/>
  <c r="CE48" i="17"/>
  <c r="BD26" i="17"/>
  <c r="CI30" i="19"/>
  <c r="AZ37" i="21"/>
  <c r="CE58" i="16"/>
  <c r="CI56" i="17"/>
  <c r="BE52" i="21"/>
  <c r="BP60" i="17"/>
  <c r="BM25" i="21"/>
  <c r="BE27" i="21"/>
  <c r="BR50" i="16"/>
  <c r="CG35" i="21"/>
  <c r="CF64" i="17"/>
  <c r="BE43" i="21"/>
  <c r="CH42" i="19"/>
  <c r="CF62" i="17"/>
  <c r="DR22" i="15"/>
  <c r="BY22" i="17" s="1"/>
  <c r="BF54" i="21"/>
  <c r="BZ67" i="17"/>
  <c r="BB65" i="17"/>
  <c r="BD65" i="17"/>
  <c r="BC56" i="21"/>
  <c r="BG56" i="21"/>
  <c r="BR48" i="16"/>
  <c r="BS48" i="16"/>
  <c r="AV64" i="21"/>
  <c r="AY64" i="21"/>
  <c r="AZ34" i="19"/>
  <c r="AW34" i="19"/>
  <c r="CA24" i="21"/>
  <c r="BZ24" i="21"/>
  <c r="AZ52" i="16"/>
  <c r="AV52" i="16"/>
  <c r="BZ63" i="21"/>
  <c r="BX63" i="21"/>
  <c r="BI38" i="16"/>
  <c r="BJ38" i="16"/>
  <c r="AW52" i="17"/>
  <c r="AZ52" i="17"/>
  <c r="AX64" i="17"/>
  <c r="AZ64" i="17"/>
  <c r="AZ53" i="21"/>
  <c r="AV53" i="21"/>
  <c r="CG47" i="16"/>
  <c r="CD47" i="16"/>
  <c r="CI47" i="16"/>
  <c r="CF47" i="16"/>
  <c r="BM46" i="16"/>
  <c r="BN46" i="16"/>
  <c r="BC44" i="17"/>
  <c r="BF44" i="17"/>
  <c r="BP67" i="17"/>
  <c r="BR67" i="17"/>
  <c r="BL45" i="16"/>
  <c r="BK45" i="16"/>
  <c r="AW37" i="21"/>
  <c r="CI58" i="16"/>
  <c r="CF56" i="17"/>
  <c r="AY52" i="17"/>
  <c r="BU60" i="17"/>
  <c r="AV64" i="17"/>
  <c r="BL25" i="21"/>
  <c r="BM45" i="16"/>
  <c r="BE61" i="21"/>
  <c r="BU50" i="16"/>
  <c r="CF35" i="21"/>
  <c r="CG48" i="17"/>
  <c r="BL33" i="16"/>
  <c r="CH47" i="16"/>
  <c r="BD43" i="21"/>
  <c r="BX52" i="16"/>
  <c r="CG42" i="19"/>
  <c r="BS46" i="19"/>
  <c r="CD62" i="17"/>
  <c r="BC54" i="21"/>
  <c r="BY67" i="17"/>
  <c r="BR41" i="16"/>
  <c r="BU41" i="16"/>
  <c r="BB31" i="21"/>
  <c r="BC31" i="21"/>
  <c r="BF62" i="17"/>
  <c r="BD62" i="17"/>
  <c r="BZ63" i="17"/>
  <c r="U22" i="17"/>
  <c r="BM27" i="21"/>
  <c r="AW45" i="21"/>
  <c r="CD43" i="16"/>
  <c r="CG43" i="16"/>
  <c r="BQ43" i="16"/>
  <c r="BX25" i="21"/>
  <c r="CA27" i="21"/>
  <c r="BZ36" i="19"/>
  <c r="BP44" i="16"/>
  <c r="BQ44" i="16"/>
  <c r="BQ54" i="17"/>
  <c r="BT54" i="17"/>
  <c r="BJ61" i="17"/>
  <c r="AX62" i="17"/>
  <c r="BJ65" i="21"/>
  <c r="BM65" i="21"/>
  <c r="BI28" i="19"/>
  <c r="BP24" i="21"/>
  <c r="BT24" i="21"/>
  <c r="BP41" i="16"/>
  <c r="BF31" i="21"/>
  <c r="V22" i="17"/>
  <c r="AX45" i="21"/>
  <c r="BR43" i="16"/>
  <c r="BY25" i="21"/>
  <c r="BT44" i="16"/>
  <c r="BU54" i="17"/>
  <c r="BI61" i="17"/>
  <c r="AW62" i="17"/>
  <c r="AV23" i="21"/>
  <c r="BW58" i="16"/>
  <c r="BG61" i="17"/>
  <c r="BX42" i="17"/>
  <c r="AW38" i="19"/>
  <c r="AV56" i="16"/>
  <c r="BX56" i="16"/>
  <c r="BF28" i="21"/>
  <c r="BQ40" i="19"/>
  <c r="BW23" i="21"/>
  <c r="BZ27" i="17"/>
  <c r="CH29" i="21"/>
  <c r="BE24" i="21"/>
  <c r="BW47" i="19"/>
  <c r="BI44" i="17"/>
  <c r="BC26" i="17"/>
  <c r="AX54" i="17"/>
  <c r="BQ47" i="21"/>
  <c r="CF29" i="16"/>
  <c r="BY23" i="17"/>
  <c r="AZ23" i="21"/>
  <c r="AV38" i="17"/>
  <c r="BG42" i="17"/>
  <c r="BW45" i="16"/>
  <c r="BR47" i="21"/>
  <c r="BQ55" i="21"/>
  <c r="AV38" i="19"/>
  <c r="BX41" i="16"/>
  <c r="BY29" i="21"/>
  <c r="BU40" i="19"/>
  <c r="AY61" i="17"/>
  <c r="CE29" i="21"/>
  <c r="BG56" i="17"/>
  <c r="BS26" i="21"/>
  <c r="BD42" i="17"/>
  <c r="BJ54" i="16"/>
  <c r="BY45" i="16"/>
  <c r="AW50" i="16"/>
  <c r="BI42" i="16"/>
  <c r="AU67" i="17"/>
  <c r="BP60" i="16"/>
  <c r="AZ38" i="19"/>
  <c r="CA37" i="16"/>
  <c r="CB41" i="16"/>
  <c r="BX29" i="21"/>
  <c r="BT40" i="19"/>
  <c r="BT56" i="17"/>
  <c r="BJ66" i="21"/>
  <c r="AV61" i="17"/>
  <c r="CG37" i="16"/>
  <c r="CI29" i="21"/>
  <c r="BL62" i="21"/>
  <c r="BY44" i="19"/>
  <c r="CB44" i="19"/>
  <c r="BT51" i="21"/>
  <c r="BU51" i="21"/>
  <c r="BK54" i="17"/>
  <c r="BJ54" i="17"/>
  <c r="BN54" i="17"/>
  <c r="BM54" i="17"/>
  <c r="BS60" i="21"/>
  <c r="BP60" i="21"/>
  <c r="BQ60" i="21"/>
  <c r="BU60" i="21"/>
  <c r="BR60" i="21"/>
  <c r="CE54" i="16"/>
  <c r="CI54" i="16"/>
  <c r="CG54" i="16"/>
  <c r="CE23" i="17"/>
  <c r="CH23" i="17"/>
  <c r="CF23" i="17"/>
  <c r="BZ26" i="21"/>
  <c r="CA26" i="21"/>
  <c r="BY26" i="21"/>
  <c r="BT44" i="17"/>
  <c r="BU44" i="17"/>
  <c r="G22" i="19"/>
  <c r="J22" i="19"/>
  <c r="CD64" i="21"/>
  <c r="CI64" i="21"/>
  <c r="CG64" i="21"/>
  <c r="CH64" i="21"/>
  <c r="CF64" i="21"/>
  <c r="AU42" i="17"/>
  <c r="AV42" i="17"/>
  <c r="BD47" i="19"/>
  <c r="BE47" i="19"/>
  <c r="BM23" i="21"/>
  <c r="BL23" i="21"/>
  <c r="CI23" i="21"/>
  <c r="CE23" i="21"/>
  <c r="CF23" i="21"/>
  <c r="CA28" i="21"/>
  <c r="BX28" i="21"/>
  <c r="BW28" i="21"/>
  <c r="BC37" i="16"/>
  <c r="BF37" i="16"/>
  <c r="BD37" i="16"/>
  <c r="BK37" i="16"/>
  <c r="BN37" i="16"/>
  <c r="CG56" i="16"/>
  <c r="CI56" i="16"/>
  <c r="BC56" i="16"/>
  <c r="BE56" i="16"/>
  <c r="BB56" i="16"/>
  <c r="BK60" i="16"/>
  <c r="BJ60" i="16"/>
  <c r="BM60" i="16"/>
  <c r="CA54" i="16"/>
  <c r="BX54" i="16"/>
  <c r="CB46" i="19"/>
  <c r="BY46" i="19"/>
  <c r="AY23" i="17"/>
  <c r="AV23" i="17"/>
  <c r="BW42" i="19"/>
  <c r="BX42" i="19"/>
  <c r="AV54" i="21"/>
  <c r="AY54" i="21"/>
  <c r="BZ40" i="19"/>
  <c r="CA40" i="19"/>
  <c r="BX40" i="19"/>
  <c r="BD65" i="21"/>
  <c r="BC65" i="21"/>
  <c r="BF65" i="21"/>
  <c r="BG65" i="21"/>
  <c r="I22" i="19"/>
  <c r="CE61" i="17"/>
  <c r="BG37" i="16"/>
  <c r="BB65" i="21"/>
  <c r="AW42" i="17"/>
  <c r="CD54" i="16"/>
  <c r="CI23" i="17"/>
  <c r="BR54" i="21"/>
  <c r="BI54" i="17"/>
  <c r="BR65" i="21"/>
  <c r="BK47" i="16"/>
  <c r="BN47" i="16"/>
  <c r="BL64" i="21"/>
  <c r="BK64" i="21"/>
  <c r="BE27" i="17"/>
  <c r="BF27" i="17"/>
  <c r="BZ38" i="19"/>
  <c r="BY38" i="19"/>
  <c r="BX38" i="19"/>
  <c r="CA38" i="19"/>
  <c r="BG40" i="19"/>
  <c r="BD40" i="19"/>
  <c r="CA44" i="17"/>
  <c r="BY44" i="17"/>
  <c r="BF48" i="19"/>
  <c r="BC48" i="19"/>
  <c r="BB48" i="19"/>
  <c r="BZ28" i="21"/>
  <c r="BP44" i="17"/>
  <c r="BG56" i="16"/>
  <c r="BW38" i="19"/>
  <c r="BD48" i="19"/>
  <c r="CD23" i="21"/>
  <c r="CH56" i="16"/>
  <c r="AY41" i="21"/>
  <c r="BN64" i="21"/>
  <c r="BJ23" i="21"/>
  <c r="BI37" i="16"/>
  <c r="BM60" i="17"/>
  <c r="BB47" i="19"/>
  <c r="BT60" i="21"/>
  <c r="AW23" i="21"/>
  <c r="AX23" i="21"/>
  <c r="CF25" i="21"/>
  <c r="CD30" i="19"/>
  <c r="CG30" i="19"/>
  <c r="BJ35" i="16"/>
  <c r="BE42" i="17"/>
  <c r="BI54" i="16"/>
  <c r="BP47" i="21"/>
  <c r="BM42" i="16"/>
  <c r="CF51" i="21"/>
  <c r="CH54" i="21"/>
  <c r="BM58" i="21"/>
  <c r="BS67" i="17"/>
  <c r="BE25" i="21"/>
  <c r="BW23" i="17"/>
  <c r="BW42" i="17"/>
  <c r="BF61" i="21"/>
  <c r="CI67" i="21"/>
  <c r="AU45" i="16"/>
  <c r="AV45" i="16"/>
  <c r="AX38" i="19"/>
  <c r="BY37" i="16"/>
  <c r="BD28" i="21"/>
  <c r="BW29" i="21"/>
  <c r="BZ29" i="21"/>
  <c r="BR40" i="19"/>
  <c r="BR56" i="17"/>
  <c r="AU61" i="17"/>
  <c r="AW61" i="17"/>
  <c r="AJ22" i="17"/>
  <c r="CB23" i="21"/>
  <c r="CD37" i="16"/>
  <c r="CF29" i="21"/>
  <c r="CH67" i="17"/>
  <c r="AW44" i="16"/>
  <c r="BN44" i="17"/>
  <c r="AU23" i="21"/>
  <c r="CG25" i="21"/>
  <c r="J22" i="16"/>
  <c r="AS22" i="19"/>
  <c r="BS47" i="21"/>
  <c r="BT47" i="21"/>
  <c r="BZ58" i="16"/>
  <c r="AW43" i="16"/>
  <c r="CG54" i="21"/>
  <c r="BN58" i="21"/>
  <c r="BF66" i="21"/>
  <c r="BS62" i="17"/>
  <c r="BY62" i="21"/>
  <c r="CD67" i="21"/>
  <c r="AY45" i="16"/>
  <c r="BS40" i="19"/>
  <c r="BL29" i="16"/>
  <c r="BF50" i="16"/>
  <c r="CA64" i="21"/>
  <c r="AH22" i="21"/>
  <c r="AV65" i="17"/>
  <c r="AZ65" i="17"/>
  <c r="BG38" i="17"/>
  <c r="BD38" i="17"/>
  <c r="BN54" i="21"/>
  <c r="BK54" i="21"/>
  <c r="BJ54" i="21"/>
  <c r="BQ58" i="16"/>
  <c r="BP58" i="16"/>
  <c r="BT58" i="16"/>
  <c r="AZ46" i="19"/>
  <c r="AY46" i="19"/>
  <c r="AV46" i="19"/>
  <c r="BG42" i="16"/>
  <c r="BB42" i="16"/>
  <c r="BC42" i="16"/>
  <c r="BF42" i="16"/>
  <c r="BX35" i="21"/>
  <c r="BW35" i="21"/>
  <c r="BZ35" i="21"/>
  <c r="AX26" i="21"/>
  <c r="AU26" i="21"/>
  <c r="AZ26" i="21"/>
  <c r="AW26" i="21"/>
  <c r="AU60" i="17"/>
  <c r="AW60" i="17"/>
  <c r="AX60" i="17"/>
  <c r="BZ31" i="21"/>
  <c r="BW31" i="21"/>
  <c r="CB31" i="21"/>
  <c r="BY31" i="21"/>
  <c r="CH36" i="19"/>
  <c r="CF36" i="19"/>
  <c r="CD36" i="19"/>
  <c r="CG36" i="19"/>
  <c r="CI36" i="19"/>
  <c r="CF54" i="17"/>
  <c r="CI54" i="17"/>
  <c r="CH54" i="17"/>
  <c r="CE54" i="17"/>
  <c r="AY29" i="21"/>
  <c r="AX29" i="21"/>
  <c r="AU29" i="21"/>
  <c r="AZ48" i="17"/>
  <c r="AY48" i="17"/>
  <c r="AV48" i="17"/>
  <c r="BL62" i="17"/>
  <c r="BN62" i="17"/>
  <c r="P22" i="17"/>
  <c r="M22" i="17"/>
  <c r="BS61" i="17"/>
  <c r="BQ61" i="17"/>
  <c r="BR61" i="17"/>
  <c r="BT61" i="17"/>
  <c r="BP61" i="17"/>
  <c r="BU61" i="17"/>
  <c r="AZ43" i="21"/>
  <c r="AU47" i="19"/>
  <c r="BW44" i="19"/>
  <c r="CA51" i="21"/>
  <c r="BM62" i="17"/>
  <c r="AV29" i="21"/>
  <c r="CG54" i="17"/>
  <c r="BE23" i="17"/>
  <c r="BB37" i="21"/>
  <c r="CE36" i="19"/>
  <c r="BP55" i="21"/>
  <c r="BT55" i="21"/>
  <c r="BG64" i="17"/>
  <c r="BD64" i="17"/>
  <c r="BC64" i="17"/>
  <c r="BU39" i="16"/>
  <c r="BS39" i="16"/>
  <c r="BG63" i="21"/>
  <c r="BC63" i="21"/>
  <c r="BN40" i="16"/>
  <c r="BK40" i="16"/>
  <c r="BG29" i="16"/>
  <c r="BF29" i="16"/>
  <c r="AV35" i="21"/>
  <c r="AY35" i="21"/>
  <c r="BS48" i="17"/>
  <c r="BP48" i="17"/>
  <c r="BP43" i="21"/>
  <c r="BR43" i="21"/>
  <c r="AW42" i="16"/>
  <c r="AZ42" i="16"/>
  <c r="CI24" i="21"/>
  <c r="CF24" i="21"/>
  <c r="AX54" i="21"/>
  <c r="AU54" i="21"/>
  <c r="AZ54" i="21"/>
  <c r="AW54" i="21"/>
  <c r="BP65" i="21"/>
  <c r="BS65" i="21"/>
  <c r="CH38" i="19"/>
  <c r="CE38" i="19"/>
  <c r="CD38" i="19"/>
  <c r="CG38" i="19"/>
  <c r="CG61" i="17"/>
  <c r="CI61" i="17"/>
  <c r="O22" i="17"/>
  <c r="AU43" i="21"/>
  <c r="BM40" i="16"/>
  <c r="BK58" i="21"/>
  <c r="CH61" i="17"/>
  <c r="AY65" i="17"/>
  <c r="BU52" i="16"/>
  <c r="CB35" i="21"/>
  <c r="BF63" i="21"/>
  <c r="AX46" i="19"/>
  <c r="BK62" i="17"/>
  <c r="AU48" i="17"/>
  <c r="AV26" i="21"/>
  <c r="AZ29" i="21"/>
  <c r="BR58" i="16"/>
  <c r="CD54" i="17"/>
  <c r="BQ39" i="16"/>
  <c r="CI38" i="19"/>
  <c r="BI54" i="21"/>
  <c r="AV60" i="17"/>
  <c r="BU65" i="21"/>
  <c r="BF37" i="21"/>
  <c r="BS31" i="21"/>
  <c r="CE45" i="21"/>
  <c r="CF45" i="21"/>
  <c r="DQ22" i="21"/>
  <c r="EB22" i="21"/>
  <c r="DR22" i="21"/>
  <c r="AY25" i="17"/>
  <c r="AZ25" i="17"/>
  <c r="BE37" i="21"/>
  <c r="CE33" i="21"/>
  <c r="CI33" i="21"/>
  <c r="AW41" i="16"/>
  <c r="AZ41" i="16"/>
  <c r="AY41" i="16"/>
  <c r="BQ58" i="21"/>
  <c r="BS58" i="21"/>
  <c r="AW33" i="16"/>
  <c r="AU33" i="16"/>
  <c r="BN54" i="16"/>
  <c r="BK54" i="16"/>
  <c r="BX23" i="17"/>
  <c r="CB23" i="17"/>
  <c r="BT26" i="21"/>
  <c r="BP26" i="21"/>
  <c r="BQ26" i="21"/>
  <c r="BU26" i="21"/>
  <c r="BM44" i="17"/>
  <c r="BL44" i="17"/>
  <c r="BJ44" i="17"/>
  <c r="BY42" i="17"/>
  <c r="CB42" i="17"/>
  <c r="BF42" i="17"/>
  <c r="BC42" i="17"/>
  <c r="BZ47" i="19"/>
  <c r="BY47" i="19"/>
  <c r="BX47" i="19"/>
  <c r="BX23" i="21"/>
  <c r="CA23" i="21"/>
  <c r="BC28" i="21"/>
  <c r="BB28" i="21"/>
  <c r="BE28" i="21"/>
  <c r="CI37" i="16"/>
  <c r="CF37" i="16"/>
  <c r="CE37" i="16"/>
  <c r="BX37" i="16"/>
  <c r="BW37" i="16"/>
  <c r="BZ37" i="16"/>
  <c r="BZ56" i="16"/>
  <c r="CB56" i="16"/>
  <c r="BY56" i="16"/>
  <c r="AY56" i="16"/>
  <c r="AX56" i="16"/>
  <c r="AU56" i="16"/>
  <c r="BS60" i="16"/>
  <c r="BQ60" i="16"/>
  <c r="BT60" i="16"/>
  <c r="BU60" i="16"/>
  <c r="CG52" i="16"/>
  <c r="CI52" i="16"/>
  <c r="BN52" i="21"/>
  <c r="BM52" i="21"/>
  <c r="BJ52" i="21"/>
  <c r="BI52" i="21"/>
  <c r="CG43" i="21"/>
  <c r="CH43" i="21"/>
  <c r="CD43" i="21"/>
  <c r="BT31" i="21"/>
  <c r="BR31" i="21"/>
  <c r="BZ62" i="17"/>
  <c r="CB62" i="17"/>
  <c r="BD23" i="17"/>
  <c r="BF23" i="17"/>
  <c r="BG23" i="17"/>
  <c r="BM56" i="17"/>
  <c r="BJ56" i="17"/>
  <c r="BI56" i="17"/>
  <c r="BN56" i="17"/>
  <c r="BZ44" i="16"/>
  <c r="BW44" i="16"/>
  <c r="CB44" i="16"/>
  <c r="BY44" i="16"/>
  <c r="CD45" i="21"/>
  <c r="CI45" i="21"/>
  <c r="BE28" i="19"/>
  <c r="BB28" i="19"/>
  <c r="BG28" i="19"/>
  <c r="BD28" i="19"/>
  <c r="BF46" i="19"/>
  <c r="BC46" i="19"/>
  <c r="BB46" i="19"/>
  <c r="Q22" i="17"/>
  <c r="BS25" i="21"/>
  <c r="CB46" i="17"/>
  <c r="BT52" i="16"/>
  <c r="BY35" i="21"/>
  <c r="AW48" i="17"/>
  <c r="AY26" i="21"/>
  <c r="BU58" i="16"/>
  <c r="CA62" i="17"/>
  <c r="BD37" i="21"/>
  <c r="AU38" i="17"/>
  <c r="AY38" i="17"/>
  <c r="AX64" i="21"/>
  <c r="AW64" i="21"/>
  <c r="BU32" i="19"/>
  <c r="BS32" i="19"/>
  <c r="BM63" i="21"/>
  <c r="BK63" i="21"/>
  <c r="AX32" i="19"/>
  <c r="AV32" i="19"/>
  <c r="AW32" i="19"/>
  <c r="BQ64" i="17"/>
  <c r="BS64" i="17"/>
  <c r="BT64" i="17"/>
  <c r="BI43" i="16"/>
  <c r="CH51" i="21"/>
  <c r="CE51" i="21"/>
  <c r="BU67" i="17"/>
  <c r="BT67" i="17"/>
  <c r="BQ67" i="17"/>
  <c r="CA26" i="17"/>
  <c r="BZ26" i="17"/>
  <c r="BW26" i="17"/>
  <c r="BX26" i="17"/>
  <c r="CI31" i="21"/>
  <c r="CH31" i="21"/>
  <c r="AU36" i="19"/>
  <c r="AZ36" i="19"/>
  <c r="BW45" i="21"/>
  <c r="BX45" i="21"/>
  <c r="BQ25" i="21"/>
  <c r="S22" i="16"/>
  <c r="BZ40" i="17"/>
  <c r="BQ67" i="21"/>
  <c r="CB40" i="19"/>
  <c r="BX51" i="21"/>
  <c r="BY51" i="21"/>
  <c r="BL58" i="21"/>
  <c r="L22" i="17"/>
  <c r="BT25" i="21"/>
  <c r="BU25" i="21"/>
  <c r="BB29" i="16"/>
  <c r="AY36" i="19"/>
  <c r="BR67" i="21"/>
  <c r="AZ35" i="21"/>
  <c r="AY43" i="21"/>
  <c r="BB26" i="21"/>
  <c r="BJ40" i="16"/>
  <c r="BW40" i="19"/>
  <c r="CB51" i="21"/>
  <c r="CG51" i="21"/>
  <c r="BI58" i="21"/>
  <c r="AZ64" i="21"/>
  <c r="CF61" i="17"/>
  <c r="BY26" i="17"/>
  <c r="CA44" i="16"/>
  <c r="CA31" i="21"/>
  <c r="BK56" i="17"/>
  <c r="BF28" i="19"/>
  <c r="BJ63" i="21"/>
  <c r="BD42" i="16"/>
  <c r="AW46" i="19"/>
  <c r="BJ62" i="17"/>
  <c r="BW24" i="21"/>
  <c r="BS58" i="16"/>
  <c r="CF38" i="19"/>
  <c r="BM54" i="21"/>
  <c r="BX62" i="17"/>
  <c r="AZ60" i="17"/>
  <c r="BG46" i="19"/>
  <c r="BL52" i="21"/>
  <c r="BT65" i="21"/>
  <c r="BF47" i="16"/>
  <c r="BB47" i="16"/>
  <c r="AY48" i="19"/>
  <c r="AZ48" i="19"/>
  <c r="CH48" i="19"/>
  <c r="CD48" i="19"/>
  <c r="CE56" i="21"/>
  <c r="CH56" i="21"/>
  <c r="CF56" i="21"/>
  <c r="BN65" i="17"/>
  <c r="BK65" i="17"/>
  <c r="CF43" i="21"/>
  <c r="BF29" i="21"/>
  <c r="BQ31" i="21"/>
  <c r="BP31" i="21"/>
  <c r="BG37" i="21"/>
  <c r="CG45" i="21"/>
  <c r="CE43" i="21"/>
  <c r="BZ66" i="21"/>
  <c r="CA66" i="21"/>
  <c r="AW31" i="16"/>
  <c r="AX31" i="16"/>
  <c r="BJ43" i="16"/>
  <c r="BC54" i="17"/>
  <c r="BE54" i="17"/>
  <c r="BL46" i="16"/>
  <c r="BK46" i="16"/>
  <c r="CF58" i="21"/>
  <c r="CI58" i="21"/>
  <c r="BL43" i="16"/>
  <c r="AY61" i="21"/>
  <c r="AZ61" i="21"/>
  <c r="BC60" i="21"/>
  <c r="BF60" i="21"/>
  <c r="BG48" i="16"/>
  <c r="BB48" i="16"/>
  <c r="CH38" i="17"/>
  <c r="CE38" i="17"/>
  <c r="BT26" i="17"/>
  <c r="BR26" i="17"/>
  <c r="CB54" i="17"/>
  <c r="BY54" i="17"/>
  <c r="BX54" i="17"/>
  <c r="AW67" i="21"/>
  <c r="AX67" i="21"/>
  <c r="AV67" i="21"/>
  <c r="CF58" i="17"/>
  <c r="CG58" i="17"/>
  <c r="CD58" i="17"/>
  <c r="CD42" i="17"/>
  <c r="CG42" i="17"/>
  <c r="CE42" i="17"/>
  <c r="CH47" i="19"/>
  <c r="CD47" i="19"/>
  <c r="BJ28" i="21"/>
  <c r="BN28" i="21"/>
  <c r="BU52" i="21"/>
  <c r="BR52" i="21"/>
  <c r="BQ52" i="21"/>
  <c r="AV58" i="16"/>
  <c r="AW58" i="16"/>
  <c r="AX58" i="16"/>
  <c r="BI37" i="21"/>
  <c r="BL37" i="21"/>
  <c r="BK37" i="21"/>
  <c r="BU37" i="21"/>
  <c r="BP37" i="21"/>
  <c r="BQ37" i="21"/>
  <c r="BR37" i="21"/>
  <c r="BM48" i="17"/>
  <c r="BL48" i="17"/>
  <c r="AZ54" i="16"/>
  <c r="AW54" i="16"/>
  <c r="AV54" i="16"/>
  <c r="BF42" i="19"/>
  <c r="BC42" i="19"/>
  <c r="BB42" i="19"/>
  <c r="BE42" i="19"/>
  <c r="AX52" i="21"/>
  <c r="AW52" i="21"/>
  <c r="AW56" i="17"/>
  <c r="AY56" i="17"/>
  <c r="AZ56" i="17"/>
  <c r="CG44" i="16"/>
  <c r="CH44" i="16"/>
  <c r="CE44" i="16"/>
  <c r="CF44" i="16"/>
  <c r="AX24" i="17"/>
  <c r="AX23" i="17"/>
  <c r="AW36" i="19"/>
  <c r="BD46" i="17"/>
  <c r="BT54" i="16"/>
  <c r="CB45" i="21"/>
  <c r="BY54" i="16"/>
  <c r="BF26" i="21"/>
  <c r="BY42" i="19"/>
  <c r="BW46" i="19"/>
  <c r="AV67" i="17"/>
  <c r="BT48" i="17"/>
  <c r="BR33" i="16"/>
  <c r="AU56" i="17"/>
  <c r="BN37" i="21"/>
  <c r="BU38" i="19"/>
  <c r="AV52" i="21"/>
  <c r="CG65" i="17"/>
  <c r="AY25" i="21"/>
  <c r="AG22" i="19"/>
  <c r="AU54" i="16"/>
  <c r="BJ56" i="16"/>
  <c r="AY67" i="21"/>
  <c r="BT35" i="16"/>
  <c r="BD42" i="19"/>
  <c r="BJ48" i="17"/>
  <c r="BI48" i="17"/>
  <c r="BL47" i="16"/>
  <c r="BX32" i="19"/>
  <c r="BW32" i="19"/>
  <c r="CH44" i="17"/>
  <c r="CI44" i="17"/>
  <c r="BU57" i="21"/>
  <c r="BT57" i="21"/>
  <c r="BQ57" i="21"/>
  <c r="BU61" i="21"/>
  <c r="BQ61" i="21"/>
  <c r="AY42" i="16"/>
  <c r="BM31" i="21"/>
  <c r="BK31" i="21"/>
  <c r="CA60" i="17"/>
  <c r="BX60" i="17"/>
  <c r="BW60" i="17"/>
  <c r="BY60" i="17"/>
  <c r="BM36" i="19"/>
  <c r="BI36" i="19"/>
  <c r="BN36" i="19"/>
  <c r="BZ28" i="19"/>
  <c r="BY28" i="19"/>
  <c r="BD24" i="21"/>
  <c r="BG24" i="21"/>
  <c r="BF24" i="21"/>
  <c r="AW24" i="17"/>
  <c r="CD25" i="21"/>
  <c r="BT37" i="16"/>
  <c r="AU23" i="17"/>
  <c r="BY42" i="16"/>
  <c r="BG46" i="17"/>
  <c r="AX61" i="21"/>
  <c r="BT67" i="21"/>
  <c r="CF26" i="21"/>
  <c r="BZ54" i="16"/>
  <c r="CD24" i="21"/>
  <c r="BD26" i="21"/>
  <c r="CE41" i="16"/>
  <c r="AU43" i="16"/>
  <c r="BX58" i="17"/>
  <c r="BZ42" i="19"/>
  <c r="CA46" i="19"/>
  <c r="BE66" i="21"/>
  <c r="BU48" i="17"/>
  <c r="BR48" i="17"/>
  <c r="AS22" i="16"/>
  <c r="CA28" i="19"/>
  <c r="BN31" i="21"/>
  <c r="AZ58" i="16"/>
  <c r="CF44" i="17"/>
  <c r="BL48" i="16"/>
  <c r="BT61" i="21"/>
  <c r="BJ37" i="21"/>
  <c r="CD38" i="17"/>
  <c r="AZ52" i="21"/>
  <c r="AL22" i="19"/>
  <c r="AY54" i="16"/>
  <c r="CA54" i="17"/>
  <c r="CH42" i="17"/>
  <c r="AY63" i="21"/>
  <c r="BE35" i="21"/>
  <c r="BP52" i="21"/>
  <c r="BM47" i="16"/>
  <c r="BJ43" i="21"/>
  <c r="BS37" i="21"/>
  <c r="BT37" i="21"/>
  <c r="AK22" i="17"/>
  <c r="AG22" i="17"/>
  <c r="BJ25" i="17"/>
  <c r="BM25" i="17"/>
  <c r="BF52" i="17"/>
  <c r="BE52" i="17"/>
  <c r="CA38" i="16"/>
  <c r="CB38" i="16"/>
  <c r="BY38" i="16"/>
  <c r="BZ31" i="16"/>
  <c r="CB31" i="16"/>
  <c r="BQ30" i="19"/>
  <c r="BP30" i="19"/>
  <c r="BJ36" i="19"/>
  <c r="CE45" i="16"/>
  <c r="CF45" i="16"/>
  <c r="BL36" i="19"/>
  <c r="BE44" i="19"/>
  <c r="BF44" i="19"/>
  <c r="BI56" i="21"/>
  <c r="BM56" i="21"/>
  <c r="AY57" i="21"/>
  <c r="AZ57" i="21"/>
  <c r="BQ33" i="16"/>
  <c r="BU33" i="16"/>
  <c r="BB47" i="21"/>
  <c r="BC47" i="21"/>
  <c r="BC23" i="21"/>
  <c r="BF23" i="21"/>
  <c r="AY28" i="21"/>
  <c r="AX28" i="21"/>
  <c r="AV28" i="21"/>
  <c r="AW37" i="16"/>
  <c r="AZ37" i="16"/>
  <c r="AX37" i="16"/>
  <c r="BN56" i="16"/>
  <c r="BI56" i="16"/>
  <c r="BW60" i="16"/>
  <c r="CB60" i="16"/>
  <c r="BY60" i="16"/>
  <c r="BQ54" i="21"/>
  <c r="BT54" i="21"/>
  <c r="BS54" i="21"/>
  <c r="BU43" i="21"/>
  <c r="BT43" i="21"/>
  <c r="BQ43" i="21"/>
  <c r="BM43" i="21"/>
  <c r="BK43" i="21"/>
  <c r="BI43" i="21"/>
  <c r="CE31" i="21"/>
  <c r="CD31" i="21"/>
  <c r="CG31" i="21"/>
  <c r="AX58" i="21"/>
  <c r="AU58" i="21"/>
  <c r="AZ58" i="21"/>
  <c r="AW58" i="21"/>
  <c r="AX25" i="21"/>
  <c r="AU25" i="21"/>
  <c r="AZ25" i="21"/>
  <c r="AW25" i="21"/>
  <c r="BL60" i="17"/>
  <c r="BN60" i="17"/>
  <c r="AZ23" i="17"/>
  <c r="AV36" i="19"/>
  <c r="BC46" i="17"/>
  <c r="AZ60" i="16"/>
  <c r="AW35" i="21"/>
  <c r="CB54" i="16"/>
  <c r="CG24" i="21"/>
  <c r="BG26" i="21"/>
  <c r="CB42" i="19"/>
  <c r="BZ46" i="19"/>
  <c r="BG60" i="21"/>
  <c r="BQ48" i="17"/>
  <c r="AU58" i="16"/>
  <c r="CF31" i="21"/>
  <c r="BD47" i="21"/>
  <c r="BI48" i="16"/>
  <c r="BK60" i="17"/>
  <c r="BQ40" i="17"/>
  <c r="BT40" i="17"/>
  <c r="BF55" i="21"/>
  <c r="BE55" i="21"/>
  <c r="CG60" i="21"/>
  <c r="CH60" i="21"/>
  <c r="BJ35" i="21"/>
  <c r="BM35" i="21"/>
  <c r="BT42" i="17"/>
  <c r="BQ42" i="17"/>
  <c r="BR23" i="21"/>
  <c r="BP23" i="21"/>
  <c r="BT62" i="17"/>
  <c r="BU62" i="17"/>
  <c r="CH37" i="21"/>
  <c r="CD37" i="21"/>
  <c r="BD25" i="21"/>
  <c r="BB25" i="21"/>
  <c r="BQ56" i="17"/>
  <c r="BS56" i="17"/>
  <c r="AY44" i="16"/>
  <c r="AZ44" i="16"/>
  <c r="AX44" i="16"/>
  <c r="AV44" i="16"/>
  <c r="BZ41" i="16"/>
  <c r="BY41" i="16"/>
  <c r="CE25" i="21"/>
  <c r="BC29" i="16"/>
  <c r="AW23" i="17"/>
  <c r="AX36" i="19"/>
  <c r="BZ42" i="16"/>
  <c r="BW46" i="16"/>
  <c r="BS54" i="16"/>
  <c r="AU61" i="21"/>
  <c r="AY50" i="16"/>
  <c r="AX35" i="21"/>
  <c r="BY45" i="21"/>
  <c r="BW54" i="16"/>
  <c r="BX58" i="16"/>
  <c r="CE24" i="21"/>
  <c r="AV43" i="16"/>
  <c r="BN42" i="16"/>
  <c r="BX46" i="19"/>
  <c r="CE54" i="21"/>
  <c r="AW67" i="17"/>
  <c r="AY24" i="17"/>
  <c r="CH25" i="21"/>
  <c r="BD29" i="16"/>
  <c r="BW42" i="16"/>
  <c r="BX46" i="16"/>
  <c r="BB46" i="17"/>
  <c r="BU54" i="16"/>
  <c r="AY60" i="16"/>
  <c r="AV61" i="21"/>
  <c r="AU35" i="21"/>
  <c r="BZ45" i="21"/>
  <c r="CH24" i="21"/>
  <c r="AY43" i="16"/>
  <c r="BZ58" i="17"/>
  <c r="BK42" i="16"/>
  <c r="BL42" i="16"/>
  <c r="CD54" i="21"/>
  <c r="CI54" i="21"/>
  <c r="BD60" i="21"/>
  <c r="BG66" i="21"/>
  <c r="BF24" i="17"/>
  <c r="BX28" i="19"/>
  <c r="CI37" i="21"/>
  <c r="BN23" i="17"/>
  <c r="BS43" i="21"/>
  <c r="CF57" i="21"/>
  <c r="BE23" i="21"/>
  <c r="BR61" i="21"/>
  <c r="CB60" i="17"/>
  <c r="BI60" i="17"/>
  <c r="AV56" i="17"/>
  <c r="BK28" i="21"/>
  <c r="BM37" i="21"/>
  <c r="CA41" i="16"/>
  <c r="BK49" i="16"/>
  <c r="AY52" i="21"/>
  <c r="BP54" i="21"/>
  <c r="BU56" i="17"/>
  <c r="BS26" i="17"/>
  <c r="CB48" i="16"/>
  <c r="AX54" i="16"/>
  <c r="CG60" i="16"/>
  <c r="BB24" i="21"/>
  <c r="CI58" i="17"/>
  <c r="BT52" i="21"/>
  <c r="AY58" i="21"/>
  <c r="AV49" i="21"/>
  <c r="AW49" i="21"/>
  <c r="BL43" i="21"/>
  <c r="AQ22" i="17"/>
  <c r="AR22" i="17"/>
  <c r="AB22" i="16"/>
  <c r="AD22" i="16"/>
  <c r="CI44" i="16"/>
  <c r="T22" i="19"/>
  <c r="U22" i="19"/>
  <c r="BR62" i="21"/>
  <c r="BQ62" i="21"/>
  <c r="CI53" i="21"/>
  <c r="CH53" i="21"/>
  <c r="BX33" i="16"/>
  <c r="BW33" i="16"/>
  <c r="BZ33" i="16"/>
  <c r="BS47" i="16"/>
  <c r="BP47" i="16"/>
  <c r="BU47" i="16"/>
  <c r="BR47" i="16"/>
  <c r="AX29" i="16"/>
  <c r="AW29" i="16"/>
  <c r="BS41" i="21"/>
  <c r="BR41" i="21"/>
  <c r="BU41" i="21"/>
  <c r="BU47" i="19"/>
  <c r="BT47" i="19"/>
  <c r="BQ47" i="19"/>
  <c r="AZ60" i="21"/>
  <c r="AU60" i="21"/>
  <c r="AV60" i="21"/>
  <c r="AY60" i="21"/>
  <c r="S22" i="21"/>
  <c r="BI55" i="21"/>
  <c r="BN55" i="21"/>
  <c r="BD48" i="16"/>
  <c r="BC48" i="16"/>
  <c r="BF48" i="16"/>
  <c r="BE48" i="16"/>
  <c r="BQ58" i="17"/>
  <c r="BP58" i="17"/>
  <c r="BR58" i="17"/>
  <c r="BN30" i="19"/>
  <c r="BK30" i="19"/>
  <c r="BB50" i="17"/>
  <c r="BC50" i="17"/>
  <c r="AX30" i="19"/>
  <c r="AW30" i="19"/>
  <c r="AU44" i="17"/>
  <c r="AY44" i="17"/>
  <c r="BD54" i="17"/>
  <c r="BF54" i="17"/>
  <c r="CH41" i="16"/>
  <c r="CD41" i="16"/>
  <c r="BR53" i="21"/>
  <c r="BS53" i="21"/>
  <c r="BE67" i="17"/>
  <c r="BF67" i="17"/>
  <c r="BC67" i="17"/>
  <c r="BD24" i="17"/>
  <c r="BC24" i="17"/>
  <c r="CD61" i="21"/>
  <c r="CF61" i="21"/>
  <c r="CE61" i="21"/>
  <c r="CH61" i="21"/>
  <c r="CI61" i="21"/>
  <c r="BD58" i="21"/>
  <c r="BC58" i="21"/>
  <c r="BB58" i="21"/>
  <c r="BE58" i="21"/>
  <c r="AZ26" i="17"/>
  <c r="AU26" i="17"/>
  <c r="AV26" i="17"/>
  <c r="AW26" i="17"/>
  <c r="BF58" i="21"/>
  <c r="AX26" i="17"/>
  <c r="AX49" i="16"/>
  <c r="AU49" i="16"/>
  <c r="CG50" i="17"/>
  <c r="CD50" i="17"/>
  <c r="AU27" i="17"/>
  <c r="AV27" i="17"/>
  <c r="AU52" i="17"/>
  <c r="AX52" i="17"/>
  <c r="CG39" i="16"/>
  <c r="CD39" i="16"/>
  <c r="CF39" i="16"/>
  <c r="AU64" i="17"/>
  <c r="AW64" i="17"/>
  <c r="BK23" i="17"/>
  <c r="BI23" i="17"/>
  <c r="BJ23" i="17"/>
  <c r="BM23" i="17"/>
  <c r="BN35" i="21"/>
  <c r="BI35" i="21"/>
  <c r="BL35" i="21"/>
  <c r="BK35" i="21"/>
  <c r="CE26" i="21"/>
  <c r="CD26" i="21"/>
  <c r="BP24" i="17"/>
  <c r="BR24" i="17"/>
  <c r="BS24" i="17"/>
  <c r="BT24" i="17"/>
  <c r="BQ24" i="17"/>
  <c r="BU46" i="16"/>
  <c r="BT46" i="16"/>
  <c r="BS46" i="16"/>
  <c r="BR46" i="16"/>
  <c r="BE67" i="21"/>
  <c r="BF67" i="21"/>
  <c r="BG67" i="21"/>
  <c r="BC67" i="21"/>
  <c r="BD67" i="21"/>
  <c r="BB67" i="21"/>
  <c r="AC22" i="19"/>
  <c r="Z22" i="19"/>
  <c r="AA22" i="19"/>
  <c r="AD22" i="19"/>
  <c r="BU64" i="21"/>
  <c r="BR64" i="21"/>
  <c r="BT64" i="21"/>
  <c r="BS64" i="21"/>
  <c r="BP64" i="21"/>
  <c r="BR42" i="17"/>
  <c r="BU42" i="17"/>
  <c r="BP42" i="17"/>
  <c r="BS42" i="17"/>
  <c r="BQ23" i="21"/>
  <c r="BT23" i="21"/>
  <c r="CG28" i="21"/>
  <c r="CI28" i="21"/>
  <c r="CH28" i="21"/>
  <c r="CE28" i="21"/>
  <c r="CD28" i="21"/>
  <c r="BU28" i="21"/>
  <c r="BS28" i="21"/>
  <c r="BQ28" i="21"/>
  <c r="BR28" i="21"/>
  <c r="BS56" i="16"/>
  <c r="BU56" i="16"/>
  <c r="BT56" i="16"/>
  <c r="BR56" i="16"/>
  <c r="CF60" i="16"/>
  <c r="CH60" i="16"/>
  <c r="CE60" i="16"/>
  <c r="CD60" i="16"/>
  <c r="BE60" i="16"/>
  <c r="BG60" i="16"/>
  <c r="BB60" i="16"/>
  <c r="BD60" i="16"/>
  <c r="CB58" i="16"/>
  <c r="BY58" i="16"/>
  <c r="BG50" i="16"/>
  <c r="BB50" i="16"/>
  <c r="BE50" i="16"/>
  <c r="BD50" i="16"/>
  <c r="CG57" i="21"/>
  <c r="CH57" i="21"/>
  <c r="CI57" i="21"/>
  <c r="CD57" i="21"/>
  <c r="BR62" i="17"/>
  <c r="BP62" i="17"/>
  <c r="CH46" i="19"/>
  <c r="CE46" i="19"/>
  <c r="CG46" i="19"/>
  <c r="CF46" i="19"/>
  <c r="CI46" i="19"/>
  <c r="BD58" i="16"/>
  <c r="BC58" i="16"/>
  <c r="BB58" i="16"/>
  <c r="BE58" i="16"/>
  <c r="BF58" i="16"/>
  <c r="BW43" i="21"/>
  <c r="BY43" i="21"/>
  <c r="CB43" i="21"/>
  <c r="CA43" i="21"/>
  <c r="BX43" i="21"/>
  <c r="CF37" i="21"/>
  <c r="CE37" i="21"/>
  <c r="AX50" i="16"/>
  <c r="AU50" i="16"/>
  <c r="BW48" i="17"/>
  <c r="BZ48" i="17"/>
  <c r="CA48" i="17"/>
  <c r="BY48" i="17"/>
  <c r="BX48" i="17"/>
  <c r="CB48" i="17"/>
  <c r="BL31" i="21"/>
  <c r="BI31" i="21"/>
  <c r="BK53" i="21"/>
  <c r="BM53" i="21"/>
  <c r="BJ53" i="21"/>
  <c r="BI53" i="21"/>
  <c r="BL53" i="21"/>
  <c r="CI67" i="17"/>
  <c r="CD67" i="17"/>
  <c r="CF67" i="17"/>
  <c r="CG67" i="17"/>
  <c r="AU42" i="19"/>
  <c r="AW42" i="19"/>
  <c r="AZ42" i="19"/>
  <c r="AY42" i="19"/>
  <c r="AV42" i="19"/>
  <c r="BF35" i="21"/>
  <c r="BG35" i="21"/>
  <c r="BD35" i="21"/>
  <c r="BC35" i="21"/>
  <c r="BD56" i="17"/>
  <c r="BB56" i="17"/>
  <c r="BC56" i="17"/>
  <c r="BF56" i="17"/>
  <c r="BN26" i="21"/>
  <c r="BK26" i="21"/>
  <c r="BM26" i="21"/>
  <c r="BL26" i="21"/>
  <c r="BI26" i="21"/>
  <c r="BG25" i="21"/>
  <c r="BF25" i="21"/>
  <c r="BG58" i="21"/>
  <c r="AY26" i="17"/>
  <c r="CG61" i="21"/>
  <c r="BB44" i="17"/>
  <c r="BE44" i="17"/>
  <c r="BG45" i="16"/>
  <c r="BF45" i="16"/>
  <c r="BD38" i="19"/>
  <c r="BE38" i="19"/>
  <c r="BB38" i="19"/>
  <c r="BW53" i="21"/>
  <c r="CA53" i="21"/>
  <c r="CE29" i="16"/>
  <c r="CI29" i="16"/>
  <c r="BU45" i="16"/>
  <c r="BP45" i="16"/>
  <c r="BT45" i="16"/>
  <c r="BR45" i="16"/>
  <c r="AY54" i="17"/>
  <c r="AZ54" i="17"/>
  <c r="AX33" i="21"/>
  <c r="AY33" i="21"/>
  <c r="AW33" i="21"/>
  <c r="BM47" i="19"/>
  <c r="BK47" i="19"/>
  <c r="BN47" i="19"/>
  <c r="BN61" i="21"/>
  <c r="BK61" i="21"/>
  <c r="BJ61" i="21"/>
  <c r="BS40" i="16"/>
  <c r="BQ40" i="16"/>
  <c r="BP40" i="16"/>
  <c r="BT28" i="21"/>
  <c r="BC44" i="19"/>
  <c r="CI48" i="19"/>
  <c r="CE50" i="16"/>
  <c r="CH50" i="16"/>
  <c r="CD50" i="16"/>
  <c r="CI50" i="16"/>
  <c r="CF50" i="16"/>
  <c r="CG50" i="16"/>
  <c r="BN48" i="17"/>
  <c r="BK48" i="17"/>
  <c r="AV42" i="16"/>
  <c r="AU42" i="16"/>
  <c r="AX42" i="16"/>
  <c r="BN42" i="19"/>
  <c r="BM42" i="19"/>
  <c r="BL42" i="19"/>
  <c r="CI42" i="16"/>
  <c r="CD42" i="16"/>
  <c r="CE42" i="16"/>
  <c r="CH42" i="16"/>
  <c r="CG42" i="16"/>
  <c r="CF42" i="16"/>
  <c r="BR23" i="17"/>
  <c r="BP23" i="17"/>
  <c r="BQ23" i="17"/>
  <c r="BT23" i="17"/>
  <c r="BS23" i="17"/>
  <c r="BU23" i="17"/>
  <c r="BI42" i="17"/>
  <c r="BL42" i="17"/>
  <c r="BN42" i="17"/>
  <c r="BJ42" i="17"/>
  <c r="BM42" i="17"/>
  <c r="BK42" i="17"/>
  <c r="CI47" i="19"/>
  <c r="CF47" i="19"/>
  <c r="AV24" i="17"/>
  <c r="AU24" i="17"/>
  <c r="E22" i="19"/>
  <c r="F22" i="19"/>
  <c r="BY28" i="21"/>
  <c r="CB28" i="21"/>
  <c r="BS44" i="17"/>
  <c r="BY46" i="16"/>
  <c r="CB46" i="16"/>
  <c r="BR54" i="16"/>
  <c r="BD56" i="16"/>
  <c r="AU60" i="16"/>
  <c r="BU67" i="21"/>
  <c r="AW54" i="17"/>
  <c r="CA45" i="16"/>
  <c r="CB45" i="16"/>
  <c r="CF41" i="16"/>
  <c r="CI41" i="16"/>
  <c r="BJ46" i="16"/>
  <c r="AX53" i="21"/>
  <c r="AU53" i="21"/>
  <c r="BU55" i="21"/>
  <c r="BR58" i="21"/>
  <c r="BB60" i="21"/>
  <c r="BE60" i="21"/>
  <c r="BB66" i="21"/>
  <c r="BC66" i="21"/>
  <c r="AX67" i="17"/>
  <c r="BP64" i="17"/>
  <c r="BR64" i="17"/>
  <c r="CG23" i="21"/>
  <c r="BP33" i="16"/>
  <c r="BS33" i="16"/>
  <c r="BB24" i="17"/>
  <c r="BD34" i="19"/>
  <c r="BL30" i="19"/>
  <c r="BB37" i="16"/>
  <c r="BE37" i="16"/>
  <c r="CD29" i="16"/>
  <c r="CG29" i="16"/>
  <c r="BG44" i="17"/>
  <c r="BD44" i="17"/>
  <c r="CD56" i="16"/>
  <c r="BI60" i="16"/>
  <c r="BN60" i="16"/>
  <c r="BB61" i="21"/>
  <c r="BX62" i="21"/>
  <c r="CE67" i="21"/>
  <c r="CH67" i="21"/>
  <c r="BB54" i="17"/>
  <c r="AU41" i="21"/>
  <c r="CE44" i="17"/>
  <c r="BG47" i="21"/>
  <c r="BL63" i="21"/>
  <c r="BE63" i="21"/>
  <c r="BB63" i="21"/>
  <c r="BP53" i="21"/>
  <c r="BJ56" i="21"/>
  <c r="BU58" i="17"/>
  <c r="BL65" i="17"/>
  <c r="BE64" i="17"/>
  <c r="BD23" i="21"/>
  <c r="BK23" i="21"/>
  <c r="BN23" i="21"/>
  <c r="BK33" i="16"/>
  <c r="BM37" i="16"/>
  <c r="BJ37" i="16"/>
  <c r="AY32" i="19"/>
  <c r="AZ32" i="19"/>
  <c r="AV33" i="21"/>
  <c r="AZ42" i="17"/>
  <c r="CB44" i="17"/>
  <c r="CF54" i="16"/>
  <c r="BL61" i="21"/>
  <c r="BI61" i="21"/>
  <c r="CG23" i="17"/>
  <c r="CD23" i="17"/>
  <c r="BI28" i="21"/>
  <c r="BL28" i="21"/>
  <c r="BZ60" i="16"/>
  <c r="BX60" i="16"/>
  <c r="BT39" i="16"/>
  <c r="BL47" i="19"/>
  <c r="BT38" i="19"/>
  <c r="BC47" i="19"/>
  <c r="BF47" i="19"/>
  <c r="BD56" i="21"/>
  <c r="AV57" i="21"/>
  <c r="BB67" i="17"/>
  <c r="CD65" i="17"/>
  <c r="BU26" i="17"/>
  <c r="AU37" i="16"/>
  <c r="AV37" i="16"/>
  <c r="BM29" i="16"/>
  <c r="BX26" i="21"/>
  <c r="AW28" i="21"/>
  <c r="AZ28" i="21"/>
  <c r="CD52" i="16"/>
  <c r="BM56" i="16"/>
  <c r="AU67" i="21"/>
  <c r="BZ54" i="17"/>
  <c r="BW54" i="17"/>
  <c r="BE45" i="16"/>
  <c r="CI42" i="17"/>
  <c r="CF42" i="17"/>
  <c r="CE58" i="17"/>
  <c r="BC38" i="19"/>
  <c r="BT40" i="16"/>
  <c r="BU40" i="16"/>
  <c r="CG48" i="19"/>
  <c r="CB53" i="21"/>
  <c r="CD56" i="21"/>
  <c r="CG56" i="21"/>
  <c r="BR57" i="21"/>
  <c r="BJ60" i="21"/>
  <c r="BX64" i="21"/>
  <c r="BF65" i="17"/>
  <c r="CE64" i="21"/>
  <c r="BS35" i="21"/>
  <c r="BT35" i="21"/>
  <c r="CG47" i="19"/>
  <c r="BP35" i="21"/>
  <c r="H22" i="17"/>
  <c r="AX33" i="16"/>
  <c r="BK34" i="19"/>
  <c r="AP22" i="19"/>
  <c r="BQ44" i="17"/>
  <c r="BP54" i="16"/>
  <c r="BF56" i="16"/>
  <c r="AX60" i="16"/>
  <c r="BS67" i="21"/>
  <c r="AV54" i="17"/>
  <c r="AX47" i="19"/>
  <c r="BI46" i="16"/>
  <c r="BS55" i="21"/>
  <c r="BT58" i="21"/>
  <c r="AY67" i="17"/>
  <c r="CH23" i="21"/>
  <c r="BG24" i="17"/>
  <c r="BI30" i="19"/>
  <c r="AA22" i="16"/>
  <c r="CE56" i="16"/>
  <c r="BC61" i="21"/>
  <c r="BG54" i="17"/>
  <c r="BE47" i="21"/>
  <c r="BN63" i="21"/>
  <c r="BT58" i="17"/>
  <c r="BI65" i="17"/>
  <c r="BB64" i="17"/>
  <c r="BB23" i="21"/>
  <c r="AU33" i="21"/>
  <c r="AX42" i="17"/>
  <c r="CH54" i="16"/>
  <c r="BU31" i="16"/>
  <c r="BR39" i="16"/>
  <c r="BJ47" i="19"/>
  <c r="BQ38" i="19"/>
  <c r="BD67" i="17"/>
  <c r="CF65" i="17"/>
  <c r="BQ26" i="17"/>
  <c r="BJ29" i="16"/>
  <c r="BW26" i="21"/>
  <c r="BW40" i="16"/>
  <c r="AZ44" i="17"/>
  <c r="BK56" i="16"/>
  <c r="AZ67" i="21"/>
  <c r="BB45" i="16"/>
  <c r="BD41" i="21"/>
  <c r="CH58" i="17"/>
  <c r="BF38" i="19"/>
  <c r="BG44" i="19"/>
  <c r="CE48" i="19"/>
  <c r="BI47" i="16"/>
  <c r="BJ47" i="16"/>
  <c r="CE47" i="19"/>
  <c r="E25" i="12"/>
  <c r="CM9" i="21"/>
  <c r="CM15" i="21"/>
  <c r="CM13" i="21"/>
  <c r="CM8" i="21"/>
  <c r="CM14" i="21"/>
  <c r="CM16" i="21"/>
  <c r="CM10" i="21"/>
  <c r="CM12" i="21"/>
  <c r="CM11" i="21"/>
  <c r="BM57" i="21"/>
  <c r="AO22" i="16"/>
  <c r="AR22" i="16"/>
  <c r="S22" i="19"/>
  <c r="X22" i="19"/>
  <c r="BS62" i="21"/>
  <c r="BU66" i="21"/>
  <c r="CL8" i="21"/>
  <c r="BX48" i="16"/>
  <c r="CA48" i="16"/>
  <c r="CP12" i="21"/>
  <c r="AZ62" i="21"/>
  <c r="AV62" i="21"/>
  <c r="AY62" i="21"/>
  <c r="CB24" i="21"/>
  <c r="BY24" i="21"/>
  <c r="BX24" i="21"/>
  <c r="BN25" i="17"/>
  <c r="BK25" i="17"/>
  <c r="BD27" i="17"/>
  <c r="BG27" i="17"/>
  <c r="BN46" i="17"/>
  <c r="BL46" i="17"/>
  <c r="BJ38" i="17"/>
  <c r="BI38" i="17"/>
  <c r="BM38" i="17"/>
  <c r="BG32" i="19"/>
  <c r="BD32" i="19"/>
  <c r="BC32" i="19"/>
  <c r="BN49" i="16"/>
  <c r="BI49" i="16"/>
  <c r="BJ49" i="16"/>
  <c r="BM49" i="16"/>
  <c r="BE50" i="17"/>
  <c r="BD50" i="17"/>
  <c r="BG50" i="17"/>
  <c r="AZ30" i="19"/>
  <c r="AY30" i="19"/>
  <c r="AV30" i="19"/>
  <c r="AU30" i="19"/>
  <c r="F8" i="27"/>
  <c r="CK14" i="21"/>
  <c r="CK16" i="21"/>
  <c r="CK12" i="21"/>
  <c r="CK13" i="21"/>
  <c r="CO14" i="21"/>
  <c r="CO11" i="21"/>
  <c r="K7" i="27"/>
  <c r="G25" i="29"/>
  <c r="G25" i="12"/>
  <c r="CO8" i="21"/>
  <c r="CO16" i="21"/>
  <c r="BP61" i="21"/>
  <c r="BS61" i="21"/>
  <c r="BC33" i="21"/>
  <c r="BG33" i="21"/>
  <c r="BF33" i="21"/>
  <c r="BD33" i="21"/>
  <c r="BB33" i="21"/>
  <c r="CI60" i="21"/>
  <c r="CF60" i="21"/>
  <c r="CE60" i="21"/>
  <c r="CN12" i="21"/>
  <c r="CN9" i="21"/>
  <c r="CN8" i="21"/>
  <c r="BP29" i="16"/>
  <c r="BS29" i="16"/>
  <c r="BT29" i="16"/>
  <c r="BF41" i="21"/>
  <c r="BG41" i="21"/>
  <c r="BB41" i="21"/>
  <c r="AY33" i="16"/>
  <c r="AW38" i="17"/>
  <c r="BW40" i="17"/>
  <c r="BL33" i="21"/>
  <c r="AZ47" i="19"/>
  <c r="AY47" i="19"/>
  <c r="AX56" i="21"/>
  <c r="BN24" i="17"/>
  <c r="AP22" i="16"/>
  <c r="V22" i="19"/>
  <c r="BT62" i="21"/>
  <c r="BU62" i="21"/>
  <c r="BR29" i="16"/>
  <c r="BF50" i="17"/>
  <c r="BX24" i="17"/>
  <c r="BZ48" i="16"/>
  <c r="BB32" i="19"/>
  <c r="BC27" i="17"/>
  <c r="CK8" i="21"/>
  <c r="CO15" i="21"/>
  <c r="CN15" i="21"/>
  <c r="CK15" i="21"/>
  <c r="CN11" i="21"/>
  <c r="CK11" i="21"/>
  <c r="CN13" i="21"/>
  <c r="CP16" i="21"/>
  <c r="BE33" i="21"/>
  <c r="J8" i="27"/>
  <c r="CO13" i="21"/>
  <c r="O66" i="25"/>
  <c r="AT1069" i="10"/>
  <c r="AJ1069" i="10"/>
  <c r="AS1069" i="10"/>
  <c r="S1069" i="10"/>
  <c r="AA1069" i="10"/>
  <c r="AH1069" i="10"/>
  <c r="Y1069" i="10"/>
  <c r="DS22" i="15"/>
  <c r="CF22" i="17" s="1"/>
  <c r="DN22" i="15"/>
  <c r="AU22" i="17" s="1"/>
  <c r="DO22" i="15"/>
  <c r="BE22" i="17" s="1"/>
  <c r="DP22" i="15"/>
  <c r="BI22" i="17" s="1"/>
  <c r="BF40" i="19"/>
  <c r="BC40" i="19"/>
  <c r="BB40" i="19"/>
  <c r="BE40" i="19"/>
  <c r="BI44" i="19"/>
  <c r="BL44" i="19"/>
  <c r="BK44" i="19"/>
  <c r="BZ52" i="16"/>
  <c r="BW52" i="16"/>
  <c r="CB52" i="16"/>
  <c r="BY52" i="16"/>
  <c r="AW49" i="16"/>
  <c r="AZ49" i="16"/>
  <c r="AY49" i="16"/>
  <c r="CF50" i="17"/>
  <c r="CI50" i="17"/>
  <c r="CH50" i="17"/>
  <c r="CE50" i="17"/>
  <c r="BP25" i="17"/>
  <c r="BS25" i="17"/>
  <c r="AX27" i="17"/>
  <c r="AW27" i="17"/>
  <c r="AZ27" i="17"/>
  <c r="CE39" i="16"/>
  <c r="CH39" i="16"/>
  <c r="CD44" i="17"/>
  <c r="CG44" i="17"/>
  <c r="BP57" i="21"/>
  <c r="BS57" i="21"/>
  <c r="AW41" i="21"/>
  <c r="AZ41" i="21"/>
  <c r="CE58" i="21"/>
  <c r="CD58" i="21"/>
  <c r="CG58" i="21"/>
  <c r="AU57" i="21"/>
  <c r="AX57" i="21"/>
  <c r="AW57" i="21"/>
  <c r="BY35" i="16"/>
  <c r="BZ35" i="16"/>
  <c r="D25" i="29"/>
  <c r="CL13" i="21"/>
  <c r="CL11" i="21"/>
  <c r="CL10" i="21"/>
  <c r="CL16" i="21"/>
  <c r="CL9" i="21"/>
  <c r="CL12" i="21"/>
  <c r="CG38" i="16"/>
  <c r="CD38" i="16"/>
  <c r="CH38" i="16"/>
  <c r="BR44" i="19"/>
  <c r="BQ44" i="19"/>
  <c r="AV40" i="19"/>
  <c r="AW40" i="19"/>
  <c r="H25" i="12"/>
  <c r="CP13" i="21"/>
  <c r="K18" i="23"/>
  <c r="CP15" i="21"/>
  <c r="CP11" i="21"/>
  <c r="K8" i="27"/>
  <c r="H25" i="29"/>
  <c r="CB40" i="16"/>
  <c r="BY40" i="16"/>
  <c r="BX40" i="16"/>
  <c r="CH45" i="16"/>
  <c r="CG45" i="16"/>
  <c r="CD45" i="16"/>
  <c r="BK60" i="21"/>
  <c r="BN60" i="21"/>
  <c r="BM60" i="21"/>
  <c r="AZ33" i="16"/>
  <c r="AX38" i="17"/>
  <c r="AV47" i="19"/>
  <c r="BJ57" i="21"/>
  <c r="BI24" i="17"/>
  <c r="AQ22" i="16"/>
  <c r="W22" i="19"/>
  <c r="BP62" i="21"/>
  <c r="BL67" i="21"/>
  <c r="BC41" i="16"/>
  <c r="BQ29" i="16"/>
  <c r="CI45" i="16"/>
  <c r="BZ40" i="16"/>
  <c r="BY48" i="16"/>
  <c r="BF32" i="19"/>
  <c r="BC41" i="21"/>
  <c r="BB27" i="17"/>
  <c r="BE39" i="16"/>
  <c r="BI60" i="21"/>
  <c r="BZ64" i="17"/>
  <c r="C25" i="29"/>
  <c r="G7" i="27"/>
  <c r="J18" i="23"/>
  <c r="CN10" i="21"/>
  <c r="CO12" i="21"/>
  <c r="CO10" i="21"/>
  <c r="BL55" i="21"/>
  <c r="BK55" i="21"/>
  <c r="BJ55" i="21"/>
  <c r="BR59" i="21"/>
  <c r="BP59" i="21"/>
  <c r="O75" i="25"/>
  <c r="P74" i="25"/>
  <c r="O67" i="25"/>
  <c r="O74" i="25"/>
  <c r="Q68" i="25"/>
  <c r="CP8" i="21"/>
  <c r="M74" i="25"/>
  <c r="BL38" i="17"/>
  <c r="CH46" i="17"/>
  <c r="CD46" i="17"/>
  <c r="BU35" i="16"/>
  <c r="BS35" i="16"/>
  <c r="AC944" i="10"/>
  <c r="AI22" i="17"/>
  <c r="AL22" i="17"/>
  <c r="BR25" i="17"/>
  <c r="BB49" i="16"/>
  <c r="BE49" i="16"/>
  <c r="BQ25" i="17"/>
  <c r="BU25" i="17"/>
  <c r="F13" i="30"/>
  <c r="CG40" i="16"/>
  <c r="CE40" i="16"/>
  <c r="N944" i="10"/>
  <c r="AR1069" i="10"/>
  <c r="AV40" i="16"/>
  <c r="AY40" i="16"/>
  <c r="AU40" i="16"/>
  <c r="AW40" i="16"/>
  <c r="AZ40" i="16"/>
  <c r="AX40" i="16"/>
  <c r="BS45" i="16"/>
  <c r="BQ45" i="16"/>
  <c r="W70" i="20"/>
  <c r="J7" i="27"/>
  <c r="F25" i="29"/>
  <c r="I7" i="27"/>
  <c r="E25" i="29"/>
  <c r="H8" i="27"/>
  <c r="C26" i="29"/>
  <c r="C26" i="12"/>
  <c r="F9" i="27"/>
  <c r="D25" i="12"/>
  <c r="G8" i="27"/>
  <c r="F26" i="29"/>
  <c r="F25" i="12"/>
  <c r="H7" i="27"/>
  <c r="G26" i="29"/>
  <c r="G26" i="12"/>
  <c r="I8" i="27"/>
  <c r="I18" i="23"/>
  <c r="BW38" i="17"/>
  <c r="CB38" i="17"/>
  <c r="BE63" i="17"/>
  <c r="BF63" i="17"/>
  <c r="BB63" i="17"/>
  <c r="CA47" i="21"/>
  <c r="BZ47" i="21"/>
  <c r="BL27" i="17"/>
  <c r="BK27" i="17"/>
  <c r="BN27" i="17"/>
  <c r="BK50" i="17"/>
  <c r="BN50" i="17"/>
  <c r="CG49" i="16"/>
  <c r="CD49" i="16"/>
  <c r="CI49" i="16"/>
  <c r="CF49" i="16"/>
  <c r="BB25" i="17"/>
  <c r="BC25" i="17"/>
  <c r="CD27" i="17"/>
  <c r="CG27" i="17"/>
  <c r="CF27" i="17"/>
  <c r="CD52" i="17"/>
  <c r="CG52" i="17"/>
  <c r="BC43" i="16"/>
  <c r="BF43" i="16"/>
  <c r="BX43" i="16"/>
  <c r="BW43" i="16"/>
  <c r="BZ43" i="16"/>
  <c r="BY61" i="17"/>
  <c r="BW61" i="17"/>
  <c r="CB61" i="17"/>
  <c r="CA61" i="17"/>
  <c r="CB61" i="21"/>
  <c r="CA61" i="21"/>
  <c r="BX61" i="21"/>
  <c r="AU31" i="16"/>
  <c r="AV31" i="16"/>
  <c r="BI33" i="21"/>
  <c r="BR63" i="21"/>
  <c r="AY56" i="21"/>
  <c r="AV56" i="21"/>
  <c r="BN57" i="21"/>
  <c r="BX66" i="21"/>
  <c r="BE61" i="17"/>
  <c r="BJ24" i="17"/>
  <c r="BM24" i="17"/>
  <c r="AX34" i="19"/>
  <c r="BG34" i="19"/>
  <c r="BT32" i="19"/>
  <c r="BQ38" i="17"/>
  <c r="BY46" i="17"/>
  <c r="BR52" i="16"/>
  <c r="BI67" i="21"/>
  <c r="BE25" i="17"/>
  <c r="AV47" i="16"/>
  <c r="BY33" i="21"/>
  <c r="BC38" i="17"/>
  <c r="BD43" i="16"/>
  <c r="CH52" i="17"/>
  <c r="CG40" i="19"/>
  <c r="BU44" i="19"/>
  <c r="CE49" i="16"/>
  <c r="CF55" i="21"/>
  <c r="BL50" i="17"/>
  <c r="BY24" i="17"/>
  <c r="CI27" i="17"/>
  <c r="CB43" i="16"/>
  <c r="BF31" i="16"/>
  <c r="BT66" i="21"/>
  <c r="BD63" i="17"/>
  <c r="AU40" i="19"/>
  <c r="AX40" i="19"/>
  <c r="AY31" i="16"/>
  <c r="BJ33" i="21"/>
  <c r="BS63" i="21"/>
  <c r="BP63" i="21"/>
  <c r="BL58" i="17"/>
  <c r="AU56" i="21"/>
  <c r="AZ56" i="21"/>
  <c r="BK57" i="21"/>
  <c r="BY66" i="21"/>
  <c r="CB66" i="21"/>
  <c r="BD61" i="17"/>
  <c r="BB61" i="17"/>
  <c r="BL24" i="17"/>
  <c r="AU34" i="19"/>
  <c r="AV34" i="19"/>
  <c r="BQ32" i="19"/>
  <c r="BP38" i="17"/>
  <c r="BZ46" i="17"/>
  <c r="BW46" i="17"/>
  <c r="BS52" i="16"/>
  <c r="BG25" i="17"/>
  <c r="BJ27" i="17"/>
  <c r="AZ40" i="19"/>
  <c r="BZ61" i="17"/>
  <c r="BB43" i="16"/>
  <c r="CF52" i="17"/>
  <c r="BJ50" i="17"/>
  <c r="BZ61" i="21"/>
  <c r="CH27" i="17"/>
  <c r="BC63" i="17"/>
  <c r="CF49" i="21"/>
  <c r="CG49" i="21"/>
  <c r="BN24" i="21"/>
  <c r="BI24" i="21"/>
  <c r="AZ46" i="17"/>
  <c r="AU46" i="17"/>
  <c r="AX46" i="17"/>
  <c r="AW47" i="21"/>
  <c r="AX47" i="21"/>
  <c r="BE58" i="17"/>
  <c r="BC58" i="17"/>
  <c r="BB58" i="17"/>
  <c r="BN63" i="17"/>
  <c r="BL63" i="17"/>
  <c r="BG49" i="16"/>
  <c r="BD49" i="16"/>
  <c r="BC49" i="16"/>
  <c r="BB38" i="17"/>
  <c r="BE38" i="17"/>
  <c r="BE31" i="16"/>
  <c r="BB31" i="16"/>
  <c r="BG31" i="16"/>
  <c r="BD31" i="16"/>
  <c r="BG30" i="19"/>
  <c r="BD30" i="19"/>
  <c r="BC30" i="19"/>
  <c r="BF41" i="16"/>
  <c r="BE41" i="16"/>
  <c r="BB41" i="16"/>
  <c r="BT44" i="19"/>
  <c r="BS44" i="19"/>
  <c r="BP44" i="19"/>
  <c r="CB64" i="17"/>
  <c r="CA64" i="17"/>
  <c r="BX64" i="17"/>
  <c r="BS66" i="21"/>
  <c r="BR66" i="21"/>
  <c r="BG39" i="16"/>
  <c r="BD39" i="16"/>
  <c r="BC39" i="16"/>
  <c r="CB24" i="17"/>
  <c r="CA24" i="17"/>
  <c r="BZ24" i="17"/>
  <c r="BM67" i="21"/>
  <c r="BN67" i="21"/>
  <c r="CI40" i="19"/>
  <c r="CH40" i="19"/>
  <c r="CE40" i="19"/>
  <c r="CB33" i="21"/>
  <c r="BW33" i="21"/>
  <c r="BX33" i="21"/>
  <c r="BZ33" i="21"/>
  <c r="CG53" i="21"/>
  <c r="CF53" i="21"/>
  <c r="CE53" i="21"/>
  <c r="AZ31" i="16"/>
  <c r="BM33" i="21"/>
  <c r="BW47" i="16"/>
  <c r="BK33" i="21"/>
  <c r="BQ63" i="21"/>
  <c r="BL57" i="21"/>
  <c r="BW66" i="21"/>
  <c r="BC61" i="17"/>
  <c r="AY34" i="19"/>
  <c r="BR32" i="19"/>
  <c r="BT38" i="17"/>
  <c r="BX46" i="17"/>
  <c r="BP52" i="16"/>
  <c r="BJ67" i="21"/>
  <c r="BD25" i="17"/>
  <c r="BI27" i="17"/>
  <c r="BD41" i="16"/>
  <c r="AY40" i="19"/>
  <c r="BX61" i="17"/>
  <c r="BF38" i="17"/>
  <c r="BG43" i="16"/>
  <c r="CE52" i="17"/>
  <c r="BG58" i="17"/>
  <c r="CD40" i="19"/>
  <c r="BI50" i="17"/>
  <c r="BF30" i="19"/>
  <c r="BY61" i="21"/>
  <c r="AU47" i="21"/>
  <c r="BF39" i="16"/>
  <c r="CA43" i="16"/>
  <c r="BF49" i="16"/>
  <c r="CD53" i="21"/>
  <c r="BQ66" i="21"/>
  <c r="BY64" i="17"/>
  <c r="BG47" i="16"/>
  <c r="BD47" i="16"/>
  <c r="BC47" i="16"/>
  <c r="BB44" i="19"/>
  <c r="BD44" i="19"/>
  <c r="BL56" i="21"/>
  <c r="BK56" i="21"/>
  <c r="BE65" i="17"/>
  <c r="BG65" i="17"/>
  <c r="BC65" i="17"/>
  <c r="CE38" i="16"/>
  <c r="AU55" i="21"/>
  <c r="AY55" i="21"/>
  <c r="CG38" i="17"/>
  <c r="CF38" i="17"/>
  <c r="CI38" i="17"/>
  <c r="CG46" i="17"/>
  <c r="CF46" i="17"/>
  <c r="CI46" i="17"/>
  <c r="BB38" i="16"/>
  <c r="BQ53" i="21"/>
  <c r="BT53" i="21"/>
  <c r="BM33" i="16"/>
  <c r="BJ33" i="16"/>
  <c r="CA30" i="19"/>
  <c r="BZ44" i="17"/>
  <c r="BW44" i="17"/>
  <c r="CE63" i="21"/>
  <c r="BR38" i="19"/>
  <c r="BG67" i="17"/>
  <c r="BX50" i="17"/>
  <c r="CE65" i="17"/>
  <c r="CH65" i="17"/>
  <c r="BI29" i="16"/>
  <c r="BN29" i="16"/>
  <c r="AW44" i="17"/>
  <c r="BC45" i="16"/>
  <c r="BQ35" i="16"/>
  <c r="BJ52" i="17"/>
  <c r="BG38" i="19"/>
  <c r="BY53" i="21"/>
  <c r="N69" i="25"/>
  <c r="O70" i="25"/>
  <c r="N74" i="25"/>
  <c r="O76" i="25"/>
  <c r="S74" i="25"/>
  <c r="BU53" i="21"/>
  <c r="BI33" i="16"/>
  <c r="BX44" i="17"/>
  <c r="BS38" i="19"/>
  <c r="AX44" i="17"/>
  <c r="BD45" i="16"/>
  <c r="BR35" i="16"/>
  <c r="BZ53" i="21"/>
  <c r="P67" i="25"/>
  <c r="N68" i="25"/>
  <c r="S75" i="25"/>
  <c r="R75" i="25"/>
  <c r="Q5" i="28"/>
  <c r="Y5" i="28" s="1"/>
  <c r="AG5" i="28" s="1"/>
  <c r="AO5" i="28" s="1"/>
  <c r="AW5" i="28" s="1"/>
  <c r="BE5" i="28" s="1"/>
  <c r="AX48" i="16"/>
  <c r="AY48" i="16"/>
  <c r="BD49" i="21"/>
  <c r="BB49" i="21"/>
  <c r="CF40" i="17"/>
  <c r="CG40" i="17"/>
  <c r="CB48" i="19"/>
  <c r="BY48" i="19"/>
  <c r="BS56" i="21"/>
  <c r="BT56" i="21"/>
  <c r="BT34" i="19"/>
  <c r="BU34" i="19"/>
  <c r="BQ34" i="19"/>
  <c r="BR29" i="21"/>
  <c r="BU29" i="21"/>
  <c r="BT29" i="21"/>
  <c r="BP29" i="21"/>
  <c r="BQ29" i="21"/>
  <c r="BS40" i="17"/>
  <c r="BR40" i="17"/>
  <c r="BP40" i="17"/>
  <c r="BU40" i="17"/>
  <c r="AV25" i="17"/>
  <c r="AU25" i="17"/>
  <c r="AX25" i="17"/>
  <c r="AW25" i="17"/>
  <c r="BC52" i="16"/>
  <c r="BF52" i="16"/>
  <c r="BE52" i="16"/>
  <c r="BG52" i="16"/>
  <c r="BB52" i="16"/>
  <c r="BD38" i="16"/>
  <c r="BC38" i="16"/>
  <c r="BF38" i="16"/>
  <c r="BE38" i="16"/>
  <c r="CI66" i="21"/>
  <c r="CE66" i="21"/>
  <c r="CF66" i="21"/>
  <c r="CH66" i="21"/>
  <c r="CD66" i="21"/>
  <c r="AY52" i="16"/>
  <c r="AX52" i="16"/>
  <c r="AU52" i="16"/>
  <c r="CA25" i="17"/>
  <c r="CB25" i="17"/>
  <c r="BW25" i="17"/>
  <c r="BY25" i="17"/>
  <c r="BX25" i="17"/>
  <c r="BW49" i="16"/>
  <c r="CB49" i="16"/>
  <c r="CA49" i="16"/>
  <c r="BX49" i="16"/>
  <c r="BZ49" i="16"/>
  <c r="BY50" i="17"/>
  <c r="CB50" i="17"/>
  <c r="BW50" i="17"/>
  <c r="BZ50" i="17"/>
  <c r="CF63" i="21"/>
  <c r="CI63" i="21"/>
  <c r="CD63" i="21"/>
  <c r="CG63" i="21"/>
  <c r="BK52" i="17"/>
  <c r="BN52" i="17"/>
  <c r="BI52" i="17"/>
  <c r="BL52" i="17"/>
  <c r="BT31" i="16"/>
  <c r="BP31" i="16"/>
  <c r="BQ31" i="16"/>
  <c r="BS31" i="16"/>
  <c r="BZ30" i="19"/>
  <c r="BY30" i="19"/>
  <c r="BX30" i="19"/>
  <c r="BW30" i="19"/>
  <c r="BJ62" i="21"/>
  <c r="BM62" i="21"/>
  <c r="BN62" i="21"/>
  <c r="BK62" i="21"/>
  <c r="BB55" i="21"/>
  <c r="BD55" i="21"/>
  <c r="BC55" i="21"/>
  <c r="BG55" i="21"/>
  <c r="AX39" i="16"/>
  <c r="AZ39" i="16"/>
  <c r="AY39" i="16"/>
  <c r="AV39" i="16"/>
  <c r="AU39" i="16"/>
  <c r="AU50" i="17"/>
  <c r="AX50" i="17"/>
  <c r="AW50" i="17"/>
  <c r="AY50" i="17"/>
  <c r="AV50" i="17"/>
  <c r="CA32" i="19"/>
  <c r="BZ32" i="19"/>
  <c r="BY32" i="19"/>
  <c r="CB32" i="19"/>
  <c r="AX63" i="21"/>
  <c r="AZ63" i="21"/>
  <c r="AW63" i="21"/>
  <c r="AU63" i="21"/>
  <c r="BG39" i="21"/>
  <c r="BD39" i="21"/>
  <c r="BB39" i="21"/>
  <c r="BW55" i="21"/>
  <c r="CB55" i="21"/>
  <c r="CA55" i="21"/>
  <c r="BX55" i="21"/>
  <c r="CF22" i="15"/>
  <c r="BJ22" i="21" s="1"/>
  <c r="CE22" i="15"/>
  <c r="BB22" i="21" s="1"/>
  <c r="CG22" i="15"/>
  <c r="BR22" i="21" s="1"/>
  <c r="BY59" i="21"/>
  <c r="BW59" i="21"/>
  <c r="BE64" i="21"/>
  <c r="BF64" i="21"/>
  <c r="BC64" i="21"/>
  <c r="BE49" i="21"/>
  <c r="AD22" i="17"/>
  <c r="AB22" i="17"/>
  <c r="AA22" i="17"/>
  <c r="L22" i="16"/>
  <c r="M22" i="16"/>
  <c r="P22" i="16"/>
  <c r="V22" i="16"/>
  <c r="X22" i="16"/>
  <c r="AW39" i="21"/>
  <c r="AU39" i="21"/>
  <c r="AZ58" i="17"/>
  <c r="AW58" i="17"/>
  <c r="AU58" i="17"/>
  <c r="BE35" i="16"/>
  <c r="BC35" i="16"/>
  <c r="CI59" i="21"/>
  <c r="CH59" i="21"/>
  <c r="CE59" i="21"/>
  <c r="BT65" i="17"/>
  <c r="BU65" i="17"/>
  <c r="Q22" i="19"/>
  <c r="L22" i="19"/>
  <c r="O22" i="19"/>
  <c r="P22" i="19"/>
  <c r="BG62" i="21"/>
  <c r="BD62" i="21"/>
  <c r="AV48" i="16"/>
  <c r="BE62" i="21"/>
  <c r="AW40" i="17"/>
  <c r="AY40" i="17"/>
  <c r="AV40" i="17"/>
  <c r="AX44" i="19"/>
  <c r="AY44" i="19"/>
  <c r="AV44" i="19"/>
  <c r="BK48" i="19"/>
  <c r="BJ48" i="19"/>
  <c r="BL59" i="21"/>
  <c r="BM59" i="21"/>
  <c r="CA34" i="19"/>
  <c r="BX47" i="16"/>
  <c r="E22" i="17"/>
  <c r="CB34" i="19"/>
  <c r="AO22" i="17"/>
  <c r="AU62" i="21"/>
  <c r="AX62" i="21"/>
  <c r="BL51" i="21"/>
  <c r="G22" i="21"/>
  <c r="BI38" i="19"/>
  <c r="BL38" i="19"/>
  <c r="BK38" i="19"/>
  <c r="BJ38" i="19"/>
  <c r="BN38" i="19"/>
  <c r="BM38" i="19"/>
  <c r="BK40" i="19"/>
  <c r="BJ40" i="19"/>
  <c r="BM40" i="19"/>
  <c r="BN40" i="19"/>
  <c r="BI40" i="19"/>
  <c r="BL40" i="19"/>
  <c r="AW62" i="21"/>
  <c r="BS46" i="17"/>
  <c r="BL41" i="16"/>
  <c r="BK41" i="16"/>
  <c r="BN41" i="16"/>
  <c r="BI41" i="16"/>
  <c r="BJ41" i="16"/>
  <c r="BM41" i="16"/>
  <c r="BN44" i="19"/>
  <c r="BJ44" i="19"/>
  <c r="BL39" i="16"/>
  <c r="BK39" i="16"/>
  <c r="BN39" i="16"/>
  <c r="BI39" i="16"/>
  <c r="BJ39" i="16"/>
  <c r="BM39" i="16"/>
  <c r="AB22" i="21"/>
  <c r="AI22" i="21"/>
  <c r="Y18" i="23"/>
  <c r="I22" i="17"/>
  <c r="BI58" i="17"/>
  <c r="BN38" i="16"/>
  <c r="BB34" i="19"/>
  <c r="AE22" i="16"/>
  <c r="AX51" i="21"/>
  <c r="AP22" i="17"/>
  <c r="BZ38" i="16"/>
  <c r="AY46" i="17"/>
  <c r="BY63" i="21"/>
  <c r="BD35" i="16"/>
  <c r="CG55" i="21"/>
  <c r="BK66" i="21"/>
  <c r="J22" i="17"/>
  <c r="BY47" i="16"/>
  <c r="BJ58" i="17"/>
  <c r="BM58" i="17"/>
  <c r="BL38" i="16"/>
  <c r="CF59" i="21"/>
  <c r="AY49" i="21"/>
  <c r="G22" i="17"/>
  <c r="BZ47" i="16"/>
  <c r="BN58" i="17"/>
  <c r="BM38" i="16"/>
  <c r="CG59" i="21"/>
  <c r="CD59" i="21"/>
  <c r="AZ49" i="21"/>
  <c r="BC34" i="19"/>
  <c r="AC22" i="16"/>
  <c r="Z22" i="16"/>
  <c r="AX40" i="17"/>
  <c r="AU40" i="17"/>
  <c r="BG52" i="17"/>
  <c r="BD52" i="17"/>
  <c r="AX58" i="17"/>
  <c r="AU44" i="19"/>
  <c r="AN22" i="17"/>
  <c r="BR30" i="19"/>
  <c r="BU30" i="19"/>
  <c r="BX38" i="16"/>
  <c r="AW46" i="17"/>
  <c r="CB47" i="21"/>
  <c r="BY47" i="21"/>
  <c r="BW63" i="21"/>
  <c r="BF35" i="16"/>
  <c r="CI55" i="21"/>
  <c r="BM66" i="21"/>
  <c r="BM63" i="17"/>
  <c r="BK63" i="17"/>
  <c r="DN22" i="21"/>
  <c r="DX22" i="21"/>
  <c r="DV22" i="21"/>
  <c r="BX27" i="17"/>
  <c r="BY27" i="17"/>
  <c r="BX38" i="17"/>
  <c r="CA38" i="17"/>
  <c r="CH52" i="16"/>
  <c r="CE52" i="16"/>
  <c r="BW31" i="16"/>
  <c r="BX31" i="16"/>
  <c r="AV39" i="21"/>
  <c r="CB52" i="17"/>
  <c r="BL48" i="19"/>
  <c r="BI48" i="19"/>
  <c r="BI59" i="21"/>
  <c r="BG29" i="21"/>
  <c r="BC29" i="21"/>
  <c r="BI46" i="17"/>
  <c r="BM46" i="17"/>
  <c r="BJ46" i="17"/>
  <c r="BN38" i="17"/>
  <c r="BK38" i="17"/>
  <c r="BK31" i="16"/>
  <c r="BL31" i="16"/>
  <c r="BI31" i="16"/>
  <c r="BM31" i="16"/>
  <c r="BN31" i="16"/>
  <c r="BJ31" i="16"/>
  <c r="AY38" i="16"/>
  <c r="AV38" i="16"/>
  <c r="AX38" i="16"/>
  <c r="AZ38" i="16"/>
  <c r="AW38" i="16"/>
  <c r="AU38" i="16"/>
  <c r="CA47" i="16"/>
  <c r="AU49" i="21"/>
  <c r="AV58" i="17"/>
  <c r="BJ63" i="17"/>
  <c r="DO22" i="21"/>
  <c r="EF22" i="21"/>
  <c r="ED22" i="21"/>
  <c r="BW27" i="17"/>
  <c r="BY38" i="17"/>
  <c r="CF52" i="16"/>
  <c r="BY31" i="16"/>
  <c r="AX39" i="21"/>
  <c r="AY39" i="21"/>
  <c r="BZ52" i="17"/>
  <c r="BW52" i="17"/>
  <c r="BN48" i="19"/>
  <c r="BJ59" i="21"/>
  <c r="BK59" i="21"/>
  <c r="BU27" i="17"/>
  <c r="BR27" i="17"/>
  <c r="BT27" i="17"/>
  <c r="BP27" i="17"/>
  <c r="BQ27" i="17"/>
  <c r="BS27" i="17"/>
  <c r="BK38" i="16"/>
  <c r="AX49" i="21"/>
  <c r="BE34" i="19"/>
  <c r="AZ40" i="17"/>
  <c r="BB52" i="17"/>
  <c r="AY58" i="17"/>
  <c r="AZ44" i="19"/>
  <c r="AW44" i="19"/>
  <c r="AS22" i="17"/>
  <c r="BT30" i="19"/>
  <c r="BW38" i="16"/>
  <c r="AV46" i="17"/>
  <c r="BW47" i="21"/>
  <c r="CB63" i="21"/>
  <c r="BG35" i="16"/>
  <c r="CD55" i="21"/>
  <c r="BN66" i="21"/>
  <c r="BC52" i="17"/>
  <c r="BX47" i="21"/>
  <c r="BB35" i="16"/>
  <c r="CE55" i="21"/>
  <c r="BI66" i="21"/>
  <c r="BI63" i="17"/>
  <c r="DP22" i="21"/>
  <c r="DS22" i="21"/>
  <c r="CB27" i="17"/>
  <c r="BZ38" i="17"/>
  <c r="AZ39" i="21"/>
  <c r="BX52" i="17"/>
  <c r="CI38" i="16"/>
  <c r="CF38" i="16"/>
  <c r="S68" i="25"/>
  <c r="M69" i="25"/>
  <c r="R68" i="25"/>
  <c r="M76" i="25"/>
  <c r="S76" i="25"/>
  <c r="M67" i="25"/>
  <c r="S69" i="25"/>
  <c r="M66" i="25"/>
  <c r="N75" i="25"/>
  <c r="N76" i="25"/>
  <c r="M75" i="25"/>
  <c r="S66" i="25"/>
  <c r="P66" i="25"/>
  <c r="Q69" i="25"/>
  <c r="Q67" i="25"/>
  <c r="N70" i="25"/>
  <c r="O69" i="25"/>
  <c r="P75" i="25"/>
  <c r="S70" i="25"/>
  <c r="S67" i="25"/>
  <c r="Q75" i="25"/>
  <c r="M70" i="25"/>
  <c r="O68" i="25"/>
  <c r="R67" i="25"/>
  <c r="Q76" i="25"/>
  <c r="R69" i="25"/>
  <c r="R66" i="25"/>
  <c r="P69" i="25"/>
  <c r="P70" i="25"/>
  <c r="P68" i="25"/>
  <c r="M68" i="25"/>
  <c r="Q74" i="25"/>
  <c r="N67" i="25"/>
  <c r="Q70" i="25"/>
  <c r="N66" i="25"/>
  <c r="R70" i="25"/>
  <c r="Q66" i="25"/>
  <c r="AA70" i="20"/>
  <c r="AA74" i="20"/>
  <c r="AA75" i="20" s="1"/>
  <c r="M13" i="30"/>
  <c r="E13" i="30" s="1"/>
  <c r="E13" i="28"/>
  <c r="AN1069" i="10"/>
  <c r="BY34" i="19"/>
  <c r="I22" i="16"/>
  <c r="AN22" i="19"/>
  <c r="BN35" i="16"/>
  <c r="CA40" i="17"/>
  <c r="BX44" i="19"/>
  <c r="AU65" i="17"/>
  <c r="BP48" i="16"/>
  <c r="BX35" i="16"/>
  <c r="BZ48" i="19"/>
  <c r="BQ56" i="21"/>
  <c r="BM24" i="21"/>
  <c r="BQ59" i="21"/>
  <c r="AI22" i="19"/>
  <c r="BI51" i="21"/>
  <c r="CB64" i="21"/>
  <c r="W1069" i="10"/>
  <c r="AC1069" i="10"/>
  <c r="O1069" i="10"/>
  <c r="AF1069" i="10"/>
  <c r="V1069" i="10"/>
  <c r="Q1069" i="10"/>
  <c r="BZ34" i="19"/>
  <c r="T22" i="16"/>
  <c r="U22" i="16"/>
  <c r="AR22" i="19"/>
  <c r="BK35" i="16"/>
  <c r="CB40" i="17"/>
  <c r="AW48" i="16"/>
  <c r="AZ48" i="16"/>
  <c r="BB62" i="21"/>
  <c r="BC62" i="21"/>
  <c r="CE40" i="17"/>
  <c r="CH40" i="17"/>
  <c r="BZ44" i="19"/>
  <c r="BX59" i="21"/>
  <c r="CA59" i="21"/>
  <c r="BG49" i="21"/>
  <c r="BF49" i="21"/>
  <c r="AX65" i="17"/>
  <c r="CI22" i="15"/>
  <c r="CF22" i="21" s="1"/>
  <c r="M22" i="19"/>
  <c r="BU38" i="17"/>
  <c r="BR38" i="17"/>
  <c r="BT48" i="16"/>
  <c r="BU48" i="16"/>
  <c r="BW62" i="21"/>
  <c r="BZ62" i="21"/>
  <c r="BC39" i="21"/>
  <c r="BF39" i="21"/>
  <c r="CA35" i="16"/>
  <c r="CB35" i="16"/>
  <c r="BX48" i="19"/>
  <c r="CA48" i="19"/>
  <c r="BR56" i="21"/>
  <c r="BU56" i="21"/>
  <c r="BS58" i="17"/>
  <c r="AV59" i="21"/>
  <c r="CI49" i="21"/>
  <c r="CH49" i="21"/>
  <c r="N22" i="16"/>
  <c r="BJ48" i="16"/>
  <c r="BJ24" i="21"/>
  <c r="AW35" i="16"/>
  <c r="BF58" i="17"/>
  <c r="BD58" i="17"/>
  <c r="BS51" i="21"/>
  <c r="BP51" i="21"/>
  <c r="BZ55" i="21"/>
  <c r="BU59" i="21"/>
  <c r="BP34" i="19"/>
  <c r="BS34" i="19"/>
  <c r="AJ22" i="19"/>
  <c r="BQ46" i="17"/>
  <c r="BT46" i="17"/>
  <c r="AV47" i="21"/>
  <c r="AY47" i="21"/>
  <c r="BN51" i="21"/>
  <c r="BM51" i="21"/>
  <c r="BY64" i="21"/>
  <c r="BD64" i="21"/>
  <c r="BG64" i="21"/>
  <c r="BG63" i="17"/>
  <c r="BR65" i="17"/>
  <c r="BP65" i="17"/>
  <c r="AC14" i="23"/>
  <c r="BB29" i="21"/>
  <c r="CH32" i="19"/>
  <c r="CI32" i="19"/>
  <c r="CF32" i="19"/>
  <c r="CE32" i="19"/>
  <c r="CG32" i="19"/>
  <c r="CD32" i="19"/>
  <c r="Z944" i="10"/>
  <c r="M1069" i="10"/>
  <c r="AD1069" i="10"/>
  <c r="AM1069" i="10"/>
  <c r="AO1069" i="10"/>
  <c r="AE1069" i="10"/>
  <c r="U1069" i="10"/>
  <c r="AG1069" i="10"/>
  <c r="AB1069" i="10"/>
  <c r="G70" i="20"/>
  <c r="G74" i="20"/>
  <c r="G75" i="20" s="1"/>
  <c r="AP1069" i="10"/>
  <c r="X1069" i="10"/>
  <c r="Z1069" i="10"/>
  <c r="AQ22" i="19"/>
  <c r="BI35" i="16"/>
  <c r="BX40" i="17"/>
  <c r="CD40" i="17"/>
  <c r="CA44" i="19"/>
  <c r="AW65" i="17"/>
  <c r="BQ48" i="16"/>
  <c r="BW35" i="16"/>
  <c r="BW48" i="19"/>
  <c r="CD49" i="21"/>
  <c r="BM48" i="16"/>
  <c r="BR51" i="21"/>
  <c r="BT59" i="21"/>
  <c r="BP46" i="17"/>
  <c r="BW64" i="21"/>
  <c r="BJ32" i="19"/>
  <c r="BM32" i="19"/>
  <c r="BK32" i="19"/>
  <c r="BI32" i="19"/>
  <c r="BL32" i="19"/>
  <c r="BN32" i="19"/>
  <c r="W944" i="10"/>
  <c r="AU1069" i="10"/>
  <c r="R1069" i="10"/>
  <c r="AK1069" i="10"/>
  <c r="BW34" i="19"/>
  <c r="F22" i="16"/>
  <c r="AU48" i="16"/>
  <c r="BF62" i="21"/>
  <c r="CI40" i="17"/>
  <c r="CB59" i="21"/>
  <c r="BC49" i="21"/>
  <c r="CD22" i="15"/>
  <c r="AW22" i="21" s="1"/>
  <c r="N22" i="19"/>
  <c r="AU47" i="16"/>
  <c r="BP56" i="21"/>
  <c r="AY59" i="21"/>
  <c r="CE49" i="21"/>
  <c r="O22" i="16"/>
  <c r="BK48" i="16"/>
  <c r="BK24" i="21"/>
  <c r="BZ39" i="21"/>
  <c r="BQ51" i="21"/>
  <c r="AK22" i="19"/>
  <c r="BE40" i="17"/>
  <c r="BU46" i="17"/>
  <c r="AZ47" i="21"/>
  <c r="BJ51" i="21"/>
  <c r="BB64" i="21"/>
  <c r="BQ65" i="17"/>
  <c r="F13" i="28"/>
  <c r="BD29" i="21"/>
  <c r="AI74" i="20"/>
  <c r="AI75" i="20" s="1"/>
  <c r="AI1069" i="10"/>
  <c r="N1069" i="10"/>
  <c r="T1069" i="10"/>
  <c r="P1069" i="10"/>
  <c r="AQ1069" i="10"/>
  <c r="AL1069" i="10"/>
  <c r="CV22" i="15"/>
  <c r="AW22" i="16" s="1"/>
  <c r="G22" i="16"/>
  <c r="CW22" i="15"/>
  <c r="BG22" i="16" s="1"/>
  <c r="AQ70" i="20"/>
  <c r="AQ75" i="20"/>
  <c r="H22" i="16"/>
  <c r="AC22" i="17"/>
  <c r="DA22" i="15"/>
  <c r="CD22" i="16" s="1"/>
  <c r="CZ22" i="15"/>
  <c r="CA22" i="16" s="1"/>
  <c r="Z22" i="17"/>
  <c r="CX22" i="15"/>
  <c r="BI22" i="16" s="1"/>
  <c r="AE22" i="17"/>
  <c r="AN22" i="21"/>
  <c r="J91" i="21"/>
  <c r="Q7" i="21"/>
  <c r="X7" i="21" s="1"/>
  <c r="AE7" i="21" s="1"/>
  <c r="AL7" i="21" s="1"/>
  <c r="AS7" i="21" s="1"/>
  <c r="AZ7" i="21" s="1"/>
  <c r="BG7" i="21" s="1"/>
  <c r="BN7" i="21" s="1"/>
  <c r="BU7" i="21" s="1"/>
  <c r="CB7" i="21" s="1"/>
  <c r="CI7" i="21" s="1"/>
  <c r="CP7" i="21" s="1"/>
  <c r="CW7" i="21" s="1"/>
  <c r="T22" i="21"/>
  <c r="E6" i="29"/>
  <c r="E23" i="29" s="1"/>
  <c r="P5" i="30"/>
  <c r="X5" i="30" s="1"/>
  <c r="AF5" i="30" s="1"/>
  <c r="AN5" i="30" s="1"/>
  <c r="AV5" i="30" s="1"/>
  <c r="BD5" i="30" s="1"/>
  <c r="E6" i="12"/>
  <c r="E23" i="12" s="1"/>
  <c r="P5" i="28"/>
  <c r="X5" i="28" s="1"/>
  <c r="AF5" i="28" s="1"/>
  <c r="AN5" i="28" s="1"/>
  <c r="AV5" i="28" s="1"/>
  <c r="BD5" i="28" s="1"/>
  <c r="F91" i="21"/>
  <c r="M7" i="21"/>
  <c r="T7" i="21" s="1"/>
  <c r="AA7" i="21" s="1"/>
  <c r="AH7" i="21" s="1"/>
  <c r="AO7" i="21" s="1"/>
  <c r="AV7" i="21" s="1"/>
  <c r="BC7" i="21" s="1"/>
  <c r="BJ7" i="21" s="1"/>
  <c r="BQ7" i="21" s="1"/>
  <c r="BX7" i="21" s="1"/>
  <c r="CE7" i="21" s="1"/>
  <c r="CL7" i="21" s="1"/>
  <c r="CS7" i="21" s="1"/>
  <c r="N7" i="21"/>
  <c r="U7" i="21" s="1"/>
  <c r="AB7" i="21" s="1"/>
  <c r="AI7" i="21" s="1"/>
  <c r="AP7" i="21" s="1"/>
  <c r="AW7" i="21" s="1"/>
  <c r="BD7" i="21" s="1"/>
  <c r="BK7" i="21" s="1"/>
  <c r="BR7" i="21" s="1"/>
  <c r="BY7" i="21" s="1"/>
  <c r="CF7" i="21" s="1"/>
  <c r="CM7" i="21" s="1"/>
  <c r="CT7" i="21" s="1"/>
  <c r="G91" i="21"/>
  <c r="Z22" i="21"/>
  <c r="AG22" i="21"/>
  <c r="E22" i="21"/>
  <c r="L22" i="21"/>
  <c r="AP22" i="21"/>
  <c r="N22" i="21"/>
  <c r="U22" i="21"/>
  <c r="AA22" i="21"/>
  <c r="Z70" i="20"/>
  <c r="Z75" i="20"/>
  <c r="AJ70" i="20"/>
  <c r="AJ75" i="20"/>
  <c r="N70" i="20"/>
  <c r="N75" i="20"/>
  <c r="AP70" i="20"/>
  <c r="AP75" i="20"/>
  <c r="V70" i="20"/>
  <c r="V75" i="20"/>
  <c r="H70" i="20"/>
  <c r="H75" i="20"/>
  <c r="I70" i="20"/>
  <c r="I75" i="20"/>
  <c r="O70" i="20"/>
  <c r="O75" i="20"/>
  <c r="S70" i="20"/>
  <c r="S75" i="20"/>
  <c r="U70" i="20"/>
  <c r="U75" i="20"/>
  <c r="AO70" i="20"/>
  <c r="AO75" i="20"/>
  <c r="AB70" i="20"/>
  <c r="AB75" i="20"/>
  <c r="L70" i="20"/>
  <c r="L75" i="20"/>
  <c r="AG70" i="20"/>
  <c r="AG75" i="20"/>
  <c r="M70" i="20"/>
  <c r="M75" i="20"/>
  <c r="AR70" i="20"/>
  <c r="AR75" i="20"/>
  <c r="F70" i="20"/>
  <c r="F75" i="20"/>
  <c r="AD70" i="20"/>
  <c r="AD75" i="20"/>
  <c r="AK70" i="20"/>
  <c r="AK75" i="20"/>
  <c r="AN70" i="20"/>
  <c r="AN75" i="20"/>
  <c r="AH70" i="20"/>
  <c r="AH75" i="20"/>
  <c r="T70" i="20"/>
  <c r="T75" i="20"/>
  <c r="P70" i="20"/>
  <c r="P75" i="20"/>
  <c r="E70" i="20"/>
  <c r="E75" i="20"/>
  <c r="AC70" i="20"/>
  <c r="AC75" i="20"/>
  <c r="O13" i="30"/>
  <c r="G13" i="30" s="1"/>
  <c r="G13" i="28"/>
  <c r="O27" i="30"/>
  <c r="G27" i="30" s="1"/>
  <c r="G27" i="28"/>
  <c r="AY47" i="16"/>
  <c r="AZ47" i="16"/>
  <c r="AU51" i="21"/>
  <c r="AZ59" i="21"/>
  <c r="AW59" i="21"/>
  <c r="BW39" i="21"/>
  <c r="AX35" i="16"/>
  <c r="AW48" i="19"/>
  <c r="BB56" i="21"/>
  <c r="BE56" i="21"/>
  <c r="BB40" i="17"/>
  <c r="AZ55" i="21"/>
  <c r="AW55" i="21"/>
  <c r="AK14" i="23"/>
  <c r="O44" i="30"/>
  <c r="G44" i="30" s="1"/>
  <c r="G44" i="28"/>
  <c r="AC38" i="2"/>
  <c r="AB37" i="2"/>
  <c r="AA36" i="2"/>
  <c r="Z35" i="2"/>
  <c r="AF44" i="28"/>
  <c r="AF44" i="30" s="1"/>
  <c r="AV29" i="28"/>
  <c r="AV29" i="30" s="1"/>
  <c r="P29" i="28"/>
  <c r="AF27" i="28"/>
  <c r="AF27" i="30" s="1"/>
  <c r="BD26" i="28"/>
  <c r="BD26" i="30" s="1"/>
  <c r="X26" i="28"/>
  <c r="X26" i="30" s="1"/>
  <c r="AV44" i="28"/>
  <c r="AV44" i="30" s="1"/>
  <c r="P44" i="28"/>
  <c r="AF29" i="28"/>
  <c r="AF29" i="30" s="1"/>
  <c r="AV27" i="28"/>
  <c r="AV27" i="30" s="1"/>
  <c r="P27" i="28"/>
  <c r="G39" i="2"/>
  <c r="X44" i="28"/>
  <c r="X44" i="30" s="1"/>
  <c r="X29" i="28"/>
  <c r="X29" i="30" s="1"/>
  <c r="BD27" i="28"/>
  <c r="BD27" i="30" s="1"/>
  <c r="AV26" i="28"/>
  <c r="AV26" i="30" s="1"/>
  <c r="AN27" i="28"/>
  <c r="AN27" i="30" s="1"/>
  <c r="AN26" i="28"/>
  <c r="AN26" i="30" s="1"/>
  <c r="BD44" i="28"/>
  <c r="BD44" i="30" s="1"/>
  <c r="BD29" i="28"/>
  <c r="BD29" i="30" s="1"/>
  <c r="AN44" i="28"/>
  <c r="AN44" i="30" s="1"/>
  <c r="AN29" i="28"/>
  <c r="AN29" i="30" s="1"/>
  <c r="AF26" i="28"/>
  <c r="AF26" i="30" s="1"/>
  <c r="P26" i="28"/>
  <c r="X27" i="28"/>
  <c r="X27" i="30" s="1"/>
  <c r="AC14" i="28"/>
  <c r="AC8" i="30"/>
  <c r="AC14" i="30" s="1"/>
  <c r="O29" i="30"/>
  <c r="G29" i="30" s="1"/>
  <c r="G29" i="28"/>
  <c r="BL34" i="19"/>
  <c r="BM34" i="19"/>
  <c r="AW47" i="16"/>
  <c r="AV51" i="21"/>
  <c r="AY51" i="21"/>
  <c r="AX59" i="21"/>
  <c r="BX39" i="21"/>
  <c r="CA39" i="21"/>
  <c r="AU35" i="16"/>
  <c r="AV35" i="16"/>
  <c r="AX48" i="19"/>
  <c r="AU48" i="19"/>
  <c r="BF56" i="21"/>
  <c r="BC40" i="17"/>
  <c r="BF40" i="17"/>
  <c r="AX55" i="21"/>
  <c r="BA8" i="30"/>
  <c r="BA14" i="30" s="1"/>
  <c r="BA14" i="28"/>
  <c r="AS8" i="30"/>
  <c r="AS14" i="30" s="1"/>
  <c r="AS14" i="28"/>
  <c r="G36" i="2"/>
  <c r="AF13" i="28"/>
  <c r="AF13" i="30" s="1"/>
  <c r="AN13" i="28"/>
  <c r="AN13" i="30" s="1"/>
  <c r="X13" i="28"/>
  <c r="X13" i="30" s="1"/>
  <c r="P13" i="28"/>
  <c r="AV13" i="28"/>
  <c r="AV13" i="30" s="1"/>
  <c r="BD13" i="28"/>
  <c r="BD13" i="30" s="1"/>
  <c r="S38" i="2"/>
  <c r="R37" i="2"/>
  <c r="Q36" i="2"/>
  <c r="P35" i="2"/>
  <c r="G38" i="2"/>
  <c r="AN28" i="28"/>
  <c r="AN28" i="30" s="1"/>
  <c r="BD28" i="28"/>
  <c r="BD28" i="30" s="1"/>
  <c r="X28" i="28"/>
  <c r="X28" i="30" s="1"/>
  <c r="P28" i="28"/>
  <c r="AV18" i="28"/>
  <c r="AV18" i="30" s="1"/>
  <c r="AV28" i="28"/>
  <c r="AV28" i="30" s="1"/>
  <c r="AF28" i="28"/>
  <c r="AF28" i="30" s="1"/>
  <c r="AV19" i="28"/>
  <c r="AV19" i="30" s="1"/>
  <c r="AN19" i="28"/>
  <c r="AN19" i="30" s="1"/>
  <c r="BD19" i="28"/>
  <c r="BD19" i="30" s="1"/>
  <c r="BD18" i="28"/>
  <c r="BD18" i="30" s="1"/>
  <c r="AN18" i="28"/>
  <c r="AN18" i="30" s="1"/>
  <c r="G26" i="28"/>
  <c r="O26" i="30"/>
  <c r="G26" i="30" s="1"/>
  <c r="O41" i="2"/>
  <c r="O40" i="2"/>
  <c r="O39" i="2"/>
  <c r="N38" i="2"/>
  <c r="M37" i="2"/>
  <c r="L36" i="2"/>
  <c r="P41" i="2"/>
  <c r="L41" i="2"/>
  <c r="P40" i="2"/>
  <c r="L40" i="2"/>
  <c r="L39" i="2"/>
  <c r="N41" i="2"/>
  <c r="N40" i="2"/>
  <c r="N39" i="2"/>
  <c r="M38" i="2"/>
  <c r="L37" i="2"/>
  <c r="M41" i="2"/>
  <c r="M40" i="2"/>
  <c r="M39" i="2"/>
  <c r="L38" i="2"/>
  <c r="Q41" i="2"/>
  <c r="AK8" i="30"/>
  <c r="AK14" i="30" s="1"/>
  <c r="AK14" i="28"/>
  <c r="BJ34" i="19"/>
  <c r="BI34" i="19"/>
  <c r="AZ51" i="21"/>
  <c r="CB39" i="21"/>
  <c r="AY35" i="16"/>
  <c r="AV48" i="19"/>
  <c r="BG40" i="17"/>
  <c r="U8" i="30"/>
  <c r="U14" i="30" s="1"/>
  <c r="U14" i="28"/>
  <c r="M8" i="30"/>
  <c r="E8" i="28"/>
  <c r="AS14" i="23"/>
  <c r="O28" i="30"/>
  <c r="G28" i="30" s="1"/>
  <c r="G28" i="28"/>
  <c r="E9" i="23"/>
  <c r="E14" i="23" s="1"/>
  <c r="M9" i="28"/>
  <c r="M14" i="28" s="1"/>
  <c r="R5" i="30"/>
  <c r="Z5" i="30" s="1"/>
  <c r="AH5" i="30" s="1"/>
  <c r="AP5" i="30" s="1"/>
  <c r="AX5" i="30" s="1"/>
  <c r="BF5" i="30" s="1"/>
  <c r="G6" i="29"/>
  <c r="G23" i="29" s="1"/>
  <c r="M5" i="30"/>
  <c r="U5" i="30" s="1"/>
  <c r="AC5" i="30" s="1"/>
  <c r="AK5" i="30" s="1"/>
  <c r="AS5" i="30" s="1"/>
  <c r="BA5" i="30" s="1"/>
  <c r="B6" i="29"/>
  <c r="B23" i="29" s="1"/>
  <c r="R5" i="28"/>
  <c r="Z5" i="28" s="1"/>
  <c r="AH5" i="28" s="1"/>
  <c r="AP5" i="28" s="1"/>
  <c r="AX5" i="28" s="1"/>
  <c r="BF5" i="28" s="1"/>
  <c r="G6" i="12"/>
  <c r="G23" i="12" s="1"/>
  <c r="P7" i="21"/>
  <c r="W7" i="21" s="1"/>
  <c r="AD7" i="21" s="1"/>
  <c r="AK7" i="21" s="1"/>
  <c r="AR7" i="21" s="1"/>
  <c r="AY7" i="21" s="1"/>
  <c r="BF7" i="21" s="1"/>
  <c r="BM7" i="21" s="1"/>
  <c r="BT7" i="21" s="1"/>
  <c r="CA7" i="21" s="1"/>
  <c r="CH7" i="21" s="1"/>
  <c r="CO7" i="21" s="1"/>
  <c r="CV7" i="21" s="1"/>
  <c r="I91" i="21"/>
  <c r="M22" i="21"/>
  <c r="F22" i="21"/>
  <c r="AO22" i="21"/>
  <c r="DI19" i="15"/>
  <c r="DG19" i="15"/>
  <c r="DK19" i="15"/>
  <c r="DJ19" i="15"/>
  <c r="DL19" i="15"/>
  <c r="DM19" i="15"/>
  <c r="DH19" i="15"/>
  <c r="EB15" i="15"/>
  <c r="DZ15" i="15"/>
  <c r="EE15" i="15"/>
  <c r="EC15" i="15"/>
  <c r="EA15" i="15"/>
  <c r="DY15" i="15"/>
  <c r="ED15" i="15"/>
  <c r="DM17" i="21"/>
  <c r="CC17" i="15"/>
  <c r="CA17" i="15"/>
  <c r="BY17" i="15"/>
  <c r="BW17" i="15"/>
  <c r="CB17" i="15"/>
  <c r="BZ17" i="15"/>
  <c r="BX17" i="15"/>
  <c r="BM39" i="21"/>
  <c r="BN39" i="21"/>
  <c r="BI39" i="21"/>
  <c r="BL39" i="21"/>
  <c r="BK39" i="21"/>
  <c r="BJ39" i="21"/>
  <c r="BU63" i="17"/>
  <c r="BT63" i="17"/>
  <c r="BQ63" i="17"/>
  <c r="BP63" i="17"/>
  <c r="BR63" i="17"/>
  <c r="BS63" i="17"/>
  <c r="BY20" i="15"/>
  <c r="BW20" i="15"/>
  <c r="CA20" i="15"/>
  <c r="BZ20" i="15"/>
  <c r="DM20" i="21"/>
  <c r="CB20" i="15"/>
  <c r="CC20" i="15"/>
  <c r="BX20" i="15"/>
  <c r="BM47" i="21"/>
  <c r="BI47" i="21"/>
  <c r="BL47" i="21"/>
  <c r="BJ47" i="21"/>
  <c r="BK47" i="21"/>
  <c r="BN47" i="21"/>
  <c r="DM21" i="21"/>
  <c r="BZ21" i="15"/>
  <c r="CA21" i="15"/>
  <c r="CC21" i="15"/>
  <c r="BW21" i="15"/>
  <c r="CB21" i="15"/>
  <c r="BY21" i="15"/>
  <c r="BX21" i="15"/>
  <c r="DM18" i="15"/>
  <c r="DK18" i="15"/>
  <c r="DI18" i="15"/>
  <c r="DG18" i="15"/>
  <c r="DL18" i="15"/>
  <c r="DJ18" i="15"/>
  <c r="DH18" i="15"/>
  <c r="CC14" i="15"/>
  <c r="CB14" i="15"/>
  <c r="BY14" i="15"/>
  <c r="BX14" i="15"/>
  <c r="CA14" i="15"/>
  <c r="BZ14" i="15"/>
  <c r="DM14" i="21"/>
  <c r="BW14" i="15"/>
  <c r="ES19" i="15"/>
  <c r="Q19" i="20" s="1"/>
  <c r="ER19" i="15"/>
  <c r="J19" i="20" s="1"/>
  <c r="ET19" i="15"/>
  <c r="X19" i="20" s="1"/>
  <c r="EU19" i="15"/>
  <c r="AE19" i="20" s="1"/>
  <c r="EW19" i="15"/>
  <c r="AS19" i="20" s="1"/>
  <c r="EQ19" i="15"/>
  <c r="EV19" i="15"/>
  <c r="AL19" i="20" s="1"/>
  <c r="CC15" i="15"/>
  <c r="BX15" i="15"/>
  <c r="DM15" i="21"/>
  <c r="BY15" i="15"/>
  <c r="CA15" i="15"/>
  <c r="BZ15" i="15"/>
  <c r="BW15" i="15"/>
  <c r="CB15" i="15"/>
  <c r="BN49" i="21"/>
  <c r="BM49" i="21"/>
  <c r="BJ49" i="21"/>
  <c r="BI49" i="21"/>
  <c r="BL49" i="21"/>
  <c r="BK49" i="21"/>
  <c r="CD63" i="17"/>
  <c r="CF63" i="17"/>
  <c r="CG63" i="17"/>
  <c r="CI63" i="17"/>
  <c r="CH63" i="17"/>
  <c r="CE63" i="17"/>
  <c r="DM20" i="15"/>
  <c r="DH20" i="15"/>
  <c r="DI20" i="15"/>
  <c r="DK20" i="15"/>
  <c r="DJ20" i="15"/>
  <c r="DG20" i="15"/>
  <c r="DL20" i="15"/>
  <c r="DM21" i="15"/>
  <c r="DK21" i="15"/>
  <c r="DI21" i="15"/>
  <c r="DG21" i="15"/>
  <c r="DL21" i="15"/>
  <c r="DJ21" i="15"/>
  <c r="DH21" i="15"/>
  <c r="DM9" i="21"/>
  <c r="CC9" i="15"/>
  <c r="CA9" i="15"/>
  <c r="BY9" i="15"/>
  <c r="BW9" i="15"/>
  <c r="CB9" i="15"/>
  <c r="BZ9" i="15"/>
  <c r="BX9" i="15"/>
  <c r="EW18" i="15"/>
  <c r="ER18" i="15"/>
  <c r="ES18" i="15"/>
  <c r="EU18" i="15"/>
  <c r="EQ18" i="15"/>
  <c r="ET18" i="15"/>
  <c r="EV18" i="15"/>
  <c r="DM16" i="21"/>
  <c r="CB16" i="15"/>
  <c r="CC16" i="15"/>
  <c r="BX16" i="15"/>
  <c r="BY16" i="15"/>
  <c r="CA16" i="15"/>
  <c r="BW16" i="15"/>
  <c r="BZ16" i="15"/>
  <c r="ED16" i="15"/>
  <c r="DY16" i="15"/>
  <c r="DZ16" i="15"/>
  <c r="EE16" i="15"/>
  <c r="EB16" i="15"/>
  <c r="EA16" i="15"/>
  <c r="EC16" i="15"/>
  <c r="CT19" i="15"/>
  <c r="CR19" i="15"/>
  <c r="CS19" i="15"/>
  <c r="CQ19" i="15"/>
  <c r="CU19" i="15"/>
  <c r="CO19" i="15"/>
  <c r="CP19" i="15"/>
  <c r="CB12" i="15"/>
  <c r="BZ12" i="15"/>
  <c r="DM12" i="21"/>
  <c r="BX12" i="15"/>
  <c r="CC12" i="15"/>
  <c r="BW12" i="15"/>
  <c r="BY12" i="15"/>
  <c r="CA12" i="15"/>
  <c r="BW49" i="21"/>
  <c r="BZ49" i="21"/>
  <c r="BY49" i="21"/>
  <c r="CB49" i="21"/>
  <c r="CA49" i="21"/>
  <c r="BX49" i="21"/>
  <c r="CA13" i="15"/>
  <c r="CC13" i="15"/>
  <c r="BW13" i="15"/>
  <c r="CB13" i="15"/>
  <c r="BY13" i="15"/>
  <c r="BX13" i="15"/>
  <c r="DM13" i="21"/>
  <c r="BZ13" i="15"/>
  <c r="CQ20" i="15"/>
  <c r="CR20" i="15"/>
  <c r="CT20" i="15"/>
  <c r="CP20" i="15"/>
  <c r="CS20" i="15"/>
  <c r="CU20" i="15"/>
  <c r="CO20" i="15"/>
  <c r="EV20" i="15"/>
  <c r="AL20" i="20" s="1"/>
  <c r="EW20" i="15"/>
  <c r="AS20" i="20" s="1"/>
  <c r="ER20" i="15"/>
  <c r="J20" i="20" s="1"/>
  <c r="ES20" i="15"/>
  <c r="Q20" i="20" s="1"/>
  <c r="EU20" i="15"/>
  <c r="AE20" i="20" s="1"/>
  <c r="EQ20" i="15"/>
  <c r="ET20" i="15"/>
  <c r="X20" i="20" s="1"/>
  <c r="CT21" i="15"/>
  <c r="CU21" i="15"/>
  <c r="CP21" i="15"/>
  <c r="CO21" i="15"/>
  <c r="CS21" i="15"/>
  <c r="CQ21" i="15"/>
  <c r="CR21" i="15"/>
  <c r="EQ21" i="15"/>
  <c r="EV21" i="15"/>
  <c r="AL21" i="20" s="1"/>
  <c r="ET21" i="15"/>
  <c r="X21" i="20" s="1"/>
  <c r="ER21" i="15"/>
  <c r="J21" i="20" s="1"/>
  <c r="ES21" i="15"/>
  <c r="Q21" i="20" s="1"/>
  <c r="EU21" i="15"/>
  <c r="AE21" i="20" s="1"/>
  <c r="EW21" i="15"/>
  <c r="AS21" i="20" s="1"/>
  <c r="CF46" i="16"/>
  <c r="CI46" i="16"/>
  <c r="CD46" i="16"/>
  <c r="CE46" i="16"/>
  <c r="CH46" i="16"/>
  <c r="CG46" i="16"/>
  <c r="CU18" i="15"/>
  <c r="CS18" i="15"/>
  <c r="CQ18" i="15"/>
  <c r="CO18" i="15"/>
  <c r="CP18" i="15"/>
  <c r="CR18" i="15"/>
  <c r="CT18" i="15"/>
  <c r="BI41" i="21"/>
  <c r="BL41" i="21"/>
  <c r="BK41" i="21"/>
  <c r="BN41" i="21"/>
  <c r="BM41" i="21"/>
  <c r="BJ41" i="21"/>
  <c r="CA19" i="15"/>
  <c r="BY19" i="15"/>
  <c r="BW19" i="15"/>
  <c r="CB19" i="15"/>
  <c r="BZ19" i="15"/>
  <c r="BX19" i="15"/>
  <c r="DM19" i="21"/>
  <c r="CC19" i="15"/>
  <c r="EE19" i="15"/>
  <c r="EB19" i="15"/>
  <c r="EA19" i="15"/>
  <c r="ED19" i="15"/>
  <c r="EC19" i="15"/>
  <c r="DZ19" i="15"/>
  <c r="DY19" i="15"/>
  <c r="CI39" i="21"/>
  <c r="CH39" i="21"/>
  <c r="CE39" i="21"/>
  <c r="CD39" i="21"/>
  <c r="CG39" i="21"/>
  <c r="CF39" i="21"/>
  <c r="BY10" i="15"/>
  <c r="CA10" i="15"/>
  <c r="BW10" i="15"/>
  <c r="BZ10" i="15"/>
  <c r="DM10" i="21"/>
  <c r="CB10" i="15"/>
  <c r="CC10" i="15"/>
  <c r="BX10" i="15"/>
  <c r="BW8" i="15"/>
  <c r="BZ8" i="15"/>
  <c r="DM8" i="21"/>
  <c r="CB8" i="15"/>
  <c r="CC8" i="15"/>
  <c r="BX8" i="15"/>
  <c r="BY8" i="15"/>
  <c r="CA8" i="15"/>
  <c r="ED20" i="15"/>
  <c r="DY20" i="15"/>
  <c r="DZ20" i="15"/>
  <c r="EE20" i="15"/>
  <c r="EB20" i="15"/>
  <c r="EA20" i="15"/>
  <c r="EC20" i="15"/>
  <c r="CD47" i="21"/>
  <c r="CG47" i="21"/>
  <c r="CF47" i="21"/>
  <c r="CI47" i="21"/>
  <c r="CH47" i="21"/>
  <c r="CE47" i="21"/>
  <c r="DM11" i="21"/>
  <c r="BZ11" i="15"/>
  <c r="CA11" i="15"/>
  <c r="CC11" i="15"/>
  <c r="BW11" i="15"/>
  <c r="CB11" i="15"/>
  <c r="BY11" i="15"/>
  <c r="BX11" i="15"/>
  <c r="EE21" i="15"/>
  <c r="EC21" i="15"/>
  <c r="EA21" i="15"/>
  <c r="DY21" i="15"/>
  <c r="ED21" i="15"/>
  <c r="EB21" i="15"/>
  <c r="DZ21" i="15"/>
  <c r="AV46" i="16"/>
  <c r="AY46" i="16"/>
  <c r="AX46" i="16"/>
  <c r="AU46" i="16"/>
  <c r="AZ46" i="16"/>
  <c r="AW46" i="16"/>
  <c r="BW18" i="15"/>
  <c r="BZ18" i="15"/>
  <c r="DM18" i="21"/>
  <c r="CB18" i="15"/>
  <c r="CC18" i="15"/>
  <c r="BX18" i="15"/>
  <c r="BY18" i="15"/>
  <c r="CA18" i="15"/>
  <c r="EC18" i="15"/>
  <c r="EA18" i="15"/>
  <c r="DY18" i="15"/>
  <c r="ED18" i="15"/>
  <c r="EB18" i="15"/>
  <c r="DZ18" i="15"/>
  <c r="EE18" i="15"/>
  <c r="CD41" i="21"/>
  <c r="CG41" i="21"/>
  <c r="CF41" i="21"/>
  <c r="CE41" i="21"/>
  <c r="CH41" i="21"/>
  <c r="CI41" i="21"/>
  <c r="BF26" i="16"/>
  <c r="BB26" i="16"/>
  <c r="BD26" i="16"/>
  <c r="BG26" i="16"/>
  <c r="BC26" i="16"/>
  <c r="BE26" i="16"/>
  <c r="BG27" i="19"/>
  <c r="BC27" i="19"/>
  <c r="BE27" i="19"/>
  <c r="BD27" i="19"/>
  <c r="BB27" i="19"/>
  <c r="BF27" i="19"/>
  <c r="CF43" i="19"/>
  <c r="CH43" i="19"/>
  <c r="CD43" i="19"/>
  <c r="CG43" i="19"/>
  <c r="CE43" i="19"/>
  <c r="CI43" i="19"/>
  <c r="CI33" i="19"/>
  <c r="CE33" i="19"/>
  <c r="CG33" i="19"/>
  <c r="CF33" i="19"/>
  <c r="CD33" i="19"/>
  <c r="CH33" i="19"/>
  <c r="AW37" i="17"/>
  <c r="AY37" i="17"/>
  <c r="AU37" i="17"/>
  <c r="AX37" i="17"/>
  <c r="AZ37" i="17"/>
  <c r="AV37" i="17"/>
  <c r="BZ42" i="21"/>
  <c r="CB42" i="21"/>
  <c r="BX42" i="21"/>
  <c r="CA42" i="21"/>
  <c r="BW42" i="21"/>
  <c r="BY42" i="21"/>
  <c r="BN53" i="19"/>
  <c r="BJ53" i="19"/>
  <c r="BL53" i="19"/>
  <c r="BK53" i="19"/>
  <c r="BM53" i="19"/>
  <c r="BI53" i="19"/>
  <c r="BD50" i="19"/>
  <c r="BF50" i="19"/>
  <c r="BB50" i="19"/>
  <c r="BE50" i="19"/>
  <c r="BG50" i="19"/>
  <c r="BC50" i="19"/>
  <c r="BG54" i="19"/>
  <c r="BC54" i="19"/>
  <c r="BE54" i="19"/>
  <c r="BD54" i="19"/>
  <c r="BF54" i="19"/>
  <c r="BB54" i="19"/>
  <c r="BG56" i="19"/>
  <c r="BC56" i="19"/>
  <c r="BE56" i="19"/>
  <c r="BD56" i="19"/>
  <c r="BF56" i="19"/>
  <c r="BB56" i="19"/>
  <c r="BY58" i="19"/>
  <c r="BZ58" i="19"/>
  <c r="CB58" i="19"/>
  <c r="BW58" i="19"/>
  <c r="CA58" i="19"/>
  <c r="BX58" i="19"/>
  <c r="BS53" i="16"/>
  <c r="BU53" i="16"/>
  <c r="BQ53" i="16"/>
  <c r="BT53" i="16"/>
  <c r="BP53" i="16"/>
  <c r="BR53" i="16"/>
  <c r="BL63" i="16"/>
  <c r="BN63" i="16"/>
  <c r="BJ63" i="16"/>
  <c r="BM63" i="16"/>
  <c r="BI63" i="16"/>
  <c r="BK63" i="16"/>
  <c r="AX28" i="16"/>
  <c r="AZ28" i="16"/>
  <c r="AV28" i="16"/>
  <c r="AW28" i="16"/>
  <c r="AU28" i="16"/>
  <c r="AY28" i="16"/>
  <c r="BD36" i="17"/>
  <c r="BF36" i="17"/>
  <c r="BB36" i="17"/>
  <c r="BE36" i="17"/>
  <c r="BG36" i="17"/>
  <c r="BC36" i="17"/>
  <c r="AX30" i="16"/>
  <c r="AZ30" i="16"/>
  <c r="AV30" i="16"/>
  <c r="AW30" i="16"/>
  <c r="AU30" i="16"/>
  <c r="AY30" i="16"/>
  <c r="BF55" i="17"/>
  <c r="BB55" i="17"/>
  <c r="BD55" i="17"/>
  <c r="BG55" i="17"/>
  <c r="BC55" i="17"/>
  <c r="BE55" i="17"/>
  <c r="BU59" i="19"/>
  <c r="BQ59" i="19"/>
  <c r="BS59" i="19"/>
  <c r="BP59" i="19"/>
  <c r="BT59" i="19"/>
  <c r="BR59" i="19"/>
  <c r="AZ51" i="16"/>
  <c r="AV51" i="16"/>
  <c r="AX51" i="16"/>
  <c r="AW51" i="16"/>
  <c r="AY51" i="16"/>
  <c r="AU51" i="16"/>
  <c r="AX59" i="16"/>
  <c r="AW59" i="16"/>
  <c r="AZ59" i="16"/>
  <c r="AU59" i="16"/>
  <c r="AY59" i="16"/>
  <c r="AV59" i="16"/>
  <c r="BF64" i="19"/>
  <c r="BB64" i="19"/>
  <c r="BE64" i="19"/>
  <c r="BC64" i="19"/>
  <c r="BG64" i="19"/>
  <c r="BD64" i="19"/>
  <c r="BG65" i="16"/>
  <c r="BC65" i="16"/>
  <c r="BE65" i="16"/>
  <c r="BD65" i="16"/>
  <c r="BF65" i="16"/>
  <c r="BB65" i="16"/>
  <c r="BK49" i="17"/>
  <c r="BM49" i="17"/>
  <c r="BI49" i="17"/>
  <c r="BL49" i="17"/>
  <c r="BN49" i="17"/>
  <c r="BJ49" i="17"/>
  <c r="BM23" i="16"/>
  <c r="BI23" i="16"/>
  <c r="BK23" i="16"/>
  <c r="BN23" i="16"/>
  <c r="BJ23" i="16"/>
  <c r="BL23" i="16"/>
  <c r="BM25" i="16"/>
  <c r="BI25" i="16"/>
  <c r="BK25" i="16"/>
  <c r="BN25" i="16"/>
  <c r="BJ25" i="16"/>
  <c r="BL25" i="16"/>
  <c r="CB27" i="16"/>
  <c r="BX27" i="16"/>
  <c r="BZ27" i="16"/>
  <c r="BY27" i="16"/>
  <c r="CA27" i="16"/>
  <c r="BW27" i="16"/>
  <c r="BL29" i="19"/>
  <c r="BN29" i="19"/>
  <c r="BJ29" i="19"/>
  <c r="BM29" i="19"/>
  <c r="BI29" i="19"/>
  <c r="BK29" i="19"/>
  <c r="BM37" i="19"/>
  <c r="BI37" i="19"/>
  <c r="BK37" i="19"/>
  <c r="BN37" i="19"/>
  <c r="BL37" i="19"/>
  <c r="BJ37" i="19"/>
  <c r="CF65" i="19"/>
  <c r="CI65" i="19"/>
  <c r="CE65" i="19"/>
  <c r="CH65" i="19"/>
  <c r="CD65" i="19"/>
  <c r="CG65" i="19"/>
  <c r="BF53" i="17"/>
  <c r="BB53" i="17"/>
  <c r="BD53" i="17"/>
  <c r="BG53" i="17"/>
  <c r="BC53" i="17"/>
  <c r="BE53" i="17"/>
  <c r="BU67" i="16"/>
  <c r="BQ67" i="16"/>
  <c r="BS67" i="16"/>
  <c r="BR67" i="16"/>
  <c r="BP67" i="16"/>
  <c r="BT67" i="16"/>
  <c r="BL57" i="16"/>
  <c r="BJ57" i="16"/>
  <c r="BM57" i="16"/>
  <c r="BK57" i="16"/>
  <c r="BI57" i="16"/>
  <c r="BN57" i="16"/>
  <c r="CB66" i="16"/>
  <c r="BX66" i="16"/>
  <c r="BZ66" i="16"/>
  <c r="BY66" i="16"/>
  <c r="BW66" i="16"/>
  <c r="CA66" i="16"/>
  <c r="AW62" i="19"/>
  <c r="AZ62" i="19"/>
  <c r="AV62" i="19"/>
  <c r="AX62" i="19"/>
  <c r="AU62" i="19"/>
  <c r="AY62" i="19"/>
  <c r="AW24" i="16"/>
  <c r="AY24" i="16"/>
  <c r="AU24" i="16"/>
  <c r="AX24" i="16"/>
  <c r="AV24" i="16"/>
  <c r="AZ24" i="16"/>
  <c r="BG25" i="19"/>
  <c r="BC25" i="19"/>
  <c r="BE25" i="19"/>
  <c r="BD25" i="19"/>
  <c r="BB25" i="19"/>
  <c r="BF25" i="19"/>
  <c r="CA28" i="17"/>
  <c r="BW28" i="17"/>
  <c r="BY28" i="17"/>
  <c r="CB28" i="17"/>
  <c r="BX28" i="17"/>
  <c r="BZ28" i="17"/>
  <c r="CA32" i="17"/>
  <c r="BW32" i="17"/>
  <c r="BY32" i="17"/>
  <c r="CB32" i="17"/>
  <c r="BX32" i="17"/>
  <c r="BZ32" i="17"/>
  <c r="AX30" i="21"/>
  <c r="AZ30" i="21"/>
  <c r="AV30" i="21"/>
  <c r="AY30" i="21"/>
  <c r="AU30" i="21"/>
  <c r="AW30" i="21"/>
  <c r="CF34" i="17"/>
  <c r="CH34" i="17"/>
  <c r="CD34" i="17"/>
  <c r="CG34" i="17"/>
  <c r="CI34" i="17"/>
  <c r="CE34" i="17"/>
  <c r="BZ38" i="21"/>
  <c r="CB38" i="21"/>
  <c r="BX38" i="21"/>
  <c r="BY38" i="21"/>
  <c r="CA38" i="21"/>
  <c r="BW38" i="21"/>
  <c r="CG48" i="21"/>
  <c r="CI48" i="21"/>
  <c r="CE48" i="21"/>
  <c r="CH48" i="21"/>
  <c r="CD48" i="21"/>
  <c r="CF48" i="21"/>
  <c r="CH39" i="17"/>
  <c r="CD39" i="17"/>
  <c r="CF39" i="17"/>
  <c r="CI39" i="17"/>
  <c r="CE39" i="17"/>
  <c r="CG39" i="17"/>
  <c r="CH41" i="17"/>
  <c r="CD41" i="17"/>
  <c r="CF41" i="17"/>
  <c r="CI41" i="17"/>
  <c r="CE41" i="17"/>
  <c r="CG41" i="17"/>
  <c r="CH43" i="17"/>
  <c r="CD43" i="17"/>
  <c r="CF43" i="17"/>
  <c r="CI43" i="17"/>
  <c r="CE43" i="17"/>
  <c r="CG43" i="17"/>
  <c r="AW47" i="17"/>
  <c r="AY47" i="17"/>
  <c r="AU47" i="17"/>
  <c r="AX47" i="17"/>
  <c r="AZ47" i="17"/>
  <c r="AV47" i="17"/>
  <c r="CH51" i="17"/>
  <c r="CD51" i="17"/>
  <c r="CF51" i="17"/>
  <c r="CI51" i="17"/>
  <c r="CE51" i="17"/>
  <c r="CG51" i="17"/>
  <c r="CG55" i="19"/>
  <c r="CI55" i="19"/>
  <c r="CE55" i="19"/>
  <c r="CH55" i="19"/>
  <c r="CD55" i="19"/>
  <c r="CF55" i="19"/>
  <c r="AZ62" i="16"/>
  <c r="AV62" i="16"/>
  <c r="AX62" i="16"/>
  <c r="AW62" i="16"/>
  <c r="AU62" i="16"/>
  <c r="AY62" i="16"/>
  <c r="BK26" i="16"/>
  <c r="BM26" i="16"/>
  <c r="BI26" i="16"/>
  <c r="BL26" i="16"/>
  <c r="BN26" i="16"/>
  <c r="BJ26" i="16"/>
  <c r="BL27" i="19"/>
  <c r="BN27" i="19"/>
  <c r="BJ27" i="19"/>
  <c r="BM27" i="19"/>
  <c r="BI27" i="19"/>
  <c r="BK27" i="19"/>
  <c r="BZ35" i="19"/>
  <c r="CB35" i="19"/>
  <c r="BX35" i="19"/>
  <c r="CA35" i="19"/>
  <c r="BW35" i="19"/>
  <c r="BY35" i="19"/>
  <c r="BU35" i="19"/>
  <c r="BQ35" i="19"/>
  <c r="BS35" i="19"/>
  <c r="BR35" i="19"/>
  <c r="BT35" i="19"/>
  <c r="BP35" i="19"/>
  <c r="BD43" i="19"/>
  <c r="BF43" i="19"/>
  <c r="BB43" i="19"/>
  <c r="BE43" i="19"/>
  <c r="BC43" i="19"/>
  <c r="BG43" i="19"/>
  <c r="BM43" i="19"/>
  <c r="BI43" i="19"/>
  <c r="BK43" i="19"/>
  <c r="BN43" i="19"/>
  <c r="BJ43" i="19"/>
  <c r="BL43" i="19"/>
  <c r="BK29" i="17"/>
  <c r="BM29" i="17"/>
  <c r="BI29" i="17"/>
  <c r="BL29" i="17"/>
  <c r="BN29" i="17"/>
  <c r="BJ29" i="17"/>
  <c r="BZ33" i="19"/>
  <c r="CB33" i="19"/>
  <c r="BX33" i="19"/>
  <c r="CA33" i="19"/>
  <c r="BW33" i="19"/>
  <c r="BY33" i="19"/>
  <c r="AZ34" i="21"/>
  <c r="AV34" i="21"/>
  <c r="AX34" i="21"/>
  <c r="AW34" i="21"/>
  <c r="AU34" i="21"/>
  <c r="AY34" i="21"/>
  <c r="BE34" i="21"/>
  <c r="BG34" i="21"/>
  <c r="BC34" i="21"/>
  <c r="BB34" i="21"/>
  <c r="BF34" i="21"/>
  <c r="BD34" i="21"/>
  <c r="BT37" i="17"/>
  <c r="BP37" i="17"/>
  <c r="BR37" i="17"/>
  <c r="BU37" i="17"/>
  <c r="BQ37" i="17"/>
  <c r="BS37" i="17"/>
  <c r="BU42" i="21"/>
  <c r="BQ42" i="21"/>
  <c r="BS42" i="21"/>
  <c r="BR42" i="21"/>
  <c r="BP42" i="21"/>
  <c r="BT42" i="21"/>
  <c r="BZ50" i="21"/>
  <c r="CB50" i="21"/>
  <c r="BX50" i="21"/>
  <c r="CA50" i="21"/>
  <c r="BW50" i="21"/>
  <c r="BY50" i="21"/>
  <c r="CI50" i="21"/>
  <c r="CE50" i="21"/>
  <c r="CG50" i="21"/>
  <c r="CF50" i="21"/>
  <c r="CH50" i="21"/>
  <c r="CD50" i="21"/>
  <c r="CB53" i="19"/>
  <c r="BX53" i="19"/>
  <c r="BZ53" i="19"/>
  <c r="BY53" i="19"/>
  <c r="BW53" i="19"/>
  <c r="CA53" i="19"/>
  <c r="BT57" i="17"/>
  <c r="BP57" i="17"/>
  <c r="BS57" i="17"/>
  <c r="BU57" i="17"/>
  <c r="BQ57" i="17"/>
  <c r="BR57" i="17"/>
  <c r="CH57" i="17"/>
  <c r="CD57" i="17"/>
  <c r="CG57" i="17"/>
  <c r="CI57" i="17"/>
  <c r="CE57" i="17"/>
  <c r="CF57" i="17"/>
  <c r="AY50" i="19"/>
  <c r="AU50" i="19"/>
  <c r="AW50" i="19"/>
  <c r="AZ50" i="19"/>
  <c r="AV50" i="19"/>
  <c r="AX50" i="19"/>
  <c r="AX52" i="19"/>
  <c r="AY52" i="19"/>
  <c r="AU52" i="19"/>
  <c r="AW52" i="19"/>
  <c r="AZ52" i="19"/>
  <c r="AV52" i="19"/>
  <c r="AX54" i="19"/>
  <c r="AZ54" i="19"/>
  <c r="AV54" i="19"/>
  <c r="AY54" i="19"/>
  <c r="AU54" i="19"/>
  <c r="AW54" i="19"/>
  <c r="AX56" i="19"/>
  <c r="AZ56" i="19"/>
  <c r="AV56" i="19"/>
  <c r="AY56" i="19"/>
  <c r="AU56" i="19"/>
  <c r="AW56" i="19"/>
  <c r="AW58" i="19"/>
  <c r="AZ58" i="19"/>
  <c r="AU58" i="19"/>
  <c r="AX58" i="19"/>
  <c r="AV58" i="19"/>
  <c r="AY58" i="19"/>
  <c r="BN53" i="16"/>
  <c r="BJ53" i="16"/>
  <c r="BL53" i="16"/>
  <c r="BK53" i="16"/>
  <c r="BI53" i="16"/>
  <c r="BM53" i="16"/>
  <c r="BE53" i="16"/>
  <c r="BG53" i="16"/>
  <c r="BC53" i="16"/>
  <c r="BF53" i="16"/>
  <c r="BB53" i="16"/>
  <c r="BD53" i="16"/>
  <c r="AX63" i="16"/>
  <c r="AZ63" i="16"/>
  <c r="AV63" i="16"/>
  <c r="AY63" i="16"/>
  <c r="AU63" i="16"/>
  <c r="AW63" i="16"/>
  <c r="CI63" i="16"/>
  <c r="CE63" i="16"/>
  <c r="CG63" i="16"/>
  <c r="CF63" i="16"/>
  <c r="CH63" i="16"/>
  <c r="CD63" i="16"/>
  <c r="BZ61" i="16"/>
  <c r="CB61" i="16"/>
  <c r="BX61" i="16"/>
  <c r="CA61" i="16"/>
  <c r="BW61" i="16"/>
  <c r="BY61" i="16"/>
  <c r="CI61" i="16"/>
  <c r="CE61" i="16"/>
  <c r="CG61" i="16"/>
  <c r="CF61" i="16"/>
  <c r="CH61" i="16"/>
  <c r="CD61" i="16"/>
  <c r="BM63" i="19"/>
  <c r="BI63" i="19"/>
  <c r="BL63" i="19"/>
  <c r="BK63" i="19"/>
  <c r="BJ63" i="19"/>
  <c r="BN63" i="19"/>
  <c r="CF63" i="19"/>
  <c r="CI63" i="19"/>
  <c r="CE63" i="19"/>
  <c r="CH63" i="19"/>
  <c r="CD63" i="19"/>
  <c r="CG63" i="19"/>
  <c r="BZ67" i="19"/>
  <c r="BY67" i="19"/>
  <c r="BX67" i="19"/>
  <c r="CA67" i="19"/>
  <c r="BW67" i="19"/>
  <c r="CB67" i="19"/>
  <c r="CI67" i="19"/>
  <c r="CE67" i="19"/>
  <c r="CF67" i="19"/>
  <c r="CD67" i="19"/>
  <c r="CG67" i="19"/>
  <c r="CH67" i="19"/>
  <c r="CI28" i="16"/>
  <c r="CE28" i="16"/>
  <c r="CG28" i="16"/>
  <c r="CD28" i="16"/>
  <c r="CH28" i="16"/>
  <c r="CF28" i="16"/>
  <c r="AX31" i="19"/>
  <c r="AZ31" i="19"/>
  <c r="AV31" i="19"/>
  <c r="AY31" i="19"/>
  <c r="AU31" i="19"/>
  <c r="AW31" i="19"/>
  <c r="BL31" i="19"/>
  <c r="BN31" i="19"/>
  <c r="BJ31" i="19"/>
  <c r="BM31" i="19"/>
  <c r="BI31" i="19"/>
  <c r="BK31" i="19"/>
  <c r="AX32" i="16"/>
  <c r="AZ32" i="16"/>
  <c r="AV32" i="16"/>
  <c r="AY32" i="16"/>
  <c r="AU32" i="16"/>
  <c r="AW32" i="16"/>
  <c r="BN36" i="21"/>
  <c r="BJ36" i="21"/>
  <c r="BL36" i="21"/>
  <c r="BK36" i="21"/>
  <c r="BM36" i="21"/>
  <c r="BI36" i="21"/>
  <c r="AY36" i="17"/>
  <c r="AU36" i="17"/>
  <c r="AW36" i="17"/>
  <c r="AZ36" i="17"/>
  <c r="AV36" i="17"/>
  <c r="AX36" i="17"/>
  <c r="BR36" i="17"/>
  <c r="BT36" i="17"/>
  <c r="BP36" i="17"/>
  <c r="BS36" i="17"/>
  <c r="BU36" i="17"/>
  <c r="BQ36" i="17"/>
  <c r="CG24" i="19"/>
  <c r="CI24" i="19"/>
  <c r="CE24" i="19"/>
  <c r="CH24" i="19"/>
  <c r="CD24" i="19"/>
  <c r="CF24" i="19"/>
  <c r="BE26" i="19"/>
  <c r="BG26" i="19"/>
  <c r="BC26" i="19"/>
  <c r="BF26" i="19"/>
  <c r="BB26" i="19"/>
  <c r="BD26" i="19"/>
  <c r="BU30" i="16"/>
  <c r="BQ30" i="16"/>
  <c r="BS30" i="16"/>
  <c r="BT30" i="16"/>
  <c r="BP30" i="16"/>
  <c r="BR30" i="16"/>
  <c r="BL30" i="16"/>
  <c r="BN30" i="16"/>
  <c r="BJ30" i="16"/>
  <c r="BK30" i="16"/>
  <c r="BM30" i="16"/>
  <c r="BI30" i="16"/>
  <c r="AZ40" i="21"/>
  <c r="AV40" i="21"/>
  <c r="AX40" i="21"/>
  <c r="AW40" i="21"/>
  <c r="AU40" i="21"/>
  <c r="AY40" i="21"/>
  <c r="BN40" i="21"/>
  <c r="BJ40" i="21"/>
  <c r="BL40" i="21"/>
  <c r="BK40" i="21"/>
  <c r="BM40" i="21"/>
  <c r="BI40" i="21"/>
  <c r="BE51" i="19"/>
  <c r="BF51" i="19"/>
  <c r="BB51" i="19"/>
  <c r="BC51" i="19"/>
  <c r="BG51" i="19"/>
  <c r="BD51" i="19"/>
  <c r="BS51" i="19"/>
  <c r="BT51" i="19"/>
  <c r="BP51" i="19"/>
  <c r="BU51" i="19"/>
  <c r="BQ51" i="19"/>
  <c r="BR51" i="19"/>
  <c r="AW55" i="17"/>
  <c r="AY55" i="17"/>
  <c r="AU55" i="17"/>
  <c r="AX55" i="17"/>
  <c r="AZ55" i="17"/>
  <c r="AV55" i="17"/>
  <c r="AX59" i="19"/>
  <c r="AZ59" i="19"/>
  <c r="AU59" i="19"/>
  <c r="AV59" i="19"/>
  <c r="AW59" i="19"/>
  <c r="AY59" i="19"/>
  <c r="CB51" i="16"/>
  <c r="BX51" i="16"/>
  <c r="BZ51" i="16"/>
  <c r="BY51" i="16"/>
  <c r="CA51" i="16"/>
  <c r="BW51" i="16"/>
  <c r="BZ59" i="16"/>
  <c r="CB59" i="16"/>
  <c r="BW59" i="16"/>
  <c r="BY59" i="16"/>
  <c r="BX59" i="16"/>
  <c r="CA59" i="16"/>
  <c r="BK64" i="19"/>
  <c r="BN64" i="19"/>
  <c r="BJ64" i="19"/>
  <c r="BL64" i="19"/>
  <c r="BM64" i="19"/>
  <c r="BI64" i="19"/>
  <c r="BT64" i="19"/>
  <c r="BP64" i="19"/>
  <c r="BS64" i="19"/>
  <c r="BU64" i="19"/>
  <c r="BQ64" i="19"/>
  <c r="BR64" i="19"/>
  <c r="BL65" i="16"/>
  <c r="BN65" i="16"/>
  <c r="BJ65" i="16"/>
  <c r="BM65" i="16"/>
  <c r="BI65" i="16"/>
  <c r="BK65" i="16"/>
  <c r="BU65" i="16"/>
  <c r="BQ65" i="16"/>
  <c r="BS65" i="16"/>
  <c r="BR65" i="16"/>
  <c r="BP65" i="16"/>
  <c r="BT65" i="16"/>
  <c r="CI23" i="19"/>
  <c r="CE23" i="19"/>
  <c r="CG23" i="19"/>
  <c r="CF23" i="19"/>
  <c r="CD23" i="19"/>
  <c r="CH23" i="19"/>
  <c r="BZ23" i="19"/>
  <c r="CB23" i="19"/>
  <c r="BX23" i="19"/>
  <c r="CA23" i="19"/>
  <c r="BW23" i="19"/>
  <c r="BY23" i="19"/>
  <c r="AW35" i="17"/>
  <c r="AY35" i="17"/>
  <c r="AU35" i="17"/>
  <c r="AX35" i="17"/>
  <c r="AZ35" i="17"/>
  <c r="AV35" i="17"/>
  <c r="CH35" i="17"/>
  <c r="CD35" i="17"/>
  <c r="CF35" i="17"/>
  <c r="CI35" i="17"/>
  <c r="CE35" i="17"/>
  <c r="CG35" i="17"/>
  <c r="CA39" i="19"/>
  <c r="BW39" i="19"/>
  <c r="BY39" i="19"/>
  <c r="CB39" i="19"/>
  <c r="BX39" i="19"/>
  <c r="BZ39" i="19"/>
  <c r="BR39" i="19"/>
  <c r="BT39" i="19"/>
  <c r="BP39" i="19"/>
  <c r="BS39" i="19"/>
  <c r="BU39" i="19"/>
  <c r="BQ39" i="19"/>
  <c r="BF49" i="17"/>
  <c r="BB49" i="17"/>
  <c r="BD49" i="17"/>
  <c r="BG49" i="17"/>
  <c r="BC49" i="17"/>
  <c r="BE49" i="17"/>
  <c r="BD23" i="16"/>
  <c r="BF23" i="16"/>
  <c r="BB23" i="16"/>
  <c r="BE23" i="16"/>
  <c r="BG23" i="16"/>
  <c r="BC23" i="16"/>
  <c r="BD25" i="16"/>
  <c r="BF25" i="16"/>
  <c r="BB25" i="16"/>
  <c r="BE25" i="16"/>
  <c r="BG25" i="16"/>
  <c r="BC25" i="16"/>
  <c r="CG27" i="16"/>
  <c r="CI27" i="16"/>
  <c r="CE27" i="16"/>
  <c r="CH27" i="16"/>
  <c r="CD27" i="16"/>
  <c r="CF27" i="16"/>
  <c r="AX29" i="19"/>
  <c r="AZ29" i="19"/>
  <c r="AV29" i="19"/>
  <c r="AY29" i="19"/>
  <c r="AU29" i="19"/>
  <c r="AW29" i="19"/>
  <c r="BK33" i="17"/>
  <c r="BM33" i="17"/>
  <c r="BI33" i="17"/>
  <c r="BL33" i="17"/>
  <c r="BN33" i="17"/>
  <c r="BJ33" i="17"/>
  <c r="CH33" i="17"/>
  <c r="CD33" i="17"/>
  <c r="CF33" i="17"/>
  <c r="CI33" i="17"/>
  <c r="CE33" i="17"/>
  <c r="CG33" i="17"/>
  <c r="AX34" i="16"/>
  <c r="AZ34" i="16"/>
  <c r="AV34" i="16"/>
  <c r="AY34" i="16"/>
  <c r="AU34" i="16"/>
  <c r="AW34" i="16"/>
  <c r="AY37" i="19"/>
  <c r="AU37" i="19"/>
  <c r="AW37" i="19"/>
  <c r="AX37" i="19"/>
  <c r="AZ37" i="19"/>
  <c r="AV37" i="19"/>
  <c r="AZ44" i="21"/>
  <c r="AV44" i="21"/>
  <c r="AX44" i="21"/>
  <c r="AW44" i="21"/>
  <c r="AU44" i="21"/>
  <c r="AY44" i="21"/>
  <c r="BN44" i="21"/>
  <c r="BJ44" i="21"/>
  <c r="BL44" i="21"/>
  <c r="BK44" i="21"/>
  <c r="BM44" i="21"/>
  <c r="BI44" i="21"/>
  <c r="BR65" i="19"/>
  <c r="BU65" i="19"/>
  <c r="BQ65" i="19"/>
  <c r="BP65" i="19"/>
  <c r="BT65" i="19"/>
  <c r="BS65" i="19"/>
  <c r="AW53" i="17"/>
  <c r="AY53" i="17"/>
  <c r="AU53" i="17"/>
  <c r="AX53" i="17"/>
  <c r="AZ53" i="17"/>
  <c r="AV53" i="17"/>
  <c r="AZ57" i="19"/>
  <c r="AV57" i="19"/>
  <c r="AX57" i="19"/>
  <c r="AW57" i="19"/>
  <c r="AU57" i="19"/>
  <c r="AY57" i="19"/>
  <c r="AW60" i="19"/>
  <c r="AZ60" i="19"/>
  <c r="AV60" i="19"/>
  <c r="AX60" i="19"/>
  <c r="AU60" i="19"/>
  <c r="AY60" i="19"/>
  <c r="BT60" i="19"/>
  <c r="BP60" i="19"/>
  <c r="BS60" i="19"/>
  <c r="BU60" i="19"/>
  <c r="BQ60" i="19"/>
  <c r="BR60" i="19"/>
  <c r="AY61" i="19"/>
  <c r="AU61" i="19"/>
  <c r="AX61" i="19"/>
  <c r="AW61" i="19"/>
  <c r="AZ61" i="19"/>
  <c r="AV61" i="19"/>
  <c r="CF61" i="19"/>
  <c r="CI61" i="19"/>
  <c r="CE61" i="19"/>
  <c r="CH61" i="19"/>
  <c r="CD61" i="19"/>
  <c r="CG61" i="19"/>
  <c r="BG67" i="16"/>
  <c r="BC67" i="16"/>
  <c r="BE67" i="16"/>
  <c r="BD67" i="16"/>
  <c r="BF67" i="16"/>
  <c r="BB67" i="16"/>
  <c r="BU57" i="16"/>
  <c r="BQ57" i="16"/>
  <c r="BP57" i="16"/>
  <c r="BS57" i="16"/>
  <c r="BR57" i="16"/>
  <c r="BT57" i="16"/>
  <c r="AZ66" i="16"/>
  <c r="AV66" i="16"/>
  <c r="AX66" i="16"/>
  <c r="AW66" i="16"/>
  <c r="AU66" i="16"/>
  <c r="AY66" i="16"/>
  <c r="BE66" i="16"/>
  <c r="BG66" i="16"/>
  <c r="BC66" i="16"/>
  <c r="BF66" i="16"/>
  <c r="BB66" i="16"/>
  <c r="BD66" i="16"/>
  <c r="BK62" i="19"/>
  <c r="BN62" i="19"/>
  <c r="BJ62" i="19"/>
  <c r="BL62" i="19"/>
  <c r="BM62" i="19"/>
  <c r="BI62" i="19"/>
  <c r="CH62" i="19"/>
  <c r="CD62" i="19"/>
  <c r="CG62" i="19"/>
  <c r="CE62" i="19"/>
  <c r="CI62" i="19"/>
  <c r="CF62" i="19"/>
  <c r="CB66" i="19"/>
  <c r="BX66" i="19"/>
  <c r="BZ66" i="19"/>
  <c r="BY66" i="19"/>
  <c r="CA66" i="19"/>
  <c r="BW66" i="19"/>
  <c r="CG66" i="19"/>
  <c r="CF66" i="19"/>
  <c r="CE66" i="19"/>
  <c r="CH66" i="19"/>
  <c r="CD66" i="19"/>
  <c r="CI66" i="19"/>
  <c r="BS22" i="19"/>
  <c r="BU22" i="19"/>
  <c r="BQ22" i="19"/>
  <c r="BT22" i="19"/>
  <c r="BP22" i="19"/>
  <c r="BR22" i="19"/>
  <c r="CB22" i="19"/>
  <c r="BX22" i="19"/>
  <c r="BZ22" i="19"/>
  <c r="BY22" i="19"/>
  <c r="CA22" i="19"/>
  <c r="BW22" i="19"/>
  <c r="BK24" i="16"/>
  <c r="BM24" i="16"/>
  <c r="BI24" i="16"/>
  <c r="BL24" i="16"/>
  <c r="BN24" i="16"/>
  <c r="BJ24" i="16"/>
  <c r="BL25" i="19"/>
  <c r="BN25" i="19"/>
  <c r="BJ25" i="19"/>
  <c r="BM25" i="19"/>
  <c r="BI25" i="19"/>
  <c r="BK25" i="19"/>
  <c r="BD28" i="17"/>
  <c r="BF28" i="17"/>
  <c r="BB28" i="17"/>
  <c r="BE28" i="17"/>
  <c r="BG28" i="17"/>
  <c r="BC28" i="17"/>
  <c r="BT31" i="17"/>
  <c r="BP31" i="17"/>
  <c r="BR31" i="17"/>
  <c r="BU31" i="17"/>
  <c r="BQ31" i="17"/>
  <c r="BS31" i="17"/>
  <c r="BF31" i="17"/>
  <c r="BB31" i="17"/>
  <c r="BD31" i="17"/>
  <c r="BG31" i="17"/>
  <c r="BC31" i="17"/>
  <c r="BE31" i="17"/>
  <c r="BU32" i="21"/>
  <c r="BQ32" i="21"/>
  <c r="BS32" i="21"/>
  <c r="BR32" i="21"/>
  <c r="BP32" i="21"/>
  <c r="BT32" i="21"/>
  <c r="BG32" i="21"/>
  <c r="BC32" i="21"/>
  <c r="BE32" i="21"/>
  <c r="BD32" i="21"/>
  <c r="BF32" i="21"/>
  <c r="BB32" i="21"/>
  <c r="AY32" i="17"/>
  <c r="AU32" i="17"/>
  <c r="AW32" i="17"/>
  <c r="AZ32" i="17"/>
  <c r="AV32" i="17"/>
  <c r="AX32" i="17"/>
  <c r="BZ36" i="16"/>
  <c r="CB36" i="16"/>
  <c r="BX36" i="16"/>
  <c r="CA36" i="16"/>
  <c r="BW36" i="16"/>
  <c r="BY36" i="16"/>
  <c r="BU36" i="16"/>
  <c r="BQ36" i="16"/>
  <c r="BS36" i="16"/>
  <c r="BR36" i="16"/>
  <c r="BT36" i="16"/>
  <c r="BP36" i="16"/>
  <c r="BD41" i="19"/>
  <c r="BF41" i="19"/>
  <c r="BB41" i="19"/>
  <c r="BE41" i="19"/>
  <c r="BC41" i="19"/>
  <c r="BG41" i="19"/>
  <c r="BM41" i="19"/>
  <c r="BI41" i="19"/>
  <c r="BK41" i="19"/>
  <c r="BN41" i="19"/>
  <c r="BJ41" i="19"/>
  <c r="BL41" i="19"/>
  <c r="BF45" i="19"/>
  <c r="BB45" i="19"/>
  <c r="BD45" i="19"/>
  <c r="BG45" i="19"/>
  <c r="BC45" i="19"/>
  <c r="BE45" i="19"/>
  <c r="BK45" i="19"/>
  <c r="BM45" i="19"/>
  <c r="BI45" i="19"/>
  <c r="BL45" i="19"/>
  <c r="BJ45" i="19"/>
  <c r="BN45" i="19"/>
  <c r="BL30" i="21"/>
  <c r="BN30" i="21"/>
  <c r="BJ30" i="21"/>
  <c r="BM30" i="21"/>
  <c r="BI30" i="21"/>
  <c r="BK30" i="21"/>
  <c r="BD30" i="17"/>
  <c r="BF30" i="17"/>
  <c r="BB30" i="17"/>
  <c r="BE30" i="17"/>
  <c r="BG30" i="17"/>
  <c r="BC30" i="17"/>
  <c r="CF30" i="17"/>
  <c r="CH30" i="17"/>
  <c r="CD30" i="17"/>
  <c r="CG30" i="17"/>
  <c r="CI30" i="17"/>
  <c r="CE30" i="17"/>
  <c r="CA34" i="17"/>
  <c r="BW34" i="17"/>
  <c r="BY34" i="17"/>
  <c r="CB34" i="17"/>
  <c r="BX34" i="17"/>
  <c r="BZ34" i="17"/>
  <c r="BU38" i="21"/>
  <c r="BQ38" i="21"/>
  <c r="BS38" i="21"/>
  <c r="BP38" i="21"/>
  <c r="BT38" i="21"/>
  <c r="BR38" i="21"/>
  <c r="BZ46" i="21"/>
  <c r="CB46" i="21"/>
  <c r="BX46" i="21"/>
  <c r="CA46" i="21"/>
  <c r="BW46" i="21"/>
  <c r="BY46" i="21"/>
  <c r="CI46" i="21"/>
  <c r="CE46" i="21"/>
  <c r="CG46" i="21"/>
  <c r="CF46" i="21"/>
  <c r="CH46" i="21"/>
  <c r="CD46" i="21"/>
  <c r="BS48" i="21"/>
  <c r="BU48" i="21"/>
  <c r="BQ48" i="21"/>
  <c r="BT48" i="21"/>
  <c r="BP48" i="21"/>
  <c r="BR48" i="21"/>
  <c r="AW39" i="17"/>
  <c r="AY39" i="17"/>
  <c r="AU39" i="17"/>
  <c r="AX39" i="17"/>
  <c r="AZ39" i="17"/>
  <c r="AV39" i="17"/>
  <c r="AW41" i="17"/>
  <c r="AY41" i="17"/>
  <c r="AU41" i="17"/>
  <c r="AX41" i="17"/>
  <c r="AZ41" i="17"/>
  <c r="AV41" i="17"/>
  <c r="AW43" i="17"/>
  <c r="AY43" i="17"/>
  <c r="AU43" i="17"/>
  <c r="AX43" i="17"/>
  <c r="AZ43" i="17"/>
  <c r="AV43" i="17"/>
  <c r="AW45" i="17"/>
  <c r="AY45" i="17"/>
  <c r="AU45" i="17"/>
  <c r="AX45" i="17"/>
  <c r="AZ45" i="17"/>
  <c r="AV45" i="17"/>
  <c r="BT47" i="17"/>
  <c r="BP47" i="17"/>
  <c r="BR47" i="17"/>
  <c r="BU47" i="17"/>
  <c r="BQ47" i="17"/>
  <c r="BS47" i="17"/>
  <c r="BY51" i="17"/>
  <c r="CA51" i="17"/>
  <c r="BW51" i="17"/>
  <c r="BZ51" i="17"/>
  <c r="BX51" i="17"/>
  <c r="CB51" i="17"/>
  <c r="CB55" i="19"/>
  <c r="BX55" i="19"/>
  <c r="BZ55" i="19"/>
  <c r="BY55" i="19"/>
  <c r="BW55" i="19"/>
  <c r="CA55" i="19"/>
  <c r="BT59" i="17"/>
  <c r="BP59" i="17"/>
  <c r="BS59" i="17"/>
  <c r="BU59" i="17"/>
  <c r="BQ59" i="17"/>
  <c r="BR59" i="17"/>
  <c r="CH59" i="17"/>
  <c r="CD59" i="17"/>
  <c r="CG59" i="17"/>
  <c r="CI59" i="17"/>
  <c r="CE59" i="17"/>
  <c r="CF59" i="17"/>
  <c r="BN55" i="16"/>
  <c r="BJ55" i="16"/>
  <c r="BL55" i="16"/>
  <c r="BK55" i="16"/>
  <c r="BI55" i="16"/>
  <c r="BM55" i="16"/>
  <c r="BE55" i="16"/>
  <c r="BG55" i="16"/>
  <c r="BC55" i="16"/>
  <c r="BF55" i="16"/>
  <c r="BB55" i="16"/>
  <c r="BD55" i="16"/>
  <c r="CB62" i="16"/>
  <c r="BX62" i="16"/>
  <c r="BZ62" i="16"/>
  <c r="BY62" i="16"/>
  <c r="BW62" i="16"/>
  <c r="CA62" i="16"/>
  <c r="BE62" i="16"/>
  <c r="BG62" i="16"/>
  <c r="BC62" i="16"/>
  <c r="BF62" i="16"/>
  <c r="BB62" i="16"/>
  <c r="BD62" i="16"/>
  <c r="BN64" i="16"/>
  <c r="BJ64" i="16"/>
  <c r="BL64" i="16"/>
  <c r="BK64" i="16"/>
  <c r="BM64" i="16"/>
  <c r="BI64" i="16"/>
  <c r="D76" i="21"/>
  <c r="AW29" i="17"/>
  <c r="AY29" i="17"/>
  <c r="AU29" i="17"/>
  <c r="AX29" i="17"/>
  <c r="AZ29" i="17"/>
  <c r="AV29" i="17"/>
  <c r="BS34" i="21"/>
  <c r="BU34" i="21"/>
  <c r="BQ34" i="21"/>
  <c r="BT34" i="21"/>
  <c r="BP34" i="21"/>
  <c r="BR34" i="21"/>
  <c r="BZ50" i="19"/>
  <c r="BY50" i="19"/>
  <c r="CB50" i="19"/>
  <c r="BW50" i="19"/>
  <c r="CA50" i="19"/>
  <c r="BX50" i="19"/>
  <c r="BZ52" i="19"/>
  <c r="CA52" i="19"/>
  <c r="BW52" i="19"/>
  <c r="BY52" i="19"/>
  <c r="CB52" i="19"/>
  <c r="BX52" i="19"/>
  <c r="BZ54" i="19"/>
  <c r="CB54" i="19"/>
  <c r="BX54" i="19"/>
  <c r="CA54" i="19"/>
  <c r="BW54" i="19"/>
  <c r="BY54" i="19"/>
  <c r="BZ56" i="19"/>
  <c r="CB56" i="19"/>
  <c r="BX56" i="19"/>
  <c r="CA56" i="19"/>
  <c r="BW56" i="19"/>
  <c r="BY56" i="19"/>
  <c r="BF58" i="19"/>
  <c r="BB58" i="19"/>
  <c r="BG58" i="19"/>
  <c r="BD58" i="19"/>
  <c r="BC58" i="19"/>
  <c r="BE58" i="19"/>
  <c r="BX22" i="21"/>
  <c r="BW22" i="21"/>
  <c r="BY22" i="21"/>
  <c r="BL28" i="16"/>
  <c r="BN28" i="16"/>
  <c r="BJ28" i="16"/>
  <c r="BK28" i="16"/>
  <c r="BM28" i="16"/>
  <c r="BI28" i="16"/>
  <c r="CI32" i="16"/>
  <c r="CE32" i="16"/>
  <c r="CG32" i="16"/>
  <c r="CF32" i="16"/>
  <c r="CD32" i="16"/>
  <c r="CH32" i="16"/>
  <c r="AZ36" i="21"/>
  <c r="AV36" i="21"/>
  <c r="AX36" i="21"/>
  <c r="AW36" i="21"/>
  <c r="AU36" i="21"/>
  <c r="AY36" i="21"/>
  <c r="CB24" i="19"/>
  <c r="BX24" i="19"/>
  <c r="BZ24" i="19"/>
  <c r="BY24" i="19"/>
  <c r="CA24" i="19"/>
  <c r="BW24" i="19"/>
  <c r="AZ26" i="19"/>
  <c r="AV26" i="19"/>
  <c r="AX26" i="19"/>
  <c r="AW26" i="19"/>
  <c r="AY26" i="19"/>
  <c r="AU26" i="19"/>
  <c r="AZ51" i="19"/>
  <c r="AV51" i="19"/>
  <c r="AU51" i="19"/>
  <c r="AX51" i="19"/>
  <c r="AW51" i="19"/>
  <c r="AY51" i="19"/>
  <c r="BG59" i="19"/>
  <c r="BC59" i="19"/>
  <c r="BF59" i="19"/>
  <c r="BB59" i="19"/>
  <c r="BD59" i="19"/>
  <c r="BE59" i="19"/>
  <c r="BK35" i="17"/>
  <c r="BM35" i="17"/>
  <c r="BI35" i="17"/>
  <c r="BL35" i="17"/>
  <c r="BN35" i="17"/>
  <c r="BJ35" i="17"/>
  <c r="CA23" i="16"/>
  <c r="BW23" i="16"/>
  <c r="BY23" i="16"/>
  <c r="CB23" i="16"/>
  <c r="BX23" i="16"/>
  <c r="BZ23" i="16"/>
  <c r="CA25" i="16"/>
  <c r="BW25" i="16"/>
  <c r="BY25" i="16"/>
  <c r="CB25" i="16"/>
  <c r="BX25" i="16"/>
  <c r="BZ25" i="16"/>
  <c r="BN27" i="16"/>
  <c r="BJ27" i="16"/>
  <c r="BI27" i="16"/>
  <c r="BL27" i="16"/>
  <c r="BK27" i="16"/>
  <c r="BM27" i="16"/>
  <c r="BU29" i="19"/>
  <c r="BQ29" i="19"/>
  <c r="BS29" i="19"/>
  <c r="BR29" i="19"/>
  <c r="BT29" i="19"/>
  <c r="BP29" i="19"/>
  <c r="BU34" i="16"/>
  <c r="BQ34" i="16"/>
  <c r="BS34" i="16"/>
  <c r="BR34" i="16"/>
  <c r="BT34" i="16"/>
  <c r="BP34" i="16"/>
  <c r="BR37" i="19"/>
  <c r="BT37" i="19"/>
  <c r="BP37" i="19"/>
  <c r="BS37" i="19"/>
  <c r="BU37" i="19"/>
  <c r="BQ37" i="19"/>
  <c r="AY65" i="19"/>
  <c r="AU65" i="19"/>
  <c r="AX65" i="19"/>
  <c r="AW65" i="19"/>
  <c r="AZ65" i="19"/>
  <c r="AV65" i="19"/>
  <c r="BE57" i="19"/>
  <c r="BG57" i="19"/>
  <c r="BC57" i="19"/>
  <c r="BF57" i="19"/>
  <c r="BB57" i="19"/>
  <c r="BD57" i="19"/>
  <c r="BF60" i="19"/>
  <c r="BB60" i="19"/>
  <c r="BE60" i="19"/>
  <c r="BC60" i="19"/>
  <c r="BG60" i="19"/>
  <c r="BD60" i="19"/>
  <c r="BR61" i="19"/>
  <c r="BU61" i="19"/>
  <c r="BQ61" i="19"/>
  <c r="BP61" i="19"/>
  <c r="BT61" i="19"/>
  <c r="BS61" i="19"/>
  <c r="AZ66" i="19"/>
  <c r="AV66" i="19"/>
  <c r="AU66" i="19"/>
  <c r="AY66" i="19"/>
  <c r="AW66" i="19"/>
  <c r="AX66" i="19"/>
  <c r="AW31" i="17"/>
  <c r="AY31" i="17"/>
  <c r="AU31" i="17"/>
  <c r="AX31" i="17"/>
  <c r="AZ31" i="17"/>
  <c r="AV31" i="17"/>
  <c r="AX32" i="21"/>
  <c r="AZ32" i="21"/>
  <c r="AV32" i="21"/>
  <c r="AY32" i="21"/>
  <c r="AU32" i="21"/>
  <c r="AW32" i="21"/>
  <c r="AX36" i="16"/>
  <c r="AZ36" i="16"/>
  <c r="AV36" i="16"/>
  <c r="AY36" i="16"/>
  <c r="AU36" i="16"/>
  <c r="AW36" i="16"/>
  <c r="CA41" i="19"/>
  <c r="BW41" i="19"/>
  <c r="BY41" i="19"/>
  <c r="CB41" i="19"/>
  <c r="BX41" i="19"/>
  <c r="BZ41" i="19"/>
  <c r="CH45" i="19"/>
  <c r="CD45" i="19"/>
  <c r="CF45" i="19"/>
  <c r="CI45" i="19"/>
  <c r="CE45" i="19"/>
  <c r="CG45" i="19"/>
  <c r="BM30" i="17"/>
  <c r="BI30" i="17"/>
  <c r="BK30" i="17"/>
  <c r="BN30" i="17"/>
  <c r="BJ30" i="17"/>
  <c r="BL30" i="17"/>
  <c r="BD34" i="17"/>
  <c r="BF34" i="17"/>
  <c r="BB34" i="17"/>
  <c r="BE34" i="17"/>
  <c r="BG34" i="17"/>
  <c r="BC34" i="17"/>
  <c r="CI38" i="21"/>
  <c r="CE38" i="21"/>
  <c r="CG38" i="21"/>
  <c r="CH38" i="21"/>
  <c r="CD38" i="21"/>
  <c r="CF38" i="21"/>
  <c r="BU46" i="21"/>
  <c r="BQ46" i="21"/>
  <c r="BS46" i="21"/>
  <c r="BR46" i="21"/>
  <c r="BP46" i="21"/>
  <c r="BT46" i="21"/>
  <c r="BT41" i="17"/>
  <c r="BP41" i="17"/>
  <c r="BR41" i="17"/>
  <c r="BU41" i="17"/>
  <c r="BQ41" i="17"/>
  <c r="BS41" i="17"/>
  <c r="BT43" i="17"/>
  <c r="BP43" i="17"/>
  <c r="BR43" i="17"/>
  <c r="BU43" i="17"/>
  <c r="BQ43" i="17"/>
  <c r="BS43" i="17"/>
  <c r="BT45" i="17"/>
  <c r="BP45" i="17"/>
  <c r="BR45" i="17"/>
  <c r="BU45" i="17"/>
  <c r="BQ45" i="17"/>
  <c r="BS45" i="17"/>
  <c r="BN55" i="19"/>
  <c r="BJ55" i="19"/>
  <c r="BL55" i="19"/>
  <c r="BK55" i="19"/>
  <c r="BM55" i="19"/>
  <c r="BI55" i="19"/>
  <c r="BS55" i="16"/>
  <c r="BU55" i="16"/>
  <c r="BQ55" i="16"/>
  <c r="BT55" i="16"/>
  <c r="BP55" i="16"/>
  <c r="BR55" i="16"/>
  <c r="AZ64" i="16"/>
  <c r="AV64" i="16"/>
  <c r="AX64" i="16"/>
  <c r="AW64" i="16"/>
  <c r="AU64" i="16"/>
  <c r="AY64" i="16"/>
  <c r="BT26" i="16"/>
  <c r="BP26" i="16"/>
  <c r="BR26" i="16"/>
  <c r="BU26" i="16"/>
  <c r="BQ26" i="16"/>
  <c r="BS26" i="16"/>
  <c r="BU27" i="19"/>
  <c r="BQ27" i="19"/>
  <c r="BS27" i="19"/>
  <c r="BR27" i="19"/>
  <c r="BT27" i="19"/>
  <c r="BP27" i="19"/>
  <c r="BG35" i="19"/>
  <c r="BC35" i="19"/>
  <c r="BE35" i="19"/>
  <c r="BD35" i="19"/>
  <c r="BB35" i="19"/>
  <c r="BF35" i="19"/>
  <c r="BL35" i="19"/>
  <c r="BN35" i="19"/>
  <c r="BJ35" i="19"/>
  <c r="BM35" i="19"/>
  <c r="BI35" i="19"/>
  <c r="BK35" i="19"/>
  <c r="CA43" i="19"/>
  <c r="BW43" i="19"/>
  <c r="BY43" i="19"/>
  <c r="CB43" i="19"/>
  <c r="BX43" i="19"/>
  <c r="BZ43" i="19"/>
  <c r="BR43" i="19"/>
  <c r="BT43" i="19"/>
  <c r="BP43" i="19"/>
  <c r="BS43" i="19"/>
  <c r="BU43" i="19"/>
  <c r="BQ43" i="19"/>
  <c r="BY29" i="17"/>
  <c r="CA29" i="17"/>
  <c r="BW29" i="17"/>
  <c r="BZ29" i="17"/>
  <c r="BX29" i="17"/>
  <c r="CB29" i="17"/>
  <c r="AX33" i="19"/>
  <c r="AZ33" i="19"/>
  <c r="AV33" i="19"/>
  <c r="AY33" i="19"/>
  <c r="AU33" i="19"/>
  <c r="AW33" i="19"/>
  <c r="BN34" i="21"/>
  <c r="BJ34" i="21"/>
  <c r="BL34" i="21"/>
  <c r="BK34" i="21"/>
  <c r="BM34" i="21"/>
  <c r="BI34" i="21"/>
  <c r="CG34" i="21"/>
  <c r="CI34" i="21"/>
  <c r="CE34" i="21"/>
  <c r="CD34" i="21"/>
  <c r="CH34" i="21"/>
  <c r="CF34" i="21"/>
  <c r="BY37" i="17"/>
  <c r="CA37" i="17"/>
  <c r="BW37" i="17"/>
  <c r="BZ37" i="17"/>
  <c r="BX37" i="17"/>
  <c r="CB37" i="17"/>
  <c r="BG42" i="21"/>
  <c r="BC42" i="21"/>
  <c r="BE42" i="21"/>
  <c r="BD42" i="21"/>
  <c r="BF42" i="21"/>
  <c r="BB42" i="21"/>
  <c r="AX50" i="21"/>
  <c r="AZ50" i="21"/>
  <c r="AV50" i="21"/>
  <c r="AY50" i="21"/>
  <c r="AU50" i="21"/>
  <c r="AW50" i="21"/>
  <c r="BL50" i="21"/>
  <c r="BN50" i="21"/>
  <c r="BJ50" i="21"/>
  <c r="BM50" i="21"/>
  <c r="BI50" i="21"/>
  <c r="BK50" i="21"/>
  <c r="AZ53" i="19"/>
  <c r="AV53" i="19"/>
  <c r="AW53" i="19"/>
  <c r="AX53" i="19"/>
  <c r="AU53" i="19"/>
  <c r="AY53" i="19"/>
  <c r="BF57" i="17"/>
  <c r="BB57" i="17"/>
  <c r="BE57" i="17"/>
  <c r="BG57" i="17"/>
  <c r="BC57" i="17"/>
  <c r="BD57" i="17"/>
  <c r="BK57" i="17"/>
  <c r="BN57" i="17"/>
  <c r="BJ57" i="17"/>
  <c r="BL57" i="17"/>
  <c r="BM57" i="17"/>
  <c r="BI57" i="17"/>
  <c r="BM50" i="19"/>
  <c r="BI50" i="19"/>
  <c r="BK50" i="19"/>
  <c r="BN50" i="19"/>
  <c r="BJ50" i="19"/>
  <c r="BL50" i="19"/>
  <c r="BL52" i="19"/>
  <c r="BM52" i="19"/>
  <c r="BI52" i="19"/>
  <c r="BK52" i="19"/>
  <c r="BJ52" i="19"/>
  <c r="BN52" i="19"/>
  <c r="BL54" i="19"/>
  <c r="BN54" i="19"/>
  <c r="BJ54" i="19"/>
  <c r="BM54" i="19"/>
  <c r="BI54" i="19"/>
  <c r="BK54" i="19"/>
  <c r="BL56" i="19"/>
  <c r="BN56" i="19"/>
  <c r="BJ56" i="19"/>
  <c r="BM56" i="19"/>
  <c r="BI56" i="19"/>
  <c r="BK56" i="19"/>
  <c r="BK58" i="19"/>
  <c r="BM58" i="19"/>
  <c r="BJ58" i="19"/>
  <c r="BN58" i="19"/>
  <c r="BI58" i="19"/>
  <c r="BL58" i="19"/>
  <c r="AZ53" i="16"/>
  <c r="AV53" i="16"/>
  <c r="AX53" i="16"/>
  <c r="AW53" i="16"/>
  <c r="AY53" i="16"/>
  <c r="AU53" i="16"/>
  <c r="CG53" i="16"/>
  <c r="CI53" i="16"/>
  <c r="CE53" i="16"/>
  <c r="CH53" i="16"/>
  <c r="CD53" i="16"/>
  <c r="CF53" i="16"/>
  <c r="BZ63" i="16"/>
  <c r="CB63" i="16"/>
  <c r="BX63" i="16"/>
  <c r="CA63" i="16"/>
  <c r="BW63" i="16"/>
  <c r="BY63" i="16"/>
  <c r="BU63" i="16"/>
  <c r="BQ63" i="16"/>
  <c r="BS63" i="16"/>
  <c r="BR63" i="16"/>
  <c r="BP63" i="16"/>
  <c r="BT63" i="16"/>
  <c r="BL61" i="16"/>
  <c r="BN61" i="16"/>
  <c r="BJ61" i="16"/>
  <c r="BM61" i="16"/>
  <c r="BI61" i="16"/>
  <c r="BK61" i="16"/>
  <c r="BU61" i="16"/>
  <c r="BQ61" i="16"/>
  <c r="BS61" i="16"/>
  <c r="BR61" i="16"/>
  <c r="BP61" i="16"/>
  <c r="BT61" i="16"/>
  <c r="AY63" i="19"/>
  <c r="AU63" i="19"/>
  <c r="AX63" i="19"/>
  <c r="AW63" i="19"/>
  <c r="AZ63" i="19"/>
  <c r="AV63" i="19"/>
  <c r="AX67" i="19"/>
  <c r="AZ67" i="19"/>
  <c r="AU67" i="19"/>
  <c r="AY67" i="19"/>
  <c r="AV67" i="19"/>
  <c r="AW67" i="19"/>
  <c r="BZ28" i="16"/>
  <c r="CB28" i="16"/>
  <c r="BX28" i="16"/>
  <c r="BY28" i="16"/>
  <c r="BW28" i="16"/>
  <c r="CA28" i="16"/>
  <c r="BU28" i="16"/>
  <c r="BQ28" i="16"/>
  <c r="BS28" i="16"/>
  <c r="BT28" i="16"/>
  <c r="BP28" i="16"/>
  <c r="BR28" i="16"/>
  <c r="CI31" i="19"/>
  <c r="CE31" i="19"/>
  <c r="CG31" i="19"/>
  <c r="CF31" i="19"/>
  <c r="CD31" i="19"/>
  <c r="CH31" i="19"/>
  <c r="BZ32" i="16"/>
  <c r="CB32" i="16"/>
  <c r="BX32" i="16"/>
  <c r="CA32" i="16"/>
  <c r="BW32" i="16"/>
  <c r="BY32" i="16"/>
  <c r="BU32" i="16"/>
  <c r="BQ32" i="16"/>
  <c r="BS32" i="16"/>
  <c r="BR32" i="16"/>
  <c r="BT32" i="16"/>
  <c r="BP32" i="16"/>
  <c r="BS36" i="21"/>
  <c r="BU36" i="21"/>
  <c r="BQ36" i="21"/>
  <c r="BT36" i="21"/>
  <c r="BP36" i="21"/>
  <c r="BR36" i="21"/>
  <c r="BE36" i="21"/>
  <c r="BG36" i="21"/>
  <c r="BC36" i="21"/>
  <c r="BB36" i="21"/>
  <c r="BF36" i="21"/>
  <c r="BD36" i="21"/>
  <c r="CF36" i="17"/>
  <c r="CH36" i="17"/>
  <c r="CD36" i="17"/>
  <c r="CG36" i="17"/>
  <c r="CI36" i="17"/>
  <c r="CE36" i="17"/>
  <c r="BS24" i="19"/>
  <c r="BU24" i="19"/>
  <c r="BQ24" i="19"/>
  <c r="BT24" i="19"/>
  <c r="BP24" i="19"/>
  <c r="BR24" i="19"/>
  <c r="AZ24" i="19"/>
  <c r="AV24" i="19"/>
  <c r="AX24" i="19"/>
  <c r="AW24" i="19"/>
  <c r="AY24" i="19"/>
  <c r="AU24" i="19"/>
  <c r="BS26" i="19"/>
  <c r="BU26" i="19"/>
  <c r="BQ26" i="19"/>
  <c r="BT26" i="19"/>
  <c r="BP26" i="19"/>
  <c r="BR26" i="19"/>
  <c r="CG26" i="19"/>
  <c r="CI26" i="19"/>
  <c r="CE26" i="19"/>
  <c r="CH26" i="19"/>
  <c r="CD26" i="19"/>
  <c r="CF26" i="19"/>
  <c r="BZ30" i="16"/>
  <c r="CB30" i="16"/>
  <c r="BX30" i="16"/>
  <c r="BY30" i="16"/>
  <c r="BW30" i="16"/>
  <c r="CA30" i="16"/>
  <c r="BS40" i="21"/>
  <c r="BU40" i="21"/>
  <c r="BQ40" i="21"/>
  <c r="BT40" i="21"/>
  <c r="BP40" i="21"/>
  <c r="BR40" i="21"/>
  <c r="CB51" i="19"/>
  <c r="BX51" i="19"/>
  <c r="BY51" i="19"/>
  <c r="BZ51" i="19"/>
  <c r="BW51" i="19"/>
  <c r="CA51" i="19"/>
  <c r="BT55" i="17"/>
  <c r="BP55" i="17"/>
  <c r="BQ55" i="17"/>
  <c r="BS55" i="17"/>
  <c r="BR55" i="17"/>
  <c r="BU55" i="17"/>
  <c r="CH55" i="17"/>
  <c r="CD55" i="17"/>
  <c r="CI55" i="17"/>
  <c r="CF55" i="17"/>
  <c r="CE55" i="17"/>
  <c r="CG55" i="17"/>
  <c r="BL59" i="19"/>
  <c r="BM59" i="19"/>
  <c r="BJ59" i="19"/>
  <c r="BN59" i="19"/>
  <c r="BI59" i="19"/>
  <c r="BK59" i="19"/>
  <c r="CI59" i="19"/>
  <c r="CE59" i="19"/>
  <c r="CF59" i="19"/>
  <c r="CH59" i="19"/>
  <c r="CG59" i="19"/>
  <c r="CD59" i="19"/>
  <c r="BN51" i="16"/>
  <c r="BJ51" i="16"/>
  <c r="BL51" i="16"/>
  <c r="BK51" i="16"/>
  <c r="BI51" i="16"/>
  <c r="BM51" i="16"/>
  <c r="BE51" i="16"/>
  <c r="BG51" i="16"/>
  <c r="BC51" i="16"/>
  <c r="BF51" i="16"/>
  <c r="BB51" i="16"/>
  <c r="BD51" i="16"/>
  <c r="BL59" i="16"/>
  <c r="BJ59" i="16"/>
  <c r="BM59" i="16"/>
  <c r="BK59" i="16"/>
  <c r="BI59" i="16"/>
  <c r="BN59" i="16"/>
  <c r="BG59" i="16"/>
  <c r="BC59" i="16"/>
  <c r="BD59" i="16"/>
  <c r="BF59" i="16"/>
  <c r="BE59" i="16"/>
  <c r="BB59" i="16"/>
  <c r="BY64" i="19"/>
  <c r="CB64" i="19"/>
  <c r="BX64" i="19"/>
  <c r="BZ64" i="19"/>
  <c r="BW64" i="19"/>
  <c r="CA64" i="19"/>
  <c r="BZ65" i="16"/>
  <c r="CB65" i="16"/>
  <c r="BX65" i="16"/>
  <c r="CA65" i="16"/>
  <c r="BW65" i="16"/>
  <c r="BY65" i="16"/>
  <c r="BL23" i="19"/>
  <c r="BN23" i="19"/>
  <c r="BJ23" i="19"/>
  <c r="BM23" i="19"/>
  <c r="BI23" i="19"/>
  <c r="BK23" i="19"/>
  <c r="BY35" i="17"/>
  <c r="CA35" i="17"/>
  <c r="BW35" i="17"/>
  <c r="BZ35" i="17"/>
  <c r="BX35" i="17"/>
  <c r="CB35" i="17"/>
  <c r="CF39" i="19"/>
  <c r="CH39" i="19"/>
  <c r="CD39" i="19"/>
  <c r="CG39" i="19"/>
  <c r="CE39" i="19"/>
  <c r="CI39" i="19"/>
  <c r="AW49" i="17"/>
  <c r="AY49" i="17"/>
  <c r="AU49" i="17"/>
  <c r="AX49" i="17"/>
  <c r="AZ49" i="17"/>
  <c r="AV49" i="17"/>
  <c r="CH49" i="17"/>
  <c r="CD49" i="17"/>
  <c r="CF49" i="17"/>
  <c r="CI49" i="17"/>
  <c r="CE49" i="17"/>
  <c r="CG49" i="17"/>
  <c r="BR23" i="16"/>
  <c r="BT23" i="16"/>
  <c r="BP23" i="16"/>
  <c r="BS23" i="16"/>
  <c r="BQ23" i="16"/>
  <c r="BU23" i="16"/>
  <c r="CF23" i="16"/>
  <c r="CH23" i="16"/>
  <c r="CD23" i="16"/>
  <c r="CG23" i="16"/>
  <c r="CI23" i="16"/>
  <c r="CE23" i="16"/>
  <c r="BR25" i="16"/>
  <c r="BT25" i="16"/>
  <c r="BP25" i="16"/>
  <c r="BS25" i="16"/>
  <c r="BQ25" i="16"/>
  <c r="BU25" i="16"/>
  <c r="CF25" i="16"/>
  <c r="CH25" i="16"/>
  <c r="CD25" i="16"/>
  <c r="CG25" i="16"/>
  <c r="CI25" i="16"/>
  <c r="CE25" i="16"/>
  <c r="BS27" i="16"/>
  <c r="BU27" i="16"/>
  <c r="BQ27" i="16"/>
  <c r="BP27" i="16"/>
  <c r="BT27" i="16"/>
  <c r="BR27" i="16"/>
  <c r="AZ27" i="16"/>
  <c r="AV27" i="16"/>
  <c r="AW27" i="16"/>
  <c r="AY27" i="16"/>
  <c r="AX27" i="16"/>
  <c r="AU27" i="16"/>
  <c r="BG29" i="19"/>
  <c r="BC29" i="19"/>
  <c r="BE29" i="19"/>
  <c r="BD29" i="19"/>
  <c r="BB29" i="19"/>
  <c r="BF29" i="19"/>
  <c r="CI29" i="19"/>
  <c r="CE29" i="19"/>
  <c r="CG29" i="19"/>
  <c r="CF29" i="19"/>
  <c r="CD29" i="19"/>
  <c r="CH29" i="19"/>
  <c r="BT33" i="17"/>
  <c r="BP33" i="17"/>
  <c r="BR33" i="17"/>
  <c r="BU33" i="17"/>
  <c r="BQ33" i="17"/>
  <c r="BS33" i="17"/>
  <c r="BG34" i="16"/>
  <c r="BC34" i="16"/>
  <c r="BE34" i="16"/>
  <c r="BD34" i="16"/>
  <c r="BB34" i="16"/>
  <c r="BF34" i="16"/>
  <c r="CI34" i="16"/>
  <c r="CE34" i="16"/>
  <c r="CG34" i="16"/>
  <c r="CF34" i="16"/>
  <c r="CD34" i="16"/>
  <c r="CH34" i="16"/>
  <c r="BD37" i="19"/>
  <c r="BF37" i="19"/>
  <c r="BB37" i="19"/>
  <c r="BG37" i="19"/>
  <c r="BC37" i="19"/>
  <c r="BE37" i="19"/>
  <c r="CF37" i="19"/>
  <c r="CH37" i="19"/>
  <c r="CD37" i="19"/>
  <c r="CG37" i="19"/>
  <c r="CE37" i="19"/>
  <c r="CI37" i="19"/>
  <c r="BS44" i="21"/>
  <c r="BU44" i="21"/>
  <c r="BQ44" i="21"/>
  <c r="BT44" i="21"/>
  <c r="BP44" i="21"/>
  <c r="BR44" i="21"/>
  <c r="BM65" i="19"/>
  <c r="BI65" i="19"/>
  <c r="BL65" i="19"/>
  <c r="BK65" i="19"/>
  <c r="BJ65" i="19"/>
  <c r="BN65" i="19"/>
  <c r="BD65" i="19"/>
  <c r="BG65" i="19"/>
  <c r="BC65" i="19"/>
  <c r="BF65" i="19"/>
  <c r="BB65" i="19"/>
  <c r="BE65" i="19"/>
  <c r="BT53" i="17"/>
  <c r="BP53" i="17"/>
  <c r="BR53" i="17"/>
  <c r="BU53" i="17"/>
  <c r="BQ53" i="17"/>
  <c r="BS53" i="17"/>
  <c r="CH53" i="17"/>
  <c r="CD53" i="17"/>
  <c r="CF53" i="17"/>
  <c r="CI53" i="17"/>
  <c r="CE53" i="17"/>
  <c r="CG53" i="17"/>
  <c r="BN57" i="19"/>
  <c r="BJ57" i="19"/>
  <c r="BL57" i="19"/>
  <c r="BK57" i="19"/>
  <c r="BM57" i="19"/>
  <c r="BI57" i="19"/>
  <c r="CG57" i="19"/>
  <c r="CI57" i="19"/>
  <c r="CE57" i="19"/>
  <c r="CH57" i="19"/>
  <c r="CD57" i="19"/>
  <c r="CF57" i="19"/>
  <c r="BY60" i="19"/>
  <c r="CB60" i="19"/>
  <c r="BX60" i="19"/>
  <c r="BZ60" i="19"/>
  <c r="BW60" i="19"/>
  <c r="CA60" i="19"/>
  <c r="CA61" i="19"/>
  <c r="BW61" i="19"/>
  <c r="BZ61" i="19"/>
  <c r="BY61" i="19"/>
  <c r="CB61" i="19"/>
  <c r="BX61" i="19"/>
  <c r="BZ67" i="16"/>
  <c r="CB67" i="16"/>
  <c r="BX67" i="16"/>
  <c r="CA67" i="16"/>
  <c r="BW67" i="16"/>
  <c r="BY67" i="16"/>
  <c r="CI67" i="16"/>
  <c r="CE67" i="16"/>
  <c r="CG67" i="16"/>
  <c r="CF67" i="16"/>
  <c r="CH67" i="16"/>
  <c r="CD67" i="16"/>
  <c r="BZ57" i="16"/>
  <c r="CB57" i="16"/>
  <c r="BW57" i="16"/>
  <c r="BY57" i="16"/>
  <c r="BX57" i="16"/>
  <c r="CA57" i="16"/>
  <c r="BN66" i="16"/>
  <c r="BJ66" i="16"/>
  <c r="BL66" i="16"/>
  <c r="BK66" i="16"/>
  <c r="BM66" i="16"/>
  <c r="BI66" i="16"/>
  <c r="CG66" i="16"/>
  <c r="CI66" i="16"/>
  <c r="CE66" i="16"/>
  <c r="CH66" i="16"/>
  <c r="CD66" i="16"/>
  <c r="CF66" i="16"/>
  <c r="BY62" i="19"/>
  <c r="CB62" i="19"/>
  <c r="BX62" i="19"/>
  <c r="BZ62" i="19"/>
  <c r="BW62" i="19"/>
  <c r="CA62" i="19"/>
  <c r="BT62" i="19"/>
  <c r="BP62" i="19"/>
  <c r="BS62" i="19"/>
  <c r="BU62" i="19"/>
  <c r="BQ62" i="19"/>
  <c r="BR62" i="19"/>
  <c r="BN66" i="19"/>
  <c r="BJ66" i="19"/>
  <c r="BM66" i="19"/>
  <c r="BL66" i="19"/>
  <c r="BI66" i="19"/>
  <c r="BK66" i="19"/>
  <c r="BS66" i="19"/>
  <c r="BT66" i="19"/>
  <c r="BR66" i="19"/>
  <c r="BP66" i="19"/>
  <c r="BU66" i="19"/>
  <c r="BQ66" i="19"/>
  <c r="AZ22" i="19"/>
  <c r="AV22" i="19"/>
  <c r="AX22" i="19"/>
  <c r="AW22" i="19"/>
  <c r="AY22" i="19"/>
  <c r="AU22" i="19"/>
  <c r="BN22" i="19"/>
  <c r="BJ22" i="19"/>
  <c r="BL22" i="19"/>
  <c r="BK22" i="19"/>
  <c r="BI22" i="19"/>
  <c r="BM22" i="19"/>
  <c r="BT24" i="16"/>
  <c r="BP24" i="16"/>
  <c r="BR24" i="16"/>
  <c r="BU24" i="16"/>
  <c r="BQ24" i="16"/>
  <c r="BS24" i="16"/>
  <c r="BU25" i="19"/>
  <c r="BQ25" i="19"/>
  <c r="BS25" i="19"/>
  <c r="BR25" i="19"/>
  <c r="BT25" i="19"/>
  <c r="BP25" i="19"/>
  <c r="CF28" i="17"/>
  <c r="CH28" i="17"/>
  <c r="CD28" i="17"/>
  <c r="CG28" i="17"/>
  <c r="CI28" i="17"/>
  <c r="CE28" i="17"/>
  <c r="BY31" i="17"/>
  <c r="CA31" i="17"/>
  <c r="BW31" i="17"/>
  <c r="BZ31" i="17"/>
  <c r="BX31" i="17"/>
  <c r="CB31" i="17"/>
  <c r="CH31" i="17"/>
  <c r="CD31" i="17"/>
  <c r="CF31" i="17"/>
  <c r="CI31" i="17"/>
  <c r="CE31" i="17"/>
  <c r="CG31" i="17"/>
  <c r="BZ32" i="21"/>
  <c r="CB32" i="21"/>
  <c r="BX32" i="21"/>
  <c r="CA32" i="21"/>
  <c r="BW32" i="21"/>
  <c r="BY32" i="21"/>
  <c r="CI32" i="21"/>
  <c r="CE32" i="21"/>
  <c r="CG32" i="21"/>
  <c r="CF32" i="21"/>
  <c r="CH32" i="21"/>
  <c r="CD32" i="21"/>
  <c r="CF32" i="17"/>
  <c r="CH32" i="17"/>
  <c r="CD32" i="17"/>
  <c r="CG32" i="17"/>
  <c r="CI32" i="17"/>
  <c r="CE32" i="17"/>
  <c r="CI36" i="16"/>
  <c r="CE36" i="16"/>
  <c r="CG36" i="16"/>
  <c r="CF36" i="16"/>
  <c r="CD36" i="16"/>
  <c r="CH36" i="16"/>
  <c r="BL36" i="16"/>
  <c r="BN36" i="16"/>
  <c r="BJ36" i="16"/>
  <c r="BM36" i="16"/>
  <c r="BI36" i="16"/>
  <c r="BK36" i="16"/>
  <c r="CF41" i="19"/>
  <c r="CH41" i="19"/>
  <c r="CD41" i="19"/>
  <c r="CG41" i="19"/>
  <c r="CE41" i="19"/>
  <c r="CI41" i="19"/>
  <c r="BR41" i="19"/>
  <c r="BT41" i="19"/>
  <c r="BP41" i="19"/>
  <c r="BS41" i="19"/>
  <c r="BU41" i="19"/>
  <c r="BQ41" i="19"/>
  <c r="BY45" i="19"/>
  <c r="CA45" i="19"/>
  <c r="BW45" i="19"/>
  <c r="BZ45" i="19"/>
  <c r="BX45" i="19"/>
  <c r="CB45" i="19"/>
  <c r="BT45" i="19"/>
  <c r="BP45" i="19"/>
  <c r="BR45" i="19"/>
  <c r="BU45" i="19"/>
  <c r="BQ45" i="19"/>
  <c r="BS45" i="19"/>
  <c r="BZ30" i="21"/>
  <c r="CB30" i="21"/>
  <c r="BX30" i="21"/>
  <c r="CA30" i="21"/>
  <c r="BW30" i="21"/>
  <c r="BY30" i="21"/>
  <c r="CA30" i="17"/>
  <c r="BW30" i="17"/>
  <c r="BY30" i="17"/>
  <c r="CB30" i="17"/>
  <c r="BX30" i="17"/>
  <c r="BZ30" i="17"/>
  <c r="BR30" i="17"/>
  <c r="BT30" i="17"/>
  <c r="BP30" i="17"/>
  <c r="BS30" i="17"/>
  <c r="BU30" i="17"/>
  <c r="BQ30" i="17"/>
  <c r="AY34" i="17"/>
  <c r="AU34" i="17"/>
  <c r="AW34" i="17"/>
  <c r="AZ34" i="17"/>
  <c r="AV34" i="17"/>
  <c r="AX34" i="17"/>
  <c r="BG38" i="21"/>
  <c r="BC38" i="21"/>
  <c r="BE38" i="21"/>
  <c r="BF38" i="21"/>
  <c r="BB38" i="21"/>
  <c r="BD38" i="21"/>
  <c r="AX46" i="21"/>
  <c r="AZ46" i="21"/>
  <c r="AV46" i="21"/>
  <c r="AY46" i="21"/>
  <c r="AU46" i="21"/>
  <c r="AW46" i="21"/>
  <c r="BL46" i="21"/>
  <c r="BN46" i="21"/>
  <c r="BJ46" i="21"/>
  <c r="BM46" i="21"/>
  <c r="BI46" i="21"/>
  <c r="BK46" i="21"/>
  <c r="BE48" i="21"/>
  <c r="BG48" i="21"/>
  <c r="BC48" i="21"/>
  <c r="BF48" i="21"/>
  <c r="BB48" i="21"/>
  <c r="BD48" i="21"/>
  <c r="BF39" i="17"/>
  <c r="BB39" i="17"/>
  <c r="BD39" i="17"/>
  <c r="BG39" i="17"/>
  <c r="BC39" i="17"/>
  <c r="BE39" i="17"/>
  <c r="BF41" i="17"/>
  <c r="BB41" i="17"/>
  <c r="BD41" i="17"/>
  <c r="BG41" i="17"/>
  <c r="BC41" i="17"/>
  <c r="BE41" i="17"/>
  <c r="BF43" i="17"/>
  <c r="BB43" i="17"/>
  <c r="BD43" i="17"/>
  <c r="BG43" i="17"/>
  <c r="BC43" i="17"/>
  <c r="BE43" i="17"/>
  <c r="BF45" i="17"/>
  <c r="BB45" i="17"/>
  <c r="BD45" i="17"/>
  <c r="BG45" i="17"/>
  <c r="BC45" i="17"/>
  <c r="BE45" i="17"/>
  <c r="BF47" i="17"/>
  <c r="BB47" i="17"/>
  <c r="BD47" i="17"/>
  <c r="BG47" i="17"/>
  <c r="BC47" i="17"/>
  <c r="BE47" i="17"/>
  <c r="AW51" i="17"/>
  <c r="AY51" i="17"/>
  <c r="AU51" i="17"/>
  <c r="AX51" i="17"/>
  <c r="AZ51" i="17"/>
  <c r="AV51" i="17"/>
  <c r="AZ55" i="19"/>
  <c r="AV55" i="19"/>
  <c r="AX55" i="19"/>
  <c r="AW55" i="19"/>
  <c r="AU55" i="19"/>
  <c r="AY55" i="19"/>
  <c r="BF59" i="17"/>
  <c r="BB59" i="17"/>
  <c r="BE59" i="17"/>
  <c r="BG59" i="17"/>
  <c r="BC59" i="17"/>
  <c r="BD59" i="17"/>
  <c r="BK59" i="17"/>
  <c r="BN59" i="17"/>
  <c r="BJ59" i="17"/>
  <c r="BL59" i="17"/>
  <c r="BM59" i="17"/>
  <c r="BI59" i="17"/>
  <c r="AZ55" i="16"/>
  <c r="AV55" i="16"/>
  <c r="AX55" i="16"/>
  <c r="AW55" i="16"/>
  <c r="AY55" i="16"/>
  <c r="AU55" i="16"/>
  <c r="CG55" i="16"/>
  <c r="CI55" i="16"/>
  <c r="CE55" i="16"/>
  <c r="CH55" i="16"/>
  <c r="CD55" i="16"/>
  <c r="CF55" i="16"/>
  <c r="BN62" i="16"/>
  <c r="BJ62" i="16"/>
  <c r="BL62" i="16"/>
  <c r="BK62" i="16"/>
  <c r="BM62" i="16"/>
  <c r="BI62" i="16"/>
  <c r="CG62" i="16"/>
  <c r="CI62" i="16"/>
  <c r="CE62" i="16"/>
  <c r="CH62" i="16"/>
  <c r="CD62" i="16"/>
  <c r="CF62" i="16"/>
  <c r="BS64" i="16"/>
  <c r="BU64" i="16"/>
  <c r="BQ64" i="16"/>
  <c r="BT64" i="16"/>
  <c r="BP64" i="16"/>
  <c r="BR64" i="16"/>
  <c r="AW26" i="16"/>
  <c r="AY26" i="16"/>
  <c r="AU26" i="16"/>
  <c r="AX26" i="16"/>
  <c r="AV26" i="16"/>
  <c r="AZ26" i="16"/>
  <c r="AX27" i="19"/>
  <c r="AZ27" i="19"/>
  <c r="AV27" i="19"/>
  <c r="AY27" i="19"/>
  <c r="AU27" i="19"/>
  <c r="AW27" i="19"/>
  <c r="AX35" i="19"/>
  <c r="AZ35" i="19"/>
  <c r="AV35" i="19"/>
  <c r="AY35" i="19"/>
  <c r="AU35" i="19"/>
  <c r="AW35" i="19"/>
  <c r="BF29" i="17"/>
  <c r="BB29" i="17"/>
  <c r="BD29" i="17"/>
  <c r="BG29" i="17"/>
  <c r="BC29" i="17"/>
  <c r="BE29" i="17"/>
  <c r="BG33" i="19"/>
  <c r="BC33" i="19"/>
  <c r="BE33" i="19"/>
  <c r="BD33" i="19"/>
  <c r="BB33" i="19"/>
  <c r="BF33" i="19"/>
  <c r="BF37" i="17"/>
  <c r="BB37" i="17"/>
  <c r="BD37" i="17"/>
  <c r="BG37" i="17"/>
  <c r="BC37" i="17"/>
  <c r="BE37" i="17"/>
  <c r="CI42" i="21"/>
  <c r="CE42" i="21"/>
  <c r="CG42" i="21"/>
  <c r="CF42" i="21"/>
  <c r="CH42" i="21"/>
  <c r="CD42" i="21"/>
  <c r="BU50" i="21"/>
  <c r="BQ50" i="21"/>
  <c r="BS50" i="21"/>
  <c r="BR50" i="21"/>
  <c r="BP50" i="21"/>
  <c r="BT50" i="21"/>
  <c r="CG53" i="19"/>
  <c r="CI53" i="19"/>
  <c r="CE53" i="19"/>
  <c r="CH53" i="19"/>
  <c r="CD53" i="19"/>
  <c r="CF53" i="19"/>
  <c r="BY57" i="17"/>
  <c r="CB57" i="17"/>
  <c r="BX57" i="17"/>
  <c r="BZ57" i="17"/>
  <c r="BW57" i="17"/>
  <c r="CA57" i="17"/>
  <c r="BG52" i="19"/>
  <c r="BC52" i="19"/>
  <c r="BD52" i="19"/>
  <c r="BF52" i="19"/>
  <c r="BB52" i="19"/>
  <c r="BE52" i="19"/>
  <c r="AX61" i="16"/>
  <c r="AZ61" i="16"/>
  <c r="AV61" i="16"/>
  <c r="AY61" i="16"/>
  <c r="AU61" i="16"/>
  <c r="AW61" i="16"/>
  <c r="BR63" i="19"/>
  <c r="BU63" i="19"/>
  <c r="BQ63" i="19"/>
  <c r="BP63" i="19"/>
  <c r="BT63" i="19"/>
  <c r="BS63" i="19"/>
  <c r="BU67" i="19"/>
  <c r="BQ67" i="19"/>
  <c r="BS67" i="19"/>
  <c r="BR67" i="19"/>
  <c r="BT67" i="19"/>
  <c r="BP67" i="19"/>
  <c r="S8" i="15"/>
  <c r="U8" i="15" s="1"/>
  <c r="CN8" i="15" s="1"/>
  <c r="CP8" i="15" s="1"/>
  <c r="BG31" i="19"/>
  <c r="BC31" i="19"/>
  <c r="BE31" i="19"/>
  <c r="BD31" i="19"/>
  <c r="BB31" i="19"/>
  <c r="BF31" i="19"/>
  <c r="BL32" i="16"/>
  <c r="BN32" i="16"/>
  <c r="BJ32" i="16"/>
  <c r="BM32" i="16"/>
  <c r="BI32" i="16"/>
  <c r="BK32" i="16"/>
  <c r="CG36" i="21"/>
  <c r="CI36" i="21"/>
  <c r="CE36" i="21"/>
  <c r="CD36" i="21"/>
  <c r="CH36" i="21"/>
  <c r="CF36" i="21"/>
  <c r="BN24" i="19"/>
  <c r="BJ24" i="19"/>
  <c r="BL24" i="19"/>
  <c r="BK24" i="19"/>
  <c r="BI24" i="19"/>
  <c r="BM24" i="19"/>
  <c r="BN26" i="19"/>
  <c r="BJ26" i="19"/>
  <c r="BL26" i="19"/>
  <c r="BK26" i="19"/>
  <c r="BI26" i="19"/>
  <c r="BM26" i="19"/>
  <c r="BE40" i="21"/>
  <c r="BG40" i="21"/>
  <c r="BC40" i="21"/>
  <c r="BF40" i="21"/>
  <c r="BB40" i="21"/>
  <c r="BD40" i="21"/>
  <c r="BK55" i="17"/>
  <c r="BM55" i="17"/>
  <c r="BI55" i="17"/>
  <c r="BL55" i="17"/>
  <c r="BN55" i="17"/>
  <c r="BJ55" i="17"/>
  <c r="CG51" i="16"/>
  <c r="CI51" i="16"/>
  <c r="CE51" i="16"/>
  <c r="CH51" i="16"/>
  <c r="CD51" i="16"/>
  <c r="CF51" i="16"/>
  <c r="CI59" i="16"/>
  <c r="CE59" i="16"/>
  <c r="CH59" i="16"/>
  <c r="CF59" i="16"/>
  <c r="CD59" i="16"/>
  <c r="CG59" i="16"/>
  <c r="BT22" i="16"/>
  <c r="BP22" i="16"/>
  <c r="BR22" i="16"/>
  <c r="BU22" i="16"/>
  <c r="BQ22" i="16"/>
  <c r="BS22" i="16"/>
  <c r="BU23" i="19"/>
  <c r="BQ23" i="19"/>
  <c r="BS23" i="19"/>
  <c r="BR23" i="19"/>
  <c r="BT23" i="19"/>
  <c r="BP23" i="19"/>
  <c r="AY39" i="19"/>
  <c r="AU39" i="19"/>
  <c r="AW39" i="19"/>
  <c r="AZ39" i="19"/>
  <c r="AV39" i="19"/>
  <c r="AX39" i="19"/>
  <c r="BY49" i="17"/>
  <c r="CA49" i="17"/>
  <c r="BW49" i="17"/>
  <c r="BZ49" i="17"/>
  <c r="BX49" i="17"/>
  <c r="CB49" i="17"/>
  <c r="BY33" i="17"/>
  <c r="CA33" i="17"/>
  <c r="BW33" i="17"/>
  <c r="BZ33" i="17"/>
  <c r="BX33" i="17"/>
  <c r="CB33" i="17"/>
  <c r="BL34" i="16"/>
  <c r="BN34" i="16"/>
  <c r="BJ34" i="16"/>
  <c r="BM34" i="16"/>
  <c r="BI34" i="16"/>
  <c r="BK34" i="16"/>
  <c r="BE44" i="21"/>
  <c r="BG44" i="21"/>
  <c r="BC44" i="21"/>
  <c r="BF44" i="21"/>
  <c r="BB44" i="21"/>
  <c r="BD44" i="21"/>
  <c r="BK53" i="17"/>
  <c r="BM53" i="17"/>
  <c r="BI53" i="17"/>
  <c r="BL53" i="17"/>
  <c r="BN53" i="17"/>
  <c r="BJ53" i="17"/>
  <c r="BS57" i="19"/>
  <c r="BU57" i="19"/>
  <c r="BQ57" i="19"/>
  <c r="BT57" i="19"/>
  <c r="BP57" i="19"/>
  <c r="BR57" i="19"/>
  <c r="AX67" i="16"/>
  <c r="AZ67" i="16"/>
  <c r="AV67" i="16"/>
  <c r="AY67" i="16"/>
  <c r="AU67" i="16"/>
  <c r="AW67" i="16"/>
  <c r="BG57" i="16"/>
  <c r="BC57" i="16"/>
  <c r="BD57" i="16"/>
  <c r="BF57" i="16"/>
  <c r="BE57" i="16"/>
  <c r="BB57" i="16"/>
  <c r="BE22" i="19"/>
  <c r="BG22" i="19"/>
  <c r="BC22" i="19"/>
  <c r="BF22" i="19"/>
  <c r="BB22" i="19"/>
  <c r="BD22" i="19"/>
  <c r="BF24" i="16"/>
  <c r="BB24" i="16"/>
  <c r="BD24" i="16"/>
  <c r="BG24" i="16"/>
  <c r="BC24" i="16"/>
  <c r="BE24" i="16"/>
  <c r="AX25" i="19"/>
  <c r="AZ25" i="19"/>
  <c r="AV25" i="19"/>
  <c r="AY25" i="19"/>
  <c r="AU25" i="19"/>
  <c r="AW25" i="19"/>
  <c r="BM28" i="17"/>
  <c r="BI28" i="17"/>
  <c r="BK28" i="17"/>
  <c r="BN28" i="17"/>
  <c r="BJ28" i="17"/>
  <c r="BL28" i="17"/>
  <c r="BM32" i="17"/>
  <c r="BI32" i="17"/>
  <c r="BK32" i="17"/>
  <c r="BN32" i="17"/>
  <c r="BJ32" i="17"/>
  <c r="BL32" i="17"/>
  <c r="BG30" i="21"/>
  <c r="BC30" i="21"/>
  <c r="BE30" i="21"/>
  <c r="BD30" i="21"/>
  <c r="BF30" i="21"/>
  <c r="BB30" i="21"/>
  <c r="AZ48" i="21"/>
  <c r="AV48" i="21"/>
  <c r="AX48" i="21"/>
  <c r="AW48" i="21"/>
  <c r="AU48" i="21"/>
  <c r="AY48" i="21"/>
  <c r="BT39" i="17"/>
  <c r="BP39" i="17"/>
  <c r="BR39" i="17"/>
  <c r="BU39" i="17"/>
  <c r="BQ39" i="17"/>
  <c r="BS39" i="17"/>
  <c r="CH45" i="17"/>
  <c r="CD45" i="17"/>
  <c r="CF45" i="17"/>
  <c r="CI45" i="17"/>
  <c r="CE45" i="17"/>
  <c r="CG45" i="17"/>
  <c r="CH47" i="17"/>
  <c r="CD47" i="17"/>
  <c r="CF47" i="17"/>
  <c r="CI47" i="17"/>
  <c r="CE47" i="17"/>
  <c r="CG47" i="17"/>
  <c r="BT51" i="17"/>
  <c r="BP51" i="17"/>
  <c r="BR51" i="17"/>
  <c r="BU51" i="17"/>
  <c r="BQ51" i="17"/>
  <c r="BS51" i="17"/>
  <c r="BY59" i="17"/>
  <c r="CB59" i="17"/>
  <c r="BX59" i="17"/>
  <c r="BZ59" i="17"/>
  <c r="BW59" i="17"/>
  <c r="CA59" i="17"/>
  <c r="BE64" i="16"/>
  <c r="BG64" i="16"/>
  <c r="BC64" i="16"/>
  <c r="BF64" i="16"/>
  <c r="BB64" i="16"/>
  <c r="BD64" i="16"/>
  <c r="CH26" i="16"/>
  <c r="CD26" i="16"/>
  <c r="CF26" i="16"/>
  <c r="CI26" i="16"/>
  <c r="CE26" i="16"/>
  <c r="CG26" i="16"/>
  <c r="BY26" i="16"/>
  <c r="CA26" i="16"/>
  <c r="BW26" i="16"/>
  <c r="BZ26" i="16"/>
  <c r="BX26" i="16"/>
  <c r="CB26" i="16"/>
  <c r="CI27" i="19"/>
  <c r="CE27" i="19"/>
  <c r="CG27" i="19"/>
  <c r="CF27" i="19"/>
  <c r="CD27" i="19"/>
  <c r="CH27" i="19"/>
  <c r="BZ27" i="19"/>
  <c r="CB27" i="19"/>
  <c r="BX27" i="19"/>
  <c r="CA27" i="19"/>
  <c r="BW27" i="19"/>
  <c r="BY27" i="19"/>
  <c r="CI35" i="19"/>
  <c r="CE35" i="19"/>
  <c r="CG35" i="19"/>
  <c r="CF35" i="19"/>
  <c r="CD35" i="19"/>
  <c r="CH35" i="19"/>
  <c r="AY43" i="19"/>
  <c r="AU43" i="19"/>
  <c r="AW43" i="19"/>
  <c r="AZ43" i="19"/>
  <c r="AV43" i="19"/>
  <c r="AX43" i="19"/>
  <c r="BT29" i="17"/>
  <c r="BP29" i="17"/>
  <c r="BR29" i="17"/>
  <c r="BU29" i="17"/>
  <c r="BQ29" i="17"/>
  <c r="BS29" i="17"/>
  <c r="CH29" i="17"/>
  <c r="CD29" i="17"/>
  <c r="CF29" i="17"/>
  <c r="CI29" i="17"/>
  <c r="CE29" i="17"/>
  <c r="CG29" i="17"/>
  <c r="BU33" i="19"/>
  <c r="BQ33" i="19"/>
  <c r="BS33" i="19"/>
  <c r="BR33" i="19"/>
  <c r="BT33" i="19"/>
  <c r="BP33" i="19"/>
  <c r="BL33" i="19"/>
  <c r="BN33" i="19"/>
  <c r="BJ33" i="19"/>
  <c r="BM33" i="19"/>
  <c r="BI33" i="19"/>
  <c r="BK33" i="19"/>
  <c r="CB34" i="21"/>
  <c r="BX34" i="21"/>
  <c r="BZ34" i="21"/>
  <c r="BY34" i="21"/>
  <c r="BW34" i="21"/>
  <c r="CA34" i="21"/>
  <c r="BK37" i="17"/>
  <c r="BM37" i="17"/>
  <c r="BI37" i="17"/>
  <c r="BL37" i="17"/>
  <c r="BN37" i="17"/>
  <c r="BJ37" i="17"/>
  <c r="CH37" i="17"/>
  <c r="CD37" i="17"/>
  <c r="CF37" i="17"/>
  <c r="CI37" i="17"/>
  <c r="CE37" i="17"/>
  <c r="CG37" i="17"/>
  <c r="AX42" i="21"/>
  <c r="AZ42" i="21"/>
  <c r="AV42" i="21"/>
  <c r="AY42" i="21"/>
  <c r="AU42" i="21"/>
  <c r="AW42" i="21"/>
  <c r="BL42" i="21"/>
  <c r="BN42" i="21"/>
  <c r="BJ42" i="21"/>
  <c r="BM42" i="21"/>
  <c r="BI42" i="21"/>
  <c r="BK42" i="21"/>
  <c r="BG50" i="21"/>
  <c r="BC50" i="21"/>
  <c r="BE50" i="21"/>
  <c r="BD50" i="21"/>
  <c r="BF50" i="21"/>
  <c r="BB50" i="21"/>
  <c r="BE53" i="19"/>
  <c r="BG53" i="19"/>
  <c r="BC53" i="19"/>
  <c r="BF53" i="19"/>
  <c r="BB53" i="19"/>
  <c r="BD53" i="19"/>
  <c r="BS53" i="19"/>
  <c r="BU53" i="19"/>
  <c r="BQ53" i="19"/>
  <c r="BT53" i="19"/>
  <c r="BP53" i="19"/>
  <c r="BR53" i="19"/>
  <c r="AW57" i="17"/>
  <c r="AZ57" i="17"/>
  <c r="AV57" i="17"/>
  <c r="AX57" i="17"/>
  <c r="AU57" i="17"/>
  <c r="AY57" i="17"/>
  <c r="BU50" i="19"/>
  <c r="BQ50" i="19"/>
  <c r="BS50" i="19"/>
  <c r="BP50" i="19"/>
  <c r="BT50" i="19"/>
  <c r="BR50" i="19"/>
  <c r="CI50" i="19"/>
  <c r="CE50" i="19"/>
  <c r="CF50" i="19"/>
  <c r="CH50" i="19"/>
  <c r="CG50" i="19"/>
  <c r="CD50" i="19"/>
  <c r="BU52" i="19"/>
  <c r="BQ52" i="19"/>
  <c r="BR52" i="19"/>
  <c r="BP52" i="19"/>
  <c r="BT52" i="19"/>
  <c r="BS52" i="19"/>
  <c r="CI52" i="19"/>
  <c r="CE52" i="19"/>
  <c r="CF52" i="19"/>
  <c r="CH52" i="19"/>
  <c r="CD52" i="19"/>
  <c r="CG52" i="19"/>
  <c r="BU54" i="19"/>
  <c r="BQ54" i="19"/>
  <c r="BS54" i="19"/>
  <c r="BR54" i="19"/>
  <c r="BP54" i="19"/>
  <c r="BT54" i="19"/>
  <c r="CI54" i="19"/>
  <c r="CE54" i="19"/>
  <c r="CG54" i="19"/>
  <c r="CF54" i="19"/>
  <c r="CH54" i="19"/>
  <c r="CD54" i="19"/>
  <c r="BU56" i="19"/>
  <c r="BQ56" i="19"/>
  <c r="BS56" i="19"/>
  <c r="BR56" i="19"/>
  <c r="BP56" i="19"/>
  <c r="BT56" i="19"/>
  <c r="CI56" i="19"/>
  <c r="CE56" i="19"/>
  <c r="CG56" i="19"/>
  <c r="CF56" i="19"/>
  <c r="CH56" i="19"/>
  <c r="CD56" i="19"/>
  <c r="BT58" i="19"/>
  <c r="BP58" i="19"/>
  <c r="BS58" i="19"/>
  <c r="BQ58" i="19"/>
  <c r="BU58" i="19"/>
  <c r="BR58" i="19"/>
  <c r="CH58" i="19"/>
  <c r="CD58" i="19"/>
  <c r="CI58" i="19"/>
  <c r="CF58" i="19"/>
  <c r="CG58" i="19"/>
  <c r="CE58" i="19"/>
  <c r="CB53" i="16"/>
  <c r="BX53" i="16"/>
  <c r="BZ53" i="16"/>
  <c r="BY53" i="16"/>
  <c r="CA53" i="16"/>
  <c r="BW53" i="16"/>
  <c r="BG63" i="16"/>
  <c r="BC63" i="16"/>
  <c r="BE63" i="16"/>
  <c r="BD63" i="16"/>
  <c r="BF63" i="16"/>
  <c r="BB63" i="16"/>
  <c r="BG61" i="16"/>
  <c r="BC61" i="16"/>
  <c r="BE61" i="16"/>
  <c r="BD61" i="16"/>
  <c r="BF61" i="16"/>
  <c r="BB61" i="16"/>
  <c r="CA63" i="19"/>
  <c r="BW63" i="19"/>
  <c r="BZ63" i="19"/>
  <c r="BY63" i="19"/>
  <c r="CB63" i="19"/>
  <c r="BX63" i="19"/>
  <c r="BD63" i="19"/>
  <c r="BG63" i="19"/>
  <c r="BC63" i="19"/>
  <c r="BF63" i="19"/>
  <c r="BB63" i="19"/>
  <c r="BE63" i="19"/>
  <c r="BL67" i="19"/>
  <c r="BM67" i="19"/>
  <c r="BK67" i="19"/>
  <c r="BI67" i="19"/>
  <c r="BN67" i="19"/>
  <c r="BJ67" i="19"/>
  <c r="BG67" i="19"/>
  <c r="BC67" i="19"/>
  <c r="BF67" i="19"/>
  <c r="BE67" i="19"/>
  <c r="BB67" i="19"/>
  <c r="BD67" i="19"/>
  <c r="BG28" i="16"/>
  <c r="BC28" i="16"/>
  <c r="BE28" i="16"/>
  <c r="BB28" i="16"/>
  <c r="BF28" i="16"/>
  <c r="BD28" i="16"/>
  <c r="BZ31" i="19"/>
  <c r="CB31" i="19"/>
  <c r="BX31" i="19"/>
  <c r="CA31" i="19"/>
  <c r="BW31" i="19"/>
  <c r="BY31" i="19"/>
  <c r="BU31" i="19"/>
  <c r="BQ31" i="19"/>
  <c r="BS31" i="19"/>
  <c r="BR31" i="19"/>
  <c r="BT31" i="19"/>
  <c r="BP31" i="19"/>
  <c r="BG32" i="16"/>
  <c r="BC32" i="16"/>
  <c r="BE32" i="16"/>
  <c r="BD32" i="16"/>
  <c r="BB32" i="16"/>
  <c r="BF32" i="16"/>
  <c r="CB36" i="21"/>
  <c r="BX36" i="21"/>
  <c r="BZ36" i="21"/>
  <c r="BY36" i="21"/>
  <c r="BW36" i="21"/>
  <c r="CA36" i="21"/>
  <c r="CA36" i="17"/>
  <c r="BW36" i="17"/>
  <c r="BY36" i="17"/>
  <c r="CB36" i="17"/>
  <c r="BX36" i="17"/>
  <c r="BZ36" i="17"/>
  <c r="BM36" i="17"/>
  <c r="BI36" i="17"/>
  <c r="BK36" i="17"/>
  <c r="BN36" i="17"/>
  <c r="BJ36" i="17"/>
  <c r="BL36" i="17"/>
  <c r="BE24" i="19"/>
  <c r="BG24" i="19"/>
  <c r="BC24" i="19"/>
  <c r="BF24" i="19"/>
  <c r="BB24" i="19"/>
  <c r="BD24" i="19"/>
  <c r="CB26" i="19"/>
  <c r="BX26" i="19"/>
  <c r="BZ26" i="19"/>
  <c r="BY26" i="19"/>
  <c r="CA26" i="19"/>
  <c r="BW26" i="19"/>
  <c r="BG30" i="16"/>
  <c r="BC30" i="16"/>
  <c r="BE30" i="16"/>
  <c r="BB30" i="16"/>
  <c r="BF30" i="16"/>
  <c r="BD30" i="16"/>
  <c r="CI30" i="16"/>
  <c r="CE30" i="16"/>
  <c r="CG30" i="16"/>
  <c r="CD30" i="16"/>
  <c r="CH30" i="16"/>
  <c r="CF30" i="16"/>
  <c r="CB40" i="21"/>
  <c r="BX40" i="21"/>
  <c r="BZ40" i="21"/>
  <c r="BY40" i="21"/>
  <c r="BW40" i="21"/>
  <c r="CA40" i="21"/>
  <c r="CG40" i="21"/>
  <c r="CI40" i="21"/>
  <c r="CE40" i="21"/>
  <c r="CH40" i="21"/>
  <c r="CD40" i="21"/>
  <c r="CF40" i="21"/>
  <c r="BN51" i="19"/>
  <c r="BJ51" i="19"/>
  <c r="BK51" i="19"/>
  <c r="BL51" i="19"/>
  <c r="BM51" i="19"/>
  <c r="BI51" i="19"/>
  <c r="CG51" i="19"/>
  <c r="CH51" i="19"/>
  <c r="CD51" i="19"/>
  <c r="CE51" i="19"/>
  <c r="CI51" i="19"/>
  <c r="CF51" i="19"/>
  <c r="BY55" i="17"/>
  <c r="CB55" i="17"/>
  <c r="BW55" i="17"/>
  <c r="BZ55" i="17"/>
  <c r="BX55" i="17"/>
  <c r="CA55" i="17"/>
  <c r="BZ59" i="19"/>
  <c r="BY59" i="19"/>
  <c r="CB59" i="19"/>
  <c r="BW59" i="19"/>
  <c r="CA59" i="19"/>
  <c r="BX59" i="19"/>
  <c r="BS51" i="16"/>
  <c r="BU51" i="16"/>
  <c r="BQ51" i="16"/>
  <c r="BT51" i="16"/>
  <c r="BP51" i="16"/>
  <c r="BR51" i="16"/>
  <c r="BU59" i="16"/>
  <c r="BQ59" i="16"/>
  <c r="BP59" i="16"/>
  <c r="BS59" i="16"/>
  <c r="BR59" i="16"/>
  <c r="BT59" i="16"/>
  <c r="AW64" i="19"/>
  <c r="AZ64" i="19"/>
  <c r="AV64" i="19"/>
  <c r="AX64" i="19"/>
  <c r="AU64" i="19"/>
  <c r="AY64" i="19"/>
  <c r="CH64" i="19"/>
  <c r="CD64" i="19"/>
  <c r="CG64" i="19"/>
  <c r="CE64" i="19"/>
  <c r="CI64" i="19"/>
  <c r="CF64" i="19"/>
  <c r="AX65" i="16"/>
  <c r="AZ65" i="16"/>
  <c r="AV65" i="16"/>
  <c r="AY65" i="16"/>
  <c r="AU65" i="16"/>
  <c r="AW65" i="16"/>
  <c r="CI65" i="16"/>
  <c r="CE65" i="16"/>
  <c r="CG65" i="16"/>
  <c r="CF65" i="16"/>
  <c r="CH65" i="16"/>
  <c r="CD65" i="16"/>
  <c r="BG23" i="19"/>
  <c r="BC23" i="19"/>
  <c r="BE23" i="19"/>
  <c r="BD23" i="19"/>
  <c r="BB23" i="19"/>
  <c r="BF23" i="19"/>
  <c r="AX23" i="19"/>
  <c r="AZ23" i="19"/>
  <c r="AV23" i="19"/>
  <c r="AY23" i="19"/>
  <c r="AU23" i="19"/>
  <c r="AW23" i="19"/>
  <c r="BT35" i="17"/>
  <c r="BP35" i="17"/>
  <c r="BR35" i="17"/>
  <c r="BU35" i="17"/>
  <c r="BQ35" i="17"/>
  <c r="BS35" i="17"/>
  <c r="BF35" i="17"/>
  <c r="BB35" i="17"/>
  <c r="BD35" i="17"/>
  <c r="BG35" i="17"/>
  <c r="BC35" i="17"/>
  <c r="BE35" i="17"/>
  <c r="BD39" i="19"/>
  <c r="BF39" i="19"/>
  <c r="BB39" i="19"/>
  <c r="BE39" i="19"/>
  <c r="BC39" i="19"/>
  <c r="BG39" i="19"/>
  <c r="BM39" i="19"/>
  <c r="BI39" i="19"/>
  <c r="BK39" i="19"/>
  <c r="BN39" i="19"/>
  <c r="BJ39" i="19"/>
  <c r="BL39" i="19"/>
  <c r="BT49" i="17"/>
  <c r="BP49" i="17"/>
  <c r="BR49" i="17"/>
  <c r="BU49" i="17"/>
  <c r="BQ49" i="17"/>
  <c r="BS49" i="17"/>
  <c r="AY23" i="16"/>
  <c r="AU23" i="16"/>
  <c r="AW23" i="16"/>
  <c r="AZ23" i="16"/>
  <c r="AV23" i="16"/>
  <c r="AX23" i="16"/>
  <c r="AY25" i="16"/>
  <c r="AU25" i="16"/>
  <c r="AW25" i="16"/>
  <c r="AZ25" i="16"/>
  <c r="AV25" i="16"/>
  <c r="AX25" i="16"/>
  <c r="BE27" i="16"/>
  <c r="BC27" i="16"/>
  <c r="BF27" i="16"/>
  <c r="BD27" i="16"/>
  <c r="BB27" i="16"/>
  <c r="BG27" i="16"/>
  <c r="BZ29" i="19"/>
  <c r="CB29" i="19"/>
  <c r="BX29" i="19"/>
  <c r="CA29" i="19"/>
  <c r="BW29" i="19"/>
  <c r="BY29" i="19"/>
  <c r="AW33" i="17"/>
  <c r="AY33" i="17"/>
  <c r="AU33" i="17"/>
  <c r="AX33" i="17"/>
  <c r="AZ33" i="17"/>
  <c r="AV33" i="17"/>
  <c r="BF33" i="17"/>
  <c r="BB33" i="17"/>
  <c r="BD33" i="17"/>
  <c r="BG33" i="17"/>
  <c r="BC33" i="17"/>
  <c r="BE33" i="17"/>
  <c r="BZ34" i="16"/>
  <c r="CB34" i="16"/>
  <c r="BX34" i="16"/>
  <c r="CA34" i="16"/>
  <c r="BW34" i="16"/>
  <c r="BY34" i="16"/>
  <c r="CA37" i="19"/>
  <c r="BW37" i="19"/>
  <c r="BY37" i="19"/>
  <c r="CB37" i="19"/>
  <c r="BX37" i="19"/>
  <c r="BZ37" i="19"/>
  <c r="CB44" i="21"/>
  <c r="BX44" i="21"/>
  <c r="BZ44" i="21"/>
  <c r="BY44" i="21"/>
  <c r="BW44" i="21"/>
  <c r="CA44" i="21"/>
  <c r="CG44" i="21"/>
  <c r="CI44" i="21"/>
  <c r="CE44" i="21"/>
  <c r="CH44" i="21"/>
  <c r="CD44" i="21"/>
  <c r="CF44" i="21"/>
  <c r="CA65" i="19"/>
  <c r="BW65" i="19"/>
  <c r="BZ65" i="19"/>
  <c r="BY65" i="19"/>
  <c r="CB65" i="19"/>
  <c r="BX65" i="19"/>
  <c r="BY53" i="17"/>
  <c r="CA53" i="17"/>
  <c r="BW53" i="17"/>
  <c r="BZ53" i="17"/>
  <c r="BX53" i="17"/>
  <c r="CB53" i="17"/>
  <c r="CB57" i="19"/>
  <c r="BX57" i="19"/>
  <c r="BZ57" i="19"/>
  <c r="BY57" i="19"/>
  <c r="BW57" i="19"/>
  <c r="CA57" i="19"/>
  <c r="BK60" i="19"/>
  <c r="BN60" i="19"/>
  <c r="BJ60" i="19"/>
  <c r="BL60" i="19"/>
  <c r="BM60" i="19"/>
  <c r="BI60" i="19"/>
  <c r="CH60" i="19"/>
  <c r="CD60" i="19"/>
  <c r="CG60" i="19"/>
  <c r="CE60" i="19"/>
  <c r="CI60" i="19"/>
  <c r="CF60" i="19"/>
  <c r="BM61" i="19"/>
  <c r="BI61" i="19"/>
  <c r="BL61" i="19"/>
  <c r="BK61" i="19"/>
  <c r="BJ61" i="19"/>
  <c r="BN61" i="19"/>
  <c r="BD61" i="19"/>
  <c r="BG61" i="19"/>
  <c r="BC61" i="19"/>
  <c r="BF61" i="19"/>
  <c r="BB61" i="19"/>
  <c r="BE61" i="19"/>
  <c r="BL67" i="16"/>
  <c r="BN67" i="16"/>
  <c r="BJ67" i="16"/>
  <c r="BM67" i="16"/>
  <c r="BI67" i="16"/>
  <c r="BK67" i="16"/>
  <c r="AW8" i="15"/>
  <c r="AY8" i="15" s="1"/>
  <c r="EP8" i="15" s="1"/>
  <c r="EU8" i="15" s="1"/>
  <c r="AX57" i="16"/>
  <c r="AW57" i="16"/>
  <c r="AZ57" i="16"/>
  <c r="AU57" i="16"/>
  <c r="AY57" i="16"/>
  <c r="AV57" i="16"/>
  <c r="CI57" i="16"/>
  <c r="CE57" i="16"/>
  <c r="CH57" i="16"/>
  <c r="CF57" i="16"/>
  <c r="CD57" i="16"/>
  <c r="CG57" i="16"/>
  <c r="BS66" i="16"/>
  <c r="BU66" i="16"/>
  <c r="BQ66" i="16"/>
  <c r="BT66" i="16"/>
  <c r="BP66" i="16"/>
  <c r="BR66" i="16"/>
  <c r="BF62" i="19"/>
  <c r="BB62" i="19"/>
  <c r="BE62" i="19"/>
  <c r="BC62" i="19"/>
  <c r="BG62" i="19"/>
  <c r="BD62" i="19"/>
  <c r="BE66" i="19"/>
  <c r="BG66" i="19"/>
  <c r="BB66" i="19"/>
  <c r="BF66" i="19"/>
  <c r="BC66" i="19"/>
  <c r="BD66" i="19"/>
  <c r="BR22" i="17"/>
  <c r="BU22" i="17"/>
  <c r="BQ22" i="17"/>
  <c r="BT22" i="17"/>
  <c r="BP22" i="17"/>
  <c r="BS22" i="17"/>
  <c r="CG22" i="19"/>
  <c r="CI22" i="19"/>
  <c r="CE22" i="19"/>
  <c r="CH22" i="19"/>
  <c r="CD22" i="19"/>
  <c r="CF22" i="19"/>
  <c r="CH24" i="16"/>
  <c r="CD24" i="16"/>
  <c r="CF24" i="16"/>
  <c r="CI24" i="16"/>
  <c r="CE24" i="16"/>
  <c r="CG24" i="16"/>
  <c r="BY24" i="16"/>
  <c r="CA24" i="16"/>
  <c r="BW24" i="16"/>
  <c r="BZ24" i="16"/>
  <c r="BX24" i="16"/>
  <c r="CB24" i="16"/>
  <c r="CI25" i="19"/>
  <c r="CE25" i="19"/>
  <c r="CG25" i="19"/>
  <c r="CF25" i="19"/>
  <c r="CD25" i="19"/>
  <c r="CH25" i="19"/>
  <c r="BZ25" i="19"/>
  <c r="CB25" i="19"/>
  <c r="BX25" i="19"/>
  <c r="CA25" i="19"/>
  <c r="BW25" i="19"/>
  <c r="BY25" i="19"/>
  <c r="AY28" i="17"/>
  <c r="AU28" i="17"/>
  <c r="AW28" i="17"/>
  <c r="AZ28" i="17"/>
  <c r="AV28" i="17"/>
  <c r="AX28" i="17"/>
  <c r="BR28" i="17"/>
  <c r="BT28" i="17"/>
  <c r="BP28" i="17"/>
  <c r="BS28" i="17"/>
  <c r="BU28" i="17"/>
  <c r="BQ28" i="17"/>
  <c r="BK31" i="17"/>
  <c r="BM31" i="17"/>
  <c r="BI31" i="17"/>
  <c r="BL31" i="17"/>
  <c r="BN31" i="17"/>
  <c r="BJ31" i="17"/>
  <c r="BL32" i="21"/>
  <c r="BN32" i="21"/>
  <c r="BJ32" i="21"/>
  <c r="BM32" i="21"/>
  <c r="BI32" i="21"/>
  <c r="BK32" i="21"/>
  <c r="BD32" i="17"/>
  <c r="BF32" i="17"/>
  <c r="BB32" i="17"/>
  <c r="BE32" i="17"/>
  <c r="BG32" i="17"/>
  <c r="BC32" i="17"/>
  <c r="BR32" i="17"/>
  <c r="BT32" i="17"/>
  <c r="BP32" i="17"/>
  <c r="BS32" i="17"/>
  <c r="BU32" i="17"/>
  <c r="BQ32" i="17"/>
  <c r="BG36" i="16"/>
  <c r="BC36" i="16"/>
  <c r="BE36" i="16"/>
  <c r="BD36" i="16"/>
  <c r="BB36" i="16"/>
  <c r="BF36" i="16"/>
  <c r="AY41" i="19"/>
  <c r="AU41" i="19"/>
  <c r="AW41" i="19"/>
  <c r="AZ41" i="19"/>
  <c r="AV41" i="19"/>
  <c r="AX41" i="19"/>
  <c r="AW45" i="19"/>
  <c r="AY45" i="19"/>
  <c r="AU45" i="19"/>
  <c r="AX45" i="19"/>
  <c r="AZ45" i="19"/>
  <c r="AV45" i="19"/>
  <c r="BU30" i="21"/>
  <c r="BQ30" i="21"/>
  <c r="BS30" i="21"/>
  <c r="BR30" i="21"/>
  <c r="BP30" i="21"/>
  <c r="BT30" i="21"/>
  <c r="CI30" i="21"/>
  <c r="CE30" i="21"/>
  <c r="CG30" i="21"/>
  <c r="CF30" i="21"/>
  <c r="CH30" i="21"/>
  <c r="CD30" i="21"/>
  <c r="AY30" i="17"/>
  <c r="AU30" i="17"/>
  <c r="AW30" i="17"/>
  <c r="AZ30" i="17"/>
  <c r="AV30" i="17"/>
  <c r="AX30" i="17"/>
  <c r="BM34" i="17"/>
  <c r="BI34" i="17"/>
  <c r="BK34" i="17"/>
  <c r="BN34" i="17"/>
  <c r="BJ34" i="17"/>
  <c r="BL34" i="17"/>
  <c r="BR34" i="17"/>
  <c r="BT34" i="17"/>
  <c r="BP34" i="17"/>
  <c r="BS34" i="17"/>
  <c r="BU34" i="17"/>
  <c r="BQ34" i="17"/>
  <c r="AX38" i="21"/>
  <c r="AZ38" i="21"/>
  <c r="AV38" i="21"/>
  <c r="AW38" i="21"/>
  <c r="AY38" i="21"/>
  <c r="AU38" i="21"/>
  <c r="BL38" i="21"/>
  <c r="BN38" i="21"/>
  <c r="BJ38" i="21"/>
  <c r="BK38" i="21"/>
  <c r="BI38" i="21"/>
  <c r="BM38" i="21"/>
  <c r="BG46" i="21"/>
  <c r="BC46" i="21"/>
  <c r="BE46" i="21"/>
  <c r="BD46" i="21"/>
  <c r="BF46" i="21"/>
  <c r="BB46" i="21"/>
  <c r="CB48" i="21"/>
  <c r="BX48" i="21"/>
  <c r="BZ48" i="21"/>
  <c r="BY48" i="21"/>
  <c r="BW48" i="21"/>
  <c r="CA48" i="21"/>
  <c r="BN48" i="21"/>
  <c r="BJ48" i="21"/>
  <c r="BL48" i="21"/>
  <c r="BK48" i="21"/>
  <c r="BM48" i="21"/>
  <c r="BI48" i="21"/>
  <c r="BY39" i="17"/>
  <c r="CA39" i="17"/>
  <c r="BW39" i="17"/>
  <c r="BZ39" i="17"/>
  <c r="BX39" i="17"/>
  <c r="CB39" i="17"/>
  <c r="BK39" i="17"/>
  <c r="BM39" i="17"/>
  <c r="BI39" i="17"/>
  <c r="BL39" i="17"/>
  <c r="BN39" i="17"/>
  <c r="BJ39" i="17"/>
  <c r="BY41" i="17"/>
  <c r="CA41" i="17"/>
  <c r="BW41" i="17"/>
  <c r="BZ41" i="17"/>
  <c r="BX41" i="17"/>
  <c r="CB41" i="17"/>
  <c r="BK41" i="17"/>
  <c r="BM41" i="17"/>
  <c r="BI41" i="17"/>
  <c r="BL41" i="17"/>
  <c r="BN41" i="17"/>
  <c r="BJ41" i="17"/>
  <c r="BY43" i="17"/>
  <c r="CA43" i="17"/>
  <c r="BW43" i="17"/>
  <c r="BZ43" i="17"/>
  <c r="BX43" i="17"/>
  <c r="CB43" i="17"/>
  <c r="BK43" i="17"/>
  <c r="BM43" i="17"/>
  <c r="BI43" i="17"/>
  <c r="BL43" i="17"/>
  <c r="BN43" i="17"/>
  <c r="BJ43" i="17"/>
  <c r="BY45" i="17"/>
  <c r="CA45" i="17"/>
  <c r="BW45" i="17"/>
  <c r="BZ45" i="17"/>
  <c r="BX45" i="17"/>
  <c r="CB45" i="17"/>
  <c r="BK45" i="17"/>
  <c r="BM45" i="17"/>
  <c r="BI45" i="17"/>
  <c r="BL45" i="17"/>
  <c r="BN45" i="17"/>
  <c r="BJ45" i="17"/>
  <c r="BY47" i="17"/>
  <c r="CA47" i="17"/>
  <c r="BW47" i="17"/>
  <c r="BZ47" i="17"/>
  <c r="BX47" i="17"/>
  <c r="CB47" i="17"/>
  <c r="BK47" i="17"/>
  <c r="BM47" i="17"/>
  <c r="BI47" i="17"/>
  <c r="BL47" i="17"/>
  <c r="BN47" i="17"/>
  <c r="BJ47" i="17"/>
  <c r="BF51" i="17"/>
  <c r="BB51" i="17"/>
  <c r="BD51" i="17"/>
  <c r="BG51" i="17"/>
  <c r="BC51" i="17"/>
  <c r="BE51" i="17"/>
  <c r="BK51" i="17"/>
  <c r="BM51" i="17"/>
  <c r="BI51" i="17"/>
  <c r="BL51" i="17"/>
  <c r="BN51" i="17"/>
  <c r="BJ51" i="17"/>
  <c r="BE55" i="19"/>
  <c r="BG55" i="19"/>
  <c r="BC55" i="19"/>
  <c r="BF55" i="19"/>
  <c r="BB55" i="19"/>
  <c r="BD55" i="19"/>
  <c r="BS55" i="19"/>
  <c r="BU55" i="19"/>
  <c r="BQ55" i="19"/>
  <c r="BT55" i="19"/>
  <c r="BP55" i="19"/>
  <c r="BR55" i="19"/>
  <c r="AW59" i="17"/>
  <c r="AZ59" i="17"/>
  <c r="AV59" i="17"/>
  <c r="AX59" i="17"/>
  <c r="AU59" i="17"/>
  <c r="AY59" i="17"/>
  <c r="CB55" i="16"/>
  <c r="BX55" i="16"/>
  <c r="BZ55" i="16"/>
  <c r="BY55" i="16"/>
  <c r="CA55" i="16"/>
  <c r="BW55" i="16"/>
  <c r="BS62" i="16"/>
  <c r="BU62" i="16"/>
  <c r="BQ62" i="16"/>
  <c r="BT62" i="16"/>
  <c r="BP62" i="16"/>
  <c r="BR62" i="16"/>
  <c r="CB64" i="16"/>
  <c r="BX64" i="16"/>
  <c r="BZ64" i="16"/>
  <c r="BY64" i="16"/>
  <c r="BW64" i="16"/>
  <c r="CA64" i="16"/>
  <c r="CG64" i="16"/>
  <c r="CI64" i="16"/>
  <c r="CE64" i="16"/>
  <c r="CH64" i="16"/>
  <c r="CD64" i="16"/>
  <c r="CF64" i="16"/>
  <c r="X18" i="20" l="1"/>
  <c r="R18" i="20"/>
  <c r="AE18" i="20"/>
  <c r="Y18" i="20"/>
  <c r="Q18" i="20"/>
  <c r="K18" i="20"/>
  <c r="J18" i="20"/>
  <c r="D18" i="20"/>
  <c r="AS18" i="20"/>
  <c r="AM18" i="20"/>
  <c r="AL18" i="20"/>
  <c r="AF18" i="20"/>
  <c r="AI18" i="23"/>
  <c r="S18" i="23"/>
  <c r="AG18" i="23"/>
  <c r="AG18" i="28" s="1"/>
  <c r="AG18" i="30" s="1"/>
  <c r="Q18" i="23"/>
  <c r="Q18" i="28" s="1"/>
  <c r="Q18" i="30" s="1"/>
  <c r="AH18" i="23"/>
  <c r="R18" i="23"/>
  <c r="Y8" i="20"/>
  <c r="AE8" i="20"/>
  <c r="Z18" i="23"/>
  <c r="AA18" i="23"/>
  <c r="ED8" i="15"/>
  <c r="AJ8" i="19" s="1"/>
  <c r="EA8" i="15"/>
  <c r="L8" i="19" s="1"/>
  <c r="EE8" i="15"/>
  <c r="AO8" i="19" s="1"/>
  <c r="DY8" i="15"/>
  <c r="EH8" i="15" s="1"/>
  <c r="EB8" i="15"/>
  <c r="T8" i="19" s="1"/>
  <c r="EC8" i="15"/>
  <c r="AA8" i="19" s="1"/>
  <c r="EC13" i="15"/>
  <c r="AB13" i="19" s="1"/>
  <c r="G17" i="25"/>
  <c r="I11" i="25"/>
  <c r="AC8" i="15"/>
  <c r="AE8" i="15" s="1"/>
  <c r="DF8" i="15" s="1"/>
  <c r="DK8" i="15" s="1"/>
  <c r="AA8" i="17" s="1"/>
  <c r="EC14" i="15"/>
  <c r="AC14" i="19" s="1"/>
  <c r="EE13" i="15"/>
  <c r="AN13" i="19" s="1"/>
  <c r="AM12" i="15"/>
  <c r="AO12" i="15" s="1"/>
  <c r="DX12" i="15" s="1"/>
  <c r="EB11" i="15"/>
  <c r="X11" i="19" s="1"/>
  <c r="EA11" i="15"/>
  <c r="L11" i="19" s="1"/>
  <c r="ED11" i="15"/>
  <c r="AG11" i="19" s="1"/>
  <c r="DY11" i="15"/>
  <c r="EK11" i="15" s="1"/>
  <c r="EE11" i="15"/>
  <c r="AP11" i="19" s="1"/>
  <c r="DZ11" i="15"/>
  <c r="E11" i="19" s="1"/>
  <c r="EC11" i="15"/>
  <c r="Z11" i="19" s="1"/>
  <c r="AM10" i="15"/>
  <c r="AO10" i="15" s="1"/>
  <c r="DX10" i="15" s="1"/>
  <c r="AM9" i="15"/>
  <c r="AO9" i="15" s="1"/>
  <c r="DX9" i="15" s="1"/>
  <c r="EE9" i="15" s="1"/>
  <c r="DY17" i="15"/>
  <c r="EF17" i="15" s="1"/>
  <c r="EA17" i="15"/>
  <c r="Q17" i="19" s="1"/>
  <c r="DZ17" i="15"/>
  <c r="H17" i="19" s="1"/>
  <c r="ED17" i="15"/>
  <c r="AK17" i="19" s="1"/>
  <c r="EE17" i="15"/>
  <c r="AR17" i="19" s="1"/>
  <c r="EB17" i="15"/>
  <c r="W17" i="19" s="1"/>
  <c r="DY13" i="15"/>
  <c r="EI13" i="15" s="1"/>
  <c r="EA13" i="15"/>
  <c r="M13" i="19" s="1"/>
  <c r="DZ13" i="15"/>
  <c r="J13" i="19" s="1"/>
  <c r="ED13" i="15"/>
  <c r="AK13" i="19" s="1"/>
  <c r="CO69" i="21"/>
  <c r="CV9" i="21" s="1"/>
  <c r="I9" i="21" s="1"/>
  <c r="K14" i="27"/>
  <c r="CP69" i="21"/>
  <c r="CW18" i="21" s="1"/>
  <c r="X18" i="21" s="1"/>
  <c r="G14" i="27"/>
  <c r="ED14" i="15"/>
  <c r="AH14" i="19" s="1"/>
  <c r="ET8" i="15"/>
  <c r="R8" i="20" s="1"/>
  <c r="F14" i="27"/>
  <c r="ES8" i="15"/>
  <c r="K8" i="20" s="1"/>
  <c r="AW16" i="15"/>
  <c r="AY16" i="15" s="1"/>
  <c r="EP16" i="15" s="1"/>
  <c r="AW15" i="15"/>
  <c r="AY15" i="15" s="1"/>
  <c r="EP15" i="15" s="1"/>
  <c r="AW14" i="15"/>
  <c r="AY14" i="15" s="1"/>
  <c r="EP14" i="15" s="1"/>
  <c r="AW9" i="15"/>
  <c r="AY9" i="15" s="1"/>
  <c r="EP9" i="15" s="1"/>
  <c r="AW13" i="15"/>
  <c r="AY13" i="15" s="1"/>
  <c r="EP13" i="15" s="1"/>
  <c r="AW10" i="15"/>
  <c r="AY10" i="15" s="1"/>
  <c r="EP10" i="15" s="1"/>
  <c r="AW11" i="15"/>
  <c r="AY11" i="15" s="1"/>
  <c r="EP11" i="15" s="1"/>
  <c r="AW12" i="15"/>
  <c r="AY12" i="15" s="1"/>
  <c r="EP12" i="15" s="1"/>
  <c r="AW17" i="15"/>
  <c r="AY17" i="15" s="1"/>
  <c r="EP17" i="15" s="1"/>
  <c r="S12" i="15"/>
  <c r="U12" i="15" s="1"/>
  <c r="CN12" i="15" s="1"/>
  <c r="S13" i="15"/>
  <c r="U13" i="15" s="1"/>
  <c r="CN13" i="15" s="1"/>
  <c r="S10" i="15"/>
  <c r="U10" i="15" s="1"/>
  <c r="CN10" i="15" s="1"/>
  <c r="S15" i="15"/>
  <c r="U15" i="15" s="1"/>
  <c r="CN15" i="15" s="1"/>
  <c r="S17" i="15"/>
  <c r="U17" i="15" s="1"/>
  <c r="CN17" i="15" s="1"/>
  <c r="S9" i="15"/>
  <c r="U9" i="15" s="1"/>
  <c r="CN9" i="15" s="1"/>
  <c r="S16" i="15"/>
  <c r="U16" i="15" s="1"/>
  <c r="CN16" i="15" s="1"/>
  <c r="S11" i="15"/>
  <c r="U11" i="15" s="1"/>
  <c r="CN11" i="15" s="1"/>
  <c r="S14" i="15"/>
  <c r="U14" i="15" s="1"/>
  <c r="CN14" i="15" s="1"/>
  <c r="DZ14" i="15"/>
  <c r="E14" i="19" s="1"/>
  <c r="CQ8" i="15"/>
  <c r="M8" i="16" s="1"/>
  <c r="CR8" i="15"/>
  <c r="S8" i="16" s="1"/>
  <c r="EQ8" i="15"/>
  <c r="FB8" i="15" s="1"/>
  <c r="EV8" i="15"/>
  <c r="AC14" i="15"/>
  <c r="AE14" i="15" s="1"/>
  <c r="DF14" i="15" s="1"/>
  <c r="AC11" i="15"/>
  <c r="AE11" i="15" s="1"/>
  <c r="DF11" i="15" s="1"/>
  <c r="AC16" i="15"/>
  <c r="AE16" i="15" s="1"/>
  <c r="DF16" i="15" s="1"/>
  <c r="AC15" i="15"/>
  <c r="AE15" i="15" s="1"/>
  <c r="DF15" i="15" s="1"/>
  <c r="AC9" i="15"/>
  <c r="AE9" i="15" s="1"/>
  <c r="DF9" i="15" s="1"/>
  <c r="AC10" i="15"/>
  <c r="AE10" i="15" s="1"/>
  <c r="DF10" i="15" s="1"/>
  <c r="AC17" i="15"/>
  <c r="AE17" i="15" s="1"/>
  <c r="DF17" i="15" s="1"/>
  <c r="AC13" i="15"/>
  <c r="AE13" i="15" s="1"/>
  <c r="DF13" i="15" s="1"/>
  <c r="AC12" i="15"/>
  <c r="AE12" i="15" s="1"/>
  <c r="DF12" i="15" s="1"/>
  <c r="CT8" i="15"/>
  <c r="AI8" i="16" s="1"/>
  <c r="EA14" i="15"/>
  <c r="L14" i="19" s="1"/>
  <c r="EB14" i="15"/>
  <c r="T14" i="19" s="1"/>
  <c r="CS8" i="15"/>
  <c r="AD8" i="16" s="1"/>
  <c r="ER8" i="15"/>
  <c r="D8" i="20" s="1"/>
  <c r="CU8" i="15"/>
  <c r="AP8" i="16" s="1"/>
  <c r="EE14" i="15"/>
  <c r="AO14" i="19" s="1"/>
  <c r="CO8" i="15"/>
  <c r="CV8" i="15" s="1"/>
  <c r="EW8" i="15"/>
  <c r="AM8" i="20" s="1"/>
  <c r="J14" i="27"/>
  <c r="CL69" i="21"/>
  <c r="CS15" i="21" s="1"/>
  <c r="AA15" i="21" s="1"/>
  <c r="CN69" i="21"/>
  <c r="CU17" i="21" s="1"/>
  <c r="AC17" i="21" s="1"/>
  <c r="CK69" i="21"/>
  <c r="CM69" i="21"/>
  <c r="CT14" i="21" s="1"/>
  <c r="AB14" i="21" s="1"/>
  <c r="BZ22" i="17"/>
  <c r="BX22" i="17"/>
  <c r="BW22" i="17"/>
  <c r="AY22" i="17"/>
  <c r="CB22" i="17"/>
  <c r="CA22" i="17"/>
  <c r="BD22" i="21"/>
  <c r="BK22" i="17"/>
  <c r="AU22" i="16"/>
  <c r="BZ22" i="16"/>
  <c r="CE22" i="16"/>
  <c r="BB22" i="17"/>
  <c r="BK22" i="21"/>
  <c r="BD22" i="17"/>
  <c r="CH22" i="16"/>
  <c r="BC22" i="17"/>
  <c r="AV22" i="17"/>
  <c r="AZ22" i="17"/>
  <c r="AW22" i="17"/>
  <c r="AX22" i="17"/>
  <c r="BC22" i="21"/>
  <c r="BN22" i="17"/>
  <c r="BM22" i="17"/>
  <c r="BL22" i="17"/>
  <c r="BJ22" i="17"/>
  <c r="CE22" i="17"/>
  <c r="BG22" i="17"/>
  <c r="BF22" i="17"/>
  <c r="CI22" i="16"/>
  <c r="CE22" i="21"/>
  <c r="CH22" i="17"/>
  <c r="BQ22" i="21"/>
  <c r="H14" i="27"/>
  <c r="CG22" i="17"/>
  <c r="CI22" i="17"/>
  <c r="AO1070" i="10"/>
  <c r="P1073" i="10" s="1"/>
  <c r="AI1070" i="10"/>
  <c r="O1073" i="10" s="1"/>
  <c r="CD22" i="17"/>
  <c r="W1070" i="10"/>
  <c r="M1073" i="10" s="1"/>
  <c r="Q1070" i="10"/>
  <c r="L1073" i="10" s="1"/>
  <c r="AS8" i="20"/>
  <c r="J17" i="25"/>
  <c r="I14" i="27"/>
  <c r="H11" i="25"/>
  <c r="K17" i="25"/>
  <c r="G11" i="25"/>
  <c r="F11" i="25"/>
  <c r="K11" i="25"/>
  <c r="J11" i="25"/>
  <c r="I17" i="25"/>
  <c r="F17" i="25"/>
  <c r="CF22" i="16"/>
  <c r="BP22" i="21"/>
  <c r="H17" i="25"/>
  <c r="CG22" i="16"/>
  <c r="AV22" i="16"/>
  <c r="AX22" i="16"/>
  <c r="AU22" i="21"/>
  <c r="BX22" i="16"/>
  <c r="BY22" i="16"/>
  <c r="AZ22" i="16"/>
  <c r="AY22" i="16"/>
  <c r="BI22" i="21"/>
  <c r="BW22" i="16"/>
  <c r="CB22" i="16"/>
  <c r="J10" i="25"/>
  <c r="F10" i="25"/>
  <c r="I10" i="25"/>
  <c r="K10" i="25"/>
  <c r="H10" i="25"/>
  <c r="G10" i="25"/>
  <c r="G9" i="25"/>
  <c r="J9" i="25"/>
  <c r="I9" i="25"/>
  <c r="H9" i="25"/>
  <c r="F9" i="25"/>
  <c r="K9" i="25"/>
  <c r="BD22" i="16"/>
  <c r="CD22" i="21"/>
  <c r="AV22" i="21"/>
  <c r="BE22" i="16"/>
  <c r="BC22" i="16"/>
  <c r="BF22" i="16"/>
  <c r="BJ22" i="16"/>
  <c r="AC1070" i="10"/>
  <c r="N1073" i="10" s="1"/>
  <c r="BB22" i="16"/>
  <c r="F72" i="20"/>
  <c r="F11" i="7" s="1"/>
  <c r="BM22" i="16"/>
  <c r="AU1070" i="10"/>
  <c r="Q1073" i="10" s="1"/>
  <c r="BN22" i="16"/>
  <c r="BK22" i="16"/>
  <c r="G76" i="20"/>
  <c r="BL22" i="16"/>
  <c r="CW17" i="21"/>
  <c r="AL17" i="21" s="1"/>
  <c r="CW21" i="21"/>
  <c r="AL21" i="21" s="1"/>
  <c r="CW19" i="21"/>
  <c r="AE19" i="21" s="1"/>
  <c r="CW22" i="21"/>
  <c r="Q22" i="21" s="1"/>
  <c r="I72" i="20"/>
  <c r="I11" i="7" s="1"/>
  <c r="E76" i="20"/>
  <c r="CV20" i="21"/>
  <c r="AD20" i="21" s="1"/>
  <c r="F76" i="20"/>
  <c r="H76" i="20"/>
  <c r="CU22" i="21"/>
  <c r="CT18" i="21"/>
  <c r="AP18" i="21" s="1"/>
  <c r="CT17" i="21"/>
  <c r="AP17" i="21" s="1"/>
  <c r="E72" i="20"/>
  <c r="E11" i="7" s="1"/>
  <c r="CU21" i="21"/>
  <c r="AJ21" i="21" s="1"/>
  <c r="CU18" i="21"/>
  <c r="V18" i="21" s="1"/>
  <c r="CV22" i="21"/>
  <c r="CW20" i="21"/>
  <c r="J20" i="21" s="1"/>
  <c r="CU19" i="21"/>
  <c r="AC19" i="21" s="1"/>
  <c r="H72" i="20"/>
  <c r="H11" i="7" s="1"/>
  <c r="CV21" i="21"/>
  <c r="AK21" i="21" s="1"/>
  <c r="CV19" i="21"/>
  <c r="W19" i="21" s="1"/>
  <c r="CU20" i="21"/>
  <c r="V20" i="21" s="1"/>
  <c r="CS8" i="21"/>
  <c r="T8" i="21" s="1"/>
  <c r="CT19" i="21"/>
  <c r="AB19" i="21" s="1"/>
  <c r="I76" i="20"/>
  <c r="G72" i="20"/>
  <c r="G11" i="7" s="1"/>
  <c r="CS14" i="21"/>
  <c r="M14" i="21" s="1"/>
  <c r="E8" i="30"/>
  <c r="M9" i="30"/>
  <c r="E9" i="30" s="1"/>
  <c r="E9" i="28"/>
  <c r="E14" i="28" s="1"/>
  <c r="B8" i="12" s="1"/>
  <c r="P28" i="30"/>
  <c r="H28" i="30" s="1"/>
  <c r="H28" i="28"/>
  <c r="P13" i="30"/>
  <c r="H13" i="30" s="1"/>
  <c r="H13" i="28"/>
  <c r="H36" i="2"/>
  <c r="AO13" i="28"/>
  <c r="AO13" i="30" s="1"/>
  <c r="Q13" i="28"/>
  <c r="BE13" i="28"/>
  <c r="BE13" i="30" s="1"/>
  <c r="Y13" i="28"/>
  <c r="Y13" i="30" s="1"/>
  <c r="AG13" i="28"/>
  <c r="AG13" i="30" s="1"/>
  <c r="AW13" i="28"/>
  <c r="AW13" i="30" s="1"/>
  <c r="P26" i="30"/>
  <c r="H26" i="30" s="1"/>
  <c r="H26" i="28"/>
  <c r="AC37" i="2"/>
  <c r="AB36" i="2"/>
  <c r="AA35" i="2"/>
  <c r="H39" i="2"/>
  <c r="AO44" i="28"/>
  <c r="AO44" i="30" s="1"/>
  <c r="BE29" i="28"/>
  <c r="BE29" i="30" s="1"/>
  <c r="Y29" i="28"/>
  <c r="Y29" i="30" s="1"/>
  <c r="AO27" i="28"/>
  <c r="AO27" i="30" s="1"/>
  <c r="AG26" i="28"/>
  <c r="AG26" i="30" s="1"/>
  <c r="BE44" i="28"/>
  <c r="BE44" i="30" s="1"/>
  <c r="Y44" i="28"/>
  <c r="Y44" i="30" s="1"/>
  <c r="AO29" i="28"/>
  <c r="AO29" i="30" s="1"/>
  <c r="BE27" i="28"/>
  <c r="BE27" i="30" s="1"/>
  <c r="Y27" i="28"/>
  <c r="Y27" i="30" s="1"/>
  <c r="AW26" i="28"/>
  <c r="AW26" i="30" s="1"/>
  <c r="Q44" i="28"/>
  <c r="Q29" i="28"/>
  <c r="AW27" i="28"/>
  <c r="AW27" i="30" s="1"/>
  <c r="AO26" i="28"/>
  <c r="AO26" i="30" s="1"/>
  <c r="AG27" i="28"/>
  <c r="AG27" i="30" s="1"/>
  <c r="Y26" i="28"/>
  <c r="Y26" i="30" s="1"/>
  <c r="AW29" i="28"/>
  <c r="AW29" i="30" s="1"/>
  <c r="Q27" i="28"/>
  <c r="AG44" i="28"/>
  <c r="AG44" i="30" s="1"/>
  <c r="AG29" i="28"/>
  <c r="AG29" i="30" s="1"/>
  <c r="BE26" i="28"/>
  <c r="BE26" i="30" s="1"/>
  <c r="AW44" i="28"/>
  <c r="AW44" i="30" s="1"/>
  <c r="Q26" i="28"/>
  <c r="P44" i="30"/>
  <c r="H44" i="30" s="1"/>
  <c r="H44" i="28"/>
  <c r="H38" i="2"/>
  <c r="S37" i="2"/>
  <c r="R36" i="2"/>
  <c r="Q35" i="2"/>
  <c r="AW28" i="28"/>
  <c r="AW28" i="30" s="1"/>
  <c r="Q28" i="28"/>
  <c r="AW18" i="28"/>
  <c r="AW18" i="30" s="1"/>
  <c r="AG28" i="28"/>
  <c r="AG28" i="30" s="1"/>
  <c r="BE19" i="28"/>
  <c r="BE19" i="30" s="1"/>
  <c r="BE28" i="28"/>
  <c r="BE28" i="30" s="1"/>
  <c r="Y28" i="28"/>
  <c r="Y28" i="30" s="1"/>
  <c r="AO28" i="28"/>
  <c r="AO28" i="30" s="1"/>
  <c r="AW19" i="28"/>
  <c r="AW19" i="30" s="1"/>
  <c r="AO18" i="28"/>
  <c r="AO18" i="30" s="1"/>
  <c r="AO19" i="28"/>
  <c r="AO19" i="30" s="1"/>
  <c r="BE18" i="28"/>
  <c r="BE18" i="30" s="1"/>
  <c r="Y18" i="28"/>
  <c r="P27" i="30"/>
  <c r="H27" i="30" s="1"/>
  <c r="H27" i="28"/>
  <c r="P29" i="30"/>
  <c r="H29" i="30" s="1"/>
  <c r="H29" i="28"/>
  <c r="F18" i="19"/>
  <c r="I18" i="19"/>
  <c r="H18" i="19"/>
  <c r="E18" i="19"/>
  <c r="J18" i="19"/>
  <c r="G18" i="19"/>
  <c r="M18" i="19"/>
  <c r="L18" i="19"/>
  <c r="O18" i="19"/>
  <c r="P18" i="19"/>
  <c r="N18" i="19"/>
  <c r="Q18" i="19"/>
  <c r="T21" i="19"/>
  <c r="U21" i="19"/>
  <c r="V21" i="19"/>
  <c r="W21" i="19"/>
  <c r="X21" i="19"/>
  <c r="S21" i="19"/>
  <c r="AD21" i="19"/>
  <c r="AE21" i="19"/>
  <c r="Z21" i="19"/>
  <c r="AA21" i="19"/>
  <c r="AB21" i="19"/>
  <c r="AC21" i="19"/>
  <c r="CH11" i="15"/>
  <c r="CI11" i="15"/>
  <c r="CD11" i="15"/>
  <c r="CE11" i="15"/>
  <c r="CF11" i="15"/>
  <c r="CG11" i="15"/>
  <c r="DZ11" i="21"/>
  <c r="EB11" i="21"/>
  <c r="DR11" i="21"/>
  <c r="DV11" i="21"/>
  <c r="DX11" i="21"/>
  <c r="DN11" i="21"/>
  <c r="DQ11" i="21"/>
  <c r="DS11" i="21"/>
  <c r="DP11" i="21"/>
  <c r="ED11" i="21"/>
  <c r="EF11" i="21"/>
  <c r="DO11" i="21"/>
  <c r="M20" i="19"/>
  <c r="L20" i="19"/>
  <c r="O20" i="19"/>
  <c r="N20" i="19"/>
  <c r="Q20" i="19"/>
  <c r="P20" i="19"/>
  <c r="EG20" i="15"/>
  <c r="EH20" i="15"/>
  <c r="EF20" i="15"/>
  <c r="EJ20" i="15"/>
  <c r="EI20" i="15"/>
  <c r="EK20" i="15"/>
  <c r="AE19" i="19"/>
  <c r="AB19" i="19"/>
  <c r="AA19" i="19"/>
  <c r="AD19" i="19"/>
  <c r="AC19" i="19"/>
  <c r="Z19" i="19"/>
  <c r="AR19" i="19"/>
  <c r="AQ19" i="19"/>
  <c r="AN19" i="19"/>
  <c r="AS19" i="19"/>
  <c r="AP19" i="19"/>
  <c r="AO19" i="19"/>
  <c r="T19" i="21"/>
  <c r="S19" i="21"/>
  <c r="AA19" i="21"/>
  <c r="Z19" i="21"/>
  <c r="CX18" i="15"/>
  <c r="CZ18" i="15"/>
  <c r="DA18" i="15"/>
  <c r="CV18" i="15"/>
  <c r="CW18" i="15"/>
  <c r="CY18" i="15"/>
  <c r="X21" i="16"/>
  <c r="W21" i="16"/>
  <c r="T21" i="16"/>
  <c r="S21" i="16"/>
  <c r="V21" i="16"/>
  <c r="U21" i="16"/>
  <c r="I21" i="16"/>
  <c r="F21" i="16"/>
  <c r="E21" i="16"/>
  <c r="H21" i="16"/>
  <c r="G21" i="16"/>
  <c r="J21" i="16"/>
  <c r="H20" i="16"/>
  <c r="G20" i="16"/>
  <c r="J20" i="16"/>
  <c r="I20" i="16"/>
  <c r="F20" i="16"/>
  <c r="E20" i="16"/>
  <c r="X8" i="19"/>
  <c r="ED13" i="21"/>
  <c r="EF13" i="21"/>
  <c r="DO13" i="21"/>
  <c r="DZ13" i="21"/>
  <c r="EB13" i="21"/>
  <c r="DR13" i="21"/>
  <c r="DV13" i="21"/>
  <c r="DX13" i="21"/>
  <c r="DN13" i="21"/>
  <c r="DQ13" i="21"/>
  <c r="DS13" i="21"/>
  <c r="DP13" i="21"/>
  <c r="CH13" i="15"/>
  <c r="CI13" i="15"/>
  <c r="CD13" i="15"/>
  <c r="CE13" i="15"/>
  <c r="CF13" i="15"/>
  <c r="CG13" i="15"/>
  <c r="CF12" i="15"/>
  <c r="CD12" i="15"/>
  <c r="CI12" i="15"/>
  <c r="CE12" i="15"/>
  <c r="CG12" i="15"/>
  <c r="CH12" i="15"/>
  <c r="AR19" i="16"/>
  <c r="AS19" i="16"/>
  <c r="AN19" i="16"/>
  <c r="AQ19" i="16"/>
  <c r="AP19" i="16"/>
  <c r="AO19" i="16"/>
  <c r="AK19" i="16"/>
  <c r="AH19" i="16"/>
  <c r="AG19" i="16"/>
  <c r="AJ19" i="16"/>
  <c r="AI19" i="16"/>
  <c r="AL19" i="16"/>
  <c r="AO16" i="19"/>
  <c r="AR16" i="19"/>
  <c r="AQ16" i="19"/>
  <c r="AP16" i="19"/>
  <c r="AS16" i="19"/>
  <c r="AN16" i="19"/>
  <c r="CE9" i="15"/>
  <c r="CF9" i="15"/>
  <c r="CH9" i="15"/>
  <c r="CD9" i="15"/>
  <c r="CI9" i="15"/>
  <c r="CG9" i="15"/>
  <c r="DQ9" i="21"/>
  <c r="DS9" i="21"/>
  <c r="DP9" i="21"/>
  <c r="ED9" i="21"/>
  <c r="EF9" i="21"/>
  <c r="DO9" i="21"/>
  <c r="DZ9" i="21"/>
  <c r="EB9" i="21"/>
  <c r="DR9" i="21"/>
  <c r="DV9" i="21"/>
  <c r="DX9" i="21"/>
  <c r="DN9" i="21"/>
  <c r="DS21" i="15"/>
  <c r="DQ21" i="15"/>
  <c r="DR21" i="15"/>
  <c r="DO21" i="15"/>
  <c r="DN21" i="15"/>
  <c r="DP21" i="15"/>
  <c r="DR20" i="15"/>
  <c r="DN20" i="15"/>
  <c r="DS20" i="15"/>
  <c r="DQ20" i="15"/>
  <c r="DO20" i="15"/>
  <c r="DP20" i="15"/>
  <c r="J20" i="17"/>
  <c r="I20" i="17"/>
  <c r="F20" i="17"/>
  <c r="E20" i="17"/>
  <c r="H20" i="17"/>
  <c r="G20" i="17"/>
  <c r="U13" i="19"/>
  <c r="X13" i="19"/>
  <c r="S13" i="19"/>
  <c r="T13" i="19"/>
  <c r="W13" i="19"/>
  <c r="V13" i="19"/>
  <c r="DV14" i="21"/>
  <c r="DX14" i="21"/>
  <c r="DN14" i="21"/>
  <c r="DQ14" i="21"/>
  <c r="DS14" i="21"/>
  <c r="DP14" i="21"/>
  <c r="ED14" i="21"/>
  <c r="EF14" i="21"/>
  <c r="DO14" i="21"/>
  <c r="DZ14" i="21"/>
  <c r="EB14" i="21"/>
  <c r="DR14" i="21"/>
  <c r="W18" i="17"/>
  <c r="T18" i="17"/>
  <c r="S18" i="17"/>
  <c r="V18" i="17"/>
  <c r="U18" i="17"/>
  <c r="X18" i="17"/>
  <c r="AC18" i="17"/>
  <c r="AB18" i="17"/>
  <c r="AA18" i="17"/>
  <c r="AD18" i="17"/>
  <c r="AE18" i="17"/>
  <c r="Z18" i="17"/>
  <c r="L21" i="21"/>
  <c r="M21" i="21"/>
  <c r="N21" i="21"/>
  <c r="AA21" i="21"/>
  <c r="Z21" i="21"/>
  <c r="AB21" i="21"/>
  <c r="E20" i="21"/>
  <c r="G20" i="21"/>
  <c r="F20" i="21"/>
  <c r="U20" i="21"/>
  <c r="T20" i="21"/>
  <c r="S20" i="21"/>
  <c r="EF15" i="15"/>
  <c r="EG15" i="15"/>
  <c r="EI15" i="15"/>
  <c r="EH15" i="15"/>
  <c r="EJ15" i="15"/>
  <c r="EK15" i="15"/>
  <c r="G15" i="19"/>
  <c r="J15" i="19"/>
  <c r="E15" i="19"/>
  <c r="F15" i="19"/>
  <c r="I15" i="19"/>
  <c r="H15" i="19"/>
  <c r="G19" i="17"/>
  <c r="F19" i="17"/>
  <c r="I19" i="17"/>
  <c r="J19" i="17"/>
  <c r="E19" i="17"/>
  <c r="H19" i="17"/>
  <c r="AE19" i="17"/>
  <c r="AD19" i="17"/>
  <c r="AA19" i="17"/>
  <c r="Z19" i="17"/>
  <c r="AC19" i="17"/>
  <c r="AB19" i="17"/>
  <c r="X18" i="19"/>
  <c r="U18" i="19"/>
  <c r="T18" i="19"/>
  <c r="W18" i="19"/>
  <c r="V18" i="19"/>
  <c r="S18" i="19"/>
  <c r="AB18" i="19"/>
  <c r="AE18" i="19"/>
  <c r="Z18" i="19"/>
  <c r="AA18" i="19"/>
  <c r="AD18" i="19"/>
  <c r="AC18" i="19"/>
  <c r="CF18" i="15"/>
  <c r="CD18" i="15"/>
  <c r="CE18" i="15"/>
  <c r="CI18" i="15"/>
  <c r="CG18" i="15"/>
  <c r="CH18" i="15"/>
  <c r="AI21" i="19"/>
  <c r="AJ21" i="19"/>
  <c r="AG21" i="19"/>
  <c r="AL21" i="19"/>
  <c r="AK21" i="19"/>
  <c r="AH21" i="19"/>
  <c r="AO21" i="19"/>
  <c r="AP21" i="19"/>
  <c r="AQ21" i="19"/>
  <c r="AN21" i="19"/>
  <c r="AS21" i="19"/>
  <c r="AR21" i="19"/>
  <c r="W20" i="19"/>
  <c r="V20" i="19"/>
  <c r="S20" i="19"/>
  <c r="X20" i="19"/>
  <c r="U20" i="19"/>
  <c r="T20" i="19"/>
  <c r="AL20" i="19"/>
  <c r="AI20" i="19"/>
  <c r="AH20" i="19"/>
  <c r="AK20" i="19"/>
  <c r="AJ20" i="19"/>
  <c r="AG20" i="19"/>
  <c r="CF8" i="15"/>
  <c r="CD8" i="15"/>
  <c r="CE8" i="15"/>
  <c r="CH8" i="15"/>
  <c r="CI8" i="15"/>
  <c r="CG8" i="15"/>
  <c r="CE10" i="15"/>
  <c r="CD10" i="15"/>
  <c r="CF10" i="15"/>
  <c r="CI10" i="15"/>
  <c r="CG10" i="15"/>
  <c r="CH10" i="15"/>
  <c r="AI19" i="19"/>
  <c r="AL19" i="19"/>
  <c r="AK19" i="19"/>
  <c r="AH19" i="19"/>
  <c r="AG19" i="19"/>
  <c r="AJ19" i="19"/>
  <c r="AN19" i="21"/>
  <c r="AO19" i="21"/>
  <c r="AH19" i="21"/>
  <c r="AG19" i="21"/>
  <c r="AI18" i="16"/>
  <c r="AL18" i="16"/>
  <c r="AK18" i="16"/>
  <c r="AH18" i="16"/>
  <c r="AG18" i="16"/>
  <c r="AJ18" i="16"/>
  <c r="L18" i="16"/>
  <c r="O18" i="16"/>
  <c r="N18" i="16"/>
  <c r="Q18" i="16"/>
  <c r="P18" i="16"/>
  <c r="M18" i="16"/>
  <c r="N21" i="16"/>
  <c r="M21" i="16"/>
  <c r="P21" i="16"/>
  <c r="Q21" i="16"/>
  <c r="L21" i="16"/>
  <c r="O21" i="16"/>
  <c r="AP21" i="16"/>
  <c r="AO21" i="16"/>
  <c r="AS21" i="16"/>
  <c r="AR21" i="16"/>
  <c r="AN21" i="16"/>
  <c r="AQ21" i="16"/>
  <c r="CX20" i="15"/>
  <c r="CY20" i="15"/>
  <c r="CZ20" i="15"/>
  <c r="DA20" i="15"/>
  <c r="CV20" i="15"/>
  <c r="CW20" i="15"/>
  <c r="AK20" i="16"/>
  <c r="AH20" i="16"/>
  <c r="AG20" i="16"/>
  <c r="AJ20" i="16"/>
  <c r="AI20" i="16"/>
  <c r="AL20" i="16"/>
  <c r="AH8" i="19"/>
  <c r="AL8" i="19"/>
  <c r="O19" i="16"/>
  <c r="N19" i="16"/>
  <c r="M19" i="16"/>
  <c r="P19" i="16"/>
  <c r="Q19" i="16"/>
  <c r="L19" i="16"/>
  <c r="AC16" i="19"/>
  <c r="AB16" i="19"/>
  <c r="AE16" i="19"/>
  <c r="Z16" i="19"/>
  <c r="AA16" i="19"/>
  <c r="AD16" i="19"/>
  <c r="I16" i="19"/>
  <c r="H16" i="19"/>
  <c r="E16" i="19"/>
  <c r="J16" i="19"/>
  <c r="G16" i="19"/>
  <c r="F16" i="19"/>
  <c r="CF16" i="15"/>
  <c r="CI16" i="15"/>
  <c r="CE16" i="15"/>
  <c r="CG16" i="15"/>
  <c r="CH16" i="15"/>
  <c r="CD16" i="15"/>
  <c r="FC18" i="15"/>
  <c r="FA18" i="15"/>
  <c r="FB18" i="15"/>
  <c r="EY18" i="15"/>
  <c r="EX18" i="15"/>
  <c r="EZ18" i="15"/>
  <c r="G21" i="17"/>
  <c r="F21" i="17"/>
  <c r="I21" i="17"/>
  <c r="J21" i="17"/>
  <c r="E21" i="17"/>
  <c r="H21" i="17"/>
  <c r="L21" i="17"/>
  <c r="O21" i="17"/>
  <c r="N21" i="17"/>
  <c r="Q21" i="17"/>
  <c r="P21" i="17"/>
  <c r="M21" i="17"/>
  <c r="X20" i="17"/>
  <c r="W20" i="17"/>
  <c r="T20" i="17"/>
  <c r="S20" i="17"/>
  <c r="V20" i="17"/>
  <c r="U20" i="17"/>
  <c r="AR20" i="17"/>
  <c r="AO20" i="17"/>
  <c r="AN20" i="17"/>
  <c r="AQ20" i="17"/>
  <c r="AP20" i="17"/>
  <c r="AS20" i="17"/>
  <c r="AG18" i="17"/>
  <c r="AJ18" i="17"/>
  <c r="AI18" i="17"/>
  <c r="AL18" i="17"/>
  <c r="AK18" i="17"/>
  <c r="AH18" i="17"/>
  <c r="AR18" i="17"/>
  <c r="AO18" i="17"/>
  <c r="AN18" i="17"/>
  <c r="AQ18" i="17"/>
  <c r="AP18" i="17"/>
  <c r="AS18" i="17"/>
  <c r="AG21" i="21"/>
  <c r="AI21" i="21"/>
  <c r="AH21" i="21"/>
  <c r="U21" i="21"/>
  <c r="T21" i="21"/>
  <c r="S21" i="21"/>
  <c r="AP20" i="21"/>
  <c r="AN20" i="21"/>
  <c r="AO20" i="21"/>
  <c r="AB20" i="21"/>
  <c r="AA20" i="21"/>
  <c r="Z20" i="21"/>
  <c r="AC17" i="19"/>
  <c r="Z17" i="19"/>
  <c r="AA17" i="19"/>
  <c r="AD17" i="19"/>
  <c r="AB17" i="19"/>
  <c r="AE17" i="19"/>
  <c r="P15" i="19"/>
  <c r="O15" i="19"/>
  <c r="L15" i="19"/>
  <c r="Q15" i="19"/>
  <c r="N15" i="19"/>
  <c r="M15" i="19"/>
  <c r="T15" i="19"/>
  <c r="W15" i="19"/>
  <c r="V15" i="19"/>
  <c r="U15" i="19"/>
  <c r="X15" i="19"/>
  <c r="S15" i="19"/>
  <c r="AP19" i="17"/>
  <c r="AS19" i="17"/>
  <c r="AR19" i="17"/>
  <c r="AO19" i="17"/>
  <c r="AN19" i="17"/>
  <c r="AQ19" i="17"/>
  <c r="DS19" i="15"/>
  <c r="DN19" i="15"/>
  <c r="DO19" i="15"/>
  <c r="DP19" i="15"/>
  <c r="DQ19" i="15"/>
  <c r="DR19" i="15"/>
  <c r="EG14" i="15"/>
  <c r="EH14" i="15"/>
  <c r="EJ14" i="15"/>
  <c r="EF14" i="15"/>
  <c r="EI14" i="15"/>
  <c r="EK14" i="15"/>
  <c r="AK18" i="19"/>
  <c r="AJ18" i="19"/>
  <c r="AG18" i="19"/>
  <c r="AL18" i="19"/>
  <c r="AI18" i="19"/>
  <c r="AH18" i="19"/>
  <c r="EF21" i="15"/>
  <c r="EG21" i="15"/>
  <c r="EI21" i="15"/>
  <c r="EH21" i="15"/>
  <c r="EJ21" i="15"/>
  <c r="EK21" i="15"/>
  <c r="AO20" i="19"/>
  <c r="AS20" i="19"/>
  <c r="AR20" i="19"/>
  <c r="AP20" i="19"/>
  <c r="AQ20" i="19"/>
  <c r="AN20" i="19"/>
  <c r="EJ19" i="15"/>
  <c r="EK19" i="15"/>
  <c r="EF19" i="15"/>
  <c r="EG19" i="15"/>
  <c r="EH19" i="15"/>
  <c r="EI19" i="15"/>
  <c r="Q19" i="19"/>
  <c r="N19" i="19"/>
  <c r="M19" i="19"/>
  <c r="P19" i="19"/>
  <c r="O19" i="19"/>
  <c r="L19" i="19"/>
  <c r="DV19" i="21"/>
  <c r="DX19" i="21"/>
  <c r="DN19" i="21"/>
  <c r="DQ19" i="21"/>
  <c r="DS19" i="21"/>
  <c r="DP19" i="21"/>
  <c r="ED19" i="21"/>
  <c r="EF19" i="21"/>
  <c r="DO19" i="21"/>
  <c r="DZ19" i="21"/>
  <c r="EB19" i="21"/>
  <c r="DR19" i="21"/>
  <c r="CD19" i="15"/>
  <c r="CI19" i="15"/>
  <c r="CG19" i="15"/>
  <c r="CE19" i="15"/>
  <c r="CF19" i="15"/>
  <c r="CH19" i="15"/>
  <c r="S18" i="16"/>
  <c r="V18" i="16"/>
  <c r="U18" i="16"/>
  <c r="T18" i="16"/>
  <c r="W18" i="16"/>
  <c r="X18" i="16"/>
  <c r="Z18" i="16"/>
  <c r="AC18" i="16"/>
  <c r="AD18" i="16"/>
  <c r="AB18" i="16"/>
  <c r="AE18" i="16"/>
  <c r="AA18" i="16"/>
  <c r="AB21" i="16"/>
  <c r="AE21" i="16"/>
  <c r="AD21" i="16"/>
  <c r="AA21" i="16"/>
  <c r="Z21" i="16"/>
  <c r="AC21" i="16"/>
  <c r="AI21" i="16"/>
  <c r="AL21" i="16"/>
  <c r="AK21" i="16"/>
  <c r="AH21" i="16"/>
  <c r="AG21" i="16"/>
  <c r="AJ21" i="16"/>
  <c r="AR20" i="16"/>
  <c r="AO20" i="16"/>
  <c r="AN20" i="16"/>
  <c r="AQ20" i="16"/>
  <c r="AP20" i="16"/>
  <c r="AS20" i="16"/>
  <c r="V20" i="16"/>
  <c r="U20" i="16"/>
  <c r="T20" i="16"/>
  <c r="W20" i="16"/>
  <c r="X20" i="16"/>
  <c r="S20" i="16"/>
  <c r="I8" i="19"/>
  <c r="H8" i="19"/>
  <c r="E8" i="19"/>
  <c r="J8" i="19"/>
  <c r="G8" i="19"/>
  <c r="F8" i="19"/>
  <c r="J19" i="16"/>
  <c r="I19" i="16"/>
  <c r="F19" i="16"/>
  <c r="E19" i="16"/>
  <c r="H19" i="16"/>
  <c r="G19" i="16"/>
  <c r="AD19" i="16"/>
  <c r="AA19" i="16"/>
  <c r="Z19" i="16"/>
  <c r="AC19" i="16"/>
  <c r="AB19" i="16"/>
  <c r="AE19" i="16"/>
  <c r="N16" i="19"/>
  <c r="Q16" i="19"/>
  <c r="P16" i="19"/>
  <c r="M16" i="19"/>
  <c r="L16" i="19"/>
  <c r="O16" i="19"/>
  <c r="EH16" i="15"/>
  <c r="EJ16" i="15"/>
  <c r="EK16" i="15"/>
  <c r="EG16" i="15"/>
  <c r="EF16" i="15"/>
  <c r="EI16" i="15"/>
  <c r="V21" i="17"/>
  <c r="U21" i="17"/>
  <c r="X21" i="17"/>
  <c r="W21" i="17"/>
  <c r="T21" i="17"/>
  <c r="S21" i="17"/>
  <c r="Z21" i="17"/>
  <c r="AC21" i="17"/>
  <c r="AB21" i="17"/>
  <c r="AE21" i="17"/>
  <c r="AD21" i="17"/>
  <c r="AA21" i="17"/>
  <c r="AD20" i="17"/>
  <c r="AE20" i="17"/>
  <c r="Z20" i="17"/>
  <c r="AC20" i="17"/>
  <c r="AB20" i="17"/>
  <c r="AA20" i="17"/>
  <c r="FA19" i="15"/>
  <c r="BU19" i="20" s="1"/>
  <c r="FB19" i="15"/>
  <c r="CB19" i="20" s="1"/>
  <c r="FC19" i="15"/>
  <c r="CI19" i="20" s="1"/>
  <c r="EX19" i="15"/>
  <c r="AZ19" i="20" s="1"/>
  <c r="EY19" i="15"/>
  <c r="BG19" i="20" s="1"/>
  <c r="EZ19" i="15"/>
  <c r="BN19" i="20" s="1"/>
  <c r="DN18" i="15"/>
  <c r="DS18" i="15"/>
  <c r="DQ18" i="15"/>
  <c r="DO18" i="15"/>
  <c r="DP18" i="15"/>
  <c r="DR18" i="15"/>
  <c r="CE21" i="15"/>
  <c r="CF21" i="15"/>
  <c r="CH21" i="15"/>
  <c r="CD21" i="15"/>
  <c r="CI21" i="15"/>
  <c r="CG21" i="15"/>
  <c r="DQ21" i="21"/>
  <c r="DS21" i="21"/>
  <c r="DP21" i="21"/>
  <c r="ED21" i="21"/>
  <c r="EF21" i="21"/>
  <c r="DO21" i="21"/>
  <c r="DZ21" i="21"/>
  <c r="EB21" i="21"/>
  <c r="DR21" i="21"/>
  <c r="DV21" i="21"/>
  <c r="DX21" i="21"/>
  <c r="DN21" i="21"/>
  <c r="AG20" i="21"/>
  <c r="AI20" i="21"/>
  <c r="AH20" i="21"/>
  <c r="CE20" i="15"/>
  <c r="CG20" i="15"/>
  <c r="CH20" i="15"/>
  <c r="CI20" i="15"/>
  <c r="CD20" i="15"/>
  <c r="CF20" i="15"/>
  <c r="CD17" i="15"/>
  <c r="CI17" i="15"/>
  <c r="CG17" i="15"/>
  <c r="CE17" i="15"/>
  <c r="CF17" i="15"/>
  <c r="CH17" i="15"/>
  <c r="DZ17" i="21"/>
  <c r="EB17" i="21"/>
  <c r="DR17" i="21"/>
  <c r="DV17" i="21"/>
  <c r="DX17" i="21"/>
  <c r="DN17" i="21"/>
  <c r="DQ17" i="21"/>
  <c r="DS17" i="21"/>
  <c r="DP17" i="21"/>
  <c r="ED17" i="21"/>
  <c r="EF17" i="21"/>
  <c r="DO17" i="21"/>
  <c r="AD15" i="19"/>
  <c r="AC15" i="19"/>
  <c r="Z15" i="19"/>
  <c r="AE15" i="19"/>
  <c r="AB15" i="19"/>
  <c r="AA15" i="19"/>
  <c r="AK19" i="17"/>
  <c r="AL19" i="17"/>
  <c r="AG19" i="17"/>
  <c r="AJ19" i="17"/>
  <c r="AI19" i="17"/>
  <c r="AH19" i="17"/>
  <c r="Q19" i="17"/>
  <c r="P19" i="17"/>
  <c r="M19" i="17"/>
  <c r="L19" i="17"/>
  <c r="O19" i="17"/>
  <c r="N19" i="17"/>
  <c r="H14" i="19"/>
  <c r="AS18" i="19"/>
  <c r="AN18" i="19"/>
  <c r="AO18" i="19"/>
  <c r="AR18" i="19"/>
  <c r="AQ18" i="19"/>
  <c r="AP18" i="19"/>
  <c r="EF18" i="15"/>
  <c r="EI18" i="15"/>
  <c r="EK18" i="15"/>
  <c r="EG18" i="15"/>
  <c r="EH18" i="15"/>
  <c r="EJ18" i="15"/>
  <c r="DQ18" i="21"/>
  <c r="DS18" i="21"/>
  <c r="DP18" i="21"/>
  <c r="ED18" i="21"/>
  <c r="EF18" i="21"/>
  <c r="DO18" i="21"/>
  <c r="DZ18" i="21"/>
  <c r="EB18" i="21"/>
  <c r="DR18" i="21"/>
  <c r="DV18" i="21"/>
  <c r="DX18" i="21"/>
  <c r="DN18" i="21"/>
  <c r="H21" i="19"/>
  <c r="E21" i="19"/>
  <c r="J21" i="19"/>
  <c r="I21" i="19"/>
  <c r="F21" i="19"/>
  <c r="G21" i="19"/>
  <c r="L21" i="19"/>
  <c r="Q21" i="19"/>
  <c r="P21" i="19"/>
  <c r="M21" i="19"/>
  <c r="N21" i="19"/>
  <c r="O21" i="19"/>
  <c r="AE20" i="19"/>
  <c r="Z20" i="19"/>
  <c r="AA20" i="19"/>
  <c r="AD20" i="19"/>
  <c r="AC20" i="19"/>
  <c r="AB20" i="19"/>
  <c r="I20" i="19"/>
  <c r="H20" i="19"/>
  <c r="E20" i="19"/>
  <c r="J20" i="19"/>
  <c r="G20" i="19"/>
  <c r="F20" i="19"/>
  <c r="DQ8" i="21"/>
  <c r="DS8" i="21"/>
  <c r="DP8" i="21"/>
  <c r="ED8" i="21"/>
  <c r="EF8" i="21"/>
  <c r="DO8" i="21"/>
  <c r="DZ8" i="21"/>
  <c r="EB8" i="21"/>
  <c r="DR8" i="21"/>
  <c r="DV8" i="21"/>
  <c r="DX8" i="21"/>
  <c r="DN8" i="21"/>
  <c r="DQ10" i="21"/>
  <c r="DS10" i="21"/>
  <c r="DP10" i="21"/>
  <c r="ED10" i="21"/>
  <c r="EF10" i="21"/>
  <c r="DO10" i="21"/>
  <c r="DZ10" i="21"/>
  <c r="EB10" i="21"/>
  <c r="DR10" i="21"/>
  <c r="DV10" i="21"/>
  <c r="DX10" i="21"/>
  <c r="DN10" i="21"/>
  <c r="H19" i="19"/>
  <c r="G19" i="19"/>
  <c r="J19" i="19"/>
  <c r="E19" i="19"/>
  <c r="F19" i="19"/>
  <c r="I19" i="19"/>
  <c r="U19" i="19"/>
  <c r="X19" i="19"/>
  <c r="S19" i="19"/>
  <c r="T19" i="19"/>
  <c r="W19" i="19"/>
  <c r="V19" i="19"/>
  <c r="E19" i="21"/>
  <c r="F19" i="21"/>
  <c r="M19" i="21"/>
  <c r="L19" i="21"/>
  <c r="I18" i="16"/>
  <c r="F18" i="16"/>
  <c r="E18" i="16"/>
  <c r="H18" i="16"/>
  <c r="G18" i="16"/>
  <c r="J18" i="16"/>
  <c r="AS18" i="16"/>
  <c r="AR18" i="16"/>
  <c r="AO18" i="16"/>
  <c r="AN18" i="16"/>
  <c r="AQ18" i="16"/>
  <c r="AP18" i="16"/>
  <c r="EX21" i="15"/>
  <c r="AZ21" i="20" s="1"/>
  <c r="FC21" i="15"/>
  <c r="CI21" i="20" s="1"/>
  <c r="FA21" i="15"/>
  <c r="BU21" i="20" s="1"/>
  <c r="EY21" i="15"/>
  <c r="BG21" i="20" s="1"/>
  <c r="EZ21" i="15"/>
  <c r="BN21" i="20" s="1"/>
  <c r="FB21" i="15"/>
  <c r="CB21" i="20" s="1"/>
  <c r="DA21" i="15"/>
  <c r="CW21" i="15"/>
  <c r="CX21" i="15"/>
  <c r="CV21" i="15"/>
  <c r="CZ21" i="15"/>
  <c r="CY21" i="15"/>
  <c r="EZ20" i="15"/>
  <c r="BN20" i="20" s="1"/>
  <c r="FC20" i="15"/>
  <c r="CI20" i="20" s="1"/>
  <c r="FA20" i="15"/>
  <c r="BU20" i="20" s="1"/>
  <c r="FB20" i="15"/>
  <c r="CB20" i="20" s="1"/>
  <c r="EY20" i="15"/>
  <c r="BG20" i="20" s="1"/>
  <c r="EX20" i="15"/>
  <c r="AZ20" i="20" s="1"/>
  <c r="Z20" i="16"/>
  <c r="AC20" i="16"/>
  <c r="AB20" i="16"/>
  <c r="AE20" i="16"/>
  <c r="AD20" i="16"/>
  <c r="AA20" i="16"/>
  <c r="Q20" i="16"/>
  <c r="P20" i="16"/>
  <c r="M20" i="16"/>
  <c r="L20" i="16"/>
  <c r="O20" i="16"/>
  <c r="N20" i="16"/>
  <c r="DZ12" i="21"/>
  <c r="EB12" i="21"/>
  <c r="DR12" i="21"/>
  <c r="DV12" i="21"/>
  <c r="DX12" i="21"/>
  <c r="DN12" i="21"/>
  <c r="DQ12" i="21"/>
  <c r="DS12" i="21"/>
  <c r="DP12" i="21"/>
  <c r="ED12" i="21"/>
  <c r="EF12" i="21"/>
  <c r="DO12" i="21"/>
  <c r="CW19" i="15"/>
  <c r="CX19" i="15"/>
  <c r="CV19" i="15"/>
  <c r="CZ19" i="15"/>
  <c r="CY19" i="15"/>
  <c r="DA19" i="15"/>
  <c r="X19" i="16"/>
  <c r="W19" i="16"/>
  <c r="T19" i="16"/>
  <c r="S19" i="16"/>
  <c r="V19" i="16"/>
  <c r="U19" i="16"/>
  <c r="X16" i="19"/>
  <c r="U16" i="19"/>
  <c r="T16" i="19"/>
  <c r="W16" i="19"/>
  <c r="V16" i="19"/>
  <c r="S16" i="19"/>
  <c r="AH16" i="19"/>
  <c r="AJ16" i="19"/>
  <c r="AI16" i="19"/>
  <c r="AL16" i="19"/>
  <c r="AK16" i="19"/>
  <c r="AG16" i="19"/>
  <c r="DZ16" i="21"/>
  <c r="EB16" i="21"/>
  <c r="DR16" i="21"/>
  <c r="ED16" i="21"/>
  <c r="DO16" i="21"/>
  <c r="DV16" i="21"/>
  <c r="DX16" i="21"/>
  <c r="DN16" i="21"/>
  <c r="DQ16" i="21"/>
  <c r="DS16" i="21"/>
  <c r="DP16" i="21"/>
  <c r="EF16" i="21"/>
  <c r="AK21" i="17"/>
  <c r="AL21" i="17"/>
  <c r="AG21" i="17"/>
  <c r="AJ21" i="17"/>
  <c r="AI21" i="17"/>
  <c r="AH21" i="17"/>
  <c r="AS21" i="17"/>
  <c r="AR21" i="17"/>
  <c r="AO21" i="17"/>
  <c r="AN21" i="17"/>
  <c r="AQ21" i="17"/>
  <c r="AP21" i="17"/>
  <c r="AK20" i="17"/>
  <c r="AH20" i="17"/>
  <c r="AG20" i="17"/>
  <c r="AJ20" i="17"/>
  <c r="AI20" i="17"/>
  <c r="AL20" i="17"/>
  <c r="O20" i="17"/>
  <c r="N20" i="17"/>
  <c r="Q20" i="17"/>
  <c r="P20" i="17"/>
  <c r="M20" i="17"/>
  <c r="L20" i="17"/>
  <c r="I8" i="16"/>
  <c r="F8" i="16"/>
  <c r="E8" i="16"/>
  <c r="H8" i="16"/>
  <c r="G8" i="16"/>
  <c r="J8" i="16"/>
  <c r="G13" i="19"/>
  <c r="CH15" i="15"/>
  <c r="CD15" i="15"/>
  <c r="CI15" i="15"/>
  <c r="CG15" i="15"/>
  <c r="CE15" i="15"/>
  <c r="CF15" i="15"/>
  <c r="DQ15" i="21"/>
  <c r="DS15" i="21"/>
  <c r="DP15" i="21"/>
  <c r="ED15" i="21"/>
  <c r="EF15" i="21"/>
  <c r="DO15" i="21"/>
  <c r="DZ15" i="21"/>
  <c r="EB15" i="21"/>
  <c r="DR15" i="21"/>
  <c r="DV15" i="21"/>
  <c r="DX15" i="21"/>
  <c r="DN15" i="21"/>
  <c r="CG14" i="15"/>
  <c r="CH14" i="15"/>
  <c r="CI14" i="15"/>
  <c r="CD14" i="15"/>
  <c r="CF14" i="15"/>
  <c r="CE14" i="15"/>
  <c r="G18" i="17"/>
  <c r="J18" i="17"/>
  <c r="I18" i="17"/>
  <c r="F18" i="17"/>
  <c r="E18" i="17"/>
  <c r="H18" i="17"/>
  <c r="P18" i="17"/>
  <c r="M18" i="17"/>
  <c r="L18" i="17"/>
  <c r="O18" i="17"/>
  <c r="N18" i="17"/>
  <c r="Q18" i="17"/>
  <c r="F21" i="21"/>
  <c r="E21" i="21"/>
  <c r="G21" i="21"/>
  <c r="AP21" i="21"/>
  <c r="AN21" i="21"/>
  <c r="AO21" i="21"/>
  <c r="DZ20" i="21"/>
  <c r="EB20" i="21"/>
  <c r="DR20" i="21"/>
  <c r="DV20" i="21"/>
  <c r="DX20" i="21"/>
  <c r="DN20" i="21"/>
  <c r="DQ20" i="21"/>
  <c r="DS20" i="21"/>
  <c r="DP20" i="21"/>
  <c r="ED20" i="21"/>
  <c r="EF20" i="21"/>
  <c r="DO20" i="21"/>
  <c r="M20" i="21"/>
  <c r="N20" i="21"/>
  <c r="L20" i="21"/>
  <c r="AJ15" i="19"/>
  <c r="AI15" i="19"/>
  <c r="AL15" i="19"/>
  <c r="AK15" i="19"/>
  <c r="AH15" i="19"/>
  <c r="AG15" i="19"/>
  <c r="AS15" i="19"/>
  <c r="AP15" i="19"/>
  <c r="AO15" i="19"/>
  <c r="AR15" i="19"/>
  <c r="AQ15" i="19"/>
  <c r="AN15" i="19"/>
  <c r="W19" i="17"/>
  <c r="T19" i="17"/>
  <c r="S19" i="17"/>
  <c r="V19" i="17"/>
  <c r="U19" i="17"/>
  <c r="X19" i="17"/>
  <c r="CV14" i="21" l="1"/>
  <c r="AK14" i="21" s="1"/>
  <c r="CV15" i="21"/>
  <c r="W15" i="21" s="1"/>
  <c r="CV18" i="21"/>
  <c r="I18" i="21" s="1"/>
  <c r="CV16" i="21"/>
  <c r="AR16" i="21" s="1"/>
  <c r="CV17" i="21"/>
  <c r="AR17" i="21" s="1"/>
  <c r="CS16" i="21"/>
  <c r="F16" i="21" s="1"/>
  <c r="CS17" i="21"/>
  <c r="T17" i="21" s="1"/>
  <c r="CB18" i="20"/>
  <c r="BV18" i="20"/>
  <c r="BG18" i="20"/>
  <c r="BA18" i="20"/>
  <c r="BU18" i="20"/>
  <c r="BO18" i="20"/>
  <c r="CI18" i="20"/>
  <c r="CC18" i="20"/>
  <c r="BN18" i="20"/>
  <c r="BH18" i="20"/>
  <c r="AZ18" i="20"/>
  <c r="AT18" i="20"/>
  <c r="CR12" i="21"/>
  <c r="AG12" i="21" s="1"/>
  <c r="CR18" i="21"/>
  <c r="BP18" i="21" s="1"/>
  <c r="CR17" i="21"/>
  <c r="AU17" i="21" s="1"/>
  <c r="CS18" i="21"/>
  <c r="F18" i="21" s="1"/>
  <c r="AI8" i="19"/>
  <c r="J8" i="20"/>
  <c r="AG8" i="19"/>
  <c r="AK8" i="19"/>
  <c r="EY8" i="15"/>
  <c r="BA8" i="20" s="1"/>
  <c r="X8" i="20"/>
  <c r="Q8" i="20"/>
  <c r="AF8" i="20"/>
  <c r="AL8" i="20"/>
  <c r="CW11" i="21"/>
  <c r="AS11" i="21" s="1"/>
  <c r="EI8" i="15"/>
  <c r="DI8" i="15"/>
  <c r="O8" i="17" s="1"/>
  <c r="DY9" i="15"/>
  <c r="EI9" i="15" s="1"/>
  <c r="O8" i="19"/>
  <c r="Q8" i="19"/>
  <c r="AK9" i="21"/>
  <c r="T15" i="21"/>
  <c r="CS12" i="21"/>
  <c r="AH12" i="21" s="1"/>
  <c r="CV12" i="21"/>
  <c r="AK12" i="21" s="1"/>
  <c r="M15" i="21"/>
  <c r="AD9" i="21"/>
  <c r="P9" i="21"/>
  <c r="CS13" i="21"/>
  <c r="AA13" i="21" s="1"/>
  <c r="CV8" i="21"/>
  <c r="AK8" i="21" s="1"/>
  <c r="AR9" i="21"/>
  <c r="AH15" i="21"/>
  <c r="W9" i="21"/>
  <c r="F15" i="21"/>
  <c r="CV11" i="21"/>
  <c r="AD11" i="21" s="1"/>
  <c r="CS11" i="21"/>
  <c r="AO11" i="21" s="1"/>
  <c r="CV13" i="21"/>
  <c r="AK13" i="21" s="1"/>
  <c r="CV10" i="21"/>
  <c r="W10" i="21" s="1"/>
  <c r="N8" i="19"/>
  <c r="M8" i="19"/>
  <c r="P8" i="19"/>
  <c r="AB8" i="19"/>
  <c r="AE13" i="19"/>
  <c r="P17" i="19"/>
  <c r="AP8" i="19"/>
  <c r="AQ8" i="19"/>
  <c r="AN8" i="19"/>
  <c r="AR8" i="19"/>
  <c r="AS8" i="19"/>
  <c r="EI11" i="15"/>
  <c r="BU11" i="19" s="1"/>
  <c r="AR14" i="19"/>
  <c r="V8" i="19"/>
  <c r="S8" i="19"/>
  <c r="W8" i="19"/>
  <c r="AE8" i="19"/>
  <c r="Z8" i="17"/>
  <c r="Z8" i="19"/>
  <c r="AD8" i="19"/>
  <c r="U8" i="19"/>
  <c r="AC8" i="19"/>
  <c r="F14" i="19"/>
  <c r="AN14" i="19"/>
  <c r="AS13" i="19"/>
  <c r="EK8" i="15"/>
  <c r="CI8" i="19" s="1"/>
  <c r="AE11" i="19"/>
  <c r="V17" i="19"/>
  <c r="EF8" i="15"/>
  <c r="AZ8" i="19" s="1"/>
  <c r="EJ8" i="15"/>
  <c r="CA8" i="19" s="1"/>
  <c r="AJ11" i="19"/>
  <c r="AA11" i="19"/>
  <c r="X17" i="19"/>
  <c r="EG8" i="15"/>
  <c r="BE8" i="19" s="1"/>
  <c r="Z13" i="19"/>
  <c r="F11" i="19"/>
  <c r="AD13" i="19"/>
  <c r="AA13" i="19"/>
  <c r="AC13" i="19"/>
  <c r="M17" i="19"/>
  <c r="AL13" i="19"/>
  <c r="L17" i="19"/>
  <c r="N17" i="19"/>
  <c r="AC11" i="19"/>
  <c r="T17" i="19"/>
  <c r="AO13" i="19"/>
  <c r="AQ13" i="19"/>
  <c r="AL11" i="19"/>
  <c r="AH11" i="19"/>
  <c r="O17" i="19"/>
  <c r="AB11" i="19"/>
  <c r="AD11" i="19"/>
  <c r="U17" i="19"/>
  <c r="S17" i="19"/>
  <c r="AP13" i="19"/>
  <c r="AR13" i="19"/>
  <c r="AI11" i="19"/>
  <c r="AK11" i="19"/>
  <c r="EG11" i="15"/>
  <c r="BE11" i="19" s="1"/>
  <c r="G14" i="19"/>
  <c r="I14" i="19"/>
  <c r="EJ11" i="15"/>
  <c r="BZ11" i="19" s="1"/>
  <c r="EF11" i="15"/>
  <c r="AU11" i="19" s="1"/>
  <c r="J14" i="19"/>
  <c r="G17" i="19"/>
  <c r="EJ13" i="15"/>
  <c r="BZ13" i="19" s="1"/>
  <c r="AP14" i="19"/>
  <c r="AJ14" i="19"/>
  <c r="EH11" i="15"/>
  <c r="BJ11" i="19" s="1"/>
  <c r="EF13" i="15"/>
  <c r="AZ13" i="19" s="1"/>
  <c r="AQ14" i="19"/>
  <c r="AS14" i="19"/>
  <c r="Q13" i="19"/>
  <c r="AC8" i="17"/>
  <c r="AE8" i="17"/>
  <c r="O8" i="16"/>
  <c r="L13" i="19"/>
  <c r="AN11" i="19"/>
  <c r="AB8" i="17"/>
  <c r="T11" i="19"/>
  <c r="N14" i="19"/>
  <c r="FA8" i="15"/>
  <c r="BO8" i="20" s="1"/>
  <c r="DM8" i="15"/>
  <c r="AQ8" i="17" s="1"/>
  <c r="O13" i="19"/>
  <c r="AD8" i="17"/>
  <c r="AD14" i="19"/>
  <c r="AS17" i="19"/>
  <c r="Q8" i="16"/>
  <c r="DG8" i="15"/>
  <c r="DJ8" i="15"/>
  <c r="N13" i="19"/>
  <c r="CY8" i="15"/>
  <c r="BT8" i="16" s="1"/>
  <c r="AR11" i="19"/>
  <c r="AB14" i="19"/>
  <c r="Q11" i="19"/>
  <c r="DH8" i="15"/>
  <c r="F8" i="17" s="1"/>
  <c r="DL8" i="15"/>
  <c r="AL8" i="17" s="1"/>
  <c r="EI17" i="15"/>
  <c r="BU17" i="19" s="1"/>
  <c r="I13" i="19"/>
  <c r="H11" i="19"/>
  <c r="J11" i="19"/>
  <c r="Z14" i="19"/>
  <c r="M11" i="19"/>
  <c r="O11" i="19"/>
  <c r="EH17" i="15"/>
  <c r="BL17" i="19" s="1"/>
  <c r="F13" i="19"/>
  <c r="I11" i="19"/>
  <c r="G11" i="19"/>
  <c r="AE14" i="19"/>
  <c r="N11" i="19"/>
  <c r="P11" i="19"/>
  <c r="AS8" i="16"/>
  <c r="AA14" i="19"/>
  <c r="AS11" i="19"/>
  <c r="W11" i="19"/>
  <c r="U11" i="19"/>
  <c r="ED9" i="15"/>
  <c r="AH9" i="19" s="1"/>
  <c r="P13" i="19"/>
  <c r="AO11" i="19"/>
  <c r="AQ11" i="19"/>
  <c r="S11" i="19"/>
  <c r="AI17" i="19"/>
  <c r="EE12" i="15"/>
  <c r="ED12" i="15"/>
  <c r="EC12" i="15"/>
  <c r="EB12" i="15"/>
  <c r="EA12" i="15"/>
  <c r="DZ12" i="15"/>
  <c r="DY12" i="15"/>
  <c r="V11" i="19"/>
  <c r="EB9" i="15"/>
  <c r="U9" i="19" s="1"/>
  <c r="AR9" i="19"/>
  <c r="AQ9" i="19"/>
  <c r="AN9" i="19"/>
  <c r="AO9" i="19"/>
  <c r="EA10" i="15"/>
  <c r="DZ10" i="15"/>
  <c r="DY10" i="15"/>
  <c r="EE10" i="15"/>
  <c r="ED10" i="15"/>
  <c r="EC10" i="15"/>
  <c r="EB10" i="15"/>
  <c r="EC9" i="15"/>
  <c r="DZ9" i="15"/>
  <c r="EA9" i="15"/>
  <c r="AS9" i="19"/>
  <c r="AP9" i="19"/>
  <c r="L8" i="16"/>
  <c r="N8" i="16"/>
  <c r="P8" i="16"/>
  <c r="AH8" i="16"/>
  <c r="EK17" i="15"/>
  <c r="CD17" i="19" s="1"/>
  <c r="EG17" i="15"/>
  <c r="BG17" i="19" s="1"/>
  <c r="EJ17" i="15"/>
  <c r="CB17" i="19" s="1"/>
  <c r="DA8" i="15"/>
  <c r="CI8" i="16" s="1"/>
  <c r="CW8" i="15"/>
  <c r="BD8" i="16" s="1"/>
  <c r="CX8" i="15"/>
  <c r="BJ8" i="16" s="1"/>
  <c r="CZ8" i="15"/>
  <c r="BZ8" i="16" s="1"/>
  <c r="FC8" i="15"/>
  <c r="CC8" i="20" s="1"/>
  <c r="EZ8" i="15"/>
  <c r="BH8" i="20" s="1"/>
  <c r="EX8" i="15"/>
  <c r="AT8" i="20" s="1"/>
  <c r="EK13" i="15"/>
  <c r="CF13" i="19" s="1"/>
  <c r="EG13" i="15"/>
  <c r="BB13" i="19" s="1"/>
  <c r="EH13" i="15"/>
  <c r="BI13" i="19" s="1"/>
  <c r="AL14" i="19"/>
  <c r="P14" i="19"/>
  <c r="E17" i="19"/>
  <c r="AG14" i="19"/>
  <c r="AI14" i="19"/>
  <c r="M14" i="19"/>
  <c r="I17" i="19"/>
  <c r="F17" i="19"/>
  <c r="AK14" i="19"/>
  <c r="O14" i="19"/>
  <c r="Q14" i="19"/>
  <c r="J17" i="19"/>
  <c r="AG17" i="19"/>
  <c r="AK8" i="16"/>
  <c r="AJ8" i="16"/>
  <c r="AL8" i="16"/>
  <c r="AG8" i="16"/>
  <c r="AN17" i="19"/>
  <c r="AO17" i="19"/>
  <c r="AQ17" i="19"/>
  <c r="AP17" i="19"/>
  <c r="AL17" i="19"/>
  <c r="CU11" i="21"/>
  <c r="H11" i="21" s="1"/>
  <c r="CU9" i="21"/>
  <c r="H9" i="21" s="1"/>
  <c r="AJ17" i="21"/>
  <c r="AH17" i="19"/>
  <c r="AJ17" i="19"/>
  <c r="CT9" i="21"/>
  <c r="G9" i="21" s="1"/>
  <c r="AG13" i="19"/>
  <c r="E13" i="19"/>
  <c r="AH13" i="19"/>
  <c r="AJ13" i="19"/>
  <c r="AI13" i="19"/>
  <c r="H13" i="19"/>
  <c r="AA8" i="16"/>
  <c r="CW13" i="21"/>
  <c r="AL13" i="21" s="1"/>
  <c r="AL18" i="21"/>
  <c r="CW12" i="21"/>
  <c r="X12" i="21" s="1"/>
  <c r="AS18" i="21"/>
  <c r="J18" i="21"/>
  <c r="CW10" i="21"/>
  <c r="J10" i="21" s="1"/>
  <c r="CT13" i="21"/>
  <c r="G13" i="21" s="1"/>
  <c r="CT15" i="21"/>
  <c r="U15" i="21" s="1"/>
  <c r="CT16" i="21"/>
  <c r="AP16" i="21" s="1"/>
  <c r="CT11" i="21"/>
  <c r="AB11" i="21" s="1"/>
  <c r="Q18" i="21"/>
  <c r="AE18" i="21"/>
  <c r="CW9" i="21"/>
  <c r="J9" i="21" s="1"/>
  <c r="CW14" i="21"/>
  <c r="Q14" i="21" s="1"/>
  <c r="CT8" i="21"/>
  <c r="AP8" i="21" s="1"/>
  <c r="CT10" i="21"/>
  <c r="U10" i="21" s="1"/>
  <c r="CW15" i="21"/>
  <c r="AL15" i="21" s="1"/>
  <c r="CT12" i="21"/>
  <c r="AI12" i="21" s="1"/>
  <c r="CW16" i="21"/>
  <c r="X16" i="21" s="1"/>
  <c r="CW8" i="21"/>
  <c r="X8" i="21" s="1"/>
  <c r="CR11" i="21"/>
  <c r="AN11" i="21" s="1"/>
  <c r="AQ17" i="21"/>
  <c r="AO15" i="21"/>
  <c r="CU15" i="21"/>
  <c r="AC15" i="21" s="1"/>
  <c r="H17" i="21"/>
  <c r="CU12" i="21"/>
  <c r="AC12" i="21" s="1"/>
  <c r="CS9" i="21"/>
  <c r="F9" i="21" s="1"/>
  <c r="CS10" i="21"/>
  <c r="T10" i="21" s="1"/>
  <c r="AC8" i="16"/>
  <c r="AE8" i="16"/>
  <c r="Z8" i="16"/>
  <c r="AB8" i="16"/>
  <c r="DH15" i="15"/>
  <c r="DJ15" i="15"/>
  <c r="DL15" i="15"/>
  <c r="DK15" i="15"/>
  <c r="DM15" i="15"/>
  <c r="DG15" i="15"/>
  <c r="DI15" i="15"/>
  <c r="CS11" i="15"/>
  <c r="CP11" i="15"/>
  <c r="CQ11" i="15"/>
  <c r="CT11" i="15"/>
  <c r="CU11" i="15"/>
  <c r="CR11" i="15"/>
  <c r="CO11" i="15"/>
  <c r="ER17" i="15"/>
  <c r="EV17" i="15"/>
  <c r="EU17" i="15"/>
  <c r="EQ17" i="15"/>
  <c r="ES17" i="15"/>
  <c r="EW17" i="15"/>
  <c r="ET17" i="15"/>
  <c r="AO8" i="16"/>
  <c r="AQ8" i="16"/>
  <c r="W14" i="19"/>
  <c r="U14" i="19"/>
  <c r="S14" i="19"/>
  <c r="X14" i="19"/>
  <c r="V8" i="16"/>
  <c r="X8" i="16"/>
  <c r="T8" i="16"/>
  <c r="W8" i="16"/>
  <c r="EW16" i="15"/>
  <c r="EQ16" i="15"/>
  <c r="ES16" i="15"/>
  <c r="ER16" i="15"/>
  <c r="ET16" i="15"/>
  <c r="EV16" i="15"/>
  <c r="EU16" i="15"/>
  <c r="AR8" i="16"/>
  <c r="AN8" i="16"/>
  <c r="DG13" i="15"/>
  <c r="DH13" i="15"/>
  <c r="DI13" i="15"/>
  <c r="DL13" i="15"/>
  <c r="DJ13" i="15"/>
  <c r="DK13" i="15"/>
  <c r="DM13" i="15"/>
  <c r="CT15" i="15"/>
  <c r="CP15" i="15"/>
  <c r="CR15" i="15"/>
  <c r="CO15" i="15"/>
  <c r="CU15" i="15"/>
  <c r="CQ15" i="15"/>
  <c r="CS15" i="15"/>
  <c r="ES13" i="15"/>
  <c r="EW13" i="15"/>
  <c r="ET13" i="15"/>
  <c r="EV13" i="15"/>
  <c r="ER13" i="15"/>
  <c r="EQ13" i="15"/>
  <c r="EU13" i="15"/>
  <c r="U8" i="16"/>
  <c r="V14" i="19"/>
  <c r="DM10" i="15"/>
  <c r="DL10" i="15"/>
  <c r="DJ10" i="15"/>
  <c r="DI10" i="15"/>
  <c r="DK10" i="15"/>
  <c r="DH10" i="15"/>
  <c r="DG10" i="15"/>
  <c r="DM11" i="15"/>
  <c r="DL11" i="15"/>
  <c r="DI11" i="15"/>
  <c r="DH11" i="15"/>
  <c r="DK11" i="15"/>
  <c r="DG11" i="15"/>
  <c r="DJ11" i="15"/>
  <c r="CU9" i="15"/>
  <c r="CQ9" i="15"/>
  <c r="CR9" i="15"/>
  <c r="CS9" i="15"/>
  <c r="CO9" i="15"/>
  <c r="CT9" i="15"/>
  <c r="CP9" i="15"/>
  <c r="CR13" i="15"/>
  <c r="CO13" i="15"/>
  <c r="CU13" i="15"/>
  <c r="CS13" i="15"/>
  <c r="CT13" i="15"/>
  <c r="CP13" i="15"/>
  <c r="CQ13" i="15"/>
  <c r="ER11" i="15"/>
  <c r="EQ11" i="15"/>
  <c r="EV11" i="15"/>
  <c r="EU11" i="15"/>
  <c r="ET11" i="15"/>
  <c r="EW11" i="15"/>
  <c r="ES11" i="15"/>
  <c r="EV14" i="15"/>
  <c r="EU14" i="15"/>
  <c r="EQ14" i="15"/>
  <c r="ER14" i="15"/>
  <c r="EW14" i="15"/>
  <c r="ET14" i="15"/>
  <c r="ES14" i="15"/>
  <c r="DG12" i="15"/>
  <c r="DL12" i="15"/>
  <c r="DK12" i="15"/>
  <c r="DJ12" i="15"/>
  <c r="DM12" i="15"/>
  <c r="DI12" i="15"/>
  <c r="DH12" i="15"/>
  <c r="DH9" i="15"/>
  <c r="DJ9" i="15"/>
  <c r="DK9" i="15"/>
  <c r="DM9" i="15"/>
  <c r="DG9" i="15"/>
  <c r="DI9" i="15"/>
  <c r="DL9" i="15"/>
  <c r="DH14" i="15"/>
  <c r="DJ14" i="15"/>
  <c r="DL14" i="15"/>
  <c r="DK14" i="15"/>
  <c r="DI14" i="15"/>
  <c r="DM14" i="15"/>
  <c r="DG14" i="15"/>
  <c r="CO14" i="15"/>
  <c r="CT14" i="15"/>
  <c r="CS14" i="15"/>
  <c r="CR14" i="15"/>
  <c r="CQ14" i="15"/>
  <c r="CU14" i="15"/>
  <c r="CP14" i="15"/>
  <c r="CO17" i="15"/>
  <c r="CQ17" i="15"/>
  <c r="CT17" i="15"/>
  <c r="CS17" i="15"/>
  <c r="CR17" i="15"/>
  <c r="CU17" i="15"/>
  <c r="CP17" i="15"/>
  <c r="CQ12" i="15"/>
  <c r="CP12" i="15"/>
  <c r="CU12" i="15"/>
  <c r="CT12" i="15"/>
  <c r="CO12" i="15"/>
  <c r="CS12" i="15"/>
  <c r="CR12" i="15"/>
  <c r="ES10" i="15"/>
  <c r="EW10" i="15"/>
  <c r="EQ10" i="15"/>
  <c r="EV10" i="15"/>
  <c r="EU10" i="15"/>
  <c r="ER10" i="15"/>
  <c r="ET10" i="15"/>
  <c r="EW15" i="15"/>
  <c r="ER15" i="15"/>
  <c r="ES15" i="15"/>
  <c r="EV15" i="15"/>
  <c r="EU15" i="15"/>
  <c r="ET15" i="15"/>
  <c r="EQ15" i="15"/>
  <c r="DI17" i="15"/>
  <c r="DL17" i="15"/>
  <c r="DM17" i="15"/>
  <c r="DG17" i="15"/>
  <c r="DK17" i="15"/>
  <c r="DH17" i="15"/>
  <c r="DJ17" i="15"/>
  <c r="DL16" i="15"/>
  <c r="DM16" i="15"/>
  <c r="DH16" i="15"/>
  <c r="DK16" i="15"/>
  <c r="DI16" i="15"/>
  <c r="DG16" i="15"/>
  <c r="DJ16" i="15"/>
  <c r="CP16" i="15"/>
  <c r="CS16" i="15"/>
  <c r="CR16" i="15"/>
  <c r="CU16" i="15"/>
  <c r="CQ16" i="15"/>
  <c r="CT16" i="15"/>
  <c r="CO16" i="15"/>
  <c r="CP10" i="15"/>
  <c r="CQ10" i="15"/>
  <c r="CR10" i="15"/>
  <c r="CU10" i="15"/>
  <c r="CT10" i="15"/>
  <c r="CO10" i="15"/>
  <c r="CS10" i="15"/>
  <c r="EQ12" i="15"/>
  <c r="EU12" i="15"/>
  <c r="ER12" i="15"/>
  <c r="ET12" i="15"/>
  <c r="EW12" i="15"/>
  <c r="ES12" i="15"/>
  <c r="EV12" i="15"/>
  <c r="EU9" i="15"/>
  <c r="EW9" i="15"/>
  <c r="EQ9" i="15"/>
  <c r="ET9" i="15"/>
  <c r="ER9" i="15"/>
  <c r="EV9" i="15"/>
  <c r="ES9" i="15"/>
  <c r="O17" i="21"/>
  <c r="V17" i="21"/>
  <c r="H18" i="21"/>
  <c r="CU10" i="21"/>
  <c r="H10" i="21" s="1"/>
  <c r="CU8" i="21"/>
  <c r="AJ8" i="21" s="1"/>
  <c r="CU16" i="21"/>
  <c r="H16" i="21" s="1"/>
  <c r="CU14" i="21"/>
  <c r="V14" i="21" s="1"/>
  <c r="CU13" i="21"/>
  <c r="AQ13" i="21" s="1"/>
  <c r="L12" i="21"/>
  <c r="AN12" i="21"/>
  <c r="CR10" i="21"/>
  <c r="L10" i="21" s="1"/>
  <c r="CR16" i="21"/>
  <c r="AN16" i="21" s="1"/>
  <c r="CR15" i="21"/>
  <c r="Z15" i="21" s="1"/>
  <c r="Z12" i="21"/>
  <c r="CR8" i="21"/>
  <c r="L8" i="21" s="1"/>
  <c r="CR9" i="21"/>
  <c r="AG9" i="21" s="1"/>
  <c r="CR13" i="21"/>
  <c r="L13" i="21" s="1"/>
  <c r="CR14" i="21"/>
  <c r="W20" i="21"/>
  <c r="J17" i="21"/>
  <c r="AS17" i="21"/>
  <c r="N14" i="21"/>
  <c r="AJ18" i="21"/>
  <c r="AE17" i="21"/>
  <c r="BU8" i="20"/>
  <c r="BG8" i="20"/>
  <c r="CB8" i="20"/>
  <c r="BV8" i="20"/>
  <c r="AP14" i="21"/>
  <c r="X17" i="21"/>
  <c r="Q17" i="21"/>
  <c r="W14" i="21"/>
  <c r="AE21" i="21"/>
  <c r="J21" i="21"/>
  <c r="AR14" i="21"/>
  <c r="AD18" i="21"/>
  <c r="O19" i="21"/>
  <c r="P18" i="21"/>
  <c r="W18" i="21"/>
  <c r="N18" i="21"/>
  <c r="J22" i="21"/>
  <c r="AS21" i="21"/>
  <c r="AQ18" i="21"/>
  <c r="AE22" i="21"/>
  <c r="AD14" i="21"/>
  <c r="AC18" i="21"/>
  <c r="AJ19" i="21"/>
  <c r="Q21" i="21"/>
  <c r="U18" i="21"/>
  <c r="AR19" i="21"/>
  <c r="I19" i="21"/>
  <c r="W16" i="21"/>
  <c r="G17" i="21"/>
  <c r="F17" i="21"/>
  <c r="P16" i="21"/>
  <c r="Q19" i="21"/>
  <c r="J19" i="21"/>
  <c r="AA14" i="21"/>
  <c r="AA16" i="21"/>
  <c r="AI18" i="21"/>
  <c r="X21" i="21"/>
  <c r="AD15" i="21"/>
  <c r="AO16" i="21"/>
  <c r="AZ22" i="21"/>
  <c r="X22" i="21"/>
  <c r="X19" i="21"/>
  <c r="N17" i="21"/>
  <c r="O18" i="21"/>
  <c r="AK15" i="21"/>
  <c r="AH16" i="21"/>
  <c r="AL19" i="21"/>
  <c r="AS19" i="21"/>
  <c r="T16" i="21"/>
  <c r="G18" i="21"/>
  <c r="Q20" i="21"/>
  <c r="P19" i="21"/>
  <c r="AL20" i="21"/>
  <c r="P14" i="21"/>
  <c r="AQ21" i="21"/>
  <c r="AI14" i="21"/>
  <c r="I17" i="21"/>
  <c r="I14" i="21"/>
  <c r="H19" i="21"/>
  <c r="I20" i="21"/>
  <c r="V19" i="21"/>
  <c r="G19" i="21"/>
  <c r="CB22" i="21"/>
  <c r="BU22" i="21"/>
  <c r="BG22" i="21"/>
  <c r="BN22" i="21"/>
  <c r="CI22" i="21"/>
  <c r="AK18" i="21"/>
  <c r="AB18" i="21"/>
  <c r="AE20" i="21"/>
  <c r="AS20" i="21"/>
  <c r="AQ19" i="21"/>
  <c r="AR18" i="21"/>
  <c r="U17" i="21"/>
  <c r="AS22" i="21"/>
  <c r="AL22" i="21"/>
  <c r="H20" i="21"/>
  <c r="U19" i="21"/>
  <c r="AI17" i="21"/>
  <c r="AC20" i="21"/>
  <c r="AP19" i="21"/>
  <c r="O20" i="21"/>
  <c r="N19" i="21"/>
  <c r="AK19" i="21"/>
  <c r="AB17" i="21"/>
  <c r="W17" i="21"/>
  <c r="AD19" i="21"/>
  <c r="H21" i="21"/>
  <c r="AD16" i="21"/>
  <c r="AA8" i="21"/>
  <c r="V21" i="21"/>
  <c r="T14" i="21"/>
  <c r="AO8" i="21"/>
  <c r="O21" i="21"/>
  <c r="I21" i="21"/>
  <c r="F14" i="21"/>
  <c r="AJ20" i="21"/>
  <c r="P15" i="21"/>
  <c r="AR20" i="21"/>
  <c r="AH14" i="21"/>
  <c r="U14" i="21"/>
  <c r="AR15" i="21"/>
  <c r="AI19" i="21"/>
  <c r="AD17" i="21"/>
  <c r="AD21" i="21"/>
  <c r="P21" i="21"/>
  <c r="F8" i="21"/>
  <c r="I22" i="21"/>
  <c r="AD22" i="21"/>
  <c r="W22" i="21"/>
  <c r="AR22" i="21"/>
  <c r="CA22" i="21"/>
  <c r="BM22" i="21"/>
  <c r="CH22" i="21"/>
  <c r="BF22" i="21"/>
  <c r="P22" i="21"/>
  <c r="BT22" i="21"/>
  <c r="AY22" i="21"/>
  <c r="AK22" i="21"/>
  <c r="V22" i="21"/>
  <c r="H22" i="21"/>
  <c r="AC22" i="21"/>
  <c r="BZ22" i="21"/>
  <c r="BL22" i="21"/>
  <c r="O22" i="21"/>
  <c r="AJ22" i="21"/>
  <c r="AQ22" i="21"/>
  <c r="BS22" i="21"/>
  <c r="CG22" i="21"/>
  <c r="AX22" i="21"/>
  <c r="BE22" i="21"/>
  <c r="AR21" i="21"/>
  <c r="AO14" i="21"/>
  <c r="AK16" i="21"/>
  <c r="AC21" i="21"/>
  <c r="P20" i="21"/>
  <c r="AK17" i="21"/>
  <c r="W21" i="21"/>
  <c r="P17" i="21"/>
  <c r="G14" i="21"/>
  <c r="M8" i="21"/>
  <c r="AK20" i="21"/>
  <c r="AH8" i="21"/>
  <c r="AQ20" i="21"/>
  <c r="X20" i="21"/>
  <c r="I38" i="2"/>
  <c r="S36" i="2"/>
  <c r="R35" i="2"/>
  <c r="BF28" i="28"/>
  <c r="BF28" i="30" s="1"/>
  <c r="Z28" i="28"/>
  <c r="Z28" i="30" s="1"/>
  <c r="R18" i="28"/>
  <c r="AP28" i="28"/>
  <c r="AP28" i="30" s="1"/>
  <c r="AX28" i="28"/>
  <c r="AX28" i="30" s="1"/>
  <c r="AH28" i="28"/>
  <c r="AH28" i="30" s="1"/>
  <c r="R28" i="28"/>
  <c r="BF19" i="28"/>
  <c r="BF19" i="30" s="1"/>
  <c r="AP19" i="28"/>
  <c r="AP19" i="30" s="1"/>
  <c r="BF18" i="28"/>
  <c r="BF18" i="30" s="1"/>
  <c r="AX18" i="28"/>
  <c r="AX18" i="30" s="1"/>
  <c r="AP18" i="28"/>
  <c r="AP18" i="30" s="1"/>
  <c r="AH18" i="28"/>
  <c r="AH18" i="30" s="1"/>
  <c r="AX19" i="28"/>
  <c r="AX19" i="30" s="1"/>
  <c r="Z18" i="28"/>
  <c r="Z18" i="30" s="1"/>
  <c r="I13" i="28"/>
  <c r="Q13" i="30"/>
  <c r="I13" i="30" s="1"/>
  <c r="E14" i="30"/>
  <c r="B8" i="29" s="1"/>
  <c r="I18" i="28"/>
  <c r="Y18" i="30"/>
  <c r="I18" i="30" s="1"/>
  <c r="I26" i="28"/>
  <c r="Q26" i="30"/>
  <c r="I26" i="30" s="1"/>
  <c r="Q44" i="30"/>
  <c r="I44" i="30" s="1"/>
  <c r="I44" i="28"/>
  <c r="I39" i="2"/>
  <c r="AC36" i="2"/>
  <c r="AB35" i="2"/>
  <c r="AX44" i="28"/>
  <c r="AX44" i="30" s="1"/>
  <c r="R44" i="28"/>
  <c r="AH29" i="28"/>
  <c r="AH29" i="30" s="1"/>
  <c r="AX27" i="28"/>
  <c r="AX27" i="30" s="1"/>
  <c r="R27" i="28"/>
  <c r="AP26" i="28"/>
  <c r="AP26" i="30" s="1"/>
  <c r="AH44" i="28"/>
  <c r="AH44" i="30" s="1"/>
  <c r="AX29" i="28"/>
  <c r="AX29" i="30" s="1"/>
  <c r="R29" i="28"/>
  <c r="AH27" i="28"/>
  <c r="AH27" i="30" s="1"/>
  <c r="BF26" i="28"/>
  <c r="BF26" i="30" s="1"/>
  <c r="AP27" i="28"/>
  <c r="AP27" i="30" s="1"/>
  <c r="Z26" i="28"/>
  <c r="Z26" i="30" s="1"/>
  <c r="BF44" i="28"/>
  <c r="BF44" i="30" s="1"/>
  <c r="BF29" i="28"/>
  <c r="BF29" i="30" s="1"/>
  <c r="Z27" i="28"/>
  <c r="Z27" i="30" s="1"/>
  <c r="R26" i="28"/>
  <c r="AP44" i="28"/>
  <c r="AP44" i="30" s="1"/>
  <c r="AP29" i="28"/>
  <c r="AP29" i="30" s="1"/>
  <c r="Z44" i="28"/>
  <c r="Z44" i="30" s="1"/>
  <c r="Z29" i="28"/>
  <c r="Z29" i="30" s="1"/>
  <c r="BF27" i="28"/>
  <c r="BF27" i="30" s="1"/>
  <c r="AX26" i="28"/>
  <c r="AX26" i="30" s="1"/>
  <c r="AH26" i="28"/>
  <c r="AH26" i="30" s="1"/>
  <c r="I36" i="2"/>
  <c r="AX13" i="28"/>
  <c r="AX13" i="30" s="1"/>
  <c r="R13" i="28"/>
  <c r="BF13" i="28"/>
  <c r="BF13" i="30" s="1"/>
  <c r="AH13" i="28"/>
  <c r="AH13" i="30" s="1"/>
  <c r="AP13" i="28"/>
  <c r="AP13" i="30" s="1"/>
  <c r="Z13" i="28"/>
  <c r="Z13" i="30" s="1"/>
  <c r="Q27" i="30"/>
  <c r="I27" i="30" s="1"/>
  <c r="I27" i="28"/>
  <c r="I28" i="28"/>
  <c r="Q28" i="30"/>
  <c r="I28" i="30" s="1"/>
  <c r="I29" i="28"/>
  <c r="Q29" i="30"/>
  <c r="I29" i="30" s="1"/>
  <c r="M14" i="30"/>
  <c r="BK14" i="21"/>
  <c r="BJ14" i="21"/>
  <c r="BM14" i="21"/>
  <c r="AW8" i="16"/>
  <c r="AV8" i="16"/>
  <c r="AY8" i="16"/>
  <c r="AZ8" i="16"/>
  <c r="AU8" i="16"/>
  <c r="AX8" i="16"/>
  <c r="BD14" i="21"/>
  <c r="BF14" i="21"/>
  <c r="BC14" i="21"/>
  <c r="BY14" i="21"/>
  <c r="BX14" i="21"/>
  <c r="CA14" i="21"/>
  <c r="BM15" i="21"/>
  <c r="BJ15" i="21"/>
  <c r="AV15" i="21"/>
  <c r="CD19" i="16"/>
  <c r="CG19" i="16"/>
  <c r="CF19" i="16"/>
  <c r="CI19" i="16"/>
  <c r="CH19" i="16"/>
  <c r="CE19" i="16"/>
  <c r="BI19" i="16"/>
  <c r="BL19" i="16"/>
  <c r="BK19" i="16"/>
  <c r="BN19" i="16"/>
  <c r="BM19" i="16"/>
  <c r="BJ19" i="16"/>
  <c r="BR21" i="16"/>
  <c r="BQ21" i="16"/>
  <c r="BT21" i="16"/>
  <c r="BU21" i="16"/>
  <c r="BP21" i="16"/>
  <c r="BS21" i="16"/>
  <c r="BE21" i="16"/>
  <c r="BD21" i="16"/>
  <c r="BG21" i="16"/>
  <c r="BF21" i="16"/>
  <c r="BC21" i="16"/>
  <c r="BB21" i="16"/>
  <c r="DV69" i="21"/>
  <c r="DO69" i="21"/>
  <c r="DS69" i="21"/>
  <c r="CG11" i="19"/>
  <c r="CD11" i="19"/>
  <c r="CI11" i="19"/>
  <c r="CF11" i="19"/>
  <c r="CH11" i="19"/>
  <c r="CE11" i="19"/>
  <c r="BC18" i="19"/>
  <c r="BB18" i="19"/>
  <c r="BE18" i="19"/>
  <c r="BF18" i="19"/>
  <c r="BG18" i="19"/>
  <c r="BD18" i="19"/>
  <c r="BG17" i="21"/>
  <c r="BF17" i="21"/>
  <c r="BC17" i="21"/>
  <c r="BB17" i="21"/>
  <c r="BE17" i="21"/>
  <c r="BD17" i="21"/>
  <c r="BJ20" i="21"/>
  <c r="BM20" i="21"/>
  <c r="BN20" i="21"/>
  <c r="BI20" i="21"/>
  <c r="BK20" i="21"/>
  <c r="BL20" i="21"/>
  <c r="BR20" i="21"/>
  <c r="BU20" i="21"/>
  <c r="BP20" i="21"/>
  <c r="BQ20" i="21"/>
  <c r="BT20" i="21"/>
  <c r="BS20" i="21"/>
  <c r="AV21" i="21"/>
  <c r="AY21" i="21"/>
  <c r="AX21" i="21"/>
  <c r="AU21" i="21"/>
  <c r="AZ21" i="21"/>
  <c r="AW21" i="21"/>
  <c r="BD18" i="17"/>
  <c r="BC18" i="17"/>
  <c r="BF18" i="17"/>
  <c r="BG18" i="17"/>
  <c r="BB18" i="17"/>
  <c r="BE18" i="17"/>
  <c r="BQ16" i="19"/>
  <c r="BP16" i="19"/>
  <c r="BS16" i="19"/>
  <c r="BR16" i="19"/>
  <c r="BU16" i="19"/>
  <c r="BT16" i="19"/>
  <c r="CA16" i="19"/>
  <c r="BZ16" i="19"/>
  <c r="BW16" i="19"/>
  <c r="CB16" i="19"/>
  <c r="BY16" i="19"/>
  <c r="BX16" i="19"/>
  <c r="BZ19" i="21"/>
  <c r="BW19" i="21"/>
  <c r="CB19" i="21"/>
  <c r="BY19" i="21"/>
  <c r="BX19" i="21"/>
  <c r="CA19" i="21"/>
  <c r="CG19" i="21"/>
  <c r="CF19" i="21"/>
  <c r="CE19" i="21"/>
  <c r="CH19" i="21"/>
  <c r="CD19" i="21"/>
  <c r="CI19" i="21"/>
  <c r="BU19" i="19"/>
  <c r="BR19" i="19"/>
  <c r="BQ19" i="19"/>
  <c r="BT19" i="19"/>
  <c r="BP19" i="19"/>
  <c r="BS19" i="19"/>
  <c r="CG19" i="19"/>
  <c r="CD19" i="19"/>
  <c r="CI19" i="19"/>
  <c r="CF19" i="19"/>
  <c r="CE19" i="19"/>
  <c r="CH19" i="19"/>
  <c r="BN21" i="19"/>
  <c r="BM21" i="19"/>
  <c r="BJ21" i="19"/>
  <c r="BI21" i="19"/>
  <c r="BL21" i="19"/>
  <c r="BK21" i="19"/>
  <c r="AV14" i="19"/>
  <c r="AY14" i="19"/>
  <c r="AX14" i="19"/>
  <c r="AU14" i="19"/>
  <c r="AZ14" i="19"/>
  <c r="AW14" i="19"/>
  <c r="BW19" i="17"/>
  <c r="BZ19" i="17"/>
  <c r="BX19" i="17"/>
  <c r="BY19" i="17"/>
  <c r="CA19" i="17"/>
  <c r="CB19" i="17"/>
  <c r="AU19" i="17"/>
  <c r="AX19" i="17"/>
  <c r="AW19" i="17"/>
  <c r="AZ19" i="17"/>
  <c r="AY19" i="17"/>
  <c r="AV19" i="17"/>
  <c r="AY16" i="21"/>
  <c r="AV16" i="21"/>
  <c r="CE16" i="21"/>
  <c r="CH20" i="16"/>
  <c r="CE20" i="16"/>
  <c r="CD20" i="16"/>
  <c r="CG20" i="16"/>
  <c r="CF20" i="16"/>
  <c r="CI20" i="16"/>
  <c r="BX8" i="21"/>
  <c r="CA18" i="21"/>
  <c r="CB18" i="21"/>
  <c r="BY18" i="21"/>
  <c r="BZ18" i="21"/>
  <c r="AY18" i="21"/>
  <c r="AX18" i="21"/>
  <c r="AZ18" i="21"/>
  <c r="AW18" i="21"/>
  <c r="CE15" i="19"/>
  <c r="CH15" i="19"/>
  <c r="CG15" i="19"/>
  <c r="CD15" i="19"/>
  <c r="CI15" i="19"/>
  <c r="CF15" i="19"/>
  <c r="BF15" i="19"/>
  <c r="BE15" i="19"/>
  <c r="BB15" i="19"/>
  <c r="BG15" i="19"/>
  <c r="BD15" i="19"/>
  <c r="BC15" i="19"/>
  <c r="BN20" i="17"/>
  <c r="BM20" i="17"/>
  <c r="BJ20" i="17"/>
  <c r="BI20" i="17"/>
  <c r="BL20" i="17"/>
  <c r="BK20" i="17"/>
  <c r="AW20" i="17"/>
  <c r="AZ20" i="17"/>
  <c r="AY20" i="17"/>
  <c r="AV20" i="17"/>
  <c r="AU20" i="17"/>
  <c r="AX20" i="17"/>
  <c r="BB21" i="17"/>
  <c r="BE21" i="17"/>
  <c r="BD21" i="17"/>
  <c r="BF21" i="17"/>
  <c r="BG21" i="17"/>
  <c r="BC21" i="17"/>
  <c r="BT9" i="21"/>
  <c r="BM9" i="21"/>
  <c r="BT18" i="16"/>
  <c r="BQ18" i="16"/>
  <c r="BP18" i="16"/>
  <c r="BS18" i="16"/>
  <c r="BR18" i="16"/>
  <c r="BU18" i="16"/>
  <c r="BY18" i="16"/>
  <c r="BX18" i="16"/>
  <c r="CA18" i="16"/>
  <c r="CB18" i="16"/>
  <c r="BW18" i="16"/>
  <c r="BZ18" i="16"/>
  <c r="CE20" i="19"/>
  <c r="CD20" i="19"/>
  <c r="CI20" i="19"/>
  <c r="CH20" i="19"/>
  <c r="CF20" i="19"/>
  <c r="CG20" i="19"/>
  <c r="BJ20" i="19"/>
  <c r="BL20" i="19"/>
  <c r="BM20" i="19"/>
  <c r="BK20" i="19"/>
  <c r="BN20" i="19"/>
  <c r="BI20" i="19"/>
  <c r="BC15" i="21"/>
  <c r="BX15" i="21"/>
  <c r="CA15" i="21"/>
  <c r="BS19" i="16"/>
  <c r="BR19" i="16"/>
  <c r="BQ19" i="16"/>
  <c r="BT19" i="16"/>
  <c r="BP19" i="16"/>
  <c r="BU19" i="16"/>
  <c r="BE19" i="16"/>
  <c r="BD19" i="16"/>
  <c r="BG19" i="16"/>
  <c r="BF19" i="16"/>
  <c r="BC19" i="16"/>
  <c r="BB19" i="16"/>
  <c r="CA21" i="16"/>
  <c r="BX21" i="16"/>
  <c r="BW21" i="16"/>
  <c r="BZ21" i="16"/>
  <c r="BY21" i="16"/>
  <c r="CB21" i="16"/>
  <c r="CH21" i="16"/>
  <c r="CE21" i="16"/>
  <c r="CD21" i="16"/>
  <c r="CG21" i="16"/>
  <c r="CF21" i="16"/>
  <c r="CI21" i="16"/>
  <c r="DR69" i="21"/>
  <c r="EF69" i="21"/>
  <c r="DQ69" i="21"/>
  <c r="CF18" i="19"/>
  <c r="CI18" i="19"/>
  <c r="CD18" i="19"/>
  <c r="CE18" i="19"/>
  <c r="CH18" i="19"/>
  <c r="CG18" i="19"/>
  <c r="BU17" i="21"/>
  <c r="BP17" i="21"/>
  <c r="BT17" i="21"/>
  <c r="BS17" i="21"/>
  <c r="BR17" i="21"/>
  <c r="AV20" i="21"/>
  <c r="AY20" i="21"/>
  <c r="AX20" i="21"/>
  <c r="AU20" i="21"/>
  <c r="AZ20" i="21"/>
  <c r="AW20" i="21"/>
  <c r="BE20" i="21"/>
  <c r="BD20" i="21"/>
  <c r="BG20" i="21"/>
  <c r="BF20" i="21"/>
  <c r="BC20" i="21"/>
  <c r="BB20" i="21"/>
  <c r="CA21" i="21"/>
  <c r="BZ21" i="21"/>
  <c r="BW21" i="21"/>
  <c r="CB21" i="21"/>
  <c r="BY21" i="21"/>
  <c r="BX21" i="21"/>
  <c r="BS18" i="17"/>
  <c r="BR18" i="17"/>
  <c r="BU18" i="17"/>
  <c r="BP18" i="17"/>
  <c r="BQ18" i="17"/>
  <c r="BT18" i="17"/>
  <c r="AX16" i="19"/>
  <c r="AU16" i="19"/>
  <c r="AZ16" i="19"/>
  <c r="AW16" i="19"/>
  <c r="AV16" i="19"/>
  <c r="AY16" i="19"/>
  <c r="BN16" i="19"/>
  <c r="BK16" i="19"/>
  <c r="BJ16" i="19"/>
  <c r="BM16" i="19"/>
  <c r="BL16" i="19"/>
  <c r="BI16" i="19"/>
  <c r="BN19" i="21"/>
  <c r="BK19" i="21"/>
  <c r="BJ19" i="21"/>
  <c r="BL19" i="21"/>
  <c r="BM19" i="21"/>
  <c r="BI19" i="21"/>
  <c r="AZ19" i="21"/>
  <c r="AW19" i="21"/>
  <c r="AV19" i="21"/>
  <c r="AY19" i="21"/>
  <c r="AX19" i="21"/>
  <c r="AU19" i="21"/>
  <c r="BK19" i="19"/>
  <c r="BN19" i="19"/>
  <c r="BI19" i="19"/>
  <c r="BJ19" i="19"/>
  <c r="BM19" i="19"/>
  <c r="BL19" i="19"/>
  <c r="BZ19" i="19"/>
  <c r="BY19" i="19"/>
  <c r="CB19" i="19"/>
  <c r="BW19" i="19"/>
  <c r="BX19" i="19"/>
  <c r="CA19" i="19"/>
  <c r="BP21" i="19"/>
  <c r="BU21" i="19"/>
  <c r="BT21" i="19"/>
  <c r="BQ21" i="19"/>
  <c r="BR21" i="19"/>
  <c r="BS21" i="19"/>
  <c r="CA14" i="19"/>
  <c r="BZ14" i="19"/>
  <c r="BW14" i="19"/>
  <c r="CB14" i="19"/>
  <c r="BY14" i="19"/>
  <c r="BX14" i="19"/>
  <c r="BT19" i="17"/>
  <c r="BQ19" i="17"/>
  <c r="BP19" i="17"/>
  <c r="BS19" i="17"/>
  <c r="BR19" i="17"/>
  <c r="BU19" i="17"/>
  <c r="CH19" i="17"/>
  <c r="CE19" i="17"/>
  <c r="CD19" i="17"/>
  <c r="CG19" i="17"/>
  <c r="CF19" i="17"/>
  <c r="CI19" i="17"/>
  <c r="BX16" i="21"/>
  <c r="CA16" i="21"/>
  <c r="BM16" i="21"/>
  <c r="BW20" i="16"/>
  <c r="BZ20" i="16"/>
  <c r="BY20" i="16"/>
  <c r="BX20" i="16"/>
  <c r="CA20" i="16"/>
  <c r="CB20" i="16"/>
  <c r="BC8" i="21"/>
  <c r="BU18" i="21"/>
  <c r="BT18" i="21"/>
  <c r="BR18" i="21"/>
  <c r="BS18" i="21"/>
  <c r="BL18" i="21"/>
  <c r="BN18" i="21"/>
  <c r="BK18" i="21"/>
  <c r="BM18" i="21"/>
  <c r="CB15" i="19"/>
  <c r="BW15" i="19"/>
  <c r="BX15" i="19"/>
  <c r="CA15" i="19"/>
  <c r="BZ15" i="19"/>
  <c r="BY15" i="19"/>
  <c r="AV15" i="19"/>
  <c r="AU15" i="19"/>
  <c r="AX15" i="19"/>
  <c r="AW15" i="19"/>
  <c r="AZ15" i="19"/>
  <c r="AY15" i="19"/>
  <c r="BE20" i="17"/>
  <c r="BD20" i="17"/>
  <c r="BC20" i="17"/>
  <c r="BF20" i="17"/>
  <c r="BG20" i="17"/>
  <c r="BB20" i="17"/>
  <c r="CA20" i="17"/>
  <c r="BX20" i="17"/>
  <c r="BW20" i="17"/>
  <c r="BZ20" i="17"/>
  <c r="BY20" i="17"/>
  <c r="CB20" i="17"/>
  <c r="BW21" i="17"/>
  <c r="BZ21" i="17"/>
  <c r="BY21" i="17"/>
  <c r="CB21" i="17"/>
  <c r="CA21" i="17"/>
  <c r="BX21" i="17"/>
  <c r="CH9" i="21"/>
  <c r="BF9" i="21"/>
  <c r="CD12" i="21"/>
  <c r="BN8" i="19"/>
  <c r="BK8" i="19"/>
  <c r="BJ8" i="19"/>
  <c r="BM8" i="19"/>
  <c r="BL8" i="19"/>
  <c r="BI8" i="19"/>
  <c r="BB18" i="16"/>
  <c r="BE18" i="16"/>
  <c r="BD18" i="16"/>
  <c r="BF18" i="16"/>
  <c r="BG18" i="16"/>
  <c r="BC18" i="16"/>
  <c r="BM18" i="16"/>
  <c r="BJ18" i="16"/>
  <c r="BI18" i="16"/>
  <c r="BL18" i="16"/>
  <c r="BK18" i="16"/>
  <c r="BN18" i="16"/>
  <c r="BT20" i="19"/>
  <c r="BQ20" i="19"/>
  <c r="BS20" i="19"/>
  <c r="BP20" i="19"/>
  <c r="BU20" i="19"/>
  <c r="BR20" i="19"/>
  <c r="BB20" i="19"/>
  <c r="BD20" i="19"/>
  <c r="BE20" i="19"/>
  <c r="BC20" i="19"/>
  <c r="BG20" i="19"/>
  <c r="BF20" i="19"/>
  <c r="BR14" i="21"/>
  <c r="BQ14" i="21"/>
  <c r="BT14" i="21"/>
  <c r="AV14" i="21"/>
  <c r="AY14" i="21"/>
  <c r="AW14" i="21"/>
  <c r="BQ15" i="21"/>
  <c r="BT15" i="21"/>
  <c r="BQ9" i="19"/>
  <c r="BT9" i="19"/>
  <c r="BS9" i="19"/>
  <c r="BP9" i="19"/>
  <c r="BU9" i="19"/>
  <c r="BR9" i="19"/>
  <c r="BW19" i="16"/>
  <c r="BZ19" i="16"/>
  <c r="BY19" i="16"/>
  <c r="CA19" i="16"/>
  <c r="CB19" i="16"/>
  <c r="BX19" i="16"/>
  <c r="AW21" i="16"/>
  <c r="AZ21" i="16"/>
  <c r="AY21" i="16"/>
  <c r="AV21" i="16"/>
  <c r="AU21" i="16"/>
  <c r="AX21" i="16"/>
  <c r="DN69" i="21"/>
  <c r="EB69" i="21"/>
  <c r="ED69" i="21"/>
  <c r="BX18" i="19"/>
  <c r="CA18" i="19"/>
  <c r="BZ18" i="19"/>
  <c r="BW18" i="19"/>
  <c r="CB18" i="19"/>
  <c r="BY18" i="19"/>
  <c r="BR18" i="19"/>
  <c r="BU18" i="19"/>
  <c r="BT18" i="19"/>
  <c r="BQ18" i="19"/>
  <c r="BP18" i="19"/>
  <c r="BS18" i="19"/>
  <c r="CA17" i="21"/>
  <c r="BZ17" i="21"/>
  <c r="BW17" i="21"/>
  <c r="CB17" i="21"/>
  <c r="BY17" i="21"/>
  <c r="CG17" i="21"/>
  <c r="CF17" i="21"/>
  <c r="CD17" i="21"/>
  <c r="CI17" i="21"/>
  <c r="CE17" i="21"/>
  <c r="CH17" i="21"/>
  <c r="CI20" i="21"/>
  <c r="CH20" i="21"/>
  <c r="CE20" i="21"/>
  <c r="CD20" i="21"/>
  <c r="CG20" i="21"/>
  <c r="CF20" i="21"/>
  <c r="BS21" i="21"/>
  <c r="BR21" i="21"/>
  <c r="BU21" i="21"/>
  <c r="BP21" i="21"/>
  <c r="BQ21" i="21"/>
  <c r="BT21" i="21"/>
  <c r="BM21" i="21"/>
  <c r="BL21" i="21"/>
  <c r="BI21" i="21"/>
  <c r="BN21" i="21"/>
  <c r="BK21" i="21"/>
  <c r="BJ21" i="21"/>
  <c r="BY18" i="17"/>
  <c r="CB18" i="17"/>
  <c r="CA18" i="17"/>
  <c r="BX18" i="17"/>
  <c r="BZ18" i="17"/>
  <c r="BW18" i="17"/>
  <c r="CH18" i="17"/>
  <c r="CI18" i="17"/>
  <c r="CD18" i="17"/>
  <c r="CG18" i="17"/>
  <c r="CF18" i="17"/>
  <c r="CE18" i="17"/>
  <c r="BG16" i="19"/>
  <c r="BF16" i="19"/>
  <c r="BC16" i="19"/>
  <c r="BB16" i="19"/>
  <c r="BD16" i="19"/>
  <c r="BE16" i="19"/>
  <c r="BD19" i="21"/>
  <c r="BG19" i="21"/>
  <c r="BF19" i="21"/>
  <c r="BE19" i="21"/>
  <c r="BB19" i="21"/>
  <c r="BC19" i="21"/>
  <c r="BC19" i="19"/>
  <c r="BF19" i="19"/>
  <c r="BE19" i="19"/>
  <c r="BB19" i="19"/>
  <c r="BG19" i="19"/>
  <c r="BD19" i="19"/>
  <c r="CG21" i="19"/>
  <c r="CH21" i="19"/>
  <c r="CI21" i="19"/>
  <c r="CD21" i="19"/>
  <c r="CE21" i="19"/>
  <c r="CF21" i="19"/>
  <c r="BF21" i="19"/>
  <c r="BG21" i="19"/>
  <c r="BB21" i="19"/>
  <c r="BC21" i="19"/>
  <c r="BD21" i="19"/>
  <c r="BE21" i="19"/>
  <c r="CI14" i="19"/>
  <c r="CD14" i="19"/>
  <c r="CE14" i="19"/>
  <c r="CH14" i="19"/>
  <c r="CG14" i="19"/>
  <c r="CF14" i="19"/>
  <c r="BN14" i="19"/>
  <c r="BK14" i="19"/>
  <c r="BJ14" i="19"/>
  <c r="BM14" i="19"/>
  <c r="BL14" i="19"/>
  <c r="BI14" i="19"/>
  <c r="BI19" i="17"/>
  <c r="BL19" i="17"/>
  <c r="BK19" i="17"/>
  <c r="BJ19" i="17"/>
  <c r="BM19" i="17"/>
  <c r="BN19" i="17"/>
  <c r="BQ16" i="21"/>
  <c r="BT16" i="21"/>
  <c r="BF20" i="16"/>
  <c r="BC20" i="16"/>
  <c r="BB20" i="16"/>
  <c r="BE20" i="16"/>
  <c r="BD20" i="16"/>
  <c r="BG20" i="16"/>
  <c r="BU20" i="16"/>
  <c r="BT20" i="16"/>
  <c r="BQ20" i="16"/>
  <c r="BP20" i="16"/>
  <c r="BS20" i="16"/>
  <c r="BR20" i="16"/>
  <c r="BQ8" i="21"/>
  <c r="BT8" i="21"/>
  <c r="AV8" i="21"/>
  <c r="CI18" i="21"/>
  <c r="CD18" i="21"/>
  <c r="CG18" i="21"/>
  <c r="CF18" i="21"/>
  <c r="BN15" i="19"/>
  <c r="BI15" i="19"/>
  <c r="BJ15" i="19"/>
  <c r="BM15" i="19"/>
  <c r="BL15" i="19"/>
  <c r="BK15" i="19"/>
  <c r="BT20" i="17"/>
  <c r="BQ20" i="17"/>
  <c r="BP20" i="17"/>
  <c r="BS20" i="17"/>
  <c r="BR20" i="17"/>
  <c r="BU20" i="17"/>
  <c r="BI21" i="17"/>
  <c r="BL21" i="17"/>
  <c r="BK21" i="17"/>
  <c r="BJ21" i="17"/>
  <c r="BM21" i="17"/>
  <c r="BN21" i="17"/>
  <c r="BT21" i="17"/>
  <c r="BQ21" i="17"/>
  <c r="BP21" i="17"/>
  <c r="BS21" i="17"/>
  <c r="BR21" i="17"/>
  <c r="BU21" i="17"/>
  <c r="AY9" i="21"/>
  <c r="BW12" i="21"/>
  <c r="AU12" i="21"/>
  <c r="BQ8" i="19"/>
  <c r="BP8" i="19"/>
  <c r="BS8" i="19"/>
  <c r="BR8" i="19"/>
  <c r="BU8" i="19"/>
  <c r="BT8" i="19"/>
  <c r="AX18" i="16"/>
  <c r="AW18" i="16"/>
  <c r="AV18" i="16"/>
  <c r="AU18" i="16"/>
  <c r="AZ18" i="16"/>
  <c r="AY18" i="16"/>
  <c r="CB20" i="19"/>
  <c r="BW20" i="19"/>
  <c r="BX20" i="19"/>
  <c r="CA20" i="19"/>
  <c r="BZ20" i="19"/>
  <c r="BY20" i="19"/>
  <c r="AV17" i="19"/>
  <c r="AU17" i="19"/>
  <c r="AX17" i="19"/>
  <c r="AW17" i="19"/>
  <c r="AZ17" i="19"/>
  <c r="AY17" i="19"/>
  <c r="CH14" i="21"/>
  <c r="CE14" i="21"/>
  <c r="CF14" i="21"/>
  <c r="CE15" i="21"/>
  <c r="AY19" i="16"/>
  <c r="AV19" i="16"/>
  <c r="AU19" i="16"/>
  <c r="AX19" i="16"/>
  <c r="AZ19" i="16"/>
  <c r="AW19" i="16"/>
  <c r="BM21" i="16"/>
  <c r="BJ21" i="16"/>
  <c r="BI21" i="16"/>
  <c r="BL21" i="16"/>
  <c r="BK21" i="16"/>
  <c r="BN21" i="16"/>
  <c r="DX69" i="21"/>
  <c r="DZ69" i="21"/>
  <c r="DP69" i="21"/>
  <c r="BL18" i="19"/>
  <c r="BI18" i="19"/>
  <c r="BN18" i="19"/>
  <c r="BK18" i="19"/>
  <c r="BJ18" i="19"/>
  <c r="BM18" i="19"/>
  <c r="AZ18" i="19"/>
  <c r="AW18" i="19"/>
  <c r="AV18" i="19"/>
  <c r="AY18" i="19"/>
  <c r="AX18" i="19"/>
  <c r="AU18" i="19"/>
  <c r="BM17" i="21"/>
  <c r="BL17" i="21"/>
  <c r="BI17" i="21"/>
  <c r="BN17" i="21"/>
  <c r="BK17" i="21"/>
  <c r="AY17" i="21"/>
  <c r="AX17" i="21"/>
  <c r="AZ17" i="21"/>
  <c r="AW17" i="21"/>
  <c r="CB20" i="21"/>
  <c r="BY20" i="21"/>
  <c r="BX20" i="21"/>
  <c r="CA20" i="21"/>
  <c r="BZ20" i="21"/>
  <c r="BW20" i="21"/>
  <c r="CI21" i="21"/>
  <c r="CH21" i="21"/>
  <c r="CE21" i="21"/>
  <c r="CD21" i="21"/>
  <c r="CG21" i="21"/>
  <c r="CF21" i="21"/>
  <c r="BC21" i="21"/>
  <c r="BB21" i="21"/>
  <c r="BE21" i="21"/>
  <c r="BD21" i="21"/>
  <c r="BG21" i="21"/>
  <c r="BF21" i="21"/>
  <c r="BK18" i="17"/>
  <c r="BN18" i="17"/>
  <c r="BM18" i="17"/>
  <c r="BJ18" i="17"/>
  <c r="BI18" i="17"/>
  <c r="BL18" i="17"/>
  <c r="AZ18" i="17"/>
  <c r="AY18" i="17"/>
  <c r="AV18" i="17"/>
  <c r="AU18" i="17"/>
  <c r="AX18" i="17"/>
  <c r="AW18" i="17"/>
  <c r="BU13" i="19"/>
  <c r="BR13" i="19"/>
  <c r="BQ13" i="19"/>
  <c r="BT13" i="19"/>
  <c r="BS13" i="19"/>
  <c r="BP13" i="19"/>
  <c r="CG16" i="19"/>
  <c r="CF16" i="19"/>
  <c r="CI16" i="19"/>
  <c r="CE16" i="19"/>
  <c r="CD16" i="19"/>
  <c r="CH16" i="19"/>
  <c r="BR19" i="21"/>
  <c r="BU19" i="21"/>
  <c r="BP19" i="21"/>
  <c r="BQ19" i="21"/>
  <c r="BT19" i="21"/>
  <c r="BS19" i="21"/>
  <c r="AZ19" i="19"/>
  <c r="AY19" i="19"/>
  <c r="AV19" i="19"/>
  <c r="AU19" i="19"/>
  <c r="AX19" i="19"/>
  <c r="AW19" i="19"/>
  <c r="BZ21" i="19"/>
  <c r="CA21" i="19"/>
  <c r="CB21" i="19"/>
  <c r="BW21" i="19"/>
  <c r="BX21" i="19"/>
  <c r="BY21" i="19"/>
  <c r="AZ21" i="19"/>
  <c r="AU21" i="19"/>
  <c r="AV21" i="19"/>
  <c r="AW21" i="19"/>
  <c r="AX21" i="19"/>
  <c r="AY21" i="19"/>
  <c r="BR14" i="19"/>
  <c r="BU14" i="19"/>
  <c r="BT14" i="19"/>
  <c r="BQ14" i="19"/>
  <c r="BP14" i="19"/>
  <c r="BS14" i="19"/>
  <c r="BG14" i="19"/>
  <c r="BF14" i="19"/>
  <c r="BC14" i="19"/>
  <c r="BB14" i="19"/>
  <c r="BE14" i="19"/>
  <c r="BD14" i="19"/>
  <c r="BB19" i="17"/>
  <c r="BE19" i="17"/>
  <c r="BD19" i="17"/>
  <c r="BG19" i="17"/>
  <c r="BF19" i="17"/>
  <c r="BC19" i="17"/>
  <c r="BC16" i="21"/>
  <c r="AW20" i="16"/>
  <c r="AV20" i="16"/>
  <c r="AY20" i="16"/>
  <c r="AZ20" i="16"/>
  <c r="AU20" i="16"/>
  <c r="AX20" i="16"/>
  <c r="BM20" i="16"/>
  <c r="BJ20" i="16"/>
  <c r="BI20" i="16"/>
  <c r="BL20" i="16"/>
  <c r="BK20" i="16"/>
  <c r="BN20" i="16"/>
  <c r="CE8" i="21"/>
  <c r="BJ8" i="21"/>
  <c r="BD18" i="21"/>
  <c r="BG18" i="21"/>
  <c r="BF18" i="21"/>
  <c r="BE18" i="21"/>
  <c r="BT15" i="19"/>
  <c r="BS15" i="19"/>
  <c r="BP15" i="19"/>
  <c r="BU15" i="19"/>
  <c r="BR15" i="19"/>
  <c r="BQ15" i="19"/>
  <c r="CG20" i="17"/>
  <c r="CF20" i="17"/>
  <c r="CE20" i="17"/>
  <c r="CH20" i="17"/>
  <c r="CI20" i="17"/>
  <c r="CD20" i="17"/>
  <c r="AX21" i="17"/>
  <c r="AW21" i="17"/>
  <c r="AZ21" i="17"/>
  <c r="AY21" i="17"/>
  <c r="AU21" i="17"/>
  <c r="AV21" i="17"/>
  <c r="CI21" i="17"/>
  <c r="CH21" i="17"/>
  <c r="CE21" i="17"/>
  <c r="CD21" i="17"/>
  <c r="CG21" i="17"/>
  <c r="CF21" i="17"/>
  <c r="CA9" i="21"/>
  <c r="BI12" i="21"/>
  <c r="CE8" i="19"/>
  <c r="CD18" i="16"/>
  <c r="CG18" i="16"/>
  <c r="CF18" i="16"/>
  <c r="CI18" i="16"/>
  <c r="CE18" i="16"/>
  <c r="CH18" i="16"/>
  <c r="AX20" i="19"/>
  <c r="AZ20" i="19"/>
  <c r="AW20" i="19"/>
  <c r="AV20" i="19"/>
  <c r="AY20" i="19"/>
  <c r="AU20" i="19"/>
  <c r="AV18" i="21" l="1"/>
  <c r="M18" i="21"/>
  <c r="AA18" i="21"/>
  <c r="BM8" i="21"/>
  <c r="CH10" i="21"/>
  <c r="BX17" i="21"/>
  <c r="W8" i="21"/>
  <c r="P8" i="21"/>
  <c r="BQ18" i="21"/>
  <c r="AA17" i="21"/>
  <c r="BJ18" i="21"/>
  <c r="CE18" i="21"/>
  <c r="BC18" i="21"/>
  <c r="AV17" i="21"/>
  <c r="BQ17" i="21"/>
  <c r="BX18" i="21"/>
  <c r="BF16" i="21"/>
  <c r="BJ17" i="21"/>
  <c r="CH18" i="21"/>
  <c r="BJ16" i="21"/>
  <c r="BF15" i="21"/>
  <c r="AY15" i="21"/>
  <c r="CH15" i="21"/>
  <c r="CH16" i="21"/>
  <c r="I15" i="21"/>
  <c r="I16" i="21"/>
  <c r="T18" i="21"/>
  <c r="S16" i="21"/>
  <c r="M17" i="21"/>
  <c r="AH18" i="21"/>
  <c r="AO18" i="21"/>
  <c r="AO17" i="21"/>
  <c r="BI18" i="21"/>
  <c r="AH17" i="21"/>
  <c r="M16" i="21"/>
  <c r="BW18" i="21"/>
  <c r="BB18" i="21"/>
  <c r="AU18" i="21"/>
  <c r="BB12" i="21"/>
  <c r="S12" i="21"/>
  <c r="E12" i="21"/>
  <c r="BP12" i="21"/>
  <c r="L17" i="21"/>
  <c r="AG17" i="21"/>
  <c r="AN17" i="21"/>
  <c r="S17" i="21"/>
  <c r="Z17" i="21"/>
  <c r="E17" i="21"/>
  <c r="E18" i="21"/>
  <c r="Z18" i="21"/>
  <c r="L18" i="21"/>
  <c r="S18" i="21"/>
  <c r="AG18" i="21"/>
  <c r="AN18" i="21"/>
  <c r="BN8" i="20"/>
  <c r="CI8" i="20"/>
  <c r="CI11" i="21"/>
  <c r="BG11" i="21"/>
  <c r="CB11" i="21"/>
  <c r="EF9" i="15"/>
  <c r="AW9" i="19" s="1"/>
  <c r="AR8" i="21"/>
  <c r="BU11" i="21"/>
  <c r="X11" i="21"/>
  <c r="R9" i="20"/>
  <c r="X9" i="20"/>
  <c r="D12" i="20"/>
  <c r="J12" i="20"/>
  <c r="Y10" i="20"/>
  <c r="AE10" i="20"/>
  <c r="R11" i="20"/>
  <c r="X11" i="20"/>
  <c r="AM13" i="20"/>
  <c r="AS13" i="20"/>
  <c r="Y12" i="20"/>
  <c r="AE12" i="20"/>
  <c r="AF10" i="20"/>
  <c r="AL10" i="20"/>
  <c r="Y11" i="20"/>
  <c r="AE11" i="20"/>
  <c r="K13" i="20"/>
  <c r="Q13" i="20"/>
  <c r="AM9" i="20"/>
  <c r="AS9" i="20"/>
  <c r="AF11" i="20"/>
  <c r="AL11" i="20"/>
  <c r="Y9" i="20"/>
  <c r="AE9" i="20"/>
  <c r="AM10" i="20"/>
  <c r="AS10" i="20"/>
  <c r="Y13" i="20"/>
  <c r="AE13" i="20"/>
  <c r="AF12" i="20"/>
  <c r="AL12" i="20"/>
  <c r="K10" i="20"/>
  <c r="Q10" i="20"/>
  <c r="D11" i="20"/>
  <c r="J11" i="20"/>
  <c r="P8" i="17"/>
  <c r="K9" i="20"/>
  <c r="Q9" i="20"/>
  <c r="K12" i="20"/>
  <c r="Q12" i="20"/>
  <c r="D13" i="20"/>
  <c r="J13" i="20"/>
  <c r="N8" i="17"/>
  <c r="Q8" i="17"/>
  <c r="AF9" i="20"/>
  <c r="AL9" i="20"/>
  <c r="AM12" i="20"/>
  <c r="AS12" i="20"/>
  <c r="R10" i="20"/>
  <c r="X10" i="20"/>
  <c r="K11" i="20"/>
  <c r="Q11" i="20"/>
  <c r="AF13" i="20"/>
  <c r="AL13" i="20"/>
  <c r="L8" i="17"/>
  <c r="D9" i="20"/>
  <c r="J9" i="20"/>
  <c r="R12" i="20"/>
  <c r="X12" i="20"/>
  <c r="D10" i="20"/>
  <c r="J10" i="20"/>
  <c r="AM11" i="20"/>
  <c r="AS11" i="20"/>
  <c r="R13" i="20"/>
  <c r="X13" i="20"/>
  <c r="AZ8" i="20"/>
  <c r="Q11" i="21"/>
  <c r="J11" i="21"/>
  <c r="AE11" i="21"/>
  <c r="AZ11" i="21"/>
  <c r="BN11" i="21"/>
  <c r="AL11" i="21"/>
  <c r="BF10" i="21"/>
  <c r="BZ11" i="21"/>
  <c r="BT10" i="21"/>
  <c r="I8" i="21"/>
  <c r="I10" i="21"/>
  <c r="CH8" i="21"/>
  <c r="BM10" i="21"/>
  <c r="AY10" i="21"/>
  <c r="AD8" i="21"/>
  <c r="P10" i="21"/>
  <c r="AD10" i="21"/>
  <c r="CA10" i="21"/>
  <c r="BF8" i="21"/>
  <c r="AY8" i="21"/>
  <c r="CA8" i="21"/>
  <c r="AR10" i="21"/>
  <c r="M8" i="17"/>
  <c r="EG9" i="15"/>
  <c r="BD9" i="19" s="1"/>
  <c r="EH9" i="15"/>
  <c r="BM9" i="19" s="1"/>
  <c r="EK9" i="15"/>
  <c r="CI9" i="19" s="1"/>
  <c r="EJ9" i="15"/>
  <c r="BZ9" i="19" s="1"/>
  <c r="AX8" i="19"/>
  <c r="CE8" i="16"/>
  <c r="AK10" i="21"/>
  <c r="BF11" i="21"/>
  <c r="W11" i="21"/>
  <c r="AK11" i="21"/>
  <c r="F12" i="21"/>
  <c r="BE11" i="21"/>
  <c r="AO12" i="21"/>
  <c r="AR11" i="21"/>
  <c r="CI15" i="21"/>
  <c r="BN13" i="21"/>
  <c r="BT11" i="21"/>
  <c r="CB8" i="21"/>
  <c r="BC10" i="21"/>
  <c r="CH11" i="21"/>
  <c r="AY11" i="21"/>
  <c r="CG11" i="21"/>
  <c r="CV69" i="21"/>
  <c r="O11" i="21"/>
  <c r="AR12" i="21"/>
  <c r="AX11" i="21"/>
  <c r="CI8" i="21"/>
  <c r="BC13" i="21"/>
  <c r="BM11" i="21"/>
  <c r="BS11" i="21"/>
  <c r="Q8" i="21"/>
  <c r="P11" i="21"/>
  <c r="BR15" i="21"/>
  <c r="CA11" i="21"/>
  <c r="BL11" i="21"/>
  <c r="AI10" i="21"/>
  <c r="H15" i="21"/>
  <c r="AJ11" i="21"/>
  <c r="AQ11" i="21"/>
  <c r="V11" i="21"/>
  <c r="AC11" i="21"/>
  <c r="N15" i="21"/>
  <c r="I11" i="21"/>
  <c r="AD13" i="21"/>
  <c r="AV11" i="21"/>
  <c r="AV12" i="21"/>
  <c r="CA12" i="21"/>
  <c r="BJ11" i="21"/>
  <c r="I13" i="21"/>
  <c r="BX13" i="21"/>
  <c r="BM13" i="21"/>
  <c r="CH13" i="21"/>
  <c r="W13" i="21"/>
  <c r="AR13" i="21"/>
  <c r="W12" i="21"/>
  <c r="T13" i="21"/>
  <c r="AD12" i="21"/>
  <c r="BQ13" i="21"/>
  <c r="F13" i="21"/>
  <c r="AV13" i="21"/>
  <c r="CA13" i="21"/>
  <c r="CE13" i="21"/>
  <c r="BF12" i="21"/>
  <c r="M13" i="21"/>
  <c r="AO13" i="21"/>
  <c r="AH13" i="21"/>
  <c r="BM12" i="21"/>
  <c r="BT12" i="21"/>
  <c r="AY12" i="21"/>
  <c r="AY13" i="21"/>
  <c r="BF13" i="21"/>
  <c r="BJ13" i="21"/>
  <c r="CH12" i="21"/>
  <c r="BT13" i="21"/>
  <c r="AZ10" i="21"/>
  <c r="P13" i="21"/>
  <c r="P12" i="21"/>
  <c r="I12" i="21"/>
  <c r="CE12" i="21"/>
  <c r="CE11" i="21"/>
  <c r="M11" i="21"/>
  <c r="M12" i="21"/>
  <c r="AH11" i="21"/>
  <c r="F11" i="21"/>
  <c r="AA12" i="21"/>
  <c r="AA11" i="21"/>
  <c r="AE13" i="21"/>
  <c r="BX11" i="21"/>
  <c r="T12" i="21"/>
  <c r="T11" i="21"/>
  <c r="AZ9" i="21"/>
  <c r="BJ12" i="21"/>
  <c r="BQ12" i="21"/>
  <c r="BC11" i="21"/>
  <c r="BX12" i="21"/>
  <c r="CF9" i="21"/>
  <c r="BQ11" i="21"/>
  <c r="BC12" i="21"/>
  <c r="BR9" i="21"/>
  <c r="AZ13" i="21"/>
  <c r="BZ9" i="21"/>
  <c r="BG15" i="21"/>
  <c r="X9" i="21"/>
  <c r="X15" i="21"/>
  <c r="AS13" i="21"/>
  <c r="AB9" i="21"/>
  <c r="AU9" i="21"/>
  <c r="BK9" i="21"/>
  <c r="O8" i="21"/>
  <c r="Q9" i="21"/>
  <c r="BR12" i="21"/>
  <c r="Q10" i="21"/>
  <c r="BU10" i="21"/>
  <c r="X14" i="21"/>
  <c r="AS10" i="21"/>
  <c r="H12" i="21"/>
  <c r="BG10" i="21"/>
  <c r="V16" i="21"/>
  <c r="X10" i="21"/>
  <c r="BD11" i="21"/>
  <c r="CB10" i="21"/>
  <c r="BN14" i="21"/>
  <c r="AY8" i="19"/>
  <c r="AV8" i="19"/>
  <c r="AU8" i="19"/>
  <c r="BP11" i="19"/>
  <c r="CD8" i="19"/>
  <c r="BF8" i="19"/>
  <c r="CB13" i="19"/>
  <c r="BG8" i="19"/>
  <c r="BI17" i="19"/>
  <c r="AW8" i="19"/>
  <c r="CH8" i="19"/>
  <c r="BW8" i="19"/>
  <c r="BS11" i="19"/>
  <c r="BR11" i="19"/>
  <c r="BT11" i="19"/>
  <c r="BQ11" i="19"/>
  <c r="BF11" i="19"/>
  <c r="CF8" i="19"/>
  <c r="CG17" i="19"/>
  <c r="BM17" i="19"/>
  <c r="AG8" i="17"/>
  <c r="AI8" i="17"/>
  <c r="CB8" i="19"/>
  <c r="BS8" i="16"/>
  <c r="AV11" i="19"/>
  <c r="BS17" i="19"/>
  <c r="BD11" i="19"/>
  <c r="AW11" i="19"/>
  <c r="BC11" i="19"/>
  <c r="CG8" i="19"/>
  <c r="BD17" i="19"/>
  <c r="BB8" i="19"/>
  <c r="BD8" i="19"/>
  <c r="AU13" i="19"/>
  <c r="AX11" i="19"/>
  <c r="AZ11" i="19"/>
  <c r="BX8" i="19"/>
  <c r="BZ8" i="19"/>
  <c r="BB11" i="19"/>
  <c r="CG9" i="19"/>
  <c r="AG9" i="19"/>
  <c r="AY11" i="19"/>
  <c r="BG11" i="19"/>
  <c r="BQ8" i="16"/>
  <c r="BN8" i="16"/>
  <c r="BF17" i="19"/>
  <c r="BC8" i="19"/>
  <c r="AW13" i="19"/>
  <c r="CB11" i="19"/>
  <c r="BY8" i="19"/>
  <c r="BF8" i="16"/>
  <c r="BR17" i="19"/>
  <c r="X9" i="19"/>
  <c r="CF17" i="19"/>
  <c r="AV13" i="19"/>
  <c r="AX13" i="19"/>
  <c r="CA13" i="19"/>
  <c r="CA11" i="19"/>
  <c r="BN17" i="19"/>
  <c r="BJ17" i="19"/>
  <c r="BG8" i="16"/>
  <c r="AJ8" i="17"/>
  <c r="W9" i="19"/>
  <c r="AK8" i="17"/>
  <c r="CH17" i="19"/>
  <c r="CI17" i="19"/>
  <c r="CE17" i="19"/>
  <c r="AY13" i="19"/>
  <c r="BW13" i="19"/>
  <c r="BY13" i="19"/>
  <c r="BW11" i="19"/>
  <c r="BY11" i="19"/>
  <c r="BK17" i="19"/>
  <c r="S9" i="19"/>
  <c r="AK9" i="19"/>
  <c r="BX13" i="19"/>
  <c r="BX11" i="19"/>
  <c r="BE8" i="16"/>
  <c r="AH8" i="17"/>
  <c r="T9" i="19"/>
  <c r="V9" i="19"/>
  <c r="BM11" i="19"/>
  <c r="BE13" i="19"/>
  <c r="CD8" i="16"/>
  <c r="BK11" i="19"/>
  <c r="BI11" i="19"/>
  <c r="CF8" i="16"/>
  <c r="AN8" i="17"/>
  <c r="AO8" i="17"/>
  <c r="J8" i="17"/>
  <c r="G8" i="17"/>
  <c r="BL11" i="19"/>
  <c r="BN11" i="19"/>
  <c r="BC13" i="19"/>
  <c r="CH8" i="16"/>
  <c r="CG8" i="16"/>
  <c r="AR8" i="17"/>
  <c r="E8" i="17"/>
  <c r="H8" i="17"/>
  <c r="I8" i="17"/>
  <c r="BX17" i="19"/>
  <c r="CI13" i="19"/>
  <c r="BP8" i="16"/>
  <c r="BB17" i="19"/>
  <c r="BR8" i="16"/>
  <c r="BL8" i="16"/>
  <c r="BC17" i="19"/>
  <c r="BE17" i="19"/>
  <c r="CH9" i="19"/>
  <c r="CD9" i="19"/>
  <c r="BP17" i="19"/>
  <c r="BU8" i="16"/>
  <c r="CF9" i="19"/>
  <c r="BQ17" i="19"/>
  <c r="BT17" i="19"/>
  <c r="BJ9" i="19"/>
  <c r="CA17" i="19"/>
  <c r="BX8" i="16"/>
  <c r="CE13" i="19"/>
  <c r="V8" i="17"/>
  <c r="T8" i="17"/>
  <c r="U8" i="17"/>
  <c r="S8" i="17"/>
  <c r="X8" i="17"/>
  <c r="W8" i="17"/>
  <c r="AP8" i="17"/>
  <c r="AS8" i="17"/>
  <c r="CD13" i="19"/>
  <c r="DQ8" i="15"/>
  <c r="DS8" i="15"/>
  <c r="DR8" i="15"/>
  <c r="DP8" i="15"/>
  <c r="DN8" i="15"/>
  <c r="DO8" i="15"/>
  <c r="L12" i="19"/>
  <c r="P12" i="19"/>
  <c r="N12" i="19"/>
  <c r="O12" i="19"/>
  <c r="M12" i="19"/>
  <c r="Q12" i="19"/>
  <c r="AR12" i="19"/>
  <c r="AS12" i="19"/>
  <c r="AQ12" i="19"/>
  <c r="AN12" i="19"/>
  <c r="AO12" i="19"/>
  <c r="AP12" i="19"/>
  <c r="AI9" i="19"/>
  <c r="AJ9" i="19"/>
  <c r="AL9" i="19"/>
  <c r="T12" i="19"/>
  <c r="S12" i="19"/>
  <c r="W12" i="19"/>
  <c r="V12" i="19"/>
  <c r="X12" i="19"/>
  <c r="U12" i="19"/>
  <c r="EH12" i="15"/>
  <c r="EK12" i="15"/>
  <c r="EJ12" i="15"/>
  <c r="EG12" i="15"/>
  <c r="EI12" i="15"/>
  <c r="EF12" i="15"/>
  <c r="AB12" i="19"/>
  <c r="AD12" i="19"/>
  <c r="AE12" i="19"/>
  <c r="AC12" i="19"/>
  <c r="AA12" i="19"/>
  <c r="Z12" i="19"/>
  <c r="J12" i="19"/>
  <c r="I12" i="19"/>
  <c r="G12" i="19"/>
  <c r="H12" i="19"/>
  <c r="E12" i="19"/>
  <c r="F12" i="19"/>
  <c r="AI12" i="19"/>
  <c r="AJ12" i="19"/>
  <c r="AH12" i="19"/>
  <c r="AG12" i="19"/>
  <c r="AL12" i="19"/>
  <c r="AK12" i="19"/>
  <c r="AD9" i="19"/>
  <c r="AE9" i="19"/>
  <c r="AC9" i="19"/>
  <c r="AB9" i="19"/>
  <c r="Z9" i="19"/>
  <c r="AA9" i="19"/>
  <c r="AN10" i="19"/>
  <c r="AQ10" i="19"/>
  <c r="AO10" i="19"/>
  <c r="AP10" i="19"/>
  <c r="AR10" i="19"/>
  <c r="AS10" i="19"/>
  <c r="W10" i="19"/>
  <c r="U10" i="19"/>
  <c r="V10" i="19"/>
  <c r="S10" i="19"/>
  <c r="T10" i="19"/>
  <c r="X10" i="19"/>
  <c r="EI10" i="15"/>
  <c r="EJ10" i="15"/>
  <c r="EK10" i="15"/>
  <c r="EG10" i="15"/>
  <c r="EF10" i="15"/>
  <c r="EH10" i="15"/>
  <c r="Q9" i="19"/>
  <c r="N9" i="19"/>
  <c r="O9" i="19"/>
  <c r="M9" i="19"/>
  <c r="L9" i="19"/>
  <c r="P9" i="19"/>
  <c r="AA10" i="19"/>
  <c r="AB10" i="19"/>
  <c r="AD10" i="19"/>
  <c r="AE10" i="19"/>
  <c r="AC10" i="19"/>
  <c r="Z10" i="19"/>
  <c r="F10" i="19"/>
  <c r="I10" i="19"/>
  <c r="J10" i="19"/>
  <c r="H10" i="19"/>
  <c r="G10" i="19"/>
  <c r="E10" i="19"/>
  <c r="G9" i="19"/>
  <c r="I9" i="19"/>
  <c r="J9" i="19"/>
  <c r="H9" i="19"/>
  <c r="E9" i="19"/>
  <c r="F9" i="19"/>
  <c r="AJ10" i="19"/>
  <c r="AH10" i="19"/>
  <c r="AG10" i="19"/>
  <c r="AK10" i="19"/>
  <c r="AL10" i="19"/>
  <c r="AI10" i="19"/>
  <c r="N10" i="19"/>
  <c r="M10" i="19"/>
  <c r="Q10" i="19"/>
  <c r="L10" i="19"/>
  <c r="P10" i="19"/>
  <c r="O10" i="19"/>
  <c r="BM13" i="19"/>
  <c r="CA8" i="16"/>
  <c r="BW8" i="16"/>
  <c r="BY8" i="16"/>
  <c r="CB8" i="16"/>
  <c r="BD13" i="19"/>
  <c r="BY17" i="19"/>
  <c r="BG13" i="19"/>
  <c r="CH13" i="19"/>
  <c r="CG13" i="19"/>
  <c r="BW17" i="19"/>
  <c r="BZ17" i="19"/>
  <c r="BF13" i="19"/>
  <c r="BI8" i="16"/>
  <c r="BK8" i="16"/>
  <c r="BM8" i="16"/>
  <c r="BC8" i="16"/>
  <c r="BB8" i="16"/>
  <c r="BL13" i="19"/>
  <c r="BN13" i="19"/>
  <c r="BJ13" i="19"/>
  <c r="BK13" i="19"/>
  <c r="R15" i="20"/>
  <c r="X15" i="20"/>
  <c r="D15" i="20"/>
  <c r="J15" i="20"/>
  <c r="R14" i="20"/>
  <c r="X14" i="20"/>
  <c r="Y16" i="20"/>
  <c r="AE16" i="20"/>
  <c r="AF17" i="20"/>
  <c r="AL17" i="20"/>
  <c r="AW9" i="21"/>
  <c r="BY9" i="21"/>
  <c r="BE9" i="21"/>
  <c r="O10" i="21"/>
  <c r="AJ9" i="21"/>
  <c r="N9" i="21"/>
  <c r="K15" i="20"/>
  <c r="Q15" i="20"/>
  <c r="K14" i="20"/>
  <c r="Q14" i="20"/>
  <c r="D16" i="20"/>
  <c r="J16" i="20"/>
  <c r="R17" i="20"/>
  <c r="X17" i="20"/>
  <c r="Y17" i="20"/>
  <c r="AE17" i="20"/>
  <c r="AM17" i="20"/>
  <c r="AS17" i="20"/>
  <c r="AX9" i="21"/>
  <c r="CG9" i="21"/>
  <c r="BL9" i="21"/>
  <c r="BS9" i="21"/>
  <c r="AC9" i="21"/>
  <c r="O9" i="21"/>
  <c r="AQ9" i="21"/>
  <c r="U9" i="21"/>
  <c r="AP9" i="21"/>
  <c r="AI9" i="21"/>
  <c r="V9" i="21"/>
  <c r="Y15" i="20"/>
  <c r="AE15" i="20"/>
  <c r="AM15" i="20"/>
  <c r="AS15" i="20"/>
  <c r="AM14" i="20"/>
  <c r="AS14" i="20"/>
  <c r="AF14" i="20"/>
  <c r="AL14" i="20"/>
  <c r="AF16" i="20"/>
  <c r="AL16" i="20"/>
  <c r="K17" i="20"/>
  <c r="Q17" i="20"/>
  <c r="D17" i="20"/>
  <c r="J17" i="20"/>
  <c r="Y14" i="20"/>
  <c r="AE14" i="20"/>
  <c r="K16" i="20"/>
  <c r="Q16" i="20"/>
  <c r="BD9" i="21"/>
  <c r="AF15" i="20"/>
  <c r="AL15" i="20"/>
  <c r="D14" i="20"/>
  <c r="J14" i="20"/>
  <c r="R16" i="20"/>
  <c r="X16" i="20"/>
  <c r="AM16" i="20"/>
  <c r="AS16" i="20"/>
  <c r="BU15" i="21"/>
  <c r="BY16" i="21"/>
  <c r="BP11" i="21"/>
  <c r="BN9" i="21"/>
  <c r="AS15" i="21"/>
  <c r="X13" i="21"/>
  <c r="J13" i="21"/>
  <c r="CB13" i="21"/>
  <c r="AZ15" i="21"/>
  <c r="Q15" i="21"/>
  <c r="J15" i="21"/>
  <c r="Q13" i="21"/>
  <c r="AE9" i="21"/>
  <c r="AS9" i="21"/>
  <c r="L11" i="21"/>
  <c r="AI16" i="21"/>
  <c r="BB11" i="21"/>
  <c r="CB9" i="21"/>
  <c r="BG13" i="21"/>
  <c r="BI11" i="21"/>
  <c r="BG9" i="21"/>
  <c r="CB15" i="21"/>
  <c r="CI13" i="21"/>
  <c r="BU13" i="21"/>
  <c r="AW16" i="21"/>
  <c r="U16" i="21"/>
  <c r="AL9" i="21"/>
  <c r="E11" i="21"/>
  <c r="BN12" i="21"/>
  <c r="AZ12" i="21"/>
  <c r="CI12" i="21"/>
  <c r="BR13" i="21"/>
  <c r="BG12" i="21"/>
  <c r="J12" i="21"/>
  <c r="Q12" i="21"/>
  <c r="N13" i="21"/>
  <c r="O13" i="21"/>
  <c r="BK8" i="21"/>
  <c r="AX10" i="21"/>
  <c r="AG10" i="21"/>
  <c r="E10" i="21"/>
  <c r="BB8" i="21"/>
  <c r="S8" i="21"/>
  <c r="AN10" i="21"/>
  <c r="AH9" i="21"/>
  <c r="BU12" i="21"/>
  <c r="BI8" i="21"/>
  <c r="BL10" i="21"/>
  <c r="AV9" i="21"/>
  <c r="AW8" i="21"/>
  <c r="CG10" i="21"/>
  <c r="BE15" i="21"/>
  <c r="BY10" i="21"/>
  <c r="AW15" i="21"/>
  <c r="AS12" i="21"/>
  <c r="T9" i="21"/>
  <c r="CB12" i="21"/>
  <c r="BE10" i="21"/>
  <c r="CB16" i="21"/>
  <c r="BZ15" i="21"/>
  <c r="BW8" i="21"/>
  <c r="AW10" i="21"/>
  <c r="AE12" i="21"/>
  <c r="AL12" i="21"/>
  <c r="BN8" i="21"/>
  <c r="BU8" i="21"/>
  <c r="BJ10" i="21"/>
  <c r="AZ8" i="21"/>
  <c r="BS8" i="21"/>
  <c r="BR10" i="21"/>
  <c r="BK10" i="21"/>
  <c r="CF15" i="21"/>
  <c r="AX8" i="21"/>
  <c r="CF10" i="21"/>
  <c r="BD10" i="21"/>
  <c r="BW16" i="21"/>
  <c r="BZ8" i="21"/>
  <c r="AV10" i="21"/>
  <c r="BX10" i="21"/>
  <c r="AC8" i="21"/>
  <c r="G15" i="21"/>
  <c r="AB15" i="21"/>
  <c r="J8" i="21"/>
  <c r="BP16" i="21"/>
  <c r="CD9" i="21"/>
  <c r="BP9" i="21"/>
  <c r="BK15" i="21"/>
  <c r="G10" i="21"/>
  <c r="AP10" i="21"/>
  <c r="AB10" i="21"/>
  <c r="AQ15" i="21"/>
  <c r="AO10" i="21"/>
  <c r="S9" i="21"/>
  <c r="V15" i="21"/>
  <c r="BL8" i="21"/>
  <c r="BB9" i="21"/>
  <c r="BG8" i="21"/>
  <c r="BI16" i="21"/>
  <c r="BY15" i="21"/>
  <c r="BD15" i="21"/>
  <c r="BL15" i="21"/>
  <c r="AP15" i="21"/>
  <c r="AE8" i="21"/>
  <c r="AI15" i="21"/>
  <c r="N10" i="21"/>
  <c r="AS8" i="21"/>
  <c r="M10" i="21"/>
  <c r="AL8" i="21"/>
  <c r="O15" i="21"/>
  <c r="AJ15" i="21"/>
  <c r="BX9" i="21"/>
  <c r="BR8" i="21"/>
  <c r="BZ13" i="21"/>
  <c r="CE9" i="21"/>
  <c r="BS13" i="21"/>
  <c r="BW10" i="21"/>
  <c r="AZ16" i="21"/>
  <c r="CW69" i="21"/>
  <c r="AN8" i="21"/>
  <c r="M9" i="21"/>
  <c r="AJ10" i="21"/>
  <c r="AE16" i="21"/>
  <c r="H13" i="21"/>
  <c r="CF8" i="21"/>
  <c r="BN10" i="21"/>
  <c r="AU8" i="21"/>
  <c r="CI10" i="21"/>
  <c r="BU16" i="21"/>
  <c r="BS14" i="21"/>
  <c r="BL13" i="21"/>
  <c r="BS10" i="21"/>
  <c r="BN16" i="21"/>
  <c r="BR11" i="21"/>
  <c r="CF13" i="21"/>
  <c r="BD12" i="21"/>
  <c r="BY8" i="21"/>
  <c r="BZ10" i="21"/>
  <c r="CI16" i="21"/>
  <c r="CB14" i="21"/>
  <c r="J16" i="21"/>
  <c r="CT69" i="21"/>
  <c r="E8" i="21"/>
  <c r="AE10" i="21"/>
  <c r="AG8" i="21"/>
  <c r="S10" i="21"/>
  <c r="AB8" i="21"/>
  <c r="AO9" i="21"/>
  <c r="V13" i="21"/>
  <c r="AP13" i="21"/>
  <c r="U13" i="21"/>
  <c r="AP12" i="21"/>
  <c r="AW13" i="21"/>
  <c r="BG16" i="21"/>
  <c r="BE13" i="21"/>
  <c r="BC9" i="21"/>
  <c r="BB10" i="21"/>
  <c r="BQ9" i="21"/>
  <c r="G8" i="21"/>
  <c r="AI8" i="21"/>
  <c r="Z8" i="21"/>
  <c r="Z10" i="21"/>
  <c r="AB13" i="21"/>
  <c r="AQ10" i="21"/>
  <c r="AX13" i="21"/>
  <c r="CD8" i="21"/>
  <c r="BI10" i="21"/>
  <c r="BD13" i="21"/>
  <c r="BP8" i="21"/>
  <c r="CD10" i="21"/>
  <c r="BY13" i="21"/>
  <c r="BK13" i="21"/>
  <c r="BD8" i="21"/>
  <c r="BP10" i="21"/>
  <c r="CF11" i="21"/>
  <c r="CG13" i="21"/>
  <c r="BJ9" i="21"/>
  <c r="AU10" i="21"/>
  <c r="AL10" i="21"/>
  <c r="AP11" i="21"/>
  <c r="U8" i="21"/>
  <c r="AL16" i="21"/>
  <c r="N8" i="21"/>
  <c r="AC13" i="21"/>
  <c r="AS14" i="21"/>
  <c r="Q16" i="21"/>
  <c r="V10" i="21"/>
  <c r="AS16" i="21"/>
  <c r="AJ13" i="21"/>
  <c r="AI13" i="21"/>
  <c r="O14" i="21"/>
  <c r="AA9" i="21"/>
  <c r="AC10" i="21"/>
  <c r="AW11" i="21"/>
  <c r="BZ12" i="21"/>
  <c r="CG12" i="21"/>
  <c r="BE12" i="21"/>
  <c r="AE14" i="21"/>
  <c r="AL14" i="21"/>
  <c r="BL12" i="21"/>
  <c r="BD16" i="21"/>
  <c r="BY12" i="21"/>
  <c r="AZ14" i="21"/>
  <c r="BU14" i="21"/>
  <c r="BK16" i="21"/>
  <c r="AU11" i="21"/>
  <c r="BK12" i="21"/>
  <c r="CI14" i="21"/>
  <c r="AX12" i="21"/>
  <c r="BW11" i="21"/>
  <c r="BY11" i="21"/>
  <c r="BK11" i="21"/>
  <c r="CF16" i="21"/>
  <c r="BG14" i="21"/>
  <c r="AB16" i="21"/>
  <c r="O16" i="21"/>
  <c r="G16" i="21"/>
  <c r="G12" i="21"/>
  <c r="S11" i="21"/>
  <c r="V12" i="21"/>
  <c r="AG16" i="21"/>
  <c r="BS12" i="21"/>
  <c r="O12" i="21"/>
  <c r="AQ12" i="21"/>
  <c r="AI11" i="21"/>
  <c r="AW12" i="21"/>
  <c r="BR16" i="21"/>
  <c r="CF12" i="21"/>
  <c r="CI9" i="21"/>
  <c r="CD11" i="21"/>
  <c r="BU9" i="21"/>
  <c r="BN15" i="21"/>
  <c r="AJ12" i="21"/>
  <c r="U11" i="21"/>
  <c r="G11" i="21"/>
  <c r="AE15" i="21"/>
  <c r="N11" i="21"/>
  <c r="Z11" i="21"/>
  <c r="U12" i="21"/>
  <c r="AB12" i="21"/>
  <c r="N12" i="21"/>
  <c r="N16" i="21"/>
  <c r="AG11" i="21"/>
  <c r="J14" i="21"/>
  <c r="CG8" i="21"/>
  <c r="BB13" i="21"/>
  <c r="CE10" i="21"/>
  <c r="BS15" i="21"/>
  <c r="BE8" i="21"/>
  <c r="BQ10" i="21"/>
  <c r="BZ16" i="21"/>
  <c r="AQ8" i="21"/>
  <c r="L9" i="21"/>
  <c r="CS69" i="21"/>
  <c r="AA10" i="21"/>
  <c r="F10" i="21"/>
  <c r="AH10" i="21"/>
  <c r="E9" i="21"/>
  <c r="Z9" i="21"/>
  <c r="L16" i="21"/>
  <c r="Z16" i="21"/>
  <c r="AU13" i="21"/>
  <c r="BS16" i="21"/>
  <c r="AJ16" i="21"/>
  <c r="L15" i="21"/>
  <c r="AN15" i="21"/>
  <c r="BW9" i="21"/>
  <c r="BB16" i="21"/>
  <c r="CG15" i="21"/>
  <c r="BW13" i="21"/>
  <c r="BW15" i="21"/>
  <c r="BI9" i="21"/>
  <c r="CD16" i="21"/>
  <c r="AU16" i="21"/>
  <c r="AX15" i="21"/>
  <c r="V8" i="21"/>
  <c r="Z13" i="21"/>
  <c r="AN9" i="21"/>
  <c r="H8" i="21"/>
  <c r="E13" i="21"/>
  <c r="S13" i="21"/>
  <c r="E16" i="21"/>
  <c r="AG15" i="21"/>
  <c r="CR69" i="21"/>
  <c r="FC12" i="15"/>
  <c r="FA12" i="15"/>
  <c r="EZ12" i="15"/>
  <c r="EX12" i="15"/>
  <c r="FB12" i="15"/>
  <c r="EY12" i="15"/>
  <c r="J13" i="16"/>
  <c r="H13" i="16"/>
  <c r="F13" i="16"/>
  <c r="G13" i="16"/>
  <c r="E13" i="16"/>
  <c r="I13" i="16"/>
  <c r="AE15" i="16"/>
  <c r="AD15" i="16"/>
  <c r="AC15" i="16"/>
  <c r="Z15" i="16"/>
  <c r="AA15" i="16"/>
  <c r="AB15" i="16"/>
  <c r="FA17" i="15"/>
  <c r="EY17" i="15"/>
  <c r="EX17" i="15"/>
  <c r="EZ17" i="15"/>
  <c r="FC17" i="15"/>
  <c r="FB17" i="15"/>
  <c r="M11" i="16"/>
  <c r="O11" i="16"/>
  <c r="Q11" i="16"/>
  <c r="N11" i="16"/>
  <c r="L11" i="16"/>
  <c r="P11" i="16"/>
  <c r="CV16" i="15"/>
  <c r="CZ16" i="15"/>
  <c r="CX16" i="15"/>
  <c r="DA16" i="15"/>
  <c r="CY16" i="15"/>
  <c r="CW16" i="15"/>
  <c r="EZ10" i="15"/>
  <c r="EY10" i="15"/>
  <c r="EX10" i="15"/>
  <c r="FA10" i="15"/>
  <c r="FB10" i="15"/>
  <c r="FC10" i="15"/>
  <c r="I12" i="16"/>
  <c r="G12" i="16"/>
  <c r="E12" i="16"/>
  <c r="F12" i="16"/>
  <c r="J12" i="16"/>
  <c r="H12" i="16"/>
  <c r="U17" i="16"/>
  <c r="T17" i="16"/>
  <c r="W17" i="16"/>
  <c r="S17" i="16"/>
  <c r="X17" i="16"/>
  <c r="V17" i="16"/>
  <c r="V14" i="16"/>
  <c r="X14" i="16"/>
  <c r="U14" i="16"/>
  <c r="T14" i="16"/>
  <c r="W14" i="16"/>
  <c r="S14" i="16"/>
  <c r="DN14" i="15"/>
  <c r="DO14" i="15"/>
  <c r="DS14" i="15"/>
  <c r="DQ14" i="15"/>
  <c r="DP14" i="15"/>
  <c r="DR14" i="15"/>
  <c r="AI14" i="17"/>
  <c r="AK14" i="17"/>
  <c r="AG14" i="17"/>
  <c r="AL14" i="17"/>
  <c r="AJ14" i="17"/>
  <c r="AH14" i="17"/>
  <c r="V9" i="17"/>
  <c r="T9" i="17"/>
  <c r="X9" i="17"/>
  <c r="S9" i="17"/>
  <c r="W9" i="17"/>
  <c r="U9" i="17"/>
  <c r="AN12" i="17"/>
  <c r="AO12" i="17"/>
  <c r="AP12" i="17"/>
  <c r="AQ12" i="17"/>
  <c r="AR12" i="17"/>
  <c r="AS12" i="17"/>
  <c r="DQ12" i="15"/>
  <c r="DN12" i="15"/>
  <c r="DP12" i="15"/>
  <c r="DO12" i="15"/>
  <c r="DS12" i="15"/>
  <c r="DR12" i="15"/>
  <c r="DA13" i="15"/>
  <c r="CV13" i="15"/>
  <c r="CX13" i="15"/>
  <c r="CZ13" i="15"/>
  <c r="CY13" i="15"/>
  <c r="CW13" i="15"/>
  <c r="CX9" i="15"/>
  <c r="DA9" i="15"/>
  <c r="CV9" i="15"/>
  <c r="CY9" i="15"/>
  <c r="CW9" i="15"/>
  <c r="CZ9" i="15"/>
  <c r="J11" i="17"/>
  <c r="G11" i="17"/>
  <c r="E11" i="17"/>
  <c r="F11" i="17"/>
  <c r="H11" i="17"/>
  <c r="I11" i="17"/>
  <c r="W15" i="16"/>
  <c r="U15" i="16"/>
  <c r="S15" i="16"/>
  <c r="X15" i="16"/>
  <c r="V15" i="16"/>
  <c r="T15" i="16"/>
  <c r="AA13" i="17"/>
  <c r="AE13" i="17"/>
  <c r="AC13" i="17"/>
  <c r="AB13" i="17"/>
  <c r="Z13" i="17"/>
  <c r="AD13" i="17"/>
  <c r="G13" i="17"/>
  <c r="E13" i="17"/>
  <c r="I13" i="17"/>
  <c r="F13" i="17"/>
  <c r="H13" i="17"/>
  <c r="J13" i="17"/>
  <c r="X15" i="17"/>
  <c r="V15" i="17"/>
  <c r="W15" i="17"/>
  <c r="T15" i="17"/>
  <c r="S15" i="17"/>
  <c r="U15" i="17"/>
  <c r="AN10" i="16"/>
  <c r="AR10" i="16"/>
  <c r="AS10" i="16"/>
  <c r="AQ10" i="16"/>
  <c r="AO10" i="16"/>
  <c r="AP10" i="16"/>
  <c r="V16" i="16"/>
  <c r="X16" i="16"/>
  <c r="T16" i="16"/>
  <c r="S16" i="16"/>
  <c r="W16" i="16"/>
  <c r="U16" i="16"/>
  <c r="DN16" i="15"/>
  <c r="DR16" i="15"/>
  <c r="DP16" i="15"/>
  <c r="DS16" i="15"/>
  <c r="DQ16" i="15"/>
  <c r="DO16" i="15"/>
  <c r="AQ16" i="17"/>
  <c r="AO16" i="17"/>
  <c r="AS16" i="17"/>
  <c r="AN16" i="17"/>
  <c r="AP16" i="17"/>
  <c r="AR16" i="17"/>
  <c r="AE17" i="17"/>
  <c r="AC17" i="17"/>
  <c r="AA17" i="17"/>
  <c r="Z17" i="17"/>
  <c r="AD17" i="17"/>
  <c r="AB17" i="17"/>
  <c r="M17" i="17"/>
  <c r="Q17" i="17"/>
  <c r="L17" i="17"/>
  <c r="P17" i="17"/>
  <c r="O17" i="17"/>
  <c r="N17" i="17"/>
  <c r="AC12" i="16"/>
  <c r="AA12" i="16"/>
  <c r="AE12" i="16"/>
  <c r="Z12" i="16"/>
  <c r="AD12" i="16"/>
  <c r="AB12" i="16"/>
  <c r="CX17" i="15"/>
  <c r="DA17" i="15"/>
  <c r="CV17" i="15"/>
  <c r="CY17" i="15"/>
  <c r="CZ17" i="15"/>
  <c r="CW17" i="15"/>
  <c r="Q9" i="17"/>
  <c r="O9" i="17"/>
  <c r="M9" i="17"/>
  <c r="L9" i="17"/>
  <c r="P9" i="17"/>
  <c r="N9" i="17"/>
  <c r="AN9" i="16"/>
  <c r="AS9" i="16"/>
  <c r="AO9" i="16"/>
  <c r="AQ9" i="16"/>
  <c r="AP9" i="16"/>
  <c r="AR9" i="16"/>
  <c r="DQ10" i="15"/>
  <c r="DN10" i="15"/>
  <c r="DP10" i="15"/>
  <c r="DS10" i="15"/>
  <c r="DO10" i="15"/>
  <c r="DR10" i="15"/>
  <c r="X10" i="17"/>
  <c r="V10" i="17"/>
  <c r="W10" i="17"/>
  <c r="U10" i="17"/>
  <c r="T10" i="17"/>
  <c r="S10" i="17"/>
  <c r="CZ11" i="15"/>
  <c r="CW11" i="15"/>
  <c r="CY11" i="15"/>
  <c r="CX11" i="15"/>
  <c r="DA11" i="15"/>
  <c r="CV11" i="15"/>
  <c r="DQ15" i="15"/>
  <c r="DS15" i="15"/>
  <c r="DP15" i="15"/>
  <c r="DO15" i="15"/>
  <c r="DN15" i="15"/>
  <c r="DR15" i="15"/>
  <c r="DA10" i="15"/>
  <c r="CY10" i="15"/>
  <c r="CW10" i="15"/>
  <c r="CZ10" i="15"/>
  <c r="CX10" i="15"/>
  <c r="CV10" i="15"/>
  <c r="Q10" i="16"/>
  <c r="O10" i="16"/>
  <c r="P10" i="16"/>
  <c r="M10" i="16"/>
  <c r="N10" i="16"/>
  <c r="L10" i="16"/>
  <c r="P16" i="16"/>
  <c r="N16" i="16"/>
  <c r="O16" i="16"/>
  <c r="L16" i="16"/>
  <c r="Q16" i="16"/>
  <c r="M16" i="16"/>
  <c r="H16" i="16"/>
  <c r="I16" i="16"/>
  <c r="G16" i="16"/>
  <c r="F16" i="16"/>
  <c r="J16" i="16"/>
  <c r="E16" i="16"/>
  <c r="AD16" i="17"/>
  <c r="AA16" i="17"/>
  <c r="AB16" i="17"/>
  <c r="Z16" i="17"/>
  <c r="AE16" i="17"/>
  <c r="AC16" i="17"/>
  <c r="W17" i="17"/>
  <c r="U17" i="17"/>
  <c r="S17" i="17"/>
  <c r="V17" i="17"/>
  <c r="T17" i="17"/>
  <c r="X17" i="17"/>
  <c r="AN17" i="17"/>
  <c r="AR17" i="17"/>
  <c r="AO17" i="17"/>
  <c r="AP17" i="17"/>
  <c r="AS17" i="17"/>
  <c r="AQ17" i="17"/>
  <c r="AH12" i="16"/>
  <c r="AL12" i="16"/>
  <c r="AG12" i="16"/>
  <c r="AJ12" i="16"/>
  <c r="AK12" i="16"/>
  <c r="AI12" i="16"/>
  <c r="J17" i="16"/>
  <c r="H17" i="16"/>
  <c r="F17" i="16"/>
  <c r="G17" i="16"/>
  <c r="E17" i="16"/>
  <c r="I17" i="16"/>
  <c r="AK17" i="16"/>
  <c r="AI17" i="16"/>
  <c r="AG17" i="16"/>
  <c r="AL17" i="16"/>
  <c r="AJ17" i="16"/>
  <c r="AH17" i="16"/>
  <c r="AO14" i="16"/>
  <c r="AS14" i="16"/>
  <c r="AQ14" i="16"/>
  <c r="AR14" i="16"/>
  <c r="AP14" i="16"/>
  <c r="AN14" i="16"/>
  <c r="AL14" i="16"/>
  <c r="AJ14" i="16"/>
  <c r="AH14" i="16"/>
  <c r="AI14" i="16"/>
  <c r="AK14" i="16"/>
  <c r="AG14" i="16"/>
  <c r="P14" i="17"/>
  <c r="N14" i="17"/>
  <c r="L14" i="17"/>
  <c r="O14" i="17"/>
  <c r="M14" i="17"/>
  <c r="Q14" i="17"/>
  <c r="I14" i="17"/>
  <c r="G14" i="17"/>
  <c r="F14" i="17"/>
  <c r="E14" i="17"/>
  <c r="J14" i="17"/>
  <c r="H14" i="17"/>
  <c r="AS9" i="17"/>
  <c r="AQ9" i="17"/>
  <c r="AO9" i="17"/>
  <c r="AN9" i="17"/>
  <c r="AR9" i="17"/>
  <c r="AP9" i="17"/>
  <c r="F12" i="17"/>
  <c r="J12" i="17"/>
  <c r="H12" i="17"/>
  <c r="I12" i="17"/>
  <c r="G12" i="17"/>
  <c r="E12" i="17"/>
  <c r="Z12" i="17"/>
  <c r="AD12" i="17"/>
  <c r="AB12" i="17"/>
  <c r="AE12" i="17"/>
  <c r="AA12" i="17"/>
  <c r="AC12" i="17"/>
  <c r="AB13" i="16"/>
  <c r="AD13" i="16"/>
  <c r="Z13" i="16"/>
  <c r="AA13" i="16"/>
  <c r="AC13" i="16"/>
  <c r="AE13" i="16"/>
  <c r="J9" i="16"/>
  <c r="H9" i="16"/>
  <c r="F9" i="16"/>
  <c r="E9" i="16"/>
  <c r="G9" i="16"/>
  <c r="I9" i="16"/>
  <c r="U9" i="16"/>
  <c r="S9" i="16"/>
  <c r="W9" i="16"/>
  <c r="V9" i="16"/>
  <c r="T9" i="16"/>
  <c r="X9" i="16"/>
  <c r="DR11" i="15"/>
  <c r="DS11" i="15"/>
  <c r="DN11" i="15"/>
  <c r="DQ11" i="15"/>
  <c r="DO11" i="15"/>
  <c r="DP11" i="15"/>
  <c r="AJ11" i="17"/>
  <c r="AL11" i="17"/>
  <c r="AH11" i="17"/>
  <c r="AI11" i="17"/>
  <c r="AG11" i="17"/>
  <c r="AK11" i="17"/>
  <c r="AC10" i="17"/>
  <c r="AE10" i="17"/>
  <c r="AA10" i="17"/>
  <c r="AD10" i="17"/>
  <c r="AB10" i="17"/>
  <c r="Z10" i="17"/>
  <c r="AN10" i="17"/>
  <c r="AR10" i="17"/>
  <c r="AP10" i="17"/>
  <c r="AQ10" i="17"/>
  <c r="AO10" i="17"/>
  <c r="AS10" i="17"/>
  <c r="EY13" i="15"/>
  <c r="FC13" i="15"/>
  <c r="FA13" i="15"/>
  <c r="EX13" i="15"/>
  <c r="FB13" i="15"/>
  <c r="EZ13" i="15"/>
  <c r="AQ15" i="16"/>
  <c r="AS15" i="16"/>
  <c r="AR15" i="16"/>
  <c r="AP15" i="16"/>
  <c r="AO15" i="16"/>
  <c r="AN15" i="16"/>
  <c r="AG15" i="16"/>
  <c r="AK15" i="16"/>
  <c r="AI15" i="16"/>
  <c r="AJ15" i="16"/>
  <c r="AL15" i="16"/>
  <c r="AH15" i="16"/>
  <c r="AH13" i="17"/>
  <c r="AJ13" i="17"/>
  <c r="AL13" i="17"/>
  <c r="AI13" i="17"/>
  <c r="AG13" i="17"/>
  <c r="AK13" i="17"/>
  <c r="AR11" i="16"/>
  <c r="AP11" i="16"/>
  <c r="AO11" i="16"/>
  <c r="AN11" i="16"/>
  <c r="AS11" i="16"/>
  <c r="AQ11" i="16"/>
  <c r="AA11" i="16"/>
  <c r="AC11" i="16"/>
  <c r="AD11" i="16"/>
  <c r="AE11" i="16"/>
  <c r="AB11" i="16"/>
  <c r="Z11" i="16"/>
  <c r="AE15" i="17"/>
  <c r="AC15" i="17"/>
  <c r="AA15" i="17"/>
  <c r="AB15" i="17"/>
  <c r="Z15" i="17"/>
  <c r="AD15" i="17"/>
  <c r="FB9" i="15"/>
  <c r="EY9" i="15"/>
  <c r="FC9" i="15"/>
  <c r="EZ9" i="15"/>
  <c r="FA9" i="15"/>
  <c r="EX9" i="15"/>
  <c r="AK10" i="16"/>
  <c r="AJ10" i="16"/>
  <c r="AL10" i="16"/>
  <c r="AG10" i="16"/>
  <c r="AH10" i="16"/>
  <c r="AI10" i="16"/>
  <c r="G10" i="16"/>
  <c r="I10" i="16"/>
  <c r="H10" i="16"/>
  <c r="E10" i="16"/>
  <c r="F10" i="16"/>
  <c r="J10" i="16"/>
  <c r="AR16" i="16"/>
  <c r="AO16" i="16"/>
  <c r="AP16" i="16"/>
  <c r="AN16" i="16"/>
  <c r="AS16" i="16"/>
  <c r="AQ16" i="16"/>
  <c r="U16" i="17"/>
  <c r="S16" i="17"/>
  <c r="W16" i="17"/>
  <c r="T16" i="17"/>
  <c r="V16" i="17"/>
  <c r="X16" i="17"/>
  <c r="F16" i="17"/>
  <c r="E16" i="17"/>
  <c r="J16" i="17"/>
  <c r="G16" i="17"/>
  <c r="H16" i="17"/>
  <c r="I16" i="17"/>
  <c r="F17" i="17"/>
  <c r="H17" i="17"/>
  <c r="J17" i="17"/>
  <c r="G17" i="17"/>
  <c r="E17" i="17"/>
  <c r="I17" i="17"/>
  <c r="AH17" i="17"/>
  <c r="AJ17" i="17"/>
  <c r="AK17" i="17"/>
  <c r="AL17" i="17"/>
  <c r="AI17" i="17"/>
  <c r="AG17" i="17"/>
  <c r="T12" i="16"/>
  <c r="V12" i="16"/>
  <c r="X12" i="16"/>
  <c r="U12" i="16"/>
  <c r="S12" i="16"/>
  <c r="W12" i="16"/>
  <c r="AP12" i="16"/>
  <c r="AN12" i="16"/>
  <c r="AQ12" i="16"/>
  <c r="AS12" i="16"/>
  <c r="AR12" i="16"/>
  <c r="AO12" i="16"/>
  <c r="AO17" i="16"/>
  <c r="AQ17" i="16"/>
  <c r="AS17" i="16"/>
  <c r="AN17" i="16"/>
  <c r="AR17" i="16"/>
  <c r="AP17" i="16"/>
  <c r="N17" i="16"/>
  <c r="L17" i="16"/>
  <c r="P17" i="16"/>
  <c r="M17" i="16"/>
  <c r="O17" i="16"/>
  <c r="Q17" i="16"/>
  <c r="Q14" i="16"/>
  <c r="O14" i="16"/>
  <c r="M14" i="16"/>
  <c r="L14" i="16"/>
  <c r="N14" i="16"/>
  <c r="P14" i="16"/>
  <c r="CW14" i="15"/>
  <c r="DA14" i="15"/>
  <c r="CY14" i="15"/>
  <c r="CV14" i="15"/>
  <c r="CZ14" i="15"/>
  <c r="CX14" i="15"/>
  <c r="Z14" i="17"/>
  <c r="AD14" i="17"/>
  <c r="AB14" i="17"/>
  <c r="AC14" i="17"/>
  <c r="AA14" i="17"/>
  <c r="AE14" i="17"/>
  <c r="AI9" i="17"/>
  <c r="AG9" i="17"/>
  <c r="AK9" i="17"/>
  <c r="AJ9" i="17"/>
  <c r="AL9" i="17"/>
  <c r="AH9" i="17"/>
  <c r="AB9" i="17"/>
  <c r="Z9" i="17"/>
  <c r="AA9" i="17"/>
  <c r="AC9" i="17"/>
  <c r="AE9" i="17"/>
  <c r="AD9" i="17"/>
  <c r="P12" i="17"/>
  <c r="N12" i="17"/>
  <c r="L12" i="17"/>
  <c r="Q12" i="17"/>
  <c r="O12" i="17"/>
  <c r="M12" i="17"/>
  <c r="AG12" i="17"/>
  <c r="AK12" i="17"/>
  <c r="AI12" i="17"/>
  <c r="AL12" i="17"/>
  <c r="AH12" i="17"/>
  <c r="AJ12" i="17"/>
  <c r="Q13" i="16"/>
  <c r="M13" i="16"/>
  <c r="O13" i="16"/>
  <c r="P13" i="16"/>
  <c r="N13" i="16"/>
  <c r="L13" i="16"/>
  <c r="AP13" i="16"/>
  <c r="AR13" i="16"/>
  <c r="AO13" i="16"/>
  <c r="AN13" i="16"/>
  <c r="AQ13" i="16"/>
  <c r="AS13" i="16"/>
  <c r="AI9" i="16"/>
  <c r="AG9" i="16"/>
  <c r="AK9" i="16"/>
  <c r="AJ9" i="16"/>
  <c r="AH9" i="16"/>
  <c r="AL9" i="16"/>
  <c r="N9" i="16"/>
  <c r="L9" i="16"/>
  <c r="P9" i="16"/>
  <c r="M9" i="16"/>
  <c r="O9" i="16"/>
  <c r="Q9" i="16"/>
  <c r="AB11" i="17"/>
  <c r="Z11" i="17"/>
  <c r="AD11" i="17"/>
  <c r="AC11" i="17"/>
  <c r="AA11" i="17"/>
  <c r="AE11" i="17"/>
  <c r="AP11" i="17"/>
  <c r="AS11" i="17"/>
  <c r="AN11" i="17"/>
  <c r="AR11" i="17"/>
  <c r="AQ11" i="17"/>
  <c r="AO11" i="17"/>
  <c r="N10" i="17"/>
  <c r="L10" i="17"/>
  <c r="P10" i="17"/>
  <c r="O10" i="17"/>
  <c r="Q10" i="17"/>
  <c r="M10" i="17"/>
  <c r="DA15" i="15"/>
  <c r="CX15" i="15"/>
  <c r="CW15" i="15"/>
  <c r="CV15" i="15"/>
  <c r="CZ15" i="15"/>
  <c r="CY15" i="15"/>
  <c r="AQ13" i="17"/>
  <c r="AO13" i="17"/>
  <c r="AS13" i="17"/>
  <c r="AN13" i="17"/>
  <c r="AP13" i="17"/>
  <c r="AR13" i="17"/>
  <c r="P13" i="17"/>
  <c r="O13" i="17"/>
  <c r="M13" i="17"/>
  <c r="L13" i="17"/>
  <c r="Q13" i="17"/>
  <c r="N13" i="17"/>
  <c r="FA16" i="15"/>
  <c r="EZ16" i="15"/>
  <c r="EY16" i="15"/>
  <c r="FB16" i="15"/>
  <c r="FC16" i="15"/>
  <c r="EX16" i="15"/>
  <c r="AH11" i="16"/>
  <c r="AJ11" i="16"/>
  <c r="AI11" i="16"/>
  <c r="AK11" i="16"/>
  <c r="AG11" i="16"/>
  <c r="AL11" i="16"/>
  <c r="L15" i="17"/>
  <c r="P15" i="17"/>
  <c r="N15" i="17"/>
  <c r="Q15" i="17"/>
  <c r="O15" i="17"/>
  <c r="M15" i="17"/>
  <c r="AI15" i="17"/>
  <c r="AL15" i="17"/>
  <c r="AH15" i="17"/>
  <c r="AK15" i="17"/>
  <c r="AJ15" i="17"/>
  <c r="AG15" i="17"/>
  <c r="Z10" i="16"/>
  <c r="AD10" i="16"/>
  <c r="AB10" i="16"/>
  <c r="AE10" i="16"/>
  <c r="AA10" i="16"/>
  <c r="AC10" i="16"/>
  <c r="T10" i="16"/>
  <c r="W10" i="16"/>
  <c r="X10" i="16"/>
  <c r="V10" i="16"/>
  <c r="S10" i="16"/>
  <c r="U10" i="16"/>
  <c r="AK16" i="16"/>
  <c r="AI16" i="16"/>
  <c r="AG16" i="16"/>
  <c r="AJ16" i="16"/>
  <c r="AH16" i="16"/>
  <c r="AL16" i="16"/>
  <c r="AA16" i="16"/>
  <c r="AE16" i="16"/>
  <c r="AC16" i="16"/>
  <c r="AD16" i="16"/>
  <c r="AB16" i="16"/>
  <c r="Z16" i="16"/>
  <c r="L16" i="17"/>
  <c r="P16" i="17"/>
  <c r="N16" i="17"/>
  <c r="M16" i="17"/>
  <c r="Q16" i="17"/>
  <c r="O16" i="17"/>
  <c r="AJ16" i="17"/>
  <c r="AH16" i="17"/>
  <c r="AL16" i="17"/>
  <c r="AK16" i="17"/>
  <c r="AG16" i="17"/>
  <c r="AI16" i="17"/>
  <c r="DR17" i="15"/>
  <c r="DS17" i="15"/>
  <c r="DN17" i="15"/>
  <c r="DO17" i="15"/>
  <c r="DQ17" i="15"/>
  <c r="DP17" i="15"/>
  <c r="EX15" i="15"/>
  <c r="EZ15" i="15"/>
  <c r="FC15" i="15"/>
  <c r="EY15" i="15"/>
  <c r="FB15" i="15"/>
  <c r="FA15" i="15"/>
  <c r="CY12" i="15"/>
  <c r="CX12" i="15"/>
  <c r="CV12" i="15"/>
  <c r="DA12" i="15"/>
  <c r="CW12" i="15"/>
  <c r="CZ12" i="15"/>
  <c r="Q12" i="16"/>
  <c r="O12" i="16"/>
  <c r="N12" i="16"/>
  <c r="M12" i="16"/>
  <c r="L12" i="16"/>
  <c r="P12" i="16"/>
  <c r="Z17" i="16"/>
  <c r="AD17" i="16"/>
  <c r="AB17" i="16"/>
  <c r="AE17" i="16"/>
  <c r="AC17" i="16"/>
  <c r="AA17" i="16"/>
  <c r="I14" i="16"/>
  <c r="G14" i="16"/>
  <c r="E14" i="16"/>
  <c r="H14" i="16"/>
  <c r="F14" i="16"/>
  <c r="J14" i="16"/>
  <c r="Z14" i="16"/>
  <c r="AD14" i="16"/>
  <c r="AB14" i="16"/>
  <c r="AA14" i="16"/>
  <c r="AE14" i="16"/>
  <c r="AC14" i="16"/>
  <c r="AR14" i="17"/>
  <c r="AP14" i="17"/>
  <c r="AN14" i="17"/>
  <c r="AS14" i="17"/>
  <c r="AQ14" i="17"/>
  <c r="AO14" i="17"/>
  <c r="T14" i="17"/>
  <c r="X14" i="17"/>
  <c r="V14" i="17"/>
  <c r="W14" i="17"/>
  <c r="U14" i="17"/>
  <c r="S14" i="17"/>
  <c r="DR9" i="15"/>
  <c r="DS9" i="15"/>
  <c r="DN9" i="15"/>
  <c r="DQ9" i="15"/>
  <c r="DP9" i="15"/>
  <c r="DO9" i="15"/>
  <c r="J9" i="17"/>
  <c r="H9" i="17"/>
  <c r="F9" i="17"/>
  <c r="E9" i="17"/>
  <c r="I9" i="17"/>
  <c r="G9" i="17"/>
  <c r="U12" i="17"/>
  <c r="S12" i="17"/>
  <c r="W12" i="17"/>
  <c r="T12" i="17"/>
  <c r="X12" i="17"/>
  <c r="V12" i="17"/>
  <c r="FB14" i="15"/>
  <c r="FA14" i="15"/>
  <c r="EY14" i="15"/>
  <c r="EX14" i="15"/>
  <c r="FC14" i="15"/>
  <c r="EZ14" i="15"/>
  <c r="EY11" i="15"/>
  <c r="FC11" i="15"/>
  <c r="FB11" i="15"/>
  <c r="EX11" i="15"/>
  <c r="FA11" i="15"/>
  <c r="EZ11" i="15"/>
  <c r="AK13" i="16"/>
  <c r="AI13" i="16"/>
  <c r="AG13" i="16"/>
  <c r="AL13" i="16"/>
  <c r="AJ13" i="16"/>
  <c r="AH13" i="16"/>
  <c r="S13" i="16"/>
  <c r="W13" i="16"/>
  <c r="U13" i="16"/>
  <c r="V13" i="16"/>
  <c r="T13" i="16"/>
  <c r="X13" i="16"/>
  <c r="AE9" i="16"/>
  <c r="AD9" i="16"/>
  <c r="AA9" i="16"/>
  <c r="Z9" i="16"/>
  <c r="AC9" i="16"/>
  <c r="AB9" i="16"/>
  <c r="W11" i="17"/>
  <c r="U11" i="17"/>
  <c r="S11" i="17"/>
  <c r="V11" i="17"/>
  <c r="X11" i="17"/>
  <c r="T11" i="17"/>
  <c r="L11" i="17"/>
  <c r="P11" i="17"/>
  <c r="N11" i="17"/>
  <c r="M11" i="17"/>
  <c r="Q11" i="17"/>
  <c r="O11" i="17"/>
  <c r="H10" i="17"/>
  <c r="F10" i="17"/>
  <c r="J10" i="17"/>
  <c r="E10" i="17"/>
  <c r="I10" i="17"/>
  <c r="G10" i="17"/>
  <c r="AK10" i="17"/>
  <c r="AI10" i="17"/>
  <c r="AL10" i="17"/>
  <c r="AG10" i="17"/>
  <c r="AJ10" i="17"/>
  <c r="AH10" i="17"/>
  <c r="O15" i="16"/>
  <c r="Q15" i="16"/>
  <c r="M15" i="16"/>
  <c r="L15" i="16"/>
  <c r="N15" i="16"/>
  <c r="P15" i="16"/>
  <c r="I15" i="16"/>
  <c r="F15" i="16"/>
  <c r="G15" i="16"/>
  <c r="E15" i="16"/>
  <c r="J15" i="16"/>
  <c r="H15" i="16"/>
  <c r="W13" i="17"/>
  <c r="U13" i="17"/>
  <c r="S13" i="17"/>
  <c r="V13" i="17"/>
  <c r="X13" i="17"/>
  <c r="T13" i="17"/>
  <c r="DS13" i="15"/>
  <c r="DN13" i="15"/>
  <c r="DR13" i="15"/>
  <c r="DO13" i="15"/>
  <c r="DQ13" i="15"/>
  <c r="DP13" i="15"/>
  <c r="X11" i="16"/>
  <c r="V11" i="16"/>
  <c r="T11" i="16"/>
  <c r="S11" i="16"/>
  <c r="U11" i="16"/>
  <c r="W11" i="16"/>
  <c r="J11" i="16"/>
  <c r="H11" i="16"/>
  <c r="F11" i="16"/>
  <c r="G11" i="16"/>
  <c r="E11" i="16"/>
  <c r="I11" i="16"/>
  <c r="AS15" i="17"/>
  <c r="AQ15" i="17"/>
  <c r="AO15" i="17"/>
  <c r="AN15" i="17"/>
  <c r="AR15" i="17"/>
  <c r="AP15" i="17"/>
  <c r="J15" i="17"/>
  <c r="H15" i="17"/>
  <c r="G15" i="17"/>
  <c r="F15" i="17"/>
  <c r="I15" i="17"/>
  <c r="E15" i="17"/>
  <c r="BZ14" i="21"/>
  <c r="BE16" i="21"/>
  <c r="CD15" i="21"/>
  <c r="BP15" i="21"/>
  <c r="BL16" i="21"/>
  <c r="CD13" i="21"/>
  <c r="BP13" i="21"/>
  <c r="CG16" i="21"/>
  <c r="BI15" i="21"/>
  <c r="BE14" i="21"/>
  <c r="AQ16" i="21"/>
  <c r="AC16" i="21"/>
  <c r="CU69" i="21"/>
  <c r="AN13" i="21"/>
  <c r="AG13" i="21"/>
  <c r="AQ14" i="21"/>
  <c r="S15" i="21"/>
  <c r="E15" i="21"/>
  <c r="CG14" i="21"/>
  <c r="AC14" i="21"/>
  <c r="AX14" i="21"/>
  <c r="BI13" i="21"/>
  <c r="BB15" i="21"/>
  <c r="AX16" i="21"/>
  <c r="AU15" i="21"/>
  <c r="BL14" i="21"/>
  <c r="AJ14" i="21"/>
  <c r="H14" i="21"/>
  <c r="CD14" i="21"/>
  <c r="L14" i="21"/>
  <c r="AG14" i="21"/>
  <c r="S14" i="21"/>
  <c r="Z14" i="21"/>
  <c r="E14" i="21"/>
  <c r="AN14" i="21"/>
  <c r="AU14" i="21"/>
  <c r="BP14" i="21"/>
  <c r="BW14" i="21"/>
  <c r="BB14" i="21"/>
  <c r="BI14" i="21"/>
  <c r="R44" i="30"/>
  <c r="J44" i="30" s="1"/>
  <c r="J44" i="28"/>
  <c r="AC35" i="2"/>
  <c r="BG44" i="28"/>
  <c r="BG44" i="30" s="1"/>
  <c r="AA44" i="28"/>
  <c r="AA44" i="30" s="1"/>
  <c r="AQ29" i="28"/>
  <c r="AQ29" i="30" s="1"/>
  <c r="BG27" i="28"/>
  <c r="BG27" i="30" s="1"/>
  <c r="AA27" i="28"/>
  <c r="AA27" i="30" s="1"/>
  <c r="AY26" i="28"/>
  <c r="AY26" i="30" s="1"/>
  <c r="S26" i="28"/>
  <c r="AQ44" i="28"/>
  <c r="AQ44" i="30" s="1"/>
  <c r="BG29" i="28"/>
  <c r="BG29" i="30" s="1"/>
  <c r="AA29" i="28"/>
  <c r="AA29" i="30" s="1"/>
  <c r="AQ27" i="28"/>
  <c r="AQ27" i="30" s="1"/>
  <c r="AI27" i="28"/>
  <c r="AI27" i="30" s="1"/>
  <c r="AY44" i="28"/>
  <c r="AY44" i="30" s="1"/>
  <c r="AY29" i="28"/>
  <c r="AY29" i="30" s="1"/>
  <c r="S27" i="28"/>
  <c r="AI26" i="28"/>
  <c r="AI26" i="30" s="1"/>
  <c r="BG26" i="28"/>
  <c r="BG26" i="30" s="1"/>
  <c r="S44" i="28"/>
  <c r="S29" i="28"/>
  <c r="AY27" i="28"/>
  <c r="AY27" i="30" s="1"/>
  <c r="AQ26" i="28"/>
  <c r="AQ26" i="30" s="1"/>
  <c r="AA26" i="28"/>
  <c r="AA26" i="30" s="1"/>
  <c r="AI44" i="28"/>
  <c r="AI44" i="30" s="1"/>
  <c r="AI29" i="28"/>
  <c r="AI29" i="30" s="1"/>
  <c r="R28" i="30"/>
  <c r="J28" i="30" s="1"/>
  <c r="J28" i="28"/>
  <c r="R18" i="30"/>
  <c r="J18" i="30" s="1"/>
  <c r="J18" i="28"/>
  <c r="J13" i="28"/>
  <c r="R13" i="30"/>
  <c r="J13" i="30" s="1"/>
  <c r="BG13" i="28"/>
  <c r="BG13" i="30" s="1"/>
  <c r="AA13" i="28"/>
  <c r="AA13" i="30" s="1"/>
  <c r="AI13" i="28"/>
  <c r="AI13" i="30" s="1"/>
  <c r="AY13" i="28"/>
  <c r="AY13" i="30" s="1"/>
  <c r="S13" i="28"/>
  <c r="AQ13" i="28"/>
  <c r="AQ13" i="30" s="1"/>
  <c r="R26" i="30"/>
  <c r="J26" i="30" s="1"/>
  <c r="J26" i="28"/>
  <c r="R29" i="30"/>
  <c r="J29" i="30" s="1"/>
  <c r="J29" i="28"/>
  <c r="R27" i="30"/>
  <c r="J27" i="30" s="1"/>
  <c r="J27" i="28"/>
  <c r="S35" i="2"/>
  <c r="AI28" i="28"/>
  <c r="AI28" i="30" s="1"/>
  <c r="BG18" i="28"/>
  <c r="BG18" i="30" s="1"/>
  <c r="AY28" i="28"/>
  <c r="AY28" i="30" s="1"/>
  <c r="S28" i="28"/>
  <c r="BG28" i="28"/>
  <c r="BG28" i="30" s="1"/>
  <c r="AQ28" i="28"/>
  <c r="AQ28" i="30" s="1"/>
  <c r="AQ19" i="28"/>
  <c r="AQ19" i="30" s="1"/>
  <c r="S18" i="28"/>
  <c r="AQ18" i="28"/>
  <c r="AQ18" i="30" s="1"/>
  <c r="AA28" i="28"/>
  <c r="AA28" i="30" s="1"/>
  <c r="BG19" i="28"/>
  <c r="BG19" i="30" s="1"/>
  <c r="AI18" i="28"/>
  <c r="AI18" i="30" s="1"/>
  <c r="AY18" i="28"/>
  <c r="AY18" i="30" s="1"/>
  <c r="AY19" i="28"/>
  <c r="AY19" i="30" s="1"/>
  <c r="AA18" i="28"/>
  <c r="AA18" i="30" s="1"/>
  <c r="BN9" i="19" l="1"/>
  <c r="BF9" i="19"/>
  <c r="AU9" i="19"/>
  <c r="AX9" i="19"/>
  <c r="CE9" i="19"/>
  <c r="BG9" i="19"/>
  <c r="AZ9" i="19"/>
  <c r="BB9" i="19"/>
  <c r="BI9" i="19"/>
  <c r="CB9" i="19"/>
  <c r="BX9" i="19"/>
  <c r="BY9" i="19"/>
  <c r="AY9" i="19"/>
  <c r="AV9" i="19"/>
  <c r="BC9" i="19"/>
  <c r="BW9" i="19"/>
  <c r="BA9" i="20"/>
  <c r="BG9" i="20"/>
  <c r="AT12" i="20"/>
  <c r="AZ12" i="20"/>
  <c r="BA11" i="20"/>
  <c r="BG11" i="20"/>
  <c r="BV9" i="20"/>
  <c r="CB9" i="20"/>
  <c r="BO13" i="20"/>
  <c r="BU13" i="20"/>
  <c r="BH12" i="20"/>
  <c r="BN12" i="20"/>
  <c r="CC10" i="20"/>
  <c r="CI10" i="20"/>
  <c r="BO12" i="20"/>
  <c r="BU12" i="20"/>
  <c r="BV11" i="20"/>
  <c r="CB11" i="20"/>
  <c r="BA13" i="20"/>
  <c r="BG13" i="20"/>
  <c r="BV10" i="20"/>
  <c r="CB10" i="20"/>
  <c r="CC12" i="20"/>
  <c r="CI12" i="20"/>
  <c r="CC11" i="20"/>
  <c r="CI11" i="20"/>
  <c r="BH11" i="20"/>
  <c r="BN11" i="20"/>
  <c r="AT9" i="20"/>
  <c r="AZ9" i="20"/>
  <c r="BO10" i="20"/>
  <c r="BU10" i="20"/>
  <c r="AT13" i="20"/>
  <c r="AZ13" i="20"/>
  <c r="CC13" i="20"/>
  <c r="CI13" i="20"/>
  <c r="BO11" i="20"/>
  <c r="BU11" i="20"/>
  <c r="BO9" i="20"/>
  <c r="BU9" i="20"/>
  <c r="AT10" i="20"/>
  <c r="AZ10" i="20"/>
  <c r="AT11" i="20"/>
  <c r="AZ11" i="20"/>
  <c r="BH9" i="20"/>
  <c r="BN9" i="20"/>
  <c r="BH13" i="20"/>
  <c r="BN13" i="20"/>
  <c r="BA10" i="20"/>
  <c r="BG10" i="20"/>
  <c r="BA12" i="20"/>
  <c r="BG12" i="20"/>
  <c r="CC9" i="20"/>
  <c r="CI9" i="20"/>
  <c r="BV13" i="20"/>
  <c r="CB13" i="20"/>
  <c r="BH10" i="20"/>
  <c r="BN10" i="20"/>
  <c r="BV12" i="20"/>
  <c r="CB12" i="20"/>
  <c r="AK69" i="21"/>
  <c r="AK74" i="21" s="1"/>
  <c r="AK75" i="21" s="1"/>
  <c r="BE9" i="19"/>
  <c r="CA9" i="19"/>
  <c r="BK9" i="19"/>
  <c r="BL9" i="19"/>
  <c r="BM69" i="21"/>
  <c r="BM74" i="21" s="1"/>
  <c r="AQ69" i="19"/>
  <c r="AQ74" i="19" s="1"/>
  <c r="AQ75" i="19" s="1"/>
  <c r="I69" i="21"/>
  <c r="I74" i="21" s="1"/>
  <c r="I75" i="21" s="1"/>
  <c r="BT69" i="21"/>
  <c r="BT74" i="21" s="1"/>
  <c r="AY69" i="21"/>
  <c r="AY74" i="21" s="1"/>
  <c r="AR69" i="21"/>
  <c r="AR74" i="21" s="1"/>
  <c r="P69" i="21"/>
  <c r="P74" i="21" s="1"/>
  <c r="P75" i="21" s="1"/>
  <c r="CH69" i="21"/>
  <c r="CH74" i="21" s="1"/>
  <c r="CE69" i="21"/>
  <c r="CE74" i="21" s="1"/>
  <c r="BF69" i="21"/>
  <c r="BF74" i="21" s="1"/>
  <c r="CA69" i="21"/>
  <c r="CA74" i="21" s="1"/>
  <c r="AD69" i="21"/>
  <c r="AD74" i="21" s="1"/>
  <c r="AD75" i="21" s="1"/>
  <c r="W69" i="21"/>
  <c r="W74" i="21" s="1"/>
  <c r="W75" i="21" s="1"/>
  <c r="F69" i="21"/>
  <c r="F70" i="21" s="1"/>
  <c r="BX69" i="21"/>
  <c r="BX74" i="21" s="1"/>
  <c r="T69" i="21"/>
  <c r="T70" i="21" s="1"/>
  <c r="BC69" i="21"/>
  <c r="BC74" i="21" s="1"/>
  <c r="X69" i="21"/>
  <c r="X74" i="21" s="1"/>
  <c r="AO69" i="19"/>
  <c r="AO74" i="19" s="1"/>
  <c r="AO75" i="19" s="1"/>
  <c r="W69" i="19"/>
  <c r="W74" i="19" s="1"/>
  <c r="W75" i="19" s="1"/>
  <c r="AG69" i="19"/>
  <c r="AG74" i="19" s="1"/>
  <c r="AG75" i="19" s="1"/>
  <c r="V69" i="19"/>
  <c r="V74" i="19" s="1"/>
  <c r="V75" i="19" s="1"/>
  <c r="AR69" i="19"/>
  <c r="AR74" i="19" s="1"/>
  <c r="AR75" i="19" s="1"/>
  <c r="AJ69" i="19"/>
  <c r="AJ74" i="19" s="1"/>
  <c r="AJ75" i="19" s="1"/>
  <c r="AN69" i="19"/>
  <c r="AN74" i="19" s="1"/>
  <c r="AN75" i="19" s="1"/>
  <c r="AH69" i="19"/>
  <c r="AH74" i="19" s="1"/>
  <c r="AH75" i="19" s="1"/>
  <c r="X69" i="19"/>
  <c r="X74" i="19" s="1"/>
  <c r="X75" i="19" s="1"/>
  <c r="T69" i="19"/>
  <c r="T70" i="19" s="1"/>
  <c r="F69" i="19"/>
  <c r="AS69" i="19"/>
  <c r="AS74" i="19" s="1"/>
  <c r="AS75" i="19" s="1"/>
  <c r="S69" i="19"/>
  <c r="S70" i="19" s="1"/>
  <c r="AL69" i="19"/>
  <c r="AL74" i="19" s="1"/>
  <c r="AL75" i="19" s="1"/>
  <c r="AP69" i="19"/>
  <c r="AP74" i="19" s="1"/>
  <c r="AP75" i="19" s="1"/>
  <c r="AI69" i="19"/>
  <c r="AI74" i="19" s="1"/>
  <c r="AI75" i="19" s="1"/>
  <c r="AY8" i="17"/>
  <c r="AU8" i="17"/>
  <c r="AZ8" i="17"/>
  <c r="AX8" i="17"/>
  <c r="AV8" i="17"/>
  <c r="AW8" i="17"/>
  <c r="BU8" i="17"/>
  <c r="BR8" i="17"/>
  <c r="BQ8" i="17"/>
  <c r="BS8" i="17"/>
  <c r="BT8" i="17"/>
  <c r="BP8" i="17"/>
  <c r="AK69" i="19"/>
  <c r="AK74" i="19" s="1"/>
  <c r="AK75" i="19" s="1"/>
  <c r="I69" i="19"/>
  <c r="I74" i="19" s="1"/>
  <c r="I75" i="19" s="1"/>
  <c r="U69" i="19"/>
  <c r="U74" i="19" s="1"/>
  <c r="U75" i="19" s="1"/>
  <c r="CA8" i="17"/>
  <c r="BY8" i="17"/>
  <c r="BX8" i="17"/>
  <c r="BW8" i="17"/>
  <c r="BZ8" i="17"/>
  <c r="CB8" i="17"/>
  <c r="BL8" i="17"/>
  <c r="BJ8" i="17"/>
  <c r="BN8" i="17"/>
  <c r="BK8" i="17"/>
  <c r="BI8" i="17"/>
  <c r="BM8" i="17"/>
  <c r="E69" i="19"/>
  <c r="E74" i="19" s="1"/>
  <c r="E75" i="19" s="1"/>
  <c r="BC8" i="17"/>
  <c r="BB8" i="17"/>
  <c r="BF8" i="17"/>
  <c r="BG8" i="17"/>
  <c r="BD8" i="17"/>
  <c r="BE8" i="17"/>
  <c r="CI8" i="17"/>
  <c r="CE8" i="17"/>
  <c r="CD8" i="17"/>
  <c r="CH8" i="17"/>
  <c r="CG8" i="17"/>
  <c r="CF8" i="17"/>
  <c r="Q69" i="19"/>
  <c r="Q74" i="19" s="1"/>
  <c r="Q75" i="19" s="1"/>
  <c r="BY12" i="19"/>
  <c r="BZ12" i="19"/>
  <c r="BX12" i="19"/>
  <c r="BW12" i="19"/>
  <c r="CA12" i="19"/>
  <c r="CB12" i="19"/>
  <c r="AU12" i="19"/>
  <c r="AW12" i="19"/>
  <c r="AY12" i="19"/>
  <c r="AZ12" i="19"/>
  <c r="AX12" i="19"/>
  <c r="AV12" i="19"/>
  <c r="CF12" i="19"/>
  <c r="CH12" i="19"/>
  <c r="CI12" i="19"/>
  <c r="CD12" i="19"/>
  <c r="CG12" i="19"/>
  <c r="CE12" i="19"/>
  <c r="H69" i="19"/>
  <c r="H74" i="19" s="1"/>
  <c r="H75" i="19" s="1"/>
  <c r="BS12" i="19"/>
  <c r="BR12" i="19"/>
  <c r="BQ12" i="19"/>
  <c r="BT12" i="19"/>
  <c r="BP12" i="19"/>
  <c r="BU12" i="19"/>
  <c r="BI12" i="19"/>
  <c r="BJ12" i="19"/>
  <c r="BK12" i="19"/>
  <c r="BM12" i="19"/>
  <c r="BL12" i="19"/>
  <c r="BN12" i="19"/>
  <c r="R69" i="20"/>
  <c r="R70" i="20" s="1"/>
  <c r="R85" i="21" s="1"/>
  <c r="BD12" i="19"/>
  <c r="BB12" i="19"/>
  <c r="BE12" i="19"/>
  <c r="BG12" i="19"/>
  <c r="BC12" i="19"/>
  <c r="BF12" i="19"/>
  <c r="AA69" i="19"/>
  <c r="AA74" i="19" s="1"/>
  <c r="AA75" i="19" s="1"/>
  <c r="AE69" i="19"/>
  <c r="AE74" i="19" s="1"/>
  <c r="AE75" i="19" s="1"/>
  <c r="AD69" i="19"/>
  <c r="AD74" i="19" s="1"/>
  <c r="AD75" i="19" s="1"/>
  <c r="G69" i="19"/>
  <c r="M69" i="19"/>
  <c r="O69" i="19"/>
  <c r="O74" i="19" s="1"/>
  <c r="O75" i="19" s="1"/>
  <c r="Z69" i="19"/>
  <c r="J69" i="19"/>
  <c r="P69" i="19"/>
  <c r="N69" i="19"/>
  <c r="CE10" i="19"/>
  <c r="CI10" i="19"/>
  <c r="CH10" i="19"/>
  <c r="CD10" i="19"/>
  <c r="CG10" i="19"/>
  <c r="CF10" i="19"/>
  <c r="AB69" i="19"/>
  <c r="AY10" i="19"/>
  <c r="AZ10" i="19"/>
  <c r="AX10" i="19"/>
  <c r="AW10" i="19"/>
  <c r="AU10" i="19"/>
  <c r="AV10" i="19"/>
  <c r="BQ10" i="19"/>
  <c r="BR10" i="19"/>
  <c r="BP10" i="19"/>
  <c r="BU10" i="19"/>
  <c r="BS10" i="19"/>
  <c r="BT10" i="19"/>
  <c r="BF10" i="19"/>
  <c r="BD10" i="19"/>
  <c r="BG10" i="19"/>
  <c r="BB10" i="19"/>
  <c r="BE10" i="19"/>
  <c r="BC10" i="19"/>
  <c r="L69" i="19"/>
  <c r="BI10" i="19"/>
  <c r="BM10" i="19"/>
  <c r="BN10" i="19"/>
  <c r="BK10" i="19"/>
  <c r="BL10" i="19"/>
  <c r="BJ10" i="19"/>
  <c r="CA10" i="19"/>
  <c r="BY10" i="19"/>
  <c r="BZ10" i="19"/>
  <c r="BW10" i="19"/>
  <c r="BX10" i="19"/>
  <c r="CB10" i="19"/>
  <c r="AC69" i="19"/>
  <c r="AF69" i="20"/>
  <c r="AF74" i="20" s="1"/>
  <c r="Y69" i="20"/>
  <c r="Y70" i="20" s="1"/>
  <c r="Y85" i="21" s="1"/>
  <c r="J69" i="20"/>
  <c r="AM69" i="20"/>
  <c r="AM70" i="20" s="1"/>
  <c r="AM85" i="21" s="1"/>
  <c r="AE69" i="20"/>
  <c r="AE74" i="20" s="1"/>
  <c r="AE75" i="20" s="1"/>
  <c r="AL69" i="20"/>
  <c r="AL74" i="20" s="1"/>
  <c r="AL75" i="20" s="1"/>
  <c r="K69" i="20"/>
  <c r="K74" i="20" s="1"/>
  <c r="K75" i="20" s="1"/>
  <c r="K81" i="21" s="1"/>
  <c r="D69" i="20"/>
  <c r="D74" i="20" s="1"/>
  <c r="D80" i="21" s="1"/>
  <c r="BO14" i="20"/>
  <c r="BU14" i="20"/>
  <c r="BH16" i="20"/>
  <c r="BN16" i="20"/>
  <c r="BO15" i="20"/>
  <c r="BU15" i="20"/>
  <c r="BV16" i="20"/>
  <c r="CB16" i="20"/>
  <c r="BA14" i="20"/>
  <c r="BG14" i="20"/>
  <c r="BV15" i="20"/>
  <c r="CB15" i="20"/>
  <c r="AT15" i="20"/>
  <c r="AZ15" i="20"/>
  <c r="BA16" i="20"/>
  <c r="BG16" i="20"/>
  <c r="CC17" i="20"/>
  <c r="CI17" i="20"/>
  <c r="BO17" i="20"/>
  <c r="BU17" i="20"/>
  <c r="Q69" i="20"/>
  <c r="AT16" i="20"/>
  <c r="AZ16" i="20"/>
  <c r="BH17" i="20"/>
  <c r="BN17" i="20"/>
  <c r="CC14" i="20"/>
  <c r="CI14" i="20"/>
  <c r="BV14" i="20"/>
  <c r="CB14" i="20"/>
  <c r="CC15" i="20"/>
  <c r="CI15" i="20"/>
  <c r="CC16" i="20"/>
  <c r="CI16" i="20"/>
  <c r="BO16" i="20"/>
  <c r="BU16" i="20"/>
  <c r="AT17" i="20"/>
  <c r="AZ17" i="20"/>
  <c r="X69" i="20"/>
  <c r="BH14" i="20"/>
  <c r="BN14" i="20"/>
  <c r="BA15" i="20"/>
  <c r="BG15" i="20"/>
  <c r="AT14" i="20"/>
  <c r="AZ14" i="20"/>
  <c r="BH15" i="20"/>
  <c r="BN15" i="20"/>
  <c r="BV17" i="20"/>
  <c r="CB17" i="20"/>
  <c r="BA17" i="20"/>
  <c r="BG17" i="20"/>
  <c r="AS69" i="20"/>
  <c r="BG69" i="21"/>
  <c r="BG74" i="21" s="1"/>
  <c r="AH69" i="21"/>
  <c r="AH74" i="21" s="1"/>
  <c r="AH75" i="21" s="1"/>
  <c r="AS69" i="21"/>
  <c r="AS70" i="21" s="1"/>
  <c r="BJ69" i="21"/>
  <c r="BJ74" i="21" s="1"/>
  <c r="M69" i="21"/>
  <c r="M70" i="21" s="1"/>
  <c r="G69" i="21"/>
  <c r="G74" i="21" s="1"/>
  <c r="G75" i="21" s="1"/>
  <c r="Q69" i="21"/>
  <c r="Q74" i="21" s="1"/>
  <c r="Q75" i="21" s="1"/>
  <c r="CB69" i="21"/>
  <c r="CB74" i="21" s="1"/>
  <c r="AV69" i="21"/>
  <c r="AV74" i="21" s="1"/>
  <c r="BU69" i="21"/>
  <c r="BU74" i="21" s="1"/>
  <c r="AP69" i="21"/>
  <c r="AP74" i="21" s="1"/>
  <c r="AP75" i="21" s="1"/>
  <c r="AO69" i="21"/>
  <c r="AO74" i="21" s="1"/>
  <c r="AO75" i="21" s="1"/>
  <c r="J69" i="21"/>
  <c r="J74" i="21" s="1"/>
  <c r="BD69" i="21"/>
  <c r="BD74" i="21" s="1"/>
  <c r="BW69" i="21"/>
  <c r="BW74" i="21" s="1"/>
  <c r="BE69" i="21"/>
  <c r="BE74" i="21" s="1"/>
  <c r="U69" i="21"/>
  <c r="U74" i="21" s="1"/>
  <c r="U75" i="21" s="1"/>
  <c r="BR69" i="21"/>
  <c r="BR74" i="21" s="1"/>
  <c r="AZ69" i="21"/>
  <c r="AZ74" i="21" s="1"/>
  <c r="AC69" i="21"/>
  <c r="AC70" i="21" s="1"/>
  <c r="AA69" i="21"/>
  <c r="AA70" i="21" s="1"/>
  <c r="O69" i="21"/>
  <c r="O74" i="21" s="1"/>
  <c r="O75" i="21" s="1"/>
  <c r="BY69" i="21"/>
  <c r="BY74" i="21" s="1"/>
  <c r="N69" i="21"/>
  <c r="N74" i="21" s="1"/>
  <c r="N75" i="21" s="1"/>
  <c r="AL69" i="21"/>
  <c r="AL70" i="21" s="1"/>
  <c r="AW69" i="21"/>
  <c r="AW74" i="21" s="1"/>
  <c r="AI69" i="21"/>
  <c r="AI70" i="21" s="1"/>
  <c r="BQ69" i="21"/>
  <c r="BQ74" i="21" s="1"/>
  <c r="BB69" i="21"/>
  <c r="BB74" i="21" s="1"/>
  <c r="AG69" i="21"/>
  <c r="AG74" i="21" s="1"/>
  <c r="AG75" i="21" s="1"/>
  <c r="AJ69" i="21"/>
  <c r="AJ74" i="21" s="1"/>
  <c r="AJ75" i="21" s="1"/>
  <c r="V69" i="21"/>
  <c r="V74" i="21" s="1"/>
  <c r="V75" i="21" s="1"/>
  <c r="BS69" i="21"/>
  <c r="BS74" i="21" s="1"/>
  <c r="AB69" i="21"/>
  <c r="AB70" i="21" s="1"/>
  <c r="AE69" i="21"/>
  <c r="AE74" i="21" s="1"/>
  <c r="AE75" i="21" s="1"/>
  <c r="BN69" i="21"/>
  <c r="BN74" i="21" s="1"/>
  <c r="CF69" i="21"/>
  <c r="CF74" i="21" s="1"/>
  <c r="BK69" i="21"/>
  <c r="BK74" i="21" s="1"/>
  <c r="CI69" i="21"/>
  <c r="CI74" i="21" s="1"/>
  <c r="L69" i="21"/>
  <c r="L74" i="21" s="1"/>
  <c r="L75" i="21" s="1"/>
  <c r="Z69" i="21"/>
  <c r="Z74" i="21" s="1"/>
  <c r="AX69" i="21"/>
  <c r="AX74" i="21" s="1"/>
  <c r="BZ69" i="21"/>
  <c r="BZ74" i="21" s="1"/>
  <c r="E69" i="21"/>
  <c r="E74" i="21" s="1"/>
  <c r="E75" i="21" s="1"/>
  <c r="H69" i="21"/>
  <c r="H70" i="21" s="1"/>
  <c r="BL69" i="21"/>
  <c r="BL74" i="21" s="1"/>
  <c r="V69" i="16"/>
  <c r="V74" i="16" s="1"/>
  <c r="V75" i="16" s="1"/>
  <c r="AN69" i="21"/>
  <c r="AN70" i="21" s="1"/>
  <c r="BP69" i="21"/>
  <c r="BP74" i="21" s="1"/>
  <c r="CD69" i="21"/>
  <c r="CD74" i="21" s="1"/>
  <c r="AC69" i="16"/>
  <c r="AC74" i="16" s="1"/>
  <c r="AC75" i="16" s="1"/>
  <c r="AE69" i="16"/>
  <c r="P69" i="16"/>
  <c r="P74" i="16" s="1"/>
  <c r="P75" i="16" s="1"/>
  <c r="W69" i="16"/>
  <c r="W74" i="16" s="1"/>
  <c r="W75" i="16" s="1"/>
  <c r="G69" i="16"/>
  <c r="G74" i="16" s="1"/>
  <c r="G75" i="16" s="1"/>
  <c r="AR69" i="17"/>
  <c r="AS69" i="17"/>
  <c r="AS74" i="17" s="1"/>
  <c r="AS75" i="17" s="1"/>
  <c r="U69" i="16"/>
  <c r="U74" i="16" s="1"/>
  <c r="U75" i="16" s="1"/>
  <c r="AN69" i="16"/>
  <c r="AN70" i="16" s="1"/>
  <c r="CF13" i="17"/>
  <c r="CD13" i="17"/>
  <c r="CH13" i="17"/>
  <c r="CG13" i="17"/>
  <c r="CE13" i="17"/>
  <c r="CI13" i="17"/>
  <c r="I69" i="17"/>
  <c r="AH69" i="16"/>
  <c r="BC14" i="16"/>
  <c r="BG14" i="16"/>
  <c r="BE14" i="16"/>
  <c r="BF14" i="16"/>
  <c r="BD14" i="16"/>
  <c r="BB14" i="16"/>
  <c r="AO69" i="16"/>
  <c r="CD9" i="16"/>
  <c r="CH9" i="16"/>
  <c r="CG9" i="16"/>
  <c r="CE9" i="16"/>
  <c r="CF9" i="16"/>
  <c r="CI9" i="16"/>
  <c r="U69" i="17"/>
  <c r="BZ13" i="17"/>
  <c r="CB13" i="17"/>
  <c r="BX13" i="17"/>
  <c r="BY13" i="17"/>
  <c r="BW13" i="17"/>
  <c r="CA13" i="17"/>
  <c r="AA69" i="16"/>
  <c r="F69" i="17"/>
  <c r="BN9" i="17"/>
  <c r="BJ9" i="17"/>
  <c r="BL9" i="17"/>
  <c r="BM9" i="17"/>
  <c r="BI9" i="17"/>
  <c r="BK9" i="17"/>
  <c r="BY9" i="17"/>
  <c r="BZ9" i="17"/>
  <c r="CB9" i="17"/>
  <c r="BX9" i="17"/>
  <c r="BW9" i="17"/>
  <c r="CA9" i="17"/>
  <c r="AY12" i="16"/>
  <c r="AW12" i="16"/>
  <c r="AU12" i="16"/>
  <c r="AV12" i="16"/>
  <c r="AX12" i="16"/>
  <c r="AZ12" i="16"/>
  <c r="AX17" i="17"/>
  <c r="AV17" i="17"/>
  <c r="AZ17" i="17"/>
  <c r="AU17" i="17"/>
  <c r="AY17" i="17"/>
  <c r="AW17" i="17"/>
  <c r="BY15" i="16"/>
  <c r="BW15" i="16"/>
  <c r="CA15" i="16"/>
  <c r="BX15" i="16"/>
  <c r="CB15" i="16"/>
  <c r="BZ15" i="16"/>
  <c r="CE15" i="16"/>
  <c r="CI15" i="16"/>
  <c r="CG15" i="16"/>
  <c r="CH15" i="16"/>
  <c r="CF15" i="16"/>
  <c r="CD15" i="16"/>
  <c r="O69" i="16"/>
  <c r="N69" i="16"/>
  <c r="AK69" i="16"/>
  <c r="AE69" i="17"/>
  <c r="AB69" i="17"/>
  <c r="AK69" i="17"/>
  <c r="BP14" i="16"/>
  <c r="BT14" i="16"/>
  <c r="BR14" i="16"/>
  <c r="BQ14" i="16"/>
  <c r="BU14" i="16"/>
  <c r="BS14" i="16"/>
  <c r="AW11" i="17"/>
  <c r="AU11" i="17"/>
  <c r="AZ11" i="17"/>
  <c r="AX11" i="17"/>
  <c r="AY11" i="17"/>
  <c r="AV11" i="17"/>
  <c r="T69" i="16"/>
  <c r="F69" i="16"/>
  <c r="AO69" i="17"/>
  <c r="BG10" i="16"/>
  <c r="BB10" i="16"/>
  <c r="BC10" i="16"/>
  <c r="BE10" i="16"/>
  <c r="BF10" i="16"/>
  <c r="BD10" i="16"/>
  <c r="AV15" i="17"/>
  <c r="AZ15" i="17"/>
  <c r="AX15" i="17"/>
  <c r="AY15" i="17"/>
  <c r="AW15" i="17"/>
  <c r="AU15" i="17"/>
  <c r="BS15" i="17"/>
  <c r="BQ15" i="17"/>
  <c r="BU15" i="17"/>
  <c r="BP15" i="17"/>
  <c r="BT15" i="17"/>
  <c r="BR15" i="17"/>
  <c r="BR11" i="16"/>
  <c r="BT11" i="16"/>
  <c r="BS11" i="16"/>
  <c r="BP11" i="16"/>
  <c r="BU11" i="16"/>
  <c r="BQ11" i="16"/>
  <c r="BN10" i="17"/>
  <c r="BI10" i="17"/>
  <c r="BL10" i="17"/>
  <c r="BK10" i="17"/>
  <c r="BM10" i="17"/>
  <c r="BJ10" i="17"/>
  <c r="AP69" i="16"/>
  <c r="M69" i="17"/>
  <c r="BZ17" i="16"/>
  <c r="BX17" i="16"/>
  <c r="CB17" i="16"/>
  <c r="BW17" i="16"/>
  <c r="CA17" i="16"/>
  <c r="BY17" i="16"/>
  <c r="BJ17" i="16"/>
  <c r="BN17" i="16"/>
  <c r="BL17" i="16"/>
  <c r="BM17" i="16"/>
  <c r="BK17" i="16"/>
  <c r="BI17" i="16"/>
  <c r="BJ16" i="17"/>
  <c r="BK16" i="17"/>
  <c r="BI16" i="17"/>
  <c r="BL16" i="17"/>
  <c r="BN16" i="17"/>
  <c r="BM16" i="17"/>
  <c r="BP9" i="16"/>
  <c r="BT9" i="16"/>
  <c r="BQ9" i="16"/>
  <c r="BU9" i="16"/>
  <c r="BR9" i="16"/>
  <c r="BS9" i="16"/>
  <c r="BC13" i="16"/>
  <c r="BG13" i="16"/>
  <c r="BE13" i="16"/>
  <c r="BF13" i="16"/>
  <c r="BD13" i="16"/>
  <c r="BB13" i="16"/>
  <c r="AV13" i="16"/>
  <c r="AU13" i="16"/>
  <c r="AW13" i="16"/>
  <c r="AZ13" i="16"/>
  <c r="AY13" i="16"/>
  <c r="AX13" i="16"/>
  <c r="BC12" i="17"/>
  <c r="BE12" i="17"/>
  <c r="BG12" i="17"/>
  <c r="BD12" i="17"/>
  <c r="BB12" i="17"/>
  <c r="BF12" i="17"/>
  <c r="S69" i="17"/>
  <c r="BS14" i="17"/>
  <c r="BQ14" i="17"/>
  <c r="BU14" i="17"/>
  <c r="BP14" i="17"/>
  <c r="BR14" i="17"/>
  <c r="BT14" i="17"/>
  <c r="BB16" i="16"/>
  <c r="BF16" i="16"/>
  <c r="BD16" i="16"/>
  <c r="BG16" i="16"/>
  <c r="BC16" i="16"/>
  <c r="BE16" i="16"/>
  <c r="BW16" i="16"/>
  <c r="BZ16" i="16"/>
  <c r="BY16" i="16"/>
  <c r="BX16" i="16"/>
  <c r="CA16" i="16"/>
  <c r="CB16" i="16"/>
  <c r="J69" i="17"/>
  <c r="AW9" i="17"/>
  <c r="AY9" i="17"/>
  <c r="AX9" i="17"/>
  <c r="AZ9" i="17"/>
  <c r="AV9" i="17"/>
  <c r="AU9" i="17"/>
  <c r="BU12" i="16"/>
  <c r="BT12" i="16"/>
  <c r="BP12" i="16"/>
  <c r="BR12" i="16"/>
  <c r="BQ12" i="16"/>
  <c r="BS12" i="16"/>
  <c r="BP17" i="17"/>
  <c r="BT17" i="17"/>
  <c r="BR17" i="17"/>
  <c r="BQ17" i="17"/>
  <c r="BU17" i="17"/>
  <c r="BS17" i="17"/>
  <c r="BY17" i="17"/>
  <c r="CB17" i="17"/>
  <c r="BZ17" i="17"/>
  <c r="CA17" i="17"/>
  <c r="BX17" i="17"/>
  <c r="BW17" i="17"/>
  <c r="BD15" i="16"/>
  <c r="BB15" i="16"/>
  <c r="BG15" i="16"/>
  <c r="BF15" i="16"/>
  <c r="BC15" i="16"/>
  <c r="BE15" i="16"/>
  <c r="AI69" i="16"/>
  <c r="AA69" i="17"/>
  <c r="AI69" i="17"/>
  <c r="BW14" i="16"/>
  <c r="CA14" i="16"/>
  <c r="CB14" i="16"/>
  <c r="BY14" i="16"/>
  <c r="BX14" i="16"/>
  <c r="BZ14" i="16"/>
  <c r="BD11" i="17"/>
  <c r="BE11" i="17"/>
  <c r="BB11" i="17"/>
  <c r="BC11" i="17"/>
  <c r="BF11" i="17"/>
  <c r="BG11" i="17"/>
  <c r="CA11" i="17"/>
  <c r="BY11" i="17"/>
  <c r="BW11" i="17"/>
  <c r="BZ11" i="17"/>
  <c r="BX11" i="17"/>
  <c r="CB11" i="17"/>
  <c r="J69" i="16"/>
  <c r="BN10" i="16"/>
  <c r="BL10" i="16"/>
  <c r="BJ10" i="16"/>
  <c r="BK10" i="16"/>
  <c r="BI10" i="16"/>
  <c r="BM10" i="16"/>
  <c r="BK15" i="17"/>
  <c r="BN15" i="17"/>
  <c r="BJ15" i="17"/>
  <c r="BM15" i="17"/>
  <c r="BI15" i="17"/>
  <c r="BL15" i="17"/>
  <c r="BD10" i="17"/>
  <c r="BB10" i="17"/>
  <c r="BF10" i="17"/>
  <c r="BE10" i="17"/>
  <c r="BG10" i="17"/>
  <c r="BC10" i="17"/>
  <c r="BR10" i="17"/>
  <c r="BP10" i="17"/>
  <c r="BT10" i="17"/>
  <c r="BQ10" i="17"/>
  <c r="BS10" i="17"/>
  <c r="BU10" i="17"/>
  <c r="Q69" i="17"/>
  <c r="BS16" i="17"/>
  <c r="BQ16" i="17"/>
  <c r="BU16" i="17"/>
  <c r="BP16" i="17"/>
  <c r="BT16" i="17"/>
  <c r="BR16" i="17"/>
  <c r="AX16" i="17"/>
  <c r="AV16" i="17"/>
  <c r="AZ16" i="17"/>
  <c r="AU16" i="17"/>
  <c r="AY16" i="17"/>
  <c r="AW16" i="17"/>
  <c r="BX9" i="16"/>
  <c r="CB9" i="16"/>
  <c r="BZ9" i="16"/>
  <c r="CA9" i="16"/>
  <c r="BY9" i="16"/>
  <c r="BW9" i="16"/>
  <c r="CA12" i="17"/>
  <c r="BY12" i="17"/>
  <c r="BW12" i="17"/>
  <c r="BZ12" i="17"/>
  <c r="BX12" i="17"/>
  <c r="CB12" i="17"/>
  <c r="AX12" i="17"/>
  <c r="AV12" i="17"/>
  <c r="AW12" i="17"/>
  <c r="AZ12" i="17"/>
  <c r="AY12" i="17"/>
  <c r="AU12" i="17"/>
  <c r="BW14" i="17"/>
  <c r="CA14" i="17"/>
  <c r="BY14" i="17"/>
  <c r="BX14" i="17"/>
  <c r="CB14" i="17"/>
  <c r="BZ14" i="17"/>
  <c r="BE14" i="17"/>
  <c r="BG14" i="17"/>
  <c r="BC14" i="17"/>
  <c r="BB14" i="17"/>
  <c r="BF14" i="17"/>
  <c r="BD14" i="17"/>
  <c r="BI69" i="21"/>
  <c r="BI74" i="21" s="1"/>
  <c r="AU69" i="21"/>
  <c r="AU74" i="21" s="1"/>
  <c r="S69" i="21"/>
  <c r="S74" i="21" s="1"/>
  <c r="S75" i="21" s="1"/>
  <c r="BN13" i="17"/>
  <c r="BJ13" i="17"/>
  <c r="BL13" i="17"/>
  <c r="BM13" i="17"/>
  <c r="BK13" i="17"/>
  <c r="BI13" i="17"/>
  <c r="AX13" i="17"/>
  <c r="AV13" i="17"/>
  <c r="AZ13" i="17"/>
  <c r="AU13" i="17"/>
  <c r="AW13" i="17"/>
  <c r="AY13" i="17"/>
  <c r="AB69" i="16"/>
  <c r="AD69" i="16"/>
  <c r="G69" i="17"/>
  <c r="H69" i="17"/>
  <c r="BS9" i="17"/>
  <c r="BQ9" i="17"/>
  <c r="BU9" i="17"/>
  <c r="BP9" i="17"/>
  <c r="BT9" i="17"/>
  <c r="BR9" i="17"/>
  <c r="BZ12" i="16"/>
  <c r="CB12" i="16"/>
  <c r="BX12" i="16"/>
  <c r="BW12" i="16"/>
  <c r="CA12" i="16"/>
  <c r="BY12" i="16"/>
  <c r="BI12" i="16"/>
  <c r="BK12" i="16"/>
  <c r="BM12" i="16"/>
  <c r="BN12" i="16"/>
  <c r="BJ12" i="16"/>
  <c r="BL12" i="16"/>
  <c r="BK17" i="17"/>
  <c r="BI17" i="17"/>
  <c r="BM17" i="17"/>
  <c r="BN17" i="17"/>
  <c r="BJ17" i="17"/>
  <c r="BL17" i="17"/>
  <c r="CI17" i="17"/>
  <c r="CG17" i="17"/>
  <c r="CE17" i="17"/>
  <c r="CF17" i="17"/>
  <c r="CH17" i="17"/>
  <c r="CD17" i="17"/>
  <c r="AX15" i="16"/>
  <c r="AZ15" i="16"/>
  <c r="AV15" i="16"/>
  <c r="AU15" i="16"/>
  <c r="AY15" i="16"/>
  <c r="AW15" i="16"/>
  <c r="M69" i="16"/>
  <c r="AL69" i="16"/>
  <c r="AG69" i="16"/>
  <c r="AC69" i="17"/>
  <c r="AH69" i="17"/>
  <c r="AG69" i="17"/>
  <c r="BL14" i="16"/>
  <c r="BJ14" i="16"/>
  <c r="BN14" i="16"/>
  <c r="BI14" i="16"/>
  <c r="BM14" i="16"/>
  <c r="BK14" i="16"/>
  <c r="CG14" i="16"/>
  <c r="CE14" i="16"/>
  <c r="CF14" i="16"/>
  <c r="CD14" i="16"/>
  <c r="CI14" i="16"/>
  <c r="CH14" i="16"/>
  <c r="BI11" i="17"/>
  <c r="BM11" i="17"/>
  <c r="BK11" i="17"/>
  <c r="BJ11" i="17"/>
  <c r="BL11" i="17"/>
  <c r="BN11" i="17"/>
  <c r="CH11" i="17"/>
  <c r="CE11" i="17"/>
  <c r="CD11" i="17"/>
  <c r="CF11" i="17"/>
  <c r="CI11" i="17"/>
  <c r="CG11" i="17"/>
  <c r="I69" i="16"/>
  <c r="H69" i="16"/>
  <c r="AP69" i="17"/>
  <c r="AQ69" i="17"/>
  <c r="AZ10" i="16"/>
  <c r="AV10" i="16"/>
  <c r="AX10" i="16"/>
  <c r="AY10" i="16"/>
  <c r="AU10" i="16"/>
  <c r="AW10" i="16"/>
  <c r="BU10" i="16"/>
  <c r="BT10" i="16"/>
  <c r="BP10" i="16"/>
  <c r="BR10" i="16"/>
  <c r="BQ10" i="16"/>
  <c r="BS10" i="16"/>
  <c r="BE15" i="17"/>
  <c r="BC15" i="17"/>
  <c r="BG15" i="17"/>
  <c r="BB15" i="17"/>
  <c r="BF15" i="17"/>
  <c r="BD15" i="17"/>
  <c r="AV11" i="16"/>
  <c r="AZ11" i="16"/>
  <c r="AX11" i="16"/>
  <c r="AY11" i="16"/>
  <c r="AU11" i="16"/>
  <c r="AW11" i="16"/>
  <c r="BC11" i="16"/>
  <c r="BG11" i="16"/>
  <c r="BB11" i="16"/>
  <c r="BF11" i="16"/>
  <c r="BD11" i="16"/>
  <c r="BE11" i="16"/>
  <c r="CB10" i="17"/>
  <c r="BZ10" i="17"/>
  <c r="BX10" i="17"/>
  <c r="BW10" i="17"/>
  <c r="CA10" i="17"/>
  <c r="BY10" i="17"/>
  <c r="AZ10" i="17"/>
  <c r="AX10" i="17"/>
  <c r="AV10" i="17"/>
  <c r="AW10" i="17"/>
  <c r="AU10" i="17"/>
  <c r="AY10" i="17"/>
  <c r="AQ69" i="16"/>
  <c r="N69" i="17"/>
  <c r="O69" i="17"/>
  <c r="BS17" i="16"/>
  <c r="BU17" i="16"/>
  <c r="BQ17" i="16"/>
  <c r="BT17" i="16"/>
  <c r="BP17" i="16"/>
  <c r="BR17" i="16"/>
  <c r="BG16" i="17"/>
  <c r="BB16" i="17"/>
  <c r="BF16" i="17"/>
  <c r="BE16" i="17"/>
  <c r="BC16" i="17"/>
  <c r="BD16" i="17"/>
  <c r="BW16" i="17"/>
  <c r="BZ16" i="17"/>
  <c r="CB16" i="17"/>
  <c r="CA16" i="17"/>
  <c r="BY16" i="17"/>
  <c r="BX16" i="17"/>
  <c r="AV9" i="16"/>
  <c r="AZ9" i="16"/>
  <c r="AX9" i="16"/>
  <c r="AY9" i="16"/>
  <c r="AW9" i="16"/>
  <c r="AU9" i="16"/>
  <c r="BQ13" i="16"/>
  <c r="BS13" i="16"/>
  <c r="BU13" i="16"/>
  <c r="BR13" i="16"/>
  <c r="BT13" i="16"/>
  <c r="BP13" i="16"/>
  <c r="CF13" i="16"/>
  <c r="CD13" i="16"/>
  <c r="CI13" i="16"/>
  <c r="CH13" i="16"/>
  <c r="CE13" i="16"/>
  <c r="CG13" i="16"/>
  <c r="BJ12" i="17"/>
  <c r="BK12" i="17"/>
  <c r="BI12" i="17"/>
  <c r="BN12" i="17"/>
  <c r="BL12" i="17"/>
  <c r="BM12" i="17"/>
  <c r="X69" i="17"/>
  <c r="CE14" i="17"/>
  <c r="CH14" i="17"/>
  <c r="CF14" i="17"/>
  <c r="CD14" i="17"/>
  <c r="CG14" i="17"/>
  <c r="CI14" i="17"/>
  <c r="BT16" i="16"/>
  <c r="BR16" i="16"/>
  <c r="BP16" i="16"/>
  <c r="BS16" i="16"/>
  <c r="BU16" i="16"/>
  <c r="BQ16" i="16"/>
  <c r="AX16" i="16"/>
  <c r="AZ16" i="16"/>
  <c r="AV16" i="16"/>
  <c r="AY16" i="16"/>
  <c r="AU16" i="16"/>
  <c r="AW16" i="16"/>
  <c r="BT13" i="17"/>
  <c r="BR13" i="17"/>
  <c r="BP13" i="17"/>
  <c r="BU13" i="17"/>
  <c r="BS13" i="17"/>
  <c r="BQ13" i="17"/>
  <c r="BG12" i="16"/>
  <c r="BE12" i="16"/>
  <c r="BC12" i="16"/>
  <c r="BD12" i="16"/>
  <c r="BB12" i="16"/>
  <c r="BF12" i="16"/>
  <c r="AL69" i="17"/>
  <c r="CD10" i="16"/>
  <c r="CH10" i="16"/>
  <c r="CF10" i="16"/>
  <c r="CE10" i="16"/>
  <c r="CG10" i="16"/>
  <c r="CI10" i="16"/>
  <c r="CE11" i="16"/>
  <c r="CI11" i="16"/>
  <c r="CG11" i="16"/>
  <c r="CH11" i="16"/>
  <c r="CF11" i="16"/>
  <c r="CD11" i="16"/>
  <c r="BZ11" i="16"/>
  <c r="BX11" i="16"/>
  <c r="CB11" i="16"/>
  <c r="BW11" i="16"/>
  <c r="CA11" i="16"/>
  <c r="BY11" i="16"/>
  <c r="P69" i="17"/>
  <c r="AZ17" i="16"/>
  <c r="AU17" i="16"/>
  <c r="AY17" i="16"/>
  <c r="AV17" i="16"/>
  <c r="AX17" i="16"/>
  <c r="AW17" i="16"/>
  <c r="BX13" i="16"/>
  <c r="CB13" i="16"/>
  <c r="BZ13" i="16"/>
  <c r="CA13" i="16"/>
  <c r="BY13" i="16"/>
  <c r="BW13" i="16"/>
  <c r="T69" i="17"/>
  <c r="CE16" i="16"/>
  <c r="CI16" i="16"/>
  <c r="CG16" i="16"/>
  <c r="CH16" i="16"/>
  <c r="CF16" i="16"/>
  <c r="CD16" i="16"/>
  <c r="BD13" i="17"/>
  <c r="BB13" i="17"/>
  <c r="BF13" i="17"/>
  <c r="BE13" i="17"/>
  <c r="BG13" i="17"/>
  <c r="BC13" i="17"/>
  <c r="Z69" i="16"/>
  <c r="E69" i="17"/>
  <c r="BG9" i="17"/>
  <c r="BD9" i="17"/>
  <c r="BC9" i="17"/>
  <c r="BB9" i="17"/>
  <c r="BF9" i="17"/>
  <c r="BE9" i="17"/>
  <c r="CG9" i="17"/>
  <c r="CE9" i="17"/>
  <c r="CF9" i="17"/>
  <c r="CD9" i="17"/>
  <c r="CH9" i="17"/>
  <c r="CI9" i="17"/>
  <c r="CE12" i="16"/>
  <c r="CI12" i="16"/>
  <c r="CG12" i="16"/>
  <c r="CH12" i="16"/>
  <c r="CF12" i="16"/>
  <c r="CD12" i="16"/>
  <c r="BE17" i="17"/>
  <c r="BC17" i="17"/>
  <c r="BG17" i="17"/>
  <c r="BB17" i="17"/>
  <c r="BF17" i="17"/>
  <c r="BD17" i="17"/>
  <c r="BQ15" i="16"/>
  <c r="BS15" i="16"/>
  <c r="BU15" i="16"/>
  <c r="BR15" i="16"/>
  <c r="BP15" i="16"/>
  <c r="BT15" i="16"/>
  <c r="BL15" i="16"/>
  <c r="BJ15" i="16"/>
  <c r="BN15" i="16"/>
  <c r="BI15" i="16"/>
  <c r="BK15" i="16"/>
  <c r="BM15" i="16"/>
  <c r="Q69" i="16"/>
  <c r="L69" i="16"/>
  <c r="AJ69" i="16"/>
  <c r="AD69" i="17"/>
  <c r="Z69" i="17"/>
  <c r="AJ69" i="17"/>
  <c r="AW14" i="16"/>
  <c r="AU14" i="16"/>
  <c r="AY14" i="16"/>
  <c r="AX14" i="16"/>
  <c r="AZ14" i="16"/>
  <c r="AV14" i="16"/>
  <c r="BQ11" i="17"/>
  <c r="BU11" i="17"/>
  <c r="BS11" i="17"/>
  <c r="BT11" i="17"/>
  <c r="BR11" i="17"/>
  <c r="BP11" i="17"/>
  <c r="X69" i="16"/>
  <c r="S69" i="16"/>
  <c r="E69" i="16"/>
  <c r="AN69" i="17"/>
  <c r="BX10" i="16"/>
  <c r="BZ10" i="16"/>
  <c r="BY10" i="16"/>
  <c r="CA10" i="16"/>
  <c r="BW10" i="16"/>
  <c r="CB10" i="16"/>
  <c r="BY15" i="17"/>
  <c r="BW15" i="17"/>
  <c r="CA15" i="17"/>
  <c r="BZ15" i="17"/>
  <c r="BX15" i="17"/>
  <c r="CB15" i="17"/>
  <c r="CE15" i="17"/>
  <c r="CD15" i="17"/>
  <c r="CF15" i="17"/>
  <c r="CI15" i="17"/>
  <c r="CH15" i="17"/>
  <c r="CG15" i="17"/>
  <c r="BN11" i="16"/>
  <c r="BM11" i="16"/>
  <c r="BJ11" i="16"/>
  <c r="BK11" i="16"/>
  <c r="BL11" i="16"/>
  <c r="BI11" i="16"/>
  <c r="CG10" i="17"/>
  <c r="CI10" i="17"/>
  <c r="CE10" i="17"/>
  <c r="CD10" i="17"/>
  <c r="CH10" i="17"/>
  <c r="CF10" i="17"/>
  <c r="AR69" i="16"/>
  <c r="AS69" i="16"/>
  <c r="L69" i="17"/>
  <c r="BC17" i="16"/>
  <c r="BG17" i="16"/>
  <c r="BE17" i="16"/>
  <c r="BF17" i="16"/>
  <c r="BB17" i="16"/>
  <c r="BD17" i="16"/>
  <c r="CF17" i="16"/>
  <c r="CD17" i="16"/>
  <c r="CH17" i="16"/>
  <c r="CE17" i="16"/>
  <c r="CG17" i="16"/>
  <c r="CI17" i="16"/>
  <c r="CH16" i="17"/>
  <c r="CF16" i="17"/>
  <c r="CD16" i="17"/>
  <c r="CE16" i="17"/>
  <c r="CI16" i="17"/>
  <c r="CG16" i="17"/>
  <c r="BD9" i="16"/>
  <c r="BB9" i="16"/>
  <c r="BF9" i="16"/>
  <c r="BC9" i="16"/>
  <c r="BG9" i="16"/>
  <c r="BE9" i="16"/>
  <c r="BK9" i="16"/>
  <c r="BN9" i="16"/>
  <c r="BI9" i="16"/>
  <c r="BM9" i="16"/>
  <c r="BL9" i="16"/>
  <c r="BJ9" i="16"/>
  <c r="BN13" i="16"/>
  <c r="BL13" i="16"/>
  <c r="BJ13" i="16"/>
  <c r="BK13" i="16"/>
  <c r="BI13" i="16"/>
  <c r="BM13" i="16"/>
  <c r="CD12" i="17"/>
  <c r="CH12" i="17"/>
  <c r="CF12" i="17"/>
  <c r="CI12" i="17"/>
  <c r="CE12" i="17"/>
  <c r="CG12" i="17"/>
  <c r="BU12" i="17"/>
  <c r="BS12" i="17"/>
  <c r="BQ12" i="17"/>
  <c r="BR12" i="17"/>
  <c r="BP12" i="17"/>
  <c r="BT12" i="17"/>
  <c r="W69" i="17"/>
  <c r="V69" i="17"/>
  <c r="BM14" i="17"/>
  <c r="BK14" i="17"/>
  <c r="BI14" i="17"/>
  <c r="BL14" i="17"/>
  <c r="BJ14" i="17"/>
  <c r="BN14" i="17"/>
  <c r="AX14" i="17"/>
  <c r="AY14" i="17"/>
  <c r="AW14" i="17"/>
  <c r="AV14" i="17"/>
  <c r="AU14" i="17"/>
  <c r="AZ14" i="17"/>
  <c r="BK16" i="16"/>
  <c r="BI16" i="16"/>
  <c r="BN16" i="16"/>
  <c r="BL16" i="16"/>
  <c r="BM16" i="16"/>
  <c r="BJ16" i="16"/>
  <c r="AQ69" i="21"/>
  <c r="AQ74" i="21" s="1"/>
  <c r="AQ75" i="21" s="1"/>
  <c r="CG69" i="21"/>
  <c r="CG74" i="21" s="1"/>
  <c r="S13" i="30"/>
  <c r="K13" i="30" s="1"/>
  <c r="K13" i="28"/>
  <c r="S18" i="30"/>
  <c r="K18" i="30" s="1"/>
  <c r="K18" i="28"/>
  <c r="S28" i="30"/>
  <c r="K28" i="30" s="1"/>
  <c r="K28" i="28"/>
  <c r="F19" i="23"/>
  <c r="N19" i="23" s="1"/>
  <c r="N19" i="28" s="1"/>
  <c r="N19" i="30" s="1"/>
  <c r="G19" i="23"/>
  <c r="O19" i="23" s="1"/>
  <c r="O19" i="28" s="1"/>
  <c r="O19" i="30" s="1"/>
  <c r="K19" i="23"/>
  <c r="S19" i="23" s="1"/>
  <c r="S19" i="28" s="1"/>
  <c r="S19" i="30" s="1"/>
  <c r="J19" i="23"/>
  <c r="R19" i="23" s="1"/>
  <c r="R19" i="28" s="1"/>
  <c r="R19" i="30" s="1"/>
  <c r="I19" i="23"/>
  <c r="Q19" i="23" s="1"/>
  <c r="Q19" i="28" s="1"/>
  <c r="Q19" i="30" s="1"/>
  <c r="H19" i="23"/>
  <c r="P19" i="23" s="1"/>
  <c r="P19" i="28" s="1"/>
  <c r="P19" i="30" s="1"/>
  <c r="G18" i="23"/>
  <c r="O18" i="23" s="1"/>
  <c r="O18" i="28" s="1"/>
  <c r="O18" i="30" s="1"/>
  <c r="H18" i="23"/>
  <c r="P18" i="23" s="1"/>
  <c r="P18" i="28" s="1"/>
  <c r="P18" i="30" s="1"/>
  <c r="F18" i="23"/>
  <c r="N18" i="23" s="1"/>
  <c r="N18" i="28" s="1"/>
  <c r="N18" i="30" s="1"/>
  <c r="S29" i="30"/>
  <c r="K29" i="30" s="1"/>
  <c r="K29" i="28"/>
  <c r="K27" i="28"/>
  <c r="S27" i="30"/>
  <c r="K27" i="30" s="1"/>
  <c r="S26" i="30"/>
  <c r="K26" i="30" s="1"/>
  <c r="K26" i="28"/>
  <c r="S44" i="30"/>
  <c r="K44" i="30" s="1"/>
  <c r="K44" i="28"/>
  <c r="W70" i="19" l="1"/>
  <c r="AK70" i="21"/>
  <c r="AR70" i="21"/>
  <c r="DR70" i="21"/>
  <c r="DR71" i="21" s="1"/>
  <c r="DR72" i="21" s="1"/>
  <c r="P70" i="21"/>
  <c r="ED70" i="21"/>
  <c r="ED71" i="21" s="1"/>
  <c r="ED72" i="21" s="1"/>
  <c r="AQ70" i="19"/>
  <c r="I70" i="21"/>
  <c r="AD70" i="21"/>
  <c r="T74" i="21"/>
  <c r="T75" i="21" s="1"/>
  <c r="W70" i="21"/>
  <c r="F74" i="21"/>
  <c r="F75" i="21" s="1"/>
  <c r="X70" i="21"/>
  <c r="AN70" i="19"/>
  <c r="V70" i="19"/>
  <c r="AH70" i="19"/>
  <c r="AG70" i="19"/>
  <c r="AO70" i="19"/>
  <c r="R74" i="20"/>
  <c r="R75" i="20" s="1"/>
  <c r="R81" i="21" s="1"/>
  <c r="R89" i="21" s="1"/>
  <c r="AC16" i="25" s="1"/>
  <c r="AC42" i="23" s="1"/>
  <c r="AC42" i="28" s="1"/>
  <c r="AC42" i="30" s="1"/>
  <c r="AK70" i="19"/>
  <c r="AW69" i="19"/>
  <c r="AW74" i="19" s="1"/>
  <c r="AY69" i="19"/>
  <c r="AY74" i="19" s="1"/>
  <c r="S74" i="19"/>
  <c r="S75" i="19" s="1"/>
  <c r="AR70" i="19"/>
  <c r="E70" i="19"/>
  <c r="BK69" i="19"/>
  <c r="BK74" i="19" s="1"/>
  <c r="AI70" i="19"/>
  <c r="AL70" i="19"/>
  <c r="AJ70" i="19"/>
  <c r="AE70" i="19"/>
  <c r="BG69" i="19"/>
  <c r="BG74" i="19" s="1"/>
  <c r="BS69" i="19"/>
  <c r="BS74" i="19" s="1"/>
  <c r="T74" i="19"/>
  <c r="T75" i="19" s="1"/>
  <c r="X70" i="19"/>
  <c r="BW69" i="19"/>
  <c r="BW74" i="19" s="1"/>
  <c r="R84" i="21"/>
  <c r="AC8" i="25" s="1"/>
  <c r="AC22" i="23" s="1"/>
  <c r="AC22" i="28" s="1"/>
  <c r="AC22" i="30" s="1"/>
  <c r="BP69" i="19"/>
  <c r="BP74" i="19" s="1"/>
  <c r="CD69" i="19"/>
  <c r="CD74" i="19" s="1"/>
  <c r="Q70" i="19"/>
  <c r="F84" i="21"/>
  <c r="O7" i="25" s="1"/>
  <c r="O21" i="23" s="1"/>
  <c r="BY69" i="19"/>
  <c r="BY74" i="19" s="1"/>
  <c r="AP70" i="19"/>
  <c r="AR84" i="21"/>
  <c r="BF15" i="25" s="1"/>
  <c r="BF41" i="23" s="1"/>
  <c r="BF41" i="28" s="1"/>
  <c r="BF41" i="30" s="1"/>
  <c r="T84" i="21"/>
  <c r="AE7" i="25" s="1"/>
  <c r="AE21" i="23" s="1"/>
  <c r="AE21" i="28" s="1"/>
  <c r="AE21" i="30" s="1"/>
  <c r="AZ69" i="19"/>
  <c r="AZ74" i="19" s="1"/>
  <c r="CE69" i="19"/>
  <c r="CE74" i="19" s="1"/>
  <c r="U70" i="19"/>
  <c r="F74" i="19"/>
  <c r="F75" i="19" s="1"/>
  <c r="F70" i="19"/>
  <c r="G70" i="16"/>
  <c r="AS70" i="19"/>
  <c r="BC69" i="19"/>
  <c r="BC74" i="19" s="1"/>
  <c r="BD69" i="19"/>
  <c r="BD74" i="19" s="1"/>
  <c r="BU69" i="19"/>
  <c r="BU74" i="19" s="1"/>
  <c r="AV69" i="19"/>
  <c r="AV74" i="19" s="1"/>
  <c r="CG69" i="19"/>
  <c r="CG74" i="19" s="1"/>
  <c r="P70" i="16"/>
  <c r="CA69" i="19"/>
  <c r="CA74" i="19" s="1"/>
  <c r="BR69" i="19"/>
  <c r="BR74" i="19" s="1"/>
  <c r="BM69" i="19"/>
  <c r="BM74" i="19" s="1"/>
  <c r="I70" i="19"/>
  <c r="CF69" i="19"/>
  <c r="CF74" i="19" s="1"/>
  <c r="AE70" i="20"/>
  <c r="AF70" i="20"/>
  <c r="AF85" i="21" s="1"/>
  <c r="AM74" i="20"/>
  <c r="AM75" i="20" s="1"/>
  <c r="AM81" i="21" s="1"/>
  <c r="AM89" i="21" s="1"/>
  <c r="BA16" i="25" s="1"/>
  <c r="BA42" i="23" s="1"/>
  <c r="BA42" i="28" s="1"/>
  <c r="BA42" i="30" s="1"/>
  <c r="AF84" i="21"/>
  <c r="AS8" i="25" s="1"/>
  <c r="AS22" i="23" s="1"/>
  <c r="AS22" i="28" s="1"/>
  <c r="AS22" i="30" s="1"/>
  <c r="CB69" i="19"/>
  <c r="CB74" i="19" s="1"/>
  <c r="BE69" i="19"/>
  <c r="BE74" i="19" s="1"/>
  <c r="AU69" i="19"/>
  <c r="AU74" i="19" s="1"/>
  <c r="BX69" i="19"/>
  <c r="BX74" i="19" s="1"/>
  <c r="BN69" i="19"/>
  <c r="BN74" i="19" s="1"/>
  <c r="Y84" i="21"/>
  <c r="AK8" i="25" s="1"/>
  <c r="AK22" i="23" s="1"/>
  <c r="AK22" i="28" s="1"/>
  <c r="AK22" i="30" s="1"/>
  <c r="BJ69" i="19"/>
  <c r="BJ74" i="19" s="1"/>
  <c r="AA70" i="19"/>
  <c r="BT69" i="19"/>
  <c r="BT74" i="19" s="1"/>
  <c r="H70" i="19"/>
  <c r="Y74" i="20"/>
  <c r="Y80" i="21" s="1"/>
  <c r="AX69" i="19"/>
  <c r="AX74" i="19" s="1"/>
  <c r="CI69" i="19"/>
  <c r="CI74" i="19" s="1"/>
  <c r="AL70" i="20"/>
  <c r="O70" i="19"/>
  <c r="AF80" i="21"/>
  <c r="AF88" i="21" s="1"/>
  <c r="AF75" i="20"/>
  <c r="AF81" i="21" s="1"/>
  <c r="BZ69" i="19"/>
  <c r="BZ74" i="19" s="1"/>
  <c r="BL69" i="19"/>
  <c r="BL74" i="19" s="1"/>
  <c r="BI69" i="19"/>
  <c r="BI74" i="19" s="1"/>
  <c r="BQ69" i="19"/>
  <c r="BQ74" i="19" s="1"/>
  <c r="BF69" i="19"/>
  <c r="BF74" i="19" s="1"/>
  <c r="BB69" i="19"/>
  <c r="BB74" i="19" s="1"/>
  <c r="CH69" i="19"/>
  <c r="CH74" i="19" s="1"/>
  <c r="G74" i="19"/>
  <c r="G75" i="19" s="1"/>
  <c r="G70" i="19"/>
  <c r="AD70" i="19"/>
  <c r="M74" i="19"/>
  <c r="M75" i="19" s="1"/>
  <c r="M70" i="19"/>
  <c r="AC74" i="19"/>
  <c r="AC75" i="19" s="1"/>
  <c r="H76" i="19" s="1"/>
  <c r="AC70" i="19"/>
  <c r="J74" i="19"/>
  <c r="J75" i="19" s="1"/>
  <c r="J76" i="19" s="1"/>
  <c r="J70" i="19"/>
  <c r="L74" i="19"/>
  <c r="L75" i="19" s="1"/>
  <c r="L70" i="19"/>
  <c r="N74" i="19"/>
  <c r="N75" i="19" s="1"/>
  <c r="N70" i="19"/>
  <c r="Z74" i="19"/>
  <c r="Z75" i="19" s="1"/>
  <c r="Z70" i="19"/>
  <c r="AB74" i="19"/>
  <c r="AB75" i="19" s="1"/>
  <c r="AB70" i="19"/>
  <c r="P74" i="19"/>
  <c r="P75" i="19" s="1"/>
  <c r="I76" i="19" s="1"/>
  <c r="P70" i="19"/>
  <c r="K80" i="21"/>
  <c r="AM84" i="21"/>
  <c r="BA15" i="25" s="1"/>
  <c r="BA41" i="23" s="1"/>
  <c r="BA41" i="28" s="1"/>
  <c r="BA41" i="30" s="1"/>
  <c r="D84" i="21"/>
  <c r="M15" i="25" s="1"/>
  <c r="M41" i="23" s="1"/>
  <c r="K84" i="21"/>
  <c r="U8" i="25" s="1"/>
  <c r="U22" i="23" s="1"/>
  <c r="U22" i="28" s="1"/>
  <c r="U22" i="30" s="1"/>
  <c r="D75" i="20"/>
  <c r="D81" i="21" s="1"/>
  <c r="CC69" i="20"/>
  <c r="CC74" i="20" s="1"/>
  <c r="CC80" i="21" s="1"/>
  <c r="J74" i="20"/>
  <c r="J75" i="20" s="1"/>
  <c r="J70" i="20"/>
  <c r="K70" i="20"/>
  <c r="K85" i="21" s="1"/>
  <c r="K89" i="21" s="1"/>
  <c r="U16" i="25" s="1"/>
  <c r="U42" i="23" s="1"/>
  <c r="U42" i="28" s="1"/>
  <c r="U42" i="30" s="1"/>
  <c r="D70" i="20"/>
  <c r="D85" i="21" s="1"/>
  <c r="BH69" i="20"/>
  <c r="BH74" i="20" s="1"/>
  <c r="BH80" i="21" s="1"/>
  <c r="BA69" i="20"/>
  <c r="BA74" i="20" s="1"/>
  <c r="BA80" i="21" s="1"/>
  <c r="AT69" i="20"/>
  <c r="AT74" i="20" s="1"/>
  <c r="AT80" i="21" s="1"/>
  <c r="CI69" i="20"/>
  <c r="CI74" i="20" s="1"/>
  <c r="BV69" i="20"/>
  <c r="BV74" i="20" s="1"/>
  <c r="BV80" i="21" s="1"/>
  <c r="BO69" i="20"/>
  <c r="BO84" i="21" s="1"/>
  <c r="DS70" i="21"/>
  <c r="DS71" i="21" s="1"/>
  <c r="DS72" i="21" s="1"/>
  <c r="AZ69" i="20"/>
  <c r="AZ74" i="20" s="1"/>
  <c r="BN69" i="20"/>
  <c r="BN74" i="20" s="1"/>
  <c r="BU69" i="20"/>
  <c r="BU74" i="20" s="1"/>
  <c r="AS74" i="20"/>
  <c r="AS75" i="20" s="1"/>
  <c r="AS70" i="20"/>
  <c r="X74" i="20"/>
  <c r="X75" i="20" s="1"/>
  <c r="X70" i="20"/>
  <c r="BG69" i="20"/>
  <c r="BG74" i="20" s="1"/>
  <c r="CB69" i="20"/>
  <c r="CB74" i="20" s="1"/>
  <c r="Q74" i="20"/>
  <c r="Q75" i="20" s="1"/>
  <c r="Q70" i="20"/>
  <c r="AL74" i="21"/>
  <c r="AL75" i="21" s="1"/>
  <c r="AP70" i="21"/>
  <c r="AH70" i="21"/>
  <c r="AS74" i="21"/>
  <c r="AS75" i="21" s="1"/>
  <c r="AI74" i="21"/>
  <c r="AI75" i="21" s="1"/>
  <c r="R80" i="21"/>
  <c r="AE70" i="21"/>
  <c r="EF70" i="21"/>
  <c r="EF71" i="21" s="1"/>
  <c r="EF72" i="21" s="1"/>
  <c r="Q70" i="21"/>
  <c r="Q84" i="21"/>
  <c r="AA15" i="25" s="1"/>
  <c r="AA41" i="23" s="1"/>
  <c r="AA41" i="28" s="1"/>
  <c r="AA41" i="30" s="1"/>
  <c r="U70" i="21"/>
  <c r="G70" i="21"/>
  <c r="AE84" i="21"/>
  <c r="AQ15" i="25" s="1"/>
  <c r="AQ41" i="23" s="1"/>
  <c r="AQ41" i="28" s="1"/>
  <c r="AQ41" i="30" s="1"/>
  <c r="AN74" i="21"/>
  <c r="AN75" i="21" s="1"/>
  <c r="AI84" i="21"/>
  <c r="AV15" i="25" s="1"/>
  <c r="AV41" i="23" s="1"/>
  <c r="AV41" i="28" s="1"/>
  <c r="AV41" i="30" s="1"/>
  <c r="AC74" i="21"/>
  <c r="AC75" i="21" s="1"/>
  <c r="AO70" i="21"/>
  <c r="U84" i="21"/>
  <c r="AF7" i="25" s="1"/>
  <c r="AF21" i="23" s="1"/>
  <c r="AF21" i="28" s="1"/>
  <c r="AF21" i="30" s="1"/>
  <c r="W84" i="21"/>
  <c r="AH8" i="25" s="1"/>
  <c r="AH22" i="23" s="1"/>
  <c r="AH22" i="28" s="1"/>
  <c r="AH22" i="30" s="1"/>
  <c r="AA84" i="21"/>
  <c r="AM15" i="25" s="1"/>
  <c r="AM41" i="23" s="1"/>
  <c r="AM41" i="28" s="1"/>
  <c r="AM41" i="30" s="1"/>
  <c r="W70" i="16"/>
  <c r="AK84" i="21"/>
  <c r="AX8" i="25" s="1"/>
  <c r="AX22" i="23" s="1"/>
  <c r="AX22" i="28" s="1"/>
  <c r="AX22" i="30" s="1"/>
  <c r="U70" i="16"/>
  <c r="J70" i="21"/>
  <c r="DX70" i="21"/>
  <c r="DX71" i="21" s="1"/>
  <c r="DX72" i="21" s="1"/>
  <c r="M74" i="21"/>
  <c r="M75" i="21" s="1"/>
  <c r="AA74" i="21"/>
  <c r="AA75" i="21" s="1"/>
  <c r="H74" i="21"/>
  <c r="H75" i="21" s="1"/>
  <c r="J84" i="21"/>
  <c r="S7" i="25" s="1"/>
  <c r="S21" i="23" s="1"/>
  <c r="DO70" i="21"/>
  <c r="DO71" i="21" s="1"/>
  <c r="DO72" i="21" s="1"/>
  <c r="H84" i="21"/>
  <c r="Q8" i="25" s="1"/>
  <c r="Q22" i="23" s="1"/>
  <c r="DP70" i="21"/>
  <c r="DP71" i="21" s="1"/>
  <c r="DP72" i="21" s="1"/>
  <c r="DZ70" i="21"/>
  <c r="DZ71" i="21" s="1"/>
  <c r="DZ72" i="21" s="1"/>
  <c r="N84" i="21"/>
  <c r="X8" i="25" s="1"/>
  <c r="X22" i="23" s="1"/>
  <c r="X22" i="28" s="1"/>
  <c r="X22" i="30" s="1"/>
  <c r="N70" i="21"/>
  <c r="EB70" i="21"/>
  <c r="EB71" i="21" s="1"/>
  <c r="EB72" i="21" s="1"/>
  <c r="AB74" i="21"/>
  <c r="AB75" i="21" s="1"/>
  <c r="DQ70" i="21"/>
  <c r="DQ71" i="21" s="1"/>
  <c r="DQ72" i="21" s="1"/>
  <c r="AG70" i="21"/>
  <c r="AG84" i="21"/>
  <c r="AT8" i="25" s="1"/>
  <c r="AT22" i="23" s="1"/>
  <c r="AT22" i="28" s="1"/>
  <c r="AT22" i="30" s="1"/>
  <c r="O70" i="21"/>
  <c r="AB84" i="21"/>
  <c r="AN8" i="25" s="1"/>
  <c r="AN22" i="23" s="1"/>
  <c r="AN22" i="28" s="1"/>
  <c r="AN22" i="30" s="1"/>
  <c r="V70" i="21"/>
  <c r="AJ70" i="21"/>
  <c r="DV70" i="21"/>
  <c r="DV71" i="21" s="1"/>
  <c r="DV72" i="21" s="1"/>
  <c r="S70" i="21"/>
  <c r="E70" i="21"/>
  <c r="L70" i="21"/>
  <c r="DN70" i="21"/>
  <c r="DN71" i="21" s="1"/>
  <c r="DN72" i="21" s="1"/>
  <c r="Z70" i="21"/>
  <c r="S84" i="21"/>
  <c r="AD7" i="25" s="1"/>
  <c r="AD21" i="23" s="1"/>
  <c r="AD21" i="28" s="1"/>
  <c r="AD21" i="30" s="1"/>
  <c r="BG69" i="16"/>
  <c r="BG74" i="16" s="1"/>
  <c r="AC70" i="16"/>
  <c r="AQ70" i="21"/>
  <c r="AC84" i="21"/>
  <c r="AO7" i="25" s="1"/>
  <c r="AO21" i="23" s="1"/>
  <c r="AO21" i="28" s="1"/>
  <c r="AO21" i="30" s="1"/>
  <c r="AS84" i="21"/>
  <c r="BG8" i="25" s="1"/>
  <c r="BG22" i="23" s="1"/>
  <c r="BG22" i="28" s="1"/>
  <c r="BG22" i="30" s="1"/>
  <c r="E84" i="21"/>
  <c r="N7" i="25" s="1"/>
  <c r="N21" i="23" s="1"/>
  <c r="AS70" i="17"/>
  <c r="X84" i="21"/>
  <c r="AI7" i="25" s="1"/>
  <c r="AI21" i="23" s="1"/>
  <c r="AI21" i="28" s="1"/>
  <c r="AI21" i="30" s="1"/>
  <c r="AY69" i="16"/>
  <c r="AY74" i="16" s="1"/>
  <c r="AH84" i="21"/>
  <c r="AU7" i="25" s="1"/>
  <c r="AU21" i="23" s="1"/>
  <c r="AU21" i="28" s="1"/>
  <c r="AU21" i="30" s="1"/>
  <c r="BY69" i="16"/>
  <c r="BY74" i="16" s="1"/>
  <c r="AU69" i="17"/>
  <c r="AU74" i="17" s="1"/>
  <c r="BI69" i="17"/>
  <c r="BI74" i="17" s="1"/>
  <c r="I84" i="21"/>
  <c r="R7" i="25" s="1"/>
  <c r="R21" i="23" s="1"/>
  <c r="V70" i="16"/>
  <c r="G84" i="21"/>
  <c r="P7" i="25" s="1"/>
  <c r="P21" i="23" s="1"/>
  <c r="V84" i="21"/>
  <c r="AG7" i="25" s="1"/>
  <c r="AG21" i="23" s="1"/>
  <c r="AG21" i="28" s="1"/>
  <c r="AG21" i="30" s="1"/>
  <c r="AN74" i="16"/>
  <c r="AN75" i="16" s="1"/>
  <c r="P84" i="21"/>
  <c r="Z15" i="25" s="1"/>
  <c r="Z41" i="23" s="1"/>
  <c r="Z41" i="28" s="1"/>
  <c r="Z41" i="30" s="1"/>
  <c r="AE74" i="16"/>
  <c r="AE75" i="16" s="1"/>
  <c r="AE70" i="16"/>
  <c r="AO84" i="21"/>
  <c r="BC7" i="25" s="1"/>
  <c r="BC21" i="23" s="1"/>
  <c r="BC21" i="28" s="1"/>
  <c r="BC21" i="30" s="1"/>
  <c r="AR74" i="17"/>
  <c r="AR75" i="17" s="1"/>
  <c r="AR70" i="17"/>
  <c r="BD69" i="16"/>
  <c r="BD74" i="16" s="1"/>
  <c r="AJ84" i="21"/>
  <c r="AW7" i="25" s="1"/>
  <c r="AW21" i="23" s="1"/>
  <c r="AW21" i="28" s="1"/>
  <c r="AW21" i="30" s="1"/>
  <c r="BE69" i="17"/>
  <c r="BE74" i="17" s="1"/>
  <c r="BD69" i="17"/>
  <c r="BD74" i="17" s="1"/>
  <c r="BI69" i="16"/>
  <c r="AN74" i="17"/>
  <c r="AN75" i="17" s="1"/>
  <c r="AN70" i="17"/>
  <c r="M74" i="16"/>
  <c r="M75" i="16" s="1"/>
  <c r="M70" i="16"/>
  <c r="AY69" i="17"/>
  <c r="AY74" i="17" s="1"/>
  <c r="BT69" i="16"/>
  <c r="AB74" i="17"/>
  <c r="AB75" i="17" s="1"/>
  <c r="AB70" i="17"/>
  <c r="CB69" i="17"/>
  <c r="CB74" i="17" s="1"/>
  <c r="CE69" i="16"/>
  <c r="BK69" i="16"/>
  <c r="S74" i="16"/>
  <c r="S75" i="16" s="1"/>
  <c r="S70" i="16"/>
  <c r="AD74" i="17"/>
  <c r="AD75" i="17" s="1"/>
  <c r="AD70" i="17"/>
  <c r="CI69" i="17"/>
  <c r="CI74" i="17" s="1"/>
  <c r="CE69" i="17"/>
  <c r="CE74" i="17" s="1"/>
  <c r="BB69" i="17"/>
  <c r="BB74" i="17" s="1"/>
  <c r="E74" i="17"/>
  <c r="E75" i="17" s="1"/>
  <c r="E70" i="17"/>
  <c r="AU69" i="16"/>
  <c r="AZ69" i="16"/>
  <c r="O74" i="17"/>
  <c r="O75" i="17" s="1"/>
  <c r="O70" i="17"/>
  <c r="I74" i="16"/>
  <c r="I70" i="16"/>
  <c r="AG74" i="16"/>
  <c r="AG70" i="16"/>
  <c r="BU69" i="17"/>
  <c r="BU74" i="17" s="1"/>
  <c r="G74" i="17"/>
  <c r="G70" i="17"/>
  <c r="BZ69" i="16"/>
  <c r="J74" i="16"/>
  <c r="J75" i="16" s="1"/>
  <c r="J70" i="16"/>
  <c r="AA74" i="17"/>
  <c r="AA75" i="17" s="1"/>
  <c r="AA70" i="17"/>
  <c r="AZ69" i="17"/>
  <c r="AZ74" i="17" s="1"/>
  <c r="J74" i="17"/>
  <c r="J75" i="17" s="1"/>
  <c r="J70" i="17"/>
  <c r="BU69" i="16"/>
  <c r="T74" i="16"/>
  <c r="T75" i="16" s="1"/>
  <c r="T70" i="16"/>
  <c r="AK74" i="16"/>
  <c r="AK70" i="16"/>
  <c r="BW69" i="17"/>
  <c r="BW74" i="17" s="1"/>
  <c r="BY69" i="17"/>
  <c r="BY74" i="17" s="1"/>
  <c r="BL69" i="17"/>
  <c r="BL74" i="17" s="1"/>
  <c r="AA74" i="16"/>
  <c r="AA75" i="16" s="1"/>
  <c r="AA70" i="16"/>
  <c r="CI69" i="16"/>
  <c r="CH69" i="16"/>
  <c r="L74" i="16"/>
  <c r="L70" i="16"/>
  <c r="T74" i="17"/>
  <c r="T75" i="17" s="1"/>
  <c r="T70" i="17"/>
  <c r="AL74" i="17"/>
  <c r="AL75" i="17" s="1"/>
  <c r="AL70" i="17"/>
  <c r="AP74" i="17"/>
  <c r="AP75" i="17" s="1"/>
  <c r="AP70" i="17"/>
  <c r="AH74" i="17"/>
  <c r="AH75" i="17" s="1"/>
  <c r="AH70" i="17"/>
  <c r="BS69" i="17"/>
  <c r="BS74" i="17" s="1"/>
  <c r="BX69" i="16"/>
  <c r="BS69" i="16"/>
  <c r="O74" i="16"/>
  <c r="O70" i="16"/>
  <c r="BN69" i="17"/>
  <c r="BN74" i="17" s="1"/>
  <c r="AP84" i="21"/>
  <c r="BD8" i="25" s="1"/>
  <c r="BD22" i="23" s="1"/>
  <c r="BD22" i="28" s="1"/>
  <c r="BD22" i="30" s="1"/>
  <c r="W74" i="17"/>
  <c r="W70" i="17"/>
  <c r="BL69" i="16"/>
  <c r="BF69" i="16"/>
  <c r="AQ84" i="21"/>
  <c r="BE15" i="25" s="1"/>
  <c r="BE41" i="23" s="1"/>
  <c r="BE41" i="28" s="1"/>
  <c r="BE41" i="30" s="1"/>
  <c r="O84" i="21"/>
  <c r="Y8" i="25" s="1"/>
  <c r="Y22" i="23" s="1"/>
  <c r="Y22" i="28" s="1"/>
  <c r="Y22" i="30" s="1"/>
  <c r="AN84" i="21"/>
  <c r="BB8" i="25" s="1"/>
  <c r="BB22" i="23" s="1"/>
  <c r="BB22" i="28" s="1"/>
  <c r="BB22" i="30" s="1"/>
  <c r="M84" i="21"/>
  <c r="W8" i="25" s="1"/>
  <c r="W22" i="23" s="1"/>
  <c r="W22" i="28" s="1"/>
  <c r="W22" i="30" s="1"/>
  <c r="AL84" i="21"/>
  <c r="AY15" i="25" s="1"/>
  <c r="AY41" i="23" s="1"/>
  <c r="AY41" i="28" s="1"/>
  <c r="AY41" i="30" s="1"/>
  <c r="L84" i="21"/>
  <c r="V7" i="25" s="1"/>
  <c r="V21" i="23" s="1"/>
  <c r="V21" i="28" s="1"/>
  <c r="V21" i="30" s="1"/>
  <c r="BM69" i="16"/>
  <c r="BE69" i="16"/>
  <c r="BB69" i="16"/>
  <c r="L74" i="17"/>
  <c r="L75" i="17" s="1"/>
  <c r="L70" i="17"/>
  <c r="X74" i="16"/>
  <c r="X75" i="16" s="1"/>
  <c r="X70" i="16"/>
  <c r="AJ74" i="16"/>
  <c r="AJ70" i="16"/>
  <c r="CH69" i="17"/>
  <c r="CH74" i="17" s="1"/>
  <c r="CG69" i="17"/>
  <c r="CG74" i="17" s="1"/>
  <c r="BC69" i="17"/>
  <c r="BC74" i="17" s="1"/>
  <c r="Z74" i="16"/>
  <c r="Z75" i="16" s="1"/>
  <c r="Z70" i="16"/>
  <c r="AD84" i="21"/>
  <c r="AP15" i="25" s="1"/>
  <c r="AP41" i="23" s="1"/>
  <c r="AP41" i="28" s="1"/>
  <c r="AP41" i="30" s="1"/>
  <c r="X74" i="17"/>
  <c r="X75" i="17" s="1"/>
  <c r="X70" i="17"/>
  <c r="AW69" i="16"/>
  <c r="AV69" i="16"/>
  <c r="N74" i="17"/>
  <c r="N75" i="17" s="1"/>
  <c r="N70" i="17"/>
  <c r="AQ74" i="17"/>
  <c r="AQ75" i="17" s="1"/>
  <c r="AQ70" i="17"/>
  <c r="AG74" i="17"/>
  <c r="AG75" i="17" s="1"/>
  <c r="AG70" i="17"/>
  <c r="AL74" i="16"/>
  <c r="AL75" i="16" s="1"/>
  <c r="AL70" i="16"/>
  <c r="BR69" i="17"/>
  <c r="BR74" i="17" s="1"/>
  <c r="BQ69" i="17"/>
  <c r="BQ74" i="17" s="1"/>
  <c r="AD74" i="16"/>
  <c r="AD75" i="16" s="1"/>
  <c r="AD70" i="16"/>
  <c r="BW69" i="16"/>
  <c r="CB69" i="16"/>
  <c r="AI74" i="16"/>
  <c r="AI75" i="16" s="1"/>
  <c r="AI70" i="16"/>
  <c r="AX69" i="17"/>
  <c r="AX74" i="17" s="1"/>
  <c r="BQ69" i="16"/>
  <c r="AK74" i="17"/>
  <c r="AK75" i="17" s="1"/>
  <c r="AK70" i="17"/>
  <c r="N74" i="16"/>
  <c r="N70" i="16"/>
  <c r="BX69" i="17"/>
  <c r="BX74" i="17" s="1"/>
  <c r="BK69" i="17"/>
  <c r="BK74" i="17" s="1"/>
  <c r="BJ69" i="17"/>
  <c r="BJ74" i="17" s="1"/>
  <c r="CF69" i="16"/>
  <c r="CD69" i="16"/>
  <c r="AH74" i="16"/>
  <c r="AH75" i="16" s="1"/>
  <c r="AH70" i="16"/>
  <c r="Z84" i="21"/>
  <c r="AL15" i="25" s="1"/>
  <c r="AL41" i="23" s="1"/>
  <c r="AL41" i="28" s="1"/>
  <c r="AL41" i="30" s="1"/>
  <c r="AS74" i="16"/>
  <c r="AS75" i="16" s="1"/>
  <c r="AS70" i="16"/>
  <c r="AJ74" i="17"/>
  <c r="AJ75" i="17" s="1"/>
  <c r="AJ70" i="17"/>
  <c r="CD69" i="17"/>
  <c r="CD74" i="17" s="1"/>
  <c r="AQ74" i="16"/>
  <c r="AQ75" i="16" s="1"/>
  <c r="AQ70" i="16"/>
  <c r="BT69" i="17"/>
  <c r="BT74" i="17" s="1"/>
  <c r="AB74" i="16"/>
  <c r="AB75" i="16" s="1"/>
  <c r="AB70" i="16"/>
  <c r="M74" i="17"/>
  <c r="M75" i="17" s="1"/>
  <c r="M70" i="17"/>
  <c r="AO74" i="17"/>
  <c r="AO75" i="17" s="1"/>
  <c r="AO70" i="17"/>
  <c r="AO74" i="16"/>
  <c r="AO75" i="16" s="1"/>
  <c r="AO70" i="16"/>
  <c r="I74" i="17"/>
  <c r="I75" i="17" s="1"/>
  <c r="I70" i="17"/>
  <c r="V74" i="17"/>
  <c r="V75" i="17" s="1"/>
  <c r="V81" i="21" s="1"/>
  <c r="V70" i="17"/>
  <c r="BJ69" i="16"/>
  <c r="BN69" i="16"/>
  <c r="BC69" i="16"/>
  <c r="AR74" i="16"/>
  <c r="AR75" i="16" s="1"/>
  <c r="AR70" i="16"/>
  <c r="E74" i="16"/>
  <c r="E70" i="16"/>
  <c r="Z74" i="17"/>
  <c r="Z75" i="17" s="1"/>
  <c r="Z70" i="17"/>
  <c r="Q74" i="16"/>
  <c r="Q70" i="16"/>
  <c r="CF69" i="17"/>
  <c r="CF74" i="17" s="1"/>
  <c r="BF69" i="17"/>
  <c r="BF74" i="17" s="1"/>
  <c r="BG69" i="17"/>
  <c r="P74" i="17"/>
  <c r="P70" i="17"/>
  <c r="AX69" i="16"/>
  <c r="H74" i="16"/>
  <c r="H75" i="16" s="1"/>
  <c r="H70" i="16"/>
  <c r="AC74" i="17"/>
  <c r="AC75" i="17" s="1"/>
  <c r="AC70" i="17"/>
  <c r="BP69" i="17"/>
  <c r="BP74" i="17" s="1"/>
  <c r="H74" i="17"/>
  <c r="H75" i="17" s="1"/>
  <c r="H70" i="17"/>
  <c r="CA69" i="16"/>
  <c r="Q74" i="17"/>
  <c r="Q75" i="17" s="1"/>
  <c r="Q70" i="17"/>
  <c r="AI74" i="17"/>
  <c r="AI75" i="17" s="1"/>
  <c r="AI70" i="17"/>
  <c r="AV69" i="17"/>
  <c r="AV74" i="17" s="1"/>
  <c r="AW69" i="17"/>
  <c r="AW74" i="17" s="1"/>
  <c r="S74" i="17"/>
  <c r="S75" i="17" s="1"/>
  <c r="S70" i="17"/>
  <c r="BR69" i="16"/>
  <c r="BP69" i="16"/>
  <c r="AP74" i="16"/>
  <c r="AP75" i="16" s="1"/>
  <c r="AP70" i="16"/>
  <c r="F74" i="16"/>
  <c r="F75" i="16" s="1"/>
  <c r="F70" i="16"/>
  <c r="AE74" i="17"/>
  <c r="AE70" i="17"/>
  <c r="CA69" i="17"/>
  <c r="CA74" i="17" s="1"/>
  <c r="BZ69" i="17"/>
  <c r="BZ74" i="17" s="1"/>
  <c r="BM69" i="17"/>
  <c r="BM74" i="17" s="1"/>
  <c r="F74" i="17"/>
  <c r="F75" i="17" s="1"/>
  <c r="F70" i="17"/>
  <c r="U74" i="17"/>
  <c r="U75" i="17" s="1"/>
  <c r="U81" i="21" s="1"/>
  <c r="U70" i="17"/>
  <c r="CG69" i="16"/>
  <c r="J75" i="21"/>
  <c r="AR75" i="21"/>
  <c r="W19" i="23"/>
  <c r="W19" i="28" s="1"/>
  <c r="W19" i="30" s="1"/>
  <c r="AE19" i="23"/>
  <c r="AE19" i="28" s="1"/>
  <c r="AE19" i="30" s="1"/>
  <c r="X18" i="23"/>
  <c r="X18" i="28" s="1"/>
  <c r="X18" i="30" s="1"/>
  <c r="AF18" i="23"/>
  <c r="AF18" i="28" s="1"/>
  <c r="AF18" i="30" s="1"/>
  <c r="Z19" i="23"/>
  <c r="Z19" i="28" s="1"/>
  <c r="Z19" i="30" s="1"/>
  <c r="AH19" i="23"/>
  <c r="AH19" i="28" s="1"/>
  <c r="AH19" i="30" s="1"/>
  <c r="W18" i="23"/>
  <c r="W18" i="28" s="1"/>
  <c r="W18" i="30" s="1"/>
  <c r="AE18" i="23"/>
  <c r="AE18" i="28" s="1"/>
  <c r="AE18" i="30" s="1"/>
  <c r="X19" i="23"/>
  <c r="X19" i="28" s="1"/>
  <c r="X19" i="30" s="1"/>
  <c r="AF19" i="23"/>
  <c r="AF19" i="28" s="1"/>
  <c r="AF19" i="30" s="1"/>
  <c r="AA19" i="23"/>
  <c r="AA19" i="28" s="1"/>
  <c r="AA19" i="30" s="1"/>
  <c r="AI19" i="23"/>
  <c r="AI19" i="28" s="1"/>
  <c r="AI19" i="30" s="1"/>
  <c r="V19" i="23"/>
  <c r="V19" i="28" s="1"/>
  <c r="V19" i="30" s="1"/>
  <c r="AD19" i="23"/>
  <c r="AD19" i="28" s="1"/>
  <c r="AD19" i="30" s="1"/>
  <c r="V18" i="23"/>
  <c r="V18" i="28" s="1"/>
  <c r="AD18" i="23"/>
  <c r="AD18" i="28" s="1"/>
  <c r="AD18" i="30" s="1"/>
  <c r="Y19" i="23"/>
  <c r="Y19" i="28" s="1"/>
  <c r="Y19" i="30" s="1"/>
  <c r="AG19" i="23"/>
  <c r="AG19" i="28" s="1"/>
  <c r="AG19" i="30" s="1"/>
  <c r="X75" i="21"/>
  <c r="Z75" i="21"/>
  <c r="AN85" i="21" l="1"/>
  <c r="I72" i="21"/>
  <c r="I7" i="7" s="1"/>
  <c r="O15" i="25"/>
  <c r="O41" i="23" s="1"/>
  <c r="O41" i="28" s="1"/>
  <c r="I72" i="19"/>
  <c r="I10" i="7" s="1"/>
  <c r="O8" i="25"/>
  <c r="O22" i="23" s="1"/>
  <c r="O22" i="28" s="1"/>
  <c r="AC7" i="25"/>
  <c r="AC21" i="23" s="1"/>
  <c r="AC21" i="28" s="1"/>
  <c r="AC21" i="30" s="1"/>
  <c r="AC15" i="25"/>
  <c r="AC41" i="23" s="1"/>
  <c r="AC41" i="28" s="1"/>
  <c r="AC41" i="30" s="1"/>
  <c r="R88" i="21"/>
  <c r="AS15" i="25"/>
  <c r="AS41" i="23" s="1"/>
  <c r="AS41" i="28" s="1"/>
  <c r="AS41" i="30" s="1"/>
  <c r="AS7" i="25"/>
  <c r="AS21" i="23" s="1"/>
  <c r="AS21" i="28" s="1"/>
  <c r="AS21" i="30" s="1"/>
  <c r="J72" i="19"/>
  <c r="J10" i="7" s="1"/>
  <c r="BF8" i="25"/>
  <c r="BF22" i="23" s="1"/>
  <c r="BF22" i="28" s="1"/>
  <c r="BF22" i="30" s="1"/>
  <c r="BF7" i="25"/>
  <c r="BF21" i="23" s="1"/>
  <c r="BF21" i="28" s="1"/>
  <c r="BF21" i="30" s="1"/>
  <c r="AE8" i="25"/>
  <c r="AE22" i="23" s="1"/>
  <c r="AE22" i="28" s="1"/>
  <c r="AE22" i="30" s="1"/>
  <c r="AE15" i="25"/>
  <c r="AE41" i="23" s="1"/>
  <c r="AE41" i="28" s="1"/>
  <c r="AE41" i="30" s="1"/>
  <c r="D88" i="21"/>
  <c r="M7" i="25"/>
  <c r="M21" i="23" s="1"/>
  <c r="M21" i="28" s="1"/>
  <c r="M8" i="25"/>
  <c r="M22" i="23" s="1"/>
  <c r="M22" i="28" s="1"/>
  <c r="F76" i="19"/>
  <c r="BH84" i="21"/>
  <c r="BH88" i="21" s="1"/>
  <c r="AC17" i="23" s="1"/>
  <c r="AC17" i="28" s="1"/>
  <c r="AC17" i="30" s="1"/>
  <c r="F72" i="19"/>
  <c r="F10" i="7" s="1"/>
  <c r="AK15" i="25"/>
  <c r="AK41" i="23" s="1"/>
  <c r="AK41" i="28" s="1"/>
  <c r="AK41" i="30" s="1"/>
  <c r="E76" i="19"/>
  <c r="Y88" i="21"/>
  <c r="AF89" i="21"/>
  <c r="AS16" i="25" s="1"/>
  <c r="AS42" i="23" s="1"/>
  <c r="AS42" i="28" s="1"/>
  <c r="AS42" i="30" s="1"/>
  <c r="AK7" i="25"/>
  <c r="AK21" i="23" s="1"/>
  <c r="AK21" i="28" s="1"/>
  <c r="AK21" i="30" s="1"/>
  <c r="Y75" i="20"/>
  <c r="Y81" i="21" s="1"/>
  <c r="Y89" i="21" s="1"/>
  <c r="AK16" i="25" s="1"/>
  <c r="AK42" i="23" s="1"/>
  <c r="AK42" i="28" s="1"/>
  <c r="AK42" i="30" s="1"/>
  <c r="AM80" i="21"/>
  <c r="AM88" i="21" s="1"/>
  <c r="H72" i="19"/>
  <c r="H10" i="7" s="1"/>
  <c r="P85" i="21"/>
  <c r="G72" i="19"/>
  <c r="G10" i="7" s="1"/>
  <c r="G76" i="19"/>
  <c r="E72" i="19"/>
  <c r="E10" i="7" s="1"/>
  <c r="BA7" i="25"/>
  <c r="BA21" i="23" s="1"/>
  <c r="BA21" i="28" s="1"/>
  <c r="BA21" i="30" s="1"/>
  <c r="D89" i="21"/>
  <c r="M16" i="25" s="1"/>
  <c r="M42" i="23" s="1"/>
  <c r="BA8" i="25"/>
  <c r="BA22" i="23" s="1"/>
  <c r="BA22" i="28" s="1"/>
  <c r="BA22" i="30" s="1"/>
  <c r="BA84" i="21"/>
  <c r="BA88" i="21" s="1"/>
  <c r="U17" i="23" s="1"/>
  <c r="U17" i="28" s="1"/>
  <c r="U17" i="30" s="1"/>
  <c r="CC84" i="21"/>
  <c r="CC88" i="21" s="1"/>
  <c r="BA17" i="23" s="1"/>
  <c r="BA17" i="28" s="1"/>
  <c r="BA17" i="30" s="1"/>
  <c r="J76" i="20"/>
  <c r="D72" i="20"/>
  <c r="D83" i="21" s="1"/>
  <c r="D92" i="21" s="1"/>
  <c r="M11" i="25" s="1"/>
  <c r="M25" i="23" s="1"/>
  <c r="U7" i="25"/>
  <c r="U21" i="23" s="1"/>
  <c r="U21" i="28" s="1"/>
  <c r="U21" i="30" s="1"/>
  <c r="K88" i="21"/>
  <c r="U15" i="25"/>
  <c r="U41" i="23" s="1"/>
  <c r="U41" i="28" s="1"/>
  <c r="U41" i="30" s="1"/>
  <c r="AF8" i="25"/>
  <c r="AF22" i="23" s="1"/>
  <c r="AF22" i="28" s="1"/>
  <c r="AF22" i="30" s="1"/>
  <c r="S15" i="25"/>
  <c r="S41" i="23" s="1"/>
  <c r="S41" i="28" s="1"/>
  <c r="AF15" i="25"/>
  <c r="AF41" i="23" s="1"/>
  <c r="AF41" i="28" s="1"/>
  <c r="AF41" i="30" s="1"/>
  <c r="AV7" i="25"/>
  <c r="AV21" i="23" s="1"/>
  <c r="AV21" i="28" s="1"/>
  <c r="AV21" i="30" s="1"/>
  <c r="AT84" i="21"/>
  <c r="AT88" i="21" s="1"/>
  <c r="M17" i="23" s="1"/>
  <c r="M17" i="28" s="1"/>
  <c r="M17" i="30" s="1"/>
  <c r="AC85" i="21"/>
  <c r="AA8" i="25"/>
  <c r="AA22" i="23" s="1"/>
  <c r="AA22" i="28" s="1"/>
  <c r="AA22" i="30" s="1"/>
  <c r="BO74" i="20"/>
  <c r="BO80" i="21" s="1"/>
  <c r="BO88" i="21" s="1"/>
  <c r="AK17" i="23" s="1"/>
  <c r="AK17" i="28" s="1"/>
  <c r="AK17" i="30" s="1"/>
  <c r="AX15" i="25"/>
  <c r="AX41" i="23" s="1"/>
  <c r="AX41" i="28" s="1"/>
  <c r="AX41" i="30" s="1"/>
  <c r="BV84" i="21"/>
  <c r="BV88" i="21" s="1"/>
  <c r="AS17" i="23" s="1"/>
  <c r="AS17" i="28" s="1"/>
  <c r="AS17" i="30" s="1"/>
  <c r="J72" i="21"/>
  <c r="J7" i="7" s="1"/>
  <c r="AL81" i="21"/>
  <c r="D11" i="7"/>
  <c r="J72" i="20"/>
  <c r="J11" i="7" s="1"/>
  <c r="AD81" i="21"/>
  <c r="AT15" i="25"/>
  <c r="AT41" i="23" s="1"/>
  <c r="AT41" i="28" s="1"/>
  <c r="AT41" i="30" s="1"/>
  <c r="AM7" i="25"/>
  <c r="AM21" i="23" s="1"/>
  <c r="AM21" i="28" s="1"/>
  <c r="AM21" i="30" s="1"/>
  <c r="AQ8" i="25"/>
  <c r="AQ22" i="23" s="1"/>
  <c r="AQ22" i="28" s="1"/>
  <c r="AQ22" i="30" s="1"/>
  <c r="AA7" i="25"/>
  <c r="AA21" i="23" s="1"/>
  <c r="AA21" i="28" s="1"/>
  <c r="AA21" i="30" s="1"/>
  <c r="F72" i="21"/>
  <c r="F7" i="7" s="1"/>
  <c r="Y15" i="25"/>
  <c r="Y41" i="23" s="1"/>
  <c r="Y41" i="28" s="1"/>
  <c r="Y41" i="30" s="1"/>
  <c r="AM8" i="25"/>
  <c r="AM22" i="23" s="1"/>
  <c r="AM22" i="28" s="1"/>
  <c r="AM22" i="30" s="1"/>
  <c r="AV8" i="25"/>
  <c r="AV22" i="23" s="1"/>
  <c r="AV22" i="28" s="1"/>
  <c r="AV22" i="30" s="1"/>
  <c r="D76" i="20"/>
  <c r="D79" i="21" s="1"/>
  <c r="D12" i="7" s="1"/>
  <c r="AY80" i="21"/>
  <c r="H76" i="21"/>
  <c r="V15" i="25"/>
  <c r="V41" i="23" s="1"/>
  <c r="V41" i="28" s="1"/>
  <c r="V41" i="30" s="1"/>
  <c r="AT7" i="25"/>
  <c r="AT21" i="23" s="1"/>
  <c r="AT21" i="28" s="1"/>
  <c r="AT21" i="30" s="1"/>
  <c r="AQ7" i="25"/>
  <c r="AQ21" i="23" s="1"/>
  <c r="AQ21" i="28" s="1"/>
  <c r="AQ21" i="30" s="1"/>
  <c r="AP81" i="21"/>
  <c r="S81" i="21"/>
  <c r="AC81" i="21"/>
  <c r="X7" i="25"/>
  <c r="X21" i="23" s="1"/>
  <c r="X21" i="28" s="1"/>
  <c r="X21" i="30" s="1"/>
  <c r="X15" i="25"/>
  <c r="X41" i="23" s="1"/>
  <c r="X41" i="28" s="1"/>
  <c r="X41" i="30" s="1"/>
  <c r="S8" i="25"/>
  <c r="S22" i="23" s="1"/>
  <c r="S22" i="28" s="1"/>
  <c r="AX7" i="25"/>
  <c r="AX21" i="23" s="1"/>
  <c r="AX21" i="28" s="1"/>
  <c r="AX21" i="30" s="1"/>
  <c r="AL80" i="21"/>
  <c r="AL88" i="21" s="1"/>
  <c r="F81" i="21"/>
  <c r="AO85" i="21"/>
  <c r="AB85" i="21"/>
  <c r="AS85" i="21"/>
  <c r="AH81" i="21"/>
  <c r="AK85" i="21"/>
  <c r="AA85" i="21"/>
  <c r="H72" i="21"/>
  <c r="H7" i="7" s="1"/>
  <c r="G72" i="21"/>
  <c r="G7" i="7" s="1"/>
  <c r="AS81" i="21"/>
  <c r="W85" i="21"/>
  <c r="BY80" i="21"/>
  <c r="G85" i="21"/>
  <c r="Q7" i="25"/>
  <c r="Q21" i="23" s="1"/>
  <c r="Q21" i="28" s="1"/>
  <c r="AH7" i="25"/>
  <c r="AH21" i="23" s="1"/>
  <c r="AH21" i="28" s="1"/>
  <c r="AH21" i="30" s="1"/>
  <c r="AI8" i="25"/>
  <c r="AI22" i="23" s="1"/>
  <c r="AI22" i="28" s="1"/>
  <c r="AI22" i="30" s="1"/>
  <c r="Q15" i="25"/>
  <c r="Q41" i="23" s="1"/>
  <c r="Q41" i="28" s="1"/>
  <c r="AH15" i="25"/>
  <c r="AH41" i="23" s="1"/>
  <c r="AH41" i="28" s="1"/>
  <c r="AH41" i="30" s="1"/>
  <c r="BG7" i="25"/>
  <c r="BG21" i="23" s="1"/>
  <c r="BG21" i="28" s="1"/>
  <c r="BG21" i="30" s="1"/>
  <c r="P15" i="25"/>
  <c r="P41" i="23" s="1"/>
  <c r="P41" i="28" s="1"/>
  <c r="E72" i="16"/>
  <c r="E8" i="7" s="1"/>
  <c r="AH85" i="21"/>
  <c r="S85" i="21"/>
  <c r="U85" i="21"/>
  <c r="U89" i="21" s="1"/>
  <c r="AF16" i="25" s="1"/>
  <c r="AF42" i="23" s="1"/>
  <c r="AF42" i="28" s="1"/>
  <c r="AF42" i="30" s="1"/>
  <c r="AD8" i="25"/>
  <c r="AD22" i="23" s="1"/>
  <c r="AD22" i="28" s="1"/>
  <c r="AD22" i="30" s="1"/>
  <c r="AI15" i="25"/>
  <c r="AI41" i="23" s="1"/>
  <c r="AI41" i="28" s="1"/>
  <c r="AI41" i="30" s="1"/>
  <c r="AW8" i="25"/>
  <c r="AW22" i="23" s="1"/>
  <c r="AW22" i="28" s="1"/>
  <c r="AW22" i="30" s="1"/>
  <c r="Z8" i="25"/>
  <c r="Z22" i="23" s="1"/>
  <c r="Z22" i="28" s="1"/>
  <c r="Z22" i="30" s="1"/>
  <c r="AD15" i="25"/>
  <c r="AD41" i="23" s="1"/>
  <c r="AD41" i="28" s="1"/>
  <c r="AD41" i="30" s="1"/>
  <c r="V85" i="21"/>
  <c r="V89" i="21" s="1"/>
  <c r="AG16" i="25" s="1"/>
  <c r="AG42" i="23" s="1"/>
  <c r="AG85" i="21"/>
  <c r="AY7" i="25"/>
  <c r="AY21" i="23" s="1"/>
  <c r="AY21" i="28" s="1"/>
  <c r="AY21" i="30" s="1"/>
  <c r="BG15" i="25"/>
  <c r="BG41" i="23" s="1"/>
  <c r="BG41" i="28" s="1"/>
  <c r="BG41" i="30" s="1"/>
  <c r="AY8" i="25"/>
  <c r="AY22" i="23" s="1"/>
  <c r="AY22" i="28" s="1"/>
  <c r="AY22" i="30" s="1"/>
  <c r="AW15" i="25"/>
  <c r="AW41" i="23" s="1"/>
  <c r="AW41" i="28" s="1"/>
  <c r="AW41" i="30" s="1"/>
  <c r="AN7" i="25"/>
  <c r="AN21" i="23" s="1"/>
  <c r="AN21" i="28" s="1"/>
  <c r="AN21" i="30" s="1"/>
  <c r="AN15" i="25"/>
  <c r="AN41" i="23" s="1"/>
  <c r="AN41" i="28" s="1"/>
  <c r="AN41" i="30" s="1"/>
  <c r="E72" i="21"/>
  <c r="E7" i="7" s="1"/>
  <c r="AU15" i="25"/>
  <c r="AU41" i="23" s="1"/>
  <c r="AU41" i="28" s="1"/>
  <c r="AU41" i="30" s="1"/>
  <c r="N15" i="25"/>
  <c r="N41" i="23" s="1"/>
  <c r="N41" i="28" s="1"/>
  <c r="AO8" i="25"/>
  <c r="AO22" i="23" s="1"/>
  <c r="AO22" i="28" s="1"/>
  <c r="AO22" i="30" s="1"/>
  <c r="Z7" i="25"/>
  <c r="Z21" i="23" s="1"/>
  <c r="Z21" i="28" s="1"/>
  <c r="Z21" i="30" s="1"/>
  <c r="Y7" i="25"/>
  <c r="Y21" i="23" s="1"/>
  <c r="Y21" i="28" s="1"/>
  <c r="Y21" i="30" s="1"/>
  <c r="AO15" i="25"/>
  <c r="AO41" i="23" s="1"/>
  <c r="AO41" i="28" s="1"/>
  <c r="AO41" i="30" s="1"/>
  <c r="P8" i="25"/>
  <c r="P22" i="23" s="1"/>
  <c r="V8" i="25"/>
  <c r="V22" i="23" s="1"/>
  <c r="V22" i="28" s="1"/>
  <c r="V22" i="30" s="1"/>
  <c r="W15" i="25"/>
  <c r="W41" i="23" s="1"/>
  <c r="W41" i="28" s="1"/>
  <c r="W41" i="30" s="1"/>
  <c r="BD15" i="25"/>
  <c r="BD41" i="23" s="1"/>
  <c r="BD41" i="28" s="1"/>
  <c r="BD41" i="30" s="1"/>
  <c r="AL8" i="25"/>
  <c r="AL22" i="23" s="1"/>
  <c r="AL22" i="28" s="1"/>
  <c r="AL22" i="30" s="1"/>
  <c r="AU8" i="25"/>
  <c r="AU22" i="23" s="1"/>
  <c r="AU22" i="28" s="1"/>
  <c r="AU22" i="30" s="1"/>
  <c r="BD7" i="25"/>
  <c r="BD21" i="23" s="1"/>
  <c r="BD21" i="28" s="1"/>
  <c r="BD21" i="30" s="1"/>
  <c r="BC15" i="25"/>
  <c r="BC41" i="23" s="1"/>
  <c r="BC41" i="28" s="1"/>
  <c r="BC41" i="30" s="1"/>
  <c r="BC8" i="25"/>
  <c r="BC22" i="23" s="1"/>
  <c r="BC22" i="28" s="1"/>
  <c r="BC22" i="30" s="1"/>
  <c r="R15" i="25"/>
  <c r="R41" i="23" s="1"/>
  <c r="R41" i="28" s="1"/>
  <c r="F18" i="28"/>
  <c r="R8" i="25"/>
  <c r="R22" i="23" s="1"/>
  <c r="R22" i="28" s="1"/>
  <c r="AL7" i="25"/>
  <c r="AL21" i="23" s="1"/>
  <c r="AL21" i="28" s="1"/>
  <c r="AL21" i="30" s="1"/>
  <c r="L85" i="21"/>
  <c r="N8" i="25"/>
  <c r="N22" i="23" s="1"/>
  <c r="BB7" i="25"/>
  <c r="BB21" i="23" s="1"/>
  <c r="BB21" i="28" s="1"/>
  <c r="BB21" i="30" s="1"/>
  <c r="AG8" i="25"/>
  <c r="AG22" i="23" s="1"/>
  <c r="AG22" i="28" s="1"/>
  <c r="AG22" i="30" s="1"/>
  <c r="H72" i="17"/>
  <c r="H9" i="7" s="1"/>
  <c r="Z85" i="21"/>
  <c r="H81" i="21"/>
  <c r="AG15" i="25"/>
  <c r="AG41" i="23" s="1"/>
  <c r="AG41" i="28" s="1"/>
  <c r="AG41" i="30" s="1"/>
  <c r="AE85" i="21"/>
  <c r="AP85" i="21"/>
  <c r="AR85" i="21"/>
  <c r="AI85" i="21"/>
  <c r="AD85" i="21"/>
  <c r="AL85" i="21"/>
  <c r="X85" i="21"/>
  <c r="O85" i="21"/>
  <c r="X81" i="21"/>
  <c r="F85" i="21"/>
  <c r="M81" i="21"/>
  <c r="AJ85" i="21"/>
  <c r="AA81" i="21"/>
  <c r="Q85" i="21"/>
  <c r="T80" i="21"/>
  <c r="T88" i="21" s="1"/>
  <c r="S80" i="21"/>
  <c r="S88" i="21" s="1"/>
  <c r="H80" i="21"/>
  <c r="H88" i="21" s="1"/>
  <c r="V80" i="21"/>
  <c r="V88" i="21" s="1"/>
  <c r="F72" i="17"/>
  <c r="F9" i="7" s="1"/>
  <c r="AS80" i="21"/>
  <c r="AS88" i="21" s="1"/>
  <c r="AO81" i="21"/>
  <c r="AQ85" i="21"/>
  <c r="AA80" i="21"/>
  <c r="AA88" i="21" s="1"/>
  <c r="AB80" i="21"/>
  <c r="AB88" i="21" s="1"/>
  <c r="T81" i="21"/>
  <c r="BD84" i="21"/>
  <c r="E85" i="21"/>
  <c r="BD80" i="21"/>
  <c r="BE8" i="25"/>
  <c r="BE22" i="23" s="1"/>
  <c r="BE22" i="28" s="1"/>
  <c r="BE22" i="30" s="1"/>
  <c r="AB81" i="21"/>
  <c r="AI81" i="21"/>
  <c r="BE7" i="25"/>
  <c r="BE21" i="23" s="1"/>
  <c r="BE21" i="28" s="1"/>
  <c r="BE21" i="30" s="1"/>
  <c r="BB15" i="25"/>
  <c r="BB41" i="23" s="1"/>
  <c r="BB41" i="28" s="1"/>
  <c r="BB41" i="30" s="1"/>
  <c r="W7" i="25"/>
  <c r="W21" i="23" s="1"/>
  <c r="W21" i="28" s="1"/>
  <c r="W21" i="30" s="1"/>
  <c r="AN81" i="21"/>
  <c r="AQ81" i="21"/>
  <c r="AN80" i="21"/>
  <c r="AN88" i="21" s="1"/>
  <c r="AY84" i="21"/>
  <c r="T85" i="21"/>
  <c r="J85" i="21"/>
  <c r="BF74" i="16"/>
  <c r="BF80" i="21" s="1"/>
  <c r="BF84" i="21"/>
  <c r="CE74" i="16"/>
  <c r="CE80" i="21" s="1"/>
  <c r="CE84" i="21"/>
  <c r="AP7" i="25"/>
  <c r="AP21" i="23" s="1"/>
  <c r="AP21" i="28" s="1"/>
  <c r="AP21" i="30" s="1"/>
  <c r="AP80" i="21"/>
  <c r="AP88" i="21" s="1"/>
  <c r="AP8" i="25"/>
  <c r="AP22" i="23" s="1"/>
  <c r="AP22" i="28" s="1"/>
  <c r="AP22" i="30" s="1"/>
  <c r="AH80" i="21"/>
  <c r="AH88" i="21" s="1"/>
  <c r="M80" i="21"/>
  <c r="M88" i="21" s="1"/>
  <c r="F76" i="16"/>
  <c r="BR74" i="16"/>
  <c r="BR80" i="21" s="1"/>
  <c r="BR84" i="21"/>
  <c r="BG74" i="17"/>
  <c r="BG80" i="21" s="1"/>
  <c r="BG84" i="21"/>
  <c r="Q75" i="16"/>
  <c r="Q81" i="21" s="1"/>
  <c r="Q80" i="21"/>
  <c r="Q88" i="21" s="1"/>
  <c r="E75" i="16"/>
  <c r="E80" i="21"/>
  <c r="E88" i="21" s="1"/>
  <c r="BN74" i="16"/>
  <c r="BN80" i="21" s="1"/>
  <c r="BN84" i="21"/>
  <c r="CF74" i="16"/>
  <c r="CF80" i="21" s="1"/>
  <c r="CF84" i="21"/>
  <c r="G72" i="16"/>
  <c r="G8" i="7" s="1"/>
  <c r="BQ74" i="16"/>
  <c r="BQ80" i="21" s="1"/>
  <c r="BQ84" i="21"/>
  <c r="CB74" i="16"/>
  <c r="CB80" i="21" s="1"/>
  <c r="CB84" i="21"/>
  <c r="BM74" i="16"/>
  <c r="BM80" i="21" s="1"/>
  <c r="BM84" i="21"/>
  <c r="Z80" i="21"/>
  <c r="Z88" i="21" s="1"/>
  <c r="BU74" i="16"/>
  <c r="BU80" i="21" s="1"/>
  <c r="BU84" i="21"/>
  <c r="BZ74" i="16"/>
  <c r="BZ80" i="21" s="1"/>
  <c r="BZ84" i="21"/>
  <c r="E72" i="17"/>
  <c r="E9" i="7" s="1"/>
  <c r="N85" i="21"/>
  <c r="M85" i="21"/>
  <c r="BI74" i="16"/>
  <c r="BI80" i="21" s="1"/>
  <c r="BI84" i="21"/>
  <c r="AE75" i="17"/>
  <c r="AE81" i="21" s="1"/>
  <c r="AE80" i="21"/>
  <c r="AE88" i="21" s="1"/>
  <c r="BB74" i="16"/>
  <c r="BB80" i="21" s="1"/>
  <c r="BB84" i="21"/>
  <c r="BS74" i="16"/>
  <c r="BS80" i="21" s="1"/>
  <c r="BS84" i="21"/>
  <c r="L75" i="16"/>
  <c r="L81" i="21" s="1"/>
  <c r="L80" i="21"/>
  <c r="L88" i="21" s="1"/>
  <c r="CI74" i="16"/>
  <c r="CI80" i="21" s="1"/>
  <c r="CI84" i="21"/>
  <c r="G75" i="17"/>
  <c r="G80" i="21"/>
  <c r="G88" i="21" s="1"/>
  <c r="I72" i="16"/>
  <c r="I8" i="7" s="1"/>
  <c r="AZ74" i="16"/>
  <c r="AZ80" i="21" s="1"/>
  <c r="AZ84" i="21"/>
  <c r="Z81" i="21"/>
  <c r="U80" i="21"/>
  <c r="U88" i="21" s="1"/>
  <c r="F80" i="21"/>
  <c r="F88" i="21" s="1"/>
  <c r="AR81" i="21"/>
  <c r="J81" i="21"/>
  <c r="CG74" i="16"/>
  <c r="CG80" i="21" s="1"/>
  <c r="CG84" i="21"/>
  <c r="F76" i="17"/>
  <c r="CA74" i="16"/>
  <c r="CA80" i="21" s="1"/>
  <c r="CA84" i="21"/>
  <c r="AX74" i="16"/>
  <c r="AX80" i="21" s="1"/>
  <c r="AX84" i="21"/>
  <c r="BJ74" i="16"/>
  <c r="BJ80" i="21" s="1"/>
  <c r="BJ84" i="21"/>
  <c r="N75" i="16"/>
  <c r="N80" i="21"/>
  <c r="N88" i="21" s="1"/>
  <c r="BW74" i="16"/>
  <c r="BW80" i="21" s="1"/>
  <c r="BW84" i="21"/>
  <c r="AJ75" i="16"/>
  <c r="AJ81" i="21" s="1"/>
  <c r="AJ80" i="21"/>
  <c r="AJ88" i="21" s="1"/>
  <c r="W75" i="17"/>
  <c r="W81" i="21" s="1"/>
  <c r="W80" i="21"/>
  <c r="W88" i="21" s="1"/>
  <c r="BY84" i="21"/>
  <c r="O75" i="16"/>
  <c r="O81" i="21" s="1"/>
  <c r="O80" i="21"/>
  <c r="O88" i="21" s="1"/>
  <c r="CH74" i="16"/>
  <c r="CH80" i="21" s="1"/>
  <c r="CH84" i="21"/>
  <c r="AK75" i="16"/>
  <c r="AK81" i="21" s="1"/>
  <c r="AK80" i="21"/>
  <c r="AK88" i="21" s="1"/>
  <c r="J72" i="17"/>
  <c r="J9" i="7" s="1"/>
  <c r="G72" i="17"/>
  <c r="G9" i="7" s="1"/>
  <c r="AG75" i="16"/>
  <c r="AG81" i="21" s="1"/>
  <c r="AG80" i="21"/>
  <c r="AG88" i="21" s="1"/>
  <c r="E76" i="17"/>
  <c r="BK74" i="16"/>
  <c r="BK80" i="21" s="1"/>
  <c r="BK84" i="21"/>
  <c r="J80" i="21"/>
  <c r="J88" i="21" s="1"/>
  <c r="AR80" i="21"/>
  <c r="AR88" i="21" s="1"/>
  <c r="AV74" i="16"/>
  <c r="AV80" i="21" s="1"/>
  <c r="AV84" i="21"/>
  <c r="J72" i="16"/>
  <c r="J8" i="7" s="1"/>
  <c r="H85" i="21"/>
  <c r="BT74" i="16"/>
  <c r="BT80" i="21" s="1"/>
  <c r="BT84" i="21"/>
  <c r="AD80" i="21"/>
  <c r="AD88" i="21" s="1"/>
  <c r="AO80" i="21"/>
  <c r="AO88" i="21" s="1"/>
  <c r="AC80" i="21"/>
  <c r="AC88" i="21" s="1"/>
  <c r="AI80" i="21"/>
  <c r="AI88" i="21" s="1"/>
  <c r="F72" i="16"/>
  <c r="F8" i="7" s="1"/>
  <c r="BP74" i="16"/>
  <c r="BP80" i="21" s="1"/>
  <c r="BP84" i="21"/>
  <c r="H76" i="17"/>
  <c r="H72" i="16"/>
  <c r="H8" i="7" s="1"/>
  <c r="P75" i="17"/>
  <c r="P81" i="21" s="1"/>
  <c r="P80" i="21"/>
  <c r="P88" i="21" s="1"/>
  <c r="BC74" i="16"/>
  <c r="BC80" i="21" s="1"/>
  <c r="BC84" i="21"/>
  <c r="I72" i="17"/>
  <c r="I9" i="7" s="1"/>
  <c r="CD74" i="16"/>
  <c r="CD80" i="21" s="1"/>
  <c r="CD84" i="21"/>
  <c r="AW74" i="16"/>
  <c r="AW80" i="21" s="1"/>
  <c r="AW84" i="21"/>
  <c r="BE74" i="16"/>
  <c r="BE80" i="21" s="1"/>
  <c r="BE84" i="21"/>
  <c r="BL74" i="16"/>
  <c r="BL80" i="21" s="1"/>
  <c r="BL84" i="21"/>
  <c r="I85" i="21"/>
  <c r="BX74" i="16"/>
  <c r="BX80" i="21" s="1"/>
  <c r="BX84" i="21"/>
  <c r="I75" i="16"/>
  <c r="I80" i="21"/>
  <c r="I88" i="21" s="1"/>
  <c r="AU74" i="16"/>
  <c r="AU80" i="21" s="1"/>
  <c r="AU84" i="21"/>
  <c r="X80" i="21"/>
  <c r="X88" i="21" s="1"/>
  <c r="AQ80" i="21"/>
  <c r="AQ88" i="21" s="1"/>
  <c r="V18" i="30"/>
  <c r="F18" i="30" s="1"/>
  <c r="G76" i="21"/>
  <c r="K19" i="30"/>
  <c r="I19" i="30"/>
  <c r="G19" i="30"/>
  <c r="J19" i="28"/>
  <c r="G18" i="30"/>
  <c r="H18" i="30"/>
  <c r="G18" i="28"/>
  <c r="G19" i="28"/>
  <c r="H18" i="28"/>
  <c r="K19" i="28"/>
  <c r="I76" i="21"/>
  <c r="H19" i="30"/>
  <c r="I19" i="28"/>
  <c r="F19" i="30"/>
  <c r="H19" i="28"/>
  <c r="J19" i="30"/>
  <c r="F19" i="28"/>
  <c r="E76" i="21"/>
  <c r="F76" i="21"/>
  <c r="J76" i="21"/>
  <c r="M41" i="28"/>
  <c r="S21" i="28"/>
  <c r="R21" i="28"/>
  <c r="N21" i="28"/>
  <c r="Q22" i="28"/>
  <c r="P21" i="28"/>
  <c r="O21" i="28"/>
  <c r="AN89" i="21" l="1"/>
  <c r="BB16" i="25" s="1"/>
  <c r="BB42" i="23" s="1"/>
  <c r="BB42" i="28" s="1"/>
  <c r="BB42" i="30" s="1"/>
  <c r="M9" i="25"/>
  <c r="M23" i="23" s="1"/>
  <c r="P89" i="21"/>
  <c r="Z16" i="25" s="1"/>
  <c r="Z42" i="23" s="1"/>
  <c r="Z42" i="28" s="1"/>
  <c r="Z42" i="30" s="1"/>
  <c r="E42" i="23"/>
  <c r="D94" i="21"/>
  <c r="AC10" i="25" s="1"/>
  <c r="AC24" i="23" s="1"/>
  <c r="AC24" i="28" s="1"/>
  <c r="AC24" i="30" s="1"/>
  <c r="M42" i="28"/>
  <c r="E42" i="28" s="1"/>
  <c r="E16" i="25"/>
  <c r="E15" i="25"/>
  <c r="E7" i="25"/>
  <c r="E22" i="23"/>
  <c r="D97" i="21"/>
  <c r="BA9" i="25" s="1"/>
  <c r="M10" i="25"/>
  <c r="M24" i="23" s="1"/>
  <c r="M24" i="28" s="1"/>
  <c r="D96" i="21"/>
  <c r="AS17" i="25" s="1"/>
  <c r="E8" i="25"/>
  <c r="AC89" i="21"/>
  <c r="AO16" i="25" s="1"/>
  <c r="AO42" i="23" s="1"/>
  <c r="AO42" i="28" s="1"/>
  <c r="AO42" i="30" s="1"/>
  <c r="D93" i="21"/>
  <c r="U10" i="25" s="1"/>
  <c r="U24" i="23" s="1"/>
  <c r="U24" i="28" s="1"/>
  <c r="U24" i="30" s="1"/>
  <c r="M17" i="25"/>
  <c r="M43" i="23" s="1"/>
  <c r="M43" i="28" s="1"/>
  <c r="D13" i="7"/>
  <c r="B24" i="12" s="1"/>
  <c r="E21" i="23"/>
  <c r="D95" i="21"/>
  <c r="AK11" i="25" s="1"/>
  <c r="AK25" i="23" s="1"/>
  <c r="AK25" i="28" s="1"/>
  <c r="AK25" i="30" s="1"/>
  <c r="E41" i="23"/>
  <c r="E17" i="30"/>
  <c r="D87" i="21"/>
  <c r="Z89" i="21"/>
  <c r="AL16" i="25" s="1"/>
  <c r="AL42" i="23" s="1"/>
  <c r="AL42" i="28" s="1"/>
  <c r="AL42" i="30" s="1"/>
  <c r="AD89" i="21"/>
  <c r="AP16" i="25" s="1"/>
  <c r="AP42" i="23" s="1"/>
  <c r="AP42" i="28" s="1"/>
  <c r="AP42" i="30" s="1"/>
  <c r="AK89" i="21"/>
  <c r="AX16" i="25" s="1"/>
  <c r="AX42" i="23" s="1"/>
  <c r="AX42" i="28" s="1"/>
  <c r="AX42" i="30" s="1"/>
  <c r="AL89" i="21"/>
  <c r="AY16" i="25" s="1"/>
  <c r="AY42" i="23" s="1"/>
  <c r="AY42" i="28" s="1"/>
  <c r="AY42" i="30" s="1"/>
  <c r="AO89" i="21"/>
  <c r="BC16" i="25" s="1"/>
  <c r="BC42" i="23" s="1"/>
  <c r="BC42" i="28" s="1"/>
  <c r="BC42" i="30" s="1"/>
  <c r="E17" i="23"/>
  <c r="E17" i="28"/>
  <c r="W89" i="21"/>
  <c r="AH16" i="25" s="1"/>
  <c r="AH42" i="23" s="1"/>
  <c r="AH42" i="28" s="1"/>
  <c r="AH42" i="30" s="1"/>
  <c r="AS89" i="21"/>
  <c r="BG16" i="25" s="1"/>
  <c r="BG42" i="23" s="1"/>
  <c r="BG42" i="28" s="1"/>
  <c r="BG42" i="30" s="1"/>
  <c r="AP89" i="21"/>
  <c r="BD16" i="25" s="1"/>
  <c r="BD42" i="23" s="1"/>
  <c r="BD42" i="28" s="1"/>
  <c r="BD42" i="30" s="1"/>
  <c r="BY88" i="21"/>
  <c r="AV17" i="23" s="1"/>
  <c r="AV17" i="28" s="1"/>
  <c r="AV17" i="30" s="1"/>
  <c r="AY88" i="21"/>
  <c r="R17" i="23" s="1"/>
  <c r="R17" i="28" s="1"/>
  <c r="R17" i="30" s="1"/>
  <c r="AB89" i="21"/>
  <c r="AN16" i="25" s="1"/>
  <c r="AN42" i="23" s="1"/>
  <c r="AN42" i="28" s="1"/>
  <c r="AN42" i="30" s="1"/>
  <c r="F89" i="21"/>
  <c r="O16" i="25" s="1"/>
  <c r="O42" i="23" s="1"/>
  <c r="O42" i="28" s="1"/>
  <c r="S89" i="21"/>
  <c r="AD16" i="25" s="1"/>
  <c r="AD42" i="23" s="1"/>
  <c r="AD42" i="28" s="1"/>
  <c r="AD42" i="30" s="1"/>
  <c r="J76" i="17"/>
  <c r="H22" i="23"/>
  <c r="AH89" i="21"/>
  <c r="AU16" i="25" s="1"/>
  <c r="AU42" i="23" s="1"/>
  <c r="AU42" i="28" s="1"/>
  <c r="AU42" i="30" s="1"/>
  <c r="AA89" i="21"/>
  <c r="AM16" i="25" s="1"/>
  <c r="AM42" i="23" s="1"/>
  <c r="AM42" i="28" s="1"/>
  <c r="AM42" i="30" s="1"/>
  <c r="F79" i="21"/>
  <c r="F12" i="7" s="1"/>
  <c r="F13" i="7" s="1"/>
  <c r="D24" i="12" s="1"/>
  <c r="D28" i="12" s="1"/>
  <c r="X89" i="21"/>
  <c r="AI16" i="25" s="1"/>
  <c r="AI42" i="23" s="1"/>
  <c r="AI42" i="28" s="1"/>
  <c r="AI42" i="30" s="1"/>
  <c r="H41" i="23"/>
  <c r="H15" i="25"/>
  <c r="M89" i="21"/>
  <c r="W16" i="25" s="1"/>
  <c r="W42" i="23" s="1"/>
  <c r="W42" i="28" s="1"/>
  <c r="W42" i="30" s="1"/>
  <c r="AQ89" i="21"/>
  <c r="BE16" i="25" s="1"/>
  <c r="BE42" i="23" s="1"/>
  <c r="BE42" i="28" s="1"/>
  <c r="BE42" i="30" s="1"/>
  <c r="P22" i="28"/>
  <c r="P22" i="30" s="1"/>
  <c r="H22" i="30" s="1"/>
  <c r="K41" i="23"/>
  <c r="K8" i="25"/>
  <c r="K15" i="25"/>
  <c r="K22" i="23"/>
  <c r="AG89" i="21"/>
  <c r="AT16" i="25" s="1"/>
  <c r="AT42" i="23" s="1"/>
  <c r="AT42" i="28" s="1"/>
  <c r="AT42" i="30" s="1"/>
  <c r="K21" i="23"/>
  <c r="K7" i="25"/>
  <c r="H8" i="25"/>
  <c r="H21" i="23"/>
  <c r="H7" i="25"/>
  <c r="G15" i="25"/>
  <c r="G41" i="23"/>
  <c r="J89" i="21"/>
  <c r="S16" i="25" s="1"/>
  <c r="S42" i="23" s="1"/>
  <c r="S42" i="28" s="1"/>
  <c r="AE89" i="21"/>
  <c r="AQ16" i="25" s="1"/>
  <c r="AQ42" i="23" s="1"/>
  <c r="AQ42" i="28" s="1"/>
  <c r="AQ42" i="30" s="1"/>
  <c r="J41" i="23"/>
  <c r="J15" i="25"/>
  <c r="G8" i="25"/>
  <c r="H89" i="21"/>
  <c r="Q16" i="25" s="1"/>
  <c r="Q42" i="23" s="1"/>
  <c r="Q42" i="28" s="1"/>
  <c r="AR89" i="21"/>
  <c r="BF16" i="25" s="1"/>
  <c r="BF42" i="23" s="1"/>
  <c r="BF42" i="28" s="1"/>
  <c r="BF42" i="30" s="1"/>
  <c r="L89" i="21"/>
  <c r="V16" i="25" s="1"/>
  <c r="V42" i="23" s="1"/>
  <c r="V42" i="28" s="1"/>
  <c r="V42" i="30" s="1"/>
  <c r="F22" i="23"/>
  <c r="I41" i="23"/>
  <c r="I15" i="25"/>
  <c r="G21" i="23"/>
  <c r="N22" i="28"/>
  <c r="F22" i="28" s="1"/>
  <c r="F8" i="25"/>
  <c r="F7" i="25"/>
  <c r="I22" i="23"/>
  <c r="F21" i="23"/>
  <c r="G7" i="25"/>
  <c r="I8" i="25"/>
  <c r="Q89" i="21"/>
  <c r="AA16" i="25" s="1"/>
  <c r="AA42" i="23" s="1"/>
  <c r="AA42" i="28" s="1"/>
  <c r="AA42" i="30" s="1"/>
  <c r="O89" i="21"/>
  <c r="Y16" i="25" s="1"/>
  <c r="Y42" i="23" s="1"/>
  <c r="Y42" i="28" s="1"/>
  <c r="Y42" i="30" s="1"/>
  <c r="AI89" i="21"/>
  <c r="AV16" i="25" s="1"/>
  <c r="AV42" i="23" s="1"/>
  <c r="AV42" i="28" s="1"/>
  <c r="AV42" i="30" s="1"/>
  <c r="H83" i="21"/>
  <c r="H95" i="21" s="1"/>
  <c r="AO17" i="25" s="1"/>
  <c r="AO43" i="23" s="1"/>
  <c r="I7" i="25"/>
  <c r="I21" i="23"/>
  <c r="AJ89" i="21"/>
  <c r="AW16" i="25" s="1"/>
  <c r="AW42" i="23" s="1"/>
  <c r="AW42" i="28" s="1"/>
  <c r="AW42" i="30" s="1"/>
  <c r="BD88" i="21"/>
  <c r="X17" i="23" s="1"/>
  <c r="X17" i="28" s="1"/>
  <c r="X17" i="30" s="1"/>
  <c r="BN88" i="21"/>
  <c r="AI17" i="23" s="1"/>
  <c r="AI17" i="28" s="1"/>
  <c r="AI17" i="30" s="1"/>
  <c r="I83" i="21"/>
  <c r="I92" i="21" s="1"/>
  <c r="S9" i="27" s="1"/>
  <c r="S9" i="23" s="1"/>
  <c r="S9" i="28" s="1"/>
  <c r="S9" i="30" s="1"/>
  <c r="G83" i="21"/>
  <c r="G96" i="21" s="1"/>
  <c r="AV9" i="25" s="1"/>
  <c r="E83" i="21"/>
  <c r="F41" i="23"/>
  <c r="J7" i="25"/>
  <c r="AU88" i="21"/>
  <c r="N17" i="23" s="1"/>
  <c r="N17" i="28" s="1"/>
  <c r="N17" i="30" s="1"/>
  <c r="F15" i="25"/>
  <c r="BE88" i="21"/>
  <c r="Y17" i="23" s="1"/>
  <c r="Y17" i="28" s="1"/>
  <c r="Y17" i="30" s="1"/>
  <c r="CD88" i="21"/>
  <c r="BB17" i="23" s="1"/>
  <c r="BB17" i="28" s="1"/>
  <c r="BB17" i="30" s="1"/>
  <c r="J83" i="21"/>
  <c r="J95" i="21" s="1"/>
  <c r="CH88" i="21"/>
  <c r="BF17" i="23" s="1"/>
  <c r="BF17" i="28" s="1"/>
  <c r="BF17" i="30" s="1"/>
  <c r="CG88" i="21"/>
  <c r="BE17" i="23" s="1"/>
  <c r="BE17" i="28" s="1"/>
  <c r="BE17" i="30" s="1"/>
  <c r="CI88" i="21"/>
  <c r="BG17" i="23" s="1"/>
  <c r="BG17" i="28" s="1"/>
  <c r="BG17" i="30" s="1"/>
  <c r="BS88" i="21"/>
  <c r="AO17" i="23" s="1"/>
  <c r="AO17" i="28" s="1"/>
  <c r="AO17" i="30" s="1"/>
  <c r="T89" i="21"/>
  <c r="AE16" i="25" s="1"/>
  <c r="AE42" i="23" s="1"/>
  <c r="AE42" i="28" s="1"/>
  <c r="AE42" i="30" s="1"/>
  <c r="BL88" i="21"/>
  <c r="AG17" i="23" s="1"/>
  <c r="AG17" i="28" s="1"/>
  <c r="AG17" i="30" s="1"/>
  <c r="AW88" i="21"/>
  <c r="P17" i="23" s="1"/>
  <c r="P17" i="28" s="1"/>
  <c r="P17" i="30" s="1"/>
  <c r="AV88" i="21"/>
  <c r="O17" i="23" s="1"/>
  <c r="O17" i="28" s="1"/>
  <c r="O17" i="30" s="1"/>
  <c r="BB88" i="21"/>
  <c r="V17" i="23" s="1"/>
  <c r="V17" i="28" s="1"/>
  <c r="V17" i="30" s="1"/>
  <c r="BI88" i="21"/>
  <c r="AD17" i="23" s="1"/>
  <c r="AD17" i="28" s="1"/>
  <c r="AD17" i="30" s="1"/>
  <c r="CB88" i="21"/>
  <c r="AY17" i="23" s="1"/>
  <c r="AY17" i="28" s="1"/>
  <c r="AY17" i="30" s="1"/>
  <c r="J22" i="23"/>
  <c r="J21" i="23"/>
  <c r="J8" i="25"/>
  <c r="I76" i="16"/>
  <c r="I81" i="21"/>
  <c r="I89" i="21" s="1"/>
  <c r="R16" i="25" s="1"/>
  <c r="BM88" i="21"/>
  <c r="AH17" i="23" s="1"/>
  <c r="AH17" i="28" s="1"/>
  <c r="AH17" i="30" s="1"/>
  <c r="BQ88" i="21"/>
  <c r="AM17" i="23" s="1"/>
  <c r="AM17" i="28" s="1"/>
  <c r="AM17" i="30" s="1"/>
  <c r="I76" i="17"/>
  <c r="E76" i="16"/>
  <c r="E79" i="21" s="1"/>
  <c r="E81" i="21"/>
  <c r="E89" i="21" s="1"/>
  <c r="N16" i="25" s="1"/>
  <c r="BG88" i="21"/>
  <c r="AA17" i="23" s="1"/>
  <c r="AA17" i="28" s="1"/>
  <c r="AA17" i="30" s="1"/>
  <c r="G76" i="17"/>
  <c r="G81" i="21"/>
  <c r="G89" i="21" s="1"/>
  <c r="P16" i="25" s="1"/>
  <c r="F83" i="21"/>
  <c r="F96" i="21" s="1"/>
  <c r="AV11" i="27" s="1"/>
  <c r="AV11" i="23" s="1"/>
  <c r="BX88" i="21"/>
  <c r="AU17" i="23" s="1"/>
  <c r="AU17" i="28" s="1"/>
  <c r="AU17" i="30" s="1"/>
  <c r="BC88" i="21"/>
  <c r="W17" i="23" s="1"/>
  <c r="BK88" i="21"/>
  <c r="AF17" i="23" s="1"/>
  <c r="G76" i="16"/>
  <c r="N81" i="21"/>
  <c r="N89" i="21" s="1"/>
  <c r="X16" i="25" s="1"/>
  <c r="X42" i="23" s="1"/>
  <c r="X42" i="28" s="1"/>
  <c r="X42" i="30" s="1"/>
  <c r="AX88" i="21"/>
  <c r="Q17" i="23" s="1"/>
  <c r="BU88" i="21"/>
  <c r="AQ17" i="23" s="1"/>
  <c r="AQ17" i="28" s="1"/>
  <c r="AQ17" i="30" s="1"/>
  <c r="H76" i="16"/>
  <c r="H79" i="21" s="1"/>
  <c r="H12" i="7" s="1"/>
  <c r="H13" i="7" s="1"/>
  <c r="F24" i="12" s="1"/>
  <c r="F28" i="12" s="1"/>
  <c r="CE88" i="21"/>
  <c r="BC17" i="23" s="1"/>
  <c r="BC17" i="28" s="1"/>
  <c r="BC17" i="30" s="1"/>
  <c r="J76" i="16"/>
  <c r="BP88" i="21"/>
  <c r="AL17" i="23" s="1"/>
  <c r="AL17" i="28" s="1"/>
  <c r="BT88" i="21"/>
  <c r="AP17" i="23" s="1"/>
  <c r="AP17" i="28" s="1"/>
  <c r="AP17" i="30" s="1"/>
  <c r="BW88" i="21"/>
  <c r="AT17" i="23" s="1"/>
  <c r="AT17" i="28" s="1"/>
  <c r="AT17" i="30" s="1"/>
  <c r="BJ88" i="21"/>
  <c r="AE17" i="23" s="1"/>
  <c r="AE17" i="28" s="1"/>
  <c r="AE17" i="30" s="1"/>
  <c r="CA88" i="21"/>
  <c r="AX17" i="23" s="1"/>
  <c r="AX17" i="28" s="1"/>
  <c r="AX17" i="30" s="1"/>
  <c r="AZ88" i="21"/>
  <c r="S17" i="23" s="1"/>
  <c r="BZ88" i="21"/>
  <c r="AW17" i="23" s="1"/>
  <c r="AW17" i="28" s="1"/>
  <c r="AW17" i="30" s="1"/>
  <c r="CF88" i="21"/>
  <c r="BD17" i="23" s="1"/>
  <c r="BD17" i="28" s="1"/>
  <c r="BD17" i="30" s="1"/>
  <c r="BR88" i="21"/>
  <c r="AN17" i="23" s="1"/>
  <c r="AN17" i="28" s="1"/>
  <c r="AN17" i="30" s="1"/>
  <c r="BF88" i="21"/>
  <c r="Z17" i="23" s="1"/>
  <c r="M25" i="28"/>
  <c r="AS11" i="25"/>
  <c r="AS25" i="23" s="1"/>
  <c r="AS25" i="28" s="1"/>
  <c r="AS25" i="30" s="1"/>
  <c r="G22" i="23"/>
  <c r="M22" i="30"/>
  <c r="E22" i="30" s="1"/>
  <c r="E22" i="28"/>
  <c r="M21" i="30"/>
  <c r="E21" i="30" s="1"/>
  <c r="E21" i="28"/>
  <c r="M41" i="30"/>
  <c r="E41" i="30" s="1"/>
  <c r="E41" i="28"/>
  <c r="F21" i="28"/>
  <c r="N21" i="30"/>
  <c r="F21" i="30" s="1"/>
  <c r="R21" i="30"/>
  <c r="J21" i="30" s="1"/>
  <c r="J21" i="28"/>
  <c r="R41" i="30"/>
  <c r="J41" i="30" s="1"/>
  <c r="J41" i="28"/>
  <c r="G21" i="28"/>
  <c r="O21" i="30"/>
  <c r="G21" i="30" s="1"/>
  <c r="H21" i="28"/>
  <c r="P21" i="30"/>
  <c r="H21" i="30" s="1"/>
  <c r="AG42" i="28"/>
  <c r="K22" i="28"/>
  <c r="S22" i="30"/>
  <c r="K22" i="30" s="1"/>
  <c r="P41" i="30"/>
  <c r="H41" i="30" s="1"/>
  <c r="H41" i="28"/>
  <c r="S21" i="30"/>
  <c r="K21" i="30" s="1"/>
  <c r="K21" i="28"/>
  <c r="Q21" i="30"/>
  <c r="I21" i="30" s="1"/>
  <c r="I21" i="28"/>
  <c r="I22" i="28"/>
  <c r="Q22" i="30"/>
  <c r="I22" i="30" s="1"/>
  <c r="I41" i="28"/>
  <c r="Q41" i="30"/>
  <c r="I41" i="30" s="1"/>
  <c r="J22" i="28"/>
  <c r="R22" i="30"/>
  <c r="J22" i="30" s="1"/>
  <c r="N41" i="30"/>
  <c r="F41" i="30" s="1"/>
  <c r="F41" i="28"/>
  <c r="O22" i="30"/>
  <c r="G22" i="30" s="1"/>
  <c r="G22" i="28"/>
  <c r="S41" i="30"/>
  <c r="K41" i="30" s="1"/>
  <c r="K41" i="28"/>
  <c r="O41" i="30"/>
  <c r="G41" i="30" s="1"/>
  <c r="G41" i="28"/>
  <c r="AK9" i="25" l="1"/>
  <c r="AS10" i="25"/>
  <c r="AS24" i="23" s="1"/>
  <c r="AS24" i="28" s="1"/>
  <c r="AS24" i="30" s="1"/>
  <c r="AC11" i="25"/>
  <c r="AC25" i="23" s="1"/>
  <c r="AC25" i="28" s="1"/>
  <c r="AC25" i="30" s="1"/>
  <c r="AC9" i="25"/>
  <c r="BA10" i="25"/>
  <c r="BA24" i="23" s="1"/>
  <c r="BA24" i="28" s="1"/>
  <c r="BA24" i="30" s="1"/>
  <c r="AS9" i="25"/>
  <c r="AS23" i="23" s="1"/>
  <c r="AC17" i="25"/>
  <c r="AC18" i="25" s="1"/>
  <c r="J79" i="21"/>
  <c r="J12" i="7" s="1"/>
  <c r="J13" i="7" s="1"/>
  <c r="H24" i="12" s="1"/>
  <c r="H28" i="12" s="1"/>
  <c r="U9" i="25"/>
  <c r="U23" i="23" s="1"/>
  <c r="AK17" i="25"/>
  <c r="AK18" i="25" s="1"/>
  <c r="U11" i="25"/>
  <c r="U25" i="23" s="1"/>
  <c r="U25" i="28" s="1"/>
  <c r="U25" i="30" s="1"/>
  <c r="AK10" i="25"/>
  <c r="AK24" i="23" s="1"/>
  <c r="AK24" i="28" s="1"/>
  <c r="AK24" i="30" s="1"/>
  <c r="M12" i="25"/>
  <c r="U17" i="25"/>
  <c r="U43" i="23" s="1"/>
  <c r="M42" i="30"/>
  <c r="E42" i="30" s="1"/>
  <c r="E18" i="25"/>
  <c r="M45" i="28"/>
  <c r="E12" i="25"/>
  <c r="BA11" i="25"/>
  <c r="BA25" i="23" s="1"/>
  <c r="BA25" i="28" s="1"/>
  <c r="BA25" i="30" s="1"/>
  <c r="BA17" i="25"/>
  <c r="BA18" i="25" s="1"/>
  <c r="M45" i="23"/>
  <c r="M18" i="25"/>
  <c r="B24" i="29"/>
  <c r="B29" i="29" s="1"/>
  <c r="AO11" i="25"/>
  <c r="AO25" i="23" s="1"/>
  <c r="AO25" i="28" s="1"/>
  <c r="AO25" i="30" s="1"/>
  <c r="AO9" i="25"/>
  <c r="AO23" i="23" s="1"/>
  <c r="AO23" i="28" s="1"/>
  <c r="AO23" i="30" s="1"/>
  <c r="H22" i="28"/>
  <c r="AU9" i="25"/>
  <c r="AU23" i="23" s="1"/>
  <c r="AU23" i="28" s="1"/>
  <c r="AU23" i="30" s="1"/>
  <c r="F97" i="21"/>
  <c r="BD7" i="27" s="1"/>
  <c r="BD7" i="23" s="1"/>
  <c r="D24" i="29"/>
  <c r="D28" i="29" s="1"/>
  <c r="I96" i="21"/>
  <c r="AX9" i="25" s="1"/>
  <c r="AX23" i="23" s="1"/>
  <c r="AX23" i="28" s="1"/>
  <c r="AX23" i="30" s="1"/>
  <c r="R10" i="25"/>
  <c r="R24" i="23" s="1"/>
  <c r="R24" i="28" s="1"/>
  <c r="R24" i="30" s="1"/>
  <c r="K12" i="25"/>
  <c r="H93" i="21"/>
  <c r="Y11" i="25" s="1"/>
  <c r="Y25" i="23" s="1"/>
  <c r="Y25" i="28" s="1"/>
  <c r="AP9" i="27"/>
  <c r="AP9" i="23" s="1"/>
  <c r="AP9" i="28" s="1"/>
  <c r="AP9" i="30" s="1"/>
  <c r="H12" i="25"/>
  <c r="S11" i="27"/>
  <c r="S11" i="23" s="1"/>
  <c r="S20" i="23" s="1"/>
  <c r="S10" i="27"/>
  <c r="S10" i="23" s="1"/>
  <c r="S10" i="28" s="1"/>
  <c r="S10" i="30" s="1"/>
  <c r="S8" i="27"/>
  <c r="S8" i="23" s="1"/>
  <c r="S8" i="28" s="1"/>
  <c r="S8" i="30" s="1"/>
  <c r="AW8" i="27"/>
  <c r="AW8" i="23" s="1"/>
  <c r="AW8" i="28" s="1"/>
  <c r="AW8" i="30" s="1"/>
  <c r="R17" i="25"/>
  <c r="R43" i="23" s="1"/>
  <c r="R43" i="28" s="1"/>
  <c r="R43" i="30" s="1"/>
  <c r="G12" i="25"/>
  <c r="AU11" i="25"/>
  <c r="AU25" i="23" s="1"/>
  <c r="AU25" i="28" s="1"/>
  <c r="AU25" i="30" s="1"/>
  <c r="F24" i="29"/>
  <c r="F28" i="29" s="1"/>
  <c r="R11" i="25"/>
  <c r="R25" i="23" s="1"/>
  <c r="R25" i="28" s="1"/>
  <c r="R25" i="30" s="1"/>
  <c r="I94" i="21"/>
  <c r="AI9" i="27" s="1"/>
  <c r="AI9" i="23" s="1"/>
  <c r="AI9" i="28" s="1"/>
  <c r="AI9" i="30" s="1"/>
  <c r="R9" i="25"/>
  <c r="R23" i="23" s="1"/>
  <c r="R23" i="28" s="1"/>
  <c r="R23" i="30" s="1"/>
  <c r="F87" i="21"/>
  <c r="I95" i="21"/>
  <c r="AQ10" i="27" s="1"/>
  <c r="AQ10" i="23" s="1"/>
  <c r="AQ10" i="28" s="1"/>
  <c r="AQ10" i="30" s="1"/>
  <c r="S7" i="27"/>
  <c r="S7" i="23" s="1"/>
  <c r="S7" i="28" s="1"/>
  <c r="S7" i="30" s="1"/>
  <c r="I97" i="21"/>
  <c r="BF9" i="25" s="1"/>
  <c r="BF23" i="23" s="1"/>
  <c r="BF23" i="28" s="1"/>
  <c r="BF23" i="30" s="1"/>
  <c r="I93" i="21"/>
  <c r="AA7" i="27" s="1"/>
  <c r="AA7" i="23" s="1"/>
  <c r="K42" i="23"/>
  <c r="N22" i="30"/>
  <c r="F22" i="30" s="1"/>
  <c r="F12" i="25"/>
  <c r="AO18" i="25"/>
  <c r="K16" i="25"/>
  <c r="K18" i="25" s="1"/>
  <c r="J12" i="25"/>
  <c r="I12" i="25"/>
  <c r="AQ9" i="25"/>
  <c r="AQ23" i="23" s="1"/>
  <c r="AQ23" i="28" s="1"/>
  <c r="AQ23" i="30" s="1"/>
  <c r="AQ11" i="25"/>
  <c r="AQ25" i="23" s="1"/>
  <c r="AQ25" i="28" s="1"/>
  <c r="AQ25" i="30" s="1"/>
  <c r="AV11" i="25"/>
  <c r="AV25" i="23" s="1"/>
  <c r="AV25" i="28" s="1"/>
  <c r="AV25" i="30" s="1"/>
  <c r="AW7" i="27"/>
  <c r="AW7" i="23" s="1"/>
  <c r="G94" i="21"/>
  <c r="AF17" i="25" s="1"/>
  <c r="AF18" i="25" s="1"/>
  <c r="G93" i="21"/>
  <c r="Y8" i="27" s="1"/>
  <c r="Y8" i="23" s="1"/>
  <c r="Y8" i="28" s="1"/>
  <c r="Y8" i="30" s="1"/>
  <c r="I16" i="25"/>
  <c r="I18" i="25" s="1"/>
  <c r="I42" i="23"/>
  <c r="H92" i="21"/>
  <c r="R10" i="27" s="1"/>
  <c r="R10" i="23" s="1"/>
  <c r="R10" i="28" s="1"/>
  <c r="R10" i="30" s="1"/>
  <c r="AP7" i="27"/>
  <c r="AP7" i="23" s="1"/>
  <c r="AP7" i="28" s="1"/>
  <c r="F92" i="21"/>
  <c r="P8" i="27" s="1"/>
  <c r="P8" i="23" s="1"/>
  <c r="P8" i="28" s="1"/>
  <c r="G16" i="25"/>
  <c r="G18" i="25" s="1"/>
  <c r="AP8" i="27"/>
  <c r="AP8" i="23" s="1"/>
  <c r="AP8" i="28" s="1"/>
  <c r="AP8" i="30" s="1"/>
  <c r="H97" i="21"/>
  <c r="BF8" i="27" s="1"/>
  <c r="BF8" i="23" s="1"/>
  <c r="BF8" i="28" s="1"/>
  <c r="BF8" i="30" s="1"/>
  <c r="AP10" i="27"/>
  <c r="AP10" i="23" s="1"/>
  <c r="AP10" i="28" s="1"/>
  <c r="AP10" i="30" s="1"/>
  <c r="H94" i="21"/>
  <c r="AH10" i="27" s="1"/>
  <c r="AH10" i="23" s="1"/>
  <c r="AH10" i="28" s="1"/>
  <c r="AH10" i="30" s="1"/>
  <c r="AO10" i="25"/>
  <c r="AO24" i="23" s="1"/>
  <c r="AO24" i="28" s="1"/>
  <c r="AO24" i="30" s="1"/>
  <c r="H96" i="21"/>
  <c r="AW11" i="25" s="1"/>
  <c r="AW25" i="23" s="1"/>
  <c r="AW25" i="28" s="1"/>
  <c r="AW25" i="30" s="1"/>
  <c r="AP11" i="27"/>
  <c r="AP11" i="23" s="1"/>
  <c r="AP20" i="23" s="1"/>
  <c r="J97" i="21"/>
  <c r="J94" i="21"/>
  <c r="AW10" i="27"/>
  <c r="AW10" i="23" s="1"/>
  <c r="AW10" i="28" s="1"/>
  <c r="AW10" i="30" s="1"/>
  <c r="AW9" i="27"/>
  <c r="AW9" i="23" s="1"/>
  <c r="AW9" i="28" s="1"/>
  <c r="AW9" i="30" s="1"/>
  <c r="G92" i="21"/>
  <c r="Q7" i="27" s="1"/>
  <c r="Q7" i="23" s="1"/>
  <c r="G97" i="21"/>
  <c r="BE9" i="27" s="1"/>
  <c r="BE9" i="23" s="1"/>
  <c r="BE9" i="28" s="1"/>
  <c r="BE9" i="30" s="1"/>
  <c r="J96" i="21"/>
  <c r="AV17" i="25"/>
  <c r="AV43" i="23" s="1"/>
  <c r="AV10" i="25"/>
  <c r="AV24" i="23" s="1"/>
  <c r="AV24" i="28" s="1"/>
  <c r="AV24" i="30" s="1"/>
  <c r="J92" i="21"/>
  <c r="J93" i="21"/>
  <c r="E93" i="21"/>
  <c r="E95" i="21"/>
  <c r="E96" i="21"/>
  <c r="E94" i="21"/>
  <c r="E92" i="21"/>
  <c r="E97" i="21"/>
  <c r="AW11" i="27"/>
  <c r="AW11" i="23" s="1"/>
  <c r="AW11" i="28" s="1"/>
  <c r="G95" i="21"/>
  <c r="AO7" i="27" s="1"/>
  <c r="AO7" i="23" s="1"/>
  <c r="G79" i="21"/>
  <c r="G87" i="21" s="1"/>
  <c r="I79" i="21"/>
  <c r="I12" i="7" s="1"/>
  <c r="I13" i="7" s="1"/>
  <c r="E12" i="7"/>
  <c r="E13" i="7" s="1"/>
  <c r="C24" i="12" s="1"/>
  <c r="C28" i="12" s="1"/>
  <c r="E87" i="21"/>
  <c r="AU10" i="25"/>
  <c r="AU24" i="23" s="1"/>
  <c r="AU24" i="28" s="1"/>
  <c r="AU24" i="30" s="1"/>
  <c r="AQ17" i="25"/>
  <c r="AQ43" i="23" s="1"/>
  <c r="AQ45" i="23" s="1"/>
  <c r="F95" i="21"/>
  <c r="AM17" i="25" s="1"/>
  <c r="AM18" i="25" s="1"/>
  <c r="AL17" i="30"/>
  <c r="F17" i="30" s="1"/>
  <c r="F17" i="28"/>
  <c r="Q17" i="28"/>
  <c r="I17" i="23"/>
  <c r="G17" i="23"/>
  <c r="W17" i="28"/>
  <c r="AV8" i="27"/>
  <c r="AV8" i="23" s="1"/>
  <c r="AV8" i="28" s="1"/>
  <c r="AV8" i="30" s="1"/>
  <c r="G42" i="23"/>
  <c r="AU17" i="25"/>
  <c r="AU43" i="23" s="1"/>
  <c r="AV9" i="27"/>
  <c r="AV9" i="23" s="1"/>
  <c r="AV9" i="28" s="1"/>
  <c r="AV9" i="30" s="1"/>
  <c r="AV10" i="27"/>
  <c r="AV10" i="23" s="1"/>
  <c r="AV10" i="28" s="1"/>
  <c r="AV10" i="30" s="1"/>
  <c r="AV7" i="27"/>
  <c r="AV7" i="23" s="1"/>
  <c r="F93" i="21"/>
  <c r="X8" i="27" s="1"/>
  <c r="X8" i="23" s="1"/>
  <c r="X8" i="28" s="1"/>
  <c r="X8" i="30" s="1"/>
  <c r="H16" i="25"/>
  <c r="H18" i="25" s="1"/>
  <c r="P42" i="23"/>
  <c r="N42" i="23"/>
  <c r="F16" i="25"/>
  <c r="F18" i="25" s="1"/>
  <c r="J16" i="25"/>
  <c r="J18" i="25" s="1"/>
  <c r="R42" i="23"/>
  <c r="AQ10" i="25"/>
  <c r="AQ24" i="23" s="1"/>
  <c r="AQ24" i="28" s="1"/>
  <c r="AQ24" i="30" s="1"/>
  <c r="H87" i="21"/>
  <c r="F94" i="21"/>
  <c r="AF9" i="27" s="1"/>
  <c r="AF9" i="23" s="1"/>
  <c r="AF9" i="28" s="1"/>
  <c r="AF9" i="30" s="1"/>
  <c r="Z17" i="28"/>
  <c r="J17" i="23"/>
  <c r="S17" i="28"/>
  <c r="K17" i="23"/>
  <c r="AF17" i="28"/>
  <c r="H17" i="23"/>
  <c r="F17" i="23"/>
  <c r="M24" i="30"/>
  <c r="M43" i="30"/>
  <c r="M25" i="30"/>
  <c r="BA23" i="23"/>
  <c r="M23" i="28"/>
  <c r="M30" i="23"/>
  <c r="M32" i="23" s="1"/>
  <c r="AS43" i="23"/>
  <c r="AS18" i="25"/>
  <c r="AK23" i="23"/>
  <c r="B28" i="12"/>
  <c r="B29" i="12"/>
  <c r="G42" i="28"/>
  <c r="O42" i="30"/>
  <c r="AV23" i="23"/>
  <c r="AV23" i="28" s="1"/>
  <c r="AV23" i="30" s="1"/>
  <c r="AO43" i="28"/>
  <c r="AO45" i="23"/>
  <c r="K42" i="28"/>
  <c r="S42" i="30"/>
  <c r="K42" i="30" s="1"/>
  <c r="Q42" i="30"/>
  <c r="I42" i="28"/>
  <c r="AG42" i="30"/>
  <c r="AV20" i="23"/>
  <c r="AV11" i="28"/>
  <c r="AK43" i="23" l="1"/>
  <c r="AK45" i="23" s="1"/>
  <c r="AC12" i="25"/>
  <c r="U18" i="25"/>
  <c r="AS12" i="25"/>
  <c r="AC23" i="23"/>
  <c r="E23" i="23" s="1"/>
  <c r="BA12" i="25"/>
  <c r="E25" i="28"/>
  <c r="J87" i="21"/>
  <c r="E24" i="30"/>
  <c r="E25" i="23"/>
  <c r="B28" i="29"/>
  <c r="E25" i="30"/>
  <c r="C29" i="12"/>
  <c r="U12" i="25"/>
  <c r="BA43" i="23"/>
  <c r="BA45" i="23" s="1"/>
  <c r="AK12" i="25"/>
  <c r="AC43" i="23"/>
  <c r="AC43" i="28" s="1"/>
  <c r="H24" i="29"/>
  <c r="H28" i="29" s="1"/>
  <c r="M45" i="30"/>
  <c r="E24" i="23"/>
  <c r="E24" i="28"/>
  <c r="R18" i="25"/>
  <c r="AY9" i="27"/>
  <c r="AY9" i="23" s="1"/>
  <c r="AY9" i="28" s="1"/>
  <c r="AY9" i="30" s="1"/>
  <c r="AA9" i="27"/>
  <c r="AA9" i="23" s="1"/>
  <c r="AA9" i="28" s="1"/>
  <c r="AA9" i="30" s="1"/>
  <c r="AX17" i="25"/>
  <c r="AX43" i="23" s="1"/>
  <c r="AX45" i="23" s="1"/>
  <c r="BG8" i="27"/>
  <c r="BG8" i="23" s="1"/>
  <c r="BG8" i="28" s="1"/>
  <c r="BG8" i="30" s="1"/>
  <c r="P11" i="25"/>
  <c r="P25" i="23" s="1"/>
  <c r="P25" i="28" s="1"/>
  <c r="P25" i="30" s="1"/>
  <c r="AY7" i="27"/>
  <c r="AY7" i="23" s="1"/>
  <c r="AY7" i="28" s="1"/>
  <c r="AX11" i="25"/>
  <c r="AX25" i="23" s="1"/>
  <c r="AX25" i="28" s="1"/>
  <c r="AX25" i="30" s="1"/>
  <c r="BG9" i="27"/>
  <c r="BG9" i="23" s="1"/>
  <c r="BG9" i="28" s="1"/>
  <c r="BG9" i="30" s="1"/>
  <c r="AX10" i="25"/>
  <c r="AX24" i="23" s="1"/>
  <c r="AX24" i="28" s="1"/>
  <c r="AX24" i="30" s="1"/>
  <c r="AY10" i="27"/>
  <c r="AY10" i="23" s="1"/>
  <c r="AY10" i="28" s="1"/>
  <c r="AY10" i="30" s="1"/>
  <c r="AY8" i="27"/>
  <c r="AY8" i="23" s="1"/>
  <c r="AY8" i="28" s="1"/>
  <c r="AY8" i="30" s="1"/>
  <c r="AY11" i="27"/>
  <c r="AY11" i="23" s="1"/>
  <c r="AY11" i="28" s="1"/>
  <c r="AY11" i="30" s="1"/>
  <c r="Q9" i="27"/>
  <c r="Q9" i="23" s="1"/>
  <c r="Q9" i="28" s="1"/>
  <c r="Q9" i="30" s="1"/>
  <c r="BD11" i="27"/>
  <c r="BD11" i="23" s="1"/>
  <c r="BD20" i="23" s="1"/>
  <c r="BC9" i="25"/>
  <c r="BC23" i="23" s="1"/>
  <c r="BC23" i="28" s="1"/>
  <c r="BC23" i="30" s="1"/>
  <c r="BD11" i="25"/>
  <c r="BD25" i="23" s="1"/>
  <c r="BD25" i="28" s="1"/>
  <c r="BD25" i="30" s="1"/>
  <c r="Z9" i="27"/>
  <c r="Z9" i="23" s="1"/>
  <c r="Z9" i="28" s="1"/>
  <c r="Z9" i="30" s="1"/>
  <c r="Z7" i="27"/>
  <c r="Z7" i="23" s="1"/>
  <c r="Z7" i="28" s="1"/>
  <c r="BC11" i="25"/>
  <c r="BC25" i="23" s="1"/>
  <c r="BC25" i="28" s="1"/>
  <c r="BC25" i="30" s="1"/>
  <c r="AI8" i="27"/>
  <c r="AI8" i="23" s="1"/>
  <c r="AI8" i="28" s="1"/>
  <c r="AI8" i="30" s="1"/>
  <c r="BC10" i="25"/>
  <c r="BC24" i="23" s="1"/>
  <c r="BC24" i="28" s="1"/>
  <c r="BC24" i="30" s="1"/>
  <c r="BD9" i="27"/>
  <c r="BD9" i="23" s="1"/>
  <c r="BD9" i="28" s="1"/>
  <c r="BD9" i="30" s="1"/>
  <c r="AM11" i="25"/>
  <c r="AM25" i="23" s="1"/>
  <c r="AM25" i="28" s="1"/>
  <c r="AM25" i="30" s="1"/>
  <c r="AH17" i="25"/>
  <c r="AH43" i="23" s="1"/>
  <c r="AH45" i="23" s="1"/>
  <c r="BC17" i="25"/>
  <c r="BC43" i="23" s="1"/>
  <c r="BC43" i="28" s="1"/>
  <c r="BD8" i="27"/>
  <c r="BD8" i="23" s="1"/>
  <c r="BD8" i="28" s="1"/>
  <c r="BD8" i="30" s="1"/>
  <c r="AE10" i="25"/>
  <c r="AE24" i="23" s="1"/>
  <c r="AE24" i="28" s="1"/>
  <c r="AE24" i="30" s="1"/>
  <c r="BD10" i="27"/>
  <c r="BD10" i="23" s="1"/>
  <c r="BD10" i="28" s="1"/>
  <c r="BD10" i="30" s="1"/>
  <c r="Y9" i="25"/>
  <c r="Y23" i="23" s="1"/>
  <c r="Y23" i="28" s="1"/>
  <c r="Y17" i="25"/>
  <c r="Y18" i="25" s="1"/>
  <c r="Y10" i="25"/>
  <c r="Y24" i="23" s="1"/>
  <c r="Y24" i="28" s="1"/>
  <c r="Y24" i="30" s="1"/>
  <c r="Z8" i="27"/>
  <c r="Z8" i="23" s="1"/>
  <c r="Z8" i="28" s="1"/>
  <c r="Z10" i="27"/>
  <c r="Z10" i="23" s="1"/>
  <c r="Z10" i="28" s="1"/>
  <c r="Z10" i="30" s="1"/>
  <c r="AM9" i="25"/>
  <c r="AM23" i="23" s="1"/>
  <c r="AM23" i="28" s="1"/>
  <c r="AM23" i="30" s="1"/>
  <c r="O9" i="25"/>
  <c r="O23" i="23" s="1"/>
  <c r="O23" i="28" s="1"/>
  <c r="O10" i="25"/>
  <c r="O24" i="23" s="1"/>
  <c r="O24" i="28" s="1"/>
  <c r="O24" i="30" s="1"/>
  <c r="AI11" i="27"/>
  <c r="AI11" i="23" s="1"/>
  <c r="AI20" i="23" s="1"/>
  <c r="Z11" i="27"/>
  <c r="Z11" i="23" s="1"/>
  <c r="Z20" i="23" s="1"/>
  <c r="AP11" i="28"/>
  <c r="AP20" i="28" s="1"/>
  <c r="AP20" i="30" s="1"/>
  <c r="AX8" i="27"/>
  <c r="AX8" i="23" s="1"/>
  <c r="AX8" i="28" s="1"/>
  <c r="AX8" i="30" s="1"/>
  <c r="S11" i="28"/>
  <c r="S20" i="28" s="1"/>
  <c r="S20" i="30" s="1"/>
  <c r="AP11" i="25"/>
  <c r="AP25" i="23" s="1"/>
  <c r="AP25" i="28" s="1"/>
  <c r="AP25" i="30" s="1"/>
  <c r="R9" i="27"/>
  <c r="R9" i="23" s="1"/>
  <c r="R9" i="28" s="1"/>
  <c r="R9" i="30" s="1"/>
  <c r="AQ7" i="27"/>
  <c r="AQ7" i="23" s="1"/>
  <c r="AQ7" i="28" s="1"/>
  <c r="AP17" i="25"/>
  <c r="AP43" i="23" s="1"/>
  <c r="AP43" i="28" s="1"/>
  <c r="AG10" i="27"/>
  <c r="AG10" i="23" s="1"/>
  <c r="AG10" i="28" s="1"/>
  <c r="AG10" i="30" s="1"/>
  <c r="AF9" i="25"/>
  <c r="AF23" i="23" s="1"/>
  <c r="AF23" i="28" s="1"/>
  <c r="AF23" i="30" s="1"/>
  <c r="BE9" i="25"/>
  <c r="BE23" i="23" s="1"/>
  <c r="BE23" i="28" s="1"/>
  <c r="BE23" i="30" s="1"/>
  <c r="Y11" i="27"/>
  <c r="Y11" i="23" s="1"/>
  <c r="Y20" i="23" s="1"/>
  <c r="BG7" i="27"/>
  <c r="BG7" i="23" s="1"/>
  <c r="BG7" i="28" s="1"/>
  <c r="Q11" i="27"/>
  <c r="Q11" i="23" s="1"/>
  <c r="Q20" i="23" s="1"/>
  <c r="BF10" i="25"/>
  <c r="BF24" i="23" s="1"/>
  <c r="BF24" i="28" s="1"/>
  <c r="BF24" i="30" s="1"/>
  <c r="BG11" i="27"/>
  <c r="BG11" i="23" s="1"/>
  <c r="BG20" i="23" s="1"/>
  <c r="AH9" i="27"/>
  <c r="AH9" i="23" s="1"/>
  <c r="AH9" i="28" s="1"/>
  <c r="AH9" i="30" s="1"/>
  <c r="BF11" i="25"/>
  <c r="BF25" i="23" s="1"/>
  <c r="BF25" i="28" s="1"/>
  <c r="BF25" i="30" s="1"/>
  <c r="Q10" i="27"/>
  <c r="Q10" i="23" s="1"/>
  <c r="Q10" i="28" s="1"/>
  <c r="Q10" i="30" s="1"/>
  <c r="BF17" i="25"/>
  <c r="BF43" i="23" s="1"/>
  <c r="BF45" i="23" s="1"/>
  <c r="P10" i="25"/>
  <c r="P24" i="23" s="1"/>
  <c r="P24" i="28" s="1"/>
  <c r="P24" i="30" s="1"/>
  <c r="R8" i="27"/>
  <c r="R8" i="23" s="1"/>
  <c r="R8" i="28" s="1"/>
  <c r="R8" i="30" s="1"/>
  <c r="AG8" i="27"/>
  <c r="AG8" i="23" s="1"/>
  <c r="AG8" i="28" s="1"/>
  <c r="AG8" i="30" s="1"/>
  <c r="AG17" i="25"/>
  <c r="AG18" i="25" s="1"/>
  <c r="AA10" i="27"/>
  <c r="AA10" i="23" s="1"/>
  <c r="AA10" i="28" s="1"/>
  <c r="AA10" i="30" s="1"/>
  <c r="R7" i="27"/>
  <c r="R7" i="23" s="1"/>
  <c r="R7" i="28" s="1"/>
  <c r="R7" i="30" s="1"/>
  <c r="AW20" i="23"/>
  <c r="Z11" i="25"/>
  <c r="Z25" i="23" s="1"/>
  <c r="Z25" i="28" s="1"/>
  <c r="Z25" i="30" s="1"/>
  <c r="Q11" i="25"/>
  <c r="Q25" i="23" s="1"/>
  <c r="Q25" i="28" s="1"/>
  <c r="Q25" i="30" s="1"/>
  <c r="Q10" i="25"/>
  <c r="Q24" i="23" s="1"/>
  <c r="Q24" i="28" s="1"/>
  <c r="Q24" i="30" s="1"/>
  <c r="Q8" i="27"/>
  <c r="Q8" i="23" s="1"/>
  <c r="P17" i="25"/>
  <c r="P43" i="23" s="1"/>
  <c r="P43" i="28" s="1"/>
  <c r="R11" i="27"/>
  <c r="R11" i="23" s="1"/>
  <c r="R20" i="23" s="1"/>
  <c r="R30" i="23" s="1"/>
  <c r="BG10" i="27"/>
  <c r="BG10" i="23" s="1"/>
  <c r="BG10" i="28" s="1"/>
  <c r="BG10" i="30" s="1"/>
  <c r="AG7" i="27"/>
  <c r="AG7" i="23" s="1"/>
  <c r="AG7" i="28" s="1"/>
  <c r="Q17" i="25"/>
  <c r="Q43" i="23" s="1"/>
  <c r="Q45" i="23" s="1"/>
  <c r="BD10" i="25"/>
  <c r="BD24" i="23" s="1"/>
  <c r="BD24" i="28" s="1"/>
  <c r="BD24" i="30" s="1"/>
  <c r="AG11" i="25"/>
  <c r="AG25" i="23" s="1"/>
  <c r="AG25" i="28" s="1"/>
  <c r="AG25" i="30" s="1"/>
  <c r="AP10" i="25"/>
  <c r="AP24" i="23" s="1"/>
  <c r="AP24" i="28" s="1"/>
  <c r="AP24" i="30" s="1"/>
  <c r="AA8" i="27"/>
  <c r="AA8" i="23" s="1"/>
  <c r="AA8" i="28" s="1"/>
  <c r="AA8" i="30" s="1"/>
  <c r="Z10" i="25"/>
  <c r="Z24" i="23" s="1"/>
  <c r="Z24" i="28" s="1"/>
  <c r="Z24" i="30" s="1"/>
  <c r="Z9" i="25"/>
  <c r="Z23" i="23" s="1"/>
  <c r="AA11" i="27"/>
  <c r="AA11" i="23" s="1"/>
  <c r="AA11" i="28" s="1"/>
  <c r="AA20" i="28" s="1"/>
  <c r="AF10" i="25"/>
  <c r="AF24" i="23" s="1"/>
  <c r="AF24" i="28" s="1"/>
  <c r="AF24" i="30" s="1"/>
  <c r="BE7" i="27"/>
  <c r="BE7" i="23" s="1"/>
  <c r="BE7" i="28" s="1"/>
  <c r="W10" i="25"/>
  <c r="W24" i="23" s="1"/>
  <c r="W24" i="28" s="1"/>
  <c r="W24" i="30" s="1"/>
  <c r="R45" i="23"/>
  <c r="AQ8" i="27"/>
  <c r="AQ8" i="23" s="1"/>
  <c r="AQ8" i="28" s="1"/>
  <c r="AQ8" i="30" s="1"/>
  <c r="Z17" i="25"/>
  <c r="Z43" i="23" s="1"/>
  <c r="Z45" i="23" s="1"/>
  <c r="Q9" i="25"/>
  <c r="Q23" i="23" s="1"/>
  <c r="Q23" i="28" s="1"/>
  <c r="Q23" i="30" s="1"/>
  <c r="AF11" i="25"/>
  <c r="AF25" i="23" s="1"/>
  <c r="AF25" i="28" s="1"/>
  <c r="AF25" i="30" s="1"/>
  <c r="AG11" i="27"/>
  <c r="AG11" i="23" s="1"/>
  <c r="AG11" i="28" s="1"/>
  <c r="AG20" i="28" s="1"/>
  <c r="BE11" i="25"/>
  <c r="BE25" i="23" s="1"/>
  <c r="BE25" i="28" s="1"/>
  <c r="BE25" i="30" s="1"/>
  <c r="AG9" i="27"/>
  <c r="AG9" i="23" s="1"/>
  <c r="AG9" i="28" s="1"/>
  <c r="AG9" i="30" s="1"/>
  <c r="D29" i="12"/>
  <c r="AO12" i="25"/>
  <c r="AI10" i="27"/>
  <c r="AI10" i="23" s="1"/>
  <c r="AI10" i="28" s="1"/>
  <c r="AI10" i="30" s="1"/>
  <c r="S14" i="23"/>
  <c r="AQ11" i="27"/>
  <c r="AQ11" i="23" s="1"/>
  <c r="AQ20" i="23" s="1"/>
  <c r="AQ30" i="23" s="1"/>
  <c r="S14" i="27"/>
  <c r="AP9" i="25"/>
  <c r="AP23" i="23" s="1"/>
  <c r="AP23" i="28" s="1"/>
  <c r="AP23" i="30" s="1"/>
  <c r="BF10" i="27"/>
  <c r="BF10" i="23" s="1"/>
  <c r="BF10" i="28" s="1"/>
  <c r="BF10" i="30" s="1"/>
  <c r="AO8" i="27"/>
  <c r="AO8" i="23" s="1"/>
  <c r="AO8" i="28" s="1"/>
  <c r="AO8" i="30" s="1"/>
  <c r="P9" i="27"/>
  <c r="P9" i="23" s="1"/>
  <c r="P9" i="28" s="1"/>
  <c r="P9" i="30" s="1"/>
  <c r="G12" i="7"/>
  <c r="G13" i="7" s="1"/>
  <c r="E24" i="12" s="1"/>
  <c r="P7" i="27"/>
  <c r="P7" i="23" s="1"/>
  <c r="P7" i="28" s="1"/>
  <c r="AV18" i="25"/>
  <c r="R12" i="25"/>
  <c r="AQ9" i="27"/>
  <c r="AQ9" i="23" s="1"/>
  <c r="AQ9" i="28" s="1"/>
  <c r="AQ9" i="30" s="1"/>
  <c r="AH11" i="25"/>
  <c r="AH25" i="23" s="1"/>
  <c r="AH25" i="28" s="1"/>
  <c r="AH25" i="30" s="1"/>
  <c r="AI7" i="27"/>
  <c r="AI7" i="23" s="1"/>
  <c r="AI7" i="28" s="1"/>
  <c r="AH10" i="25"/>
  <c r="AH24" i="23" s="1"/>
  <c r="AH24" i="28" s="1"/>
  <c r="AH24" i="30" s="1"/>
  <c r="AH9" i="25"/>
  <c r="AH23" i="23" s="1"/>
  <c r="AH23" i="28" s="1"/>
  <c r="AH23" i="30" s="1"/>
  <c r="Y9" i="27"/>
  <c r="Y9" i="23" s="1"/>
  <c r="Y9" i="28" s="1"/>
  <c r="Y9" i="30" s="1"/>
  <c r="O17" i="25"/>
  <c r="O43" i="23" s="1"/>
  <c r="O43" i="28" s="1"/>
  <c r="AU12" i="25"/>
  <c r="AF43" i="23"/>
  <c r="AF45" i="23" s="1"/>
  <c r="AQ43" i="28"/>
  <c r="AQ43" i="30" s="1"/>
  <c r="AQ45" i="30" s="1"/>
  <c r="AP14" i="23"/>
  <c r="AP14" i="27"/>
  <c r="BF7" i="27"/>
  <c r="BF7" i="23" s="1"/>
  <c r="BF7" i="28" s="1"/>
  <c r="AX10" i="27"/>
  <c r="AX10" i="23" s="1"/>
  <c r="AX10" i="28" s="1"/>
  <c r="AX10" i="30" s="1"/>
  <c r="BE17" i="25"/>
  <c r="BE18" i="25" s="1"/>
  <c r="AW10" i="25"/>
  <c r="AW24" i="23" s="1"/>
  <c r="AW24" i="28" s="1"/>
  <c r="AW24" i="30" s="1"/>
  <c r="X11" i="25"/>
  <c r="X25" i="23" s="1"/>
  <c r="X25" i="28" s="1"/>
  <c r="X25" i="30" s="1"/>
  <c r="X17" i="25"/>
  <c r="X43" i="23" s="1"/>
  <c r="X45" i="23" s="1"/>
  <c r="Y10" i="27"/>
  <c r="Y10" i="23" s="1"/>
  <c r="Y10" i="28" s="1"/>
  <c r="Y10" i="30" s="1"/>
  <c r="AO11" i="27"/>
  <c r="AO11" i="23" s="1"/>
  <c r="AO20" i="23" s="1"/>
  <c r="AO30" i="23" s="1"/>
  <c r="X10" i="27"/>
  <c r="X10" i="23" s="1"/>
  <c r="X10" i="28" s="1"/>
  <c r="X10" i="30" s="1"/>
  <c r="AM43" i="23"/>
  <c r="AM43" i="28" s="1"/>
  <c r="AX7" i="27"/>
  <c r="AX7" i="23" s="1"/>
  <c r="AX7" i="28" s="1"/>
  <c r="AW9" i="25"/>
  <c r="AW23" i="23" s="1"/>
  <c r="AW23" i="28" s="1"/>
  <c r="AW23" i="30" s="1"/>
  <c r="Y7" i="27"/>
  <c r="Y7" i="23" s="1"/>
  <c r="X10" i="25"/>
  <c r="X24" i="23" s="1"/>
  <c r="X24" i="28" s="1"/>
  <c r="X24" i="30" s="1"/>
  <c r="X9" i="25"/>
  <c r="X23" i="23" s="1"/>
  <c r="X23" i="28" s="1"/>
  <c r="X23" i="30" s="1"/>
  <c r="AF11" i="27"/>
  <c r="AF11" i="23" s="1"/>
  <c r="AF11" i="28" s="1"/>
  <c r="AF20" i="28" s="1"/>
  <c r="AX9" i="27"/>
  <c r="AX9" i="23" s="1"/>
  <c r="AX9" i="28" s="1"/>
  <c r="AX9" i="30" s="1"/>
  <c r="AO10" i="27"/>
  <c r="AO10" i="23" s="1"/>
  <c r="AO10" i="28" s="1"/>
  <c r="AO10" i="30" s="1"/>
  <c r="AN11" i="25"/>
  <c r="AN25" i="23" s="1"/>
  <c r="AN25" i="28" s="1"/>
  <c r="AN25" i="30" s="1"/>
  <c r="AO9" i="27"/>
  <c r="AO9" i="23" s="1"/>
  <c r="AO9" i="28" s="1"/>
  <c r="AO9" i="30" s="1"/>
  <c r="AW17" i="25"/>
  <c r="AW43" i="23" s="1"/>
  <c r="AW43" i="28" s="1"/>
  <c r="BF11" i="27"/>
  <c r="BF11" i="23" s="1"/>
  <c r="BF11" i="28" s="1"/>
  <c r="BF11" i="30" s="1"/>
  <c r="BF9" i="27"/>
  <c r="BF9" i="23" s="1"/>
  <c r="BF9" i="28" s="1"/>
  <c r="BF9" i="30" s="1"/>
  <c r="BE10" i="25"/>
  <c r="BE24" i="23" s="1"/>
  <c r="BE24" i="28" s="1"/>
  <c r="BE24" i="30" s="1"/>
  <c r="AX11" i="27"/>
  <c r="AX11" i="23" s="1"/>
  <c r="AX11" i="28" s="1"/>
  <c r="AX20" i="28" s="1"/>
  <c r="AN17" i="25"/>
  <c r="AN18" i="25" s="1"/>
  <c r="AN9" i="25"/>
  <c r="AN23" i="23" s="1"/>
  <c r="AN23" i="28" s="1"/>
  <c r="AN23" i="30" s="1"/>
  <c r="AV12" i="25"/>
  <c r="P9" i="25"/>
  <c r="P23" i="23" s="1"/>
  <c r="P23" i="28" s="1"/>
  <c r="AH11" i="27"/>
  <c r="AH11" i="23" s="1"/>
  <c r="AH11" i="28" s="1"/>
  <c r="AH11" i="30" s="1"/>
  <c r="AG9" i="25"/>
  <c r="AG23" i="23" s="1"/>
  <c r="AG23" i="28" s="1"/>
  <c r="AG23" i="30" s="1"/>
  <c r="C24" i="29"/>
  <c r="C28" i="29" s="1"/>
  <c r="AN10" i="25"/>
  <c r="AN24" i="23" s="1"/>
  <c r="AN24" i="28" s="1"/>
  <c r="AN24" i="30" s="1"/>
  <c r="AV14" i="27"/>
  <c r="P10" i="27"/>
  <c r="P10" i="23" s="1"/>
  <c r="P10" i="28" s="1"/>
  <c r="O11" i="25"/>
  <c r="O25" i="23" s="1"/>
  <c r="O25" i="28" s="1"/>
  <c r="O25" i="30" s="1"/>
  <c r="P11" i="27"/>
  <c r="P11" i="23" s="1"/>
  <c r="AH8" i="27"/>
  <c r="AH8" i="23" s="1"/>
  <c r="AH8" i="28" s="1"/>
  <c r="AH8" i="30" s="1"/>
  <c r="AG10" i="25"/>
  <c r="AG24" i="23" s="1"/>
  <c r="AG24" i="28" s="1"/>
  <c r="AG24" i="30" s="1"/>
  <c r="AH7" i="27"/>
  <c r="AH7" i="23" s="1"/>
  <c r="AH7" i="28" s="1"/>
  <c r="I87" i="21"/>
  <c r="BE11" i="27"/>
  <c r="BE11" i="23" s="1"/>
  <c r="BE11" i="28" s="1"/>
  <c r="BE11" i="30" s="1"/>
  <c r="BD17" i="25"/>
  <c r="BD43" i="23" s="1"/>
  <c r="BD43" i="28" s="1"/>
  <c r="AN7" i="27"/>
  <c r="AN7" i="23" s="1"/>
  <c r="AN7" i="28" s="1"/>
  <c r="AN9" i="27"/>
  <c r="AN9" i="23" s="1"/>
  <c r="AN9" i="28" s="1"/>
  <c r="AN9" i="30" s="1"/>
  <c r="O7" i="27"/>
  <c r="N11" i="27"/>
  <c r="N11" i="23" s="1"/>
  <c r="O8" i="27"/>
  <c r="O8" i="23" s="1"/>
  <c r="N9" i="27"/>
  <c r="N9" i="23" s="1"/>
  <c r="N9" i="25"/>
  <c r="N7" i="27"/>
  <c r="N10" i="25"/>
  <c r="N24" i="23" s="1"/>
  <c r="N17" i="25"/>
  <c r="N8" i="27"/>
  <c r="N8" i="23" s="1"/>
  <c r="N10" i="27"/>
  <c r="N10" i="23" s="1"/>
  <c r="O11" i="27"/>
  <c r="O11" i="23" s="1"/>
  <c r="O10" i="27"/>
  <c r="O10" i="23" s="1"/>
  <c r="N11" i="25"/>
  <c r="N25" i="23" s="1"/>
  <c r="O9" i="27"/>
  <c r="O9" i="23" s="1"/>
  <c r="W10" i="27"/>
  <c r="W10" i="23" s="1"/>
  <c r="W10" i="28" s="1"/>
  <c r="W10" i="30" s="1"/>
  <c r="V8" i="27"/>
  <c r="V8" i="23" s="1"/>
  <c r="V8" i="28" s="1"/>
  <c r="V8" i="30" s="1"/>
  <c r="W11" i="27"/>
  <c r="W11" i="23" s="1"/>
  <c r="V11" i="27"/>
  <c r="V11" i="23" s="1"/>
  <c r="V10" i="27"/>
  <c r="V10" i="23" s="1"/>
  <c r="V10" i="28" s="1"/>
  <c r="V10" i="30" s="1"/>
  <c r="V17" i="25"/>
  <c r="V9" i="25"/>
  <c r="V9" i="27"/>
  <c r="V9" i="23" s="1"/>
  <c r="V9" i="28" s="1"/>
  <c r="V9" i="30" s="1"/>
  <c r="V7" i="27"/>
  <c r="W7" i="27"/>
  <c r="V11" i="25"/>
  <c r="V25" i="23" s="1"/>
  <c r="V25" i="28" s="1"/>
  <c r="V25" i="30" s="1"/>
  <c r="V10" i="25"/>
  <c r="V24" i="23" s="1"/>
  <c r="V24" i="28" s="1"/>
  <c r="V24" i="30" s="1"/>
  <c r="W8" i="27"/>
  <c r="W8" i="23" s="1"/>
  <c r="W8" i="28" s="1"/>
  <c r="W8" i="30" s="1"/>
  <c r="W9" i="27"/>
  <c r="W9" i="23" s="1"/>
  <c r="W9" i="28" s="1"/>
  <c r="W9" i="30" s="1"/>
  <c r="AI9" i="25"/>
  <c r="AI11" i="25"/>
  <c r="AI25" i="23" s="1"/>
  <c r="AI25" i="28" s="1"/>
  <c r="AI25" i="30" s="1"/>
  <c r="AI10" i="25"/>
  <c r="AI24" i="23" s="1"/>
  <c r="AI24" i="28" s="1"/>
  <c r="AI24" i="30" s="1"/>
  <c r="AI17" i="25"/>
  <c r="AW14" i="27"/>
  <c r="BE10" i="27"/>
  <c r="BE10" i="23" s="1"/>
  <c r="BE10" i="28" s="1"/>
  <c r="BE10" i="30" s="1"/>
  <c r="BE8" i="27"/>
  <c r="BE8" i="23" s="1"/>
  <c r="BE8" i="28" s="1"/>
  <c r="BE8" i="30" s="1"/>
  <c r="AN8" i="27"/>
  <c r="AN8" i="23" s="1"/>
  <c r="AN8" i="28" s="1"/>
  <c r="AN8" i="30" s="1"/>
  <c r="AM10" i="25"/>
  <c r="AM24" i="23" s="1"/>
  <c r="AM24" i="28" s="1"/>
  <c r="AM24" i="30" s="1"/>
  <c r="AE8" i="27"/>
  <c r="AE8" i="23" s="1"/>
  <c r="AE8" i="28" s="1"/>
  <c r="AE8" i="30" s="1"/>
  <c r="AD9" i="27"/>
  <c r="AD9" i="23" s="1"/>
  <c r="AD9" i="28" s="1"/>
  <c r="AD9" i="30" s="1"/>
  <c r="AD11" i="25"/>
  <c r="AD25" i="23" s="1"/>
  <c r="AD25" i="28" s="1"/>
  <c r="AD25" i="30" s="1"/>
  <c r="AD9" i="25"/>
  <c r="AD17" i="25"/>
  <c r="AD10" i="25"/>
  <c r="AD24" i="23" s="1"/>
  <c r="AD24" i="28" s="1"/>
  <c r="AD24" i="30" s="1"/>
  <c r="AE7" i="27"/>
  <c r="AE10" i="27"/>
  <c r="AE10" i="23" s="1"/>
  <c r="AE10" i="28" s="1"/>
  <c r="AE10" i="30" s="1"/>
  <c r="AD10" i="27"/>
  <c r="AD10" i="23" s="1"/>
  <c r="AD10" i="28" s="1"/>
  <c r="AD10" i="30" s="1"/>
  <c r="AD8" i="27"/>
  <c r="AD8" i="23" s="1"/>
  <c r="AD8" i="28" s="1"/>
  <c r="AD8" i="30" s="1"/>
  <c r="AE9" i="27"/>
  <c r="AE9" i="23" s="1"/>
  <c r="AE9" i="28" s="1"/>
  <c r="AE9" i="30" s="1"/>
  <c r="AD11" i="27"/>
  <c r="AD11" i="23" s="1"/>
  <c r="AD7" i="27"/>
  <c r="AE11" i="27"/>
  <c r="AE11" i="23" s="1"/>
  <c r="AA11" i="25"/>
  <c r="AA25" i="23" s="1"/>
  <c r="AA25" i="28" s="1"/>
  <c r="AA25" i="30" s="1"/>
  <c r="AA17" i="25"/>
  <c r="AA9" i="25"/>
  <c r="AA10" i="25"/>
  <c r="AA24" i="23" s="1"/>
  <c r="AA24" i="28" s="1"/>
  <c r="AA24" i="30" s="1"/>
  <c r="AY11" i="25"/>
  <c r="AY25" i="23" s="1"/>
  <c r="AY25" i="28" s="1"/>
  <c r="AY25" i="30" s="1"/>
  <c r="AY17" i="25"/>
  <c r="AY9" i="25"/>
  <c r="AY10" i="25"/>
  <c r="AY24" i="23" s="1"/>
  <c r="AY24" i="28" s="1"/>
  <c r="AY24" i="30" s="1"/>
  <c r="AT9" i="27"/>
  <c r="AT9" i="23" s="1"/>
  <c r="AT9" i="28" s="1"/>
  <c r="AT9" i="30" s="1"/>
  <c r="AT10" i="25"/>
  <c r="AT24" i="23" s="1"/>
  <c r="AT24" i="28" s="1"/>
  <c r="AT24" i="30" s="1"/>
  <c r="AT10" i="27"/>
  <c r="AT10" i="23" s="1"/>
  <c r="AT10" i="28" s="1"/>
  <c r="AT10" i="30" s="1"/>
  <c r="AT8" i="27"/>
  <c r="AT8" i="23" s="1"/>
  <c r="AT8" i="28" s="1"/>
  <c r="AT8" i="30" s="1"/>
  <c r="AU9" i="27"/>
  <c r="AU9" i="23" s="1"/>
  <c r="AU9" i="28" s="1"/>
  <c r="AU9" i="30" s="1"/>
  <c r="AU7" i="27"/>
  <c r="AU8" i="27"/>
  <c r="AU8" i="23" s="1"/>
  <c r="AU8" i="28" s="1"/>
  <c r="AU8" i="30" s="1"/>
  <c r="AT11" i="27"/>
  <c r="AT11" i="23" s="1"/>
  <c r="AT7" i="27"/>
  <c r="AT9" i="25"/>
  <c r="AT17" i="25"/>
  <c r="AU10" i="27"/>
  <c r="AU10" i="23" s="1"/>
  <c r="AU10" i="28" s="1"/>
  <c r="AU10" i="30" s="1"/>
  <c r="AU11" i="27"/>
  <c r="AU11" i="23" s="1"/>
  <c r="AT11" i="25"/>
  <c r="AT25" i="23" s="1"/>
  <c r="AT25" i="28" s="1"/>
  <c r="AT25" i="30" s="1"/>
  <c r="S10" i="25"/>
  <c r="S24" i="23" s="1"/>
  <c r="S9" i="25"/>
  <c r="S11" i="25"/>
  <c r="S25" i="23" s="1"/>
  <c r="S17" i="25"/>
  <c r="BD9" i="25"/>
  <c r="BD23" i="23" s="1"/>
  <c r="BD23" i="28" s="1"/>
  <c r="BD23" i="30" s="1"/>
  <c r="AN11" i="27"/>
  <c r="AN11" i="23" s="1"/>
  <c r="AN20" i="23" s="1"/>
  <c r="AN10" i="27"/>
  <c r="AN10" i="23" s="1"/>
  <c r="AN10" i="28" s="1"/>
  <c r="AN10" i="30" s="1"/>
  <c r="BB9" i="25"/>
  <c r="BB17" i="25"/>
  <c r="BB7" i="27"/>
  <c r="BB11" i="27"/>
  <c r="BB11" i="23" s="1"/>
  <c r="BC7" i="27"/>
  <c r="BB10" i="25"/>
  <c r="BB24" i="23" s="1"/>
  <c r="BB24" i="28" s="1"/>
  <c r="BB24" i="30" s="1"/>
  <c r="BB10" i="27"/>
  <c r="BB10" i="23" s="1"/>
  <c r="BB10" i="28" s="1"/>
  <c r="BB10" i="30" s="1"/>
  <c r="BB11" i="25"/>
  <c r="BB25" i="23" s="1"/>
  <c r="BB25" i="28" s="1"/>
  <c r="BB25" i="30" s="1"/>
  <c r="BC11" i="27"/>
  <c r="BC11" i="23" s="1"/>
  <c r="BC10" i="27"/>
  <c r="BC10" i="23" s="1"/>
  <c r="BC10" i="28" s="1"/>
  <c r="BC10" i="30" s="1"/>
  <c r="BC9" i="27"/>
  <c r="BC9" i="23" s="1"/>
  <c r="BC9" i="28" s="1"/>
  <c r="BC9" i="30" s="1"/>
  <c r="BC8" i="27"/>
  <c r="BC8" i="23" s="1"/>
  <c r="BC8" i="28" s="1"/>
  <c r="BC8" i="30" s="1"/>
  <c r="BB9" i="27"/>
  <c r="BB9" i="23" s="1"/>
  <c r="BB9" i="28" s="1"/>
  <c r="BB9" i="30" s="1"/>
  <c r="BB8" i="27"/>
  <c r="BB8" i="23" s="1"/>
  <c r="BB8" i="28" s="1"/>
  <c r="BB8" i="30" s="1"/>
  <c r="AL11" i="27"/>
  <c r="AL11" i="23" s="1"/>
  <c r="AM11" i="27"/>
  <c r="AM11" i="23" s="1"/>
  <c r="AL9" i="25"/>
  <c r="AM8" i="27"/>
  <c r="AM8" i="23" s="1"/>
  <c r="AM8" i="28" s="1"/>
  <c r="AM8" i="30" s="1"/>
  <c r="AL9" i="27"/>
  <c r="AL9" i="23" s="1"/>
  <c r="AL9" i="28" s="1"/>
  <c r="AL9" i="30" s="1"/>
  <c r="AL7" i="27"/>
  <c r="AM10" i="27"/>
  <c r="AM10" i="23" s="1"/>
  <c r="AM10" i="28" s="1"/>
  <c r="AM10" i="30" s="1"/>
  <c r="AL8" i="27"/>
  <c r="AL8" i="23" s="1"/>
  <c r="AL8" i="28" s="1"/>
  <c r="AL8" i="30" s="1"/>
  <c r="AL10" i="25"/>
  <c r="AL24" i="23" s="1"/>
  <c r="AL24" i="28" s="1"/>
  <c r="AL24" i="30" s="1"/>
  <c r="AM9" i="27"/>
  <c r="AM9" i="23" s="1"/>
  <c r="AM9" i="28" s="1"/>
  <c r="AM9" i="30" s="1"/>
  <c r="AM7" i="27"/>
  <c r="AL10" i="27"/>
  <c r="AL10" i="23" s="1"/>
  <c r="AL10" i="28" s="1"/>
  <c r="AL10" i="30" s="1"/>
  <c r="AL11" i="25"/>
  <c r="AL25" i="23" s="1"/>
  <c r="AL25" i="28" s="1"/>
  <c r="AL25" i="30" s="1"/>
  <c r="AL17" i="25"/>
  <c r="BG9" i="25"/>
  <c r="BG11" i="25"/>
  <c r="BG25" i="23" s="1"/>
  <c r="BG25" i="28" s="1"/>
  <c r="BG25" i="30" s="1"/>
  <c r="BG17" i="25"/>
  <c r="BG10" i="25"/>
  <c r="BG24" i="23" s="1"/>
  <c r="BG24" i="28" s="1"/>
  <c r="BG24" i="30" s="1"/>
  <c r="AQ18" i="25"/>
  <c r="AU18" i="25"/>
  <c r="AQ12" i="25"/>
  <c r="AE17" i="25"/>
  <c r="AE43" i="23" s="1"/>
  <c r="AE43" i="28" s="1"/>
  <c r="AE11" i="25"/>
  <c r="AE25" i="23" s="1"/>
  <c r="AE25" i="28" s="1"/>
  <c r="AE25" i="30" s="1"/>
  <c r="AF7" i="27"/>
  <c r="AF7" i="23" s="1"/>
  <c r="AF7" i="28" s="1"/>
  <c r="W17" i="25"/>
  <c r="W43" i="23" s="1"/>
  <c r="W45" i="23" s="1"/>
  <c r="X11" i="27"/>
  <c r="X11" i="23" s="1"/>
  <c r="X20" i="23" s="1"/>
  <c r="J42" i="23"/>
  <c r="R42" i="28"/>
  <c r="P42" i="28"/>
  <c r="H42" i="23"/>
  <c r="Q17" i="30"/>
  <c r="I17" i="30" s="1"/>
  <c r="I17" i="28"/>
  <c r="AF10" i="27"/>
  <c r="AF10" i="23" s="1"/>
  <c r="AF10" i="28" s="1"/>
  <c r="AF10" i="30" s="1"/>
  <c r="AE9" i="25"/>
  <c r="AE23" i="23" s="1"/>
  <c r="AE23" i="28" s="1"/>
  <c r="AE23" i="30" s="1"/>
  <c r="X7" i="27"/>
  <c r="X9" i="27"/>
  <c r="X9" i="23" s="1"/>
  <c r="X9" i="28" s="1"/>
  <c r="X9" i="30" s="1"/>
  <c r="W9" i="25"/>
  <c r="W23" i="23" s="1"/>
  <c r="W23" i="28" s="1"/>
  <c r="W23" i="30" s="1"/>
  <c r="AF17" i="30"/>
  <c r="H17" i="30" s="1"/>
  <c r="H17" i="28"/>
  <c r="Z17" i="30"/>
  <c r="J17" i="30" s="1"/>
  <c r="J17" i="28"/>
  <c r="W17" i="30"/>
  <c r="G17" i="30" s="1"/>
  <c r="G17" i="28"/>
  <c r="AF8" i="27"/>
  <c r="AF8" i="23" s="1"/>
  <c r="AF8" i="28" s="1"/>
  <c r="AF8" i="30" s="1"/>
  <c r="W11" i="25"/>
  <c r="W25" i="23" s="1"/>
  <c r="W25" i="28" s="1"/>
  <c r="W25" i="30" s="1"/>
  <c r="S17" i="30"/>
  <c r="K17" i="30" s="1"/>
  <c r="K17" i="28"/>
  <c r="F42" i="23"/>
  <c r="N42" i="28"/>
  <c r="G24" i="29"/>
  <c r="G28" i="29" s="1"/>
  <c r="G24" i="12"/>
  <c r="G28" i="12" s="1"/>
  <c r="AK30" i="23"/>
  <c r="AK32" i="23" s="1"/>
  <c r="AK23" i="28"/>
  <c r="U43" i="28"/>
  <c r="U45" i="23"/>
  <c r="M35" i="23"/>
  <c r="M33" i="23"/>
  <c r="M47" i="23"/>
  <c r="U23" i="28"/>
  <c r="U30" i="23"/>
  <c r="U32" i="23" s="1"/>
  <c r="AS43" i="28"/>
  <c r="AS45" i="23"/>
  <c r="M23" i="30"/>
  <c r="M30" i="28"/>
  <c r="M32" i="28" s="1"/>
  <c r="BA23" i="28"/>
  <c r="BA30" i="23"/>
  <c r="BA32" i="23" s="1"/>
  <c r="AS30" i="23"/>
  <c r="AS32" i="23" s="1"/>
  <c r="AS23" i="28"/>
  <c r="AV30" i="23"/>
  <c r="AO43" i="30"/>
  <c r="AO45" i="30" s="1"/>
  <c r="AO45" i="28"/>
  <c r="AW14" i="23"/>
  <c r="AW7" i="28"/>
  <c r="I42" i="30"/>
  <c r="Y25" i="30"/>
  <c r="AW20" i="28"/>
  <c r="AW11" i="30"/>
  <c r="AA7" i="28"/>
  <c r="AV14" i="23"/>
  <c r="AV7" i="28"/>
  <c r="Q7" i="28"/>
  <c r="AP7" i="30"/>
  <c r="AV20" i="28"/>
  <c r="AV11" i="30"/>
  <c r="AV43" i="28"/>
  <c r="AV45" i="23"/>
  <c r="BD7" i="28"/>
  <c r="AO7" i="28"/>
  <c r="P8" i="30"/>
  <c r="AU43" i="28"/>
  <c r="AU45" i="23"/>
  <c r="G42" i="30"/>
  <c r="AG43" i="23" l="1"/>
  <c r="AG45" i="23" s="1"/>
  <c r="AK43" i="28"/>
  <c r="AK45" i="28" s="1"/>
  <c r="AC30" i="23"/>
  <c r="AC32" i="23" s="1"/>
  <c r="AC35" i="23" s="1"/>
  <c r="AC36" i="23" s="1"/>
  <c r="AC23" i="28"/>
  <c r="E23" i="28" s="1"/>
  <c r="E30" i="28" s="1"/>
  <c r="E32" i="28" s="1"/>
  <c r="E35" i="28" s="1"/>
  <c r="B13" i="12" s="1"/>
  <c r="AC45" i="23"/>
  <c r="E30" i="23"/>
  <c r="E32" i="23" s="1"/>
  <c r="E35" i="23" s="1"/>
  <c r="E36" i="23" s="1"/>
  <c r="E43" i="23"/>
  <c r="E45" i="23" s="1"/>
  <c r="BA43" i="28"/>
  <c r="AI11" i="28"/>
  <c r="AI20" i="28" s="1"/>
  <c r="AI20" i="30" s="1"/>
  <c r="BF18" i="25"/>
  <c r="AP14" i="28"/>
  <c r="AX43" i="28"/>
  <c r="AX43" i="30" s="1"/>
  <c r="AX45" i="30" s="1"/>
  <c r="BD11" i="28"/>
  <c r="BD20" i="28" s="1"/>
  <c r="BD30" i="28" s="1"/>
  <c r="AX12" i="25"/>
  <c r="AY20" i="28"/>
  <c r="AY20" i="30" s="1"/>
  <c r="AY14" i="23"/>
  <c r="AX18" i="25"/>
  <c r="AY20" i="23"/>
  <c r="AY14" i="27"/>
  <c r="AH43" i="28"/>
  <c r="AH43" i="30" s="1"/>
  <c r="AH45" i="30" s="1"/>
  <c r="AP45" i="23"/>
  <c r="Q18" i="25"/>
  <c r="BC18" i="25"/>
  <c r="BF43" i="28"/>
  <c r="BF43" i="30" s="1"/>
  <c r="BF45" i="30" s="1"/>
  <c r="P45" i="23"/>
  <c r="S14" i="28"/>
  <c r="P18" i="25"/>
  <c r="Q43" i="28"/>
  <c r="Q45" i="28" s="1"/>
  <c r="BC45" i="23"/>
  <c r="K8" i="28"/>
  <c r="BG11" i="28"/>
  <c r="BG20" i="28" s="1"/>
  <c r="BG20" i="30" s="1"/>
  <c r="BD14" i="23"/>
  <c r="AG11" i="30"/>
  <c r="AH18" i="25"/>
  <c r="S11" i="30"/>
  <c r="S14" i="30" s="1"/>
  <c r="AP18" i="25"/>
  <c r="BC12" i="25"/>
  <c r="BD14" i="27"/>
  <c r="Y11" i="28"/>
  <c r="Y11" i="30" s="1"/>
  <c r="Z14" i="23"/>
  <c r="Z11" i="28"/>
  <c r="Z11" i="30" s="1"/>
  <c r="Z14" i="27"/>
  <c r="Y43" i="23"/>
  <c r="Y43" i="28" s="1"/>
  <c r="Y43" i="30" s="1"/>
  <c r="Y45" i="30" s="1"/>
  <c r="Y12" i="25"/>
  <c r="AX11" i="30"/>
  <c r="Y30" i="23"/>
  <c r="K10" i="28"/>
  <c r="AP11" i="30"/>
  <c r="AP14" i="30" s="1"/>
  <c r="R11" i="28"/>
  <c r="R11" i="30" s="1"/>
  <c r="R14" i="30" s="1"/>
  <c r="Q11" i="28"/>
  <c r="Q11" i="30" s="1"/>
  <c r="BG14" i="23"/>
  <c r="BG14" i="27"/>
  <c r="Q14" i="23"/>
  <c r="R14" i="23"/>
  <c r="R32" i="23" s="1"/>
  <c r="J10" i="28"/>
  <c r="BF20" i="28"/>
  <c r="BF20" i="30" s="1"/>
  <c r="BF30" i="30" s="1"/>
  <c r="AA11" i="30"/>
  <c r="BF12" i="25"/>
  <c r="I10" i="28"/>
  <c r="Q12" i="25"/>
  <c r="I25" i="23"/>
  <c r="R14" i="27"/>
  <c r="Q8" i="28"/>
  <c r="Q8" i="30" s="1"/>
  <c r="I8" i="30" s="1"/>
  <c r="K10" i="23"/>
  <c r="J10" i="23"/>
  <c r="AG14" i="27"/>
  <c r="H10" i="28"/>
  <c r="J24" i="30"/>
  <c r="AA14" i="27"/>
  <c r="Q14" i="27"/>
  <c r="Q30" i="23"/>
  <c r="AA14" i="23"/>
  <c r="AA20" i="23"/>
  <c r="J9" i="23"/>
  <c r="K8" i="30"/>
  <c r="K10" i="30"/>
  <c r="AF11" i="30"/>
  <c r="Z43" i="28"/>
  <c r="Z12" i="25"/>
  <c r="AG14" i="23"/>
  <c r="I25" i="30"/>
  <c r="J24" i="28"/>
  <c r="J43" i="23"/>
  <c r="J45" i="23" s="1"/>
  <c r="AF12" i="25"/>
  <c r="BE20" i="23"/>
  <c r="BE30" i="23" s="1"/>
  <c r="E24" i="29"/>
  <c r="AP30" i="30"/>
  <c r="P10" i="30"/>
  <c r="H10" i="30" s="1"/>
  <c r="P14" i="23"/>
  <c r="J7" i="23"/>
  <c r="AH20" i="28"/>
  <c r="AH20" i="30" s="1"/>
  <c r="AH30" i="30" s="1"/>
  <c r="AP30" i="23"/>
  <c r="AP32" i="23" s="1"/>
  <c r="AP33" i="23" s="1"/>
  <c r="K8" i="23"/>
  <c r="AH20" i="23"/>
  <c r="AH30" i="23" s="1"/>
  <c r="BF14" i="23"/>
  <c r="I25" i="28"/>
  <c r="Z18" i="25"/>
  <c r="AF20" i="23"/>
  <c r="AF30" i="23" s="1"/>
  <c r="AP30" i="28"/>
  <c r="AP32" i="28" s="1"/>
  <c r="AP33" i="28" s="1"/>
  <c r="BE20" i="28"/>
  <c r="BE20" i="30" s="1"/>
  <c r="BE30" i="30" s="1"/>
  <c r="AG20" i="23"/>
  <c r="C29" i="29"/>
  <c r="J24" i="23"/>
  <c r="AP12" i="25"/>
  <c r="Y14" i="27"/>
  <c r="K9" i="23"/>
  <c r="Y14" i="23"/>
  <c r="J25" i="23"/>
  <c r="J23" i="23"/>
  <c r="K9" i="28"/>
  <c r="K9" i="30"/>
  <c r="BE14" i="23"/>
  <c r="AQ14" i="27"/>
  <c r="H9" i="30"/>
  <c r="J10" i="30"/>
  <c r="X18" i="25"/>
  <c r="O45" i="23"/>
  <c r="K11" i="23"/>
  <c r="AI14" i="27"/>
  <c r="I10" i="23"/>
  <c r="D29" i="29"/>
  <c r="I10" i="30"/>
  <c r="AX14" i="27"/>
  <c r="BF20" i="23"/>
  <c r="BF30" i="23" s="1"/>
  <c r="J9" i="28"/>
  <c r="J25" i="28"/>
  <c r="J9" i="30"/>
  <c r="J25" i="30"/>
  <c r="AQ14" i="23"/>
  <c r="AQ32" i="23" s="1"/>
  <c r="AQ33" i="23" s="1"/>
  <c r="AX14" i="23"/>
  <c r="AQ11" i="28"/>
  <c r="AQ20" i="28" s="1"/>
  <c r="AQ20" i="30" s="1"/>
  <c r="AQ30" i="30" s="1"/>
  <c r="AH12" i="25"/>
  <c r="BF14" i="27"/>
  <c r="AX20" i="23"/>
  <c r="AX30" i="23" s="1"/>
  <c r="O18" i="25"/>
  <c r="AF43" i="28"/>
  <c r="AF45" i="28" s="1"/>
  <c r="AW18" i="25"/>
  <c r="AM45" i="23"/>
  <c r="AQ45" i="28"/>
  <c r="AN43" i="23"/>
  <c r="AN45" i="23" s="1"/>
  <c r="X43" i="28"/>
  <c r="X45" i="28" s="1"/>
  <c r="H25" i="30"/>
  <c r="AW45" i="23"/>
  <c r="BD12" i="25"/>
  <c r="AN30" i="23"/>
  <c r="H24" i="30"/>
  <c r="AG12" i="25"/>
  <c r="X30" i="23"/>
  <c r="O12" i="25"/>
  <c r="W43" i="28"/>
  <c r="W43" i="30" s="1"/>
  <c r="W45" i="30" s="1"/>
  <c r="H24" i="23"/>
  <c r="H25" i="23"/>
  <c r="I24" i="23"/>
  <c r="AW30" i="23"/>
  <c r="AW32" i="23" s="1"/>
  <c r="AW33" i="23" s="1"/>
  <c r="BE12" i="25"/>
  <c r="AW12" i="25"/>
  <c r="BE43" i="23"/>
  <c r="BE45" i="23" s="1"/>
  <c r="I24" i="30"/>
  <c r="X12" i="25"/>
  <c r="I23" i="23"/>
  <c r="I9" i="23"/>
  <c r="AO11" i="28"/>
  <c r="AO20" i="28" s="1"/>
  <c r="AO20" i="30" s="1"/>
  <c r="AO30" i="30" s="1"/>
  <c r="I9" i="28"/>
  <c r="G24" i="28"/>
  <c r="AO14" i="23"/>
  <c r="AO32" i="23" s="1"/>
  <c r="AO47" i="23" s="1"/>
  <c r="AO48" i="23" s="1"/>
  <c r="AH14" i="23"/>
  <c r="I9" i="30"/>
  <c r="I24" i="28"/>
  <c r="J8" i="28"/>
  <c r="J8" i="23"/>
  <c r="I11" i="23"/>
  <c r="AO14" i="27"/>
  <c r="X14" i="27"/>
  <c r="J11" i="23"/>
  <c r="AH14" i="27"/>
  <c r="P20" i="23"/>
  <c r="P30" i="23" s="1"/>
  <c r="P11" i="28"/>
  <c r="P14" i="28" s="1"/>
  <c r="H24" i="28"/>
  <c r="P12" i="25"/>
  <c r="BE14" i="27"/>
  <c r="H9" i="23"/>
  <c r="AN12" i="25"/>
  <c r="X7" i="23"/>
  <c r="X14" i="23" s="1"/>
  <c r="X11" i="28"/>
  <c r="X11" i="30" s="1"/>
  <c r="W12" i="25"/>
  <c r="G25" i="28"/>
  <c r="AN11" i="28"/>
  <c r="AN20" i="28" s="1"/>
  <c r="AN20" i="30" s="1"/>
  <c r="AN30" i="30" s="1"/>
  <c r="I8" i="23"/>
  <c r="AF14" i="27"/>
  <c r="H11" i="23"/>
  <c r="P14" i="27"/>
  <c r="AT12" i="25"/>
  <c r="AT23" i="23"/>
  <c r="AT23" i="28" s="1"/>
  <c r="AT23" i="30" s="1"/>
  <c r="AY43" i="23"/>
  <c r="AY18" i="25"/>
  <c r="AD12" i="25"/>
  <c r="AD23" i="23"/>
  <c r="AD23" i="28" s="1"/>
  <c r="AD23" i="30" s="1"/>
  <c r="O9" i="28"/>
  <c r="G9" i="23"/>
  <c r="BD45" i="23"/>
  <c r="H10" i="23"/>
  <c r="BB43" i="23"/>
  <c r="BB18" i="25"/>
  <c r="S23" i="23"/>
  <c r="S12" i="25"/>
  <c r="AT20" i="23"/>
  <c r="AT11" i="28"/>
  <c r="AE20" i="23"/>
  <c r="AE30" i="23" s="1"/>
  <c r="AE11" i="28"/>
  <c r="AI43" i="23"/>
  <c r="AI18" i="25"/>
  <c r="W14" i="27"/>
  <c r="W7" i="23"/>
  <c r="V18" i="25"/>
  <c r="V43" i="23"/>
  <c r="G10" i="23"/>
  <c r="O10" i="28"/>
  <c r="N43" i="23"/>
  <c r="N18" i="25"/>
  <c r="F9" i="23"/>
  <c r="N9" i="28"/>
  <c r="AL14" i="27"/>
  <c r="AL7" i="23"/>
  <c r="AA18" i="25"/>
  <c r="AA43" i="23"/>
  <c r="AD20" i="23"/>
  <c r="AD11" i="28"/>
  <c r="F10" i="23"/>
  <c r="N10" i="28"/>
  <c r="N11" i="28"/>
  <c r="N20" i="23"/>
  <c r="F11" i="23"/>
  <c r="G24" i="30"/>
  <c r="AN14" i="23"/>
  <c r="H9" i="28"/>
  <c r="G24" i="23"/>
  <c r="AM12" i="25"/>
  <c r="BG23" i="23"/>
  <c r="BG12" i="25"/>
  <c r="AM14" i="27"/>
  <c r="AM7" i="23"/>
  <c r="AL23" i="23"/>
  <c r="AL23" i="28" s="1"/>
  <c r="AL23" i="30" s="1"/>
  <c r="AL12" i="25"/>
  <c r="BC20" i="23"/>
  <c r="BC30" i="23" s="1"/>
  <c r="BC11" i="28"/>
  <c r="BC14" i="27"/>
  <c r="BC7" i="23"/>
  <c r="BB23" i="23"/>
  <c r="BB23" i="28" s="1"/>
  <c r="BB23" i="30" s="1"/>
  <c r="BB12" i="25"/>
  <c r="S24" i="28"/>
  <c r="K24" i="23"/>
  <c r="AT18" i="25"/>
  <c r="AT43" i="23"/>
  <c r="AY12" i="25"/>
  <c r="AY23" i="23"/>
  <c r="AY23" i="28" s="1"/>
  <c r="AY23" i="30" s="1"/>
  <c r="AA23" i="23"/>
  <c r="AA23" i="28" s="1"/>
  <c r="AA30" i="28" s="1"/>
  <c r="AA12" i="25"/>
  <c r="AD7" i="23"/>
  <c r="AD14" i="27"/>
  <c r="AD43" i="23"/>
  <c r="AD18" i="25"/>
  <c r="V7" i="23"/>
  <c r="V14" i="27"/>
  <c r="O11" i="28"/>
  <c r="G11" i="23"/>
  <c r="O20" i="23"/>
  <c r="F24" i="23"/>
  <c r="N24" i="28"/>
  <c r="G8" i="23"/>
  <c r="O8" i="28"/>
  <c r="AK47" i="23"/>
  <c r="AK48" i="23" s="1"/>
  <c r="AL18" i="25"/>
  <c r="AL43" i="23"/>
  <c r="AM20" i="23"/>
  <c r="AM30" i="23" s="1"/>
  <c r="AM11" i="28"/>
  <c r="BB20" i="23"/>
  <c r="BB11" i="28"/>
  <c r="S43" i="23"/>
  <c r="S18" i="25"/>
  <c r="AU14" i="27"/>
  <c r="AU7" i="23"/>
  <c r="V11" i="28"/>
  <c r="V20" i="23"/>
  <c r="N7" i="23"/>
  <c r="N14" i="27"/>
  <c r="BD18" i="25"/>
  <c r="AN14" i="27"/>
  <c r="W18" i="25"/>
  <c r="BG18" i="25"/>
  <c r="BG43" i="23"/>
  <c r="AL11" i="28"/>
  <c r="AL20" i="23"/>
  <c r="BB7" i="23"/>
  <c r="BB14" i="27"/>
  <c r="S25" i="28"/>
  <c r="K25" i="23"/>
  <c r="AU20" i="23"/>
  <c r="AU30" i="23" s="1"/>
  <c r="AU11" i="28"/>
  <c r="AT7" i="23"/>
  <c r="AT14" i="27"/>
  <c r="AE7" i="23"/>
  <c r="AE14" i="27"/>
  <c r="AI12" i="25"/>
  <c r="AI23" i="23"/>
  <c r="V23" i="23"/>
  <c r="V23" i="28" s="1"/>
  <c r="V23" i="30" s="1"/>
  <c r="V12" i="25"/>
  <c r="W11" i="28"/>
  <c r="W20" i="23"/>
  <c r="W30" i="23" s="1"/>
  <c r="N25" i="28"/>
  <c r="F25" i="23"/>
  <c r="F8" i="23"/>
  <c r="N8" i="28"/>
  <c r="N12" i="25"/>
  <c r="N23" i="23"/>
  <c r="O14" i="27"/>
  <c r="O7" i="23"/>
  <c r="G43" i="23"/>
  <c r="G45" i="23" s="1"/>
  <c r="AE45" i="23"/>
  <c r="AE18" i="25"/>
  <c r="G25" i="23"/>
  <c r="H8" i="23"/>
  <c r="G29" i="12"/>
  <c r="E29" i="12"/>
  <c r="E28" i="12"/>
  <c r="F29" i="12"/>
  <c r="H29" i="12"/>
  <c r="H42" i="28"/>
  <c r="P42" i="30"/>
  <c r="H42" i="30" s="1"/>
  <c r="H8" i="28"/>
  <c r="H8" i="30"/>
  <c r="G23" i="23"/>
  <c r="F42" i="28"/>
  <c r="N42" i="30"/>
  <c r="F42" i="30" s="1"/>
  <c r="J42" i="28"/>
  <c r="R45" i="28"/>
  <c r="R42" i="30"/>
  <c r="AF14" i="23"/>
  <c r="G25" i="30"/>
  <c r="AE12" i="25"/>
  <c r="Y7" i="28"/>
  <c r="Y7" i="30" s="1"/>
  <c r="BD11" i="30"/>
  <c r="I7" i="23"/>
  <c r="BD30" i="23"/>
  <c r="H25" i="28"/>
  <c r="H23" i="23"/>
  <c r="AS23" i="30"/>
  <c r="AS30" i="30" s="1"/>
  <c r="AS32" i="30" s="1"/>
  <c r="AS30" i="28"/>
  <c r="AS32" i="28" s="1"/>
  <c r="M33" i="28"/>
  <c r="M47" i="28"/>
  <c r="M35" i="28"/>
  <c r="M36" i="28" s="1"/>
  <c r="AS43" i="30"/>
  <c r="AS45" i="30" s="1"/>
  <c r="AS45" i="28"/>
  <c r="M36" i="23"/>
  <c r="AK30" i="28"/>
  <c r="AK32" i="28" s="1"/>
  <c r="AK23" i="30"/>
  <c r="AK30" i="30" s="1"/>
  <c r="AK32" i="30" s="1"/>
  <c r="AC43" i="30"/>
  <c r="AC45" i="30" s="1"/>
  <c r="AC45" i="28"/>
  <c r="AS35" i="23"/>
  <c r="AS36" i="23" s="1"/>
  <c r="AS33" i="23"/>
  <c r="AK33" i="23"/>
  <c r="AK35" i="23"/>
  <c r="AK36" i="23" s="1"/>
  <c r="BA33" i="23"/>
  <c r="BA35" i="23"/>
  <c r="BA36" i="23" s="1"/>
  <c r="M30" i="30"/>
  <c r="M32" i="30" s="1"/>
  <c r="BA47" i="23"/>
  <c r="U33" i="23"/>
  <c r="U35" i="23"/>
  <c r="U36" i="23" s="1"/>
  <c r="M50" i="23"/>
  <c r="M51" i="23" s="1"/>
  <c r="M48" i="23"/>
  <c r="U47" i="23"/>
  <c r="BA30" i="28"/>
  <c r="BA32" i="28" s="1"/>
  <c r="BA23" i="30"/>
  <c r="BA30" i="30" s="1"/>
  <c r="BA32" i="30" s="1"/>
  <c r="AS47" i="23"/>
  <c r="U23" i="30"/>
  <c r="U30" i="30" s="1"/>
  <c r="U32" i="30" s="1"/>
  <c r="U30" i="28"/>
  <c r="U32" i="28" s="1"/>
  <c r="U45" i="28"/>
  <c r="U43" i="30"/>
  <c r="Z8" i="30"/>
  <c r="J8" i="30" s="1"/>
  <c r="AI14" i="23"/>
  <c r="Z30" i="23"/>
  <c r="Z23" i="28"/>
  <c r="Z23" i="30" s="1"/>
  <c r="J23" i="30" s="1"/>
  <c r="K7" i="23"/>
  <c r="AV32" i="23"/>
  <c r="AV33" i="23" s="1"/>
  <c r="AV43" i="30"/>
  <c r="AV45" i="30" s="1"/>
  <c r="AV45" i="28"/>
  <c r="AF20" i="30"/>
  <c r="AF30" i="30" s="1"/>
  <c r="AF30" i="28"/>
  <c r="Q7" i="30"/>
  <c r="P43" i="30"/>
  <c r="P45" i="28"/>
  <c r="AM43" i="30"/>
  <c r="AM45" i="30" s="1"/>
  <c r="AM45" i="28"/>
  <c r="AQ7" i="30"/>
  <c r="BC43" i="30"/>
  <c r="BC45" i="30" s="1"/>
  <c r="BC45" i="28"/>
  <c r="AW7" i="30"/>
  <c r="AW14" i="30" s="1"/>
  <c r="AW14" i="28"/>
  <c r="P7" i="30"/>
  <c r="AY7" i="30"/>
  <c r="AY14" i="30" s="1"/>
  <c r="AY14" i="28"/>
  <c r="AU43" i="30"/>
  <c r="AU45" i="30" s="1"/>
  <c r="AU45" i="28"/>
  <c r="Z7" i="30"/>
  <c r="J7" i="28"/>
  <c r="BD7" i="30"/>
  <c r="AV20" i="30"/>
  <c r="AV30" i="30" s="1"/>
  <c r="AV30" i="28"/>
  <c r="AA20" i="30"/>
  <c r="AI7" i="30"/>
  <c r="O43" i="30"/>
  <c r="O45" i="28"/>
  <c r="AA14" i="28"/>
  <c r="AA7" i="30"/>
  <c r="K7" i="28"/>
  <c r="AX20" i="30"/>
  <c r="AX30" i="30" s="1"/>
  <c r="AX30" i="28"/>
  <c r="O23" i="30"/>
  <c r="G23" i="30" s="1"/>
  <c r="G23" i="28"/>
  <c r="BD43" i="30"/>
  <c r="BD45" i="30" s="1"/>
  <c r="BD45" i="28"/>
  <c r="AH14" i="28"/>
  <c r="AH7" i="30"/>
  <c r="AH14" i="30" s="1"/>
  <c r="BG7" i="30"/>
  <c r="AW43" i="30"/>
  <c r="AW45" i="30" s="1"/>
  <c r="AW45" i="28"/>
  <c r="Y23" i="30"/>
  <c r="I23" i="30" s="1"/>
  <c r="I23" i="28"/>
  <c r="AO7" i="30"/>
  <c r="AG7" i="30"/>
  <c r="AG14" i="28"/>
  <c r="AP43" i="30"/>
  <c r="AP45" i="30" s="1"/>
  <c r="AP45" i="28"/>
  <c r="AW20" i="30"/>
  <c r="AW30" i="30" s="1"/>
  <c r="AW30" i="28"/>
  <c r="AF14" i="28"/>
  <c r="AF7" i="30"/>
  <c r="BE7" i="30"/>
  <c r="BE14" i="30" s="1"/>
  <c r="BE14" i="28"/>
  <c r="AX14" i="28"/>
  <c r="AX7" i="30"/>
  <c r="AG30" i="28"/>
  <c r="AG20" i="30"/>
  <c r="AG30" i="30" s="1"/>
  <c r="AN7" i="30"/>
  <c r="H23" i="28"/>
  <c r="P23" i="30"/>
  <c r="H23" i="30" s="1"/>
  <c r="BF7" i="30"/>
  <c r="BF14" i="30" s="1"/>
  <c r="BF14" i="28"/>
  <c r="AV14" i="28"/>
  <c r="AV7" i="30"/>
  <c r="AV14" i="30" s="1"/>
  <c r="AE43" i="30"/>
  <c r="AE45" i="30" s="1"/>
  <c r="AE45" i="28"/>
  <c r="AI11" i="30" l="1"/>
  <c r="AI14" i="30" s="1"/>
  <c r="AG43" i="28"/>
  <c r="AG43" i="30" s="1"/>
  <c r="AG45" i="30" s="1"/>
  <c r="I20" i="23"/>
  <c r="I30" i="23" s="1"/>
  <c r="AK43" i="30"/>
  <c r="AK45" i="30" s="1"/>
  <c r="AK47" i="30" s="1"/>
  <c r="AK48" i="30" s="1"/>
  <c r="E43" i="28"/>
  <c r="E45" i="28" s="1"/>
  <c r="E47" i="28" s="1"/>
  <c r="E33" i="23"/>
  <c r="AC33" i="23"/>
  <c r="BB30" i="23"/>
  <c r="BA43" i="30"/>
  <c r="BA45" i="30" s="1"/>
  <c r="BA47" i="30" s="1"/>
  <c r="AC30" i="28"/>
  <c r="AC32" i="28" s="1"/>
  <c r="AC35" i="28" s="1"/>
  <c r="AC36" i="28" s="1"/>
  <c r="AC47" i="23"/>
  <c r="AC50" i="23" s="1"/>
  <c r="AC51" i="23" s="1"/>
  <c r="BA45" i="28"/>
  <c r="BA47" i="28" s="1"/>
  <c r="BA50" i="28" s="1"/>
  <c r="BA51" i="28" s="1"/>
  <c r="AC23" i="30"/>
  <c r="AC30" i="30" s="1"/>
  <c r="AC32" i="30" s="1"/>
  <c r="AC33" i="30" s="1"/>
  <c r="E47" i="23"/>
  <c r="E48" i="23" s="1"/>
  <c r="AI14" i="28"/>
  <c r="BD20" i="30"/>
  <c r="BD30" i="30" s="1"/>
  <c r="AX45" i="28"/>
  <c r="AX14" i="30"/>
  <c r="AX32" i="30" s="1"/>
  <c r="AX33" i="30" s="1"/>
  <c r="BD14" i="28"/>
  <c r="BD32" i="28" s="1"/>
  <c r="BD33" i="28" s="1"/>
  <c r="BF45" i="28"/>
  <c r="AH45" i="28"/>
  <c r="K20" i="23"/>
  <c r="Z20" i="28"/>
  <c r="Z20" i="30" s="1"/>
  <c r="Z30" i="30" s="1"/>
  <c r="P32" i="23"/>
  <c r="P33" i="23" s="1"/>
  <c r="J11" i="28"/>
  <c r="J14" i="28" s="1"/>
  <c r="G8" i="12" s="1"/>
  <c r="Q32" i="23"/>
  <c r="Q33" i="23" s="1"/>
  <c r="BD32" i="23"/>
  <c r="BD33" i="23" s="1"/>
  <c r="Q43" i="30"/>
  <c r="Q45" i="30" s="1"/>
  <c r="Y20" i="28"/>
  <c r="Y30" i="28" s="1"/>
  <c r="J43" i="28"/>
  <c r="J45" i="28" s="1"/>
  <c r="G16" i="12" s="1"/>
  <c r="Z32" i="23"/>
  <c r="Z33" i="23" s="1"/>
  <c r="BG11" i="30"/>
  <c r="BG14" i="30" s="1"/>
  <c r="BE32" i="23"/>
  <c r="BE33" i="23" s="1"/>
  <c r="J11" i="30"/>
  <c r="AG14" i="30"/>
  <c r="AG32" i="30" s="1"/>
  <c r="AG33" i="30" s="1"/>
  <c r="Z14" i="28"/>
  <c r="AG30" i="23"/>
  <c r="AG32" i="23" s="1"/>
  <c r="AG33" i="23" s="1"/>
  <c r="R14" i="28"/>
  <c r="R20" i="28"/>
  <c r="R20" i="30" s="1"/>
  <c r="R30" i="30" s="1"/>
  <c r="R32" i="30" s="1"/>
  <c r="Y45" i="28"/>
  <c r="BG14" i="28"/>
  <c r="Y14" i="30"/>
  <c r="Y45" i="23"/>
  <c r="R47" i="23"/>
  <c r="R48" i="23" s="1"/>
  <c r="R33" i="23"/>
  <c r="Q20" i="28"/>
  <c r="Q30" i="28" s="1"/>
  <c r="Y32" i="23"/>
  <c r="Y33" i="23" s="1"/>
  <c r="AH30" i="28"/>
  <c r="AH32" i="28" s="1"/>
  <c r="AH33" i="28" s="1"/>
  <c r="Q14" i="28"/>
  <c r="J14" i="23"/>
  <c r="K11" i="28"/>
  <c r="K14" i="28" s="1"/>
  <c r="H8" i="12" s="1"/>
  <c r="H20" i="23"/>
  <c r="H30" i="23" s="1"/>
  <c r="AQ30" i="28"/>
  <c r="AO11" i="30"/>
  <c r="I11" i="30" s="1"/>
  <c r="AO30" i="28"/>
  <c r="BE30" i="28"/>
  <c r="BE32" i="28" s="1"/>
  <c r="BE33" i="28" s="1"/>
  <c r="AQ14" i="28"/>
  <c r="AP47" i="23"/>
  <c r="AP48" i="23" s="1"/>
  <c r="AO14" i="28"/>
  <c r="K20" i="28"/>
  <c r="BF30" i="28"/>
  <c r="BF32" i="28" s="1"/>
  <c r="BF33" i="28" s="1"/>
  <c r="AQ11" i="30"/>
  <c r="I11" i="28"/>
  <c r="X20" i="28"/>
  <c r="X20" i="30" s="1"/>
  <c r="X30" i="30" s="1"/>
  <c r="I8" i="28"/>
  <c r="AP32" i="30"/>
  <c r="AP33" i="30" s="1"/>
  <c r="BF32" i="23"/>
  <c r="BF33" i="23" s="1"/>
  <c r="Z43" i="30"/>
  <c r="Z45" i="30" s="1"/>
  <c r="J20" i="23"/>
  <c r="J30" i="23" s="1"/>
  <c r="X7" i="28"/>
  <c r="H7" i="28" s="1"/>
  <c r="E28" i="29"/>
  <c r="E29" i="29"/>
  <c r="AF14" i="30"/>
  <c r="AF32" i="30" s="1"/>
  <c r="X43" i="30"/>
  <c r="X45" i="30" s="1"/>
  <c r="Z45" i="28"/>
  <c r="AF43" i="30"/>
  <c r="AF45" i="30" s="1"/>
  <c r="G29" i="29"/>
  <c r="H29" i="29"/>
  <c r="F29" i="29"/>
  <c r="AH32" i="23"/>
  <c r="AH33" i="23" s="1"/>
  <c r="AX32" i="23"/>
  <c r="AX33" i="23" s="1"/>
  <c r="AN14" i="28"/>
  <c r="K14" i="23"/>
  <c r="AN30" i="28"/>
  <c r="W45" i="28"/>
  <c r="G43" i="28"/>
  <c r="G45" i="28" s="1"/>
  <c r="D16" i="12" s="1"/>
  <c r="AN43" i="28"/>
  <c r="H43" i="28" s="1"/>
  <c r="H45" i="28" s="1"/>
  <c r="E16" i="12" s="1"/>
  <c r="AN32" i="23"/>
  <c r="AN33" i="23" s="1"/>
  <c r="H43" i="23"/>
  <c r="H45" i="23" s="1"/>
  <c r="AQ47" i="23"/>
  <c r="AQ48" i="23" s="1"/>
  <c r="AK50" i="23"/>
  <c r="AK51" i="23" s="1"/>
  <c r="AY30" i="30"/>
  <c r="AY32" i="30" s="1"/>
  <c r="AY33" i="30" s="1"/>
  <c r="I43" i="23"/>
  <c r="I45" i="23" s="1"/>
  <c r="X32" i="23"/>
  <c r="X33" i="23" s="1"/>
  <c r="AY30" i="28"/>
  <c r="AY32" i="28" s="1"/>
  <c r="BE43" i="28"/>
  <c r="BE45" i="28" s="1"/>
  <c r="AA23" i="30"/>
  <c r="AA30" i="30" s="1"/>
  <c r="H7" i="23"/>
  <c r="H14" i="23" s="1"/>
  <c r="AA30" i="23"/>
  <c r="AA32" i="23" s="1"/>
  <c r="AA33" i="23" s="1"/>
  <c r="I14" i="23"/>
  <c r="AN11" i="30"/>
  <c r="AN14" i="30" s="1"/>
  <c r="AN32" i="30" s="1"/>
  <c r="AN33" i="30" s="1"/>
  <c r="H11" i="28"/>
  <c r="P11" i="30"/>
  <c r="P14" i="30" s="1"/>
  <c r="P20" i="28"/>
  <c r="BB14" i="23"/>
  <c r="BB7" i="28"/>
  <c r="V20" i="28"/>
  <c r="V11" i="30"/>
  <c r="O8" i="30"/>
  <c r="G8" i="30" s="1"/>
  <c r="G8" i="28"/>
  <c r="V14" i="23"/>
  <c r="V7" i="28"/>
  <c r="AA45" i="23"/>
  <c r="AA43" i="28"/>
  <c r="O10" i="30"/>
  <c r="G10" i="30" s="1"/>
  <c r="G10" i="28"/>
  <c r="AE11" i="30"/>
  <c r="AE20" i="28"/>
  <c r="W20" i="28"/>
  <c r="W11" i="30"/>
  <c r="AT14" i="23"/>
  <c r="AT7" i="28"/>
  <c r="S25" i="30"/>
  <c r="K25" i="30" s="1"/>
  <c r="K25" i="28"/>
  <c r="AL20" i="28"/>
  <c r="AL11" i="30"/>
  <c r="N14" i="23"/>
  <c r="F7" i="23"/>
  <c r="F14" i="23" s="1"/>
  <c r="N7" i="28"/>
  <c r="N24" i="30"/>
  <c r="F24" i="30" s="1"/>
  <c r="F24" i="28"/>
  <c r="O11" i="30"/>
  <c r="G11" i="28"/>
  <c r="O20" i="28"/>
  <c r="AD43" i="28"/>
  <c r="AD45" i="23"/>
  <c r="N30" i="23"/>
  <c r="F20" i="23"/>
  <c r="AD11" i="30"/>
  <c r="AD20" i="28"/>
  <c r="AL7" i="28"/>
  <c r="AL14" i="23"/>
  <c r="V43" i="28"/>
  <c r="V45" i="23"/>
  <c r="AT11" i="30"/>
  <c r="AT20" i="28"/>
  <c r="AF32" i="23"/>
  <c r="AF33" i="23" s="1"/>
  <c r="F23" i="23"/>
  <c r="N23" i="28"/>
  <c r="AU20" i="28"/>
  <c r="AU11" i="30"/>
  <c r="BG43" i="28"/>
  <c r="BG45" i="23"/>
  <c r="V30" i="23"/>
  <c r="AM20" i="28"/>
  <c r="AM11" i="30"/>
  <c r="BC14" i="23"/>
  <c r="BC32" i="23" s="1"/>
  <c r="BC47" i="23" s="1"/>
  <c r="BC7" i="28"/>
  <c r="N11" i="30"/>
  <c r="F11" i="28"/>
  <c r="N20" i="28"/>
  <c r="AD30" i="23"/>
  <c r="N43" i="28"/>
  <c r="F43" i="23"/>
  <c r="F45" i="23" s="1"/>
  <c r="N45" i="23"/>
  <c r="AI45" i="23"/>
  <c r="AI43" i="28"/>
  <c r="AT30" i="23"/>
  <c r="BB43" i="28"/>
  <c r="BB45" i="23"/>
  <c r="O9" i="30"/>
  <c r="G9" i="30" s="1"/>
  <c r="G9" i="28"/>
  <c r="AY43" i="28"/>
  <c r="AY45" i="23"/>
  <c r="F25" i="28"/>
  <c r="N25" i="30"/>
  <c r="F25" i="30" s="1"/>
  <c r="AE14" i="23"/>
  <c r="AE32" i="23" s="1"/>
  <c r="AE33" i="23" s="1"/>
  <c r="AE7" i="28"/>
  <c r="S45" i="23"/>
  <c r="S43" i="28"/>
  <c r="K43" i="23"/>
  <c r="K45" i="23" s="1"/>
  <c r="G20" i="23"/>
  <c r="G30" i="23" s="1"/>
  <c r="O30" i="23"/>
  <c r="AD14" i="23"/>
  <c r="AD7" i="28"/>
  <c r="S24" i="30"/>
  <c r="K24" i="30" s="1"/>
  <c r="K24" i="28"/>
  <c r="BG23" i="28"/>
  <c r="BG30" i="23"/>
  <c r="BG32" i="23" s="1"/>
  <c r="BG33" i="23" s="1"/>
  <c r="F10" i="28"/>
  <c r="N10" i="30"/>
  <c r="F10" i="30" s="1"/>
  <c r="N9" i="30"/>
  <c r="F9" i="30" s="1"/>
  <c r="F9" i="28"/>
  <c r="W14" i="23"/>
  <c r="W32" i="23" s="1"/>
  <c r="W33" i="23" s="1"/>
  <c r="W7" i="28"/>
  <c r="O7" i="28"/>
  <c r="G7" i="23"/>
  <c r="G14" i="23" s="1"/>
  <c r="O14" i="23"/>
  <c r="N8" i="30"/>
  <c r="F8" i="30" s="1"/>
  <c r="F8" i="28"/>
  <c r="AI23" i="28"/>
  <c r="AI30" i="23"/>
  <c r="AI32" i="23" s="1"/>
  <c r="AL30" i="23"/>
  <c r="AU7" i="28"/>
  <c r="AU14" i="23"/>
  <c r="AU32" i="23" s="1"/>
  <c r="AU33" i="23" s="1"/>
  <c r="BB11" i="30"/>
  <c r="BB20" i="28"/>
  <c r="AL45" i="23"/>
  <c r="AL43" i="28"/>
  <c r="AT45" i="23"/>
  <c r="AT43" i="28"/>
  <c r="BC20" i="28"/>
  <c r="BC11" i="30"/>
  <c r="AM7" i="28"/>
  <c r="AM14" i="23"/>
  <c r="AM32" i="23" s="1"/>
  <c r="AM33" i="23" s="1"/>
  <c r="S23" i="28"/>
  <c r="S30" i="23"/>
  <c r="S32" i="23" s="1"/>
  <c r="S33" i="23" s="1"/>
  <c r="K23" i="23"/>
  <c r="AY30" i="23"/>
  <c r="AY32" i="23" s="1"/>
  <c r="AY33" i="23" s="1"/>
  <c r="J42" i="30"/>
  <c r="R45" i="30"/>
  <c r="Y14" i="28"/>
  <c r="I7" i="28"/>
  <c r="BD14" i="30"/>
  <c r="E36" i="28"/>
  <c r="B14" i="12" s="1"/>
  <c r="B9" i="12"/>
  <c r="B10" i="12" s="1"/>
  <c r="B11" i="12" s="1"/>
  <c r="E33" i="28"/>
  <c r="AK47" i="28"/>
  <c r="AK50" i="28" s="1"/>
  <c r="AK51" i="28" s="1"/>
  <c r="AS48" i="23"/>
  <c r="AS50" i="23"/>
  <c r="AS51" i="23" s="1"/>
  <c r="BA50" i="23"/>
  <c r="BA51" i="23" s="1"/>
  <c r="BA48" i="23"/>
  <c r="U47" i="28"/>
  <c r="U48" i="23"/>
  <c r="U50" i="23"/>
  <c r="U51" i="23" s="1"/>
  <c r="AK33" i="28"/>
  <c r="AK35" i="28"/>
  <c r="AK36" i="28" s="1"/>
  <c r="AS47" i="30"/>
  <c r="AS33" i="28"/>
  <c r="AS35" i="28"/>
  <c r="AS36" i="28" s="1"/>
  <c r="B16" i="12"/>
  <c r="U35" i="30"/>
  <c r="U33" i="30"/>
  <c r="BA35" i="30"/>
  <c r="BA33" i="30"/>
  <c r="M33" i="30"/>
  <c r="M47" i="30"/>
  <c r="M35" i="30"/>
  <c r="M48" i="28"/>
  <c r="M50" i="28"/>
  <c r="M51" i="28" s="1"/>
  <c r="U33" i="28"/>
  <c r="U35" i="28"/>
  <c r="U36" i="28" s="1"/>
  <c r="E1" i="23"/>
  <c r="AS33" i="30"/>
  <c r="AS35" i="30"/>
  <c r="U45" i="30"/>
  <c r="U47" i="30" s="1"/>
  <c r="BA35" i="28"/>
  <c r="BA36" i="28" s="1"/>
  <c r="BA33" i="28"/>
  <c r="AK33" i="30"/>
  <c r="AK35" i="30"/>
  <c r="AS47" i="28"/>
  <c r="AO33" i="23"/>
  <c r="J23" i="28"/>
  <c r="AW32" i="28"/>
  <c r="AW33" i="28" s="1"/>
  <c r="AV32" i="30"/>
  <c r="AV33" i="30" s="1"/>
  <c r="AP47" i="28"/>
  <c r="AP48" i="28" s="1"/>
  <c r="AW32" i="30"/>
  <c r="AW33" i="30" s="1"/>
  <c r="AV47" i="23"/>
  <c r="AV48" i="23" s="1"/>
  <c r="AA32" i="28"/>
  <c r="AA33" i="28" s="1"/>
  <c r="BE32" i="30"/>
  <c r="AH32" i="30"/>
  <c r="AH33" i="30" s="1"/>
  <c r="AA14" i="30"/>
  <c r="K7" i="30"/>
  <c r="O45" i="30"/>
  <c r="G43" i="30"/>
  <c r="G45" i="30" s="1"/>
  <c r="D16" i="29" s="1"/>
  <c r="AW47" i="23"/>
  <c r="AW48" i="23" s="1"/>
  <c r="P45" i="30"/>
  <c r="Q14" i="30"/>
  <c r="I7" i="30"/>
  <c r="AG32" i="28"/>
  <c r="Z14" i="30"/>
  <c r="J7" i="30"/>
  <c r="BF32" i="30"/>
  <c r="BF33" i="30" s="1"/>
  <c r="AX32" i="28"/>
  <c r="AX33" i="28" s="1"/>
  <c r="K20" i="30"/>
  <c r="AV32" i="28"/>
  <c r="AV33" i="28" s="1"/>
  <c r="AF32" i="28"/>
  <c r="AG45" i="28" l="1"/>
  <c r="AG47" i="28" s="1"/>
  <c r="AG48" i="28" s="1"/>
  <c r="E50" i="23"/>
  <c r="E51" i="23" s="1"/>
  <c r="E43" i="30"/>
  <c r="E45" i="30" s="1"/>
  <c r="B16" i="29" s="1"/>
  <c r="E23" i="30"/>
  <c r="E30" i="30" s="1"/>
  <c r="B9" i="29" s="1"/>
  <c r="B10" i="29" s="1"/>
  <c r="B11" i="29" s="1"/>
  <c r="BB32" i="23"/>
  <c r="BB33" i="23" s="1"/>
  <c r="AC48" i="23"/>
  <c r="AC33" i="28"/>
  <c r="AC47" i="28"/>
  <c r="AC48" i="28" s="1"/>
  <c r="AC35" i="30"/>
  <c r="AC47" i="30"/>
  <c r="AC48" i="30" s="1"/>
  <c r="BD32" i="30"/>
  <c r="BD33" i="30" s="1"/>
  <c r="P47" i="23"/>
  <c r="P48" i="23" s="1"/>
  <c r="AO32" i="28"/>
  <c r="AO47" i="28" s="1"/>
  <c r="AO48" i="28" s="1"/>
  <c r="K30" i="23"/>
  <c r="K32" i="23" s="1"/>
  <c r="K47" i="23" s="1"/>
  <c r="K48" i="23" s="1"/>
  <c r="Y47" i="23"/>
  <c r="Y48" i="23" s="1"/>
  <c r="BD47" i="23"/>
  <c r="BD48" i="23" s="1"/>
  <c r="R30" i="28"/>
  <c r="R32" i="28" s="1"/>
  <c r="R33" i="28" s="1"/>
  <c r="BF47" i="23"/>
  <c r="BF48" i="23" s="1"/>
  <c r="Z30" i="28"/>
  <c r="Z32" i="28" s="1"/>
  <c r="Z33" i="28" s="1"/>
  <c r="Z47" i="23"/>
  <c r="Z48" i="23" s="1"/>
  <c r="K11" i="30"/>
  <c r="K14" i="30" s="1"/>
  <c r="AQ14" i="30"/>
  <c r="AQ32" i="30" s="1"/>
  <c r="AQ33" i="30" s="1"/>
  <c r="J14" i="30"/>
  <c r="G8" i="29" s="1"/>
  <c r="Q47" i="23"/>
  <c r="Q48" i="23" s="1"/>
  <c r="Y20" i="30"/>
  <c r="Y30" i="30" s="1"/>
  <c r="Y32" i="30" s="1"/>
  <c r="Y33" i="30" s="1"/>
  <c r="BE47" i="23"/>
  <c r="BE48" i="23" s="1"/>
  <c r="Y32" i="28"/>
  <c r="Y33" i="28" s="1"/>
  <c r="J20" i="28"/>
  <c r="J30" i="28" s="1"/>
  <c r="G9" i="12" s="1"/>
  <c r="G10" i="12" s="1"/>
  <c r="G11" i="12" s="1"/>
  <c r="X7" i="30"/>
  <c r="X14" i="30" s="1"/>
  <c r="X32" i="30" s="1"/>
  <c r="X47" i="30" s="1"/>
  <c r="X48" i="30" s="1"/>
  <c r="AG47" i="23"/>
  <c r="AG48" i="23" s="1"/>
  <c r="Q32" i="28"/>
  <c r="Q47" i="28" s="1"/>
  <c r="Q48" i="28" s="1"/>
  <c r="I20" i="28"/>
  <c r="I30" i="28" s="1"/>
  <c r="F9" i="12" s="1"/>
  <c r="AO14" i="30"/>
  <c r="AO32" i="30" s="1"/>
  <c r="AO33" i="30" s="1"/>
  <c r="Q20" i="30"/>
  <c r="J32" i="23"/>
  <c r="J33" i="23" s="1"/>
  <c r="I14" i="28"/>
  <c r="F8" i="12" s="1"/>
  <c r="AQ32" i="28"/>
  <c r="AQ47" i="28" s="1"/>
  <c r="AQ48" i="28" s="1"/>
  <c r="J43" i="30"/>
  <c r="J45" i="30" s="1"/>
  <c r="G16" i="29" s="1"/>
  <c r="X30" i="28"/>
  <c r="AN47" i="23"/>
  <c r="AN48" i="23" s="1"/>
  <c r="H14" i="28"/>
  <c r="E8" i="12" s="1"/>
  <c r="AP47" i="30"/>
  <c r="AP48" i="30" s="1"/>
  <c r="AX47" i="23"/>
  <c r="AX48" i="23" s="1"/>
  <c r="X14" i="28"/>
  <c r="AH47" i="23"/>
  <c r="AH48" i="23" s="1"/>
  <c r="H11" i="30"/>
  <c r="AN32" i="28"/>
  <c r="AN33" i="28" s="1"/>
  <c r="AN43" i="30"/>
  <c r="AN45" i="30" s="1"/>
  <c r="AN47" i="30" s="1"/>
  <c r="AN48" i="30" s="1"/>
  <c r="AN45" i="28"/>
  <c r="AA47" i="23"/>
  <c r="AA48" i="23" s="1"/>
  <c r="I32" i="23"/>
  <c r="I47" i="23" s="1"/>
  <c r="I48" i="23" s="1"/>
  <c r="X47" i="23"/>
  <c r="X48" i="23" s="1"/>
  <c r="AE47" i="23"/>
  <c r="AE48" i="23" s="1"/>
  <c r="BC33" i="23"/>
  <c r="BE43" i="30"/>
  <c r="BE45" i="30" s="1"/>
  <c r="BE47" i="30" s="1"/>
  <c r="BE48" i="30" s="1"/>
  <c r="I43" i="28"/>
  <c r="I45" i="28" s="1"/>
  <c r="F16" i="12" s="1"/>
  <c r="H32" i="23"/>
  <c r="H33" i="23" s="1"/>
  <c r="AM47" i="23"/>
  <c r="AM48" i="23" s="1"/>
  <c r="O32" i="23"/>
  <c r="O33" i="23" s="1"/>
  <c r="AY47" i="23"/>
  <c r="AY48" i="23" s="1"/>
  <c r="P20" i="30"/>
  <c r="H20" i="28"/>
  <c r="H30" i="28" s="1"/>
  <c r="E9" i="12" s="1"/>
  <c r="P30" i="28"/>
  <c r="P32" i="28" s="1"/>
  <c r="P33" i="28" s="1"/>
  <c r="S47" i="23"/>
  <c r="S48" i="23" s="1"/>
  <c r="W47" i="23"/>
  <c r="W48" i="23" s="1"/>
  <c r="AL32" i="23"/>
  <c r="AL35" i="23" s="1"/>
  <c r="AL36" i="23" s="1"/>
  <c r="F30" i="23"/>
  <c r="F32" i="23" s="1"/>
  <c r="AF47" i="23"/>
  <c r="AF48" i="23" s="1"/>
  <c r="AU47" i="23"/>
  <c r="AU48" i="23" s="1"/>
  <c r="AD32" i="23"/>
  <c r="AI35" i="23" s="1"/>
  <c r="AI36" i="23" s="1"/>
  <c r="AI33" i="23"/>
  <c r="AI47" i="23"/>
  <c r="AI48" i="23" s="1"/>
  <c r="N43" i="30"/>
  <c r="N45" i="28"/>
  <c r="F43" i="28"/>
  <c r="F45" i="28" s="1"/>
  <c r="C16" i="12" s="1"/>
  <c r="O30" i="28"/>
  <c r="O20" i="30"/>
  <c r="G20" i="28"/>
  <c r="G30" i="28" s="1"/>
  <c r="D9" i="12" s="1"/>
  <c r="S23" i="30"/>
  <c r="S30" i="28"/>
  <c r="S32" i="28" s="1"/>
  <c r="S33" i="28" s="1"/>
  <c r="K23" i="28"/>
  <c r="K30" i="28" s="1"/>
  <c r="H9" i="12" s="1"/>
  <c r="H10" i="12" s="1"/>
  <c r="H11" i="12" s="1"/>
  <c r="BC30" i="28"/>
  <c r="BC20" i="30"/>
  <c r="BC30" i="30" s="1"/>
  <c r="AU7" i="30"/>
  <c r="AU14" i="30" s="1"/>
  <c r="AU14" i="28"/>
  <c r="O14" i="28"/>
  <c r="G7" i="28"/>
  <c r="G14" i="28" s="1"/>
  <c r="D8" i="12" s="1"/>
  <c r="O7" i="30"/>
  <c r="AD7" i="30"/>
  <c r="AD14" i="30" s="1"/>
  <c r="AD14" i="28"/>
  <c r="AY45" i="28"/>
  <c r="AY47" i="28" s="1"/>
  <c r="AY48" i="28" s="1"/>
  <c r="AY43" i="30"/>
  <c r="AY45" i="30" s="1"/>
  <c r="AY47" i="30" s="1"/>
  <c r="AY48" i="30" s="1"/>
  <c r="BB45" i="28"/>
  <c r="BB43" i="30"/>
  <c r="BB45" i="30" s="1"/>
  <c r="N30" i="28"/>
  <c r="F20" i="28"/>
  <c r="N20" i="30"/>
  <c r="BG47" i="23"/>
  <c r="BG48" i="23" s="1"/>
  <c r="N23" i="30"/>
  <c r="F23" i="30" s="1"/>
  <c r="F23" i="28"/>
  <c r="AD20" i="30"/>
  <c r="AD30" i="30" s="1"/>
  <c r="AD30" i="28"/>
  <c r="G11" i="30"/>
  <c r="AE20" i="30"/>
  <c r="AE30" i="30" s="1"/>
  <c r="AE30" i="28"/>
  <c r="AA45" i="28"/>
  <c r="AA47" i="28" s="1"/>
  <c r="AA48" i="28" s="1"/>
  <c r="AA43" i="30"/>
  <c r="AA45" i="30" s="1"/>
  <c r="BB7" i="30"/>
  <c r="BB14" i="30" s="1"/>
  <c r="BB14" i="28"/>
  <c r="F11" i="30"/>
  <c r="AM20" i="30"/>
  <c r="AM30" i="30" s="1"/>
  <c r="AM30" i="28"/>
  <c r="AT20" i="30"/>
  <c r="AT30" i="30" s="1"/>
  <c r="AT30" i="28"/>
  <c r="AT45" i="28"/>
  <c r="AT43" i="30"/>
  <c r="AT45" i="30" s="1"/>
  <c r="BB20" i="30"/>
  <c r="BB30" i="30" s="1"/>
  <c r="BB30" i="28"/>
  <c r="G32" i="23"/>
  <c r="BG23" i="30"/>
  <c r="BG30" i="30" s="1"/>
  <c r="BG32" i="30" s="1"/>
  <c r="BG30" i="28"/>
  <c r="BG32" i="28" s="1"/>
  <c r="BG33" i="28" s="1"/>
  <c r="S43" i="30"/>
  <c r="S45" i="28"/>
  <c r="K43" i="28"/>
  <c r="K45" i="28" s="1"/>
  <c r="H16" i="12" s="1"/>
  <c r="BG43" i="30"/>
  <c r="BG45" i="30" s="1"/>
  <c r="BG45" i="28"/>
  <c r="V45" i="28"/>
  <c r="V43" i="30"/>
  <c r="V45" i="30" s="1"/>
  <c r="AD45" i="28"/>
  <c r="AD43" i="30"/>
  <c r="AD45" i="30" s="1"/>
  <c r="N32" i="23"/>
  <c r="W20" i="30"/>
  <c r="W30" i="30" s="1"/>
  <c r="W30" i="28"/>
  <c r="AM7" i="30"/>
  <c r="AM14" i="30" s="1"/>
  <c r="AM14" i="28"/>
  <c r="W7" i="30"/>
  <c r="W14" i="30" s="1"/>
  <c r="W14" i="28"/>
  <c r="AI45" i="28"/>
  <c r="AI43" i="30"/>
  <c r="AI45" i="30" s="1"/>
  <c r="AT14" i="28"/>
  <c r="AT7" i="30"/>
  <c r="AT14" i="30" s="1"/>
  <c r="V7" i="30"/>
  <c r="V14" i="30" s="1"/>
  <c r="V14" i="28"/>
  <c r="AL43" i="30"/>
  <c r="AL45" i="30" s="1"/>
  <c r="AL45" i="28"/>
  <c r="AI23" i="30"/>
  <c r="AI30" i="30" s="1"/>
  <c r="AI32" i="30" s="1"/>
  <c r="AI30" i="28"/>
  <c r="AI32" i="28" s="1"/>
  <c r="AI33" i="28" s="1"/>
  <c r="AE7" i="30"/>
  <c r="AE14" i="30" s="1"/>
  <c r="AE14" i="28"/>
  <c r="BC14" i="28"/>
  <c r="BC7" i="30"/>
  <c r="BC14" i="30" s="1"/>
  <c r="AU30" i="28"/>
  <c r="AU20" i="30"/>
  <c r="AU30" i="30" s="1"/>
  <c r="AL14" i="28"/>
  <c r="AL7" i="30"/>
  <c r="AL14" i="30" s="1"/>
  <c r="N7" i="30"/>
  <c r="N14" i="28"/>
  <c r="F7" i="28"/>
  <c r="F14" i="28" s="1"/>
  <c r="C8" i="12" s="1"/>
  <c r="AL20" i="30"/>
  <c r="AL30" i="30" s="1"/>
  <c r="AL30" i="28"/>
  <c r="AT32" i="23"/>
  <c r="V32" i="23"/>
  <c r="V20" i="30"/>
  <c r="V30" i="30" s="1"/>
  <c r="V30" i="28"/>
  <c r="I14" i="30"/>
  <c r="F8" i="29" s="1"/>
  <c r="B17" i="12"/>
  <c r="B18" i="12" s="1"/>
  <c r="BA48" i="28"/>
  <c r="AK50" i="30"/>
  <c r="AK51" i="30" s="1"/>
  <c r="E1" i="28"/>
  <c r="AK48" i="28"/>
  <c r="R33" i="30"/>
  <c r="R47" i="30"/>
  <c r="R48" i="30" s="1"/>
  <c r="J20" i="30"/>
  <c r="J30" i="30" s="1"/>
  <c r="G9" i="29" s="1"/>
  <c r="BA50" i="30"/>
  <c r="BA51" i="30" s="1"/>
  <c r="BA48" i="30"/>
  <c r="AS48" i="28"/>
  <c r="AS50" i="28"/>
  <c r="AS51" i="28" s="1"/>
  <c r="U48" i="30"/>
  <c r="U50" i="30"/>
  <c r="U51" i="30" s="1"/>
  <c r="U48" i="28"/>
  <c r="U50" i="28"/>
  <c r="U51" i="28" s="1"/>
  <c r="E50" i="28"/>
  <c r="E48" i="28"/>
  <c r="AS48" i="30"/>
  <c r="AS50" i="30"/>
  <c r="AS51" i="30" s="1"/>
  <c r="M50" i="30"/>
  <c r="M51" i="30" s="1"/>
  <c r="M48" i="30"/>
  <c r="AW47" i="28"/>
  <c r="AW48" i="28" s="1"/>
  <c r="AG47" i="30"/>
  <c r="AG48" i="30" s="1"/>
  <c r="AW47" i="30"/>
  <c r="AW48" i="30" s="1"/>
  <c r="AV47" i="30"/>
  <c r="AV48" i="30" s="1"/>
  <c r="BD47" i="28"/>
  <c r="BD48" i="28" s="1"/>
  <c r="BE47" i="28"/>
  <c r="BE48" i="28" s="1"/>
  <c r="Z32" i="30"/>
  <c r="Z33" i="30" s="1"/>
  <c r="AX47" i="30"/>
  <c r="AX48" i="30" s="1"/>
  <c r="AH47" i="28"/>
  <c r="AH48" i="28" s="1"/>
  <c r="AH47" i="30"/>
  <c r="AH48" i="30" s="1"/>
  <c r="AF47" i="30"/>
  <c r="AF48" i="30" s="1"/>
  <c r="BF47" i="28"/>
  <c r="BF48" i="28" s="1"/>
  <c r="AY33" i="28"/>
  <c r="AF33" i="30"/>
  <c r="AA32" i="30"/>
  <c r="AA33" i="30" s="1"/>
  <c r="AF33" i="28"/>
  <c r="BC48" i="23"/>
  <c r="AG33" i="28"/>
  <c r="BF47" i="30"/>
  <c r="BF48" i="30" s="1"/>
  <c r="AF47" i="28"/>
  <c r="AX47" i="28"/>
  <c r="AX48" i="28" s="1"/>
  <c r="AV47" i="28"/>
  <c r="AV48" i="28" s="1"/>
  <c r="BE33" i="30"/>
  <c r="E32" i="30" l="1"/>
  <c r="E33" i="30" s="1"/>
  <c r="BG35" i="23"/>
  <c r="BG36" i="23" s="1"/>
  <c r="BB47" i="23"/>
  <c r="BB48" i="23" s="1"/>
  <c r="BF35" i="23"/>
  <c r="BF36" i="23" s="1"/>
  <c r="BD35" i="23"/>
  <c r="BD36" i="23" s="1"/>
  <c r="BB35" i="23"/>
  <c r="BB36" i="23" s="1"/>
  <c r="BC35" i="23"/>
  <c r="BC36" i="23" s="1"/>
  <c r="BE35" i="23"/>
  <c r="BE36" i="23" s="1"/>
  <c r="AC50" i="28"/>
  <c r="AC51" i="28" s="1"/>
  <c r="AC50" i="30"/>
  <c r="AC51" i="30" s="1"/>
  <c r="AO33" i="28"/>
  <c r="BD47" i="30"/>
  <c r="BD48" i="30" s="1"/>
  <c r="F10" i="12"/>
  <c r="F17" i="12" s="1"/>
  <c r="F18" i="12" s="1"/>
  <c r="J47" i="23"/>
  <c r="J48" i="23" s="1"/>
  <c r="Y47" i="30"/>
  <c r="Y48" i="30" s="1"/>
  <c r="Q33" i="28"/>
  <c r="X32" i="28"/>
  <c r="X33" i="28" s="1"/>
  <c r="AQ47" i="30"/>
  <c r="AQ48" i="30" s="1"/>
  <c r="Z47" i="28"/>
  <c r="Z48" i="28" s="1"/>
  <c r="R47" i="28"/>
  <c r="R48" i="28" s="1"/>
  <c r="H47" i="23"/>
  <c r="H48" i="23" s="1"/>
  <c r="I20" i="30"/>
  <c r="I30" i="30" s="1"/>
  <c r="F9" i="29" s="1"/>
  <c r="F10" i="29" s="1"/>
  <c r="Y47" i="28"/>
  <c r="Y48" i="28" s="1"/>
  <c r="W32" i="28"/>
  <c r="W33" i="28" s="1"/>
  <c r="H7" i="30"/>
  <c r="H14" i="30" s="1"/>
  <c r="E8" i="29" s="1"/>
  <c r="AO47" i="30"/>
  <c r="AO48" i="30" s="1"/>
  <c r="AQ33" i="28"/>
  <c r="I32" i="28"/>
  <c r="I33" i="28" s="1"/>
  <c r="Q30" i="30"/>
  <c r="Q32" i="30" s="1"/>
  <c r="Q33" i="30" s="1"/>
  <c r="E10" i="12"/>
  <c r="E11" i="12" s="1"/>
  <c r="K33" i="23"/>
  <c r="H43" i="30"/>
  <c r="H45" i="30" s="1"/>
  <c r="E16" i="29" s="1"/>
  <c r="AN47" i="28"/>
  <c r="AN48" i="28" s="1"/>
  <c r="I33" i="23"/>
  <c r="I43" i="30"/>
  <c r="I45" i="30" s="1"/>
  <c r="F16" i="29" s="1"/>
  <c r="AQ35" i="23"/>
  <c r="AQ36" i="23" s="1"/>
  <c r="J32" i="28"/>
  <c r="J33" i="28" s="1"/>
  <c r="AT32" i="28"/>
  <c r="AT33" i="28" s="1"/>
  <c r="AM32" i="28"/>
  <c r="AM47" i="28" s="1"/>
  <c r="AM48" i="28" s="1"/>
  <c r="S47" i="28"/>
  <c r="S48" i="28" s="1"/>
  <c r="N32" i="28"/>
  <c r="N33" i="28" s="1"/>
  <c r="AM32" i="30"/>
  <c r="AM47" i="30" s="1"/>
  <c r="AM48" i="30" s="1"/>
  <c r="BG47" i="28"/>
  <c r="BG48" i="28" s="1"/>
  <c r="AL47" i="23"/>
  <c r="AP50" i="23" s="1"/>
  <c r="AP51" i="23" s="1"/>
  <c r="O47" i="23"/>
  <c r="O48" i="23" s="1"/>
  <c r="BC32" i="28"/>
  <c r="BC33" i="28" s="1"/>
  <c r="H32" i="28"/>
  <c r="H47" i="28" s="1"/>
  <c r="H48" i="28" s="1"/>
  <c r="AP35" i="23"/>
  <c r="AP36" i="23" s="1"/>
  <c r="I35" i="23"/>
  <c r="I36" i="23" s="1"/>
  <c r="W32" i="30"/>
  <c r="AI47" i="28"/>
  <c r="AI48" i="28" s="1"/>
  <c r="AL33" i="23"/>
  <c r="AO35" i="23"/>
  <c r="AO36" i="23" s="1"/>
  <c r="J35" i="23"/>
  <c r="J36" i="23" s="1"/>
  <c r="AE32" i="30"/>
  <c r="AM35" i="23"/>
  <c r="AM36" i="23" s="1"/>
  <c r="AN35" i="23"/>
  <c r="AN36" i="23" s="1"/>
  <c r="X33" i="30"/>
  <c r="BC32" i="30"/>
  <c r="D10" i="12"/>
  <c r="D11" i="12" s="1"/>
  <c r="BG33" i="30"/>
  <c r="BG47" i="30"/>
  <c r="BG48" i="30" s="1"/>
  <c r="F33" i="23"/>
  <c r="F35" i="23"/>
  <c r="F36" i="23" s="1"/>
  <c r="H35" i="23"/>
  <c r="H36" i="23" s="1"/>
  <c r="O32" i="28"/>
  <c r="P47" i="28"/>
  <c r="P48" i="28" s="1"/>
  <c r="AT32" i="30"/>
  <c r="AT33" i="30" s="1"/>
  <c r="G35" i="23"/>
  <c r="G36" i="23" s="1"/>
  <c r="AD47" i="23"/>
  <c r="AH35" i="23"/>
  <c r="AH36" i="23" s="1"/>
  <c r="AD33" i="23"/>
  <c r="AE35" i="23"/>
  <c r="AE36" i="23" s="1"/>
  <c r="AF35" i="23"/>
  <c r="AF36" i="23" s="1"/>
  <c r="AG35" i="23"/>
  <c r="AG36" i="23" s="1"/>
  <c r="AD35" i="23"/>
  <c r="AD36" i="23" s="1"/>
  <c r="AU32" i="28"/>
  <c r="K35" i="23"/>
  <c r="K36" i="23" s="1"/>
  <c r="AL32" i="28"/>
  <c r="AL47" i="28" s="1"/>
  <c r="F47" i="23"/>
  <c r="P30" i="30"/>
  <c r="P32" i="30" s="1"/>
  <c r="P33" i="30" s="1"/>
  <c r="H20" i="30"/>
  <c r="H30" i="30" s="1"/>
  <c r="E9" i="29" s="1"/>
  <c r="AI33" i="30"/>
  <c r="AI47" i="30"/>
  <c r="AI48" i="30" s="1"/>
  <c r="S45" i="30"/>
  <c r="K43" i="30"/>
  <c r="K45" i="30" s="1"/>
  <c r="H16" i="29" s="1"/>
  <c r="BB32" i="28"/>
  <c r="AD32" i="30"/>
  <c r="K32" i="28"/>
  <c r="K33" i="28" s="1"/>
  <c r="F7" i="30"/>
  <c r="F14" i="30" s="1"/>
  <c r="N14" i="30"/>
  <c r="V32" i="28"/>
  <c r="S30" i="30"/>
  <c r="S32" i="30" s="1"/>
  <c r="S33" i="30" s="1"/>
  <c r="K23" i="30"/>
  <c r="K30" i="30" s="1"/>
  <c r="H9" i="29" s="1"/>
  <c r="G32" i="28"/>
  <c r="G33" i="28" s="1"/>
  <c r="AL32" i="30"/>
  <c r="V32" i="30"/>
  <c r="N47" i="23"/>
  <c r="N33" i="23"/>
  <c r="S35" i="23"/>
  <c r="S36" i="23" s="1"/>
  <c r="P35" i="23"/>
  <c r="O35" i="23"/>
  <c r="R35" i="23"/>
  <c r="R36" i="23" s="1"/>
  <c r="N35" i="23"/>
  <c r="Q35" i="23"/>
  <c r="Q36" i="23" s="1"/>
  <c r="G33" i="23"/>
  <c r="G47" i="23"/>
  <c r="AD32" i="28"/>
  <c r="V33" i="23"/>
  <c r="V35" i="23"/>
  <c r="V36" i="23" s="1"/>
  <c r="X35" i="23"/>
  <c r="X36" i="23" s="1"/>
  <c r="V47" i="23"/>
  <c r="Z35" i="23"/>
  <c r="Z36" i="23" s="1"/>
  <c r="Y35" i="23"/>
  <c r="Y36" i="23" s="1"/>
  <c r="W35" i="23"/>
  <c r="W36" i="23" s="1"/>
  <c r="AA35" i="23"/>
  <c r="AA36" i="23" s="1"/>
  <c r="N30" i="30"/>
  <c r="F20" i="30"/>
  <c r="F30" i="30" s="1"/>
  <c r="C9" i="29" s="1"/>
  <c r="AT47" i="23"/>
  <c r="AY35" i="23"/>
  <c r="AY36" i="23" s="1"/>
  <c r="AW35" i="23"/>
  <c r="AW36" i="23" s="1"/>
  <c r="AU35" i="23"/>
  <c r="AU36" i="23" s="1"/>
  <c r="AT33" i="23"/>
  <c r="AV35" i="23"/>
  <c r="AV36" i="23" s="1"/>
  <c r="AT35" i="23"/>
  <c r="AT36" i="23" s="1"/>
  <c r="AX35" i="23"/>
  <c r="AX36" i="23" s="1"/>
  <c r="AE32" i="28"/>
  <c r="BB32" i="30"/>
  <c r="F30" i="28"/>
  <c r="C9" i="12" s="1"/>
  <c r="C10" i="12" s="1"/>
  <c r="C17" i="12" s="1"/>
  <c r="C18" i="12" s="1"/>
  <c r="O14" i="30"/>
  <c r="G7" i="30"/>
  <c r="G14" i="30" s="1"/>
  <c r="AU32" i="30"/>
  <c r="O30" i="30"/>
  <c r="G20" i="30"/>
  <c r="G30" i="30" s="1"/>
  <c r="D9" i="29" s="1"/>
  <c r="N45" i="30"/>
  <c r="F43" i="30"/>
  <c r="F45" i="30" s="1"/>
  <c r="C16" i="29" s="1"/>
  <c r="H8" i="29"/>
  <c r="G10" i="29"/>
  <c r="G17" i="29" s="1"/>
  <c r="G18" i="29" s="1"/>
  <c r="J32" i="30"/>
  <c r="J33" i="30" s="1"/>
  <c r="E51" i="28"/>
  <c r="B21" i="12" s="1"/>
  <c r="B20" i="12"/>
  <c r="B17" i="29"/>
  <c r="B18" i="29" s="1"/>
  <c r="G17" i="12"/>
  <c r="G18" i="12" s="1"/>
  <c r="Z47" i="30"/>
  <c r="Z48" i="30" s="1"/>
  <c r="H17" i="12"/>
  <c r="H18" i="12" s="1"/>
  <c r="AA47" i="30"/>
  <c r="AA48" i="30" s="1"/>
  <c r="AF48" i="28"/>
  <c r="E35" i="30" l="1"/>
  <c r="E36" i="30" s="1"/>
  <c r="B14" i="29" s="1"/>
  <c r="E47" i="30"/>
  <c r="E48" i="30" s="1"/>
  <c r="BG50" i="23"/>
  <c r="BG51" i="23" s="1"/>
  <c r="BF50" i="23"/>
  <c r="BF51" i="23" s="1"/>
  <c r="BD50" i="23"/>
  <c r="BD51" i="23" s="1"/>
  <c r="BB50" i="23"/>
  <c r="BB51" i="23" s="1"/>
  <c r="BE50" i="23"/>
  <c r="BE51" i="23" s="1"/>
  <c r="BC50" i="23"/>
  <c r="BC51" i="23" s="1"/>
  <c r="F11" i="12"/>
  <c r="W47" i="28"/>
  <c r="W48" i="28" s="1"/>
  <c r="X47" i="28"/>
  <c r="X48" i="28" s="1"/>
  <c r="E17" i="12"/>
  <c r="E18" i="12" s="1"/>
  <c r="F17" i="29"/>
  <c r="F18" i="29" s="1"/>
  <c r="I32" i="30"/>
  <c r="I33" i="30" s="1"/>
  <c r="I47" i="28"/>
  <c r="I48" i="28" s="1"/>
  <c r="Q47" i="30"/>
  <c r="Q48" i="30" s="1"/>
  <c r="E10" i="29"/>
  <c r="E17" i="29" s="1"/>
  <c r="E18" i="29" s="1"/>
  <c r="J47" i="28"/>
  <c r="J48" i="28" s="1"/>
  <c r="AM33" i="30"/>
  <c r="AM33" i="28"/>
  <c r="AT47" i="28"/>
  <c r="AT50" i="28" s="1"/>
  <c r="AT51" i="28" s="1"/>
  <c r="AW35" i="28"/>
  <c r="AW36" i="28" s="1"/>
  <c r="AU35" i="28"/>
  <c r="AU36" i="28" s="1"/>
  <c r="AT35" i="28"/>
  <c r="AT36" i="28" s="1"/>
  <c r="H10" i="29"/>
  <c r="H11" i="29" s="1"/>
  <c r="J47" i="30"/>
  <c r="J48" i="30" s="1"/>
  <c r="AP50" i="28"/>
  <c r="AP51" i="28" s="1"/>
  <c r="AO35" i="28"/>
  <c r="AO36" i="28" s="1"/>
  <c r="AL50" i="23"/>
  <c r="AL51" i="23" s="1"/>
  <c r="AO50" i="23"/>
  <c r="AO51" i="23" s="1"/>
  <c r="AV35" i="30"/>
  <c r="AV36" i="30" s="1"/>
  <c r="AM50" i="23"/>
  <c r="AM51" i="23" s="1"/>
  <c r="H33" i="28"/>
  <c r="N47" i="28"/>
  <c r="N50" i="28" s="1"/>
  <c r="N51" i="28" s="1"/>
  <c r="BC47" i="28"/>
  <c r="BC48" i="28" s="1"/>
  <c r="N35" i="28"/>
  <c r="N36" i="28" s="1"/>
  <c r="AN35" i="28"/>
  <c r="AN36" i="28" s="1"/>
  <c r="AM50" i="28"/>
  <c r="AM51" i="28" s="1"/>
  <c r="D17" i="12"/>
  <c r="D18" i="12" s="1"/>
  <c r="H32" i="30"/>
  <c r="H33" i="30" s="1"/>
  <c r="AA35" i="30"/>
  <c r="AA36" i="30" s="1"/>
  <c r="I50" i="23"/>
  <c r="I51" i="23" s="1"/>
  <c r="AL48" i="23"/>
  <c r="AQ50" i="23"/>
  <c r="AQ51" i="23" s="1"/>
  <c r="AN50" i="23"/>
  <c r="AN51" i="23" s="1"/>
  <c r="Z35" i="30"/>
  <c r="Z36" i="30" s="1"/>
  <c r="K32" i="30"/>
  <c r="K33" i="30" s="1"/>
  <c r="AE47" i="30"/>
  <c r="AE48" i="30" s="1"/>
  <c r="AE33" i="30"/>
  <c r="W33" i="30"/>
  <c r="W47" i="30"/>
  <c r="W48" i="30" s="1"/>
  <c r="AY35" i="28"/>
  <c r="AY36" i="28" s="1"/>
  <c r="P47" i="30"/>
  <c r="P48" i="30" s="1"/>
  <c r="AX35" i="28"/>
  <c r="AX36" i="28" s="1"/>
  <c r="BC33" i="30"/>
  <c r="BC47" i="30"/>
  <c r="BC48" i="30" s="1"/>
  <c r="AS36" i="30"/>
  <c r="AL48" i="28"/>
  <c r="AP35" i="28"/>
  <c r="AP36" i="28" s="1"/>
  <c r="N32" i="30"/>
  <c r="N47" i="30" s="1"/>
  <c r="N48" i="30" s="1"/>
  <c r="AD50" i="23"/>
  <c r="AD51" i="23" s="1"/>
  <c r="AD48" i="23"/>
  <c r="AE50" i="23"/>
  <c r="AE51" i="23" s="1"/>
  <c r="AI50" i="23"/>
  <c r="AI51" i="23" s="1"/>
  <c r="AF50" i="23"/>
  <c r="AF51" i="23" s="1"/>
  <c r="AG50" i="23"/>
  <c r="AG51" i="23" s="1"/>
  <c r="AH50" i="23"/>
  <c r="AH51" i="23" s="1"/>
  <c r="O33" i="28"/>
  <c r="P35" i="28"/>
  <c r="P36" i="28" s="1"/>
  <c r="O35" i="28"/>
  <c r="O36" i="28" s="1"/>
  <c r="O47" i="28"/>
  <c r="S35" i="28"/>
  <c r="S36" i="28" s="1"/>
  <c r="Q35" i="28"/>
  <c r="Q36" i="28" s="1"/>
  <c r="R35" i="28"/>
  <c r="R36" i="28" s="1"/>
  <c r="F50" i="23"/>
  <c r="F51" i="23" s="1"/>
  <c r="F48" i="23"/>
  <c r="AU33" i="28"/>
  <c r="AV35" i="28"/>
  <c r="AV36" i="28" s="1"/>
  <c r="AU47" i="28"/>
  <c r="I1" i="23"/>
  <c r="AL35" i="28"/>
  <c r="AL36" i="28" s="1"/>
  <c r="AL33" i="28"/>
  <c r="AM35" i="28"/>
  <c r="AM36" i="28" s="1"/>
  <c r="AQ35" i="28"/>
  <c r="AQ36" i="28" s="1"/>
  <c r="AT47" i="30"/>
  <c r="AT35" i="30"/>
  <c r="AT36" i="30" s="1"/>
  <c r="D8" i="29"/>
  <c r="D10" i="29" s="1"/>
  <c r="G32" i="30"/>
  <c r="G47" i="28"/>
  <c r="G48" i="28" s="1"/>
  <c r="K47" i="28"/>
  <c r="K48" i="28" s="1"/>
  <c r="J1" i="23"/>
  <c r="P36" i="23"/>
  <c r="H1" i="23"/>
  <c r="V47" i="30"/>
  <c r="V35" i="30"/>
  <c r="V36" i="30" s="1"/>
  <c r="V33" i="30"/>
  <c r="X35" i="30"/>
  <c r="X36" i="30" s="1"/>
  <c r="W35" i="30"/>
  <c r="W36" i="30" s="1"/>
  <c r="Y35" i="30"/>
  <c r="Y36" i="30" s="1"/>
  <c r="AD47" i="30"/>
  <c r="AE35" i="30"/>
  <c r="AE36" i="30" s="1"/>
  <c r="AI35" i="30"/>
  <c r="AI36" i="30" s="1"/>
  <c r="AD35" i="30"/>
  <c r="AD36" i="30" s="1"/>
  <c r="AF35" i="30"/>
  <c r="AF36" i="30" s="1"/>
  <c r="AH35" i="30"/>
  <c r="AH36" i="30" s="1"/>
  <c r="AG35" i="30"/>
  <c r="AG36" i="30" s="1"/>
  <c r="AD33" i="30"/>
  <c r="M36" i="30"/>
  <c r="AE33" i="28"/>
  <c r="AE47" i="28"/>
  <c r="AE48" i="28" s="1"/>
  <c r="G48" i="23"/>
  <c r="G50" i="23"/>
  <c r="G51" i="23" s="1"/>
  <c r="C11" i="12"/>
  <c r="AN50" i="28"/>
  <c r="AN51" i="28" s="1"/>
  <c r="AO50" i="28"/>
  <c r="AO51" i="28" s="1"/>
  <c r="AQ50" i="28"/>
  <c r="AQ51" i="28" s="1"/>
  <c r="AL50" i="28"/>
  <c r="AL51" i="28" s="1"/>
  <c r="K1" i="23"/>
  <c r="J50" i="23"/>
  <c r="J51" i="23" s="1"/>
  <c r="AK36" i="30"/>
  <c r="AU33" i="30"/>
  <c r="AX35" i="30"/>
  <c r="AX36" i="30" s="1"/>
  <c r="AU35" i="30"/>
  <c r="AU36" i="30" s="1"/>
  <c r="AU47" i="30"/>
  <c r="BE35" i="30"/>
  <c r="BE36" i="30" s="1"/>
  <c r="BF35" i="30"/>
  <c r="BF36" i="30" s="1"/>
  <c r="BC35" i="30"/>
  <c r="BC36" i="30" s="1"/>
  <c r="BB33" i="30"/>
  <c r="BB35" i="30"/>
  <c r="BB36" i="30" s="1"/>
  <c r="BG35" i="30"/>
  <c r="BG36" i="30" s="1"/>
  <c r="BB47" i="30"/>
  <c r="BD35" i="30"/>
  <c r="BD36" i="30" s="1"/>
  <c r="V50" i="23"/>
  <c r="V51" i="23" s="1"/>
  <c r="AA50" i="23"/>
  <c r="AA51" i="23" s="1"/>
  <c r="W50" i="23"/>
  <c r="W51" i="23" s="1"/>
  <c r="V48" i="23"/>
  <c r="Y50" i="23"/>
  <c r="Y51" i="23" s="1"/>
  <c r="X50" i="23"/>
  <c r="X51" i="23" s="1"/>
  <c r="Z50" i="23"/>
  <c r="Z51" i="23" s="1"/>
  <c r="AD33" i="28"/>
  <c r="AD35" i="28"/>
  <c r="AD36" i="28" s="1"/>
  <c r="AD47" i="28"/>
  <c r="AH35" i="28"/>
  <c r="AH36" i="28" s="1"/>
  <c r="AI35" i="28"/>
  <c r="AI36" i="28" s="1"/>
  <c r="AF35" i="28"/>
  <c r="AF36" i="28" s="1"/>
  <c r="AE35" i="28"/>
  <c r="AE36" i="28" s="1"/>
  <c r="AG35" i="28"/>
  <c r="AG36" i="28" s="1"/>
  <c r="N36" i="23"/>
  <c r="F1" i="23"/>
  <c r="AL33" i="30"/>
  <c r="AN35" i="30"/>
  <c r="AN36" i="30" s="1"/>
  <c r="AP35" i="30"/>
  <c r="AP36" i="30" s="1"/>
  <c r="AM35" i="30"/>
  <c r="AM36" i="30" s="1"/>
  <c r="AL47" i="30"/>
  <c r="AQ35" i="30"/>
  <c r="AQ36" i="30" s="1"/>
  <c r="AL35" i="30"/>
  <c r="AL36" i="30" s="1"/>
  <c r="AO35" i="30"/>
  <c r="AO36" i="30" s="1"/>
  <c r="Y35" i="28"/>
  <c r="Y36" i="28" s="1"/>
  <c r="V33" i="28"/>
  <c r="V35" i="28"/>
  <c r="V36" i="28" s="1"/>
  <c r="X35" i="28"/>
  <c r="X36" i="28" s="1"/>
  <c r="W35" i="28"/>
  <c r="W36" i="28" s="1"/>
  <c r="Z35" i="28"/>
  <c r="Z36" i="28" s="1"/>
  <c r="V47" i="28"/>
  <c r="AA35" i="28"/>
  <c r="AA36" i="28" s="1"/>
  <c r="AY35" i="30"/>
  <c r="AY36" i="30" s="1"/>
  <c r="BB47" i="28"/>
  <c r="BB33" i="28"/>
  <c r="BE35" i="28"/>
  <c r="BE36" i="28" s="1"/>
  <c r="BC35" i="28"/>
  <c r="BC36" i="28" s="1"/>
  <c r="BG35" i="28"/>
  <c r="BG36" i="28" s="1"/>
  <c r="BD35" i="28"/>
  <c r="BD36" i="28" s="1"/>
  <c r="BF35" i="28"/>
  <c r="BF36" i="28" s="1"/>
  <c r="BB35" i="28"/>
  <c r="BB36" i="28" s="1"/>
  <c r="K50" i="23"/>
  <c r="K51" i="23" s="1"/>
  <c r="BA36" i="30"/>
  <c r="AC36" i="30"/>
  <c r="H50" i="23"/>
  <c r="H51" i="23" s="1"/>
  <c r="U36" i="30"/>
  <c r="O32" i="30"/>
  <c r="AT48" i="23"/>
  <c r="AT50" i="23"/>
  <c r="AT51" i="23" s="1"/>
  <c r="AW50" i="23"/>
  <c r="AW51" i="23" s="1"/>
  <c r="AY50" i="23"/>
  <c r="AY51" i="23" s="1"/>
  <c r="AX50" i="23"/>
  <c r="AX51" i="23" s="1"/>
  <c r="AU50" i="23"/>
  <c r="AU51" i="23" s="1"/>
  <c r="AV50" i="23"/>
  <c r="AV51" i="23" s="1"/>
  <c r="F32" i="28"/>
  <c r="O36" i="23"/>
  <c r="G1" i="23"/>
  <c r="N50" i="23"/>
  <c r="N51" i="23" s="1"/>
  <c r="N48" i="23"/>
  <c r="P50" i="23"/>
  <c r="P51" i="23" s="1"/>
  <c r="R50" i="23"/>
  <c r="R51" i="23" s="1"/>
  <c r="S50" i="23"/>
  <c r="S51" i="23" s="1"/>
  <c r="Q50" i="23"/>
  <c r="Q51" i="23" s="1"/>
  <c r="O50" i="23"/>
  <c r="O51" i="23" s="1"/>
  <c r="F32" i="30"/>
  <c r="C8" i="29"/>
  <c r="C10" i="29" s="1"/>
  <c r="S47" i="30"/>
  <c r="S48" i="30" s="1"/>
  <c r="AW35" i="30"/>
  <c r="AW36" i="30" s="1"/>
  <c r="F11" i="29"/>
  <c r="G11" i="29"/>
  <c r="E1" i="30" l="1"/>
  <c r="B13" i="29"/>
  <c r="E50" i="30"/>
  <c r="E51" i="30" s="1"/>
  <c r="B21" i="29" s="1"/>
  <c r="I47" i="30"/>
  <c r="I48" i="30" s="1"/>
  <c r="N50" i="30"/>
  <c r="N51" i="30" s="1"/>
  <c r="E11" i="29"/>
  <c r="N48" i="28"/>
  <c r="H47" i="30"/>
  <c r="H48" i="30" s="1"/>
  <c r="P35" i="30"/>
  <c r="P36" i="30" s="1"/>
  <c r="AT48" i="28"/>
  <c r="H17" i="29"/>
  <c r="H18" i="29" s="1"/>
  <c r="AA50" i="30"/>
  <c r="AA51" i="30" s="1"/>
  <c r="H35" i="30"/>
  <c r="E13" i="29" s="1"/>
  <c r="K47" i="30"/>
  <c r="K48" i="30" s="1"/>
  <c r="AT48" i="30"/>
  <c r="AT50" i="30"/>
  <c r="AT51" i="30" s="1"/>
  <c r="N35" i="30"/>
  <c r="N36" i="30" s="1"/>
  <c r="N33" i="30"/>
  <c r="S35" i="30"/>
  <c r="S36" i="30" s="1"/>
  <c r="AU50" i="28"/>
  <c r="AU51" i="28" s="1"/>
  <c r="AY50" i="28"/>
  <c r="AY51" i="28" s="1"/>
  <c r="AW50" i="28"/>
  <c r="AW51" i="28" s="1"/>
  <c r="AU48" i="28"/>
  <c r="AX50" i="28"/>
  <c r="AX51" i="28" s="1"/>
  <c r="AV50" i="28"/>
  <c r="AV51" i="28" s="1"/>
  <c r="Q50" i="28"/>
  <c r="Q51" i="28" s="1"/>
  <c r="O50" i="28"/>
  <c r="O51" i="28" s="1"/>
  <c r="P50" i="28"/>
  <c r="P51" i="28" s="1"/>
  <c r="S50" i="28"/>
  <c r="S51" i="28" s="1"/>
  <c r="R50" i="28"/>
  <c r="R51" i="28" s="1"/>
  <c r="O48" i="28"/>
  <c r="F47" i="28"/>
  <c r="H35" i="28"/>
  <c r="J35" i="28"/>
  <c r="G35" i="28"/>
  <c r="F33" i="28"/>
  <c r="K35" i="28"/>
  <c r="F35" i="28"/>
  <c r="I35" i="28"/>
  <c r="AU48" i="30"/>
  <c r="AV50" i="30"/>
  <c r="AV51" i="30" s="1"/>
  <c r="AX50" i="30"/>
  <c r="AX51" i="30" s="1"/>
  <c r="AY50" i="30"/>
  <c r="AY51" i="30" s="1"/>
  <c r="AU50" i="30"/>
  <c r="AU51" i="30" s="1"/>
  <c r="AW50" i="30"/>
  <c r="AW51" i="30" s="1"/>
  <c r="F33" i="30"/>
  <c r="F47" i="30"/>
  <c r="F35" i="30"/>
  <c r="G35" i="30"/>
  <c r="I35" i="30"/>
  <c r="AL50" i="30"/>
  <c r="AL51" i="30" s="1"/>
  <c r="AL48" i="30"/>
  <c r="AP50" i="30"/>
  <c r="AP51" i="30" s="1"/>
  <c r="AN50" i="30"/>
  <c r="AN51" i="30" s="1"/>
  <c r="AQ50" i="30"/>
  <c r="AQ51" i="30" s="1"/>
  <c r="AO50" i="30"/>
  <c r="AO51" i="30" s="1"/>
  <c r="AM50" i="30"/>
  <c r="AM51" i="30" s="1"/>
  <c r="AI50" i="28"/>
  <c r="AI51" i="28" s="1"/>
  <c r="AG50" i="28"/>
  <c r="AG51" i="28" s="1"/>
  <c r="AH50" i="28"/>
  <c r="AH51" i="28" s="1"/>
  <c r="AF50" i="28"/>
  <c r="AF51" i="28" s="1"/>
  <c r="AE50" i="28"/>
  <c r="AE51" i="28" s="1"/>
  <c r="AD50" i="28"/>
  <c r="AD51" i="28" s="1"/>
  <c r="AD48" i="28"/>
  <c r="AA50" i="28"/>
  <c r="AA51" i="28" s="1"/>
  <c r="W50" i="28"/>
  <c r="W51" i="28" s="1"/>
  <c r="V48" i="28"/>
  <c r="X50" i="28"/>
  <c r="X51" i="28" s="1"/>
  <c r="Y50" i="28"/>
  <c r="Y51" i="28" s="1"/>
  <c r="V50" i="28"/>
  <c r="V51" i="28" s="1"/>
  <c r="Z50" i="28"/>
  <c r="Z51" i="28" s="1"/>
  <c r="G47" i="30"/>
  <c r="G48" i="30" s="1"/>
  <c r="G33" i="30"/>
  <c r="K35" i="30"/>
  <c r="K36" i="30" s="1"/>
  <c r="H14" i="29" s="1"/>
  <c r="O33" i="30"/>
  <c r="O35" i="30"/>
  <c r="O47" i="30"/>
  <c r="Q35" i="30"/>
  <c r="J35" i="30"/>
  <c r="J36" i="30" s="1"/>
  <c r="G14" i="29" s="1"/>
  <c r="AD48" i="30"/>
  <c r="AD50" i="30"/>
  <c r="AD51" i="30" s="1"/>
  <c r="AF50" i="30"/>
  <c r="AF51" i="30" s="1"/>
  <c r="AG50" i="30"/>
  <c r="AG51" i="30" s="1"/>
  <c r="AI50" i="30"/>
  <c r="AI51" i="30" s="1"/>
  <c r="AH50" i="30"/>
  <c r="AH51" i="30" s="1"/>
  <c r="AE50" i="30"/>
  <c r="AE51" i="30" s="1"/>
  <c r="C11" i="29"/>
  <c r="C17" i="29"/>
  <c r="C18" i="29" s="1"/>
  <c r="BB48" i="28"/>
  <c r="BB50" i="28"/>
  <c r="BB51" i="28" s="1"/>
  <c r="BD50" i="28"/>
  <c r="BD51" i="28" s="1"/>
  <c r="BE50" i="28"/>
  <c r="BE51" i="28" s="1"/>
  <c r="BG50" i="28"/>
  <c r="BG51" i="28" s="1"/>
  <c r="BC50" i="28"/>
  <c r="BC51" i="28" s="1"/>
  <c r="BF50" i="28"/>
  <c r="BF51" i="28" s="1"/>
  <c r="BD50" i="30"/>
  <c r="BD51" i="30" s="1"/>
  <c r="BE50" i="30"/>
  <c r="BE51" i="30" s="1"/>
  <c r="BB50" i="30"/>
  <c r="BB51" i="30" s="1"/>
  <c r="BF50" i="30"/>
  <c r="BF51" i="30" s="1"/>
  <c r="BG50" i="30"/>
  <c r="BG51" i="30" s="1"/>
  <c r="BB48" i="30"/>
  <c r="BC50" i="30"/>
  <c r="BC51" i="30" s="1"/>
  <c r="R35" i="30"/>
  <c r="R36" i="30" s="1"/>
  <c r="V50" i="30"/>
  <c r="V51" i="30" s="1"/>
  <c r="V48" i="30"/>
  <c r="Y50" i="30"/>
  <c r="Y51" i="30" s="1"/>
  <c r="Z50" i="30"/>
  <c r="Z51" i="30" s="1"/>
  <c r="X50" i="30"/>
  <c r="X51" i="30" s="1"/>
  <c r="W50" i="30"/>
  <c r="W51" i="30" s="1"/>
  <c r="D11" i="29"/>
  <c r="D17" i="29"/>
  <c r="D18" i="29" s="1"/>
  <c r="B20" i="29" l="1"/>
  <c r="H36" i="30"/>
  <c r="E14" i="29" s="1"/>
  <c r="G13" i="29"/>
  <c r="H1" i="30"/>
  <c r="K50" i="30"/>
  <c r="K51" i="30" s="1"/>
  <c r="H21" i="29" s="1"/>
  <c r="K1" i="30"/>
  <c r="H13" i="29"/>
  <c r="E13" i="12"/>
  <c r="H36" i="28"/>
  <c r="E14" i="12" s="1"/>
  <c r="Q36" i="30"/>
  <c r="I1" i="30"/>
  <c r="I36" i="30"/>
  <c r="F14" i="29" s="1"/>
  <c r="F13" i="29"/>
  <c r="I36" i="28"/>
  <c r="F14" i="12" s="1"/>
  <c r="I1" i="28"/>
  <c r="F13" i="12"/>
  <c r="G36" i="28"/>
  <c r="D14" i="12" s="1"/>
  <c r="D13" i="12"/>
  <c r="G1" i="28"/>
  <c r="O36" i="30"/>
  <c r="G1" i="30"/>
  <c r="F1" i="30"/>
  <c r="C13" i="29"/>
  <c r="F36" i="30"/>
  <c r="C14" i="29" s="1"/>
  <c r="H13" i="12"/>
  <c r="K36" i="28"/>
  <c r="H14" i="12" s="1"/>
  <c r="J1" i="30"/>
  <c r="I50" i="30"/>
  <c r="I51" i="30" s="1"/>
  <c r="F21" i="29" s="1"/>
  <c r="H50" i="30"/>
  <c r="O48" i="30"/>
  <c r="P50" i="30"/>
  <c r="P51" i="30" s="1"/>
  <c r="O50" i="30"/>
  <c r="O51" i="30" s="1"/>
  <c r="Q50" i="30"/>
  <c r="Q51" i="30" s="1"/>
  <c r="S50" i="30"/>
  <c r="S51" i="30" s="1"/>
  <c r="R50" i="30"/>
  <c r="R51" i="30" s="1"/>
  <c r="D13" i="29"/>
  <c r="G36" i="30"/>
  <c r="D14" i="29" s="1"/>
  <c r="H1" i="28"/>
  <c r="F1" i="28"/>
  <c r="C13" i="12"/>
  <c r="F36" i="28"/>
  <c r="C14" i="12" s="1"/>
  <c r="J1" i="28"/>
  <c r="G13" i="12"/>
  <c r="J36" i="28"/>
  <c r="G14" i="12" s="1"/>
  <c r="J50" i="30"/>
  <c r="J51" i="30" s="1"/>
  <c r="G21" i="29" s="1"/>
  <c r="K1" i="28"/>
  <c r="G50" i="30"/>
  <c r="F50" i="30"/>
  <c r="F48" i="30"/>
  <c r="F48" i="28"/>
  <c r="F50" i="28"/>
  <c r="H50" i="28"/>
  <c r="K50" i="28"/>
  <c r="G50" i="28"/>
  <c r="J50" i="28"/>
  <c r="I50" i="28"/>
  <c r="F20" i="29" l="1"/>
  <c r="H20" i="29"/>
  <c r="H51" i="30"/>
  <c r="E21" i="29" s="1"/>
  <c r="E20" i="29"/>
  <c r="G20" i="12"/>
  <c r="J51" i="28"/>
  <c r="G21" i="12" s="1"/>
  <c r="G51" i="30"/>
  <c r="D21" i="29" s="1"/>
  <c r="D20" i="29"/>
  <c r="C20" i="12"/>
  <c r="F51" i="28"/>
  <c r="C21" i="12" s="1"/>
  <c r="G20" i="29"/>
  <c r="G51" i="28"/>
  <c r="D21" i="12" s="1"/>
  <c r="D20" i="12"/>
  <c r="K51" i="28"/>
  <c r="H21" i="12" s="1"/>
  <c r="H20" i="12"/>
  <c r="F20" i="12"/>
  <c r="I51" i="28"/>
  <c r="F21" i="12" s="1"/>
  <c r="E20" i="12"/>
  <c r="H51" i="28"/>
  <c r="E21" i="12" s="1"/>
  <c r="F51" i="30"/>
  <c r="C21" i="29" s="1"/>
  <c r="C20"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Hastings, Julia</author>
  </authors>
  <commentList>
    <comment ref="D7" authorId="0" shapeId="0" xr:uid="{00000000-0006-0000-0300-000001000000}">
      <text>
        <r>
          <rPr>
            <b/>
            <sz val="9"/>
            <color indexed="81"/>
            <rFont val="Tahoma"/>
            <family val="2"/>
          </rPr>
          <t>Hastings, Julia:</t>
        </r>
        <r>
          <rPr>
            <sz val="9"/>
            <color indexed="81"/>
            <rFont val="Tahoma"/>
            <family val="2"/>
          </rPr>
          <t xml:space="preserve">
Main module credits must add up to full programme credit value; optional modules can be added if offered as alternatives to some of the main ones; only fixed costs will apply for them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Hastings, Julia</author>
  </authors>
  <commentList>
    <comment ref="C9" authorId="0" shapeId="0" xr:uid="{00000000-0006-0000-1600-000001000000}">
      <text>
        <r>
          <rPr>
            <b/>
            <sz val="9"/>
            <color indexed="81"/>
            <rFont val="Tahoma"/>
            <family val="2"/>
          </rPr>
          <t>Hastings, Julia:</t>
        </r>
        <r>
          <rPr>
            <sz val="9"/>
            <color indexed="81"/>
            <rFont val="Tahoma"/>
            <family val="2"/>
          </rPr>
          <t xml:space="preserve">
programmes eligible for loans = £550, or £1100 if not; but blended rate used</t>
        </r>
      </text>
    </comment>
    <comment ref="D9" authorId="0" shapeId="0" xr:uid="{00000000-0006-0000-1600-000002000000}">
      <text>
        <r>
          <rPr>
            <b/>
            <sz val="9"/>
            <color indexed="81"/>
            <rFont val="Tahoma"/>
            <family val="2"/>
          </rPr>
          <t>Hastings, Julia:</t>
        </r>
        <r>
          <rPr>
            <sz val="9"/>
            <color indexed="81"/>
            <rFont val="Tahoma"/>
            <family val="2"/>
          </rPr>
          <t xml:space="preserve">
accerlerated - taught over longer period in year, assume all PGT = intensive</t>
        </r>
      </text>
    </comment>
  </commentList>
</comments>
</file>

<file path=xl/sharedStrings.xml><?xml version="1.0" encoding="utf-8"?>
<sst xmlns="http://schemas.openxmlformats.org/spreadsheetml/2006/main" count="4302" uniqueCount="864">
  <si>
    <t>Level</t>
  </si>
  <si>
    <t>UG</t>
  </si>
  <si>
    <t>PGT</t>
  </si>
  <si>
    <t>manual input</t>
  </si>
  <si>
    <t>Delivery</t>
  </si>
  <si>
    <t>Campus</t>
  </si>
  <si>
    <t>Online</t>
  </si>
  <si>
    <t>Blended</t>
  </si>
  <si>
    <t>Programme College (select from drop-down)</t>
  </si>
  <si>
    <t>Discipline</t>
  </si>
  <si>
    <t>UEBS</t>
  </si>
  <si>
    <t>CEMPS</t>
  </si>
  <si>
    <t>CLES</t>
  </si>
  <si>
    <t>HUMS</t>
  </si>
  <si>
    <t>SSIS</t>
  </si>
  <si>
    <t>CMH</t>
  </si>
  <si>
    <t>College</t>
  </si>
  <si>
    <t>Any</t>
  </si>
  <si>
    <t>Intakes</t>
  </si>
  <si>
    <t>Development year</t>
  </si>
  <si>
    <t>TRAC rate year</t>
  </si>
  <si>
    <t>2020/21</t>
  </si>
  <si>
    <t>2018/19</t>
  </si>
  <si>
    <t>2019/20</t>
  </si>
  <si>
    <t>2021/22</t>
  </si>
  <si>
    <t>2022/23</t>
  </si>
  <si>
    <t>2023/24</t>
  </si>
  <si>
    <t>2024/25</t>
  </si>
  <si>
    <t>2025/26</t>
  </si>
  <si>
    <t>2026/27</t>
  </si>
  <si>
    <t>2027/28</t>
  </si>
  <si>
    <t>2028/29</t>
  </si>
  <si>
    <t>2029/30</t>
  </si>
  <si>
    <t>2030/31</t>
  </si>
  <si>
    <t>2031/32</t>
  </si>
  <si>
    <t>2032/33</t>
  </si>
  <si>
    <t>Launch</t>
  </si>
  <si>
    <t>Dev Yr</t>
  </si>
  <si>
    <t>2017/18</t>
  </si>
  <si>
    <t>2033/34</t>
  </si>
  <si>
    <t>calculated cell</t>
  </si>
  <si>
    <t>T Grant</t>
  </si>
  <si>
    <t>grant</t>
  </si>
  <si>
    <t>supplement</t>
  </si>
  <si>
    <t>intensive</t>
  </si>
  <si>
    <t>total</t>
  </si>
  <si>
    <t>total ex int</t>
  </si>
  <si>
    <t>A</t>
  </si>
  <si>
    <t>B</t>
  </si>
  <si>
    <t>C1</t>
  </si>
  <si>
    <t>C2</t>
  </si>
  <si>
    <t>D</t>
  </si>
  <si>
    <t>Programme price band/group</t>
  </si>
  <si>
    <t>PROGRAMME COSTING TOOL</t>
  </si>
  <si>
    <t>Pay scale tab year</t>
  </si>
  <si>
    <t>Home fee inflation % per annum</t>
  </si>
  <si>
    <t>International fee inflation % per annum</t>
  </si>
  <si>
    <t>Pay inflation % per annum</t>
  </si>
  <si>
    <t>Non-pay inflation % per annum</t>
  </si>
  <si>
    <t>Mode</t>
  </si>
  <si>
    <t>Duration</t>
  </si>
  <si>
    <t>select from drop-down list</t>
  </si>
  <si>
    <t>Programme Name/Code</t>
  </si>
  <si>
    <t>Existing</t>
  </si>
  <si>
    <t>Yrs FT</t>
  </si>
  <si>
    <t>Yrs PT</t>
  </si>
  <si>
    <t>Applicable</t>
  </si>
  <si>
    <t>YES</t>
  </si>
  <si>
    <t>NO</t>
  </si>
  <si>
    <t>New</t>
  </si>
  <si>
    <t>Programme status</t>
  </si>
  <si>
    <t>Programme Status</t>
  </si>
  <si>
    <t>RATES PGT</t>
  </si>
  <si>
    <t>RATES UG</t>
  </si>
  <si>
    <t>RATES T</t>
  </si>
  <si>
    <t>ALL COLLEGES</t>
  </si>
  <si>
    <t>COMBINED ER/ES</t>
  </si>
  <si>
    <t>College support staff cost per direct academic hour £</t>
  </si>
  <si>
    <t>College core non-pay costs (staff related) per direct academic hour £</t>
  </si>
  <si>
    <t>College core non-pay costs (library) per student FTE £</t>
  </si>
  <si>
    <t>College core non-pay costs (consumables) per student FTE £</t>
  </si>
  <si>
    <t>College core non-pay costs (general) per direct academic hour £</t>
  </si>
  <si>
    <t>College core estates costs per direct academic hour £</t>
  </si>
  <si>
    <t>College core non-pay costs (student related) per student FTE £</t>
  </si>
  <si>
    <t>International commissions cost per year 1 international student (headcount) £</t>
  </si>
  <si>
    <t>Central bursaries cost per Home/EU UG student FTE £</t>
  </si>
  <si>
    <t>Non-generic PS rates</t>
  </si>
  <si>
    <t>PS costs Technical Services</t>
  </si>
  <si>
    <t>Rate per direct academic hour</t>
  </si>
  <si>
    <t>Rate per student FTE</t>
  </si>
  <si>
    <t>PS communications and marketing costs</t>
  </si>
  <si>
    <t>PS costs library</t>
  </si>
  <si>
    <t>PS costs student support services</t>
  </si>
  <si>
    <t>PS costs education &amp; student experience other</t>
  </si>
  <si>
    <t>PS costs student employability</t>
  </si>
  <si>
    <t>PS costs student recruitment</t>
  </si>
  <si>
    <t>PS costs global enhancement</t>
  </si>
  <si>
    <t>PS costs international student recruitment &amp; Erasmus</t>
  </si>
  <si>
    <t>PS costs college services</t>
  </si>
  <si>
    <t>PS costs IIB</t>
  </si>
  <si>
    <t>PS costs PPBI</t>
  </si>
  <si>
    <t>PS costs sport</t>
  </si>
  <si>
    <t>PS costs Student Guild</t>
  </si>
  <si>
    <t>Generic PS rates</t>
  </si>
  <si>
    <t>PS estates equipment costs</t>
  </si>
  <si>
    <t>Rate per staff FTE</t>
  </si>
  <si>
    <t>PS estates buildings costs</t>
  </si>
  <si>
    <t>PS estates other costs</t>
  </si>
  <si>
    <t>PS estates maintenance costs</t>
  </si>
  <si>
    <t>PS estates utilities costs</t>
  </si>
  <si>
    <t>PS estates cleaning, portering &amp; security costs</t>
  </si>
  <si>
    <t>PS estates costs of Penryn campus</t>
  </si>
  <si>
    <t>PS costs institutional items</t>
  </si>
  <si>
    <t>PS costs pension adjustments</t>
  </si>
  <si>
    <t>PS costs IT</t>
  </si>
  <si>
    <t>PS costs finance services</t>
  </si>
  <si>
    <t>PS costs senior management</t>
  </si>
  <si>
    <t>PS costs HR</t>
  </si>
  <si>
    <t>PS costs health &amp; safety</t>
  </si>
  <si>
    <t>PS costs compliance, governance &amp; risk</t>
  </si>
  <si>
    <t>UNIVERSITY OF EXETER PAY SCALES, 2018-2019</t>
  </si>
  <si>
    <t>= incremental points</t>
  </si>
  <si>
    <t>Pay rates effective from 1 Nov 2018</t>
  </si>
  <si>
    <t>= contribution points</t>
  </si>
  <si>
    <t>NI rates effective from April 2018</t>
  </si>
  <si>
    <t>Pension Scheme employer contribution rates - USS 18%, ERSS 22.5%</t>
  </si>
  <si>
    <t>Note: this table will give the oncost figure for a full-time whole year appointment only.</t>
  </si>
  <si>
    <t>In Pension Scheme (not PSX)</t>
  </si>
  <si>
    <t>Not In Pension Scheme</t>
  </si>
  <si>
    <t>Spine Point</t>
  </si>
  <si>
    <t>Salary from Nov 2018</t>
  </si>
  <si>
    <t>Pension Scheme</t>
  </si>
  <si>
    <t>Employer NIC</t>
  </si>
  <si>
    <t>Employer pension contribution</t>
  </si>
  <si>
    <t>Apprenticeship Levy</t>
  </si>
  <si>
    <t xml:space="preserve">Total  </t>
  </si>
  <si>
    <t>Per hour</t>
  </si>
  <si>
    <t>@ TRAC year price</t>
  </si>
  <si>
    <t>*</t>
  </si>
  <si>
    <t>USS</t>
  </si>
  <si>
    <t>H</t>
  </si>
  <si>
    <t>G</t>
  </si>
  <si>
    <t>F</t>
  </si>
  <si>
    <t>See note below re Grade E and pension scheme</t>
  </si>
  <si>
    <t>E</t>
  </si>
  <si>
    <t>ERSS</t>
  </si>
  <si>
    <t>C</t>
  </si>
  <si>
    <t xml:space="preserve"> </t>
  </si>
  <si>
    <t>* locally amended/determined points</t>
  </si>
  <si>
    <t xml:space="preserve">It should be noted that the above tables have been prepared on the assumption that Grade E staff within a pension scheme are members of USS. </t>
  </si>
  <si>
    <t>(Although new staff in Grade E will join USS some existing staff in Grade E elected to remain members of ERSS when the Framework Agreement was introduced.)</t>
  </si>
  <si>
    <t>The following table re-calculates for those in Grade E on the assumption that the staff are members of ERSS.</t>
  </si>
  <si>
    <t>New staff in Grade E will join USS.</t>
  </si>
  <si>
    <t>2018-19</t>
  </si>
  <si>
    <t xml:space="preserve">NI  </t>
  </si>
  <si>
    <t>Discipline code</t>
  </si>
  <si>
    <t>Price band</t>
  </si>
  <si>
    <t>ACX</t>
  </si>
  <si>
    <t>Accounting &amp; Finance</t>
  </si>
  <si>
    <t>BMX</t>
  </si>
  <si>
    <t>Business &amp; Management</t>
  </si>
  <si>
    <t>ECO</t>
  </si>
  <si>
    <t>Economics</t>
  </si>
  <si>
    <t>CSM</t>
  </si>
  <si>
    <t>Camborne School of Mines</t>
  </si>
  <si>
    <t>COM</t>
  </si>
  <si>
    <t>Computer Science</t>
  </si>
  <si>
    <t>ENG</t>
  </si>
  <si>
    <t>Engineering</t>
  </si>
  <si>
    <t>MAT</t>
  </si>
  <si>
    <t>Mathematics</t>
  </si>
  <si>
    <t>PHY</t>
  </si>
  <si>
    <t>Physics</t>
  </si>
  <si>
    <t>BIO</t>
  </si>
  <si>
    <t>Biosciences</t>
  </si>
  <si>
    <t>GEO</t>
  </si>
  <si>
    <t>Geography</t>
  </si>
  <si>
    <t>PSY</t>
  </si>
  <si>
    <t>Psychology</t>
  </si>
  <si>
    <t>SHS</t>
  </si>
  <si>
    <t>Sport &amp; Health Sciences</t>
  </si>
  <si>
    <t>ARC</t>
  </si>
  <si>
    <t>Archaeology</t>
  </si>
  <si>
    <t>CLA</t>
  </si>
  <si>
    <t>Classics &amp; Ancient History</t>
  </si>
  <si>
    <t>DRA</t>
  </si>
  <si>
    <t>Drama</t>
  </si>
  <si>
    <t>EGL</t>
  </si>
  <si>
    <t>English</t>
  </si>
  <si>
    <t>HIS</t>
  </si>
  <si>
    <t>History</t>
  </si>
  <si>
    <t>MLX</t>
  </si>
  <si>
    <t>Modern Languages</t>
  </si>
  <si>
    <t>THE</t>
  </si>
  <si>
    <t>Theology &amp; Religion</t>
  </si>
  <si>
    <t>EDU</t>
  </si>
  <si>
    <t>Graduate School of Education</t>
  </si>
  <si>
    <t>IAI</t>
  </si>
  <si>
    <t>Institute of Arab &amp; Islamic Studies</t>
  </si>
  <si>
    <t>LAW</t>
  </si>
  <si>
    <t>Law</t>
  </si>
  <si>
    <t>POL</t>
  </si>
  <si>
    <t>Politics</t>
  </si>
  <si>
    <t>SPX</t>
  </si>
  <si>
    <t>Sociology, Philosophy &amp; Anthropology</t>
  </si>
  <si>
    <t>RAD</t>
  </si>
  <si>
    <t>Medical Imaging</t>
  </si>
  <si>
    <t>MEX</t>
  </si>
  <si>
    <t>Medical School</t>
  </si>
  <si>
    <t>Based on TRAC data for Year</t>
  </si>
  <si>
    <t>T grant</t>
  </si>
  <si>
    <t>Applicable rate per annual FTE</t>
  </si>
  <si>
    <t>Home/EU</t>
  </si>
  <si>
    <t>International</t>
  </si>
  <si>
    <t>Min years</t>
  </si>
  <si>
    <t>MODULE INFORMATION</t>
  </si>
  <si>
    <t>Apprenticeship?</t>
  </si>
  <si>
    <t>Input is required in green tabs in a variety of ways:</t>
  </si>
  <si>
    <t>select from option buttons</t>
  </si>
  <si>
    <t>Do not change anything in orange cells:</t>
  </si>
  <si>
    <t>This is a single tool to cost individual programmes at both UG and PGT level, covering major variations in duration, mode and delivery format.</t>
  </si>
  <si>
    <t>Annual FTE (eg 0.20)</t>
  </si>
  <si>
    <t>Programme management:</t>
  </si>
  <si>
    <t>Spine point (eg 35)</t>
  </si>
  <si>
    <t>Student forecast</t>
  </si>
  <si>
    <t>FT Home student FTE</t>
  </si>
  <si>
    <t>FT International student FTE</t>
  </si>
  <si>
    <t>Total number of FT Home students starting per year</t>
  </si>
  <si>
    <t>Total number of FT International students starting per year</t>
  </si>
  <si>
    <t>Total number of PT Home students starting per year</t>
  </si>
  <si>
    <t>Total number of PT International students starting per year</t>
  </si>
  <si>
    <t>FT</t>
  </si>
  <si>
    <t>PT</t>
  </si>
  <si>
    <t>Y</t>
  </si>
  <si>
    <t>N</t>
  </si>
  <si>
    <t>Prog credits Y/O</t>
  </si>
  <si>
    <t>DEGREE APPRENTICESHIP SPECIAL ARRANGEMENTS</t>
  </si>
  <si>
    <t>Tripartite review costs @ 4 per annum pp x 3 hours</t>
  </si>
  <si>
    <t>Maybe some specific PS costs - IIB project mgt, specific marketing</t>
  </si>
  <si>
    <t>Income paid monthly for 80% fee / duration; 20% paid on completion</t>
  </si>
  <si>
    <t>Intakes per year</t>
  </si>
  <si>
    <t>PT Home student FTE</t>
  </si>
  <si>
    <t>PT International student FTE</t>
  </si>
  <si>
    <t>PGT FT 1 year or PT 2 years 180 credits</t>
  </si>
  <si>
    <t>PGT FT 1 year or PT 3 years 180 credits</t>
  </si>
  <si>
    <t>PGT PT only 2 years 180 credits</t>
  </si>
  <si>
    <t>PGT PT only 3 years 180 credits</t>
  </si>
  <si>
    <t>UG FT 3 years 360 credits</t>
  </si>
  <si>
    <t>UG FT 3 years + 1 year abroad 480 credits</t>
  </si>
  <si>
    <t>UG FT 4 years 480 credits</t>
  </si>
  <si>
    <t>UG FT 4 years + 1 year abroad 600 credits</t>
  </si>
  <si>
    <t>UG FT 5 years 600 credits</t>
  </si>
  <si>
    <t>UG PT only 3 years 360 credits</t>
  </si>
  <si>
    <t>UG PT only 4 years 360 credits</t>
  </si>
  <si>
    <t>UG PT only 5 years 360 credits</t>
  </si>
  <si>
    <t>UG PT only 6 years 360 credits</t>
  </si>
  <si>
    <t>Entrant numbers</t>
  </si>
  <si>
    <t>Continuing numbers after retention adjustment</t>
  </si>
  <si>
    <t>FTEs after retention adjustment</t>
  </si>
  <si>
    <t>Total headcount after retention adjustment</t>
  </si>
  <si>
    <t>FT Home students</t>
  </si>
  <si>
    <t>FT International students</t>
  </si>
  <si>
    <t>PT Home students</t>
  </si>
  <si>
    <t>PT International students</t>
  </si>
  <si>
    <r>
      <t xml:space="preserve">Retention </t>
    </r>
    <r>
      <rPr>
        <b/>
        <u/>
        <sz val="11"/>
        <color theme="1"/>
        <rFont val="Calibri"/>
        <family val="2"/>
        <scheme val="minor"/>
      </rPr>
      <t>FT</t>
    </r>
    <r>
      <rPr>
        <sz val="11"/>
        <color theme="1"/>
        <rFont val="Calibri"/>
        <family val="2"/>
        <scheme val="minor"/>
      </rPr>
      <t xml:space="preserve"> (% of students who complete each programme year)</t>
    </r>
  </si>
  <si>
    <r>
      <t xml:space="preserve">Retention </t>
    </r>
    <r>
      <rPr>
        <b/>
        <u/>
        <sz val="11"/>
        <color theme="1"/>
        <rFont val="Calibri"/>
        <family val="2"/>
        <scheme val="minor"/>
      </rPr>
      <t>PT</t>
    </r>
    <r>
      <rPr>
        <sz val="11"/>
        <color theme="1"/>
        <rFont val="Calibri"/>
        <family val="2"/>
        <scheme val="minor"/>
      </rPr>
      <t xml:space="preserve"> (% of students who complete each programme year)</t>
    </r>
  </si>
  <si>
    <t>Student lookup</t>
  </si>
  <si>
    <t>Int 1</t>
  </si>
  <si>
    <t>Int 2</t>
  </si>
  <si>
    <t>PT denominator</t>
  </si>
  <si>
    <t>FT Credits per yr</t>
  </si>
  <si>
    <t>PT Credits per yr</t>
  </si>
  <si>
    <t>EPA (end point assessment) costs are 15% of funding band (programme fee)</t>
  </si>
  <si>
    <t>Int 3</t>
  </si>
  <si>
    <t>hc</t>
  </si>
  <si>
    <t>Int 6</t>
  </si>
  <si>
    <t>Int 4</t>
  </si>
  <si>
    <t>Int 5</t>
  </si>
  <si>
    <t>FT/PT</t>
  </si>
  <si>
    <t>Exeter</t>
  </si>
  <si>
    <t>Cornwall</t>
  </si>
  <si>
    <t>Launch Yr</t>
  </si>
  <si>
    <t>Yr 2</t>
  </si>
  <si>
    <t>Yr 3</t>
  </si>
  <si>
    <t>Yr 4</t>
  </si>
  <si>
    <t>Yr 5</t>
  </si>
  <si>
    <t>Yr 6</t>
  </si>
  <si>
    <t>£</t>
  </si>
  <si>
    <t>Teaching grant income</t>
  </si>
  <si>
    <t>Fee income (Home)</t>
  </si>
  <si>
    <t>Fee income (International)</t>
  </si>
  <si>
    <t>Other programme income</t>
  </si>
  <si>
    <t>TOTAL INCOME</t>
  </si>
  <si>
    <t>College costs</t>
  </si>
  <si>
    <t>TOTAL COLLEGE COSTS</t>
  </si>
  <si>
    <t>COLLEGE CONTRIBUTION</t>
  </si>
  <si>
    <t>as % of income</t>
  </si>
  <si>
    <t>CUMULATIVE COLLEGE CONTRIBUTION</t>
  </si>
  <si>
    <t>TOTAL PS COSTS</t>
  </si>
  <si>
    <t>SURPLUS/(DEFICIT)</t>
  </si>
  <si>
    <t>CUMULATIVE SURPLUS/(DEFICIT)</t>
  </si>
  <si>
    <t>Degree apprenticeship on programme payments</t>
  </si>
  <si>
    <t>Degree apprenticeship completion payments</t>
  </si>
  <si>
    <t>Other programme staff</t>
  </si>
  <si>
    <t>Other programme non-pay</t>
  </si>
  <si>
    <t>Field trips</t>
  </si>
  <si>
    <t>Scholarships/bursaries - programme specific</t>
  </si>
  <si>
    <t>Programme management staff</t>
  </si>
  <si>
    <t>Professional Services costs</t>
  </si>
  <si>
    <t>PS costs allocated in relation to academic staff time</t>
  </si>
  <si>
    <t>PS costs allocated in relation to College staff FTE</t>
  </si>
  <si>
    <t>PS costs allocated in relation to student FTE</t>
  </si>
  <si>
    <t>Allocated college support staff cost</t>
  </si>
  <si>
    <t>Allocated general non-pay</t>
  </si>
  <si>
    <t>Allocated student related non-pay (incl library, consumables)</t>
  </si>
  <si>
    <t>Allocated international commissions</t>
  </si>
  <si>
    <t>Allocated scholarships/bursaries - central</t>
  </si>
  <si>
    <t>Dev</t>
  </si>
  <si>
    <t>Year 0</t>
  </si>
  <si>
    <t>Year 1</t>
  </si>
  <si>
    <t>Year 2</t>
  </si>
  <si>
    <t>Year 3</t>
  </si>
  <si>
    <t>Year 4</t>
  </si>
  <si>
    <t>Year 5</t>
  </si>
  <si>
    <t>Year 6</t>
  </si>
  <si>
    <t>Inflated Value £000s</t>
  </si>
  <si>
    <t>Income</t>
  </si>
  <si>
    <t>College Contribution</t>
  </si>
  <si>
    <t>Cumulative College Contribution</t>
  </si>
  <si>
    <t>Surplus/(Deficit)</t>
  </si>
  <si>
    <t>Cumulative Surplus/(Deficit)</t>
  </si>
  <si>
    <t>FTEs</t>
  </si>
  <si>
    <t>Academic staff FTEs</t>
  </si>
  <si>
    <t>Student FTEs Home/EU</t>
  </si>
  <si>
    <t>Student FTEs International</t>
  </si>
  <si>
    <t>New student starters</t>
  </si>
  <si>
    <t>SSR</t>
  </si>
  <si>
    <t>Cumulative SSR</t>
  </si>
  <si>
    <t>dev</t>
  </si>
  <si>
    <t>prep</t>
  </si>
  <si>
    <t>Module type (select from drop-down)</t>
  </si>
  <si>
    <t>Credits</t>
  </si>
  <si>
    <t>Marginal assessment hours per student</t>
  </si>
  <si>
    <t>Taught</t>
  </si>
  <si>
    <t>Project/dissertation</t>
  </si>
  <si>
    <t>Fee inflation home</t>
  </si>
  <si>
    <t>pay inflation</t>
  </si>
  <si>
    <t>Pay</t>
  </si>
  <si>
    <t>Dev year</t>
  </si>
  <si>
    <t>Inflation of cost rates to dev year prices</t>
  </si>
  <si>
    <t>Fee inflation intl</t>
  </si>
  <si>
    <t>non-pay inflation</t>
  </si>
  <si>
    <t>TRAC Year</t>
  </si>
  <si>
    <t>Y1</t>
  </si>
  <si>
    <t>Y2</t>
  </si>
  <si>
    <t>Y3</t>
  </si>
  <si>
    <t>Y4</t>
  </si>
  <si>
    <t>Y5</t>
  </si>
  <si>
    <t>Y6</t>
  </si>
  <si>
    <t>home</t>
  </si>
  <si>
    <t>intl</t>
  </si>
  <si>
    <t>pay</t>
  </si>
  <si>
    <t>non-pay</t>
  </si>
  <si>
    <t>Y0</t>
  </si>
  <si>
    <t>Y-1</t>
  </si>
  <si>
    <t>Non-Pay</t>
  </si>
  <si>
    <t>Launch yr</t>
  </si>
  <si>
    <t>ACADEMIC STAFF HOURS - SWARM DATA AND ASSUMPTIONS</t>
  </si>
  <si>
    <t>Fixed dev hours (new module/ new academic factors)</t>
  </si>
  <si>
    <t>Up to 30</t>
  </si>
  <si>
    <t>30+</t>
  </si>
  <si>
    <t>Up to 45</t>
  </si>
  <si>
    <t>45+</t>
  </si>
  <si>
    <t>Module type</t>
  </si>
  <si>
    <t>Credit value</t>
  </si>
  <si>
    <t>A new framework is being developed to estimate  academic time on modules for use in SWARM.</t>
  </si>
  <si>
    <t>The largest element of direct programme cost is of course academic staff time. This model uses data from SWARM to provide automated</t>
  </si>
  <si>
    <t>hours data to calculate academic module costs. The automated hours calculations can be manually adjusted to reflect individual programme</t>
  </si>
  <si>
    <t>specifics in the modules tab if required.</t>
  </si>
  <si>
    <t>Assumptions include:</t>
  </si>
  <si>
    <t>Baseline 1 hour preparation time per 1 hour of contact time (lecture, tutorial, workshop, lab or seminar delivery).</t>
  </si>
  <si>
    <t>Assessment hours are based on historic SWARM data.</t>
  </si>
  <si>
    <t>Variable preparation time of up to an additional 2 hours for each contact hour to include:</t>
  </si>
  <si>
    <t>Since this framework has not yet been implemented in SWARM this model currently incorporates only the historical analysis above.</t>
  </si>
  <si>
    <t>Module name/#</t>
  </si>
  <si>
    <t>Module status</t>
  </si>
  <si>
    <t>time for first time teaching/first time taught/module convenorship (leadership)/large student cohort convenorship (leadership)</t>
  </si>
  <si>
    <t>TOTAL PROGRAMME CREDITS</t>
  </si>
  <si>
    <t>Fixed annual contact hours</t>
  </si>
  <si>
    <t>Fixed annual prep hours</t>
  </si>
  <si>
    <t>Fixed annual leader/ convenor hours</t>
  </si>
  <si>
    <t>Analysis of historic SWARM data provided some very broad-based average/standard figures for direct academic effort on campus based modules.</t>
  </si>
  <si>
    <t>Increasingly, programmes are being developed for online or blended delivery, rather than for the traditional campus basis.</t>
  </si>
  <si>
    <t>Factors are applied to the SWARM averages to reflect how this impacts academic time but these are likely to change with experience.</t>
  </si>
  <si>
    <t>ONLINE</t>
  </si>
  <si>
    <t>ONLINE FACTORS</t>
  </si>
  <si>
    <t>BLENDED FACTORS</t>
  </si>
  <si>
    <t>Module refresh (annual content refresh): 40% of module development time</t>
  </si>
  <si>
    <t>Module instruction/admin (module leadership/admin - involves coaching section tutors and providing consistent student experience across sections): 25-50 hours for 15 credits</t>
  </si>
  <si>
    <t>Module development: 75-150 hours for 15 credits (but UoE experience was that this was greater).</t>
  </si>
  <si>
    <t>Section facilitation (student assessment and direct participation with student group of 20-30): 75 hours per section (i.e. per, say, 25 students on a 15 credit module) - usually carried out by lower graded staff/PGRs.</t>
  </si>
  <si>
    <t>Development hours factor</t>
  </si>
  <si>
    <t>Online factors based on ODLP info:</t>
  </si>
  <si>
    <t>Prep hours factor</t>
  </si>
  <si>
    <t>Contact hours factor (= tutor coaching)</t>
  </si>
  <si>
    <t>Leader hours factor (= admin + some section facilitation)</t>
  </si>
  <si>
    <t>For reference - Keypath recommendations of academic hours input in relation to online PGT programmes:</t>
  </si>
  <si>
    <t>Assessment hours factor (assume match to campus)</t>
  </si>
  <si>
    <t>Programme Year (1-3 PGT, 1-6 UG)</t>
  </si>
  <si>
    <t>Module type2</t>
  </si>
  <si>
    <t>Main</t>
  </si>
  <si>
    <t>Optional</t>
  </si>
  <si>
    <t>Total</t>
  </si>
  <si>
    <t>New or existing module</t>
  </si>
  <si>
    <t>Main or optional module</t>
  </si>
  <si>
    <t>MODULES AVAILABLE TO COMPLETE FULL PROGRAMME</t>
  </si>
  <si>
    <t>Standard hours</t>
  </si>
  <si>
    <t>Total hours</t>
  </si>
  <si>
    <t>Concat</t>
  </si>
  <si>
    <t>Additional/(reduced) hours</t>
  </si>
  <si>
    <t>Staff salary spine point (eg 41)</t>
  </si>
  <si>
    <t>Assess spine pt</t>
  </si>
  <si>
    <t>Leader spine pt</t>
  </si>
  <si>
    <t>Contact spine pt</t>
  </si>
  <si>
    <t>Prep spine pt</t>
  </si>
  <si>
    <t>Dev spine pt</t>
  </si>
  <si>
    <t>Existing module %</t>
  </si>
  <si>
    <t>Assess college % = 100</t>
  </si>
  <si>
    <t>Leader college % = 100</t>
  </si>
  <si>
    <t>Contact college % = 100</t>
  </si>
  <si>
    <t>Prep college % = 100</t>
  </si>
  <si>
    <t>Dev college % = 100</t>
  </si>
  <si>
    <t>CHECKS</t>
  </si>
  <si>
    <t>Academic staff</t>
  </si>
  <si>
    <t>Assess hours per student</t>
  </si>
  <si>
    <t>Assess cost per hour</t>
  </si>
  <si>
    <t>Assess cost per student</t>
  </si>
  <si>
    <t>ASSESS HRS CALCS</t>
  </si>
  <si>
    <t>Leader cost per hour</t>
  </si>
  <si>
    <t>Leader hours per year</t>
  </si>
  <si>
    <t>Leader cost per year</t>
  </si>
  <si>
    <t>LEADER HRS CALCS</t>
  </si>
  <si>
    <t>Contact hours per year</t>
  </si>
  <si>
    <t>Contact cost per year</t>
  </si>
  <si>
    <t>Contact cost per hour</t>
  </si>
  <si>
    <t>Dev cost per hour</t>
  </si>
  <si>
    <t>Dev hours per module</t>
  </si>
  <si>
    <t>Dev cost per module</t>
  </si>
  <si>
    <t>Prep hours per year</t>
  </si>
  <si>
    <t>Prep cost per year</t>
  </si>
  <si>
    <t>Prep cost per hour</t>
  </si>
  <si>
    <t>CONTACT HRS CALCS</t>
  </si>
  <si>
    <t>PREP HRS CALCS</t>
  </si>
  <si>
    <t>DEV HRS CALCS</t>
  </si>
  <si>
    <t>% Staff from UEBS</t>
  </si>
  <si>
    <t>% Staff from CEMPS</t>
  </si>
  <si>
    <t>% Staff from CLES</t>
  </si>
  <si>
    <t>% Staff from HUMS</t>
  </si>
  <si>
    <t>% Staff from SSIS</t>
  </si>
  <si>
    <t>% Staff from CMH</t>
  </si>
  <si>
    <t>% fixed cost relevant to this programme if existing module (estimate this based on expected relative student numbers)</t>
  </si>
  <si>
    <t>ODLP</t>
  </si>
  <si>
    <t>ODLP SPECIAL ARRANGEMENTS</t>
  </si>
  <si>
    <t>Revenue share up to 57.5%</t>
  </si>
  <si>
    <t xml:space="preserve">  or select current academic year for existing programmes</t>
  </si>
  <si>
    <t>Leader hours per year this prog</t>
  </si>
  <si>
    <t>Max assess hours per student this prog</t>
  </si>
  <si>
    <t>Contact hours per year this prog</t>
  </si>
  <si>
    <t>Dev hours per module this prog</t>
  </si>
  <si>
    <t>Keypath revenue share</t>
  </si>
  <si>
    <t>Academic staff time input to modules is collected in the modules tab and summarised by FTE here:</t>
  </si>
  <si>
    <t>Total module academic FTE</t>
  </si>
  <si>
    <t>Assessment FTE</t>
  </si>
  <si>
    <t>Leadership/convenorship FTE</t>
  </si>
  <si>
    <t>Contact/coaching FTE</t>
  </si>
  <si>
    <t>Preparation/refresh FTE</t>
  </si>
  <si>
    <t>Development FTE</t>
  </si>
  <si>
    <t>Support/admin for teaching FTE</t>
  </si>
  <si>
    <t>Existing programme?</t>
  </si>
  <si>
    <t>Row</t>
  </si>
  <si>
    <t>LEADER HOURS</t>
  </si>
  <si>
    <t>LEADER COST £</t>
  </si>
  <si>
    <t>CONTACT HOURS</t>
  </si>
  <si>
    <t>CONTACT COST £</t>
  </si>
  <si>
    <t>FTE</t>
  </si>
  <si>
    <t>PREP HOURS</t>
  </si>
  <si>
    <t>PREP COST £</t>
  </si>
  <si>
    <t>DEV HOURS</t>
  </si>
  <si>
    <t>DEV COST £</t>
  </si>
  <si>
    <t>Year abroad/placement (120 credits)</t>
  </si>
  <si>
    <t>YEAR OUT?</t>
  </si>
  <si>
    <t>Optional?</t>
  </si>
  <si>
    <t>total # non-optional modules</t>
  </si>
  <si>
    <t># yr1 non-optional modules</t>
  </si>
  <si>
    <t>Check prog yr</t>
  </si>
  <si>
    <t># yr2 non-optional modules</t>
  </si>
  <si>
    <t># yr3 non-optional modules</t>
  </si>
  <si>
    <t># yr4 non-optional modules</t>
  </si>
  <si>
    <t># yr5 non-optional modules</t>
  </si>
  <si>
    <t># yr6 non-optional modules</t>
  </si>
  <si>
    <t>Cum yr1</t>
  </si>
  <si>
    <t>Cum yr2</t>
  </si>
  <si>
    <t>Cum yr3</t>
  </si>
  <si>
    <t>Cum yr4</t>
  </si>
  <si>
    <t>Cum yr5</t>
  </si>
  <si>
    <t>Cum yr6</t>
  </si>
  <si>
    <t>STUDENT NUMBERS ON MODULES (APPROX FROM FTE)</t>
  </si>
  <si>
    <t>STUDENT NUMBERS ON MODULES (ADJ FOR START-UP)</t>
  </si>
  <si>
    <t>Prog credits</t>
  </si>
  <si>
    <t>ASSESS HOURS</t>
  </si>
  <si>
    <t>ASSESS COST £</t>
  </si>
  <si>
    <t>IF FT (even if PT only)</t>
  </si>
  <si>
    <t>ALL COLLEGES FTE</t>
  </si>
  <si>
    <t>Support FTE</t>
  </si>
  <si>
    <t>TOTAL HRS/COST</t>
  </si>
  <si>
    <t>Support hrs/cost</t>
  </si>
  <si>
    <t>All Colleges support FTE</t>
  </si>
  <si>
    <t>All Colleges support FTE ALL TABS</t>
  </si>
  <si>
    <t>Support hrs/cost ALL TABS</t>
  </si>
  <si>
    <t>Support FTE ALL TABS</t>
  </si>
  <si>
    <t>Prog type</t>
  </si>
  <si>
    <t>TOTAL PROGRAMME</t>
  </si>
  <si>
    <t>FULL COST PROGRAMME I&amp;E - AT DEVELOPMENT YEAR PRICES</t>
  </si>
  <si>
    <t xml:space="preserve">    Select programme length</t>
  </si>
  <si>
    <t>Programme length</t>
  </si>
  <si>
    <t>Standard</t>
  </si>
  <si>
    <t>Long/intensive</t>
  </si>
  <si>
    <t>Recurrent teaching grant is usually applicable to both UG and</t>
  </si>
  <si>
    <t>PGT programmes available to Home/EU students, varies with</t>
  </si>
  <si>
    <t>INPUT AT DEVELOPMENT YEAR PRICE LEVELS</t>
  </si>
  <si>
    <t>Other programme income 1 - describe</t>
  </si>
  <si>
    <t>Other programme income 2 - describe</t>
  </si>
  <si>
    <t>Other programme income 3 - describe</t>
  </si>
  <si>
    <t>Other programme staff 1 - describe</t>
  </si>
  <si>
    <t>Other programme non-pay 1 - describe</t>
  </si>
  <si>
    <t>Bespoke programme PS cost 1 -describe</t>
  </si>
  <si>
    <t>Other programme staff 2 - describe</t>
  </si>
  <si>
    <t>Other programme non-pay 2 - describe</t>
  </si>
  <si>
    <t>Bespoke programme PS cost 2 -describe</t>
  </si>
  <si>
    <t>Other programme staff 3 - describe</t>
  </si>
  <si>
    <t>Other programme non-pay 3 - describe</t>
  </si>
  <si>
    <t>Bespoke programme PS cost 3 -describe</t>
  </si>
  <si>
    <t>All Colleges non-support FTE ALL TABS</t>
  </si>
  <si>
    <t>Non-support hrs/cost ALL TABS</t>
  </si>
  <si>
    <t>Non-support FTE ALL TABS</t>
  </si>
  <si>
    <t>All Colleges ALL FTE ALL TABS</t>
  </si>
  <si>
    <t>ALL hrs/cost ALL TABS</t>
  </si>
  <si>
    <t>ALL FTE ALL TABS</t>
  </si>
  <si>
    <t>ACADEMIC EFFORT BY COLLEGE</t>
  </si>
  <si>
    <t>TO ALLOCATE INCOME</t>
  </si>
  <si>
    <t>% relevance</t>
  </si>
  <si>
    <t>Spine points</t>
  </si>
  <si>
    <t>Average spine point</t>
  </si>
  <si>
    <t>Spine</t>
  </si>
  <si>
    <t>must add to 100%</t>
  </si>
  <si>
    <t>Average spine point calculation tool for use in modules tab if required</t>
  </si>
  <si>
    <t>Cost at Payscale year prices</t>
  </si>
  <si>
    <t>Inflation of cost rates and pay to dev year prices</t>
  </si>
  <si>
    <t>TRAC/Scale Year</t>
  </si>
  <si>
    <t>CHK</t>
  </si>
  <si>
    <t>College income</t>
  </si>
  <si>
    <t>Delivery format</t>
  </si>
  <si>
    <t>ODLP?</t>
  </si>
  <si>
    <t>Benchmark college contribution % of income</t>
  </si>
  <si>
    <t>Benchmark college surplus % of income</t>
  </si>
  <si>
    <t>Academic support hours per direct hour</t>
  </si>
  <si>
    <t>Benchmark TRAC teaching surplus (3 year rolling average)</t>
  </si>
  <si>
    <t>Benchmark TRAC teaching contribution (3 year rolling average)</t>
  </si>
  <si>
    <t>Apprenticeship</t>
  </si>
  <si>
    <t>ODLP KP</t>
  </si>
  <si>
    <t>Reduced programme development/marketing/student support cost</t>
  </si>
  <si>
    <t>Campus Exeter</t>
  </si>
  <si>
    <t>Campus Any</t>
  </si>
  <si>
    <t>Campus Cornwall</t>
  </si>
  <si>
    <t>Apprenticeship Any</t>
  </si>
  <si>
    <t>Apprenticeship Exeter</t>
  </si>
  <si>
    <t>Apprenticeship Cornwall</t>
  </si>
  <si>
    <t>Blended Any</t>
  </si>
  <si>
    <t>Blended Exeter</t>
  </si>
  <si>
    <t>Blended Cornwall</t>
  </si>
  <si>
    <t>is blended</t>
  </si>
  <si>
    <t>is any campus; is online</t>
  </si>
  <si>
    <t>is any campus</t>
  </si>
  <si>
    <t>Relevance (Yes, No, Amended)</t>
  </si>
  <si>
    <t>Amendment factor</t>
  </si>
  <si>
    <t>Allocated college support staff cost (direct academic hour)</t>
  </si>
  <si>
    <t>PS costs allocated in relation to direct academic staff hours</t>
  </si>
  <si>
    <t>AA</t>
  </si>
  <si>
    <t>CC</t>
  </si>
  <si>
    <t>AE</t>
  </si>
  <si>
    <t>AC</t>
  </si>
  <si>
    <t>CA</t>
  </si>
  <si>
    <t>CE</t>
  </si>
  <si>
    <t>BA</t>
  </si>
  <si>
    <t>BE</t>
  </si>
  <si>
    <t>BC</t>
  </si>
  <si>
    <t>K</t>
  </si>
  <si>
    <t>O</t>
  </si>
  <si>
    <t>Combinations</t>
  </si>
  <si>
    <t>Comb Name</t>
  </si>
  <si>
    <t>Rates lookup from parameter combination:</t>
  </si>
  <si>
    <t>NoNoCampusAny</t>
  </si>
  <si>
    <t>YesNoCampusAny</t>
  </si>
  <si>
    <t>Apprenticeship/ODLP/Delivery format/Campus</t>
  </si>
  <si>
    <t>NoNoCampusExeter</t>
  </si>
  <si>
    <t>NoNoCampusCornwall</t>
  </si>
  <si>
    <t>NoNoOnlineAny</t>
  </si>
  <si>
    <t>NoNoOnlineExeter</t>
  </si>
  <si>
    <t>NoNoOnlineCornwall</t>
  </si>
  <si>
    <t>NoNoBlendedAny</t>
  </si>
  <si>
    <t>NoNoBlendedExeter</t>
  </si>
  <si>
    <t>NoNoBlendedCornwall</t>
  </si>
  <si>
    <t>NoYesCampusAny</t>
  </si>
  <si>
    <t>NoYesCampusExeter</t>
  </si>
  <si>
    <t>NoYesCampusCornwall</t>
  </si>
  <si>
    <t>NoYesOnlineAny</t>
  </si>
  <si>
    <t>NoYesOnlineExeter</t>
  </si>
  <si>
    <t>NoYesOnlineCornwall</t>
  </si>
  <si>
    <t>NoYesBlendedAny</t>
  </si>
  <si>
    <t>NoYesBlendedExeter</t>
  </si>
  <si>
    <t>NoYesBlendedCornwall</t>
  </si>
  <si>
    <t>YesNoCampusExeter</t>
  </si>
  <si>
    <t>YesNoCampusCornwall</t>
  </si>
  <si>
    <t>YesNoOnlineAny</t>
  </si>
  <si>
    <t>YesNoOnlineExeter</t>
  </si>
  <si>
    <t>YesNoOnlineCornwall</t>
  </si>
  <si>
    <t>YesNoBlendedAny</t>
  </si>
  <si>
    <t>YesNoBlendedExeter</t>
  </si>
  <si>
    <t>YesNoBlendedCornwall</t>
  </si>
  <si>
    <t>YesYesCampusAny</t>
  </si>
  <si>
    <t>YesYesCampusExeter</t>
  </si>
  <si>
    <t>YesYesCampusCornwall</t>
  </si>
  <si>
    <t>YesYesOnlineAny</t>
  </si>
  <si>
    <t>YesYesOnlineExeter</t>
  </si>
  <si>
    <t>YesYesOnlineCornwall</t>
  </si>
  <si>
    <t>YesYesBlendedAny</t>
  </si>
  <si>
    <t>YesYesBlendedExeter</t>
  </si>
  <si>
    <t>YesYesBlendedCornwall</t>
  </si>
  <si>
    <t>Parameter Comb</t>
  </si>
  <si>
    <t>Rate Comb</t>
  </si>
  <si>
    <t>N/A</t>
  </si>
  <si>
    <t>Rate code</t>
  </si>
  <si>
    <t>Error message</t>
  </si>
  <si>
    <t>Campus should be "Any"</t>
  </si>
  <si>
    <t>Delivery format should be "Online"; Campus should be "Any"</t>
  </si>
  <si>
    <t>Delivery format should be "Online"</t>
  </si>
  <si>
    <t>Delivery format should be "Blended"</t>
  </si>
  <si>
    <t>Delivery format should be "Blended"; Campus should be "Any"</t>
  </si>
  <si>
    <t>Programme cannot be Apprenticeship and Keypath</t>
  </si>
  <si>
    <t>None on this tab</t>
  </si>
  <si>
    <t>PROGRAMME HEADER INFORMATION - CHECK FOR MESSAGES IN RED</t>
  </si>
  <si>
    <t>Apprenticeship factor calc</t>
  </si>
  <si>
    <t>= 3x4 (12) days on-campus py out of (220 days / 5 = 44 weeks x 1 days) 44 days</t>
  </si>
  <si>
    <t>PGT Name</t>
  </si>
  <si>
    <t>UG Name</t>
  </si>
  <si>
    <t>RELEVANT RATES</t>
  </si>
  <si>
    <t>per direct academic hour</t>
  </si>
  <si>
    <t>per student FTE</t>
  </si>
  <si>
    <t>per HEU UG student FTE</t>
  </si>
  <si>
    <t>per staff FTE</t>
  </si>
  <si>
    <t>AT TRAC YEAR PRICES</t>
  </si>
  <si>
    <t>AT DEV YEAR PRICES</t>
  </si>
  <si>
    <t>£ AT DEV YEAR PRICES</t>
  </si>
  <si>
    <t>Based on cost….</t>
  </si>
  <si>
    <t>per yr 1 international student headcount</t>
  </si>
  <si>
    <t>Degree apprenticeship tripartite review costs</t>
  </si>
  <si>
    <t>price band and intensity, and is received one year lagged;</t>
  </si>
  <si>
    <t>Check programme qualification with PPBI</t>
  </si>
  <si>
    <t>Degree apprenticeship end point assessment costs</t>
  </si>
  <si>
    <t>STAFF AND STUDENT INFORMATION - CHECK FOR MESSAGES IN RED</t>
  </si>
  <si>
    <t>Degree apprenticeship parameters:</t>
  </si>
  <si>
    <t>No. of tripartite reviews per year per apprentice</t>
  </si>
  <si>
    <t>End point assessment cost/completion payment % of funding band</t>
  </si>
  <si>
    <t>MANUAL INPUTS - OTHER BESPOKE PROGRAMME INCOME AND COSTS</t>
  </si>
  <si>
    <t>Std</t>
  </si>
  <si>
    <t>Long</t>
  </si>
  <si>
    <t>DA completion payments</t>
  </si>
  <si>
    <t>denom</t>
  </si>
  <si>
    <t>ind</t>
  </si>
  <si>
    <t>Level/mode/duration/credits</t>
  </si>
  <si>
    <t>Completion payment per completing apprentice</t>
  </si>
  <si>
    <t>INPUT COSTS AS NEGATIVE VALUES</t>
  </si>
  <si>
    <t>Student starters</t>
  </si>
  <si>
    <t>code</t>
  </si>
  <si>
    <t>intakes</t>
  </si>
  <si>
    <t>number</t>
  </si>
  <si>
    <t>On programme payment per apprentice</t>
  </si>
  <si>
    <r>
      <t xml:space="preserve">Reduced fee per student for </t>
    </r>
    <r>
      <rPr>
        <b/>
        <i/>
        <sz val="10"/>
        <color theme="1"/>
        <rFont val="Calibri"/>
        <family val="2"/>
        <scheme val="minor"/>
      </rPr>
      <t>year abroad/placement</t>
    </r>
    <r>
      <rPr>
        <sz val="10"/>
        <color theme="1"/>
        <rFont val="Calibri"/>
        <family val="2"/>
        <scheme val="minor"/>
      </rPr>
      <t xml:space="preserve"> at </t>
    </r>
    <r>
      <rPr>
        <b/>
        <u/>
        <sz val="10"/>
        <color theme="1"/>
        <rFont val="Calibri"/>
        <family val="2"/>
        <scheme val="minor"/>
      </rPr>
      <t>launch year</t>
    </r>
    <r>
      <rPr>
        <sz val="10"/>
        <color theme="1"/>
        <rFont val="Calibri"/>
        <family val="2"/>
        <scheme val="minor"/>
      </rPr>
      <t xml:space="preserve"> price level if req'd</t>
    </r>
  </si>
  <si>
    <r>
      <rPr>
        <b/>
        <i/>
        <sz val="10"/>
        <color theme="1"/>
        <rFont val="Calibri"/>
        <family val="2"/>
        <scheme val="minor"/>
      </rPr>
      <t>Full programme</t>
    </r>
    <r>
      <rPr>
        <sz val="10"/>
        <color theme="1"/>
        <rFont val="Calibri"/>
        <family val="2"/>
        <scheme val="minor"/>
      </rPr>
      <t xml:space="preserve"> fee per student </t>
    </r>
    <r>
      <rPr>
        <b/>
        <u/>
        <sz val="10"/>
        <color theme="1"/>
        <rFont val="Calibri"/>
        <family val="2"/>
        <scheme val="minor"/>
      </rPr>
      <t>EXCL. YEAR OUT</t>
    </r>
    <r>
      <rPr>
        <sz val="10"/>
        <color theme="1"/>
        <rFont val="Calibri"/>
        <family val="2"/>
        <scheme val="minor"/>
      </rPr>
      <t xml:space="preserve"> at </t>
    </r>
    <r>
      <rPr>
        <b/>
        <u/>
        <sz val="10"/>
        <color theme="1"/>
        <rFont val="Calibri"/>
        <family val="2"/>
        <scheme val="minor"/>
      </rPr>
      <t>launch year</t>
    </r>
    <r>
      <rPr>
        <sz val="10"/>
        <color theme="1"/>
        <rFont val="Calibri"/>
        <family val="2"/>
        <scheme val="minor"/>
      </rPr>
      <t xml:space="preserve"> price level (non-apprenticeship)</t>
    </r>
  </si>
  <si>
    <t>FTEs after retention adjustment in relation to credits studied:</t>
  </si>
  <si>
    <t>Student FTEs in relation to credits studied</t>
  </si>
  <si>
    <t>Programme credit</t>
  </si>
  <si>
    <t>Year out credits</t>
  </si>
  <si>
    <t>includes Y/O</t>
  </si>
  <si>
    <t>On programme payment per credit</t>
  </si>
  <si>
    <t>Completion payments income</t>
  </si>
  <si>
    <t>Completion headcount</t>
  </si>
  <si>
    <r>
      <t xml:space="preserve">IF YES:  </t>
    </r>
    <r>
      <rPr>
        <sz val="9"/>
        <color theme="1"/>
        <rFont val="Calibri"/>
        <family val="2"/>
        <scheme val="minor"/>
      </rPr>
      <t>input launch funding band/fee</t>
    </r>
  </si>
  <si>
    <t>IF YES: input revenue share %</t>
  </si>
  <si>
    <t>Credits studied per apprentice</t>
  </si>
  <si>
    <t>Tripartite headcount</t>
  </si>
  <si>
    <t>Reviews per yr</t>
  </si>
  <si>
    <t>(contact)</t>
  </si>
  <si>
    <t>Tripartite cost (incl support)</t>
  </si>
  <si>
    <t>Tripartite FTE</t>
  </si>
  <si>
    <t>Degree apprenticeship tripartite FTE</t>
  </si>
  <si>
    <t>Year out calcs</t>
  </si>
  <si>
    <t>HEU</t>
  </si>
  <si>
    <t>OVS</t>
  </si>
  <si>
    <t>Year out year</t>
  </si>
  <si>
    <t>YEAR OUT YEAR</t>
  </si>
  <si>
    <t>Y/O yr</t>
  </si>
  <si>
    <t>FTE on Y/O</t>
  </si>
  <si>
    <t>FTE on study</t>
  </si>
  <si>
    <t>Status</t>
  </si>
  <si>
    <t>Ind</t>
  </si>
  <si>
    <t>FULL COST PROGRAMME I&amp;E - INFLATED</t>
  </si>
  <si>
    <t>INPUT INCOME AS POSITIVE VALUES (HEU fee inflation applies)</t>
  </si>
  <si>
    <t>PROGRAMME SUMMARY - FULL COST</t>
  </si>
  <si>
    <t>INCREMENTAL COST PROGRAMME I&amp;E - INFLATED</t>
  </si>
  <si>
    <t>PROGRAMME SUMMARY - INCREMENTAL COST</t>
  </si>
  <si>
    <t>% INCREMENTAL</t>
  </si>
  <si>
    <t>TOTAL INCREMENTAL INCOME</t>
  </si>
  <si>
    <t>College incremental costs</t>
  </si>
  <si>
    <t>College incremental income</t>
  </si>
  <si>
    <t>TOTAL COLLEGE INCREMENTAL COSTS</t>
  </si>
  <si>
    <t>CUMULATIVE COLLEGE INCREMENTAL CONTRIBUTION</t>
  </si>
  <si>
    <t>Professional Services incremental costs</t>
  </si>
  <si>
    <t>TOTAL PS INCREMENTAL COSTS</t>
  </si>
  <si>
    <t>(not available from existing resource)</t>
  </si>
  <si>
    <t>Applied from year 2</t>
  </si>
  <si>
    <t>Postgraduate taught (PGT) programmes:</t>
  </si>
  <si>
    <t>Undergraduate (UG) programmes:</t>
  </si>
  <si>
    <t>Masters offered on a full-time (1 year) or part-time (2 year) basis</t>
  </si>
  <si>
    <t>3 year full-time UG degree programme</t>
  </si>
  <si>
    <t>3 year full-time UG degree programme with one year out in placement/study (reduced fee and academic input)</t>
  </si>
  <si>
    <t>4 year full-time UG degree programme (e.g. integrated masters)</t>
  </si>
  <si>
    <t>4 year full-time UG degree programme with one year out in placement/study (reduced fee and academic input)</t>
  </si>
  <si>
    <t>5 year full-time UG degree programme (e.g. medicine)</t>
  </si>
  <si>
    <t>Part-time only masters programme, e.g. level 7 degree apprenticeship or Keypath online distance learning programme</t>
  </si>
  <si>
    <t>Part-time only undergraduate programme, e.g. level 6 degree apprenticeship, offered over 3 years</t>
  </si>
  <si>
    <t>Part-time only undergraduate programme, e.g. level 6 degree apprenticeship, offered over 4 years</t>
  </si>
  <si>
    <t>Part-time only undergraduate programme, e.g. level 6 degree apprenticeship, offered over 5 years</t>
  </si>
  <si>
    <t>Part-time only undergraduate programme, e.g. level 6 degree apprenticeship, offered over 6 years</t>
  </si>
  <si>
    <t>Notes on model tabs, inputs, outputs and assumptions</t>
  </si>
  <si>
    <t>TAB</t>
  </si>
  <si>
    <t>NOTES</t>
  </si>
  <si>
    <t>It is primarily aimed at costing new programmes (or those being significantly changed/enhanced so that it is in effect a new offering) but individual existing</t>
  </si>
  <si>
    <t>programmes can be costed as well in which case module development costs are excluded and the model assumes that the programme has been running long enough</t>
  </si>
  <si>
    <t>NB this is a model and therefore relies on estimates, assumptions and simplification of reality to provide indicative financial information to inform decision-making.</t>
  </si>
  <si>
    <t>in line with current (launch) year intake and retention figures.</t>
  </si>
  <si>
    <t>to have cohorts across all programme years and includes estimates of income and costs from continuing students from cohort years prior to the model planning period</t>
  </si>
  <si>
    <t>Programmes types which can be costed in this model</t>
  </si>
  <si>
    <t>Collects main programme data - college, name, programme type as above, delivery format (campus, online or blended), campus, number of student intakes per year.</t>
  </si>
  <si>
    <t>Special income and costing assumptions apply for degree apprenticeships and Keypath partnered online distance learning programmes (ODLPs), so select indicators as appropriate;</t>
  </si>
  <si>
    <t>both should be PT only. For ODLPs input the Keypath revenue share percentage in cell L9; for apprenticeships input the full programme funding band/fee in cell I9 (no entry required</t>
  </si>
  <si>
    <t>in cells F30/G30). Apprenticeship programme funding band/fee is assumed to be fixed (no inflation or home/EU-international differential); end point assessment costs are assumed</t>
  </si>
  <si>
    <t>Development is assumed to take place in the year preceding first teaching delivery so may be phased across a number of years for new  programmes.</t>
  </si>
  <si>
    <t>Selections are required for launch year (or current year for existing programmes), price band, teaching grant applicability and programme length.</t>
  </si>
  <si>
    <t>Inflation assumptions should be entered in cells I17-I20 (NB home/EU UG fees are normally subject to 0% annual inflation).</t>
  </si>
  <si>
    <r>
      <t xml:space="preserve">Fees </t>
    </r>
    <r>
      <rPr>
        <b/>
        <u/>
        <sz val="11"/>
        <color theme="1"/>
        <rFont val="Calibri"/>
        <family val="2"/>
        <scheme val="minor"/>
      </rPr>
      <t>per programme</t>
    </r>
    <r>
      <rPr>
        <sz val="11"/>
        <color theme="1"/>
        <rFont val="Calibri"/>
        <family val="2"/>
        <scheme val="minor"/>
      </rPr>
      <t xml:space="preserve"> should be entered in cells F30-G31 (unless the programme is an apprenticeship), with the year-out element, if applicable, shown separately.</t>
    </r>
  </si>
  <si>
    <t>staff_students</t>
  </si>
  <si>
    <t>UG courses with a year out (abroad or in placement) should have 1 student intake only per year. Year out default assumption is programme year 3.</t>
  </si>
  <si>
    <t xml:space="preserve">If the programme is an apprenticeship also enter the annual number of tripartite reviews per apprentice (each meeting is assumed to consume 3 academic hours) and the </t>
  </si>
  <si>
    <t>percentage of the funding band/fee which comprises the completion payment (usually 20%; this pays for the end point assessment cost).</t>
  </si>
  <si>
    <t>Enter retention percentages for FT and PT students; all entrants are assumed to complete first programme year; retention percentages apply from year 2.</t>
  </si>
  <si>
    <t>Note messages in red or comment in black in the green tabs to guide the costing plus refer to the notes below.</t>
  </si>
  <si>
    <t>Academic staff and student FTEs are calculated by the model and shown in this tab in orange.</t>
  </si>
  <si>
    <t>modules</t>
  </si>
  <si>
    <t>Launch year for new programmes</t>
  </si>
  <si>
    <r>
      <t xml:space="preserve">ACADEMIC HOURS: FIXED </t>
    </r>
    <r>
      <rPr>
        <b/>
        <u/>
        <sz val="11"/>
        <color theme="1"/>
        <rFont val="Calibri"/>
        <family val="2"/>
        <scheme val="minor"/>
      </rPr>
      <t>ONE-TIME</t>
    </r>
    <r>
      <rPr>
        <b/>
        <sz val="11"/>
        <color theme="1"/>
        <rFont val="Calibri"/>
        <family val="2"/>
        <scheme val="minor"/>
      </rPr>
      <t xml:space="preserve"> DEVELOPMENT HOURS </t>
    </r>
    <r>
      <rPr>
        <b/>
        <u/>
        <sz val="11"/>
        <color theme="1"/>
        <rFont val="Calibri"/>
        <family val="2"/>
        <scheme val="minor"/>
      </rPr>
      <t>PER MODULE</t>
    </r>
  </si>
  <si>
    <t>to exactly match completion payments; tripartite review costs are assumed to be met by the programme college. Delivery format should be online for ODLPs and blended for apprenticeships.</t>
  </si>
  <si>
    <t>Use one row for each module used in the programme. For each module:</t>
  </si>
  <si>
    <t>Input name and programme year; select if main (to deliver full programme credits - allows calcuation of assessment hours) or optional if offered (only fixed module costs apply).</t>
  </si>
  <si>
    <t>Breakeven students are not calculated in this model due to the variety of provision covered; different versions of the model using different student number scenarios could instead be</t>
  </si>
  <si>
    <t>reviewed to assess sensitivity.</t>
  </si>
  <si>
    <t>Prog_header</t>
  </si>
  <si>
    <t>Masters offered full-time (1 year) or in 3 stages - PGCert, PGDip, then full masters (treat latter as part-time students with appropriate retention rates)</t>
  </si>
  <si>
    <t>Academic effort for each module is analysed into 5 sections: marginal assessment hours per student (columns I-R), fixed annual leadership hours per module, fixed annual contact hours</t>
  </si>
  <si>
    <t>per module, fixed annual preparation hours per module, and one-time development hours per module.</t>
  </si>
  <si>
    <t>These can be manually altered in the next column if required.</t>
  </si>
  <si>
    <t>If staffing for a section spans more than one salary spine point an average can be calculated using the tool below.</t>
  </si>
  <si>
    <t>A salary spine point and percentage staff effort provided by college should be input for each section (to support cross-college collaboration).</t>
  </si>
  <si>
    <t>Select whether module is new or existing: if existing, assessment costs apply but no development costs apply; fixed annual costs will only apply if a percentage is entered in column H to</t>
  </si>
  <si>
    <t>reflect how much of the module is "consumed" by this programme (perhaps base this percentage on relative expected student FTEs of this versus other programmes using the module).</t>
  </si>
  <si>
    <t>manual_inputs</t>
  </si>
  <si>
    <t>This tab allows the input of income and costs associated with the programme not covered elsewhere in the model and may include field trip and programme specific bursary costs.</t>
  </si>
  <si>
    <t>These should be input as absolute £ figures by college as appropriate - income as positive numbers, costs as negative - at development year price levels.</t>
  </si>
  <si>
    <t>Most academic staff input is collected in the modules tab; in this tab enter only a figure for annual programme management FTE and the associated salary spine point (see</t>
  </si>
  <si>
    <t>Programmes can be long (intensive) courses or standard length courses; PGT courses are usually long. Advice on teaching grant and price band applicability can be sought from PPBI</t>
  </si>
  <si>
    <t>(see price-bands tab for list of price bands for information).</t>
  </si>
  <si>
    <t>pay_scales tab for full list of salary grades and spine points for information).</t>
  </si>
  <si>
    <t xml:space="preserve">Factors have been applied to TRAC rates for allocated costs to reflect differences in delivery format (eg online versus campus); they have been set at initial values according to </t>
  </si>
  <si>
    <t>costing team best estimates which may be subject to debate and change.</t>
  </si>
  <si>
    <t>Benchmark college contribution and surplus figures are 3 year rolling averages of TRAC teaching data by college - they are not targets; just indicators of average performance.</t>
  </si>
  <si>
    <t>programme_I&amp;E_FC_infl</t>
  </si>
  <si>
    <t>summary_FC</t>
  </si>
  <si>
    <t>This tab shows the full cost I&amp;E position for the programme in total and by college, including allocated college and professional services costs calculated using TRAC cost rates.</t>
  </si>
  <si>
    <t>This tab shows a high level version of the full cost total programme I&amp;E plus FTE data for academic staff and students, student entrant/starter figures and calculated SSRs.</t>
  </si>
  <si>
    <t xml:space="preserve">Module academic staff FTE are calculated from hours required to deliver modules and manage programme plus allocated teaching support hours; no reference to </t>
  </si>
  <si>
    <t xml:space="preserve">a programme using E&amp;R staff this would have implications on the absolute number of staff required as E&amp;R staff will spend time on research as well as teaching </t>
  </si>
  <si>
    <t>(and research of course has additional cost and income implications outside the scope of this model).</t>
  </si>
  <si>
    <t xml:space="preserve">research activity of staff is made in either income or cost terms; therefore the FTE is in efffect an estimate of E&amp;S staff requirement. NB If the college chooses to resource a </t>
  </si>
  <si>
    <t>programme_I&amp;E_IC_infl</t>
  </si>
  <si>
    <t>In the case of new programmes, incremental costs (i.e. those which cannot be met from existing resource/spare capacity) can inform business planning by providing an</t>
  </si>
  <si>
    <t>estimation of income and cost adjustments required to baseline plans to reflect the expected/forecast impact of the new programme.</t>
  </si>
  <si>
    <t>For most programmes, income would be 100% incremental and allocated costs would be 0% incremental; other costs may be less than 100% (e.g. there may be existing</t>
  </si>
  <si>
    <t>summary_IC</t>
  </si>
  <si>
    <t>This tab shows a high level version of the incremental cost total programme I&amp;E plus FTE data for academic staff and students, student entrant/starter figures and calculated SSRs.</t>
  </si>
  <si>
    <t>Academic staff FTE is adjusted according to the academic staff costs incremental percentages input to cells D17 and D18 in the programme_I&amp;E_IC_infl tab.</t>
  </si>
  <si>
    <t>In this tab, the incremental impact of the programme can be crudely estimated by applying percentages in column D against each row of the I&amp;E.</t>
  </si>
  <si>
    <t>academic staff with spare capacity to provide, say, 20% of the academic effort required to deliver the new programme, so only 80% of academic staff cost/FTE is incremental).</t>
  </si>
  <si>
    <t>Income is allocated between contributing colleges in proportion to the academic effort put into the programme modules.</t>
  </si>
  <si>
    <t>Annual student entrant numbers should be input into cells E30-J33; if programme has multiple intakes per year, annual student starts are assumed to be evenly spread across each one.</t>
  </si>
  <si>
    <r>
      <t xml:space="preserve">ACADEMIC HOURS: FIXED </t>
    </r>
    <r>
      <rPr>
        <b/>
        <u/>
        <sz val="11"/>
        <color theme="1"/>
        <rFont val="Calibri"/>
        <family val="2"/>
        <scheme val="minor"/>
      </rPr>
      <t>ANNUAL</t>
    </r>
    <r>
      <rPr>
        <b/>
        <sz val="11"/>
        <color theme="1"/>
        <rFont val="Calibri"/>
        <family val="2"/>
        <scheme val="minor"/>
      </rPr>
      <t xml:space="preserve"> DELIVERY/CONTACT HOURS </t>
    </r>
    <r>
      <rPr>
        <b/>
        <u/>
        <sz val="11"/>
        <color theme="1"/>
        <rFont val="Calibri"/>
        <family val="2"/>
        <scheme val="minor"/>
      </rPr>
      <t>PER MODULE</t>
    </r>
  </si>
  <si>
    <r>
      <t xml:space="preserve">ACADEMIC HOURS: FIXED </t>
    </r>
    <r>
      <rPr>
        <b/>
        <u/>
        <sz val="11"/>
        <color theme="1"/>
        <rFont val="Calibri"/>
        <family val="2"/>
        <scheme val="minor"/>
      </rPr>
      <t>ANNUAL</t>
    </r>
    <r>
      <rPr>
        <b/>
        <sz val="11"/>
        <color theme="1"/>
        <rFont val="Calibri"/>
        <family val="2"/>
        <scheme val="minor"/>
      </rPr>
      <t xml:space="preserve"> PREPARATION HOURS </t>
    </r>
    <r>
      <rPr>
        <b/>
        <u/>
        <sz val="11"/>
        <color theme="1"/>
        <rFont val="Calibri"/>
        <family val="2"/>
        <scheme val="minor"/>
      </rPr>
      <t>PER MODULE</t>
    </r>
  </si>
  <si>
    <r>
      <t xml:space="preserve">ACADEMIC HOURS: FIXED </t>
    </r>
    <r>
      <rPr>
        <b/>
        <u/>
        <sz val="11"/>
        <color theme="1"/>
        <rFont val="Calibri"/>
        <family val="2"/>
        <scheme val="minor"/>
      </rPr>
      <t>ANNUAL</t>
    </r>
    <r>
      <rPr>
        <b/>
        <sz val="11"/>
        <color theme="1"/>
        <rFont val="Calibri"/>
        <family val="2"/>
        <scheme val="minor"/>
      </rPr>
      <t xml:space="preserve"> LEADERSHIP HOURS </t>
    </r>
    <r>
      <rPr>
        <b/>
        <u/>
        <sz val="11"/>
        <color theme="1"/>
        <rFont val="Calibri"/>
        <family val="2"/>
        <scheme val="minor"/>
      </rPr>
      <t>PER MODULE</t>
    </r>
  </si>
  <si>
    <r>
      <t xml:space="preserve">ACADEMIC HOURS: VARIABLE HOURS (ASSESSMENT/CONTACT) </t>
    </r>
    <r>
      <rPr>
        <b/>
        <u/>
        <sz val="11"/>
        <color theme="1"/>
        <rFont val="Calibri"/>
        <family val="2"/>
        <scheme val="minor"/>
      </rPr>
      <t>PER STUDENT</t>
    </r>
  </si>
  <si>
    <t>DO NOT INSERT OR DELETE ROWS</t>
  </si>
  <si>
    <t>Taught - desk based</t>
  </si>
  <si>
    <t>Year abroad/placement (120 credits) - desk based</t>
  </si>
  <si>
    <t>Project/dissertation - desk based</t>
  </si>
  <si>
    <t>Taught - dry lab based</t>
  </si>
  <si>
    <t>Project/dissertation - dry lab based</t>
  </si>
  <si>
    <t>Year abroad/placement (120 credits) - dry lab based</t>
  </si>
  <si>
    <t>Taught - wet lab based</t>
  </si>
  <si>
    <t>Project/dissertation - wet lab based</t>
  </si>
  <si>
    <t>Year abroad/placement (120 credits) - wet lab based</t>
  </si>
  <si>
    <t>Input credit value (year out = 120; prog year input here will override default year 3 if not year 1 or final year).</t>
  </si>
  <si>
    <t>TEST</t>
  </si>
  <si>
    <t>Programme Main Discipline</t>
  </si>
  <si>
    <t>Name</t>
  </si>
  <si>
    <t>Type</t>
  </si>
  <si>
    <t>type2</t>
  </si>
  <si>
    <t>desk based</t>
  </si>
  <si>
    <t>Mining &amp; Minerals</t>
  </si>
  <si>
    <t>DL</t>
  </si>
  <si>
    <t>dry lab based</t>
  </si>
  <si>
    <t xml:space="preserve">Engineering </t>
  </si>
  <si>
    <t>WL</t>
  </si>
  <si>
    <t>wet lab based</t>
  </si>
  <si>
    <t>Education</t>
  </si>
  <si>
    <t>IAIS</t>
  </si>
  <si>
    <t>PGC</t>
  </si>
  <si>
    <t>PGCE</t>
  </si>
  <si>
    <t>NUR</t>
  </si>
  <si>
    <t>Nursing</t>
  </si>
  <si>
    <t>Bespoke programme PS cost</t>
  </si>
  <si>
    <t>Select module type (taught, project/dissertation or UG year out abroad or in placement) and discipline type (desk, dry lab or wet lab based, see opposite for discipline assumptions).</t>
  </si>
  <si>
    <t>Campus/blended</t>
  </si>
  <si>
    <t>CAMPUS/BLENDED</t>
  </si>
  <si>
    <t>CAMPUS - NO LONGER IN USE</t>
  </si>
  <si>
    <t>BLENDED - NOT IN USE</t>
  </si>
  <si>
    <t>The previous tabs estimate full programme costs which are useful for programme viability considerations and portfolio comparisons.</t>
  </si>
  <si>
    <t>For each section "standard" hours are calculated based on module type, credit value and delivery format (campus, online, blended) - see academic_hours tab for information on assumptions.</t>
  </si>
  <si>
    <t>Allocations are based on staff and/or student FTEs, or academic staff time; see cost_rates tab for assumptions.</t>
  </si>
  <si>
    <t>Online factors based on more recent/ongoing investigations and discussion:</t>
  </si>
  <si>
    <t>Diss</t>
  </si>
  <si>
    <t>Assessment/ variable delivery hours per student</t>
  </si>
  <si>
    <t>Fixed annual delivery/ contact hours</t>
  </si>
  <si>
    <t>Fixed annual leadership hours</t>
  </si>
  <si>
    <t>Fixed one time new module development hours</t>
  </si>
  <si>
    <t>Fixed annual preparation hours</t>
  </si>
  <si>
    <t>ACX Accounting &amp; Finance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</si>
</sst>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quot;£&quot;* #,##0_-;_-&quot;£&quot;* &quot;-&quot;_-;_-@_-"/>
    <numFmt numFmtId="44" formatCode="_-&quot;£&quot;* #,##0.00_-;\-&quot;£&quot;* #,##0.00_-;_-&quot;£&quot;* &quot;-&quot;??_-;_-@_-"/>
    <numFmt numFmtId="43" formatCode="_-* #,##0.00_-;\-* #,##0.00_-;_-* &quot;-&quot;??_-;_-@_-"/>
    <numFmt numFmtId="164" formatCode="0.0%"/>
    <numFmt numFmtId="165" formatCode="_-&quot;£&quot;* #,##0_-;\-&quot;£&quot;* #,##0_-;_-&quot;£&quot;* &quot;-&quot;??_-;_-@_-"/>
    <numFmt numFmtId="166" formatCode="_-* #,##0_-;\-* #,##0_-;_-* &quot;-&quot;??_-;_-@_-"/>
    <numFmt numFmtId="167" formatCode="#,##0_ ;\-#,##0\ "/>
    <numFmt numFmtId="168" formatCode="#,##0\ ;\(#,##0\)"/>
    <numFmt numFmtId="169" formatCode="#,##0.000\ ;\(#,##0.000\)"/>
    <numFmt numFmtId="170" formatCode="&quot;£&quot;#,##0"/>
    <numFmt numFmtId="171" formatCode="&quot;£&quot;#,##0.00"/>
  </numFmts>
  <fonts count="43" x14ac:knownFonts="1">
    <font>
      <sz val="11"/>
      <color theme="1"/>
      <name val="Calibri"/>
      <family val="2"/>
      <scheme val="minor"/>
    </font>
    <font>
      <b/>
      <sz val="11"/>
      <color theme="1"/>
      <name val="Calibri"/>
      <family val="2"/>
      <scheme val="minor"/>
    </font>
    <font>
      <b/>
      <i/>
      <sz val="11"/>
      <color theme="1"/>
      <name val="Calibri"/>
      <family val="2"/>
      <scheme val="minor"/>
    </font>
    <font>
      <sz val="11"/>
      <name val="Calibri"/>
      <family val="2"/>
      <scheme val="minor"/>
    </font>
    <font>
      <sz val="10"/>
      <color theme="1"/>
      <name val="Calibri"/>
      <family val="2"/>
      <scheme val="minor"/>
    </font>
    <font>
      <b/>
      <u/>
      <sz val="11"/>
      <color theme="1"/>
      <name val="Calibri"/>
      <family val="2"/>
      <scheme val="minor"/>
    </font>
    <font>
      <b/>
      <sz val="9"/>
      <color indexed="81"/>
      <name val="Tahoma"/>
      <family val="2"/>
    </font>
    <font>
      <sz val="9"/>
      <color indexed="81"/>
      <name val="Tahoma"/>
      <family val="2"/>
    </font>
    <font>
      <sz val="10"/>
      <name val="Arial"/>
      <family val="2"/>
    </font>
    <font>
      <b/>
      <sz val="14"/>
      <name val="Segoe UI"/>
      <family val="2"/>
    </font>
    <font>
      <sz val="9"/>
      <name val="Segoe UI"/>
      <family val="2"/>
    </font>
    <font>
      <i/>
      <sz val="11"/>
      <color theme="1"/>
      <name val="Calibri"/>
      <family val="2"/>
      <scheme val="minor"/>
    </font>
    <font>
      <b/>
      <sz val="14"/>
      <color theme="1"/>
      <name val="Calibri"/>
      <family val="2"/>
      <scheme val="minor"/>
    </font>
    <font>
      <b/>
      <sz val="12"/>
      <name val="Arial"/>
      <family val="2"/>
    </font>
    <font>
      <b/>
      <sz val="11"/>
      <name val="Arial"/>
      <family val="2"/>
    </font>
    <font>
      <b/>
      <sz val="20"/>
      <name val="Arial"/>
      <family val="2"/>
    </font>
    <font>
      <b/>
      <sz val="10"/>
      <color rgb="FFFF0000"/>
      <name val="Arial"/>
      <family val="2"/>
    </font>
    <font>
      <b/>
      <sz val="10"/>
      <name val="Arial"/>
      <family val="2"/>
    </font>
    <font>
      <sz val="9"/>
      <name val="Arial"/>
      <family val="2"/>
    </font>
    <font>
      <b/>
      <sz val="9"/>
      <name val="Arial"/>
      <family val="2"/>
    </font>
    <font>
      <i/>
      <sz val="10"/>
      <name val="Arial"/>
      <family val="2"/>
    </font>
    <font>
      <u/>
      <sz val="10"/>
      <name val="Arial"/>
      <family val="2"/>
    </font>
    <font>
      <b/>
      <sz val="10"/>
      <color indexed="10"/>
      <name val="Arial"/>
      <family val="2"/>
    </font>
    <font>
      <b/>
      <sz val="9"/>
      <color rgb="FFFFC000"/>
      <name val="Arial"/>
      <family val="2"/>
    </font>
    <font>
      <b/>
      <u/>
      <sz val="10"/>
      <name val="Arial"/>
      <family val="2"/>
    </font>
    <font>
      <sz val="8"/>
      <color rgb="FF000000"/>
      <name val="Segoe UI"/>
      <family val="2"/>
    </font>
    <font>
      <b/>
      <i/>
      <sz val="11"/>
      <color rgb="FFFF0000"/>
      <name val="Calibri"/>
      <family val="2"/>
      <scheme val="minor"/>
    </font>
    <font>
      <sz val="9"/>
      <color theme="1"/>
      <name val="Calibri"/>
      <family val="2"/>
      <scheme val="minor"/>
    </font>
    <font>
      <sz val="8"/>
      <color theme="1"/>
      <name val="Calibri"/>
      <family val="2"/>
      <scheme val="minor"/>
    </font>
    <font>
      <u/>
      <sz val="11"/>
      <color theme="1"/>
      <name val="Calibri"/>
      <family val="2"/>
      <scheme val="minor"/>
    </font>
    <font>
      <b/>
      <sz val="8"/>
      <color theme="1"/>
      <name val="Tahoma"/>
      <family val="2"/>
    </font>
    <font>
      <b/>
      <sz val="11"/>
      <color indexed="8"/>
      <name val="Calibri"/>
      <family val="2"/>
      <scheme val="minor"/>
    </font>
    <font>
      <b/>
      <sz val="11"/>
      <name val="Calibri"/>
      <family val="2"/>
      <scheme val="minor"/>
    </font>
    <font>
      <sz val="7"/>
      <color theme="1"/>
      <name val="Calibri"/>
      <family val="2"/>
      <scheme val="minor"/>
    </font>
    <font>
      <i/>
      <sz val="11"/>
      <name val="Calibri"/>
      <family val="2"/>
      <scheme val="minor"/>
    </font>
    <font>
      <b/>
      <i/>
      <sz val="9"/>
      <color rgb="FFFF0000"/>
      <name val="Calibri"/>
      <family val="2"/>
      <scheme val="minor"/>
    </font>
    <font>
      <b/>
      <sz val="11"/>
      <color rgb="FFFF0000"/>
      <name val="Calibri"/>
      <family val="2"/>
      <scheme val="minor"/>
    </font>
    <font>
      <b/>
      <u/>
      <sz val="11"/>
      <color rgb="FFFF0000"/>
      <name val="Calibri"/>
      <family val="2"/>
      <scheme val="minor"/>
    </font>
    <font>
      <b/>
      <u/>
      <sz val="10"/>
      <color theme="1"/>
      <name val="Calibri"/>
      <family val="2"/>
      <scheme val="minor"/>
    </font>
    <font>
      <b/>
      <i/>
      <sz val="10"/>
      <color theme="1"/>
      <name val="Calibri"/>
      <family val="2"/>
      <scheme val="minor"/>
    </font>
    <font>
      <sz val="11"/>
      <color theme="0"/>
      <name val="Calibri"/>
      <family val="2"/>
      <scheme val="minor"/>
    </font>
    <font>
      <b/>
      <i/>
      <sz val="14"/>
      <color rgb="FFFF0000"/>
      <name val="Calibri"/>
      <family val="2"/>
      <scheme val="minor"/>
    </font>
    <font>
      <sz val="11"/>
      <color rgb="FFFF0000"/>
      <name val="Calibri"/>
      <family val="2"/>
      <scheme val="minor"/>
    </font>
  </fonts>
  <fills count="26">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D9FC"/>
        <bgColor indexed="64"/>
      </patternFill>
    </fill>
    <fill>
      <patternFill patternType="solid">
        <fgColor rgb="FFFFC000"/>
        <bgColor indexed="64"/>
      </patternFill>
    </fill>
    <fill>
      <patternFill patternType="solid">
        <fgColor rgb="FFE0FFD1"/>
        <bgColor indexed="64"/>
      </patternFill>
    </fill>
    <fill>
      <patternFill patternType="solid">
        <fgColor theme="9" tint="0.39997558519241921"/>
        <bgColor indexed="64"/>
      </patternFill>
    </fill>
    <fill>
      <patternFill patternType="solid">
        <fgColor rgb="FFFFFF66"/>
        <bgColor indexed="64"/>
      </patternFill>
    </fill>
    <fill>
      <patternFill patternType="solid">
        <fgColor indexed="9"/>
        <bgColor indexed="64"/>
      </patternFill>
    </fill>
    <fill>
      <patternFill patternType="solid">
        <fgColor theme="0"/>
        <bgColor indexed="64"/>
      </patternFill>
    </fill>
    <fill>
      <patternFill patternType="solid">
        <fgColor rgb="FFFFCCFF"/>
        <bgColor indexed="64"/>
      </patternFill>
    </fill>
    <fill>
      <patternFill patternType="solid">
        <fgColor rgb="FF92D050"/>
        <bgColor indexed="64"/>
      </patternFill>
    </fill>
    <fill>
      <patternFill patternType="solid">
        <fgColor rgb="FF00B0F0"/>
        <bgColor indexed="64"/>
      </patternFill>
    </fill>
    <fill>
      <patternFill patternType="solid">
        <fgColor rgb="FFBFD2E2"/>
      </patternFill>
    </fill>
    <fill>
      <patternFill patternType="solid">
        <fgColor theme="3" tint="0.79998168889431442"/>
        <bgColor indexed="64"/>
      </patternFill>
    </fill>
    <fill>
      <patternFill patternType="solid">
        <fgColor theme="9" tint="0.59999389629810485"/>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auto="1"/>
      </left>
      <right/>
      <top/>
      <bottom style="thin">
        <color auto="1"/>
      </bottom>
      <diagonal/>
    </border>
    <border>
      <left style="medium">
        <color rgb="FF93B1CD"/>
      </left>
      <right style="medium">
        <color rgb="FF93B1CD"/>
      </right>
      <top style="medium">
        <color rgb="FF93B1CD"/>
      </top>
      <bottom style="medium">
        <color rgb="FF93B1CD"/>
      </bottom>
      <diagonal/>
    </border>
    <border>
      <left/>
      <right/>
      <top/>
      <bottom style="thin">
        <color indexed="64"/>
      </bottom>
      <diagonal/>
    </border>
  </borders>
  <cellStyleXfs count="4">
    <xf numFmtId="0" fontId="0" fillId="0" borderId="0"/>
    <xf numFmtId="0" fontId="8" fillId="0" borderId="0"/>
    <xf numFmtId="44" fontId="8" fillId="0" borderId="0" applyFont="0" applyFill="0" applyBorder="0" applyAlignment="0" applyProtection="0"/>
    <xf numFmtId="43" fontId="8" fillId="0" borderId="0" applyFont="0" applyFill="0" applyBorder="0" applyAlignment="0" applyProtection="0"/>
  </cellStyleXfs>
  <cellXfs count="255">
    <xf numFmtId="0" fontId="0" fillId="0" borderId="0" xfId="0"/>
    <xf numFmtId="0" fontId="1" fillId="0" borderId="0" xfId="0" applyFont="1" applyAlignment="1">
      <alignment horizontal="center"/>
    </xf>
    <xf numFmtId="0" fontId="1" fillId="2" borderId="1" xfId="0" applyFont="1" applyFill="1" applyBorder="1" applyAlignment="1">
      <alignment horizontal="center"/>
    </xf>
    <xf numFmtId="0" fontId="0" fillId="5" borderId="0" xfId="0" applyFill="1"/>
    <xf numFmtId="0" fontId="0" fillId="3" borderId="1" xfId="0" applyFill="1" applyBorder="1"/>
    <xf numFmtId="0" fontId="0" fillId="4" borderId="1" xfId="0" applyFill="1" applyBorder="1"/>
    <xf numFmtId="0" fontId="2" fillId="0" borderId="0" xfId="0" applyFont="1"/>
    <xf numFmtId="0" fontId="3" fillId="0" borderId="0" xfId="0" applyFont="1" applyAlignment="1">
      <alignment horizontal="left"/>
    </xf>
    <xf numFmtId="14" fontId="3" fillId="0" borderId="0" xfId="0" applyNumberFormat="1" applyFont="1" applyAlignment="1">
      <alignment horizontal="left"/>
    </xf>
    <xf numFmtId="0" fontId="4" fillId="0" borderId="0" xfId="0" applyFont="1"/>
    <xf numFmtId="42" fontId="0" fillId="3" borderId="1" xfId="0" applyNumberFormat="1" applyFill="1" applyBorder="1"/>
    <xf numFmtId="0" fontId="0" fillId="0" borderId="0" xfId="0" applyAlignment="1">
      <alignment wrapText="1"/>
    </xf>
    <xf numFmtId="0" fontId="3" fillId="0" borderId="0" xfId="0" applyFont="1"/>
    <xf numFmtId="0" fontId="0" fillId="2" borderId="1" xfId="0" applyFill="1" applyBorder="1" applyAlignment="1">
      <alignment horizontal="center"/>
    </xf>
    <xf numFmtId="164" fontId="0" fillId="3" borderId="1" xfId="0" applyNumberFormat="1" applyFill="1" applyBorder="1" applyAlignment="1">
      <alignment horizontal="center"/>
    </xf>
    <xf numFmtId="0" fontId="0" fillId="7" borderId="0" xfId="0" applyFill="1"/>
    <xf numFmtId="0" fontId="0" fillId="9" borderId="0" xfId="0" applyFill="1"/>
    <xf numFmtId="0" fontId="0" fillId="3" borderId="0" xfId="0" applyFill="1"/>
    <xf numFmtId="0" fontId="0" fillId="5" borderId="1" xfId="0" applyFill="1" applyBorder="1"/>
    <xf numFmtId="0" fontId="0" fillId="10" borderId="0" xfId="0" applyFill="1"/>
    <xf numFmtId="0" fontId="0" fillId="5" borderId="1" xfId="0" applyFill="1" applyBorder="1" applyAlignment="1">
      <alignment horizontal="center"/>
    </xf>
    <xf numFmtId="42" fontId="0" fillId="5" borderId="1" xfId="0" applyNumberFormat="1" applyFill="1" applyBorder="1" applyAlignment="1">
      <alignment horizontal="center"/>
    </xf>
    <xf numFmtId="0" fontId="0" fillId="12" borderId="0" xfId="0" applyFill="1"/>
    <xf numFmtId="0" fontId="5" fillId="0" borderId="0" xfId="0" applyFont="1"/>
    <xf numFmtId="49" fontId="9" fillId="7" borderId="3" xfId="1" applyNumberFormat="1" applyFont="1" applyFill="1" applyBorder="1" applyAlignment="1">
      <alignment horizontal="center" vertical="center" wrapText="1" shrinkToFit="1"/>
    </xf>
    <xf numFmtId="49" fontId="10" fillId="7" borderId="3" xfId="1" applyNumberFormat="1" applyFont="1" applyFill="1" applyBorder="1" applyAlignment="1">
      <alignment horizontal="center" vertical="center" wrapText="1" shrinkToFit="1"/>
    </xf>
    <xf numFmtId="4" fontId="0" fillId="8" borderId="0" xfId="0" applyNumberFormat="1" applyFill="1"/>
    <xf numFmtId="4" fontId="0" fillId="0" borderId="0" xfId="0" applyNumberFormat="1"/>
    <xf numFmtId="0" fontId="11" fillId="0" borderId="0" xfId="0" applyFont="1"/>
    <xf numFmtId="0" fontId="0" fillId="2" borderId="0" xfId="0" applyFill="1"/>
    <xf numFmtId="0" fontId="0" fillId="13" borderId="0" xfId="0" applyFill="1"/>
    <xf numFmtId="3" fontId="0" fillId="0" borderId="0" xfId="0" applyNumberFormat="1"/>
    <xf numFmtId="0" fontId="0" fillId="15" borderId="0" xfId="0" applyFill="1"/>
    <xf numFmtId="0" fontId="0" fillId="11" borderId="0" xfId="0" applyFill="1"/>
    <xf numFmtId="0" fontId="13" fillId="0" borderId="0" xfId="1" applyFont="1" applyAlignment="1">
      <alignment horizontal="left" vertical="center"/>
    </xf>
    <xf numFmtId="0" fontId="8" fillId="0" borderId="0" xfId="1"/>
    <xf numFmtId="0" fontId="8" fillId="0" borderId="0" xfId="1" applyAlignment="1">
      <alignment horizontal="center"/>
    </xf>
    <xf numFmtId="0" fontId="8" fillId="0" borderId="4" xfId="1" applyBorder="1"/>
    <xf numFmtId="0" fontId="8" fillId="0" borderId="0" xfId="1" quotePrefix="1"/>
    <xf numFmtId="0" fontId="14" fillId="0" borderId="0" xfId="1" applyFont="1" applyAlignment="1">
      <alignment horizontal="left" vertical="center"/>
    </xf>
    <xf numFmtId="0" fontId="8" fillId="16" borderId="4" xfId="1" applyFill="1" applyBorder="1"/>
    <xf numFmtId="0" fontId="15" fillId="0" borderId="0" xfId="1" applyFont="1"/>
    <xf numFmtId="0" fontId="16" fillId="0" borderId="0" xfId="1" applyFont="1"/>
    <xf numFmtId="0" fontId="17" fillId="0" borderId="0" xfId="1" applyFont="1"/>
    <xf numFmtId="0" fontId="17" fillId="0" borderId="4" xfId="1" applyFont="1" applyBorder="1" applyAlignment="1">
      <alignment horizontal="center"/>
    </xf>
    <xf numFmtId="0" fontId="17" fillId="0" borderId="0" xfId="1" applyFont="1" applyAlignment="1">
      <alignment horizontal="center"/>
    </xf>
    <xf numFmtId="0" fontId="17" fillId="0" borderId="4" xfId="1" applyFont="1" applyBorder="1" applyAlignment="1">
      <alignment horizontal="center" wrapText="1"/>
    </xf>
    <xf numFmtId="0" fontId="17" fillId="0" borderId="0" xfId="1" applyFont="1" applyAlignment="1">
      <alignment horizontal="center" wrapText="1"/>
    </xf>
    <xf numFmtId="0" fontId="8" fillId="0" borderId="8" xfId="1" applyBorder="1" applyAlignment="1">
      <alignment horizontal="center" wrapText="1"/>
    </xf>
    <xf numFmtId="0" fontId="8" fillId="0" borderId="8" xfId="1" applyBorder="1" applyAlignment="1">
      <alignment horizontal="right" wrapText="1"/>
    </xf>
    <xf numFmtId="0" fontId="8" fillId="0" borderId="4" xfId="1" applyBorder="1" applyAlignment="1">
      <alignment horizontal="center" vertical="center" wrapText="1"/>
    </xf>
    <xf numFmtId="0" fontId="8" fillId="0" borderId="8" xfId="1" applyBorder="1" applyAlignment="1">
      <alignment horizontal="right"/>
    </xf>
    <xf numFmtId="0" fontId="8" fillId="0" borderId="0" xfId="1" applyAlignment="1">
      <alignment horizontal="right"/>
    </xf>
    <xf numFmtId="0" fontId="8" fillId="0" borderId="4" xfId="1" applyBorder="1" applyAlignment="1">
      <alignment horizontal="right" wrapText="1"/>
    </xf>
    <xf numFmtId="0" fontId="8" fillId="0" borderId="4" xfId="1" applyBorder="1" applyAlignment="1">
      <alignment horizontal="right"/>
    </xf>
    <xf numFmtId="0" fontId="8" fillId="8" borderId="0" xfId="1" applyFill="1"/>
    <xf numFmtId="0" fontId="8" fillId="0" borderId="0" xfId="1" applyAlignment="1">
      <alignment horizontal="center" wrapText="1"/>
    </xf>
    <xf numFmtId="0" fontId="18" fillId="18" borderId="0" xfId="1" applyFont="1" applyFill="1" applyAlignment="1">
      <alignment horizontal="center"/>
    </xf>
    <xf numFmtId="165" fontId="8" fillId="0" borderId="4" xfId="2" applyNumberFormat="1" applyFont="1" applyFill="1" applyBorder="1"/>
    <xf numFmtId="166" fontId="8" fillId="0" borderId="0" xfId="3" applyNumberFormat="1" applyFont="1" applyBorder="1" applyAlignment="1">
      <alignment horizontal="center" wrapText="1"/>
    </xf>
    <xf numFmtId="167" fontId="0" fillId="0" borderId="4" xfId="2" applyNumberFormat="1" applyFont="1" applyFill="1" applyBorder="1"/>
    <xf numFmtId="166" fontId="8" fillId="0" borderId="4" xfId="3" applyNumberFormat="1" applyFont="1" applyBorder="1" applyAlignment="1">
      <alignment horizontal="center" wrapText="1"/>
    </xf>
    <xf numFmtId="166" fontId="8" fillId="0" borderId="4" xfId="3" applyNumberFormat="1" applyFont="1" applyFill="1" applyBorder="1" applyAlignment="1">
      <alignment horizontal="center" wrapText="1"/>
    </xf>
    <xf numFmtId="43" fontId="8" fillId="8" borderId="0" xfId="1" applyNumberFormat="1" applyFill="1"/>
    <xf numFmtId="0" fontId="19" fillId="0" borderId="0" xfId="1" applyFont="1"/>
    <xf numFmtId="0" fontId="19" fillId="16" borderId="4" xfId="1" applyFont="1" applyFill="1" applyBorder="1"/>
    <xf numFmtId="3" fontId="8" fillId="0" borderId="0" xfId="1" applyNumberFormat="1" applyAlignment="1">
      <alignment horizontal="center" wrapText="1"/>
    </xf>
    <xf numFmtId="0" fontId="19" fillId="16" borderId="4" xfId="1" applyFont="1" applyFill="1" applyBorder="1" applyAlignment="1">
      <alignment horizontal="center" vertical="center" textRotation="180" wrapText="1"/>
    </xf>
    <xf numFmtId="3" fontId="8" fillId="0" borderId="0" xfId="1" applyNumberFormat="1" applyAlignment="1">
      <alignment horizontal="center"/>
    </xf>
    <xf numFmtId="0" fontId="19" fillId="0" borderId="4" xfId="1" applyFont="1" applyBorder="1" applyAlignment="1">
      <alignment horizontal="center" vertical="center" textRotation="180" wrapText="1"/>
    </xf>
    <xf numFmtId="0" fontId="19" fillId="16" borderId="4" xfId="1" applyFont="1" applyFill="1" applyBorder="1" applyAlignment="1">
      <alignment horizontal="center"/>
    </xf>
    <xf numFmtId="0" fontId="8" fillId="18" borderId="0" xfId="1" applyFill="1" applyAlignment="1">
      <alignment horizontal="center"/>
    </xf>
    <xf numFmtId="0" fontId="19" fillId="0" borderId="4" xfId="1" applyFont="1" applyBorder="1" applyAlignment="1">
      <alignment horizontal="center" vertical="center" wrapText="1"/>
    </xf>
    <xf numFmtId="3" fontId="8" fillId="18" borderId="0" xfId="1" applyNumberFormat="1" applyFill="1" applyAlignment="1">
      <alignment horizontal="center"/>
    </xf>
    <xf numFmtId="0" fontId="19" fillId="0" borderId="4" xfId="1" applyFont="1" applyBorder="1"/>
    <xf numFmtId="0" fontId="19" fillId="0" borderId="4" xfId="1" applyFont="1" applyBorder="1" applyAlignment="1">
      <alignment horizontal="center"/>
    </xf>
    <xf numFmtId="0" fontId="19" fillId="18" borderId="4" xfId="1" applyFont="1" applyFill="1" applyBorder="1"/>
    <xf numFmtId="166" fontId="8" fillId="0" borderId="4" xfId="3" applyNumberFormat="1" applyFont="1" applyBorder="1" applyAlignment="1">
      <alignment horizontal="center"/>
    </xf>
    <xf numFmtId="0" fontId="19" fillId="0" borderId="0" xfId="1" applyFont="1" applyAlignment="1">
      <alignment horizontal="center"/>
    </xf>
    <xf numFmtId="165" fontId="8" fillId="19" borderId="4" xfId="2" applyNumberFormat="1" applyFont="1" applyFill="1" applyBorder="1"/>
    <xf numFmtId="1" fontId="8" fillId="19" borderId="4" xfId="1" applyNumberFormat="1" applyFill="1" applyBorder="1"/>
    <xf numFmtId="49" fontId="20" fillId="0" borderId="0" xfId="1" applyNumberFormat="1" applyFont="1"/>
    <xf numFmtId="0" fontId="21" fillId="0" borderId="0" xfId="1" applyFont="1"/>
    <xf numFmtId="49" fontId="8" fillId="0" borderId="0" xfId="1" applyNumberFormat="1" applyAlignment="1">
      <alignment horizontal="left" wrapText="1"/>
    </xf>
    <xf numFmtId="49" fontId="8" fillId="0" borderId="0" xfId="1" applyNumberFormat="1"/>
    <xf numFmtId="9" fontId="8" fillId="0" borderId="0" xfId="1" applyNumberFormat="1" applyAlignment="1">
      <alignment horizontal="left"/>
    </xf>
    <xf numFmtId="49" fontId="22" fillId="0" borderId="0" xfId="1" applyNumberFormat="1" applyFont="1"/>
    <xf numFmtId="0" fontId="8" fillId="0" borderId="4" xfId="1" applyBorder="1" applyAlignment="1">
      <alignment horizontal="center" wrapText="1"/>
    </xf>
    <xf numFmtId="0" fontId="23" fillId="14" borderId="4" xfId="1" applyFont="1" applyFill="1" applyBorder="1"/>
    <xf numFmtId="166" fontId="8" fillId="0" borderId="8" xfId="3" applyNumberFormat="1" applyFont="1" applyBorder="1" applyAlignment="1">
      <alignment horizontal="center"/>
    </xf>
    <xf numFmtId="166" fontId="8" fillId="0" borderId="0" xfId="3" applyNumberFormat="1" applyFont="1" applyFill="1" applyBorder="1" applyAlignment="1">
      <alignment horizontal="center"/>
    </xf>
    <xf numFmtId="166" fontId="8" fillId="0" borderId="0" xfId="3" applyNumberFormat="1" applyFont="1" applyFill="1" applyBorder="1" applyAlignment="1">
      <alignment horizontal="center" wrapText="1"/>
    </xf>
    <xf numFmtId="0" fontId="19" fillId="18" borderId="0" xfId="1" applyFont="1" applyFill="1"/>
    <xf numFmtId="0" fontId="1" fillId="0" borderId="0" xfId="0" applyFont="1"/>
    <xf numFmtId="0" fontId="5" fillId="8" borderId="0" xfId="0" applyFont="1" applyFill="1"/>
    <xf numFmtId="0" fontId="24" fillId="8" borderId="0" xfId="1" applyFont="1" applyFill="1" applyAlignment="1">
      <alignment horizontal="center"/>
    </xf>
    <xf numFmtId="0" fontId="1" fillId="8" borderId="0" xfId="0" applyFont="1" applyFill="1"/>
    <xf numFmtId="0" fontId="0" fillId="20" borderId="0" xfId="0" applyFill="1"/>
    <xf numFmtId="0" fontId="0" fillId="3" borderId="4" xfId="0" applyFill="1" applyBorder="1" applyAlignment="1">
      <alignment horizontal="center"/>
    </xf>
    <xf numFmtId="4" fontId="0" fillId="3" borderId="4" xfId="0" applyNumberFormat="1" applyFill="1" applyBorder="1" applyAlignment="1">
      <alignment horizontal="center"/>
    </xf>
    <xf numFmtId="0" fontId="12" fillId="0" borderId="0" xfId="0" applyFont="1"/>
    <xf numFmtId="0" fontId="1" fillId="0" borderId="4" xfId="0" applyFont="1" applyBorder="1" applyAlignment="1">
      <alignment horizontal="center" vertical="top" wrapText="1"/>
    </xf>
    <xf numFmtId="3" fontId="0" fillId="3" borderId="4" xfId="0" applyNumberFormat="1" applyFill="1" applyBorder="1"/>
    <xf numFmtId="9" fontId="0" fillId="3" borderId="4" xfId="0" applyNumberFormat="1" applyFill="1" applyBorder="1"/>
    <xf numFmtId="0" fontId="26" fillId="0" borderId="0" xfId="0" applyFont="1"/>
    <xf numFmtId="3" fontId="0" fillId="0" borderId="4" xfId="0" applyNumberFormat="1" applyBorder="1"/>
    <xf numFmtId="4" fontId="0" fillId="5" borderId="4" xfId="0" applyNumberFormat="1" applyFill="1" applyBorder="1"/>
    <xf numFmtId="3" fontId="0" fillId="10" borderId="4" xfId="0" applyNumberFormat="1" applyFill="1" applyBorder="1"/>
    <xf numFmtId="0" fontId="1" fillId="11" borderId="4" xfId="0" applyFont="1" applyFill="1" applyBorder="1" applyAlignment="1">
      <alignment horizontal="center" vertical="top" wrapText="1"/>
    </xf>
    <xf numFmtId="4" fontId="0" fillId="11" borderId="4" xfId="0" applyNumberFormat="1" applyFill="1" applyBorder="1"/>
    <xf numFmtId="0" fontId="1" fillId="3" borderId="0" xfId="0" applyFont="1" applyFill="1"/>
    <xf numFmtId="0" fontId="1" fillId="3" borderId="4" xfId="0" applyFont="1" applyFill="1" applyBorder="1" applyAlignment="1">
      <alignment horizontal="center" vertical="top" wrapText="1"/>
    </xf>
    <xf numFmtId="4" fontId="0" fillId="3" borderId="4" xfId="0" applyNumberFormat="1" applyFill="1" applyBorder="1"/>
    <xf numFmtId="0" fontId="2" fillId="11" borderId="0" xfId="0" applyFont="1" applyFill="1"/>
    <xf numFmtId="0" fontId="0" fillId="21" borderId="0" xfId="0" applyFill="1"/>
    <xf numFmtId="0" fontId="2" fillId="8" borderId="0" xfId="0" applyFont="1" applyFill="1"/>
    <xf numFmtId="0" fontId="0" fillId="8" borderId="0" xfId="0" applyFill="1"/>
    <xf numFmtId="4" fontId="0" fillId="10" borderId="4" xfId="0" applyNumberFormat="1" applyFill="1" applyBorder="1"/>
    <xf numFmtId="0" fontId="0" fillId="0" borderId="0" xfId="0" applyAlignment="1">
      <alignment horizontal="center"/>
    </xf>
    <xf numFmtId="0" fontId="0" fillId="22" borderId="0" xfId="0" applyFill="1"/>
    <xf numFmtId="0" fontId="0" fillId="14" borderId="0" xfId="0" applyFill="1"/>
    <xf numFmtId="168" fontId="28" fillId="0" borderId="0" xfId="0" applyNumberFormat="1" applyFont="1"/>
    <xf numFmtId="0" fontId="28" fillId="0" borderId="0" xfId="0" applyFont="1"/>
    <xf numFmtId="168" fontId="0" fillId="0" borderId="0" xfId="0" applyNumberFormat="1"/>
    <xf numFmtId="168" fontId="1" fillId="0" borderId="6" xfId="0" applyNumberFormat="1" applyFont="1" applyBorder="1"/>
    <xf numFmtId="0" fontId="29" fillId="0" borderId="0" xfId="0" applyFont="1"/>
    <xf numFmtId="168" fontId="1" fillId="0" borderId="0" xfId="0" applyNumberFormat="1" applyFont="1"/>
    <xf numFmtId="164" fontId="11" fillId="0" borderId="0" xfId="0" applyNumberFormat="1" applyFont="1"/>
    <xf numFmtId="0" fontId="2" fillId="5" borderId="0" xfId="0" applyFont="1" applyFill="1"/>
    <xf numFmtId="164" fontId="11" fillId="5" borderId="0" xfId="0" applyNumberFormat="1" applyFont="1" applyFill="1"/>
    <xf numFmtId="164" fontId="2" fillId="5" borderId="0" xfId="0" applyNumberFormat="1" applyFont="1" applyFill="1"/>
    <xf numFmtId="0" fontId="30" fillId="23" borderId="12" xfId="0" applyFont="1" applyFill="1" applyBorder="1" applyAlignment="1">
      <alignment horizontal="center" vertical="top"/>
    </xf>
    <xf numFmtId="0" fontId="31" fillId="0" borderId="0" xfId="0" applyFont="1"/>
    <xf numFmtId="168" fontId="1" fillId="2" borderId="0" xfId="0" applyNumberFormat="1" applyFont="1" applyFill="1"/>
    <xf numFmtId="0" fontId="1" fillId="0" borderId="4" xfId="0" applyFont="1" applyBorder="1" applyAlignment="1">
      <alignment horizontal="left" vertical="top" wrapText="1"/>
    </xf>
    <xf numFmtId="0" fontId="0" fillId="4" borderId="4" xfId="0" applyFill="1" applyBorder="1" applyAlignment="1">
      <alignment horizontal="left" vertical="center"/>
    </xf>
    <xf numFmtId="0" fontId="0" fillId="3" borderId="4" xfId="0" applyFill="1" applyBorder="1" applyAlignment="1">
      <alignment horizontal="left" vertical="center" wrapText="1"/>
    </xf>
    <xf numFmtId="0" fontId="0" fillId="0" borderId="0" xfId="0" applyAlignment="1">
      <alignment horizontal="right"/>
    </xf>
    <xf numFmtId="4" fontId="3" fillId="0" borderId="0" xfId="0" applyNumberFormat="1" applyFont="1"/>
    <xf numFmtId="0" fontId="3" fillId="0" borderId="0" xfId="0" applyFont="1" applyAlignment="1">
      <alignment wrapText="1"/>
    </xf>
    <xf numFmtId="14" fontId="3" fillId="0" borderId="0" xfId="0" applyNumberFormat="1" applyFont="1" applyAlignment="1">
      <alignment horizontal="center" vertical="center"/>
    </xf>
    <xf numFmtId="14" fontId="3" fillId="0" borderId="0" xfId="0" applyNumberFormat="1" applyFont="1" applyAlignment="1">
      <alignment horizontal="left" vertical="center"/>
    </xf>
    <xf numFmtId="9" fontId="0" fillId="3" borderId="4" xfId="0" applyNumberFormat="1" applyFill="1" applyBorder="1" applyAlignment="1">
      <alignment horizontal="center" vertical="center" wrapText="1"/>
    </xf>
    <xf numFmtId="0" fontId="0" fillId="3" borderId="4" xfId="0" applyFill="1" applyBorder="1" applyAlignment="1">
      <alignment horizontal="center" vertical="center" wrapText="1"/>
    </xf>
    <xf numFmtId="0" fontId="0" fillId="4" borderId="4" xfId="0" applyFill="1" applyBorder="1" applyAlignment="1">
      <alignment horizontal="center" vertical="center"/>
    </xf>
    <xf numFmtId="0" fontId="26" fillId="0" borderId="0" xfId="0" applyFont="1" applyAlignment="1">
      <alignment horizontal="right"/>
    </xf>
    <xf numFmtId="0" fontId="1" fillId="5" borderId="0" xfId="0" applyFont="1" applyFill="1"/>
    <xf numFmtId="0" fontId="32" fillId="10" borderId="0" xfId="0" applyFont="1" applyFill="1"/>
    <xf numFmtId="0" fontId="3" fillId="10" borderId="0" xfId="0" applyFont="1" applyFill="1"/>
    <xf numFmtId="0" fontId="32" fillId="10" borderId="13" xfId="0" applyFont="1" applyFill="1" applyBorder="1"/>
    <xf numFmtId="0" fontId="3" fillId="10" borderId="4" xfId="0" applyFont="1" applyFill="1" applyBorder="1" applyAlignment="1">
      <alignment horizontal="center" vertical="top" wrapText="1"/>
    </xf>
    <xf numFmtId="0" fontId="32" fillId="3" borderId="0" xfId="0" applyFont="1" applyFill="1"/>
    <xf numFmtId="0" fontId="3" fillId="3" borderId="0" xfId="0" applyFont="1" applyFill="1"/>
    <xf numFmtId="0" fontId="32" fillId="3" borderId="13" xfId="0" applyFont="1" applyFill="1" applyBorder="1"/>
    <xf numFmtId="0" fontId="3" fillId="3" borderId="4" xfId="0" applyFont="1" applyFill="1" applyBorder="1" applyAlignment="1">
      <alignment horizontal="center" vertical="top" wrapText="1"/>
    </xf>
    <xf numFmtId="0" fontId="32" fillId="5" borderId="0" xfId="0" applyFont="1" applyFill="1"/>
    <xf numFmtId="0" fontId="3" fillId="5" borderId="0" xfId="0" applyFont="1" applyFill="1"/>
    <xf numFmtId="0" fontId="32" fillId="5" borderId="13" xfId="0" applyFont="1" applyFill="1" applyBorder="1"/>
    <xf numFmtId="0" fontId="3" fillId="5" borderId="4" xfId="0" applyFont="1" applyFill="1" applyBorder="1" applyAlignment="1">
      <alignment horizontal="center" vertical="top" wrapText="1"/>
    </xf>
    <xf numFmtId="4" fontId="0" fillId="2" borderId="0" xfId="0" applyNumberFormat="1" applyFill="1"/>
    <xf numFmtId="0" fontId="1" fillId="0" borderId="0" xfId="0" applyFont="1" applyAlignment="1">
      <alignment horizontal="right"/>
    </xf>
    <xf numFmtId="0" fontId="1" fillId="10" borderId="0" xfId="0" applyFont="1" applyFill="1"/>
    <xf numFmtId="0" fontId="1" fillId="10" borderId="4" xfId="0" applyFont="1" applyFill="1" applyBorder="1" applyAlignment="1">
      <alignment horizontal="left" vertical="top" wrapText="1"/>
    </xf>
    <xf numFmtId="0" fontId="1" fillId="11" borderId="0" xfId="0" applyFont="1" applyFill="1"/>
    <xf numFmtId="0" fontId="1" fillId="11" borderId="4" xfId="0" applyFont="1" applyFill="1" applyBorder="1" applyAlignment="1">
      <alignment horizontal="left" vertical="top" wrapText="1"/>
    </xf>
    <xf numFmtId="0" fontId="3" fillId="0" borderId="0" xfId="0" quotePrefix="1" applyFont="1" applyAlignment="1">
      <alignment horizontal="left"/>
    </xf>
    <xf numFmtId="0" fontId="33" fillId="0" borderId="0" xfId="0" applyFont="1"/>
    <xf numFmtId="14" fontId="34" fillId="0" borderId="0" xfId="0" applyNumberFormat="1" applyFont="1" applyAlignment="1">
      <alignment horizontal="left"/>
    </xf>
    <xf numFmtId="4" fontId="0" fillId="5" borderId="4" xfId="0" applyNumberFormat="1" applyFill="1" applyBorder="1" applyAlignment="1">
      <alignment horizontal="center" vertical="center" wrapText="1"/>
    </xf>
    <xf numFmtId="4" fontId="0" fillId="3" borderId="4" xfId="0" applyNumberFormat="1" applyFill="1" applyBorder="1" applyAlignment="1">
      <alignment horizontal="center" vertical="center" wrapText="1"/>
    </xf>
    <xf numFmtId="0" fontId="28" fillId="0" borderId="0" xfId="0" applyFont="1" applyAlignment="1">
      <alignment wrapText="1"/>
    </xf>
    <xf numFmtId="0" fontId="35" fillId="0" borderId="0" xfId="0" applyFont="1"/>
    <xf numFmtId="4" fontId="28" fillId="0" borderId="0" xfId="0" applyNumberFormat="1" applyFont="1"/>
    <xf numFmtId="0" fontId="2" fillId="0" borderId="0" xfId="0" applyFont="1" applyAlignment="1">
      <alignment horizontal="center"/>
    </xf>
    <xf numFmtId="0" fontId="27" fillId="0" borderId="0" xfId="0" applyFont="1"/>
    <xf numFmtId="4" fontId="1" fillId="5" borderId="4" xfId="0" applyNumberFormat="1" applyFont="1" applyFill="1" applyBorder="1"/>
    <xf numFmtId="0" fontId="0" fillId="0" borderId="0" xfId="0" applyAlignment="1">
      <alignment horizontal="left"/>
    </xf>
    <xf numFmtId="0" fontId="0" fillId="6" borderId="0" xfId="0" applyFill="1"/>
    <xf numFmtId="0" fontId="1" fillId="6" borderId="4" xfId="0" applyFont="1" applyFill="1" applyBorder="1" applyAlignment="1">
      <alignment horizontal="center" vertical="top" wrapText="1"/>
    </xf>
    <xf numFmtId="0" fontId="0" fillId="24" borderId="0" xfId="0" applyFill="1"/>
    <xf numFmtId="0" fontId="1" fillId="24" borderId="4" xfId="0" applyFont="1" applyFill="1" applyBorder="1" applyAlignment="1">
      <alignment horizontal="center" vertical="top" wrapText="1"/>
    </xf>
    <xf numFmtId="0" fontId="1" fillId="7" borderId="4" xfId="0" applyFont="1" applyFill="1" applyBorder="1" applyAlignment="1">
      <alignment horizontal="center" vertical="top" wrapText="1"/>
    </xf>
    <xf numFmtId="0" fontId="1" fillId="5" borderId="4" xfId="0" applyFont="1" applyFill="1" applyBorder="1" applyAlignment="1">
      <alignment horizontal="center" vertical="top" wrapText="1"/>
    </xf>
    <xf numFmtId="0" fontId="1" fillId="10" borderId="4" xfId="0" applyFont="1" applyFill="1" applyBorder="1" applyAlignment="1">
      <alignment horizontal="center" vertical="top" wrapText="1"/>
    </xf>
    <xf numFmtId="0" fontId="1" fillId="9" borderId="4" xfId="0" applyFont="1" applyFill="1" applyBorder="1" applyAlignment="1">
      <alignment horizontal="center" vertical="top" wrapText="1"/>
    </xf>
    <xf numFmtId="14" fontId="34" fillId="12" borderId="0" xfId="0" applyNumberFormat="1" applyFont="1" applyFill="1" applyAlignment="1">
      <alignment horizontal="left"/>
    </xf>
    <xf numFmtId="9" fontId="0" fillId="0" borderId="0" xfId="0" applyNumberFormat="1"/>
    <xf numFmtId="0" fontId="1" fillId="12" borderId="0" xfId="0" applyFont="1" applyFill="1"/>
    <xf numFmtId="0" fontId="1" fillId="12" borderId="0" xfId="0" applyFont="1" applyFill="1" applyAlignment="1">
      <alignment horizontal="right"/>
    </xf>
    <xf numFmtId="0" fontId="0" fillId="5" borderId="5" xfId="0" applyFill="1" applyBorder="1" applyAlignment="1">
      <alignment horizontal="left"/>
    </xf>
    <xf numFmtId="0" fontId="0" fillId="5" borderId="6" xfId="0" applyFill="1" applyBorder="1" applyAlignment="1">
      <alignment horizontal="left"/>
    </xf>
    <xf numFmtId="0" fontId="0" fillId="5" borderId="7" xfId="0" applyFill="1" applyBorder="1" applyAlignment="1">
      <alignment horizontal="left"/>
    </xf>
    <xf numFmtId="168" fontId="0" fillId="3" borderId="0" xfId="0" applyNumberFormat="1" applyFill="1"/>
    <xf numFmtId="164" fontId="0" fillId="0" borderId="0" xfId="0" applyNumberFormat="1"/>
    <xf numFmtId="0" fontId="8" fillId="0" borderId="0" xfId="1" applyAlignment="1">
      <alignment wrapText="1"/>
    </xf>
    <xf numFmtId="0" fontId="1" fillId="5" borderId="4" xfId="0" applyFont="1" applyFill="1" applyBorder="1" applyAlignment="1">
      <alignment horizontal="center"/>
    </xf>
    <xf numFmtId="0" fontId="8" fillId="8" borderId="0" xfId="1" quotePrefix="1" applyFill="1" applyAlignment="1">
      <alignment wrapText="1"/>
    </xf>
    <xf numFmtId="0" fontId="27" fillId="0" borderId="0" xfId="0" applyFont="1" applyAlignment="1">
      <alignment horizontal="right"/>
    </xf>
    <xf numFmtId="4" fontId="27" fillId="0" borderId="0" xfId="0" applyNumberFormat="1" applyFont="1"/>
    <xf numFmtId="4" fontId="0" fillId="5" borderId="0" xfId="0" applyNumberFormat="1" applyFill="1"/>
    <xf numFmtId="0" fontId="11" fillId="8" borderId="0" xfId="0" applyFont="1" applyFill="1"/>
    <xf numFmtId="4" fontId="11" fillId="8" borderId="0" xfId="0" applyNumberFormat="1" applyFont="1" applyFill="1"/>
    <xf numFmtId="0" fontId="0" fillId="0" borderId="0" xfId="0" quotePrefix="1"/>
    <xf numFmtId="9" fontId="1" fillId="5" borderId="0" xfId="0" applyNumberFormat="1" applyFont="1" applyFill="1"/>
    <xf numFmtId="0" fontId="1" fillId="0" borderId="0" xfId="0" applyFont="1" applyAlignment="1">
      <alignment horizontal="center" wrapText="1"/>
    </xf>
    <xf numFmtId="9" fontId="0" fillId="3" borderId="1" xfId="0" applyNumberFormat="1" applyFill="1" applyBorder="1" applyAlignment="1">
      <alignment horizontal="center"/>
    </xf>
    <xf numFmtId="168" fontId="0" fillId="10" borderId="0" xfId="0" applyNumberFormat="1" applyFill="1"/>
    <xf numFmtId="0" fontId="36" fillId="0" borderId="0" xfId="0" applyFont="1"/>
    <xf numFmtId="169" fontId="0" fillId="0" borderId="0" xfId="0" applyNumberFormat="1"/>
    <xf numFmtId="168" fontId="29" fillId="0" borderId="0" xfId="0" applyNumberFormat="1" applyFont="1"/>
    <xf numFmtId="170" fontId="0" fillId="5" borderId="0" xfId="0" applyNumberFormat="1" applyFill="1"/>
    <xf numFmtId="0" fontId="37" fillId="0" borderId="0" xfId="0" applyFont="1"/>
    <xf numFmtId="168" fontId="0" fillId="5" borderId="0" xfId="0" applyNumberFormat="1" applyFill="1"/>
    <xf numFmtId="0" fontId="32" fillId="0" borderId="0" xfId="0" applyFont="1"/>
    <xf numFmtId="171" fontId="0" fillId="5" borderId="0" xfId="0" applyNumberFormat="1" applyFill="1"/>
    <xf numFmtId="3" fontId="0" fillId="5" borderId="0" xfId="0" applyNumberFormat="1" applyFill="1"/>
    <xf numFmtId="0" fontId="4" fillId="0" borderId="0" xfId="0" applyFont="1" applyAlignment="1">
      <alignment vertical="top"/>
    </xf>
    <xf numFmtId="3" fontId="0" fillId="10" borderId="0" xfId="0" applyNumberFormat="1" applyFill="1"/>
    <xf numFmtId="0" fontId="0" fillId="0" borderId="0" xfId="0" applyAlignment="1">
      <alignment horizontal="left" indent="1"/>
    </xf>
    <xf numFmtId="0" fontId="0" fillId="25" borderId="0" xfId="0" applyFill="1"/>
    <xf numFmtId="0" fontId="40" fillId="12" borderId="0" xfId="0" applyFont="1" applyFill="1"/>
    <xf numFmtId="164" fontId="0" fillId="3" borderId="4" xfId="0" applyNumberFormat="1" applyFill="1" applyBorder="1" applyAlignment="1">
      <alignment horizontal="center"/>
    </xf>
    <xf numFmtId="42" fontId="0" fillId="3" borderId="4" xfId="0" applyNumberFormat="1" applyFill="1" applyBorder="1"/>
    <xf numFmtId="0" fontId="41" fillId="8" borderId="0" xfId="0" applyFont="1" applyFill="1"/>
    <xf numFmtId="4" fontId="42" fillId="2" borderId="0" xfId="0" applyNumberFormat="1" applyFont="1" applyFill="1"/>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6" borderId="7" xfId="0" applyFill="1" applyBorder="1" applyAlignment="1">
      <alignment horizontal="left" vertical="center"/>
    </xf>
    <xf numFmtId="0" fontId="0" fillId="3" borderId="5" xfId="0" applyFill="1" applyBorder="1" applyAlignment="1">
      <alignment horizontal="left"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36" fillId="0" borderId="0" xfId="0" applyFont="1" applyAlignment="1">
      <alignment horizontal="left" vertical="center" wrapText="1"/>
    </xf>
    <xf numFmtId="0" fontId="1" fillId="11" borderId="0" xfId="0" applyFont="1" applyFill="1" applyAlignment="1">
      <alignment horizontal="center" vertical="center"/>
    </xf>
    <xf numFmtId="0" fontId="1" fillId="10" borderId="0" xfId="0" applyFont="1" applyFill="1" applyAlignment="1">
      <alignment horizontal="center" vertical="center"/>
    </xf>
    <xf numFmtId="0" fontId="0" fillId="3" borderId="5" xfId="0" applyFill="1" applyBorder="1" applyAlignment="1">
      <alignment horizontal="left"/>
    </xf>
    <xf numFmtId="0" fontId="0" fillId="3" borderId="6" xfId="0" applyFill="1" applyBorder="1" applyAlignment="1">
      <alignment horizontal="left"/>
    </xf>
    <xf numFmtId="0" fontId="0" fillId="3" borderId="7" xfId="0" applyFill="1" applyBorder="1" applyAlignment="1">
      <alignment horizontal="left"/>
    </xf>
    <xf numFmtId="0" fontId="2" fillId="3" borderId="0" xfId="0" applyFont="1" applyFill="1" applyAlignment="1">
      <alignment horizontal="center"/>
    </xf>
    <xf numFmtId="0" fontId="2" fillId="6" borderId="0" xfId="0" applyFont="1" applyFill="1" applyAlignment="1">
      <alignment horizontal="center"/>
    </xf>
    <xf numFmtId="0" fontId="17" fillId="0" borderId="5" xfId="1" applyFont="1" applyBorder="1" applyAlignment="1">
      <alignment horizontal="center"/>
    </xf>
    <xf numFmtId="0" fontId="17" fillId="0" borderId="2" xfId="1" applyFont="1" applyBorder="1" applyAlignment="1">
      <alignment horizontal="center"/>
    </xf>
    <xf numFmtId="0" fontId="17" fillId="0" borderId="7" xfId="1" applyFont="1" applyBorder="1" applyAlignment="1">
      <alignment horizontal="center"/>
    </xf>
    <xf numFmtId="0" fontId="17" fillId="17" borderId="0" xfId="1" applyFont="1" applyFill="1" applyAlignment="1">
      <alignment horizontal="left" vertical="distributed" wrapText="1"/>
    </xf>
    <xf numFmtId="0" fontId="17" fillId="0" borderId="6" xfId="1" applyFont="1" applyBorder="1" applyAlignment="1">
      <alignment horizontal="center"/>
    </xf>
    <xf numFmtId="0" fontId="17" fillId="0" borderId="5" xfId="1" applyFont="1" applyBorder="1" applyAlignment="1">
      <alignment horizontal="center" wrapText="1"/>
    </xf>
    <xf numFmtId="0" fontId="17" fillId="0" borderId="6" xfId="1" applyFont="1" applyBorder="1" applyAlignment="1">
      <alignment horizontal="center" wrapText="1"/>
    </xf>
    <xf numFmtId="0" fontId="17" fillId="0" borderId="7" xfId="1" applyFont="1" applyBorder="1" applyAlignment="1">
      <alignment horizontal="center" wrapText="1"/>
    </xf>
    <xf numFmtId="0" fontId="19" fillId="0" borderId="9" xfId="1" applyFont="1" applyBorder="1" applyAlignment="1">
      <alignment horizontal="center" vertical="center" textRotation="180" wrapText="1"/>
    </xf>
    <xf numFmtId="0" fontId="19" fillId="0" borderId="10" xfId="1" applyFont="1" applyBorder="1" applyAlignment="1">
      <alignment horizontal="center" vertical="center" textRotation="180" wrapText="1"/>
    </xf>
    <xf numFmtId="0" fontId="19" fillId="0" borderId="11" xfId="1" applyFont="1" applyBorder="1" applyAlignment="1">
      <alignment horizontal="center" vertical="center" textRotation="180" wrapText="1"/>
    </xf>
    <xf numFmtId="49" fontId="8" fillId="0" borderId="0" xfId="1" applyNumberFormat="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0" xfId="0" applyAlignment="1">
      <alignment horizontal="center"/>
    </xf>
  </cellXfs>
  <cellStyles count="4">
    <cellStyle name="Comma 2" xfId="3" xr:uid="{00000000-0005-0000-0000-000000000000}"/>
    <cellStyle name="Currency 2" xfId="2" xr:uid="{00000000-0005-0000-0000-000001000000}"/>
    <cellStyle name="Normal" xfId="0" builtinId="0"/>
    <cellStyle name="Normal 2 2 2" xfId="1" xr:uid="{00000000-0005-0000-0000-00000300000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firstButton="1" fmlaLink="'selections(hide)'!$F$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selections(hide)'!$I$1"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firstButton="1" lockText="1"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Radio" checked="Checked" firstButton="1" fmlaLink="'selections(hide)'!$K$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Radio" checked="Checked" firstButton="1" fmlaLink="'selections(hide)'!$H$11"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Radio" checked="Checked" firstButton="1" fmlaLink="'selections(hide)'!$X$7"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Radio" checked="Checked" firstButton="1" fmlaLink="'selections(hide)'!$AA$7" lockText="1" noThreeD="1"/>
</file>

<file path=xl/ctrlProps/ctrlProp38.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checked="Checked" firstButton="1" fmlaLink="'selections(hide)'!$A$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14</xdr:row>
          <xdr:rowOff>95250</xdr:rowOff>
        </xdr:from>
        <xdr:to>
          <xdr:col>0</xdr:col>
          <xdr:colOff>1257300</xdr:colOff>
          <xdr:row>18</xdr:row>
          <xdr:rowOff>69850</xdr:rowOff>
        </xdr:to>
        <xdr:sp macro="" textlink="">
          <xdr:nvSpPr>
            <xdr:cNvPr id="10241" name="Group Box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GB" sz="800" b="0" i="0" u="none" strike="noStrike" baseline="0">
                  <a:solidFill>
                    <a:srgbClr val="000000"/>
                  </a:solidFill>
                  <a:latin typeface="Segoe UI"/>
                  <a:cs typeface="Segoe UI"/>
                </a:rPr>
                <a:t>OPTIONS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15</xdr:row>
          <xdr:rowOff>76200</xdr:rowOff>
        </xdr:from>
        <xdr:to>
          <xdr:col>0</xdr:col>
          <xdr:colOff>742950</xdr:colOff>
          <xdr:row>16</xdr:row>
          <xdr:rowOff>107950</xdr:rowOff>
        </xdr:to>
        <xdr:sp macro="" textlink="">
          <xdr:nvSpPr>
            <xdr:cNvPr id="10242" name="Option Button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Option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16</xdr:row>
          <xdr:rowOff>76200</xdr:rowOff>
        </xdr:from>
        <xdr:to>
          <xdr:col>0</xdr:col>
          <xdr:colOff>742950</xdr:colOff>
          <xdr:row>17</xdr:row>
          <xdr:rowOff>107950</xdr:rowOff>
        </xdr:to>
        <xdr:sp macro="" textlink="">
          <xdr:nvSpPr>
            <xdr:cNvPr id="10243" name="Option Button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Option 2 Button 2</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10</xdr:row>
          <xdr:rowOff>0</xdr:rowOff>
        </xdr:from>
        <xdr:to>
          <xdr:col>1</xdr:col>
          <xdr:colOff>488950</xdr:colOff>
          <xdr:row>26</xdr:row>
          <xdr:rowOff>57150</xdr:rowOff>
        </xdr:to>
        <xdr:sp macro="" textlink="">
          <xdr:nvSpPr>
            <xdr:cNvPr id="3093" name="Group Box 21"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GB" sz="800" b="0" i="0" u="none" strike="noStrike" baseline="0">
                  <a:solidFill>
                    <a:srgbClr val="000000"/>
                  </a:solidFill>
                  <a:latin typeface="Segoe UI"/>
                  <a:cs typeface="Segoe UI"/>
                </a:rPr>
                <a:t>SELECT LEVEL / MODE / DURATION /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152400</xdr:rowOff>
        </xdr:from>
        <xdr:to>
          <xdr:col>0</xdr:col>
          <xdr:colOff>1943100</xdr:colOff>
          <xdr:row>11</xdr:row>
          <xdr:rowOff>184150</xdr:rowOff>
        </xdr:to>
        <xdr:sp macro="" textlink="">
          <xdr:nvSpPr>
            <xdr:cNvPr id="3094" name="Option Button 22"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PGT FT 1 year or PT 2 years 180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12</xdr:row>
          <xdr:rowOff>12700</xdr:rowOff>
        </xdr:from>
        <xdr:to>
          <xdr:col>0</xdr:col>
          <xdr:colOff>2203450</xdr:colOff>
          <xdr:row>13</xdr:row>
          <xdr:rowOff>31750</xdr:rowOff>
        </xdr:to>
        <xdr:sp macro="" textlink="">
          <xdr:nvSpPr>
            <xdr:cNvPr id="3096" name="Option Button 24"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PGT FT 1 year or PT 3 years 180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14</xdr:row>
          <xdr:rowOff>107950</xdr:rowOff>
        </xdr:from>
        <xdr:to>
          <xdr:col>0</xdr:col>
          <xdr:colOff>1822450</xdr:colOff>
          <xdr:row>15</xdr:row>
          <xdr:rowOff>133350</xdr:rowOff>
        </xdr:to>
        <xdr:sp macro="" textlink="">
          <xdr:nvSpPr>
            <xdr:cNvPr id="3101" name="Option Button 29"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PGT PT only 3 years 180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13</xdr:row>
          <xdr:rowOff>50800</xdr:rowOff>
        </xdr:from>
        <xdr:to>
          <xdr:col>0</xdr:col>
          <xdr:colOff>1822450</xdr:colOff>
          <xdr:row>14</xdr:row>
          <xdr:rowOff>76200</xdr:rowOff>
        </xdr:to>
        <xdr:sp macro="" textlink="">
          <xdr:nvSpPr>
            <xdr:cNvPr id="3102" name="Option Button 30"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PGT PT only 2 years 180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15</xdr:row>
          <xdr:rowOff>146050</xdr:rowOff>
        </xdr:from>
        <xdr:to>
          <xdr:col>0</xdr:col>
          <xdr:colOff>1822450</xdr:colOff>
          <xdr:row>16</xdr:row>
          <xdr:rowOff>171450</xdr:rowOff>
        </xdr:to>
        <xdr:sp macro="" textlink="">
          <xdr:nvSpPr>
            <xdr:cNvPr id="3105" name="Option Button 33"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UG FT 3 years 360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16</xdr:row>
          <xdr:rowOff>184150</xdr:rowOff>
        </xdr:from>
        <xdr:to>
          <xdr:col>1</xdr:col>
          <xdr:colOff>393700</xdr:colOff>
          <xdr:row>18</xdr:row>
          <xdr:rowOff>12700</xdr:rowOff>
        </xdr:to>
        <xdr:sp macro="" textlink="">
          <xdr:nvSpPr>
            <xdr:cNvPr id="3106" name="Option Button 34"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UG FT 3 years + 1 year abroad/place 480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19</xdr:row>
          <xdr:rowOff>69850</xdr:rowOff>
        </xdr:from>
        <xdr:to>
          <xdr:col>1</xdr:col>
          <xdr:colOff>298450</xdr:colOff>
          <xdr:row>20</xdr:row>
          <xdr:rowOff>95250</xdr:rowOff>
        </xdr:to>
        <xdr:sp macro="" textlink="">
          <xdr:nvSpPr>
            <xdr:cNvPr id="3108" name="Option Button 36"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UG FT 4 years + 1 year abroad/place 600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31750</xdr:rowOff>
        </xdr:from>
        <xdr:to>
          <xdr:col>0</xdr:col>
          <xdr:colOff>1822450</xdr:colOff>
          <xdr:row>19</xdr:row>
          <xdr:rowOff>57150</xdr:rowOff>
        </xdr:to>
        <xdr:sp macro="" textlink="">
          <xdr:nvSpPr>
            <xdr:cNvPr id="3109" name="Option Button 37"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UG FT 4 years 480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20</xdr:row>
          <xdr:rowOff>95250</xdr:rowOff>
        </xdr:from>
        <xdr:to>
          <xdr:col>0</xdr:col>
          <xdr:colOff>1822450</xdr:colOff>
          <xdr:row>21</xdr:row>
          <xdr:rowOff>127000</xdr:rowOff>
        </xdr:to>
        <xdr:sp macro="" textlink="">
          <xdr:nvSpPr>
            <xdr:cNvPr id="3113" name="Option Button 41" hidden="1">
              <a:extLst>
                <a:ext uri="{63B3BB69-23CF-44E3-9099-C40C66FF867C}">
                  <a14:compatExt spid="_x0000_s3113"/>
                </a:ext>
                <a:ext uri="{FF2B5EF4-FFF2-40B4-BE49-F238E27FC236}">
                  <a16:creationId xmlns:a16="http://schemas.microsoft.com/office/drawing/2014/main" id="{00000000-0008-0000-01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UG FT 5 years 600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9</xdr:row>
          <xdr:rowOff>184150</xdr:rowOff>
        </xdr:from>
        <xdr:to>
          <xdr:col>3</xdr:col>
          <xdr:colOff>488950</xdr:colOff>
          <xdr:row>14</xdr:row>
          <xdr:rowOff>152400</xdr:rowOff>
        </xdr:to>
        <xdr:sp macro="" textlink="">
          <xdr:nvSpPr>
            <xdr:cNvPr id="3117" name="Group Box 45" hidden="1">
              <a:extLst>
                <a:ext uri="{63B3BB69-23CF-44E3-9099-C40C66FF867C}">
                  <a14:compatExt spid="_x0000_s3117"/>
                </a:ext>
                <a:ext uri="{FF2B5EF4-FFF2-40B4-BE49-F238E27FC236}">
                  <a16:creationId xmlns:a16="http://schemas.microsoft.com/office/drawing/2014/main" id="{00000000-0008-0000-0100-00002D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GB" sz="800" b="0" i="0" u="none" strike="noStrike" baseline="0">
                  <a:solidFill>
                    <a:srgbClr val="000000"/>
                  </a:solidFill>
                  <a:latin typeface="Segoe UI"/>
                  <a:cs typeface="Segoe UI"/>
                </a:rPr>
                <a:t>SELECT DELIVERY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184150</xdr:rowOff>
        </xdr:from>
        <xdr:to>
          <xdr:col>3</xdr:col>
          <xdr:colOff>342900</xdr:colOff>
          <xdr:row>12</xdr:row>
          <xdr:rowOff>19050</xdr:rowOff>
        </xdr:to>
        <xdr:sp macro="" textlink="">
          <xdr:nvSpPr>
            <xdr:cNvPr id="3118" name="Option Button 46" hidden="1">
              <a:extLst>
                <a:ext uri="{63B3BB69-23CF-44E3-9099-C40C66FF867C}">
                  <a14:compatExt spid="_x0000_s3118"/>
                </a:ext>
                <a:ext uri="{FF2B5EF4-FFF2-40B4-BE49-F238E27FC236}">
                  <a16:creationId xmlns:a16="http://schemas.microsoft.com/office/drawing/2014/main" id="{00000000-0008-0000-01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 CAMPUS/BLENDED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95250</xdr:rowOff>
        </xdr:from>
        <xdr:to>
          <xdr:col>3</xdr:col>
          <xdr:colOff>317500</xdr:colOff>
          <xdr:row>13</xdr:row>
          <xdr:rowOff>127000</xdr:rowOff>
        </xdr:to>
        <xdr:sp macro="" textlink="">
          <xdr:nvSpPr>
            <xdr:cNvPr id="3121" name="Option Button 49"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 ONLINE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17</xdr:row>
          <xdr:rowOff>38100</xdr:rowOff>
        </xdr:from>
        <xdr:to>
          <xdr:col>4</xdr:col>
          <xdr:colOff>304800</xdr:colOff>
          <xdr:row>22</xdr:row>
          <xdr:rowOff>57150</xdr:rowOff>
        </xdr:to>
        <xdr:sp macro="" textlink="">
          <xdr:nvSpPr>
            <xdr:cNvPr id="3124" name="Group Box 52" hidden="1">
              <a:extLst>
                <a:ext uri="{63B3BB69-23CF-44E3-9099-C40C66FF867C}">
                  <a14:compatExt spid="_x0000_s3124"/>
                </a:ext>
                <a:ext uri="{FF2B5EF4-FFF2-40B4-BE49-F238E27FC236}">
                  <a16:creationId xmlns:a16="http://schemas.microsoft.com/office/drawing/2014/main" id="{00000000-0008-0000-0100-000034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GB" sz="800" b="0" i="0" u="none" strike="noStrike" baseline="0">
                  <a:solidFill>
                    <a:srgbClr val="000000"/>
                  </a:solidFill>
                  <a:latin typeface="Segoe UI"/>
                  <a:cs typeface="Segoe UI"/>
                </a:rPr>
                <a:t>PROGRAMME CAMPUS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3</xdr:col>
          <xdr:colOff>12700</xdr:colOff>
          <xdr:row>20</xdr:row>
          <xdr:rowOff>69850</xdr:rowOff>
        </xdr:to>
        <xdr:sp macro="" textlink="">
          <xdr:nvSpPr>
            <xdr:cNvPr id="3125" name="Option Button 53" hidden="1">
              <a:extLst>
                <a:ext uri="{63B3BB69-23CF-44E3-9099-C40C66FF867C}">
                  <a14:compatExt spid="_x0000_s3125"/>
                </a:ext>
                <a:ext uri="{FF2B5EF4-FFF2-40B4-BE49-F238E27FC236}">
                  <a16:creationId xmlns:a16="http://schemas.microsoft.com/office/drawing/2014/main" id="{00000000-0008-0000-01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 EXETER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114300</xdr:rowOff>
        </xdr:from>
        <xdr:to>
          <xdr:col>3</xdr:col>
          <xdr:colOff>88900</xdr:colOff>
          <xdr:row>21</xdr:row>
          <xdr:rowOff>146050</xdr:rowOff>
        </xdr:to>
        <xdr:sp macro="" textlink="">
          <xdr:nvSpPr>
            <xdr:cNvPr id="3126" name="Option Button 54" hidden="1">
              <a:extLst>
                <a:ext uri="{63B3BB69-23CF-44E3-9099-C40C66FF867C}">
                  <a14:compatExt spid="_x0000_s3126"/>
                </a:ext>
                <a:ext uri="{FF2B5EF4-FFF2-40B4-BE49-F238E27FC236}">
                  <a16:creationId xmlns:a16="http://schemas.microsoft.com/office/drawing/2014/main" id="{00000000-0008-0000-01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 CORNWALL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23</xdr:row>
          <xdr:rowOff>114300</xdr:rowOff>
        </xdr:from>
        <xdr:to>
          <xdr:col>4</xdr:col>
          <xdr:colOff>317500</xdr:colOff>
          <xdr:row>26</xdr:row>
          <xdr:rowOff>31750</xdr:rowOff>
        </xdr:to>
        <xdr:sp macro="" textlink="">
          <xdr:nvSpPr>
            <xdr:cNvPr id="3128" name="Group Box 56" hidden="1">
              <a:extLst>
                <a:ext uri="{63B3BB69-23CF-44E3-9099-C40C66FF867C}">
                  <a14:compatExt spid="_x0000_s3128"/>
                </a:ext>
                <a:ext uri="{FF2B5EF4-FFF2-40B4-BE49-F238E27FC236}">
                  <a16:creationId xmlns:a16="http://schemas.microsoft.com/office/drawing/2014/main" id="{00000000-0008-0000-0100-000038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GB" sz="800" b="0" i="0" u="none" strike="noStrike" baseline="0">
                  <a:solidFill>
                    <a:srgbClr val="000000"/>
                  </a:solidFill>
                  <a:latin typeface="Segoe UI"/>
                  <a:cs typeface="Segoe UI"/>
                </a:rPr>
                <a:t># STUDENT INTAKES PER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762000</xdr:colOff>
          <xdr:row>24</xdr:row>
          <xdr:rowOff>57150</xdr:rowOff>
        </xdr:from>
        <xdr:to>
          <xdr:col>2</xdr:col>
          <xdr:colOff>400050</xdr:colOff>
          <xdr:row>25</xdr:row>
          <xdr:rowOff>88900</xdr:rowOff>
        </xdr:to>
        <xdr:sp macro="" textlink="">
          <xdr:nvSpPr>
            <xdr:cNvPr id="3129" name="Option Button 57" hidden="1">
              <a:extLst>
                <a:ext uri="{63B3BB69-23CF-44E3-9099-C40C66FF867C}">
                  <a14:compatExt spid="_x0000_s3129"/>
                </a:ext>
                <a:ext uri="{FF2B5EF4-FFF2-40B4-BE49-F238E27FC236}">
                  <a16:creationId xmlns:a16="http://schemas.microsoft.com/office/drawing/2014/main" id="{00000000-0008-0000-01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24</xdr:row>
          <xdr:rowOff>57150</xdr:rowOff>
        </xdr:from>
        <xdr:to>
          <xdr:col>2</xdr:col>
          <xdr:colOff>755650</xdr:colOff>
          <xdr:row>25</xdr:row>
          <xdr:rowOff>88900</xdr:rowOff>
        </xdr:to>
        <xdr:sp macro="" textlink="">
          <xdr:nvSpPr>
            <xdr:cNvPr id="3130" name="Option Button 58" hidden="1">
              <a:extLst>
                <a:ext uri="{63B3BB69-23CF-44E3-9099-C40C66FF867C}">
                  <a14:compatExt spid="_x0000_s3130"/>
                </a:ext>
                <a:ext uri="{FF2B5EF4-FFF2-40B4-BE49-F238E27FC236}">
                  <a16:creationId xmlns:a16="http://schemas.microsoft.com/office/drawing/2014/main" id="{00000000-0008-0000-01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793750</xdr:colOff>
          <xdr:row>24</xdr:row>
          <xdr:rowOff>57150</xdr:rowOff>
        </xdr:from>
        <xdr:to>
          <xdr:col>3</xdr:col>
          <xdr:colOff>508000</xdr:colOff>
          <xdr:row>25</xdr:row>
          <xdr:rowOff>88900</xdr:rowOff>
        </xdr:to>
        <xdr:sp macro="" textlink="">
          <xdr:nvSpPr>
            <xdr:cNvPr id="3133" name="Option Button 61" hidden="1">
              <a:extLst>
                <a:ext uri="{63B3BB69-23CF-44E3-9099-C40C66FF867C}">
                  <a14:compatExt spid="_x0000_s3133"/>
                </a:ext>
                <a:ext uri="{FF2B5EF4-FFF2-40B4-BE49-F238E27FC236}">
                  <a16:creationId xmlns:a16="http://schemas.microsoft.com/office/drawing/2014/main" id="{00000000-0008-0000-01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374650</xdr:colOff>
          <xdr:row>24</xdr:row>
          <xdr:rowOff>57150</xdr:rowOff>
        </xdr:from>
        <xdr:to>
          <xdr:col>4</xdr:col>
          <xdr:colOff>260350</xdr:colOff>
          <xdr:row>25</xdr:row>
          <xdr:rowOff>88900</xdr:rowOff>
        </xdr:to>
        <xdr:sp macro="" textlink="">
          <xdr:nvSpPr>
            <xdr:cNvPr id="3134" name="Option Button 62" hidden="1">
              <a:extLst>
                <a:ext uri="{63B3BB69-23CF-44E3-9099-C40C66FF867C}">
                  <a14:compatExt spid="_x0000_s3134"/>
                </a:ext>
                <a:ext uri="{FF2B5EF4-FFF2-40B4-BE49-F238E27FC236}">
                  <a16:creationId xmlns:a16="http://schemas.microsoft.com/office/drawing/2014/main" id="{00000000-0008-0000-01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23</xdr:row>
          <xdr:rowOff>133350</xdr:rowOff>
        </xdr:from>
        <xdr:to>
          <xdr:col>7</xdr:col>
          <xdr:colOff>565150</xdr:colOff>
          <xdr:row>26</xdr:row>
          <xdr:rowOff>38100</xdr:rowOff>
        </xdr:to>
        <xdr:sp macro="" textlink="">
          <xdr:nvSpPr>
            <xdr:cNvPr id="3138" name="Group Box 66" hidden="1">
              <a:extLst>
                <a:ext uri="{63B3BB69-23CF-44E3-9099-C40C66FF867C}">
                  <a14:compatExt spid="_x0000_s3138"/>
                </a:ext>
                <a:ext uri="{FF2B5EF4-FFF2-40B4-BE49-F238E27FC236}">
                  <a16:creationId xmlns:a16="http://schemas.microsoft.com/office/drawing/2014/main" id="{00000000-0008-0000-0100-000042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GB" sz="800" b="0" i="0" u="none" strike="noStrike" baseline="0">
                  <a:solidFill>
                    <a:srgbClr val="000000"/>
                  </a:solidFill>
                  <a:latin typeface="Segoe UI"/>
                  <a:cs typeface="Segoe UI"/>
                </a:rPr>
                <a:t>RECURRENT TEACHING GRANT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24</xdr:row>
          <xdr:rowOff>50800</xdr:rowOff>
        </xdr:from>
        <xdr:to>
          <xdr:col>6</xdr:col>
          <xdr:colOff>12700</xdr:colOff>
          <xdr:row>25</xdr:row>
          <xdr:rowOff>114300</xdr:rowOff>
        </xdr:to>
        <xdr:sp macro="" textlink="">
          <xdr:nvSpPr>
            <xdr:cNvPr id="3139" name="Option Button 67" hidden="1">
              <a:extLst>
                <a:ext uri="{63B3BB69-23CF-44E3-9099-C40C66FF867C}">
                  <a14:compatExt spid="_x0000_s3139"/>
                </a:ext>
                <a:ext uri="{FF2B5EF4-FFF2-40B4-BE49-F238E27FC236}">
                  <a16:creationId xmlns:a16="http://schemas.microsoft.com/office/drawing/2014/main" id="{00000000-0008-0000-01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24</xdr:row>
          <xdr:rowOff>50800</xdr:rowOff>
        </xdr:from>
        <xdr:to>
          <xdr:col>6</xdr:col>
          <xdr:colOff>736600</xdr:colOff>
          <xdr:row>25</xdr:row>
          <xdr:rowOff>107950</xdr:rowOff>
        </xdr:to>
        <xdr:sp macro="" textlink="">
          <xdr:nvSpPr>
            <xdr:cNvPr id="3140" name="Option Button 68" hidden="1">
              <a:extLst>
                <a:ext uri="{63B3BB69-23CF-44E3-9099-C40C66FF867C}">
                  <a14:compatExt spid="_x0000_s3140"/>
                </a:ext>
                <a:ext uri="{FF2B5EF4-FFF2-40B4-BE49-F238E27FC236}">
                  <a16:creationId xmlns:a16="http://schemas.microsoft.com/office/drawing/2014/main" id="{00000000-0008-0000-01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21</xdr:row>
          <xdr:rowOff>114300</xdr:rowOff>
        </xdr:from>
        <xdr:to>
          <xdr:col>0</xdr:col>
          <xdr:colOff>1905000</xdr:colOff>
          <xdr:row>22</xdr:row>
          <xdr:rowOff>146050</xdr:rowOff>
        </xdr:to>
        <xdr:sp macro="" textlink="">
          <xdr:nvSpPr>
            <xdr:cNvPr id="3144" name="Option Button 72" hidden="1">
              <a:extLst>
                <a:ext uri="{63B3BB69-23CF-44E3-9099-C40C66FF867C}">
                  <a14:compatExt spid="_x0000_s3144"/>
                </a:ext>
                <a:ext uri="{FF2B5EF4-FFF2-40B4-BE49-F238E27FC236}">
                  <a16:creationId xmlns:a16="http://schemas.microsoft.com/office/drawing/2014/main" id="{00000000-0008-0000-01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UG PT only 3 years 360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22</xdr:row>
          <xdr:rowOff>133350</xdr:rowOff>
        </xdr:from>
        <xdr:to>
          <xdr:col>0</xdr:col>
          <xdr:colOff>1905000</xdr:colOff>
          <xdr:row>23</xdr:row>
          <xdr:rowOff>165100</xdr:rowOff>
        </xdr:to>
        <xdr:sp macro="" textlink="">
          <xdr:nvSpPr>
            <xdr:cNvPr id="3145" name="Option Button 73" hidden="1">
              <a:extLst>
                <a:ext uri="{63B3BB69-23CF-44E3-9099-C40C66FF867C}">
                  <a14:compatExt spid="_x0000_s3145"/>
                </a:ext>
                <a:ext uri="{FF2B5EF4-FFF2-40B4-BE49-F238E27FC236}">
                  <a16:creationId xmlns:a16="http://schemas.microsoft.com/office/drawing/2014/main" id="{00000000-0008-0000-01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UG PT only 4 years 360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23</xdr:row>
          <xdr:rowOff>146050</xdr:rowOff>
        </xdr:from>
        <xdr:to>
          <xdr:col>0</xdr:col>
          <xdr:colOff>1905000</xdr:colOff>
          <xdr:row>24</xdr:row>
          <xdr:rowOff>171450</xdr:rowOff>
        </xdr:to>
        <xdr:sp macro="" textlink="">
          <xdr:nvSpPr>
            <xdr:cNvPr id="3147" name="Option Button 75"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UG PT only 5 years 360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24</xdr:row>
          <xdr:rowOff>171450</xdr:rowOff>
        </xdr:from>
        <xdr:to>
          <xdr:col>0</xdr:col>
          <xdr:colOff>1784350</xdr:colOff>
          <xdr:row>26</xdr:row>
          <xdr:rowOff>12700</xdr:rowOff>
        </xdr:to>
        <xdr:sp macro="" textlink="">
          <xdr:nvSpPr>
            <xdr:cNvPr id="3149" name="Option Button 77"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UG PT only 6 years 360 credits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838200</xdr:colOff>
          <xdr:row>4</xdr:row>
          <xdr:rowOff>50800</xdr:rowOff>
        </xdr:from>
        <xdr:to>
          <xdr:col>10</xdr:col>
          <xdr:colOff>247650</xdr:colOff>
          <xdr:row>6</xdr:row>
          <xdr:rowOff>165100</xdr:rowOff>
        </xdr:to>
        <xdr:sp macro="" textlink="">
          <xdr:nvSpPr>
            <xdr:cNvPr id="3150" name="Group Box 78"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GB" sz="800" b="0" i="0" u="none" strike="noStrike" baseline="0">
                  <a:solidFill>
                    <a:srgbClr val="000000"/>
                  </a:solidFill>
                  <a:latin typeface="Segoe UI"/>
                  <a:cs typeface="Segoe UI"/>
                </a:rPr>
                <a:t>IS AN APPRENTICESHIP PROGRAMME?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xdr:row>
          <xdr:rowOff>50800</xdr:rowOff>
        </xdr:from>
        <xdr:to>
          <xdr:col>8</xdr:col>
          <xdr:colOff>781050</xdr:colOff>
          <xdr:row>6</xdr:row>
          <xdr:rowOff>114300</xdr:rowOff>
        </xdr:to>
        <xdr:sp macro="" textlink="">
          <xdr:nvSpPr>
            <xdr:cNvPr id="3151" name="Option Button 79"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723900</xdr:colOff>
          <xdr:row>5</xdr:row>
          <xdr:rowOff>50800</xdr:rowOff>
        </xdr:from>
        <xdr:to>
          <xdr:col>9</xdr:col>
          <xdr:colOff>603250</xdr:colOff>
          <xdr:row>6</xdr:row>
          <xdr:rowOff>107950</xdr:rowOff>
        </xdr:to>
        <xdr:sp macro="" textlink="">
          <xdr:nvSpPr>
            <xdr:cNvPr id="3152" name="Option Button 80"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152400</xdr:rowOff>
        </xdr:from>
        <xdr:to>
          <xdr:col>3</xdr:col>
          <xdr:colOff>88900</xdr:colOff>
          <xdr:row>18</xdr:row>
          <xdr:rowOff>184150</xdr:rowOff>
        </xdr:to>
        <xdr:sp macro="" textlink="">
          <xdr:nvSpPr>
            <xdr:cNvPr id="3154" name="Option Button 82" hidden="1">
              <a:extLst>
                <a:ext uri="{63B3BB69-23CF-44E3-9099-C40C66FF867C}">
                  <a14:compatExt spid="_x0000_s3154"/>
                </a:ext>
                <a:ext uri="{FF2B5EF4-FFF2-40B4-BE49-F238E27FC236}">
                  <a16:creationId xmlns:a16="http://schemas.microsoft.com/office/drawing/2014/main" id="{00000000-0008-0000-01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 ANY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450850</xdr:colOff>
          <xdr:row>4</xdr:row>
          <xdr:rowOff>57150</xdr:rowOff>
        </xdr:from>
        <xdr:to>
          <xdr:col>12</xdr:col>
          <xdr:colOff>76200</xdr:colOff>
          <xdr:row>6</xdr:row>
          <xdr:rowOff>165100</xdr:rowOff>
        </xdr:to>
        <xdr:sp macro="" textlink="">
          <xdr:nvSpPr>
            <xdr:cNvPr id="3155" name="Group Box 83" hidden="1">
              <a:extLst>
                <a:ext uri="{63B3BB69-23CF-44E3-9099-C40C66FF867C}">
                  <a14:compatExt spid="_x0000_s3155"/>
                </a:ext>
                <a:ext uri="{FF2B5EF4-FFF2-40B4-BE49-F238E27FC236}">
                  <a16:creationId xmlns:a16="http://schemas.microsoft.com/office/drawing/2014/main" id="{00000000-0008-0000-0100-00005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GB" sz="800" b="0" i="0" u="none" strike="noStrike" baseline="0">
                  <a:solidFill>
                    <a:srgbClr val="000000"/>
                  </a:solidFill>
                  <a:latin typeface="Segoe UI"/>
                  <a:cs typeface="Segoe UI"/>
                </a:rPr>
                <a:t>IS KEYPATH ODLP?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5</xdr:row>
          <xdr:rowOff>12700</xdr:rowOff>
        </xdr:from>
        <xdr:to>
          <xdr:col>11</xdr:col>
          <xdr:colOff>266700</xdr:colOff>
          <xdr:row>6</xdr:row>
          <xdr:rowOff>38100</xdr:rowOff>
        </xdr:to>
        <xdr:sp macro="" textlink="">
          <xdr:nvSpPr>
            <xdr:cNvPr id="3156" name="Option Button 84" hidden="1">
              <a:extLst>
                <a:ext uri="{63B3BB69-23CF-44E3-9099-C40C66FF867C}">
                  <a14:compatExt spid="_x0000_s3156"/>
                </a:ext>
                <a:ext uri="{FF2B5EF4-FFF2-40B4-BE49-F238E27FC236}">
                  <a16:creationId xmlns:a16="http://schemas.microsoft.com/office/drawing/2014/main" id="{00000000-0008-0000-01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393700</xdr:colOff>
          <xdr:row>5</xdr:row>
          <xdr:rowOff>12700</xdr:rowOff>
        </xdr:from>
        <xdr:to>
          <xdr:col>11</xdr:col>
          <xdr:colOff>895350</xdr:colOff>
          <xdr:row>6</xdr:row>
          <xdr:rowOff>38100</xdr:rowOff>
        </xdr:to>
        <xdr:sp macro="" textlink="">
          <xdr:nvSpPr>
            <xdr:cNvPr id="3157" name="Option Button 85" hidden="1">
              <a:extLst>
                <a:ext uri="{63B3BB69-23CF-44E3-9099-C40C66FF867C}">
                  <a14:compatExt spid="_x0000_s3157"/>
                </a:ext>
                <a:ext uri="{FF2B5EF4-FFF2-40B4-BE49-F238E27FC236}">
                  <a16:creationId xmlns:a16="http://schemas.microsoft.com/office/drawing/2014/main" id="{00000000-0008-0000-01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sad.isadroot.ex.ac.uk\uoe\TRAC\Adhoc\Transformation\Online\Keypath\Costings%20May17\Exeter%20partner%20financial%20model%20BUSS%20May.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ph207\Local%20Settings\Temporary%20Internet%20Files\Content.Outlook\D8Q4PDX0\.jinit\EU%20Shortcuts\VSmith\Local%20Settings\Temporary%20Internet%20Files\OLK412\R%20Hicken%20Seagate%20Technolog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xeter.ac.uk/media/universityofexeter/humanresources/documents/payroll/Salary%20costs%20ready%20reckoner%20Sep09.XLT"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RAC\T_costing\2021%20ECSG%20developments\SWARM%202021%20Signed%20-Teaching%20Data%202021-08-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RAC\T_costing\2020%20costing%20tools\chart_data_std_hrs_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C\T_costing\2020%20costing%20tools\TRAC_parameters_18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RAC\2018-19%20Model\Campus\Campus_I&amp;Es_1819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RESEARCH\Colleges\BUSINESS%20SCHOOL\PCF%20PIPLINE%20BUSINESS%20SCHOO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RESEARCH\EU%20Projects\Applications\PCFs\PCF'S%202012\EU%20PCF%20ERDF%20CALMARE%20-%20%2003.02.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Restricted\CPSMG\PGT%20Costing\SSIS%20PGT%20costing%20model%20by%20module%202017-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RAC\T_costing\2019%20costing%20tools\New_prog_costing_tool_PGT_1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EU%20Projects\Applications\EU%20PCF%20-%20Templat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EU%20Projects\Applications\EU%20WORKFLOW.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johnson\Local%20Settings\Temporary%20Internet%20Files\Content.Outlook\E42203LR\Costs%20calculato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Colleges\SSIS\SSIS%20WIP%202017-22\Projects\DA%20PCAP%20replacement%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H_notes"/>
      <sheetName val="timing_dev_refresh"/>
      <sheetName val="Summary - Business Programmes"/>
      <sheetName val="assumptions_BUSS"/>
      <sheetName val="Finance_sum"/>
      <sheetName val="Intl_sum"/>
      <sheetName val="Marketing_sum"/>
      <sheetName val="BUSS_sum"/>
      <sheetName val="Start--&gt;"/>
      <sheetName val="MSc Finance"/>
      <sheetName val="MSc Intl Mgmt"/>
      <sheetName val="MSc Marketing"/>
      <sheetName val="&lt;--End"/>
      <sheetName val="General"/>
      <sheetName val="Terms"/>
      <sheetName val="Exeter_Pay_Scales"/>
      <sheetName val="Exeter_Casual_Pay_Scales"/>
      <sheetName val="selections(hide)"/>
      <sheetName val="pay_scales"/>
    </sheetNames>
    <sheetDataSet>
      <sheetData sheetId="0" refreshError="1"/>
      <sheetData sheetId="1" refreshError="1"/>
      <sheetData sheetId="2" refreshError="1"/>
      <sheetData sheetId="3">
        <row r="13">
          <cell r="A13" t="str">
            <v>H-52</v>
          </cell>
        </row>
      </sheetData>
      <sheetData sheetId="4">
        <row r="3">
          <cell r="F3" t="str">
            <v>Business School</v>
          </cell>
        </row>
      </sheetData>
      <sheetData sheetId="5">
        <row r="3">
          <cell r="F3" t="str">
            <v>Business School</v>
          </cell>
        </row>
      </sheetData>
      <sheetData sheetId="6">
        <row r="3">
          <cell r="F3" t="str">
            <v>Business School</v>
          </cell>
        </row>
      </sheetData>
      <sheetData sheetId="7">
        <row r="22">
          <cell r="J22">
            <v>0</v>
          </cell>
        </row>
      </sheetData>
      <sheetData sheetId="8" refreshError="1"/>
      <sheetData sheetId="9">
        <row r="178">
          <cell r="E178" t="str">
            <v>SP-A 2017</v>
          </cell>
        </row>
      </sheetData>
      <sheetData sheetId="10">
        <row r="178">
          <cell r="E178" t="str">
            <v>SP-A 2017</v>
          </cell>
        </row>
      </sheetData>
      <sheetData sheetId="11">
        <row r="178">
          <cell r="E178" t="str">
            <v>SP-A 2017</v>
          </cell>
        </row>
      </sheetData>
      <sheetData sheetId="12" refreshError="1"/>
      <sheetData sheetId="13">
        <row r="2">
          <cell r="A2" t="str">
            <v>JH_notes</v>
          </cell>
        </row>
        <row r="3">
          <cell r="A3" t="str">
            <v>timing_dev_refresh</v>
          </cell>
          <cell r="D3" t="str">
            <v>University of Exeter</v>
          </cell>
        </row>
        <row r="4">
          <cell r="A4" t="str">
            <v>Summary - Business Programmes</v>
          </cell>
        </row>
        <row r="5">
          <cell r="A5" t="str">
            <v>assumptions_BUSS</v>
          </cell>
        </row>
        <row r="6">
          <cell r="A6" t="str">
            <v>Finance_sum</v>
          </cell>
        </row>
        <row r="7">
          <cell r="A7" t="str">
            <v>Intl_sum</v>
          </cell>
        </row>
        <row r="8">
          <cell r="A8" t="str">
            <v>Marketing_sum</v>
          </cell>
        </row>
        <row r="9">
          <cell r="A9" t="str">
            <v>BUSS_sum</v>
          </cell>
        </row>
        <row r="10">
          <cell r="A10" t="str">
            <v>Start--&gt;</v>
          </cell>
          <cell r="D10">
            <v>0.03</v>
          </cell>
        </row>
        <row r="11">
          <cell r="A11" t="str">
            <v>MSc Finance</v>
          </cell>
        </row>
        <row r="12">
          <cell r="A12" t="str">
            <v>MSc Intl Mgmt</v>
          </cell>
        </row>
      </sheetData>
      <sheetData sheetId="14">
        <row r="4">
          <cell r="B4">
            <v>6</v>
          </cell>
          <cell r="J4">
            <v>3</v>
          </cell>
        </row>
        <row r="28">
          <cell r="F28" t="str">
            <v>2016-17</v>
          </cell>
        </row>
        <row r="29">
          <cell r="F29" t="str">
            <v>2017-18</v>
          </cell>
        </row>
        <row r="30">
          <cell r="F30" t="str">
            <v>2018-19</v>
          </cell>
        </row>
        <row r="31">
          <cell r="F31" t="str">
            <v>2019-20</v>
          </cell>
        </row>
        <row r="32">
          <cell r="F32" t="str">
            <v>2020-21</v>
          </cell>
        </row>
        <row r="33">
          <cell r="F33" t="str">
            <v>2021-22</v>
          </cell>
        </row>
        <row r="34">
          <cell r="F34" t="str">
            <v>2022-23</v>
          </cell>
        </row>
        <row r="35">
          <cell r="F35" t="str">
            <v>2023-24</v>
          </cell>
        </row>
        <row r="36">
          <cell r="F36" t="str">
            <v>2024-25</v>
          </cell>
        </row>
        <row r="37">
          <cell r="F37" t="str">
            <v>2025-26</v>
          </cell>
        </row>
        <row r="38">
          <cell r="F38" t="str">
            <v>2026-27</v>
          </cell>
        </row>
        <row r="39">
          <cell r="F39" t="str">
            <v>2027-28</v>
          </cell>
        </row>
        <row r="40">
          <cell r="F40" t="str">
            <v>2028-29</v>
          </cell>
        </row>
        <row r="41">
          <cell r="F41" t="str">
            <v>2029-30</v>
          </cell>
        </row>
        <row r="42">
          <cell r="F42" t="str">
            <v>2030-31</v>
          </cell>
        </row>
        <row r="46">
          <cell r="C46" t="str">
            <v>SP-A 2017</v>
          </cell>
          <cell r="D46">
            <v>2017</v>
          </cell>
          <cell r="E46">
            <v>2017</v>
          </cell>
          <cell r="F46" t="str">
            <v>2016-17</v>
          </cell>
          <cell r="K46" t="str">
            <v>SP 2017</v>
          </cell>
          <cell r="L46">
            <v>2017</v>
          </cell>
          <cell r="M46">
            <v>2017</v>
          </cell>
          <cell r="N46" t="str">
            <v>2016-17</v>
          </cell>
        </row>
        <row r="47">
          <cell r="C47" t="str">
            <v>SP-B 2017</v>
          </cell>
          <cell r="D47">
            <v>2017</v>
          </cell>
          <cell r="E47">
            <v>2017</v>
          </cell>
          <cell r="F47" t="str">
            <v>2016-17</v>
          </cell>
          <cell r="K47" t="str">
            <v>SU 2017</v>
          </cell>
          <cell r="L47">
            <v>2017</v>
          </cell>
          <cell r="M47">
            <v>2017</v>
          </cell>
          <cell r="N47" t="str">
            <v>2016-17</v>
          </cell>
        </row>
        <row r="48">
          <cell r="C48" t="str">
            <v>SU-A 2017</v>
          </cell>
          <cell r="D48">
            <v>2017</v>
          </cell>
          <cell r="E48">
            <v>2017</v>
          </cell>
          <cell r="F48" t="str">
            <v>2016-17</v>
          </cell>
          <cell r="K48" t="str">
            <v>AU 2017</v>
          </cell>
          <cell r="L48">
            <v>2017</v>
          </cell>
          <cell r="M48">
            <v>2018</v>
          </cell>
          <cell r="N48" t="str">
            <v>2017-18</v>
          </cell>
        </row>
        <row r="49">
          <cell r="C49" t="str">
            <v>SU-B 2017</v>
          </cell>
          <cell r="D49">
            <v>2017</v>
          </cell>
          <cell r="E49">
            <v>2018</v>
          </cell>
          <cell r="F49" t="str">
            <v>2016-17</v>
          </cell>
          <cell r="K49" t="str">
            <v>SP 2018</v>
          </cell>
          <cell r="L49">
            <v>2018</v>
          </cell>
          <cell r="M49">
            <v>2018</v>
          </cell>
          <cell r="N49" t="str">
            <v>2017-18</v>
          </cell>
        </row>
        <row r="50">
          <cell r="C50" t="str">
            <v>AU-A 2017</v>
          </cell>
          <cell r="D50">
            <v>2017</v>
          </cell>
          <cell r="E50">
            <v>2018</v>
          </cell>
          <cell r="F50" t="str">
            <v>2017-18</v>
          </cell>
          <cell r="K50" t="str">
            <v>SU 2018</v>
          </cell>
          <cell r="L50">
            <v>2018</v>
          </cell>
          <cell r="M50">
            <v>2018</v>
          </cell>
          <cell r="N50" t="str">
            <v>2017-18</v>
          </cell>
        </row>
        <row r="51">
          <cell r="C51" t="str">
            <v>AU-B 2017</v>
          </cell>
          <cell r="D51">
            <v>2017</v>
          </cell>
          <cell r="E51">
            <v>2018</v>
          </cell>
          <cell r="F51" t="str">
            <v>2017-18</v>
          </cell>
          <cell r="K51" t="str">
            <v>AU 2018</v>
          </cell>
          <cell r="L51">
            <v>2018</v>
          </cell>
          <cell r="M51">
            <v>2019</v>
          </cell>
          <cell r="N51" t="str">
            <v>2018-19</v>
          </cell>
        </row>
        <row r="52">
          <cell r="C52" t="str">
            <v>SP-A 2018</v>
          </cell>
          <cell r="D52">
            <v>2018</v>
          </cell>
          <cell r="E52">
            <v>2018</v>
          </cell>
          <cell r="F52" t="str">
            <v>2017-18</v>
          </cell>
          <cell r="K52" t="str">
            <v>SP 2019</v>
          </cell>
          <cell r="L52">
            <v>2019</v>
          </cell>
          <cell r="M52">
            <v>2019</v>
          </cell>
          <cell r="N52" t="str">
            <v>2018-19</v>
          </cell>
        </row>
        <row r="53">
          <cell r="C53" t="str">
            <v>SP-B 2018</v>
          </cell>
          <cell r="D53">
            <v>2018</v>
          </cell>
          <cell r="E53">
            <v>2018</v>
          </cell>
          <cell r="F53" t="str">
            <v>2017-18</v>
          </cell>
          <cell r="K53" t="str">
            <v>SU 2019</v>
          </cell>
          <cell r="L53">
            <v>2019</v>
          </cell>
          <cell r="M53">
            <v>2019</v>
          </cell>
          <cell r="N53" t="str">
            <v>2018-19</v>
          </cell>
        </row>
        <row r="54">
          <cell r="C54" t="str">
            <v>SU-A 2018</v>
          </cell>
          <cell r="D54">
            <v>2018</v>
          </cell>
          <cell r="E54">
            <v>2018</v>
          </cell>
          <cell r="F54" t="str">
            <v>2017-18</v>
          </cell>
          <cell r="K54" t="str">
            <v>AU 2019</v>
          </cell>
          <cell r="L54">
            <v>2019</v>
          </cell>
          <cell r="M54">
            <v>2020</v>
          </cell>
          <cell r="N54" t="str">
            <v>2019-20</v>
          </cell>
        </row>
        <row r="55">
          <cell r="C55" t="str">
            <v>SU-B 2018</v>
          </cell>
          <cell r="D55">
            <v>2018</v>
          </cell>
          <cell r="E55">
            <v>2019</v>
          </cell>
          <cell r="F55" t="str">
            <v>2017-18</v>
          </cell>
          <cell r="K55" t="str">
            <v>SP 2020</v>
          </cell>
          <cell r="L55">
            <v>2020</v>
          </cell>
          <cell r="M55">
            <v>2020</v>
          </cell>
          <cell r="N55" t="str">
            <v>2019-20</v>
          </cell>
        </row>
        <row r="56">
          <cell r="C56" t="str">
            <v>AU-A 2018</v>
          </cell>
          <cell r="D56">
            <v>2018</v>
          </cell>
          <cell r="E56">
            <v>2019</v>
          </cell>
          <cell r="F56" t="str">
            <v>2018-19</v>
          </cell>
          <cell r="K56" t="str">
            <v>SU 2020</v>
          </cell>
          <cell r="L56">
            <v>2020</v>
          </cell>
          <cell r="M56">
            <v>2020</v>
          </cell>
          <cell r="N56" t="str">
            <v>2019-20</v>
          </cell>
        </row>
        <row r="57">
          <cell r="C57" t="str">
            <v>AU-B 2018</v>
          </cell>
          <cell r="D57">
            <v>2018</v>
          </cell>
          <cell r="E57">
            <v>2019</v>
          </cell>
          <cell r="F57" t="str">
            <v>2018-19</v>
          </cell>
          <cell r="K57" t="str">
            <v>AU 2020</v>
          </cell>
          <cell r="L57">
            <v>2020</v>
          </cell>
          <cell r="M57">
            <v>2021</v>
          </cell>
          <cell r="N57" t="str">
            <v>2020-21</v>
          </cell>
        </row>
        <row r="58">
          <cell r="C58" t="str">
            <v>SP-A 2019</v>
          </cell>
          <cell r="D58">
            <v>2019</v>
          </cell>
          <cell r="E58">
            <v>2019</v>
          </cell>
          <cell r="F58" t="str">
            <v>2018-19</v>
          </cell>
          <cell r="K58" t="str">
            <v>SP 2021</v>
          </cell>
          <cell r="L58">
            <v>2021</v>
          </cell>
          <cell r="M58">
            <v>2021</v>
          </cell>
          <cell r="N58" t="str">
            <v>2020-21</v>
          </cell>
        </row>
        <row r="59">
          <cell r="C59" t="str">
            <v>SP-B 2019</v>
          </cell>
          <cell r="D59">
            <v>2019</v>
          </cell>
          <cell r="E59">
            <v>2019</v>
          </cell>
          <cell r="F59" t="str">
            <v>2018-19</v>
          </cell>
          <cell r="K59" t="str">
            <v>SU 2021</v>
          </cell>
          <cell r="L59">
            <v>2021</v>
          </cell>
          <cell r="M59">
            <v>2021</v>
          </cell>
          <cell r="N59" t="str">
            <v>2020-21</v>
          </cell>
        </row>
        <row r="60">
          <cell r="C60" t="str">
            <v>SU-A 2019</v>
          </cell>
          <cell r="D60">
            <v>2019</v>
          </cell>
          <cell r="E60">
            <v>2019</v>
          </cell>
          <cell r="F60" t="str">
            <v>2018-19</v>
          </cell>
          <cell r="K60" t="str">
            <v>AU 2021</v>
          </cell>
          <cell r="L60">
            <v>2021</v>
          </cell>
          <cell r="M60">
            <v>2022</v>
          </cell>
          <cell r="N60" t="str">
            <v>2021-22</v>
          </cell>
        </row>
        <row r="61">
          <cell r="C61" t="str">
            <v>SU-B 2019</v>
          </cell>
          <cell r="D61">
            <v>2019</v>
          </cell>
          <cell r="E61">
            <v>2020</v>
          </cell>
          <cell r="F61" t="str">
            <v>2018-19</v>
          </cell>
          <cell r="K61" t="str">
            <v>SP 2022</v>
          </cell>
          <cell r="L61">
            <v>2022</v>
          </cell>
          <cell r="M61">
            <v>2022</v>
          </cell>
          <cell r="N61" t="str">
            <v>2021-22</v>
          </cell>
        </row>
        <row r="62">
          <cell r="C62" t="str">
            <v>AU-A 2019</v>
          </cell>
          <cell r="D62">
            <v>2019</v>
          </cell>
          <cell r="E62">
            <v>2020</v>
          </cell>
          <cell r="F62" t="str">
            <v>2019-20</v>
          </cell>
          <cell r="K62" t="str">
            <v>SU 2022</v>
          </cell>
          <cell r="L62">
            <v>2022</v>
          </cell>
          <cell r="M62">
            <v>2022</v>
          </cell>
          <cell r="N62" t="str">
            <v>2021-22</v>
          </cell>
        </row>
        <row r="63">
          <cell r="C63" t="str">
            <v>AU-B 2019</v>
          </cell>
          <cell r="D63">
            <v>2019</v>
          </cell>
          <cell r="E63">
            <v>2020</v>
          </cell>
          <cell r="F63" t="str">
            <v>2019-20</v>
          </cell>
          <cell r="K63" t="str">
            <v>AU 2022</v>
          </cell>
          <cell r="L63">
            <v>2022</v>
          </cell>
          <cell r="M63">
            <v>2023</v>
          </cell>
          <cell r="N63" t="str">
            <v>2022-23</v>
          </cell>
        </row>
        <row r="64">
          <cell r="C64" t="str">
            <v>SP-A 2020</v>
          </cell>
          <cell r="D64">
            <v>2020</v>
          </cell>
          <cell r="E64">
            <v>2020</v>
          </cell>
          <cell r="F64" t="str">
            <v>2019-20</v>
          </cell>
          <cell r="K64" t="str">
            <v>SP 2023</v>
          </cell>
          <cell r="L64">
            <v>2023</v>
          </cell>
          <cell r="M64">
            <v>2023</v>
          </cell>
          <cell r="N64" t="str">
            <v>2022-23</v>
          </cell>
        </row>
        <row r="65">
          <cell r="C65" t="str">
            <v>SP-B 2020</v>
          </cell>
          <cell r="D65">
            <v>2020</v>
          </cell>
          <cell r="E65">
            <v>2020</v>
          </cell>
          <cell r="F65" t="str">
            <v>2019-20</v>
          </cell>
          <cell r="K65" t="str">
            <v>SU 2023</v>
          </cell>
          <cell r="L65">
            <v>2023</v>
          </cell>
          <cell r="M65">
            <v>2023</v>
          </cell>
          <cell r="N65" t="str">
            <v>2022-23</v>
          </cell>
        </row>
        <row r="66">
          <cell r="C66" t="str">
            <v>SU-A 2020</v>
          </cell>
          <cell r="D66">
            <v>2020</v>
          </cell>
          <cell r="E66">
            <v>2020</v>
          </cell>
          <cell r="F66" t="str">
            <v>2019-20</v>
          </cell>
          <cell r="K66" t="str">
            <v>AU 2023</v>
          </cell>
          <cell r="L66">
            <v>2023</v>
          </cell>
          <cell r="M66">
            <v>2024</v>
          </cell>
          <cell r="N66" t="str">
            <v>2023-24</v>
          </cell>
        </row>
        <row r="67">
          <cell r="C67" t="str">
            <v>SU-B 2020</v>
          </cell>
          <cell r="D67">
            <v>2020</v>
          </cell>
          <cell r="E67">
            <v>2021</v>
          </cell>
          <cell r="F67" t="str">
            <v>2019-20</v>
          </cell>
          <cell r="K67" t="str">
            <v>SP 2024</v>
          </cell>
          <cell r="L67">
            <v>2024</v>
          </cell>
          <cell r="M67">
            <v>2024</v>
          </cell>
          <cell r="N67" t="str">
            <v>2023-24</v>
          </cell>
        </row>
        <row r="68">
          <cell r="C68" t="str">
            <v>AU-A 2020</v>
          </cell>
          <cell r="D68">
            <v>2020</v>
          </cell>
          <cell r="E68">
            <v>2021</v>
          </cell>
          <cell r="F68" t="str">
            <v>2020-21</v>
          </cell>
          <cell r="K68" t="str">
            <v>SU 2024</v>
          </cell>
          <cell r="L68">
            <v>2024</v>
          </cell>
          <cell r="M68">
            <v>2024</v>
          </cell>
          <cell r="N68" t="str">
            <v>2023-24</v>
          </cell>
        </row>
        <row r="69">
          <cell r="C69" t="str">
            <v>AU-B 2020</v>
          </cell>
          <cell r="D69">
            <v>2020</v>
          </cell>
          <cell r="E69">
            <v>2021</v>
          </cell>
          <cell r="F69" t="str">
            <v>2020-21</v>
          </cell>
          <cell r="K69" t="str">
            <v>AU 2024</v>
          </cell>
          <cell r="L69">
            <v>2024</v>
          </cell>
          <cell r="M69">
            <v>2025</v>
          </cell>
          <cell r="N69" t="str">
            <v>2024-25</v>
          </cell>
        </row>
        <row r="70">
          <cell r="C70" t="str">
            <v>SP-A 2021</v>
          </cell>
          <cell r="D70">
            <v>2021</v>
          </cell>
          <cell r="E70">
            <v>2021</v>
          </cell>
          <cell r="F70" t="str">
            <v>2020-21</v>
          </cell>
          <cell r="K70" t="str">
            <v>SP 2025</v>
          </cell>
          <cell r="L70">
            <v>2025</v>
          </cell>
          <cell r="M70">
            <v>2025</v>
          </cell>
          <cell r="N70" t="str">
            <v>2024-25</v>
          </cell>
        </row>
        <row r="71">
          <cell r="C71" t="str">
            <v>SP-B 2021</v>
          </cell>
          <cell r="D71">
            <v>2021</v>
          </cell>
          <cell r="E71">
            <v>2021</v>
          </cell>
          <cell r="F71" t="str">
            <v>2020-21</v>
          </cell>
          <cell r="K71" t="str">
            <v>SU 2025</v>
          </cell>
          <cell r="L71">
            <v>2025</v>
          </cell>
          <cell r="M71">
            <v>2025</v>
          </cell>
          <cell r="N71" t="str">
            <v>2024-25</v>
          </cell>
        </row>
        <row r="72">
          <cell r="C72" t="str">
            <v>SU-A 2021</v>
          </cell>
          <cell r="D72">
            <v>2021</v>
          </cell>
          <cell r="E72">
            <v>2021</v>
          </cell>
          <cell r="F72" t="str">
            <v>2020-21</v>
          </cell>
          <cell r="K72" t="str">
            <v>AU 2025</v>
          </cell>
          <cell r="L72">
            <v>2025</v>
          </cell>
          <cell r="M72">
            <v>2026</v>
          </cell>
          <cell r="N72" t="str">
            <v>2025-26</v>
          </cell>
        </row>
        <row r="73">
          <cell r="C73" t="str">
            <v>SU-B 2021</v>
          </cell>
          <cell r="D73">
            <v>2021</v>
          </cell>
          <cell r="E73">
            <v>2022</v>
          </cell>
          <cell r="F73" t="str">
            <v>2020-21</v>
          </cell>
          <cell r="K73" t="str">
            <v>SP 2026</v>
          </cell>
          <cell r="L73">
            <v>2026</v>
          </cell>
          <cell r="M73">
            <v>2026</v>
          </cell>
          <cell r="N73" t="str">
            <v>2025-26</v>
          </cell>
        </row>
        <row r="74">
          <cell r="C74" t="str">
            <v>AU-A 2021</v>
          </cell>
          <cell r="D74">
            <v>2021</v>
          </cell>
          <cell r="E74">
            <v>2022</v>
          </cell>
          <cell r="F74" t="str">
            <v>2021-22</v>
          </cell>
          <cell r="K74" t="str">
            <v>SU 2026</v>
          </cell>
          <cell r="L74">
            <v>2026</v>
          </cell>
          <cell r="M74">
            <v>2026</v>
          </cell>
          <cell r="N74" t="str">
            <v>2025-26</v>
          </cell>
        </row>
        <row r="75">
          <cell r="C75" t="str">
            <v>AU-B 2021</v>
          </cell>
          <cell r="D75">
            <v>2021</v>
          </cell>
          <cell r="E75">
            <v>2022</v>
          </cell>
          <cell r="F75" t="str">
            <v>2021-22</v>
          </cell>
          <cell r="K75" t="str">
            <v>AU 2026</v>
          </cell>
          <cell r="L75">
            <v>2026</v>
          </cell>
          <cell r="M75">
            <v>2027</v>
          </cell>
          <cell r="N75" t="str">
            <v>2026-27</v>
          </cell>
        </row>
        <row r="76">
          <cell r="C76" t="str">
            <v>SP-A 2022</v>
          </cell>
          <cell r="D76">
            <v>2022</v>
          </cell>
          <cell r="E76">
            <v>2022</v>
          </cell>
          <cell r="F76" t="str">
            <v>2021-22</v>
          </cell>
          <cell r="K76" t="str">
            <v>SP 2027</v>
          </cell>
          <cell r="L76">
            <v>2027</v>
          </cell>
          <cell r="M76">
            <v>2027</v>
          </cell>
          <cell r="N76" t="str">
            <v>2026-27</v>
          </cell>
        </row>
        <row r="77">
          <cell r="C77" t="str">
            <v>SP-B 2022</v>
          </cell>
          <cell r="D77">
            <v>2022</v>
          </cell>
          <cell r="E77">
            <v>2022</v>
          </cell>
          <cell r="F77" t="str">
            <v>2021-22</v>
          </cell>
          <cell r="K77" t="str">
            <v>SU 2027</v>
          </cell>
          <cell r="L77">
            <v>2027</v>
          </cell>
          <cell r="M77">
            <v>2027</v>
          </cell>
          <cell r="N77" t="str">
            <v>2026-27</v>
          </cell>
        </row>
        <row r="78">
          <cell r="C78" t="str">
            <v>SU-A 2022</v>
          </cell>
          <cell r="D78">
            <v>2022</v>
          </cell>
          <cell r="E78">
            <v>2022</v>
          </cell>
          <cell r="F78" t="str">
            <v>2021-22</v>
          </cell>
          <cell r="K78" t="str">
            <v>AU 2027</v>
          </cell>
          <cell r="L78">
            <v>2027</v>
          </cell>
          <cell r="M78">
            <v>2028</v>
          </cell>
          <cell r="N78" t="str">
            <v>2027-28</v>
          </cell>
        </row>
        <row r="79">
          <cell r="C79" t="str">
            <v>SU-B 2022</v>
          </cell>
          <cell r="D79">
            <v>2022</v>
          </cell>
          <cell r="E79">
            <v>2023</v>
          </cell>
          <cell r="F79" t="str">
            <v>2021-22</v>
          </cell>
          <cell r="K79" t="str">
            <v>SP 2028</v>
          </cell>
          <cell r="L79">
            <v>2028</v>
          </cell>
          <cell r="M79">
            <v>2028</v>
          </cell>
          <cell r="N79" t="str">
            <v>2027-28</v>
          </cell>
        </row>
        <row r="80">
          <cell r="C80" t="str">
            <v>AU-A 2022</v>
          </cell>
          <cell r="D80">
            <v>2022</v>
          </cell>
          <cell r="E80">
            <v>2023</v>
          </cell>
          <cell r="F80" t="str">
            <v>2022-23</v>
          </cell>
          <cell r="K80" t="str">
            <v>SU 2028</v>
          </cell>
          <cell r="L80">
            <v>2028</v>
          </cell>
          <cell r="M80">
            <v>2028</v>
          </cell>
          <cell r="N80" t="str">
            <v>2027-28</v>
          </cell>
        </row>
        <row r="81">
          <cell r="C81" t="str">
            <v>AU-B 2022</v>
          </cell>
          <cell r="D81">
            <v>2022</v>
          </cell>
          <cell r="E81">
            <v>2023</v>
          </cell>
          <cell r="F81" t="str">
            <v>2022-23</v>
          </cell>
          <cell r="K81" t="str">
            <v>AU 2028</v>
          </cell>
          <cell r="L81">
            <v>2028</v>
          </cell>
          <cell r="M81">
            <v>2029</v>
          </cell>
          <cell r="N81" t="str">
            <v>2028-29</v>
          </cell>
        </row>
        <row r="82">
          <cell r="C82" t="str">
            <v>SP-A 2023</v>
          </cell>
          <cell r="D82">
            <v>2023</v>
          </cell>
          <cell r="E82">
            <v>2023</v>
          </cell>
          <cell r="F82" t="str">
            <v>2022-23</v>
          </cell>
          <cell r="K82" t="str">
            <v>SP 2029</v>
          </cell>
          <cell r="L82">
            <v>2029</v>
          </cell>
          <cell r="M82">
            <v>2029</v>
          </cell>
          <cell r="N82" t="str">
            <v>2028-29</v>
          </cell>
        </row>
        <row r="83">
          <cell r="C83" t="str">
            <v>SP-B 2023</v>
          </cell>
          <cell r="D83">
            <v>2023</v>
          </cell>
          <cell r="E83">
            <v>2023</v>
          </cell>
          <cell r="F83" t="str">
            <v>2022-23</v>
          </cell>
          <cell r="K83" t="str">
            <v>SU 2029</v>
          </cell>
          <cell r="L83">
            <v>2029</v>
          </cell>
          <cell r="M83">
            <v>2029</v>
          </cell>
          <cell r="N83" t="str">
            <v>2028-29</v>
          </cell>
        </row>
        <row r="84">
          <cell r="C84" t="str">
            <v>SU-A 2023</v>
          </cell>
          <cell r="D84">
            <v>2023</v>
          </cell>
          <cell r="E84">
            <v>2023</v>
          </cell>
          <cell r="F84" t="str">
            <v>2022-23</v>
          </cell>
          <cell r="K84" t="str">
            <v>AU 2029</v>
          </cell>
          <cell r="L84">
            <v>2029</v>
          </cell>
          <cell r="M84">
            <v>2030</v>
          </cell>
          <cell r="N84" t="str">
            <v>2029-30</v>
          </cell>
        </row>
        <row r="85">
          <cell r="C85" t="str">
            <v>SU-B 2023</v>
          </cell>
          <cell r="D85">
            <v>2023</v>
          </cell>
          <cell r="E85">
            <v>2024</v>
          </cell>
          <cell r="F85" t="str">
            <v>2022-23</v>
          </cell>
          <cell r="K85" t="str">
            <v>SP 2030</v>
          </cell>
          <cell r="L85">
            <v>2030</v>
          </cell>
          <cell r="M85">
            <v>2030</v>
          </cell>
          <cell r="N85" t="str">
            <v>2029-30</v>
          </cell>
        </row>
        <row r="86">
          <cell r="C86" t="str">
            <v>AU-A 2023</v>
          </cell>
          <cell r="D86">
            <v>2023</v>
          </cell>
          <cell r="E86">
            <v>2024</v>
          </cell>
          <cell r="F86" t="str">
            <v>2023-24</v>
          </cell>
          <cell r="K86" t="str">
            <v>SU 2030</v>
          </cell>
          <cell r="L86">
            <v>2030</v>
          </cell>
          <cell r="M86">
            <v>2030</v>
          </cell>
          <cell r="N86" t="str">
            <v>2029-30</v>
          </cell>
        </row>
        <row r="87">
          <cell r="C87" t="str">
            <v>AU-B 2023</v>
          </cell>
          <cell r="D87">
            <v>2023</v>
          </cell>
          <cell r="E87">
            <v>2024</v>
          </cell>
          <cell r="F87" t="str">
            <v>2023-24</v>
          </cell>
          <cell r="K87" t="str">
            <v>AU 2030</v>
          </cell>
          <cell r="L87">
            <v>2030</v>
          </cell>
          <cell r="M87">
            <v>2031</v>
          </cell>
          <cell r="N87" t="str">
            <v>2030-31</v>
          </cell>
        </row>
        <row r="88">
          <cell r="C88" t="str">
            <v>SP-A 2024</v>
          </cell>
          <cell r="D88">
            <v>2024</v>
          </cell>
          <cell r="E88">
            <v>2024</v>
          </cell>
          <cell r="F88" t="str">
            <v>2023-24</v>
          </cell>
          <cell r="K88" t="str">
            <v>SP 2031</v>
          </cell>
          <cell r="L88">
            <v>2031</v>
          </cell>
          <cell r="M88">
            <v>2031</v>
          </cell>
          <cell r="N88" t="str">
            <v>2030-31</v>
          </cell>
        </row>
        <row r="89">
          <cell r="C89" t="str">
            <v>SP-B 2024</v>
          </cell>
          <cell r="D89">
            <v>2024</v>
          </cell>
          <cell r="E89">
            <v>2024</v>
          </cell>
          <cell r="F89" t="str">
            <v>2023-24</v>
          </cell>
          <cell r="K89" t="str">
            <v>SU 2031</v>
          </cell>
          <cell r="L89">
            <v>2031</v>
          </cell>
          <cell r="M89">
            <v>2031</v>
          </cell>
          <cell r="N89" t="str">
            <v>2030-31</v>
          </cell>
        </row>
        <row r="90">
          <cell r="C90" t="str">
            <v>SU-A 2024</v>
          </cell>
          <cell r="D90">
            <v>2024</v>
          </cell>
          <cell r="E90">
            <v>2024</v>
          </cell>
          <cell r="F90" t="str">
            <v>2023-24</v>
          </cell>
          <cell r="K90" t="str">
            <v>AU 2031</v>
          </cell>
          <cell r="L90">
            <v>2031</v>
          </cell>
          <cell r="M90">
            <v>2032</v>
          </cell>
          <cell r="N90" t="str">
            <v>2031-32</v>
          </cell>
        </row>
        <row r="91">
          <cell r="C91" t="str">
            <v>SU-B 2024</v>
          </cell>
          <cell r="D91">
            <v>2024</v>
          </cell>
          <cell r="E91">
            <v>2025</v>
          </cell>
          <cell r="F91" t="str">
            <v>2023-24</v>
          </cell>
          <cell r="K91" t="str">
            <v>SP 2032</v>
          </cell>
          <cell r="L91">
            <v>2032</v>
          </cell>
          <cell r="M91">
            <v>2032</v>
          </cell>
          <cell r="N91" t="str">
            <v>2031-32</v>
          </cell>
        </row>
        <row r="92">
          <cell r="C92" t="str">
            <v>AU-A 2024</v>
          </cell>
          <cell r="D92">
            <v>2024</v>
          </cell>
          <cell r="E92">
            <v>2025</v>
          </cell>
          <cell r="F92" t="str">
            <v>2024-25</v>
          </cell>
          <cell r="K92" t="str">
            <v>SU 2032</v>
          </cell>
          <cell r="L92">
            <v>2032</v>
          </cell>
          <cell r="M92">
            <v>2032</v>
          </cell>
          <cell r="N92" t="str">
            <v>2031-32</v>
          </cell>
        </row>
        <row r="93">
          <cell r="C93" t="str">
            <v>AU-B 2024</v>
          </cell>
          <cell r="D93">
            <v>2024</v>
          </cell>
          <cell r="E93">
            <v>2025</v>
          </cell>
          <cell r="F93" t="str">
            <v>2024-25</v>
          </cell>
          <cell r="K93" t="str">
            <v>AU 2032</v>
          </cell>
          <cell r="L93">
            <v>2032</v>
          </cell>
          <cell r="M93">
            <v>2033</v>
          </cell>
          <cell r="N93" t="str">
            <v>2032-33</v>
          </cell>
        </row>
        <row r="94">
          <cell r="C94" t="str">
            <v>SP-A 2025</v>
          </cell>
          <cell r="D94">
            <v>2025</v>
          </cell>
          <cell r="E94">
            <v>2025</v>
          </cell>
          <cell r="F94" t="str">
            <v>2024-25</v>
          </cell>
          <cell r="K94" t="str">
            <v>SP 2033</v>
          </cell>
          <cell r="L94">
            <v>2033</v>
          </cell>
          <cell r="M94">
            <v>2033</v>
          </cell>
          <cell r="N94" t="str">
            <v>2032-33</v>
          </cell>
        </row>
        <row r="95">
          <cell r="C95" t="str">
            <v>SP-B 2025</v>
          </cell>
          <cell r="D95">
            <v>2025</v>
          </cell>
          <cell r="E95">
            <v>2025</v>
          </cell>
          <cell r="F95" t="str">
            <v>2024-25</v>
          </cell>
          <cell r="K95" t="str">
            <v>SU 2033</v>
          </cell>
          <cell r="L95">
            <v>2033</v>
          </cell>
          <cell r="M95">
            <v>2033</v>
          </cell>
          <cell r="N95" t="str">
            <v>2032-33</v>
          </cell>
        </row>
        <row r="96">
          <cell r="C96" t="str">
            <v>SU-A 2025</v>
          </cell>
          <cell r="D96">
            <v>2025</v>
          </cell>
          <cell r="E96">
            <v>2025</v>
          </cell>
          <cell r="F96" t="str">
            <v>2024-25</v>
          </cell>
          <cell r="K96" t="str">
            <v>AU 2033</v>
          </cell>
          <cell r="L96">
            <v>2033</v>
          </cell>
          <cell r="M96">
            <v>2034</v>
          </cell>
          <cell r="N96" t="str">
            <v>2033-34</v>
          </cell>
        </row>
        <row r="97">
          <cell r="C97" t="str">
            <v>SU-B 2025</v>
          </cell>
          <cell r="D97">
            <v>2025</v>
          </cell>
          <cell r="E97">
            <v>2026</v>
          </cell>
          <cell r="F97" t="str">
            <v>2024-25</v>
          </cell>
          <cell r="K97" t="str">
            <v>SP 2034</v>
          </cell>
          <cell r="L97">
            <v>2034</v>
          </cell>
          <cell r="M97">
            <v>2034</v>
          </cell>
          <cell r="N97" t="str">
            <v>2033-34</v>
          </cell>
        </row>
        <row r="98">
          <cell r="C98" t="str">
            <v>AU-A 2025</v>
          </cell>
          <cell r="D98">
            <v>2025</v>
          </cell>
          <cell r="E98">
            <v>2026</v>
          </cell>
          <cell r="F98" t="str">
            <v>2025-26</v>
          </cell>
          <cell r="K98" t="str">
            <v>SU 2034</v>
          </cell>
          <cell r="L98">
            <v>2034</v>
          </cell>
          <cell r="M98">
            <v>2034</v>
          </cell>
          <cell r="N98" t="str">
            <v>2033-34</v>
          </cell>
        </row>
        <row r="99">
          <cell r="C99" t="str">
            <v>AU-B 2025</v>
          </cell>
          <cell r="D99">
            <v>2025</v>
          </cell>
          <cell r="E99">
            <v>2026</v>
          </cell>
          <cell r="F99" t="str">
            <v>2025-26</v>
          </cell>
          <cell r="K99" t="str">
            <v>AU 2034</v>
          </cell>
          <cell r="L99">
            <v>2034</v>
          </cell>
          <cell r="M99">
            <v>2035</v>
          </cell>
          <cell r="N99" t="str">
            <v>2034-35</v>
          </cell>
        </row>
        <row r="100">
          <cell r="C100" t="str">
            <v>SP-A 2026</v>
          </cell>
          <cell r="D100">
            <v>2026</v>
          </cell>
          <cell r="E100">
            <v>2026</v>
          </cell>
          <cell r="F100" t="str">
            <v>2025-26</v>
          </cell>
          <cell r="K100" t="str">
            <v>SP 2035</v>
          </cell>
          <cell r="L100">
            <v>2035</v>
          </cell>
          <cell r="M100">
            <v>2035</v>
          </cell>
          <cell r="N100" t="str">
            <v>2034-35</v>
          </cell>
        </row>
        <row r="101">
          <cell r="C101" t="str">
            <v>SP-B 2026</v>
          </cell>
          <cell r="D101">
            <v>2026</v>
          </cell>
          <cell r="E101">
            <v>2026</v>
          </cell>
          <cell r="F101" t="str">
            <v>2025-26</v>
          </cell>
          <cell r="K101" t="str">
            <v>SU 2035</v>
          </cell>
          <cell r="L101">
            <v>2035</v>
          </cell>
          <cell r="M101">
            <v>2035</v>
          </cell>
          <cell r="N101" t="str">
            <v>2034-35</v>
          </cell>
        </row>
        <row r="102">
          <cell r="C102" t="str">
            <v>SU-A 2026</v>
          </cell>
          <cell r="D102">
            <v>2026</v>
          </cell>
          <cell r="E102">
            <v>2026</v>
          </cell>
          <cell r="F102" t="str">
            <v>2025-26</v>
          </cell>
          <cell r="K102" t="str">
            <v>AU 2035</v>
          </cell>
          <cell r="L102">
            <v>2035</v>
          </cell>
          <cell r="M102">
            <v>2036</v>
          </cell>
          <cell r="N102" t="str">
            <v>2035-36</v>
          </cell>
        </row>
        <row r="103">
          <cell r="C103" t="str">
            <v>SU-B 2026</v>
          </cell>
          <cell r="D103">
            <v>2026</v>
          </cell>
          <cell r="E103">
            <v>2027</v>
          </cell>
          <cell r="F103" t="str">
            <v>2025-26</v>
          </cell>
          <cell r="K103" t="str">
            <v>SP 2036</v>
          </cell>
          <cell r="L103">
            <v>2036</v>
          </cell>
          <cell r="M103">
            <v>2036</v>
          </cell>
          <cell r="N103" t="str">
            <v>2035-36</v>
          </cell>
        </row>
        <row r="104">
          <cell r="C104" t="str">
            <v>AU-A 2026</v>
          </cell>
          <cell r="D104">
            <v>2026</v>
          </cell>
          <cell r="E104">
            <v>2027</v>
          </cell>
          <cell r="F104" t="str">
            <v>2026-27</v>
          </cell>
          <cell r="K104" t="str">
            <v>SU 2036</v>
          </cell>
          <cell r="L104">
            <v>2036</v>
          </cell>
          <cell r="M104">
            <v>2036</v>
          </cell>
          <cell r="N104" t="str">
            <v>2035-36</v>
          </cell>
        </row>
        <row r="105">
          <cell r="C105" t="str">
            <v>AU-B 2026</v>
          </cell>
          <cell r="D105">
            <v>2026</v>
          </cell>
          <cell r="E105">
            <v>2027</v>
          </cell>
          <cell r="F105" t="str">
            <v>2026-27</v>
          </cell>
          <cell r="K105" t="str">
            <v>AU 2036</v>
          </cell>
          <cell r="L105">
            <v>2036</v>
          </cell>
          <cell r="M105">
            <v>2037</v>
          </cell>
          <cell r="N105" t="str">
            <v>2036-37</v>
          </cell>
        </row>
        <row r="106">
          <cell r="C106" t="str">
            <v>SP-A 2027</v>
          </cell>
          <cell r="D106">
            <v>2027</v>
          </cell>
          <cell r="E106">
            <v>2027</v>
          </cell>
          <cell r="F106" t="str">
            <v>2026-27</v>
          </cell>
          <cell r="K106" t="str">
            <v>SP 2037</v>
          </cell>
          <cell r="L106">
            <v>2037</v>
          </cell>
          <cell r="M106">
            <v>2037</v>
          </cell>
          <cell r="N106" t="str">
            <v>2036-37</v>
          </cell>
        </row>
        <row r="107">
          <cell r="C107" t="str">
            <v>SP-B 2027</v>
          </cell>
          <cell r="D107">
            <v>2027</v>
          </cell>
          <cell r="E107">
            <v>2027</v>
          </cell>
          <cell r="F107" t="str">
            <v>2026-27</v>
          </cell>
          <cell r="K107" t="str">
            <v>SU 2037</v>
          </cell>
          <cell r="L107">
            <v>2037</v>
          </cell>
          <cell r="M107">
            <v>2037</v>
          </cell>
          <cell r="N107" t="str">
            <v>2036-37</v>
          </cell>
        </row>
        <row r="108">
          <cell r="C108" t="str">
            <v>SU-A 2027</v>
          </cell>
          <cell r="D108">
            <v>2027</v>
          </cell>
          <cell r="E108">
            <v>2027</v>
          </cell>
          <cell r="F108" t="str">
            <v>2026-27</v>
          </cell>
          <cell r="K108" t="str">
            <v>AU 2037</v>
          </cell>
          <cell r="L108">
            <v>2037</v>
          </cell>
          <cell r="M108">
            <v>2038</v>
          </cell>
          <cell r="N108" t="str">
            <v>2037-38</v>
          </cell>
        </row>
        <row r="109">
          <cell r="C109" t="str">
            <v>SU-B 2027</v>
          </cell>
          <cell r="D109">
            <v>2027</v>
          </cell>
          <cell r="E109">
            <v>2028</v>
          </cell>
          <cell r="F109" t="str">
            <v>2026-27</v>
          </cell>
          <cell r="K109" t="str">
            <v>SP 2038</v>
          </cell>
          <cell r="L109">
            <v>2038</v>
          </cell>
          <cell r="M109">
            <v>2038</v>
          </cell>
          <cell r="N109" t="str">
            <v>2037-38</v>
          </cell>
        </row>
        <row r="110">
          <cell r="C110" t="str">
            <v>AU-A 2027</v>
          </cell>
          <cell r="D110">
            <v>2027</v>
          </cell>
          <cell r="E110">
            <v>2028</v>
          </cell>
          <cell r="F110" t="str">
            <v>2027-28</v>
          </cell>
          <cell r="K110" t="str">
            <v>SU 2038</v>
          </cell>
          <cell r="L110">
            <v>2038</v>
          </cell>
          <cell r="M110">
            <v>2038</v>
          </cell>
          <cell r="N110" t="str">
            <v>2037-38</v>
          </cell>
        </row>
        <row r="111">
          <cell r="C111" t="str">
            <v>AU-B 2027</v>
          </cell>
          <cell r="D111">
            <v>2027</v>
          </cell>
          <cell r="E111">
            <v>2028</v>
          </cell>
          <cell r="F111" t="str">
            <v>2027-28</v>
          </cell>
          <cell r="K111" t="str">
            <v>AU 2038</v>
          </cell>
          <cell r="L111">
            <v>2038</v>
          </cell>
          <cell r="M111">
            <v>2039</v>
          </cell>
          <cell r="N111" t="str">
            <v>2038-39</v>
          </cell>
        </row>
        <row r="112">
          <cell r="C112" t="str">
            <v>SP-A 2028</v>
          </cell>
          <cell r="D112">
            <v>2028</v>
          </cell>
          <cell r="E112">
            <v>2028</v>
          </cell>
          <cell r="F112" t="str">
            <v>2027-28</v>
          </cell>
          <cell r="K112" t="str">
            <v>SP 2039</v>
          </cell>
          <cell r="L112">
            <v>2039</v>
          </cell>
          <cell r="M112">
            <v>2039</v>
          </cell>
          <cell r="N112" t="str">
            <v>2038-39</v>
          </cell>
        </row>
        <row r="113">
          <cell r="C113" t="str">
            <v>SP-B 2028</v>
          </cell>
          <cell r="D113">
            <v>2028</v>
          </cell>
          <cell r="E113">
            <v>2028</v>
          </cell>
          <cell r="F113" t="str">
            <v>2027-28</v>
          </cell>
          <cell r="K113" t="str">
            <v>SU 2039</v>
          </cell>
          <cell r="L113">
            <v>2039</v>
          </cell>
          <cell r="M113">
            <v>2039</v>
          </cell>
          <cell r="N113" t="str">
            <v>2038-39</v>
          </cell>
        </row>
        <row r="114">
          <cell r="C114" t="str">
            <v>SU-A 2028</v>
          </cell>
          <cell r="D114">
            <v>2028</v>
          </cell>
          <cell r="E114">
            <v>2028</v>
          </cell>
          <cell r="F114" t="str">
            <v>2027-28</v>
          </cell>
          <cell r="K114" t="str">
            <v>AU 2039</v>
          </cell>
          <cell r="L114">
            <v>2039</v>
          </cell>
          <cell r="M114">
            <v>2040</v>
          </cell>
          <cell r="N114" t="str">
            <v>2039-40</v>
          </cell>
        </row>
        <row r="115">
          <cell r="C115" t="str">
            <v>SU-B 2028</v>
          </cell>
          <cell r="D115">
            <v>2028</v>
          </cell>
          <cell r="E115">
            <v>2029</v>
          </cell>
          <cell r="F115" t="str">
            <v>2027-28</v>
          </cell>
          <cell r="K115" t="str">
            <v>SP 2040</v>
          </cell>
          <cell r="L115">
            <v>2040</v>
          </cell>
          <cell r="M115">
            <v>2040</v>
          </cell>
          <cell r="N115" t="str">
            <v>2039-40</v>
          </cell>
        </row>
        <row r="116">
          <cell r="C116" t="str">
            <v>AU-A 2028</v>
          </cell>
          <cell r="D116">
            <v>2028</v>
          </cell>
          <cell r="E116">
            <v>2029</v>
          </cell>
          <cell r="F116" t="str">
            <v>2028-29</v>
          </cell>
          <cell r="K116" t="str">
            <v>SU 2040</v>
          </cell>
          <cell r="L116">
            <v>2040</v>
          </cell>
          <cell r="M116">
            <v>2040</v>
          </cell>
          <cell r="N116" t="str">
            <v>2039-40</v>
          </cell>
        </row>
        <row r="117">
          <cell r="C117" t="str">
            <v>AU-B 2028</v>
          </cell>
          <cell r="D117">
            <v>2028</v>
          </cell>
          <cell r="E117">
            <v>2029</v>
          </cell>
          <cell r="F117" t="str">
            <v>2028-29</v>
          </cell>
          <cell r="K117" t="str">
            <v>AU 2040</v>
          </cell>
          <cell r="L117">
            <v>2040</v>
          </cell>
          <cell r="M117">
            <v>2041</v>
          </cell>
          <cell r="N117" t="str">
            <v>2040-41</v>
          </cell>
        </row>
        <row r="118">
          <cell r="C118" t="str">
            <v>SP-A 2029</v>
          </cell>
          <cell r="D118">
            <v>2029</v>
          </cell>
          <cell r="E118">
            <v>2029</v>
          </cell>
          <cell r="F118" t="str">
            <v>2028-29</v>
          </cell>
          <cell r="K118" t="str">
            <v>SP 2041</v>
          </cell>
          <cell r="L118">
            <v>2041</v>
          </cell>
          <cell r="M118">
            <v>2041</v>
          </cell>
          <cell r="N118" t="str">
            <v>2040-41</v>
          </cell>
        </row>
        <row r="119">
          <cell r="C119" t="str">
            <v>SP-B 2029</v>
          </cell>
          <cell r="D119">
            <v>2029</v>
          </cell>
          <cell r="E119">
            <v>2029</v>
          </cell>
          <cell r="F119" t="str">
            <v>2028-29</v>
          </cell>
          <cell r="K119" t="str">
            <v>SU 2041</v>
          </cell>
          <cell r="L119">
            <v>2041</v>
          </cell>
          <cell r="M119">
            <v>2041</v>
          </cell>
          <cell r="N119" t="str">
            <v>2040-41</v>
          </cell>
        </row>
        <row r="120">
          <cell r="C120" t="str">
            <v>SU-A 2029</v>
          </cell>
          <cell r="D120">
            <v>2029</v>
          </cell>
          <cell r="E120">
            <v>2029</v>
          </cell>
          <cell r="F120" t="str">
            <v>2028-29</v>
          </cell>
          <cell r="K120" t="str">
            <v>AU 2041</v>
          </cell>
          <cell r="L120">
            <v>2041</v>
          </cell>
          <cell r="M120">
            <v>2042</v>
          </cell>
          <cell r="N120" t="str">
            <v>2041-42</v>
          </cell>
        </row>
        <row r="121">
          <cell r="C121" t="str">
            <v>SU-B 2029</v>
          </cell>
          <cell r="D121">
            <v>2029</v>
          </cell>
          <cell r="E121">
            <v>2030</v>
          </cell>
          <cell r="F121" t="str">
            <v>2028-29</v>
          </cell>
          <cell r="K121" t="str">
            <v>SP 2042</v>
          </cell>
          <cell r="L121">
            <v>2042</v>
          </cell>
          <cell r="M121">
            <v>2042</v>
          </cell>
          <cell r="N121" t="str">
            <v>2041-42</v>
          </cell>
        </row>
        <row r="122">
          <cell r="C122" t="str">
            <v>AU-A 2029</v>
          </cell>
          <cell r="D122">
            <v>2029</v>
          </cell>
          <cell r="E122">
            <v>2030</v>
          </cell>
          <cell r="F122" t="str">
            <v>2029-30</v>
          </cell>
          <cell r="K122" t="str">
            <v>SU 2042</v>
          </cell>
          <cell r="L122">
            <v>2042</v>
          </cell>
          <cell r="M122">
            <v>2042</v>
          </cell>
          <cell r="N122" t="str">
            <v>2041-42</v>
          </cell>
        </row>
        <row r="123">
          <cell r="C123" t="str">
            <v>AU-B 2029</v>
          </cell>
          <cell r="D123">
            <v>2029</v>
          </cell>
          <cell r="E123">
            <v>2030</v>
          </cell>
          <cell r="F123" t="str">
            <v>2029-30</v>
          </cell>
          <cell r="K123" t="str">
            <v>AU 2042</v>
          </cell>
          <cell r="L123">
            <v>2042</v>
          </cell>
          <cell r="M123">
            <v>2043</v>
          </cell>
          <cell r="N123" t="str">
            <v>2042-43</v>
          </cell>
        </row>
        <row r="124">
          <cell r="C124" t="str">
            <v>SP-A 2030</v>
          </cell>
          <cell r="D124">
            <v>2030</v>
          </cell>
          <cell r="E124">
            <v>2030</v>
          </cell>
          <cell r="F124" t="str">
            <v>2029-30</v>
          </cell>
          <cell r="K124" t="str">
            <v>SP 2043</v>
          </cell>
          <cell r="L124">
            <v>2043</v>
          </cell>
          <cell r="M124">
            <v>2043</v>
          </cell>
          <cell r="N124" t="str">
            <v>2042-43</v>
          </cell>
        </row>
        <row r="125">
          <cell r="C125" t="str">
            <v>SP-B 2030</v>
          </cell>
          <cell r="D125">
            <v>2030</v>
          </cell>
          <cell r="E125">
            <v>2030</v>
          </cell>
          <cell r="F125" t="str">
            <v>2029-30</v>
          </cell>
          <cell r="K125" t="str">
            <v>SU 2043</v>
          </cell>
          <cell r="L125">
            <v>2043</v>
          </cell>
          <cell r="M125">
            <v>2043</v>
          </cell>
          <cell r="N125" t="str">
            <v>2042-43</v>
          </cell>
        </row>
        <row r="126">
          <cell r="C126" t="str">
            <v>SU-A 2030</v>
          </cell>
          <cell r="D126">
            <v>2030</v>
          </cell>
          <cell r="E126">
            <v>2030</v>
          </cell>
          <cell r="F126" t="str">
            <v>2029-30</v>
          </cell>
          <cell r="K126" t="str">
            <v>AU 2043</v>
          </cell>
          <cell r="L126">
            <v>2043</v>
          </cell>
          <cell r="M126">
            <v>2044</v>
          </cell>
          <cell r="N126" t="str">
            <v>2043-44</v>
          </cell>
        </row>
        <row r="127">
          <cell r="C127" t="str">
            <v>SU-B 2030</v>
          </cell>
          <cell r="D127">
            <v>2030</v>
          </cell>
          <cell r="E127">
            <v>2031</v>
          </cell>
          <cell r="F127" t="str">
            <v>2029-30</v>
          </cell>
          <cell r="K127" t="str">
            <v>SP 2044</v>
          </cell>
          <cell r="L127">
            <v>2044</v>
          </cell>
          <cell r="M127">
            <v>2044</v>
          </cell>
          <cell r="N127" t="str">
            <v>2043-44</v>
          </cell>
        </row>
        <row r="128">
          <cell r="C128" t="str">
            <v>AU-A 2030</v>
          </cell>
          <cell r="D128">
            <v>2030</v>
          </cell>
          <cell r="E128">
            <v>2031</v>
          </cell>
          <cell r="F128" t="str">
            <v>2030-31</v>
          </cell>
          <cell r="K128" t="str">
            <v>SU 2044</v>
          </cell>
          <cell r="L128">
            <v>2044</v>
          </cell>
          <cell r="M128">
            <v>2044</v>
          </cell>
          <cell r="N128" t="str">
            <v>2043-44</v>
          </cell>
        </row>
        <row r="129">
          <cell r="C129" t="str">
            <v>AU-B 2030</v>
          </cell>
          <cell r="D129">
            <v>2030</v>
          </cell>
          <cell r="E129">
            <v>2031</v>
          </cell>
          <cell r="F129" t="str">
            <v>2030-31</v>
          </cell>
          <cell r="K129" t="str">
            <v>AU 2044</v>
          </cell>
          <cell r="L129">
            <v>2044</v>
          </cell>
          <cell r="M129">
            <v>2045</v>
          </cell>
          <cell r="N129" t="str">
            <v>2044-45</v>
          </cell>
        </row>
        <row r="130">
          <cell r="C130" t="str">
            <v>SP-A 2031</v>
          </cell>
          <cell r="D130">
            <v>2031</v>
          </cell>
          <cell r="E130">
            <v>2031</v>
          </cell>
          <cell r="F130" t="str">
            <v>2030-31</v>
          </cell>
          <cell r="K130" t="str">
            <v>SP 2045</v>
          </cell>
          <cell r="L130">
            <v>2045</v>
          </cell>
          <cell r="M130">
            <v>2045</v>
          </cell>
          <cell r="N130" t="str">
            <v>2044-45</v>
          </cell>
        </row>
        <row r="131">
          <cell r="C131" t="str">
            <v>SP-B 2031</v>
          </cell>
          <cell r="D131">
            <v>2031</v>
          </cell>
          <cell r="E131">
            <v>2031</v>
          </cell>
          <cell r="F131" t="str">
            <v>2030-31</v>
          </cell>
          <cell r="K131" t="str">
            <v>SU 2045</v>
          </cell>
          <cell r="L131">
            <v>2045</v>
          </cell>
          <cell r="M131">
            <v>2045</v>
          </cell>
          <cell r="N131" t="str">
            <v>2044-45</v>
          </cell>
        </row>
        <row r="132">
          <cell r="C132" t="str">
            <v>SU-A 2031</v>
          </cell>
          <cell r="D132">
            <v>2031</v>
          </cell>
          <cell r="E132">
            <v>2031</v>
          </cell>
          <cell r="F132" t="str">
            <v>2030-31</v>
          </cell>
          <cell r="K132" t="str">
            <v>AU 2045</v>
          </cell>
          <cell r="L132">
            <v>2045</v>
          </cell>
          <cell r="M132">
            <v>2046</v>
          </cell>
          <cell r="N132" t="str">
            <v>2045-46</v>
          </cell>
        </row>
        <row r="133">
          <cell r="C133" t="str">
            <v>SU-B 2031</v>
          </cell>
          <cell r="D133">
            <v>2031</v>
          </cell>
          <cell r="E133">
            <v>2032</v>
          </cell>
          <cell r="F133" t="str">
            <v>2030-31</v>
          </cell>
          <cell r="K133" t="str">
            <v>SP 2046</v>
          </cell>
          <cell r="L133">
            <v>2046</v>
          </cell>
          <cell r="M133">
            <v>2046</v>
          </cell>
          <cell r="N133" t="str">
            <v>2045-46</v>
          </cell>
        </row>
        <row r="134">
          <cell r="C134" t="str">
            <v>AU-A 2031</v>
          </cell>
          <cell r="D134">
            <v>2031</v>
          </cell>
          <cell r="E134">
            <v>2032</v>
          </cell>
          <cell r="F134" t="str">
            <v>2031-32</v>
          </cell>
          <cell r="K134" t="str">
            <v>SU 2046</v>
          </cell>
          <cell r="L134">
            <v>2046</v>
          </cell>
          <cell r="M134">
            <v>2046</v>
          </cell>
          <cell r="N134" t="str">
            <v>2045-46</v>
          </cell>
        </row>
        <row r="135">
          <cell r="C135" t="str">
            <v>AU-B 2031</v>
          </cell>
          <cell r="D135">
            <v>2031</v>
          </cell>
          <cell r="E135">
            <v>2032</v>
          </cell>
          <cell r="F135" t="str">
            <v>2031-32</v>
          </cell>
          <cell r="K135" t="str">
            <v>AU 2046</v>
          </cell>
          <cell r="L135">
            <v>2046</v>
          </cell>
          <cell r="M135">
            <v>2047</v>
          </cell>
          <cell r="N135" t="str">
            <v>2046-47</v>
          </cell>
        </row>
        <row r="136">
          <cell r="C136" t="str">
            <v>SP-A 2032</v>
          </cell>
          <cell r="D136">
            <v>2032</v>
          </cell>
          <cell r="E136">
            <v>2032</v>
          </cell>
          <cell r="F136" t="str">
            <v>2031-32</v>
          </cell>
          <cell r="K136" t="str">
            <v>SP 2047</v>
          </cell>
          <cell r="L136">
            <v>2047</v>
          </cell>
          <cell r="M136">
            <v>2047</v>
          </cell>
          <cell r="N136" t="str">
            <v>2046-47</v>
          </cell>
        </row>
        <row r="137">
          <cell r="C137" t="str">
            <v>SP-B 2032</v>
          </cell>
          <cell r="D137">
            <v>2032</v>
          </cell>
          <cell r="E137">
            <v>2032</v>
          </cell>
          <cell r="F137" t="str">
            <v>2031-32</v>
          </cell>
          <cell r="K137" t="str">
            <v>SU 2047</v>
          </cell>
          <cell r="L137">
            <v>2047</v>
          </cell>
          <cell r="M137">
            <v>2047</v>
          </cell>
          <cell r="N137" t="str">
            <v>2046-47</v>
          </cell>
        </row>
        <row r="138">
          <cell r="C138" t="str">
            <v>SU-A 2032</v>
          </cell>
          <cell r="D138">
            <v>2032</v>
          </cell>
          <cell r="E138">
            <v>2032</v>
          </cell>
          <cell r="F138" t="str">
            <v>2031-32</v>
          </cell>
          <cell r="K138" t="str">
            <v>AU 2047</v>
          </cell>
          <cell r="L138">
            <v>2047</v>
          </cell>
          <cell r="M138">
            <v>2048</v>
          </cell>
          <cell r="N138" t="str">
            <v>2047-48</v>
          </cell>
        </row>
        <row r="139">
          <cell r="C139" t="str">
            <v>SU-B 2032</v>
          </cell>
          <cell r="D139">
            <v>2032</v>
          </cell>
          <cell r="E139">
            <v>2033</v>
          </cell>
          <cell r="F139" t="str">
            <v>2031-32</v>
          </cell>
          <cell r="K139" t="str">
            <v>SP 2048</v>
          </cell>
          <cell r="L139">
            <v>2048</v>
          </cell>
          <cell r="M139">
            <v>2048</v>
          </cell>
          <cell r="N139" t="str">
            <v>2047-48</v>
          </cell>
        </row>
        <row r="140">
          <cell r="C140" t="str">
            <v>AU-A 2032</v>
          </cell>
          <cell r="D140">
            <v>2032</v>
          </cell>
          <cell r="E140">
            <v>2033</v>
          </cell>
          <cell r="F140" t="str">
            <v>2032-33</v>
          </cell>
          <cell r="K140" t="str">
            <v>SU 2048</v>
          </cell>
          <cell r="L140">
            <v>2048</v>
          </cell>
          <cell r="M140">
            <v>2048</v>
          </cell>
          <cell r="N140" t="str">
            <v>2047-48</v>
          </cell>
        </row>
        <row r="141">
          <cell r="C141" t="str">
            <v>AU-B 2032</v>
          </cell>
          <cell r="D141">
            <v>2032</v>
          </cell>
          <cell r="E141">
            <v>2033</v>
          </cell>
          <cell r="F141" t="str">
            <v>2032-33</v>
          </cell>
          <cell r="K141" t="str">
            <v>AU 2048</v>
          </cell>
          <cell r="L141">
            <v>2048</v>
          </cell>
          <cell r="M141">
            <v>2049</v>
          </cell>
          <cell r="N141" t="str">
            <v>2048-49</v>
          </cell>
        </row>
        <row r="142">
          <cell r="C142" t="str">
            <v>SP-A 2033</v>
          </cell>
          <cell r="D142">
            <v>2033</v>
          </cell>
          <cell r="E142">
            <v>2033</v>
          </cell>
          <cell r="F142" t="str">
            <v>2032-33</v>
          </cell>
          <cell r="K142" t="str">
            <v>SP 2049</v>
          </cell>
          <cell r="L142">
            <v>2049</v>
          </cell>
          <cell r="M142">
            <v>2049</v>
          </cell>
          <cell r="N142" t="str">
            <v>2048-49</v>
          </cell>
        </row>
        <row r="143">
          <cell r="C143" t="str">
            <v>SP-B 2033</v>
          </cell>
          <cell r="D143">
            <v>2033</v>
          </cell>
          <cell r="E143">
            <v>2033</v>
          </cell>
          <cell r="F143" t="str">
            <v>2032-33</v>
          </cell>
          <cell r="K143" t="str">
            <v>SU 2049</v>
          </cell>
          <cell r="L143">
            <v>2049</v>
          </cell>
          <cell r="M143">
            <v>2049</v>
          </cell>
          <cell r="N143" t="str">
            <v>2048-49</v>
          </cell>
        </row>
        <row r="144">
          <cell r="C144" t="str">
            <v>SU-A 2033</v>
          </cell>
          <cell r="D144">
            <v>2033</v>
          </cell>
          <cell r="E144">
            <v>2033</v>
          </cell>
          <cell r="F144" t="str">
            <v>2032-33</v>
          </cell>
          <cell r="K144" t="str">
            <v>AU 2049</v>
          </cell>
          <cell r="L144">
            <v>2049</v>
          </cell>
          <cell r="M144">
            <v>2050</v>
          </cell>
          <cell r="N144" t="str">
            <v>2049-50</v>
          </cell>
        </row>
        <row r="145">
          <cell r="C145" t="str">
            <v>SU-B 2033</v>
          </cell>
          <cell r="D145">
            <v>2033</v>
          </cell>
          <cell r="E145">
            <v>2034</v>
          </cell>
          <cell r="F145" t="str">
            <v>2032-33</v>
          </cell>
          <cell r="K145" t="str">
            <v>SP 2050</v>
          </cell>
          <cell r="L145">
            <v>2050</v>
          </cell>
          <cell r="M145">
            <v>2050</v>
          </cell>
          <cell r="N145" t="str">
            <v>2049-50</v>
          </cell>
        </row>
      </sheetData>
      <sheetData sheetId="15">
        <row r="1">
          <cell r="C1" t="str">
            <v>UNIVERSITY OF EXETER PAY SCALES, 2016-2017</v>
          </cell>
        </row>
        <row r="9">
          <cell r="A9" t="str">
            <v>H-71</v>
          </cell>
        </row>
        <row r="10">
          <cell r="A10" t="str">
            <v>H-70</v>
          </cell>
        </row>
        <row r="11">
          <cell r="A11" t="str">
            <v>H-69</v>
          </cell>
        </row>
        <row r="12">
          <cell r="A12" t="str">
            <v>H-68</v>
          </cell>
        </row>
        <row r="13">
          <cell r="A13" t="str">
            <v>H-67</v>
          </cell>
        </row>
        <row r="14">
          <cell r="A14" t="str">
            <v>H-66</v>
          </cell>
        </row>
        <row r="15">
          <cell r="A15" t="str">
            <v>H-65</v>
          </cell>
        </row>
        <row r="16">
          <cell r="A16" t="str">
            <v>H-64</v>
          </cell>
        </row>
        <row r="17">
          <cell r="A17" t="str">
            <v>H-63</v>
          </cell>
        </row>
        <row r="18">
          <cell r="A18" t="str">
            <v>H-62</v>
          </cell>
        </row>
        <row r="19">
          <cell r="A19" t="str">
            <v>H-61</v>
          </cell>
        </row>
        <row r="20">
          <cell r="A20" t="str">
            <v>H-60</v>
          </cell>
        </row>
        <row r="21">
          <cell r="A21" t="str">
            <v>H-59</v>
          </cell>
        </row>
        <row r="22">
          <cell r="A22" t="str">
            <v>H-58</v>
          </cell>
        </row>
        <row r="23">
          <cell r="A23" t="str">
            <v>H-57</v>
          </cell>
        </row>
        <row r="24">
          <cell r="A24" t="str">
            <v>H-56</v>
          </cell>
        </row>
        <row r="25">
          <cell r="A25" t="str">
            <v>H-55</v>
          </cell>
        </row>
        <row r="26">
          <cell r="A26" t="str">
            <v>H-54</v>
          </cell>
        </row>
        <row r="27">
          <cell r="A27" t="str">
            <v>H-53</v>
          </cell>
        </row>
        <row r="28">
          <cell r="A28" t="str">
            <v>H-52</v>
          </cell>
        </row>
        <row r="29">
          <cell r="A29" t="str">
            <v>H-51</v>
          </cell>
        </row>
        <row r="30">
          <cell r="A30" t="str">
            <v>H-50</v>
          </cell>
        </row>
        <row r="31">
          <cell r="A31" t="str">
            <v>H-49</v>
          </cell>
        </row>
        <row r="32">
          <cell r="A32" t="str">
            <v>H-48</v>
          </cell>
        </row>
        <row r="33">
          <cell r="A33" t="str">
            <v>G-47</v>
          </cell>
        </row>
        <row r="34">
          <cell r="A34" t="str">
            <v>G-46</v>
          </cell>
        </row>
        <row r="35">
          <cell r="A35" t="str">
            <v>G-45</v>
          </cell>
        </row>
        <row r="36">
          <cell r="A36" t="str">
            <v>G-44</v>
          </cell>
        </row>
        <row r="37">
          <cell r="A37" t="str">
            <v>G-43</v>
          </cell>
        </row>
        <row r="38">
          <cell r="A38" t="str">
            <v>G-42</v>
          </cell>
        </row>
        <row r="39">
          <cell r="A39" t="str">
            <v>G-41</v>
          </cell>
        </row>
        <row r="40">
          <cell r="A40" t="str">
            <v>G-40</v>
          </cell>
        </row>
        <row r="41">
          <cell r="A41" t="str">
            <v>G-39</v>
          </cell>
        </row>
        <row r="42">
          <cell r="A42" t="str">
            <v>F-38</v>
          </cell>
        </row>
        <row r="43">
          <cell r="A43" t="str">
            <v>F-37</v>
          </cell>
        </row>
        <row r="44">
          <cell r="A44" t="str">
            <v>F-36</v>
          </cell>
        </row>
        <row r="45">
          <cell r="A45" t="str">
            <v>F-35</v>
          </cell>
        </row>
        <row r="46">
          <cell r="A46" t="str">
            <v>F-34</v>
          </cell>
        </row>
        <row r="47">
          <cell r="A47" t="str">
            <v>F-33</v>
          </cell>
        </row>
        <row r="48">
          <cell r="A48" t="str">
            <v>F-32</v>
          </cell>
        </row>
        <row r="49">
          <cell r="A49" t="str">
            <v>E-31</v>
          </cell>
        </row>
        <row r="50">
          <cell r="A50" t="str">
            <v>E-30</v>
          </cell>
        </row>
        <row r="51">
          <cell r="A51" t="str">
            <v>E-29</v>
          </cell>
        </row>
        <row r="52">
          <cell r="A52" t="str">
            <v>E-28</v>
          </cell>
        </row>
        <row r="53">
          <cell r="A53" t="str">
            <v>E-27</v>
          </cell>
        </row>
        <row r="54">
          <cell r="A54" t="str">
            <v>E-26</v>
          </cell>
        </row>
        <row r="55">
          <cell r="A55" t="str">
            <v>E-25</v>
          </cell>
        </row>
        <row r="56">
          <cell r="A56" t="str">
            <v>E-24</v>
          </cell>
        </row>
        <row r="57">
          <cell r="A57" t="str">
            <v>E-23</v>
          </cell>
        </row>
        <row r="58">
          <cell r="A58" t="str">
            <v>D-22</v>
          </cell>
        </row>
        <row r="59">
          <cell r="A59" t="str">
            <v>D-21</v>
          </cell>
        </row>
        <row r="60">
          <cell r="A60" t="str">
            <v>D-20</v>
          </cell>
        </row>
        <row r="61">
          <cell r="A61" t="str">
            <v>D-19</v>
          </cell>
        </row>
        <row r="62">
          <cell r="A62" t="str">
            <v>D-18</v>
          </cell>
        </row>
        <row r="63">
          <cell r="A63" t="str">
            <v>D-17</v>
          </cell>
        </row>
        <row r="64">
          <cell r="A64" t="str">
            <v>D-16</v>
          </cell>
        </row>
        <row r="65">
          <cell r="A65" t="str">
            <v>D-15</v>
          </cell>
        </row>
        <row r="66">
          <cell r="A66" t="str">
            <v>D-14</v>
          </cell>
        </row>
        <row r="67">
          <cell r="A67" t="str">
            <v>C-13</v>
          </cell>
        </row>
        <row r="68">
          <cell r="A68" t="str">
            <v>C-12</v>
          </cell>
        </row>
        <row r="69">
          <cell r="A69" t="str">
            <v>C-11</v>
          </cell>
        </row>
        <row r="70">
          <cell r="A70" t="str">
            <v>C-10</v>
          </cell>
        </row>
        <row r="71">
          <cell r="A71" t="str">
            <v>C-9</v>
          </cell>
        </row>
        <row r="72">
          <cell r="A72" t="str">
            <v>C-8</v>
          </cell>
        </row>
        <row r="73">
          <cell r="A73" t="str">
            <v>C-7</v>
          </cell>
        </row>
        <row r="74">
          <cell r="A74" t="str">
            <v>C-6</v>
          </cell>
        </row>
        <row r="75">
          <cell r="A75" t="str">
            <v>B-5</v>
          </cell>
        </row>
        <row r="76">
          <cell r="A76" t="str">
            <v>B-4</v>
          </cell>
        </row>
        <row r="77">
          <cell r="A77" t="str">
            <v>B-3</v>
          </cell>
        </row>
      </sheetData>
      <sheetData sheetId="16">
        <row r="1">
          <cell r="C1" t="str">
            <v>Casual and TSB rates</v>
          </cell>
        </row>
      </sheetData>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gle Page"/>
      <sheetName val="Form"/>
      <sheetName val="Input Sheet"/>
      <sheetName val="Staff Information Sheet"/>
      <sheetName val="RC"/>
      <sheetName val="Salary Calculation sheet"/>
      <sheetName val="Dates"/>
      <sheetName val="Standing Data"/>
      <sheetName val="PI &amp; Lecturer"/>
      <sheetName val="Academic"/>
      <sheetName val="Clerical"/>
      <sheetName val="Technical"/>
      <sheetName val="DSM"/>
      <sheetName val="Manual"/>
      <sheetName val="Nurses"/>
      <sheetName val="Estates &amp; Indirect Rates"/>
      <sheetName val="Recuitment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y Reckoner"/>
      <sheetName val="Workings"/>
    </sheetNames>
    <sheetDataSet>
      <sheetData sheetId="0"/>
      <sheetData sheetId="1">
        <row r="3">
          <cell r="A3" t="str">
            <v>Please choose:</v>
          </cell>
        </row>
        <row r="4">
          <cell r="A4" t="str">
            <v>ERBS</v>
          </cell>
        </row>
        <row r="5">
          <cell r="A5" t="str">
            <v>USS</v>
          </cell>
        </row>
        <row r="6">
          <cell r="A6" t="str">
            <v>Not in pension scheme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arm Teaching Data"/>
      <sheetName val="Data"/>
      <sheetName val="UG"/>
      <sheetName val="PGT"/>
      <sheetName val="pivs"/>
      <sheetName val="Swarm Teaching Summary"/>
      <sheetName val="old_new"/>
      <sheetName val="paper_averages"/>
      <sheetName val="Summary"/>
      <sheetName val="UG_15T"/>
      <sheetName val="UG_30T"/>
      <sheetName val="UG_30D"/>
      <sheetName val="UG_YO"/>
      <sheetName val="PGT_15T"/>
      <sheetName val="PGT_30T"/>
      <sheetName val="PGT_60D"/>
      <sheetName val="Difference"/>
      <sheetName val="Disc_type"/>
      <sheetName val="Loads_1920"/>
    </sheetNames>
    <sheetDataSet>
      <sheetData sheetId="0"/>
      <sheetData sheetId="1"/>
      <sheetData sheetId="2"/>
      <sheetData sheetId="3"/>
      <sheetData sheetId="4"/>
      <sheetData sheetId="5"/>
      <sheetData sheetId="6">
        <row r="38">
          <cell r="F38">
            <v>300</v>
          </cell>
          <cell r="G38">
            <v>1.5</v>
          </cell>
          <cell r="H38">
            <v>20</v>
          </cell>
          <cell r="I38">
            <v>150</v>
          </cell>
          <cell r="J38">
            <v>50</v>
          </cell>
        </row>
        <row r="39">
          <cell r="F39">
            <v>400</v>
          </cell>
          <cell r="G39">
            <v>3</v>
          </cell>
          <cell r="H39">
            <v>20</v>
          </cell>
          <cell r="I39">
            <v>200</v>
          </cell>
          <cell r="J39">
            <v>100</v>
          </cell>
        </row>
        <row r="40">
          <cell r="F40">
            <v>0</v>
          </cell>
          <cell r="G40">
            <v>12.5</v>
          </cell>
          <cell r="H40">
            <v>210</v>
          </cell>
          <cell r="I40">
            <v>0</v>
          </cell>
          <cell r="J40">
            <v>0</v>
          </cell>
        </row>
        <row r="41">
          <cell r="F41">
            <v>0</v>
          </cell>
          <cell r="G41">
            <v>18</v>
          </cell>
          <cell r="H41">
            <v>170</v>
          </cell>
          <cell r="I41">
            <v>0</v>
          </cell>
          <cell r="J41">
            <v>0</v>
          </cell>
        </row>
        <row r="42">
          <cell r="F42">
            <v>0</v>
          </cell>
          <cell r="G42">
            <v>6</v>
          </cell>
          <cell r="H42">
            <v>20</v>
          </cell>
          <cell r="I42">
            <v>100</v>
          </cell>
          <cell r="J42">
            <v>20</v>
          </cell>
        </row>
        <row r="43">
          <cell r="F43">
            <v>300</v>
          </cell>
          <cell r="G43">
            <v>1.5</v>
          </cell>
          <cell r="H43">
            <v>20</v>
          </cell>
          <cell r="I43">
            <v>150</v>
          </cell>
          <cell r="J43">
            <v>75</v>
          </cell>
        </row>
        <row r="44">
          <cell r="F44">
            <v>300</v>
          </cell>
          <cell r="G44">
            <v>2</v>
          </cell>
          <cell r="H44">
            <v>20</v>
          </cell>
          <cell r="I44">
            <v>150</v>
          </cell>
          <cell r="J44">
            <v>75</v>
          </cell>
        </row>
        <row r="45">
          <cell r="F45">
            <v>0</v>
          </cell>
          <cell r="G45">
            <v>12.5</v>
          </cell>
          <cell r="H45">
            <v>210</v>
          </cell>
          <cell r="I45">
            <v>0</v>
          </cell>
          <cell r="J45">
            <v>0</v>
          </cell>
        </row>
        <row r="46">
          <cell r="F46">
            <v>0</v>
          </cell>
          <cell r="G46">
            <v>18</v>
          </cell>
          <cell r="H46">
            <v>170</v>
          </cell>
          <cell r="I46">
            <v>0</v>
          </cell>
          <cell r="J46">
            <v>0</v>
          </cell>
        </row>
        <row r="47">
          <cell r="F47">
            <v>240</v>
          </cell>
          <cell r="G47">
            <v>1.5</v>
          </cell>
          <cell r="H47">
            <v>20</v>
          </cell>
          <cell r="I47">
            <v>120</v>
          </cell>
          <cell r="J47">
            <v>60</v>
          </cell>
        </row>
        <row r="48">
          <cell r="F48">
            <v>440</v>
          </cell>
          <cell r="G48">
            <v>2.5</v>
          </cell>
          <cell r="H48">
            <v>60</v>
          </cell>
          <cell r="I48">
            <v>220</v>
          </cell>
          <cell r="J48">
            <v>110</v>
          </cell>
        </row>
        <row r="49">
          <cell r="F49">
            <v>0</v>
          </cell>
          <cell r="G49">
            <v>12</v>
          </cell>
          <cell r="H49">
            <v>220</v>
          </cell>
          <cell r="I49">
            <v>0</v>
          </cell>
          <cell r="J49">
            <v>0</v>
          </cell>
        </row>
        <row r="50">
          <cell r="F50">
            <v>0</v>
          </cell>
          <cell r="G50">
            <v>18</v>
          </cell>
          <cell r="H50">
            <v>250</v>
          </cell>
          <cell r="I50">
            <v>0</v>
          </cell>
          <cell r="J50">
            <v>0</v>
          </cell>
        </row>
        <row r="51">
          <cell r="F51">
            <v>0</v>
          </cell>
          <cell r="G51">
            <v>5</v>
          </cell>
          <cell r="H51">
            <v>20</v>
          </cell>
          <cell r="I51">
            <v>50</v>
          </cell>
          <cell r="J51">
            <v>50</v>
          </cell>
        </row>
        <row r="52">
          <cell r="F52">
            <v>200</v>
          </cell>
          <cell r="G52">
            <v>1.5</v>
          </cell>
          <cell r="H52">
            <v>20</v>
          </cell>
          <cell r="I52">
            <v>100</v>
          </cell>
          <cell r="J52">
            <v>50</v>
          </cell>
        </row>
        <row r="53">
          <cell r="F53">
            <v>300</v>
          </cell>
          <cell r="G53">
            <v>3</v>
          </cell>
          <cell r="H53">
            <v>30</v>
          </cell>
          <cell r="I53">
            <v>150</v>
          </cell>
          <cell r="J53">
            <v>100</v>
          </cell>
        </row>
        <row r="54">
          <cell r="F54">
            <v>0</v>
          </cell>
          <cell r="G54">
            <v>12</v>
          </cell>
          <cell r="H54">
            <v>220</v>
          </cell>
          <cell r="I54">
            <v>0</v>
          </cell>
          <cell r="J54">
            <v>0</v>
          </cell>
        </row>
        <row r="55">
          <cell r="F55">
            <v>0</v>
          </cell>
          <cell r="G55">
            <v>18</v>
          </cell>
          <cell r="H55">
            <v>250</v>
          </cell>
          <cell r="I55">
            <v>0</v>
          </cell>
          <cell r="J55">
            <v>0</v>
          </cell>
        </row>
        <row r="56">
          <cell r="F56">
            <v>300</v>
          </cell>
          <cell r="G56">
            <v>1</v>
          </cell>
          <cell r="H56">
            <v>20</v>
          </cell>
          <cell r="I56">
            <v>150</v>
          </cell>
          <cell r="J56">
            <v>50</v>
          </cell>
        </row>
        <row r="57">
          <cell r="F57">
            <v>900</v>
          </cell>
          <cell r="G57">
            <v>2</v>
          </cell>
          <cell r="H57">
            <v>70</v>
          </cell>
          <cell r="I57">
            <v>450</v>
          </cell>
          <cell r="J57">
            <v>150</v>
          </cell>
        </row>
        <row r="58">
          <cell r="F58">
            <v>0</v>
          </cell>
          <cell r="G58">
            <v>13</v>
          </cell>
          <cell r="H58">
            <v>220</v>
          </cell>
          <cell r="I58">
            <v>0</v>
          </cell>
          <cell r="J58">
            <v>0</v>
          </cell>
        </row>
        <row r="59">
          <cell r="F59">
            <v>0</v>
          </cell>
          <cell r="G59">
            <v>30</v>
          </cell>
          <cell r="H59">
            <v>250</v>
          </cell>
          <cell r="I59">
            <v>0</v>
          </cell>
          <cell r="J59">
            <v>0</v>
          </cell>
        </row>
        <row r="60">
          <cell r="F60">
            <v>0</v>
          </cell>
          <cell r="G60">
            <v>5</v>
          </cell>
          <cell r="H60">
            <v>20</v>
          </cell>
          <cell r="I60">
            <v>50</v>
          </cell>
          <cell r="J60">
            <v>50</v>
          </cell>
        </row>
        <row r="61">
          <cell r="F61">
            <v>200</v>
          </cell>
          <cell r="G61">
            <v>1</v>
          </cell>
          <cell r="H61">
            <v>40</v>
          </cell>
          <cell r="I61">
            <v>100</v>
          </cell>
          <cell r="J61">
            <v>50</v>
          </cell>
        </row>
        <row r="62">
          <cell r="F62">
            <v>400</v>
          </cell>
          <cell r="G62">
            <v>2</v>
          </cell>
          <cell r="H62">
            <v>50</v>
          </cell>
          <cell r="I62">
            <v>200</v>
          </cell>
          <cell r="J62">
            <v>100</v>
          </cell>
        </row>
        <row r="63">
          <cell r="F63">
            <v>0</v>
          </cell>
          <cell r="G63">
            <v>13</v>
          </cell>
          <cell r="H63">
            <v>220</v>
          </cell>
          <cell r="I63">
            <v>0</v>
          </cell>
          <cell r="J63">
            <v>0</v>
          </cell>
        </row>
        <row r="64">
          <cell r="F64">
            <v>0</v>
          </cell>
          <cell r="G64">
            <v>30</v>
          </cell>
          <cell r="H64">
            <v>250</v>
          </cell>
          <cell r="I64">
            <v>0</v>
          </cell>
          <cell r="J64">
            <v>0</v>
          </cell>
        </row>
        <row r="68">
          <cell r="F68">
            <v>1</v>
          </cell>
          <cell r="G68">
            <v>2.3333333333333335</v>
          </cell>
          <cell r="H68">
            <v>1.6666666666666667</v>
          </cell>
          <cell r="I68">
            <v>0.33333333333333331</v>
          </cell>
          <cell r="J68">
            <v>0.88</v>
          </cell>
        </row>
        <row r="69">
          <cell r="F69">
            <v>1</v>
          </cell>
          <cell r="G69">
            <v>0.91666666666666663</v>
          </cell>
          <cell r="H69">
            <v>0.33636363636363636</v>
          </cell>
          <cell r="I69">
            <v>1</v>
          </cell>
          <cell r="J69">
            <v>1</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
      <sheetName val="chart_data"/>
      <sheetName val="charts"/>
      <sheetName val="T_PJ_45+-"/>
      <sheetName val="UG_PJ_45+-"/>
      <sheetName val="PGT_PJ_45+-"/>
      <sheetName val="UG_&lt;30"/>
      <sheetName val="UG_30+"/>
      <sheetName val="PGT_&lt;30"/>
      <sheetName val="PGT_30+"/>
      <sheetName val="YO_pivs"/>
      <sheetName val="year_out_SWARM"/>
    </sheetNames>
    <sheetDataSet>
      <sheetData sheetId="0">
        <row r="7">
          <cell r="B7">
            <v>70.477387149187621</v>
          </cell>
          <cell r="D7">
            <v>34.31064268833088</v>
          </cell>
          <cell r="E7">
            <v>14.932127031019206</v>
          </cell>
          <cell r="F7">
            <v>12.580149685337028</v>
          </cell>
        </row>
        <row r="8">
          <cell r="B8">
            <v>126.37184134615381</v>
          </cell>
          <cell r="D8">
            <v>85.03052355769232</v>
          </cell>
          <cell r="E8">
            <v>13.810096153846157</v>
          </cell>
          <cell r="F8">
            <v>29.435657082425468</v>
          </cell>
        </row>
        <row r="9">
          <cell r="B9">
            <v>0</v>
          </cell>
          <cell r="D9">
            <v>27.81878787878788</v>
          </cell>
          <cell r="E9">
            <v>20.65303030303031</v>
          </cell>
          <cell r="F9">
            <v>106.77733388729126</v>
          </cell>
        </row>
        <row r="10">
          <cell r="B10">
            <v>0</v>
          </cell>
          <cell r="D10">
            <v>4</v>
          </cell>
          <cell r="E10">
            <v>63.333333333333336</v>
          </cell>
          <cell r="F10">
            <v>250</v>
          </cell>
        </row>
        <row r="12">
          <cell r="B12">
            <v>67.919109375000005</v>
          </cell>
          <cell r="D12">
            <v>25.299843750000001</v>
          </cell>
          <cell r="E12">
            <v>13.045312499999998</v>
          </cell>
          <cell r="F12">
            <v>19.333001611171905</v>
          </cell>
        </row>
        <row r="13">
          <cell r="B13">
            <v>86.574066666666667</v>
          </cell>
          <cell r="D13">
            <v>31.779990123456784</v>
          </cell>
          <cell r="E13">
            <v>10.131481481481483</v>
          </cell>
          <cell r="F13">
            <v>23.813515489880448</v>
          </cell>
        </row>
        <row r="14">
          <cell r="B14">
            <v>0</v>
          </cell>
          <cell r="D14">
            <v>27.81878787878788</v>
          </cell>
          <cell r="E14">
            <v>20.65303030303031</v>
          </cell>
          <cell r="F14">
            <v>106.77733388729126</v>
          </cell>
        </row>
        <row r="15">
          <cell r="B15">
            <v>0</v>
          </cell>
          <cell r="D15">
            <v>4</v>
          </cell>
          <cell r="E15">
            <v>63.333333333333336</v>
          </cell>
          <cell r="F15">
            <v>250</v>
          </cell>
        </row>
        <row r="17">
          <cell r="B17">
            <v>1.6</v>
          </cell>
        </row>
        <row r="18">
          <cell r="B18">
            <v>1.4</v>
          </cell>
        </row>
      </sheetData>
      <sheetData sheetId="1"/>
      <sheetData sheetId="2"/>
      <sheetData sheetId="3"/>
      <sheetData sheetId="4"/>
      <sheetData sheetId="5"/>
      <sheetData sheetId="6"/>
      <sheetData sheetId="7"/>
      <sheetData sheetId="8"/>
      <sheetData sheetId="9"/>
      <sheetData sheetId="10">
        <row r="12">
          <cell r="X12">
            <v>12</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_notes"/>
      <sheetName val="summary_TRAC_rates"/>
      <sheetName val="TRAC_rates"/>
      <sheetName val="estates"/>
      <sheetName val="generic_PS"/>
      <sheetName val="TRAC_College_I&amp;Es_PGT"/>
      <sheetName val="TRAC_College_I&amp;Es_UG"/>
      <sheetName val="TRAC_College_I&amp;Es_T"/>
      <sheetName val="cost_drivers"/>
      <sheetName val="PRJ_pivs"/>
      <sheetName val="Non-PRJ_pivs"/>
      <sheetName val="PRJ_CP_core_NPAY"/>
      <sheetName val="Non-PRJ_CP_core_NPAY"/>
      <sheetName val="CP_core_NPAY_sum"/>
      <sheetName val="mapping"/>
      <sheetName val="OVS_yr1"/>
    </sheetNames>
    <sheetDataSet>
      <sheetData sheetId="0"/>
      <sheetData sheetId="1"/>
      <sheetData sheetId="2">
        <row r="1">
          <cell r="B1" t="str">
            <v>2018/19</v>
          </cell>
        </row>
        <row r="10">
          <cell r="F10">
            <v>0.4568367978267257</v>
          </cell>
          <cell r="G10">
            <v>0.35477944313654391</v>
          </cell>
          <cell r="H10">
            <v>0.13094586541106368</v>
          </cell>
          <cell r="I10">
            <v>0.28364959084277552</v>
          </cell>
          <cell r="J10">
            <v>0.46868584370723115</v>
          </cell>
          <cell r="K10">
            <v>0.32995445902617943</v>
          </cell>
          <cell r="L10">
            <v>0.33283121593623644</v>
          </cell>
          <cell r="N10">
            <v>0.70764501796463497</v>
          </cell>
          <cell r="O10">
            <v>0.3758188535032988</v>
          </cell>
          <cell r="P10">
            <v>0.53933906490151451</v>
          </cell>
          <cell r="Q10">
            <v>0.36017166947870505</v>
          </cell>
          <cell r="R10">
            <v>0.5380467707807054</v>
          </cell>
          <cell r="S10">
            <v>0.84448153924303748</v>
          </cell>
          <cell r="T10">
            <v>0.50649356699407155</v>
          </cell>
          <cell r="V10">
            <v>0.61291809003092279</v>
          </cell>
          <cell r="W10">
            <v>0.37290506369276971</v>
          </cell>
          <cell r="X10">
            <v>0.41270738558434572</v>
          </cell>
          <cell r="Y10">
            <v>0.35342177421765075</v>
          </cell>
          <cell r="Z10">
            <v>0.51753315145947465</v>
          </cell>
          <cell r="AA10">
            <v>0.76536777338529904</v>
          </cell>
          <cell r="AB10">
            <v>0.46756938699575257</v>
          </cell>
        </row>
        <row r="14">
          <cell r="F14">
            <v>2.8332674169764238</v>
          </cell>
          <cell r="G14">
            <v>0.44849482115987388</v>
          </cell>
          <cell r="H14">
            <v>0.76023416138706468</v>
          </cell>
          <cell r="I14">
            <v>1.0433915197185373</v>
          </cell>
          <cell r="J14">
            <v>3.1532346606908499</v>
          </cell>
          <cell r="K14">
            <v>4.3308489144711446</v>
          </cell>
          <cell r="L14">
            <v>2.0003435942302779</v>
          </cell>
          <cell r="N14">
            <v>0.89772031183780487</v>
          </cell>
          <cell r="O14">
            <v>1.0083312965458946</v>
          </cell>
          <cell r="P14">
            <v>1.4656489804284254</v>
          </cell>
          <cell r="Q14">
            <v>1.5569128812186999</v>
          </cell>
          <cell r="R14">
            <v>1.6820270887611648</v>
          </cell>
          <cell r="S14">
            <v>10.175521715081928</v>
          </cell>
          <cell r="T14">
            <v>2.1829176915406538</v>
          </cell>
          <cell r="V14">
            <v>1.6287507024683636</v>
          </cell>
          <cell r="W14">
            <v>0.93079842898417497</v>
          </cell>
          <cell r="X14">
            <v>1.2469189348207173</v>
          </cell>
          <cell r="Y14">
            <v>1.5116159490622774</v>
          </cell>
          <cell r="Z14">
            <v>2.117139382475294</v>
          </cell>
          <cell r="AA14">
            <v>9.276843893755732</v>
          </cell>
          <cell r="AB14">
            <v>2.1419960583631035</v>
          </cell>
        </row>
        <row r="16">
          <cell r="F16">
            <v>2.6547310984134511</v>
          </cell>
          <cell r="G16">
            <v>1.0084326874948673</v>
          </cell>
          <cell r="H16">
            <v>0.21259007643983471</v>
          </cell>
          <cell r="I16">
            <v>0.30379408802648195</v>
          </cell>
          <cell r="J16">
            <v>0.48210740220039638</v>
          </cell>
          <cell r="K16">
            <v>0.23435692000743324</v>
          </cell>
          <cell r="L16">
            <v>0.89592482097197912</v>
          </cell>
          <cell r="N16">
            <v>1.5623103734725965</v>
          </cell>
          <cell r="O16">
            <v>0.93932838006599717</v>
          </cell>
          <cell r="P16">
            <v>0.59173912660079619</v>
          </cell>
          <cell r="Q16">
            <v>0.38765830141780339</v>
          </cell>
          <cell r="R16">
            <v>0.4588519084687081</v>
          </cell>
          <cell r="S16">
            <v>1.3663120168622338</v>
          </cell>
          <cell r="T16">
            <v>0.74798442600256887</v>
          </cell>
          <cell r="V16">
            <v>1.9749031474568999</v>
          </cell>
          <cell r="W16">
            <v>0.94889877312074167</v>
          </cell>
          <cell r="X16">
            <v>0.4741752665921169</v>
          </cell>
          <cell r="Y16">
            <v>0.3802607677042284</v>
          </cell>
          <cell r="Z16">
            <v>0.46572976269683536</v>
          </cell>
          <cell r="AA16">
            <v>1.1922624207626462</v>
          </cell>
          <cell r="AB16">
            <v>0.78114336072696378</v>
          </cell>
        </row>
        <row r="17">
          <cell r="F17">
            <v>66.999032391059018</v>
          </cell>
          <cell r="G17">
            <v>9.3453722058039972</v>
          </cell>
          <cell r="H17">
            <v>9.0365975067459043</v>
          </cell>
          <cell r="I17">
            <v>47.294018496509544</v>
          </cell>
          <cell r="J17">
            <v>38.891199574182515</v>
          </cell>
          <cell r="K17">
            <v>25.042299562857153</v>
          </cell>
          <cell r="L17">
            <v>42.250639077855617</v>
          </cell>
          <cell r="N17">
            <v>59.628701738422059</v>
          </cell>
          <cell r="O17">
            <v>9.3453722058039972</v>
          </cell>
          <cell r="P17">
            <v>8.8661423309875165</v>
          </cell>
          <cell r="Q17">
            <v>47.294018496509537</v>
          </cell>
          <cell r="R17">
            <v>38.042255295049387</v>
          </cell>
          <cell r="S17">
            <v>24.341398254951162</v>
          </cell>
          <cell r="T17">
            <v>32.969515988506714</v>
          </cell>
          <cell r="V17">
            <v>61.36229259430516</v>
          </cell>
          <cell r="W17">
            <v>9.3453722058039972</v>
          </cell>
          <cell r="X17">
            <v>8.8829593103669104</v>
          </cell>
          <cell r="Y17">
            <v>47.294018496509537</v>
          </cell>
          <cell r="Z17">
            <v>38.238280283971591</v>
          </cell>
          <cell r="AA17">
            <v>24.387344786667416</v>
          </cell>
          <cell r="AB17">
            <v>34.253408190708939</v>
          </cell>
        </row>
        <row r="18">
          <cell r="F18">
            <v>51.73923037928077</v>
          </cell>
          <cell r="G18">
            <v>76.276866709224976</v>
          </cell>
          <cell r="H18">
            <v>98.721685457196287</v>
          </cell>
          <cell r="I18">
            <v>33.095415956022691</v>
          </cell>
          <cell r="J18">
            <v>12.699417452829827</v>
          </cell>
          <cell r="K18">
            <v>81.906759549170346</v>
          </cell>
          <cell r="L18">
            <v>47.070274644576529</v>
          </cell>
          <cell r="N18">
            <v>9.475185394153204</v>
          </cell>
          <cell r="O18">
            <v>67.248095216010213</v>
          </cell>
          <cell r="P18">
            <v>77.480969681274644</v>
          </cell>
          <cell r="Q18">
            <v>21.469151852148972</v>
          </cell>
          <cell r="R18">
            <v>0.37943167754147905</v>
          </cell>
          <cell r="S18">
            <v>90.298982638885448</v>
          </cell>
          <cell r="T18">
            <v>38.613719707833056</v>
          </cell>
          <cell r="V18">
            <v>19.416199627026867</v>
          </cell>
          <cell r="W18">
            <v>68.001649947626987</v>
          </cell>
          <cell r="X18">
            <v>79.576562716909692</v>
          </cell>
          <cell r="Y18">
            <v>22.135297804663988</v>
          </cell>
          <cell r="Z18">
            <v>3.2241708842048848</v>
          </cell>
          <cell r="AA18">
            <v>89.748843068574942</v>
          </cell>
          <cell r="AB18">
            <v>39.783546337246008</v>
          </cell>
        </row>
        <row r="19">
          <cell r="F19">
            <v>1.7729164774019617</v>
          </cell>
          <cell r="G19">
            <v>1.7333340323620374</v>
          </cell>
          <cell r="H19">
            <v>0.73561815434336786</v>
          </cell>
          <cell r="I19">
            <v>0.41873636808306547</v>
          </cell>
          <cell r="J19">
            <v>1.1891874353101222</v>
          </cell>
          <cell r="K19">
            <v>0.83649623403770135</v>
          </cell>
          <cell r="L19">
            <v>1.1500560049805675</v>
          </cell>
          <cell r="N19">
            <v>2.9768151860954837</v>
          </cell>
          <cell r="O19">
            <v>1.1069359468814182</v>
          </cell>
          <cell r="P19">
            <v>1.1895634779174049</v>
          </cell>
          <cell r="Q19">
            <v>0.66667485255229775</v>
          </cell>
          <cell r="R19">
            <v>0.66271165757966954</v>
          </cell>
          <cell r="S19">
            <v>2.4438925324076823</v>
          </cell>
          <cell r="T19">
            <v>1.2424832431026522</v>
          </cell>
          <cell r="V19">
            <v>2.5221186607774793</v>
          </cell>
          <cell r="W19">
            <v>1.1936870642840416</v>
          </cell>
          <cell r="X19">
            <v>1.0488073176432426</v>
          </cell>
          <cell r="Y19">
            <v>0.6448045788850838</v>
          </cell>
          <cell r="Z19">
            <v>0.81841781869788854</v>
          </cell>
          <cell r="AA19">
            <v>2.1967390213889022</v>
          </cell>
          <cell r="AB19">
            <v>1.2217668677253928</v>
          </cell>
        </row>
        <row r="20">
          <cell r="F20">
            <v>1.8148374549552173</v>
          </cell>
          <cell r="G20">
            <v>3.7546176707353189</v>
          </cell>
          <cell r="H20">
            <v>1.5308441675227447</v>
          </cell>
          <cell r="I20">
            <v>0.77947423658031412</v>
          </cell>
          <cell r="J20">
            <v>1.0847223132832335</v>
          </cell>
          <cell r="K20">
            <v>6.8396279245601805</v>
          </cell>
          <cell r="L20">
            <v>1.9445057967361818</v>
          </cell>
          <cell r="N20">
            <v>3.5021081114279657</v>
          </cell>
          <cell r="O20">
            <v>6.4137458683245434</v>
          </cell>
          <cell r="P20">
            <v>5.7119493190829616</v>
          </cell>
          <cell r="Q20">
            <v>1.1960319290323245</v>
          </cell>
          <cell r="R20">
            <v>1.326780648979454</v>
          </cell>
          <cell r="S20">
            <v>17.701604789656347</v>
          </cell>
          <cell r="T20">
            <v>4.7496798209531681</v>
          </cell>
          <cell r="V20">
            <v>2.864848432329421</v>
          </cell>
          <cell r="W20">
            <v>6.0454779125234142</v>
          </cell>
          <cell r="X20">
            <v>4.4155017597104269</v>
          </cell>
          <cell r="Y20">
            <v>1.1592880134937136</v>
          </cell>
          <cell r="Z20">
            <v>1.2551914594816982</v>
          </cell>
          <cell r="AA20">
            <v>16.031465495733848</v>
          </cell>
          <cell r="AB20">
            <v>4.1209361814704382</v>
          </cell>
        </row>
        <row r="22">
          <cell r="F22"/>
          <cell r="G22"/>
          <cell r="H22"/>
          <cell r="I22"/>
          <cell r="J22"/>
          <cell r="K22"/>
          <cell r="L22"/>
          <cell r="N22"/>
          <cell r="O22"/>
          <cell r="P22"/>
          <cell r="Q22"/>
          <cell r="R22"/>
          <cell r="S22"/>
          <cell r="T22"/>
          <cell r="V22"/>
          <cell r="W22"/>
          <cell r="X22"/>
          <cell r="Y22"/>
          <cell r="Z22"/>
          <cell r="AA22"/>
          <cell r="AB22"/>
        </row>
        <row r="24">
          <cell r="F24">
            <v>1578.0954502688173</v>
          </cell>
          <cell r="G24">
            <v>1552.627659574468</v>
          </cell>
          <cell r="H24">
            <v>657.52697368421059</v>
          </cell>
          <cell r="I24">
            <v>384.11297297297295</v>
          </cell>
          <cell r="J24">
            <v>1256.4466553480477</v>
          </cell>
          <cell r="K24">
            <v>119.45454545454545</v>
          </cell>
          <cell r="L24">
            <v>1249.0203327948307</v>
          </cell>
          <cell r="N24">
            <v>1578.0954502688173</v>
          </cell>
          <cell r="O24">
            <v>1552.627659574468</v>
          </cell>
          <cell r="P24">
            <v>657.52697368421059</v>
          </cell>
          <cell r="Q24">
            <v>384.11297297297295</v>
          </cell>
          <cell r="R24">
            <v>1256.4466553480477</v>
          </cell>
          <cell r="S24">
            <v>119.45454545454545</v>
          </cell>
          <cell r="T24">
            <v>1249.0203327948307</v>
          </cell>
          <cell r="V24">
            <v>1578.0954502688173</v>
          </cell>
          <cell r="W24">
            <v>1552.627659574468</v>
          </cell>
          <cell r="X24">
            <v>657.52697368421059</v>
          </cell>
          <cell r="Y24">
            <v>384.11297297297295</v>
          </cell>
          <cell r="Z24">
            <v>1256.4466553480477</v>
          </cell>
          <cell r="AA24">
            <v>119.45454545454545</v>
          </cell>
          <cell r="AB24">
            <v>1249.0203327948307</v>
          </cell>
        </row>
        <row r="26">
          <cell r="F26">
            <v>0</v>
          </cell>
          <cell r="G26">
            <v>0</v>
          </cell>
          <cell r="H26">
            <v>0</v>
          </cell>
          <cell r="I26">
            <v>0</v>
          </cell>
          <cell r="J26">
            <v>0</v>
          </cell>
          <cell r="K26">
            <v>0</v>
          </cell>
          <cell r="L26">
            <v>0</v>
          </cell>
          <cell r="N26">
            <v>414.7796608417429</v>
          </cell>
          <cell r="O26">
            <v>414.77966084174255</v>
          </cell>
          <cell r="P26">
            <v>414.77966084174295</v>
          </cell>
          <cell r="Q26">
            <v>414.77966084174273</v>
          </cell>
          <cell r="R26">
            <v>414.77966084174295</v>
          </cell>
          <cell r="S26">
            <v>414.77966084174244</v>
          </cell>
          <cell r="T26">
            <v>414.77966084174278</v>
          </cell>
          <cell r="V26">
            <v>414.7796608417429</v>
          </cell>
          <cell r="W26">
            <v>414.77966084174255</v>
          </cell>
          <cell r="X26">
            <v>414.77966084174295</v>
          </cell>
          <cell r="Y26">
            <v>414.77966084174273</v>
          </cell>
          <cell r="Z26">
            <v>414.77966084174295</v>
          </cell>
          <cell r="AA26">
            <v>414.77966084174244</v>
          </cell>
          <cell r="AB26">
            <v>414.77966084174278</v>
          </cell>
        </row>
        <row r="49">
          <cell r="F49">
            <v>0</v>
          </cell>
          <cell r="G49">
            <v>4.8296118008145488</v>
          </cell>
          <cell r="H49">
            <v>0.46109574861007263</v>
          </cell>
          <cell r="I49">
            <v>0.65826921329723198</v>
          </cell>
          <cell r="J49">
            <v>0.4558200074000372</v>
          </cell>
          <cell r="K49">
            <v>1.5695353176470597</v>
          </cell>
          <cell r="L49">
            <v>0.8839651894342474</v>
          </cell>
          <cell r="N49">
            <v>0</v>
          </cell>
          <cell r="O49">
            <v>3.9558899345363798</v>
          </cell>
          <cell r="P49">
            <v>3.7268207275153764</v>
          </cell>
          <cell r="Q49">
            <v>1.0275030383614276</v>
          </cell>
          <cell r="R49">
            <v>4.1268085482094648E-3</v>
          </cell>
          <cell r="S49">
            <v>3.6315875892448148</v>
          </cell>
          <cell r="T49">
            <v>2.0173902253259346</v>
          </cell>
          <cell r="V49">
            <v>0</v>
          </cell>
          <cell r="W49">
            <v>4.0768934145208053</v>
          </cell>
          <cell r="X49">
            <v>2.714207787870984</v>
          </cell>
          <cell r="Y49">
            <v>0.99493348862560071</v>
          </cell>
          <cell r="Z49">
            <v>0.13771588704221577</v>
          </cell>
          <cell r="AA49">
            <v>3.3145261033209934</v>
          </cell>
          <cell r="AB49">
            <v>1.7633475969559167</v>
          </cell>
        </row>
        <row r="50">
          <cell r="F50">
            <v>0</v>
          </cell>
          <cell r="G50">
            <v>0</v>
          </cell>
          <cell r="H50">
            <v>0</v>
          </cell>
          <cell r="I50">
            <v>0</v>
          </cell>
          <cell r="J50">
            <v>0</v>
          </cell>
          <cell r="K50">
            <v>0</v>
          </cell>
          <cell r="L50">
            <v>0</v>
          </cell>
          <cell r="N50">
            <v>0</v>
          </cell>
          <cell r="O50">
            <v>0</v>
          </cell>
          <cell r="P50">
            <v>0</v>
          </cell>
          <cell r="Q50">
            <v>0</v>
          </cell>
          <cell r="R50">
            <v>0</v>
          </cell>
          <cell r="S50">
            <v>0</v>
          </cell>
          <cell r="T50">
            <v>0</v>
          </cell>
          <cell r="V50">
            <v>0</v>
          </cell>
          <cell r="W50">
            <v>0</v>
          </cell>
          <cell r="X50">
            <v>0</v>
          </cell>
          <cell r="Y50">
            <v>0</v>
          </cell>
          <cell r="Z50">
            <v>0</v>
          </cell>
          <cell r="AA50">
            <v>0</v>
          </cell>
          <cell r="AB50">
            <v>0</v>
          </cell>
        </row>
        <row r="52">
          <cell r="F52">
            <v>1.8371167963985053</v>
          </cell>
          <cell r="G52">
            <v>1.2997523270905491</v>
          </cell>
          <cell r="H52">
            <v>0.80636724087600431</v>
          </cell>
          <cell r="I52">
            <v>1.2469963547604697</v>
          </cell>
          <cell r="J52">
            <v>1.5731499298120211</v>
          </cell>
          <cell r="K52">
            <v>1.0558186496742787</v>
          </cell>
          <cell r="L52">
            <v>1.3227175176545851</v>
          </cell>
          <cell r="N52">
            <v>3.3617539173749589</v>
          </cell>
          <cell r="O52">
            <v>1.9435886572287693</v>
          </cell>
          <cell r="P52">
            <v>2.4083944233269956</v>
          </cell>
          <cell r="Q52">
            <v>1.8004004282773569</v>
          </cell>
          <cell r="R52">
            <v>2.0748587210385279</v>
          </cell>
          <cell r="S52">
            <v>2.0517296193045342</v>
          </cell>
          <cell r="T52">
            <v>2.168929327218911</v>
          </cell>
          <cell r="V52">
            <v>2.7859187609180216</v>
          </cell>
          <cell r="W52">
            <v>1.854422482621068</v>
          </cell>
          <cell r="X52">
            <v>1.9116491477478785</v>
          </cell>
          <cell r="Y52">
            <v>1.7515855032274004</v>
          </cell>
          <cell r="Z52">
            <v>1.9264774408628287</v>
          </cell>
          <cell r="AA52">
            <v>1.8985981898892479</v>
          </cell>
          <cell r="AB52">
            <v>1.9792618455134745</v>
          </cell>
        </row>
        <row r="53">
          <cell r="F53">
            <v>2.9419781693870379</v>
          </cell>
          <cell r="G53">
            <v>2.0288143142538866</v>
          </cell>
          <cell r="H53">
            <v>1.2509963153656398</v>
          </cell>
          <cell r="I53">
            <v>1.9785875917276885</v>
          </cell>
          <cell r="J53">
            <v>2.505873970375645</v>
          </cell>
          <cell r="K53">
            <v>1.6228838949432356</v>
          </cell>
          <cell r="L53">
            <v>2.0924061875429323</v>
          </cell>
          <cell r="N53">
            <v>5.424864627636599</v>
          </cell>
          <cell r="O53">
            <v>3.0746065001108307</v>
          </cell>
          <cell r="P53">
            <v>3.8327413521985152</v>
          </cell>
          <cell r="Q53">
            <v>2.8828658662099449</v>
          </cell>
          <cell r="R53">
            <v>3.3236758281893022</v>
          </cell>
          <cell r="S53">
            <v>3.2168272246955065</v>
          </cell>
          <cell r="T53">
            <v>3.460025865926645</v>
          </cell>
          <cell r="V53">
            <v>4.4871114452693268</v>
          </cell>
          <cell r="W53">
            <v>2.9297726591446476</v>
          </cell>
          <cell r="X53">
            <v>3.03221208287958</v>
          </cell>
          <cell r="Y53">
            <v>2.8031008657237169</v>
          </cell>
          <cell r="Z53">
            <v>3.0818094532832432</v>
          </cell>
          <cell r="AA53">
            <v>2.9717422442754748</v>
          </cell>
          <cell r="AB53">
            <v>3.1534915238174435</v>
          </cell>
        </row>
        <row r="54">
          <cell r="F54">
            <v>0</v>
          </cell>
          <cell r="G54">
            <v>0</v>
          </cell>
          <cell r="H54">
            <v>0</v>
          </cell>
          <cell r="I54">
            <v>0</v>
          </cell>
          <cell r="J54">
            <v>0</v>
          </cell>
          <cell r="K54">
            <v>0</v>
          </cell>
          <cell r="L54">
            <v>0</v>
          </cell>
          <cell r="N54">
            <v>0</v>
          </cell>
          <cell r="O54">
            <v>0</v>
          </cell>
          <cell r="P54">
            <v>0</v>
          </cell>
          <cell r="Q54">
            <v>0</v>
          </cell>
          <cell r="R54">
            <v>0</v>
          </cell>
          <cell r="S54">
            <v>0</v>
          </cell>
          <cell r="T54">
            <v>0</v>
          </cell>
          <cell r="V54">
            <v>0</v>
          </cell>
          <cell r="W54">
            <v>0</v>
          </cell>
          <cell r="X54">
            <v>0</v>
          </cell>
          <cell r="Y54">
            <v>0</v>
          </cell>
          <cell r="Z54">
            <v>0</v>
          </cell>
          <cell r="AA54">
            <v>0</v>
          </cell>
          <cell r="AB54">
            <v>0</v>
          </cell>
        </row>
        <row r="55">
          <cell r="F55">
            <v>0.50928728681712421</v>
          </cell>
          <cell r="G55">
            <v>0.27939673947151605</v>
          </cell>
          <cell r="H55">
            <v>0.16152554538978062</v>
          </cell>
          <cell r="I55">
            <v>0.31745156271718655</v>
          </cell>
          <cell r="J55">
            <v>0.41552722294267491</v>
          </cell>
          <cell r="K55">
            <v>0.18825686932147109</v>
          </cell>
          <cell r="L55">
            <v>0.32699883676829161</v>
          </cell>
          <cell r="N55">
            <v>0.99548411920226154</v>
          </cell>
          <cell r="O55">
            <v>0.48055753847651572</v>
          </cell>
          <cell r="P55">
            <v>0.63061734743531928</v>
          </cell>
          <cell r="Q55">
            <v>0.49862537940019303</v>
          </cell>
          <cell r="R55">
            <v>0.5766940286328226</v>
          </cell>
          <cell r="S55">
            <v>0.4629310889200185</v>
          </cell>
          <cell r="T55">
            <v>0.5807889462889938</v>
          </cell>
          <cell r="V55">
            <v>0.81185404408900652</v>
          </cell>
          <cell r="W55">
            <v>0.45269837910839839</v>
          </cell>
          <cell r="X55">
            <v>0.4851646740777345</v>
          </cell>
          <cell r="Y55">
            <v>0.48264431473944358</v>
          </cell>
          <cell r="Z55">
            <v>0.52902865507683927</v>
          </cell>
          <cell r="AA55">
            <v>0.4206971371378932</v>
          </cell>
          <cell r="AB55">
            <v>0.52390516091695882</v>
          </cell>
        </row>
        <row r="56">
          <cell r="F56">
            <v>0</v>
          </cell>
          <cell r="G56">
            <v>0</v>
          </cell>
          <cell r="H56">
            <v>0</v>
          </cell>
          <cell r="I56">
            <v>0</v>
          </cell>
          <cell r="J56">
            <v>0</v>
          </cell>
          <cell r="K56">
            <v>0</v>
          </cell>
          <cell r="L56">
            <v>0</v>
          </cell>
          <cell r="N56">
            <v>0</v>
          </cell>
          <cell r="O56">
            <v>0</v>
          </cell>
          <cell r="P56">
            <v>0</v>
          </cell>
          <cell r="Q56">
            <v>0</v>
          </cell>
          <cell r="R56">
            <v>0</v>
          </cell>
          <cell r="S56">
            <v>0</v>
          </cell>
          <cell r="T56">
            <v>0</v>
          </cell>
          <cell r="V56">
            <v>0</v>
          </cell>
          <cell r="W56">
            <v>0</v>
          </cell>
          <cell r="X56">
            <v>0</v>
          </cell>
          <cell r="Y56">
            <v>0</v>
          </cell>
          <cell r="Z56">
            <v>0</v>
          </cell>
          <cell r="AA56">
            <v>0</v>
          </cell>
          <cell r="AB56">
            <v>0</v>
          </cell>
        </row>
        <row r="57">
          <cell r="F57">
            <v>0</v>
          </cell>
          <cell r="G57">
            <v>0</v>
          </cell>
          <cell r="H57">
            <v>0</v>
          </cell>
          <cell r="I57">
            <v>0</v>
          </cell>
          <cell r="J57">
            <v>0</v>
          </cell>
          <cell r="K57">
            <v>0</v>
          </cell>
          <cell r="L57">
            <v>0</v>
          </cell>
          <cell r="N57">
            <v>0</v>
          </cell>
          <cell r="O57">
            <v>0</v>
          </cell>
          <cell r="P57">
            <v>0</v>
          </cell>
          <cell r="Q57">
            <v>0</v>
          </cell>
          <cell r="R57">
            <v>0</v>
          </cell>
          <cell r="S57">
            <v>0</v>
          </cell>
          <cell r="T57">
            <v>0</v>
          </cell>
          <cell r="V57">
            <v>0</v>
          </cell>
          <cell r="W57">
            <v>0</v>
          </cell>
          <cell r="X57">
            <v>0</v>
          </cell>
          <cell r="Y57">
            <v>0</v>
          </cell>
          <cell r="Z57">
            <v>0</v>
          </cell>
          <cell r="AA57">
            <v>0</v>
          </cell>
          <cell r="AB57">
            <v>0</v>
          </cell>
        </row>
        <row r="58">
          <cell r="F58">
            <v>0.84315064581485788</v>
          </cell>
          <cell r="G58">
            <v>0.56643326674517724</v>
          </cell>
          <cell r="H58">
            <v>0.36160677251536255</v>
          </cell>
          <cell r="I58">
            <v>0.5805219420841321</v>
          </cell>
          <cell r="J58">
            <v>0.74140965592541574</v>
          </cell>
          <cell r="K58">
            <v>0.4457787124002362</v>
          </cell>
          <cell r="L58">
            <v>0.60490126501369523</v>
          </cell>
          <cell r="N58">
            <v>1.4747386060620706</v>
          </cell>
          <cell r="O58">
            <v>0.81394275302382957</v>
          </cell>
          <cell r="P58">
            <v>1.024220391395062</v>
          </cell>
          <cell r="Q58">
            <v>0.81773996190085985</v>
          </cell>
          <cell r="R58">
            <v>0.94065819731233047</v>
          </cell>
          <cell r="S58">
            <v>0.90013563469035851</v>
          </cell>
          <cell r="T58">
            <v>0.95116916271107654</v>
          </cell>
          <cell r="V58">
            <v>1.2361962362735495</v>
          </cell>
          <cell r="W58">
            <v>0.779664671720392</v>
          </cell>
          <cell r="X58">
            <v>0.8187618396810421</v>
          </cell>
          <cell r="Y58">
            <v>0.79681532398798172</v>
          </cell>
          <cell r="Z58">
            <v>0.88173008171791278</v>
          </cell>
          <cell r="AA58">
            <v>0.8302736419051524</v>
          </cell>
          <cell r="AB58">
            <v>0.87355767181790256</v>
          </cell>
        </row>
        <row r="59">
          <cell r="F59">
            <v>0</v>
          </cell>
          <cell r="G59">
            <v>0</v>
          </cell>
          <cell r="H59">
            <v>0</v>
          </cell>
          <cell r="I59">
            <v>0</v>
          </cell>
          <cell r="J59">
            <v>0</v>
          </cell>
          <cell r="K59">
            <v>0</v>
          </cell>
          <cell r="L59">
            <v>0</v>
          </cell>
          <cell r="N59">
            <v>0</v>
          </cell>
          <cell r="O59">
            <v>0</v>
          </cell>
          <cell r="P59">
            <v>0</v>
          </cell>
          <cell r="Q59">
            <v>0</v>
          </cell>
          <cell r="R59">
            <v>0</v>
          </cell>
          <cell r="S59">
            <v>0</v>
          </cell>
          <cell r="T59">
            <v>0</v>
          </cell>
          <cell r="V59">
            <v>0</v>
          </cell>
          <cell r="W59">
            <v>0</v>
          </cell>
          <cell r="X59">
            <v>0</v>
          </cell>
          <cell r="Y59">
            <v>0</v>
          </cell>
          <cell r="Z59">
            <v>0</v>
          </cell>
          <cell r="AA59">
            <v>0</v>
          </cell>
          <cell r="AB59">
            <v>0</v>
          </cell>
        </row>
        <row r="60">
          <cell r="F60">
            <v>2.1435287402092951</v>
          </cell>
          <cell r="G60">
            <v>2.1709709219618025</v>
          </cell>
          <cell r="H60">
            <v>1.4424013033668086</v>
          </cell>
          <cell r="I60">
            <v>1.6833815773305512</v>
          </cell>
          <cell r="J60">
            <v>2.0019936717076372</v>
          </cell>
          <cell r="K60">
            <v>2.0765336561887677</v>
          </cell>
          <cell r="L60">
            <v>1.8642842519672584</v>
          </cell>
          <cell r="N60">
            <v>3.408633698416502</v>
          </cell>
          <cell r="O60">
            <v>2.7388075053130834</v>
          </cell>
          <cell r="P60">
            <v>3.1096410311885667</v>
          </cell>
          <cell r="Q60">
            <v>2.1045975108324564</v>
          </cell>
          <cell r="R60">
            <v>2.4087951532555176</v>
          </cell>
          <cell r="S60">
            <v>3.2499808942037265</v>
          </cell>
          <cell r="T60">
            <v>2.6963407323590416</v>
          </cell>
          <cell r="V60">
            <v>2.93082038695972</v>
          </cell>
          <cell r="W60">
            <v>2.6601666868788834</v>
          </cell>
          <cell r="X60">
            <v>2.5926751100571956</v>
          </cell>
          <cell r="Y60">
            <v>2.0674426989911305</v>
          </cell>
          <cell r="Z60">
            <v>2.2884828811466678</v>
          </cell>
          <cell r="AA60">
            <v>3.0695514598664757</v>
          </cell>
          <cell r="AB60">
            <v>2.5098459854305522</v>
          </cell>
        </row>
        <row r="61">
          <cell r="F61">
            <v>1.6432185893635456</v>
          </cell>
          <cell r="G61">
            <v>2.449498555567422</v>
          </cell>
          <cell r="H61">
            <v>1.7075270603189137</v>
          </cell>
          <cell r="I61">
            <v>1.564524155680439</v>
          </cell>
          <cell r="J61">
            <v>1.7344493287889591</v>
          </cell>
          <cell r="K61">
            <v>2.6052993835524179</v>
          </cell>
          <cell r="L61">
            <v>1.8142547495267121</v>
          </cell>
          <cell r="N61">
            <v>1.996511547800746</v>
          </cell>
          <cell r="O61">
            <v>2.6647589960605447</v>
          </cell>
          <cell r="P61">
            <v>2.743261986637541</v>
          </cell>
          <cell r="Q61">
            <v>1.6180644949614784</v>
          </cell>
          <cell r="R61">
            <v>1.8320178822419013</v>
          </cell>
          <cell r="S61">
            <v>3.5185713483157981</v>
          </cell>
          <cell r="T61">
            <v>2.2657699044127817</v>
          </cell>
          <cell r="V61">
            <v>1.8630774976927913</v>
          </cell>
          <cell r="W61">
            <v>2.6349471492841756</v>
          </cell>
          <cell r="X61">
            <v>2.4221086148115276</v>
          </cell>
          <cell r="Y61">
            <v>1.6133417837017943</v>
          </cell>
          <cell r="Z61">
            <v>1.8031618065274486</v>
          </cell>
          <cell r="AA61">
            <v>3.378146505459569</v>
          </cell>
          <cell r="AB61">
            <v>2.1645685959328498</v>
          </cell>
        </row>
        <row r="62">
          <cell r="F62">
            <v>0.25436295469453324</v>
          </cell>
          <cell r="G62">
            <v>0.15093866999909952</v>
          </cell>
          <cell r="H62">
            <v>8.9406028344447483E-2</v>
          </cell>
          <cell r="I62">
            <v>0.16252746112760799</v>
          </cell>
          <cell r="J62">
            <v>0.2104327968457762</v>
          </cell>
          <cell r="K62">
            <v>0.10873020910973781</v>
          </cell>
          <cell r="L62">
            <v>0.16890725172928275</v>
          </cell>
          <cell r="N62">
            <v>0.48824723024092903</v>
          </cell>
          <cell r="O62">
            <v>0.24821530155398086</v>
          </cell>
          <cell r="P62">
            <v>0.32017658183886877</v>
          </cell>
          <cell r="Q62">
            <v>0.24910593727942565</v>
          </cell>
          <cell r="R62">
            <v>0.28781800866672741</v>
          </cell>
          <cell r="S62">
            <v>0.24611491893819409</v>
          </cell>
          <cell r="T62">
            <v>0.29295861024806019</v>
          </cell>
          <cell r="V62">
            <v>0.39991225101923655</v>
          </cell>
          <cell r="W62">
            <v>0.23474326726755051</v>
          </cell>
          <cell r="X62">
            <v>0.24862087826101231</v>
          </cell>
          <cell r="Y62">
            <v>0.24146898260825359</v>
          </cell>
          <cell r="Z62">
            <v>0.26493119265421633</v>
          </cell>
          <cell r="AA62">
            <v>0.22499062405905804</v>
          </cell>
          <cell r="AB62">
            <v>0.26515409546055269</v>
          </cell>
        </row>
        <row r="63">
          <cell r="F63">
            <v>0</v>
          </cell>
          <cell r="G63">
            <v>0</v>
          </cell>
          <cell r="H63">
            <v>0</v>
          </cell>
          <cell r="I63">
            <v>0</v>
          </cell>
          <cell r="J63">
            <v>0</v>
          </cell>
          <cell r="K63">
            <v>0</v>
          </cell>
          <cell r="L63">
            <v>0</v>
          </cell>
          <cell r="N63">
            <v>0</v>
          </cell>
          <cell r="O63">
            <v>0</v>
          </cell>
          <cell r="P63">
            <v>0</v>
          </cell>
          <cell r="Q63">
            <v>0</v>
          </cell>
          <cell r="R63">
            <v>0</v>
          </cell>
          <cell r="S63">
            <v>0</v>
          </cell>
          <cell r="T63">
            <v>0</v>
          </cell>
          <cell r="V63">
            <v>0</v>
          </cell>
          <cell r="W63">
            <v>0</v>
          </cell>
          <cell r="X63">
            <v>0</v>
          </cell>
          <cell r="Y63">
            <v>0</v>
          </cell>
          <cell r="Z63">
            <v>0</v>
          </cell>
          <cell r="AA63">
            <v>0</v>
          </cell>
          <cell r="AB63">
            <v>0</v>
          </cell>
        </row>
        <row r="64">
          <cell r="F64">
            <v>0</v>
          </cell>
          <cell r="G64">
            <v>0</v>
          </cell>
          <cell r="H64">
            <v>0</v>
          </cell>
          <cell r="I64">
            <v>0</v>
          </cell>
          <cell r="J64">
            <v>0</v>
          </cell>
          <cell r="K64">
            <v>0</v>
          </cell>
          <cell r="L64">
            <v>0</v>
          </cell>
          <cell r="N64">
            <v>0</v>
          </cell>
          <cell r="O64">
            <v>0</v>
          </cell>
          <cell r="P64">
            <v>0</v>
          </cell>
          <cell r="Q64">
            <v>0</v>
          </cell>
          <cell r="R64">
            <v>0</v>
          </cell>
          <cell r="S64">
            <v>0</v>
          </cell>
          <cell r="T64">
            <v>0</v>
          </cell>
          <cell r="V64">
            <v>0</v>
          </cell>
          <cell r="W64">
            <v>0</v>
          </cell>
          <cell r="X64">
            <v>0</v>
          </cell>
          <cell r="Y64">
            <v>0</v>
          </cell>
          <cell r="Z64">
            <v>0</v>
          </cell>
          <cell r="AA64">
            <v>0</v>
          </cell>
          <cell r="AB64">
            <v>0</v>
          </cell>
        </row>
        <row r="65">
          <cell r="F65">
            <v>156.76616697748429</v>
          </cell>
          <cell r="G65">
            <v>211.33979255590287</v>
          </cell>
          <cell r="H65">
            <v>230.19474148331656</v>
          </cell>
          <cell r="I65">
            <v>173.01862022324838</v>
          </cell>
          <cell r="J65">
            <v>165.7614892297938</v>
          </cell>
          <cell r="K65">
            <v>265.82556115796427</v>
          </cell>
          <cell r="L65">
            <v>179.04724684358479</v>
          </cell>
          <cell r="N65">
            <v>145.37091050807197</v>
          </cell>
          <cell r="O65">
            <v>179.01734652266796</v>
          </cell>
          <cell r="P65">
            <v>167.44733593958767</v>
          </cell>
          <cell r="Q65">
            <v>156.94092397582577</v>
          </cell>
          <cell r="R65">
            <v>156.2976087893347</v>
          </cell>
          <cell r="S65">
            <v>199.44291196698896</v>
          </cell>
          <cell r="T65">
            <v>163.15712555263099</v>
          </cell>
          <cell r="V65">
            <v>148.05121256599227</v>
          </cell>
          <cell r="W65">
            <v>181.71502606457196</v>
          </cell>
          <cell r="X65">
            <v>173.63794775553532</v>
          </cell>
          <cell r="Y65">
            <v>157.86212206536666</v>
          </cell>
          <cell r="Z65">
            <v>158.48286064166641</v>
          </cell>
          <cell r="AA65">
            <v>203.79452675506005</v>
          </cell>
          <cell r="AB65">
            <v>165.35526500419328</v>
          </cell>
        </row>
        <row r="66">
          <cell r="F66">
            <v>287.25568981554716</v>
          </cell>
          <cell r="G66">
            <v>377.46491934595286</v>
          </cell>
          <cell r="H66">
            <v>408.63181356545164</v>
          </cell>
          <cell r="I66">
            <v>314.12070509976388</v>
          </cell>
          <cell r="J66">
            <v>302.12479702911429</v>
          </cell>
          <cell r="K66">
            <v>467.52892286174034</v>
          </cell>
          <cell r="L66">
            <v>324.08591735720449</v>
          </cell>
          <cell r="N66">
            <v>268.41953415405567</v>
          </cell>
          <cell r="O66">
            <v>324.03649266012741</v>
          </cell>
          <cell r="P66">
            <v>304.91147156621895</v>
          </cell>
          <cell r="Q66">
            <v>287.54456001627784</v>
          </cell>
          <cell r="R66">
            <v>286.48117148924712</v>
          </cell>
          <cell r="S66">
            <v>357.79958796350638</v>
          </cell>
          <cell r="T66">
            <v>297.81983033057139</v>
          </cell>
          <cell r="V66">
            <v>272.85002564130929</v>
          </cell>
          <cell r="W66">
            <v>328.49570881840538</v>
          </cell>
          <cell r="X66">
            <v>315.14444246231602</v>
          </cell>
          <cell r="Y66">
            <v>289.06728402483691</v>
          </cell>
          <cell r="Z66">
            <v>290.09335381797064</v>
          </cell>
          <cell r="AA66">
            <v>364.99272957878969</v>
          </cell>
          <cell r="AB66">
            <v>301.45331563091827</v>
          </cell>
        </row>
        <row r="67">
          <cell r="F67">
            <v>576.76245221699162</v>
          </cell>
          <cell r="G67">
            <v>576.76245221699207</v>
          </cell>
          <cell r="H67">
            <v>576.76245221699196</v>
          </cell>
          <cell r="I67">
            <v>576.76245221699151</v>
          </cell>
          <cell r="J67">
            <v>576.76245221699151</v>
          </cell>
          <cell r="K67">
            <v>576.76245221699219</v>
          </cell>
          <cell r="L67">
            <v>576.76245221699173</v>
          </cell>
          <cell r="N67">
            <v>576.76245221699219</v>
          </cell>
          <cell r="O67">
            <v>576.76245221699207</v>
          </cell>
          <cell r="P67">
            <v>576.76245221699207</v>
          </cell>
          <cell r="Q67">
            <v>576.76245221699151</v>
          </cell>
          <cell r="R67">
            <v>576.76245221699196</v>
          </cell>
          <cell r="S67">
            <v>576.76245221699185</v>
          </cell>
          <cell r="T67">
            <v>576.76245221699185</v>
          </cell>
          <cell r="V67">
            <v>576.76245221699207</v>
          </cell>
          <cell r="W67">
            <v>576.76245221699207</v>
          </cell>
          <cell r="X67">
            <v>576.76245221699219</v>
          </cell>
          <cell r="Y67">
            <v>576.76245221699139</v>
          </cell>
          <cell r="Z67">
            <v>576.76245221699185</v>
          </cell>
          <cell r="AA67">
            <v>576.76245221699185</v>
          </cell>
          <cell r="AB67">
            <v>576.76245221699185</v>
          </cell>
        </row>
        <row r="68">
          <cell r="F68">
            <v>366.61455078365083</v>
          </cell>
          <cell r="G68">
            <v>383.24217628324197</v>
          </cell>
          <cell r="H68">
            <v>388.98694816262622</v>
          </cell>
          <cell r="I68">
            <v>371.56638792395324</v>
          </cell>
          <cell r="J68">
            <v>369.35526753234177</v>
          </cell>
          <cell r="K68">
            <v>399.8430333047462</v>
          </cell>
          <cell r="L68">
            <v>373.40320460339098</v>
          </cell>
          <cell r="N68">
            <v>363.14261621751331</v>
          </cell>
          <cell r="O68">
            <v>373.39409450060339</v>
          </cell>
          <cell r="P68">
            <v>369.86891542439685</v>
          </cell>
          <cell r="Q68">
            <v>366.66779617262893</v>
          </cell>
          <cell r="R68">
            <v>366.47178933075622</v>
          </cell>
          <cell r="S68">
            <v>379.61740565550394</v>
          </cell>
          <cell r="T68">
            <v>368.5617636478255</v>
          </cell>
          <cell r="V68">
            <v>363.95925719330546</v>
          </cell>
          <cell r="W68">
            <v>374.2160300906483</v>
          </cell>
          <cell r="X68">
            <v>371.75508614877009</v>
          </cell>
          <cell r="Y68">
            <v>366.94846905593982</v>
          </cell>
          <cell r="Z68">
            <v>367.13759720109192</v>
          </cell>
          <cell r="AA68">
            <v>380.94326627494462</v>
          </cell>
          <cell r="AB68">
            <v>369.23149814336375</v>
          </cell>
        </row>
        <row r="69">
          <cell r="F69">
            <v>242.27114027172084</v>
          </cell>
          <cell r="G69">
            <v>242.27114027172067</v>
          </cell>
          <cell r="H69">
            <v>242.27114027172072</v>
          </cell>
          <cell r="I69">
            <v>242.27114027172078</v>
          </cell>
          <cell r="J69">
            <v>242.27114027172104</v>
          </cell>
          <cell r="K69">
            <v>242.27114027172067</v>
          </cell>
          <cell r="L69">
            <v>242.27114027172087</v>
          </cell>
          <cell r="N69">
            <v>242.27114027172087</v>
          </cell>
          <cell r="O69">
            <v>242.27114027172092</v>
          </cell>
          <cell r="P69">
            <v>242.27114027172107</v>
          </cell>
          <cell r="Q69">
            <v>242.27114027172075</v>
          </cell>
          <cell r="R69">
            <v>242.27114027172075</v>
          </cell>
          <cell r="S69">
            <v>242.27114027172112</v>
          </cell>
          <cell r="T69">
            <v>242.27114027172081</v>
          </cell>
          <cell r="V69">
            <v>242.27114027172084</v>
          </cell>
          <cell r="W69">
            <v>242.2711402717209</v>
          </cell>
          <cell r="X69">
            <v>242.27114027172104</v>
          </cell>
          <cell r="Y69">
            <v>242.27114027172078</v>
          </cell>
          <cell r="Z69">
            <v>242.27114027172084</v>
          </cell>
          <cell r="AA69">
            <v>242.27114027172109</v>
          </cell>
          <cell r="AB69">
            <v>242.27114027172092</v>
          </cell>
        </row>
        <row r="70">
          <cell r="F70">
            <v>217.80666202172682</v>
          </cell>
          <cell r="G70">
            <v>217.80666202172679</v>
          </cell>
          <cell r="H70">
            <v>217.80666202172674</v>
          </cell>
          <cell r="I70">
            <v>217.80666202172657</v>
          </cell>
          <cell r="J70">
            <v>217.80666202172611</v>
          </cell>
          <cell r="K70">
            <v>217.80666202172694</v>
          </cell>
          <cell r="L70">
            <v>217.80666202172657</v>
          </cell>
          <cell r="N70">
            <v>217.80666202172665</v>
          </cell>
          <cell r="O70">
            <v>217.80666202172657</v>
          </cell>
          <cell r="P70">
            <v>217.80666202172659</v>
          </cell>
          <cell r="Q70">
            <v>217.80666202172682</v>
          </cell>
          <cell r="R70">
            <v>217.80666202172691</v>
          </cell>
          <cell r="S70">
            <v>217.80666202172682</v>
          </cell>
          <cell r="T70">
            <v>217.80666202172665</v>
          </cell>
          <cell r="V70">
            <v>217.80666202172671</v>
          </cell>
          <cell r="W70">
            <v>217.80666202172659</v>
          </cell>
          <cell r="X70">
            <v>217.80666202172659</v>
          </cell>
          <cell r="Y70">
            <v>217.80666202172682</v>
          </cell>
          <cell r="Z70">
            <v>217.80666202172677</v>
          </cell>
          <cell r="AA70">
            <v>217.80666202172682</v>
          </cell>
          <cell r="AB70">
            <v>217.80666202172671</v>
          </cell>
        </row>
        <row r="71">
          <cell r="F71">
            <v>37.222140192293082</v>
          </cell>
          <cell r="G71">
            <v>47.648585910284403</v>
          </cell>
          <cell r="H71">
            <v>53.404723377699938</v>
          </cell>
          <cell r="I71">
            <v>41.670325366864539</v>
          </cell>
          <cell r="J71">
            <v>40.41590928856283</v>
          </cell>
          <cell r="K71">
            <v>58.06405035011786</v>
          </cell>
          <cell r="L71">
            <v>42.360943693423785</v>
          </cell>
          <cell r="N71">
            <v>32.991892769777387</v>
          </cell>
          <cell r="O71">
            <v>38.785126482916453</v>
          </cell>
          <cell r="P71">
            <v>36.840425631721651</v>
          </cell>
          <cell r="Q71">
            <v>36.877622209113113</v>
          </cell>
          <cell r="R71">
            <v>36.65863074026408</v>
          </cell>
          <cell r="S71">
            <v>45.267553648199545</v>
          </cell>
          <cell r="T71">
            <v>37.016810682783074</v>
          </cell>
          <cell r="V71">
            <v>33.986898095240292</v>
          </cell>
          <cell r="W71">
            <v>39.524884023020967</v>
          </cell>
          <cell r="X71">
            <v>38.474646783346252</v>
          </cell>
          <cell r="Y71">
            <v>37.152228031036458</v>
          </cell>
          <cell r="Z71">
            <v>37.526202975464216</v>
          </cell>
          <cell r="AA71">
            <v>46.106408755102109</v>
          </cell>
          <cell r="AB71">
            <v>37.756084435952808</v>
          </cell>
        </row>
        <row r="72">
          <cell r="F72">
            <v>695.60927359844845</v>
          </cell>
          <cell r="G72">
            <v>421.89161752316994</v>
          </cell>
          <cell r="H72">
            <v>227.28979619081258</v>
          </cell>
          <cell r="I72">
            <v>420.15603670640121</v>
          </cell>
          <cell r="J72">
            <v>245.39340373614343</v>
          </cell>
          <cell r="K72">
            <v>253.00901941093832</v>
          </cell>
          <cell r="L72">
            <v>427.31832746485287</v>
          </cell>
          <cell r="N72">
            <v>352.27845682073888</v>
          </cell>
          <cell r="O72">
            <v>165.0701342591033</v>
          </cell>
          <cell r="P72">
            <v>153.62110743583293</v>
          </cell>
          <cell r="Q72">
            <v>128.28254019432086</v>
          </cell>
          <cell r="R72">
            <v>208.06104924056433</v>
          </cell>
          <cell r="S72">
            <v>146.72695316394089</v>
          </cell>
          <cell r="T72">
            <v>193.70504149023301</v>
          </cell>
          <cell r="V72">
            <v>433.03401482216498</v>
          </cell>
          <cell r="W72">
            <v>186.50483819860497</v>
          </cell>
          <cell r="X72">
            <v>160.88920483555924</v>
          </cell>
          <cell r="Y72">
            <v>145.00591294852723</v>
          </cell>
          <cell r="Z72">
            <v>216.68125501414977</v>
          </cell>
          <cell r="AA72">
            <v>153.69411426437588</v>
          </cell>
          <cell r="AB72">
            <v>226.02163435363971</v>
          </cell>
        </row>
        <row r="73">
          <cell r="F73">
            <v>42.210722433792519</v>
          </cell>
          <cell r="G73">
            <v>81.461533637425418</v>
          </cell>
          <cell r="H73">
            <v>95.022517221714423</v>
          </cell>
          <cell r="I73">
            <v>53.899921514559367</v>
          </cell>
          <cell r="J73">
            <v>48.680398796670417</v>
          </cell>
          <cell r="K73">
            <v>120.64915575374097</v>
          </cell>
          <cell r="L73">
            <v>58.235871028340497</v>
          </cell>
          <cell r="N73">
            <v>34.014949190631675</v>
          </cell>
          <cell r="O73">
            <v>58.214365917789436</v>
          </cell>
          <cell r="P73">
            <v>49.89290484190829</v>
          </cell>
          <cell r="Q73">
            <v>42.336412341247147</v>
          </cell>
          <cell r="R73">
            <v>41.873722852290541</v>
          </cell>
          <cell r="S73">
            <v>72.90497891051578</v>
          </cell>
          <cell r="T73">
            <v>46.80727078081172</v>
          </cell>
          <cell r="V73">
            <v>35.942694121064562</v>
          </cell>
          <cell r="W73">
            <v>60.154609199501124</v>
          </cell>
          <cell r="X73">
            <v>54.34535844101152</v>
          </cell>
          <cell r="Y73">
            <v>42.998962646646255</v>
          </cell>
          <cell r="Z73">
            <v>43.445414433693919</v>
          </cell>
          <cell r="AA73">
            <v>76.034776659285129</v>
          </cell>
          <cell r="AB73">
            <v>48.388231468287962</v>
          </cell>
        </row>
        <row r="74">
          <cell r="F74">
            <v>17.710636968492274</v>
          </cell>
          <cell r="G74">
            <v>50.30615569559837</v>
          </cell>
          <cell r="H74">
            <v>61.567764840093112</v>
          </cell>
          <cell r="I74">
            <v>27.417837809904253</v>
          </cell>
          <cell r="J74">
            <v>23.083327381193442</v>
          </cell>
          <cell r="K74">
            <v>82.849199556176984</v>
          </cell>
          <cell r="L74">
            <v>31.018592017072265</v>
          </cell>
          <cell r="N74">
            <v>10.904523361193489</v>
          </cell>
          <cell r="O74">
            <v>31.000733271935573</v>
          </cell>
          <cell r="P74">
            <v>24.090243220441696</v>
          </cell>
          <cell r="Q74">
            <v>17.815015135633629</v>
          </cell>
          <cell r="R74">
            <v>17.43077839148388</v>
          </cell>
          <cell r="S74">
            <v>43.20043402290397</v>
          </cell>
          <cell r="T74">
            <v>21.527803369156285</v>
          </cell>
          <cell r="V74">
            <v>12.50540354823004</v>
          </cell>
          <cell r="W74">
            <v>32.611992613712481</v>
          </cell>
          <cell r="X74">
            <v>27.787747303050494</v>
          </cell>
          <cell r="Y74">
            <v>18.365224678443987</v>
          </cell>
          <cell r="Z74">
            <v>18.735976954364208</v>
          </cell>
          <cell r="AA74">
            <v>45.799549251447907</v>
          </cell>
          <cell r="AB74">
            <v>22.840699386211863</v>
          </cell>
        </row>
        <row r="75">
          <cell r="F75">
            <v>66.229547429100478</v>
          </cell>
          <cell r="G75">
            <v>74.886502258469022</v>
          </cell>
          <cell r="H75">
            <v>77.877442285719468</v>
          </cell>
          <cell r="I75">
            <v>68.807656398841374</v>
          </cell>
          <cell r="J75">
            <v>67.656465607771892</v>
          </cell>
          <cell r="K75">
            <v>83.529520431298735</v>
          </cell>
          <cell r="L75">
            <v>69.763970878266761</v>
          </cell>
          <cell r="N75">
            <v>64.42193029757928</v>
          </cell>
          <cell r="O75">
            <v>69.759227822902247</v>
          </cell>
          <cell r="P75">
            <v>67.923889636526596</v>
          </cell>
          <cell r="Q75">
            <v>66.257268941547593</v>
          </cell>
          <cell r="R75">
            <v>66.15522055367758</v>
          </cell>
          <cell r="S75">
            <v>72.999313038822422</v>
          </cell>
          <cell r="T75">
            <v>67.243338232167233</v>
          </cell>
          <cell r="V75">
            <v>64.84710369587475</v>
          </cell>
          <cell r="W75">
            <v>70.187157792568939</v>
          </cell>
          <cell r="X75">
            <v>68.905899651232446</v>
          </cell>
          <cell r="Y75">
            <v>66.403397591889814</v>
          </cell>
          <cell r="Z75">
            <v>66.501864676656822</v>
          </cell>
          <cell r="AA75">
            <v>73.689604956499991</v>
          </cell>
          <cell r="AB75">
            <v>67.592026700986011</v>
          </cell>
        </row>
        <row r="76">
          <cell r="F76">
            <v>242.79477083637497</v>
          </cell>
          <cell r="G76">
            <v>240.72549323121245</v>
          </cell>
          <cell r="H76">
            <v>246.11162630920933</v>
          </cell>
          <cell r="I76">
            <v>246.11162630920947</v>
          </cell>
          <cell r="J76">
            <v>221.93472048049952</v>
          </cell>
          <cell r="K76">
            <v>241.38326363188699</v>
          </cell>
          <cell r="L76">
            <v>236.67131942652895</v>
          </cell>
          <cell r="N76">
            <v>246.11162630920953</v>
          </cell>
          <cell r="O76">
            <v>246.11162630920953</v>
          </cell>
          <cell r="P76">
            <v>246.11162630920953</v>
          </cell>
          <cell r="Q76">
            <v>246.11162630920927</v>
          </cell>
          <cell r="R76">
            <v>246.11162630920958</v>
          </cell>
          <cell r="S76">
            <v>246.11162630920978</v>
          </cell>
          <cell r="T76">
            <v>246.11162630920944</v>
          </cell>
          <cell r="V76">
            <v>245.33146181062841</v>
          </cell>
          <cell r="W76">
            <v>245.66209161126173</v>
          </cell>
          <cell r="X76">
            <v>246.1116263092095</v>
          </cell>
          <cell r="Y76">
            <v>246.11162630920933</v>
          </cell>
          <cell r="Z76">
            <v>240.52907181919591</v>
          </cell>
          <cell r="AA76">
            <v>245.80166560109149</v>
          </cell>
          <cell r="AB76">
            <v>244.80571362209315</v>
          </cell>
        </row>
        <row r="77">
          <cell r="F77">
            <v>162.08988239924875</v>
          </cell>
          <cell r="G77">
            <v>160.70843187411279</v>
          </cell>
          <cell r="H77">
            <v>164.30421638871246</v>
          </cell>
          <cell r="I77">
            <v>164.30421638871235</v>
          </cell>
          <cell r="J77">
            <v>148.16370475803078</v>
          </cell>
          <cell r="K77">
            <v>161.14755964660799</v>
          </cell>
          <cell r="L77">
            <v>158.00186388270362</v>
          </cell>
          <cell r="N77">
            <v>164.30421638871209</v>
          </cell>
          <cell r="O77">
            <v>164.30421638871226</v>
          </cell>
          <cell r="P77">
            <v>164.30421638871235</v>
          </cell>
          <cell r="Q77">
            <v>164.30421638871238</v>
          </cell>
          <cell r="R77">
            <v>164.30421638871235</v>
          </cell>
          <cell r="S77">
            <v>164.30421638871229</v>
          </cell>
          <cell r="T77">
            <v>164.30421638871223</v>
          </cell>
          <cell r="V77">
            <v>163.78337826937599</v>
          </cell>
          <cell r="W77">
            <v>164.00410685145278</v>
          </cell>
          <cell r="X77">
            <v>164.3042163887124</v>
          </cell>
          <cell r="Y77">
            <v>164.3042163887124</v>
          </cell>
          <cell r="Z77">
            <v>160.57730086389864</v>
          </cell>
          <cell r="AA77">
            <v>164.09728650074882</v>
          </cell>
          <cell r="AB77">
            <v>163.43238857648558</v>
          </cell>
        </row>
        <row r="81">
          <cell r="F81">
            <v>640.40459849763886</v>
          </cell>
          <cell r="G81">
            <v>640.40459849763886</v>
          </cell>
          <cell r="H81">
            <v>640.40459849763886</v>
          </cell>
          <cell r="I81">
            <v>640.40459849763886</v>
          </cell>
          <cell r="J81">
            <v>640.40459849763886</v>
          </cell>
          <cell r="K81">
            <v>640.40459849763886</v>
          </cell>
          <cell r="L81">
            <v>640.40459849763886</v>
          </cell>
          <cell r="N81">
            <v>640.40459849763886</v>
          </cell>
          <cell r="O81">
            <v>640.40459849763886</v>
          </cell>
          <cell r="P81">
            <v>640.40459849763886</v>
          </cell>
          <cell r="Q81">
            <v>640.40459849763886</v>
          </cell>
          <cell r="R81">
            <v>640.40459849763886</v>
          </cell>
          <cell r="S81">
            <v>640.40459849763886</v>
          </cell>
          <cell r="T81">
            <v>640.40459849763886</v>
          </cell>
          <cell r="V81">
            <v>640.40459849763886</v>
          </cell>
          <cell r="W81">
            <v>640.40459849763886</v>
          </cell>
          <cell r="X81">
            <v>640.40459849763886</v>
          </cell>
          <cell r="Y81">
            <v>640.40459849763886</v>
          </cell>
          <cell r="Z81">
            <v>640.40459849763886</v>
          </cell>
          <cell r="AA81">
            <v>640.40459849763886</v>
          </cell>
          <cell r="AB81">
            <v>640.40459849763886</v>
          </cell>
        </row>
        <row r="82">
          <cell r="F82">
            <v>4150.3844343616711</v>
          </cell>
          <cell r="G82">
            <v>4150.3844343616711</v>
          </cell>
          <cell r="H82">
            <v>4150.3844343616711</v>
          </cell>
          <cell r="I82">
            <v>4150.3844343616711</v>
          </cell>
          <cell r="J82">
            <v>4150.3844343616711</v>
          </cell>
          <cell r="K82">
            <v>4150.3844343616711</v>
          </cell>
          <cell r="L82">
            <v>4150.3844343616711</v>
          </cell>
          <cell r="N82">
            <v>4150.3844343616711</v>
          </cell>
          <cell r="O82">
            <v>4150.3844343616711</v>
          </cell>
          <cell r="P82">
            <v>4150.3844343616711</v>
          </cell>
          <cell r="Q82">
            <v>4150.3844343616711</v>
          </cell>
          <cell r="R82">
            <v>4150.3844343616711</v>
          </cell>
          <cell r="S82">
            <v>4150.3844343616711</v>
          </cell>
          <cell r="T82">
            <v>4150.3844343616711</v>
          </cell>
          <cell r="V82">
            <v>4150.3844343616711</v>
          </cell>
          <cell r="W82">
            <v>4150.3844343616711</v>
          </cell>
          <cell r="X82">
            <v>4150.3844343616711</v>
          </cell>
          <cell r="Y82">
            <v>4150.3844343616711</v>
          </cell>
          <cell r="Z82">
            <v>4150.3844343616711</v>
          </cell>
          <cell r="AA82">
            <v>4150.3844343616711</v>
          </cell>
          <cell r="AB82">
            <v>4150.3844343616711</v>
          </cell>
        </row>
        <row r="83">
          <cell r="F83">
            <v>517.93743664678243</v>
          </cell>
          <cell r="G83">
            <v>517.93743664678243</v>
          </cell>
          <cell r="H83">
            <v>517.93743664678243</v>
          </cell>
          <cell r="I83">
            <v>517.93743664678243</v>
          </cell>
          <cell r="J83">
            <v>517.93743664678243</v>
          </cell>
          <cell r="K83">
            <v>517.93743664678243</v>
          </cell>
          <cell r="L83">
            <v>517.93743664678243</v>
          </cell>
          <cell r="N83">
            <v>517.93743664678243</v>
          </cell>
          <cell r="O83">
            <v>517.93743664678243</v>
          </cell>
          <cell r="P83">
            <v>517.93743664678243</v>
          </cell>
          <cell r="Q83">
            <v>517.93743664678243</v>
          </cell>
          <cell r="R83">
            <v>517.93743664678243</v>
          </cell>
          <cell r="S83">
            <v>517.93743664678243</v>
          </cell>
          <cell r="T83">
            <v>517.93743664678243</v>
          </cell>
          <cell r="V83">
            <v>517.93743664678243</v>
          </cell>
          <cell r="W83">
            <v>517.93743664678243</v>
          </cell>
          <cell r="X83">
            <v>517.93743664678243</v>
          </cell>
          <cell r="Y83">
            <v>517.93743664678243</v>
          </cell>
          <cell r="Z83">
            <v>517.93743664678243</v>
          </cell>
          <cell r="AA83">
            <v>517.93743664678243</v>
          </cell>
          <cell r="AB83">
            <v>517.93743664678243</v>
          </cell>
        </row>
        <row r="84">
          <cell r="F84">
            <v>1993.7198724604839</v>
          </cell>
          <cell r="G84">
            <v>1993.7198724604839</v>
          </cell>
          <cell r="H84">
            <v>1993.7198724604839</v>
          </cell>
          <cell r="I84">
            <v>1993.7198724604839</v>
          </cell>
          <cell r="J84">
            <v>1993.7198724604839</v>
          </cell>
          <cell r="K84">
            <v>1993.7198724604839</v>
          </cell>
          <cell r="L84">
            <v>1993.7198724604839</v>
          </cell>
          <cell r="N84">
            <v>1993.7198724604839</v>
          </cell>
          <cell r="O84">
            <v>1993.7198724604839</v>
          </cell>
          <cell r="P84">
            <v>1993.7198724604839</v>
          </cell>
          <cell r="Q84">
            <v>1993.7198724604839</v>
          </cell>
          <cell r="R84">
            <v>1993.7198724604839</v>
          </cell>
          <cell r="S84">
            <v>1993.7198724604839</v>
          </cell>
          <cell r="T84">
            <v>1993.7198724604839</v>
          </cell>
          <cell r="V84">
            <v>1993.7198724604839</v>
          </cell>
          <cell r="W84">
            <v>1993.7198724604839</v>
          </cell>
          <cell r="X84">
            <v>1993.7198724604839</v>
          </cell>
          <cell r="Y84">
            <v>1993.7198724604839</v>
          </cell>
          <cell r="Z84">
            <v>1993.7198724604839</v>
          </cell>
          <cell r="AA84">
            <v>1993.7198724604839</v>
          </cell>
          <cell r="AB84">
            <v>1993.7198724604839</v>
          </cell>
        </row>
        <row r="85">
          <cell r="F85">
            <v>981.39208470401957</v>
          </cell>
          <cell r="G85">
            <v>981.39208470401957</v>
          </cell>
          <cell r="H85">
            <v>981.39208470401957</v>
          </cell>
          <cell r="I85">
            <v>981.39208470401957</v>
          </cell>
          <cell r="J85">
            <v>981.39208470401957</v>
          </cell>
          <cell r="K85">
            <v>981.39208470401957</v>
          </cell>
          <cell r="L85">
            <v>981.39208470401957</v>
          </cell>
          <cell r="N85">
            <v>981.39208470401957</v>
          </cell>
          <cell r="O85">
            <v>981.39208470401957</v>
          </cell>
          <cell r="P85">
            <v>981.39208470401957</v>
          </cell>
          <cell r="Q85">
            <v>981.39208470401957</v>
          </cell>
          <cell r="R85">
            <v>981.39208470401957</v>
          </cell>
          <cell r="S85">
            <v>981.39208470401957</v>
          </cell>
          <cell r="T85">
            <v>981.39208470401957</v>
          </cell>
          <cell r="V85">
            <v>981.39208470401957</v>
          </cell>
          <cell r="W85">
            <v>981.39208470401957</v>
          </cell>
          <cell r="X85">
            <v>981.39208470401957</v>
          </cell>
          <cell r="Y85">
            <v>981.39208470401957</v>
          </cell>
          <cell r="Z85">
            <v>981.39208470401957</v>
          </cell>
          <cell r="AA85">
            <v>981.39208470401957</v>
          </cell>
          <cell r="AB85">
            <v>981.39208470401957</v>
          </cell>
        </row>
        <row r="86">
          <cell r="F86">
            <v>316.94286859885608</v>
          </cell>
          <cell r="G86">
            <v>316.94286859885608</v>
          </cell>
          <cell r="H86">
            <v>316.94286859885608</v>
          </cell>
          <cell r="I86">
            <v>316.94286859885608</v>
          </cell>
          <cell r="J86">
            <v>316.94286859885608</v>
          </cell>
          <cell r="K86">
            <v>316.94286859885608</v>
          </cell>
          <cell r="L86">
            <v>316.94286859885608</v>
          </cell>
          <cell r="N86">
            <v>316.94286859885608</v>
          </cell>
          <cell r="O86">
            <v>316.94286859885608</v>
          </cell>
          <cell r="P86">
            <v>316.94286859885608</v>
          </cell>
          <cell r="Q86">
            <v>316.94286859885608</v>
          </cell>
          <cell r="R86">
            <v>316.94286859885608</v>
          </cell>
          <cell r="S86">
            <v>316.94286859885608</v>
          </cell>
          <cell r="T86">
            <v>316.94286859885608</v>
          </cell>
          <cell r="V86">
            <v>316.94286859885608</v>
          </cell>
          <cell r="W86">
            <v>316.94286859885608</v>
          </cell>
          <cell r="X86">
            <v>316.94286859885608</v>
          </cell>
          <cell r="Y86">
            <v>316.94286859885608</v>
          </cell>
          <cell r="Z86">
            <v>316.94286859885608</v>
          </cell>
          <cell r="AA86">
            <v>316.94286859885608</v>
          </cell>
          <cell r="AB86">
            <v>316.94286859885608</v>
          </cell>
        </row>
        <row r="87">
          <cell r="F87">
            <v>511.70008970268196</v>
          </cell>
          <cell r="G87">
            <v>511.70008970268196</v>
          </cell>
          <cell r="H87">
            <v>511.70008970268196</v>
          </cell>
          <cell r="I87">
            <v>511.70008970268196</v>
          </cell>
          <cell r="J87">
            <v>511.70008970268196</v>
          </cell>
          <cell r="K87">
            <v>511.70008970268196</v>
          </cell>
          <cell r="L87">
            <v>511.70008970268196</v>
          </cell>
          <cell r="N87">
            <v>511.70008970268196</v>
          </cell>
          <cell r="O87">
            <v>511.70008970268196</v>
          </cell>
          <cell r="P87">
            <v>511.70008970268196</v>
          </cell>
          <cell r="Q87">
            <v>511.70008970268196</v>
          </cell>
          <cell r="R87">
            <v>511.70008970268196</v>
          </cell>
          <cell r="S87">
            <v>511.70008970268196</v>
          </cell>
          <cell r="T87">
            <v>511.70008970268196</v>
          </cell>
          <cell r="V87">
            <v>511.70008970268196</v>
          </cell>
          <cell r="W87">
            <v>511.70008970268196</v>
          </cell>
          <cell r="X87">
            <v>511.70008970268196</v>
          </cell>
          <cell r="Y87">
            <v>511.70008970268196</v>
          </cell>
          <cell r="Z87">
            <v>511.70008970268196</v>
          </cell>
          <cell r="AA87">
            <v>511.70008970268196</v>
          </cell>
          <cell r="AB87">
            <v>511.70008970268196</v>
          </cell>
        </row>
        <row r="88">
          <cell r="F88">
            <v>64.894243658275983</v>
          </cell>
          <cell r="G88">
            <v>64.894243658275983</v>
          </cell>
          <cell r="H88">
            <v>64.894243658275983</v>
          </cell>
          <cell r="I88">
            <v>64.894243658275983</v>
          </cell>
          <cell r="J88">
            <v>64.894243658275983</v>
          </cell>
          <cell r="K88">
            <v>64.894243658275983</v>
          </cell>
          <cell r="L88">
            <v>64.894243658275983</v>
          </cell>
          <cell r="N88">
            <v>64.894243658275983</v>
          </cell>
          <cell r="O88">
            <v>64.894243658275983</v>
          </cell>
          <cell r="P88">
            <v>64.894243658275983</v>
          </cell>
          <cell r="Q88">
            <v>64.894243658275983</v>
          </cell>
          <cell r="R88">
            <v>64.894243658275983</v>
          </cell>
          <cell r="S88">
            <v>64.894243658275983</v>
          </cell>
          <cell r="T88">
            <v>64.894243658275983</v>
          </cell>
          <cell r="V88">
            <v>64.894243658275983</v>
          </cell>
          <cell r="W88">
            <v>64.894243658275983</v>
          </cell>
          <cell r="X88">
            <v>64.894243658275983</v>
          </cell>
          <cell r="Y88">
            <v>64.894243658275983</v>
          </cell>
          <cell r="Z88">
            <v>64.894243658275983</v>
          </cell>
          <cell r="AA88">
            <v>64.894243658275983</v>
          </cell>
          <cell r="AB88">
            <v>64.894243658275983</v>
          </cell>
        </row>
        <row r="89">
          <cell r="F89">
            <v>0</v>
          </cell>
          <cell r="G89">
            <v>0</v>
          </cell>
          <cell r="H89">
            <v>0</v>
          </cell>
          <cell r="I89">
            <v>0</v>
          </cell>
          <cell r="J89">
            <v>0</v>
          </cell>
          <cell r="K89">
            <v>0</v>
          </cell>
          <cell r="L89">
            <v>0</v>
          </cell>
          <cell r="N89">
            <v>0</v>
          </cell>
          <cell r="O89">
            <v>0</v>
          </cell>
          <cell r="P89">
            <v>0</v>
          </cell>
          <cell r="Q89">
            <v>0</v>
          </cell>
          <cell r="R89">
            <v>0</v>
          </cell>
          <cell r="S89">
            <v>0</v>
          </cell>
          <cell r="T89">
            <v>0</v>
          </cell>
          <cell r="V89">
            <v>0</v>
          </cell>
          <cell r="W89">
            <v>0</v>
          </cell>
          <cell r="X89">
            <v>0</v>
          </cell>
          <cell r="Y89">
            <v>0</v>
          </cell>
          <cell r="Z89">
            <v>0</v>
          </cell>
          <cell r="AA89">
            <v>0</v>
          </cell>
          <cell r="AB89">
            <v>0</v>
          </cell>
        </row>
        <row r="90">
          <cell r="F90">
            <v>1242.5103955208801</v>
          </cell>
          <cell r="G90">
            <v>1242.5103955208801</v>
          </cell>
          <cell r="H90">
            <v>1242.5103955208801</v>
          </cell>
          <cell r="I90">
            <v>1242.5103955208801</v>
          </cell>
          <cell r="J90">
            <v>1242.5103955208801</v>
          </cell>
          <cell r="K90">
            <v>1242.5103955208801</v>
          </cell>
          <cell r="L90">
            <v>1242.5103955208801</v>
          </cell>
          <cell r="N90">
            <v>1242.5103955208801</v>
          </cell>
          <cell r="O90">
            <v>1242.5103955208801</v>
          </cell>
          <cell r="P90">
            <v>1242.5103955208801</v>
          </cell>
          <cell r="Q90">
            <v>1242.5103955208801</v>
          </cell>
          <cell r="R90">
            <v>1242.5103955208801</v>
          </cell>
          <cell r="S90">
            <v>1242.5103955208801</v>
          </cell>
          <cell r="T90">
            <v>1242.5103955208801</v>
          </cell>
          <cell r="V90">
            <v>1242.5103955208801</v>
          </cell>
          <cell r="W90">
            <v>1242.5103955208801</v>
          </cell>
          <cell r="X90">
            <v>1242.5103955208801</v>
          </cell>
          <cell r="Y90">
            <v>1242.5103955208801</v>
          </cell>
          <cell r="Z90">
            <v>1242.5103955208801</v>
          </cell>
          <cell r="AA90">
            <v>1242.5103955208801</v>
          </cell>
          <cell r="AB90">
            <v>1242.5103955208801</v>
          </cell>
        </row>
        <row r="91">
          <cell r="F91">
            <v>1283.5333122059594</v>
          </cell>
          <cell r="G91">
            <v>1283.5333122059594</v>
          </cell>
          <cell r="H91">
            <v>1283.5333122059594</v>
          </cell>
          <cell r="I91">
            <v>1283.5333122059594</v>
          </cell>
          <cell r="J91">
            <v>1283.5333122059594</v>
          </cell>
          <cell r="K91">
            <v>1283.5333122059594</v>
          </cell>
          <cell r="L91">
            <v>1283.5333122059594</v>
          </cell>
          <cell r="N91">
            <v>1283.5333122059594</v>
          </cell>
          <cell r="O91">
            <v>1283.5333122059594</v>
          </cell>
          <cell r="P91">
            <v>1283.5333122059594</v>
          </cell>
          <cell r="Q91">
            <v>1283.5333122059594</v>
          </cell>
          <cell r="R91">
            <v>1283.5333122059594</v>
          </cell>
          <cell r="S91">
            <v>1283.5333122059594</v>
          </cell>
          <cell r="T91">
            <v>1283.5333122059594</v>
          </cell>
          <cell r="V91">
            <v>1283.5333122059594</v>
          </cell>
          <cell r="W91">
            <v>1283.5333122059594</v>
          </cell>
          <cell r="X91">
            <v>1283.5333122059594</v>
          </cell>
          <cell r="Y91">
            <v>1283.5333122059594</v>
          </cell>
          <cell r="Z91">
            <v>1283.5333122059594</v>
          </cell>
          <cell r="AA91">
            <v>1283.5333122059594</v>
          </cell>
          <cell r="AB91">
            <v>1283.5333122059594</v>
          </cell>
        </row>
        <row r="92">
          <cell r="F92">
            <v>139.99501070265728</v>
          </cell>
          <cell r="G92">
            <v>139.99501070265728</v>
          </cell>
          <cell r="H92">
            <v>139.99501070265728</v>
          </cell>
          <cell r="I92">
            <v>139.99501070265728</v>
          </cell>
          <cell r="J92">
            <v>139.99501070265728</v>
          </cell>
          <cell r="K92">
            <v>139.99501070265728</v>
          </cell>
          <cell r="L92">
            <v>139.99501070265728</v>
          </cell>
          <cell r="N92">
            <v>139.99501070265728</v>
          </cell>
          <cell r="O92">
            <v>139.99501070265728</v>
          </cell>
          <cell r="P92">
            <v>139.99501070265728</v>
          </cell>
          <cell r="Q92">
            <v>139.99501070265728</v>
          </cell>
          <cell r="R92">
            <v>139.99501070265728</v>
          </cell>
          <cell r="S92">
            <v>139.99501070265728</v>
          </cell>
          <cell r="T92">
            <v>139.99501070265728</v>
          </cell>
          <cell r="V92">
            <v>139.99501070265728</v>
          </cell>
          <cell r="W92">
            <v>139.99501070265728</v>
          </cell>
          <cell r="X92">
            <v>139.99501070265728</v>
          </cell>
          <cell r="Y92">
            <v>139.99501070265728</v>
          </cell>
          <cell r="Z92">
            <v>139.99501070265728</v>
          </cell>
          <cell r="AA92">
            <v>139.99501070265728</v>
          </cell>
          <cell r="AB92">
            <v>139.99501070265728</v>
          </cell>
        </row>
        <row r="93">
          <cell r="F93">
            <v>800.06126085203812</v>
          </cell>
          <cell r="G93">
            <v>800.06126085203812</v>
          </cell>
          <cell r="H93">
            <v>800.06126085203812</v>
          </cell>
          <cell r="I93">
            <v>800.06126085203812</v>
          </cell>
          <cell r="J93">
            <v>800.06126085203812</v>
          </cell>
          <cell r="K93">
            <v>800.06126085203812</v>
          </cell>
          <cell r="L93">
            <v>800.06126085203812</v>
          </cell>
          <cell r="N93">
            <v>800.06126085203812</v>
          </cell>
          <cell r="O93">
            <v>800.06126085203812</v>
          </cell>
          <cell r="P93">
            <v>800.06126085203812</v>
          </cell>
          <cell r="Q93">
            <v>800.06126085203812</v>
          </cell>
          <cell r="R93">
            <v>800.06126085203812</v>
          </cell>
          <cell r="S93">
            <v>800.06126085203812</v>
          </cell>
          <cell r="T93">
            <v>800.06126085203812</v>
          </cell>
          <cell r="V93">
            <v>800.06126085203812</v>
          </cell>
          <cell r="W93">
            <v>800.06126085203812</v>
          </cell>
          <cell r="X93">
            <v>800.06126085203812</v>
          </cell>
          <cell r="Y93">
            <v>800.06126085203812</v>
          </cell>
          <cell r="Z93">
            <v>800.06126085203812</v>
          </cell>
          <cell r="AA93">
            <v>800.06126085203812</v>
          </cell>
          <cell r="AB93">
            <v>800.06126085203812</v>
          </cell>
        </row>
        <row r="94">
          <cell r="F94">
            <v>17.911482070869145</v>
          </cell>
          <cell r="G94">
            <v>17.911482070869145</v>
          </cell>
          <cell r="H94">
            <v>17.911482070869145</v>
          </cell>
          <cell r="I94">
            <v>17.911482070869145</v>
          </cell>
          <cell r="J94">
            <v>17.911482070869145</v>
          </cell>
          <cell r="K94">
            <v>17.911482070869145</v>
          </cell>
          <cell r="L94">
            <v>17.911482070869145</v>
          </cell>
          <cell r="N94">
            <v>17.911482070869145</v>
          </cell>
          <cell r="O94">
            <v>17.911482070869145</v>
          </cell>
          <cell r="P94">
            <v>17.911482070869145</v>
          </cell>
          <cell r="Q94">
            <v>17.911482070869145</v>
          </cell>
          <cell r="R94">
            <v>17.911482070869145</v>
          </cell>
          <cell r="S94">
            <v>17.911482070869145</v>
          </cell>
          <cell r="T94">
            <v>17.911482070869145</v>
          </cell>
          <cell r="V94">
            <v>17.911482070869145</v>
          </cell>
          <cell r="W94">
            <v>17.911482070869145</v>
          </cell>
          <cell r="X94">
            <v>17.911482070869145</v>
          </cell>
          <cell r="Y94">
            <v>17.911482070869145</v>
          </cell>
          <cell r="Z94">
            <v>17.911482070869145</v>
          </cell>
          <cell r="AA94">
            <v>17.911482070869145</v>
          </cell>
          <cell r="AB94">
            <v>17.911482070869145</v>
          </cell>
        </row>
        <row r="95">
          <cell r="F95">
            <v>439.42346481810642</v>
          </cell>
          <cell r="G95">
            <v>439.42346481810642</v>
          </cell>
          <cell r="H95">
            <v>439.42346481810642</v>
          </cell>
          <cell r="I95">
            <v>439.42346481810642</v>
          </cell>
          <cell r="J95">
            <v>439.42346481810642</v>
          </cell>
          <cell r="K95">
            <v>439.42346481810642</v>
          </cell>
          <cell r="L95">
            <v>439.42346481810642</v>
          </cell>
          <cell r="N95">
            <v>439.42346481810642</v>
          </cell>
          <cell r="O95">
            <v>439.42346481810642</v>
          </cell>
          <cell r="P95">
            <v>439.42346481810642</v>
          </cell>
          <cell r="Q95">
            <v>439.42346481810642</v>
          </cell>
          <cell r="R95">
            <v>439.42346481810642</v>
          </cell>
          <cell r="S95">
            <v>439.42346481810642</v>
          </cell>
          <cell r="T95">
            <v>439.42346481810642</v>
          </cell>
          <cell r="V95">
            <v>439.42346481810642</v>
          </cell>
          <cell r="W95">
            <v>439.42346481810642</v>
          </cell>
          <cell r="X95">
            <v>439.42346481810642</v>
          </cell>
          <cell r="Y95">
            <v>439.42346481810642</v>
          </cell>
          <cell r="Z95">
            <v>439.42346481810642</v>
          </cell>
          <cell r="AA95">
            <v>439.42346481810642</v>
          </cell>
          <cell r="AB95">
            <v>439.42346481810642</v>
          </cell>
        </row>
        <row r="96">
          <cell r="F96">
            <v>29.065577868231635</v>
          </cell>
          <cell r="G96">
            <v>29.065577868231635</v>
          </cell>
          <cell r="H96">
            <v>29.065577868231635</v>
          </cell>
          <cell r="I96">
            <v>29.065577868231635</v>
          </cell>
          <cell r="J96">
            <v>29.065577868231635</v>
          </cell>
          <cell r="K96">
            <v>29.065577868231635</v>
          </cell>
          <cell r="L96">
            <v>29.065577868231635</v>
          </cell>
          <cell r="N96">
            <v>29.065577868231635</v>
          </cell>
          <cell r="O96">
            <v>29.065577868231635</v>
          </cell>
          <cell r="P96">
            <v>29.065577868231635</v>
          </cell>
          <cell r="Q96">
            <v>29.065577868231635</v>
          </cell>
          <cell r="R96">
            <v>29.065577868231635</v>
          </cell>
          <cell r="S96">
            <v>29.065577868231635</v>
          </cell>
          <cell r="T96">
            <v>29.065577868231635</v>
          </cell>
          <cell r="V96">
            <v>29.065577868231635</v>
          </cell>
          <cell r="W96">
            <v>29.065577868231635</v>
          </cell>
          <cell r="X96">
            <v>29.065577868231635</v>
          </cell>
          <cell r="Y96">
            <v>29.065577868231635</v>
          </cell>
          <cell r="Z96">
            <v>29.065577868231635</v>
          </cell>
          <cell r="AA96">
            <v>29.065577868231635</v>
          </cell>
          <cell r="AB96">
            <v>29.065577868231635</v>
          </cell>
        </row>
        <row r="97">
          <cell r="F97">
            <v>188.37048054157674</v>
          </cell>
          <cell r="G97">
            <v>188.37048054157674</v>
          </cell>
          <cell r="H97">
            <v>188.37048054157674</v>
          </cell>
          <cell r="I97">
            <v>188.37048054157674</v>
          </cell>
          <cell r="J97">
            <v>188.37048054157674</v>
          </cell>
          <cell r="K97">
            <v>188.37048054157674</v>
          </cell>
          <cell r="L97">
            <v>188.37048054157674</v>
          </cell>
          <cell r="N97">
            <v>188.37048054157674</v>
          </cell>
          <cell r="O97">
            <v>188.37048054157674</v>
          </cell>
          <cell r="P97">
            <v>188.37048054157674</v>
          </cell>
          <cell r="Q97">
            <v>188.37048054157674</v>
          </cell>
          <cell r="R97">
            <v>188.37048054157674</v>
          </cell>
          <cell r="S97">
            <v>188.37048054157674</v>
          </cell>
          <cell r="T97">
            <v>188.37048054157674</v>
          </cell>
          <cell r="V97">
            <v>188.37048054157674</v>
          </cell>
          <cell r="W97">
            <v>188.37048054157674</v>
          </cell>
          <cell r="X97">
            <v>188.37048054157674</v>
          </cell>
          <cell r="Y97">
            <v>188.37048054157674</v>
          </cell>
          <cell r="Z97">
            <v>188.37048054157674</v>
          </cell>
          <cell r="AA97">
            <v>188.37048054157674</v>
          </cell>
          <cell r="AB97">
            <v>188.37048054157674</v>
          </cell>
        </row>
        <row r="98">
          <cell r="F98">
            <v>28.612225925799944</v>
          </cell>
          <cell r="G98">
            <v>28.612225925799944</v>
          </cell>
          <cell r="H98">
            <v>28.612225925799944</v>
          </cell>
          <cell r="I98">
            <v>28.612225925799944</v>
          </cell>
          <cell r="J98">
            <v>28.612225925799944</v>
          </cell>
          <cell r="K98">
            <v>28.612225925799944</v>
          </cell>
          <cell r="L98">
            <v>28.612225925799944</v>
          </cell>
          <cell r="N98">
            <v>28.612225925799944</v>
          </cell>
          <cell r="O98">
            <v>28.612225925799944</v>
          </cell>
          <cell r="P98">
            <v>28.612225925799944</v>
          </cell>
          <cell r="Q98">
            <v>28.612225925799944</v>
          </cell>
          <cell r="R98">
            <v>28.612225925799944</v>
          </cell>
          <cell r="S98">
            <v>28.612225925799944</v>
          </cell>
          <cell r="T98">
            <v>28.612225925799944</v>
          </cell>
          <cell r="V98">
            <v>28.612225925799944</v>
          </cell>
          <cell r="W98">
            <v>28.612225925799944</v>
          </cell>
          <cell r="X98">
            <v>28.612225925799944</v>
          </cell>
          <cell r="Y98">
            <v>28.612225925799944</v>
          </cell>
          <cell r="Z98">
            <v>28.612225925799944</v>
          </cell>
          <cell r="AA98">
            <v>28.612225925799944</v>
          </cell>
          <cell r="AB98">
            <v>28.612225925799944</v>
          </cell>
        </row>
        <row r="99">
          <cell r="F99">
            <v>79.558745319571585</v>
          </cell>
          <cell r="G99">
            <v>79.558745319571585</v>
          </cell>
          <cell r="H99">
            <v>79.558745319571585</v>
          </cell>
          <cell r="I99">
            <v>79.558745319571585</v>
          </cell>
          <cell r="J99">
            <v>79.558745319571585</v>
          </cell>
          <cell r="K99">
            <v>79.558745319571585</v>
          </cell>
          <cell r="L99">
            <v>79.558745319571585</v>
          </cell>
          <cell r="N99">
            <v>79.558745319571585</v>
          </cell>
          <cell r="O99">
            <v>79.558745319571585</v>
          </cell>
          <cell r="P99">
            <v>79.558745319571585</v>
          </cell>
          <cell r="Q99">
            <v>79.558745319571585</v>
          </cell>
          <cell r="R99">
            <v>79.558745319571585</v>
          </cell>
          <cell r="S99">
            <v>79.558745319571585</v>
          </cell>
          <cell r="T99">
            <v>79.558745319571585</v>
          </cell>
          <cell r="V99">
            <v>79.558745319571585</v>
          </cell>
          <cell r="W99">
            <v>79.558745319571585</v>
          </cell>
          <cell r="X99">
            <v>79.558745319571585</v>
          </cell>
          <cell r="Y99">
            <v>79.558745319571585</v>
          </cell>
          <cell r="Z99">
            <v>79.558745319571585</v>
          </cell>
          <cell r="AA99">
            <v>79.558745319571585</v>
          </cell>
          <cell r="AB99">
            <v>79.558745319571585</v>
          </cell>
        </row>
        <row r="100">
          <cell r="F100">
            <v>31.828148491427068</v>
          </cell>
          <cell r="G100">
            <v>31.828148491427068</v>
          </cell>
          <cell r="H100">
            <v>31.828148491427068</v>
          </cell>
          <cell r="I100">
            <v>31.828148491427068</v>
          </cell>
          <cell r="J100">
            <v>31.828148491427068</v>
          </cell>
          <cell r="K100">
            <v>31.828148491427068</v>
          </cell>
          <cell r="L100">
            <v>31.828148491427068</v>
          </cell>
          <cell r="N100">
            <v>31.828148491427068</v>
          </cell>
          <cell r="O100">
            <v>31.828148491427068</v>
          </cell>
          <cell r="P100">
            <v>31.828148491427068</v>
          </cell>
          <cell r="Q100">
            <v>31.828148491427068</v>
          </cell>
          <cell r="R100">
            <v>31.828148491427068</v>
          </cell>
          <cell r="S100">
            <v>31.828148491427068</v>
          </cell>
          <cell r="T100">
            <v>31.828148491427068</v>
          </cell>
          <cell r="V100">
            <v>31.828148491427068</v>
          </cell>
          <cell r="W100">
            <v>31.828148491427068</v>
          </cell>
          <cell r="X100">
            <v>31.828148491427068</v>
          </cell>
          <cell r="Y100">
            <v>31.828148491427068</v>
          </cell>
          <cell r="Z100">
            <v>31.828148491427068</v>
          </cell>
          <cell r="AA100">
            <v>31.828148491427068</v>
          </cell>
          <cell r="AB100">
            <v>31.828148491427068</v>
          </cell>
        </row>
        <row r="101">
          <cell r="F101">
            <v>200.92882010335535</v>
          </cell>
          <cell r="G101">
            <v>200.92882010335535</v>
          </cell>
          <cell r="H101">
            <v>200.92882010335535</v>
          </cell>
          <cell r="I101">
            <v>200.92882010335535</v>
          </cell>
          <cell r="J101">
            <v>200.92882010335535</v>
          </cell>
          <cell r="K101">
            <v>200.92882010335535</v>
          </cell>
          <cell r="L101">
            <v>200.92882010335535</v>
          </cell>
          <cell r="N101">
            <v>200.92882010335535</v>
          </cell>
          <cell r="O101">
            <v>200.92882010335535</v>
          </cell>
          <cell r="P101">
            <v>200.92882010335535</v>
          </cell>
          <cell r="Q101">
            <v>200.92882010335535</v>
          </cell>
          <cell r="R101">
            <v>200.92882010335535</v>
          </cell>
          <cell r="S101">
            <v>200.92882010335535</v>
          </cell>
          <cell r="T101">
            <v>200.92882010335535</v>
          </cell>
          <cell r="V101">
            <v>200.92882010335535</v>
          </cell>
          <cell r="W101">
            <v>200.92882010335535</v>
          </cell>
          <cell r="X101">
            <v>200.92882010335535</v>
          </cell>
          <cell r="Y101">
            <v>200.92882010335535</v>
          </cell>
          <cell r="Z101">
            <v>200.92882010335535</v>
          </cell>
          <cell r="AA101">
            <v>200.92882010335535</v>
          </cell>
          <cell r="AB101">
            <v>200.92882010335535</v>
          </cell>
        </row>
        <row r="102">
          <cell r="F102">
            <v>23.224159909728165</v>
          </cell>
          <cell r="G102">
            <v>23.224159909728165</v>
          </cell>
          <cell r="H102">
            <v>23.224159909728165</v>
          </cell>
          <cell r="I102">
            <v>23.224159909728165</v>
          </cell>
          <cell r="J102">
            <v>23.224159909728165</v>
          </cell>
          <cell r="K102">
            <v>23.224159909728165</v>
          </cell>
          <cell r="L102">
            <v>23.224159909728165</v>
          </cell>
          <cell r="N102">
            <v>23.224159909728165</v>
          </cell>
          <cell r="O102">
            <v>23.224159909728165</v>
          </cell>
          <cell r="P102">
            <v>23.224159909728165</v>
          </cell>
          <cell r="Q102">
            <v>23.224159909728165</v>
          </cell>
          <cell r="R102">
            <v>23.224159909728165</v>
          </cell>
          <cell r="S102">
            <v>23.224159909728165</v>
          </cell>
          <cell r="T102">
            <v>23.224159909728165</v>
          </cell>
          <cell r="V102">
            <v>23.224159909728165</v>
          </cell>
          <cell r="W102">
            <v>23.224159909728165</v>
          </cell>
          <cell r="X102">
            <v>23.224159909728165</v>
          </cell>
          <cell r="Y102">
            <v>23.224159909728165</v>
          </cell>
          <cell r="Z102">
            <v>23.224159909728165</v>
          </cell>
          <cell r="AA102">
            <v>23.224159909728165</v>
          </cell>
          <cell r="AB102">
            <v>23.224159909728165</v>
          </cell>
        </row>
        <row r="103">
          <cell r="F103">
            <v>68.206282200939242</v>
          </cell>
          <cell r="G103">
            <v>68.206282200939242</v>
          </cell>
          <cell r="H103">
            <v>68.206282200939242</v>
          </cell>
          <cell r="I103">
            <v>68.206282200939242</v>
          </cell>
          <cell r="J103">
            <v>68.206282200939242</v>
          </cell>
          <cell r="K103">
            <v>68.206282200939242</v>
          </cell>
          <cell r="L103">
            <v>68.206282200939242</v>
          </cell>
          <cell r="N103">
            <v>68.206282200939242</v>
          </cell>
          <cell r="O103">
            <v>68.206282200939242</v>
          </cell>
          <cell r="P103">
            <v>68.206282200939242</v>
          </cell>
          <cell r="Q103">
            <v>68.206282200939242</v>
          </cell>
          <cell r="R103">
            <v>68.206282200939242</v>
          </cell>
          <cell r="S103">
            <v>68.206282200939242</v>
          </cell>
          <cell r="T103">
            <v>68.206282200939242</v>
          </cell>
          <cell r="V103">
            <v>68.206282200939242</v>
          </cell>
          <cell r="W103">
            <v>68.206282200939242</v>
          </cell>
          <cell r="X103">
            <v>68.206282200939242</v>
          </cell>
          <cell r="Y103">
            <v>68.206282200939242</v>
          </cell>
          <cell r="Z103">
            <v>68.206282200939242</v>
          </cell>
          <cell r="AA103">
            <v>68.206282200939242</v>
          </cell>
          <cell r="AB103">
            <v>68.206282200939242</v>
          </cell>
        </row>
        <row r="104">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V104">
            <v>0</v>
          </cell>
          <cell r="W104">
            <v>0</v>
          </cell>
          <cell r="X104">
            <v>0</v>
          </cell>
          <cell r="Y104">
            <v>0</v>
          </cell>
          <cell r="Z104">
            <v>0</v>
          </cell>
          <cell r="AA104">
            <v>0</v>
          </cell>
          <cell r="AB104">
            <v>0</v>
          </cell>
        </row>
        <row r="105">
          <cell r="F105">
            <v>195.44455672782564</v>
          </cell>
          <cell r="G105">
            <v>195.44455672782564</v>
          </cell>
          <cell r="H105">
            <v>195.44455672782564</v>
          </cell>
          <cell r="I105">
            <v>195.44455672782564</v>
          </cell>
          <cell r="J105">
            <v>195.44455672782564</v>
          </cell>
          <cell r="K105">
            <v>195.44455672782564</v>
          </cell>
          <cell r="L105">
            <v>195.44455672782564</v>
          </cell>
          <cell r="N105">
            <v>195.44455672782564</v>
          </cell>
          <cell r="O105">
            <v>195.44455672782564</v>
          </cell>
          <cell r="P105">
            <v>195.44455672782564</v>
          </cell>
          <cell r="Q105">
            <v>195.44455672782564</v>
          </cell>
          <cell r="R105">
            <v>195.44455672782564</v>
          </cell>
          <cell r="S105">
            <v>195.44455672782564</v>
          </cell>
          <cell r="T105">
            <v>195.44455672782564</v>
          </cell>
          <cell r="V105">
            <v>195.44455672782564</v>
          </cell>
          <cell r="W105">
            <v>195.44455672782564</v>
          </cell>
          <cell r="X105">
            <v>195.44455672782564</v>
          </cell>
          <cell r="Y105">
            <v>195.44455672782564</v>
          </cell>
          <cell r="Z105">
            <v>195.44455672782564</v>
          </cell>
          <cell r="AA105">
            <v>195.44455672782564</v>
          </cell>
          <cell r="AB105">
            <v>195.44455672782564</v>
          </cell>
        </row>
        <row r="106">
          <cell r="F106">
            <v>10.706679488732988</v>
          </cell>
          <cell r="G106">
            <v>10.706679488732988</v>
          </cell>
          <cell r="H106">
            <v>10.706679488732988</v>
          </cell>
          <cell r="I106">
            <v>10.706679488732988</v>
          </cell>
          <cell r="J106">
            <v>10.706679488732988</v>
          </cell>
          <cell r="K106">
            <v>10.706679488732988</v>
          </cell>
          <cell r="L106">
            <v>10.706679488732988</v>
          </cell>
          <cell r="N106">
            <v>10.706679488732988</v>
          </cell>
          <cell r="O106">
            <v>10.706679488732988</v>
          </cell>
          <cell r="P106">
            <v>10.706679488732988</v>
          </cell>
          <cell r="Q106">
            <v>10.706679488732988</v>
          </cell>
          <cell r="R106">
            <v>10.706679488732988</v>
          </cell>
          <cell r="S106">
            <v>10.706679488732988</v>
          </cell>
          <cell r="T106">
            <v>10.706679488732988</v>
          </cell>
          <cell r="V106">
            <v>10.706679488732988</v>
          </cell>
          <cell r="W106">
            <v>10.706679488732988</v>
          </cell>
          <cell r="X106">
            <v>10.706679488732988</v>
          </cell>
          <cell r="Y106">
            <v>10.706679488732988</v>
          </cell>
          <cell r="Z106">
            <v>10.706679488732988</v>
          </cell>
          <cell r="AA106">
            <v>10.706679488732988</v>
          </cell>
          <cell r="AB106">
            <v>10.706679488732988</v>
          </cell>
        </row>
        <row r="107">
          <cell r="F107">
            <v>158.81778101832623</v>
          </cell>
          <cell r="G107">
            <v>158.81778101832623</v>
          </cell>
          <cell r="H107">
            <v>158.81778101832623</v>
          </cell>
          <cell r="I107">
            <v>158.81778101832623</v>
          </cell>
          <cell r="J107">
            <v>158.81778101832623</v>
          </cell>
          <cell r="K107">
            <v>158.81778101832623</v>
          </cell>
          <cell r="L107">
            <v>158.81778101832623</v>
          </cell>
          <cell r="N107">
            <v>158.81778101832623</v>
          </cell>
          <cell r="O107">
            <v>158.81778101832623</v>
          </cell>
          <cell r="P107">
            <v>158.81778101832623</v>
          </cell>
          <cell r="Q107">
            <v>158.81778101832623</v>
          </cell>
          <cell r="R107">
            <v>158.81778101832623</v>
          </cell>
          <cell r="S107">
            <v>158.81778101832623</v>
          </cell>
          <cell r="T107">
            <v>158.81778101832623</v>
          </cell>
          <cell r="V107">
            <v>158.81778101832623</v>
          </cell>
          <cell r="W107">
            <v>158.81778101832623</v>
          </cell>
          <cell r="X107">
            <v>158.81778101832623</v>
          </cell>
          <cell r="Y107">
            <v>158.81778101832623</v>
          </cell>
          <cell r="Z107">
            <v>158.81778101832623</v>
          </cell>
          <cell r="AA107">
            <v>158.81778101832623</v>
          </cell>
          <cell r="AB107">
            <v>158.81778101832623</v>
          </cell>
        </row>
        <row r="108">
          <cell r="F108">
            <v>0</v>
          </cell>
          <cell r="G108">
            <v>0</v>
          </cell>
          <cell r="H108">
            <v>0</v>
          </cell>
          <cell r="I108">
            <v>0</v>
          </cell>
          <cell r="J108">
            <v>0</v>
          </cell>
          <cell r="K108">
            <v>0</v>
          </cell>
          <cell r="L108">
            <v>0</v>
          </cell>
          <cell r="N108">
            <v>0</v>
          </cell>
          <cell r="O108">
            <v>0</v>
          </cell>
          <cell r="P108">
            <v>0</v>
          </cell>
          <cell r="Q108">
            <v>0</v>
          </cell>
          <cell r="R108">
            <v>0</v>
          </cell>
          <cell r="S108">
            <v>0</v>
          </cell>
          <cell r="T108">
            <v>0</v>
          </cell>
          <cell r="V108">
            <v>0</v>
          </cell>
          <cell r="W108">
            <v>0</v>
          </cell>
          <cell r="X108">
            <v>0</v>
          </cell>
          <cell r="Y108">
            <v>0</v>
          </cell>
          <cell r="Z108">
            <v>0</v>
          </cell>
          <cell r="AA108">
            <v>0</v>
          </cell>
          <cell r="AB108">
            <v>0</v>
          </cell>
        </row>
        <row r="109">
          <cell r="F109">
            <v>18.825638945665776</v>
          </cell>
          <cell r="G109">
            <v>18.825638945665776</v>
          </cell>
          <cell r="H109">
            <v>18.825638945665776</v>
          </cell>
          <cell r="I109">
            <v>18.825638945665776</v>
          </cell>
          <cell r="J109">
            <v>18.825638945665776</v>
          </cell>
          <cell r="K109">
            <v>18.825638945665776</v>
          </cell>
          <cell r="L109">
            <v>18.825638945665776</v>
          </cell>
          <cell r="N109">
            <v>18.825638945665776</v>
          </cell>
          <cell r="O109">
            <v>18.825638945665776</v>
          </cell>
          <cell r="P109">
            <v>18.825638945665776</v>
          </cell>
          <cell r="Q109">
            <v>18.825638945665776</v>
          </cell>
          <cell r="R109">
            <v>18.825638945665776</v>
          </cell>
          <cell r="S109">
            <v>18.825638945665776</v>
          </cell>
          <cell r="T109">
            <v>18.825638945665776</v>
          </cell>
          <cell r="V109">
            <v>18.825638945665776</v>
          </cell>
          <cell r="W109">
            <v>18.825638945665776</v>
          </cell>
          <cell r="X109">
            <v>18.825638945665776</v>
          </cell>
          <cell r="Y109">
            <v>18.825638945665776</v>
          </cell>
          <cell r="Z109">
            <v>18.825638945665776</v>
          </cell>
          <cell r="AA109">
            <v>18.825638945665776</v>
          </cell>
          <cell r="AB109">
            <v>18.825638945665776</v>
          </cell>
        </row>
        <row r="110">
          <cell r="F110">
            <v>63.703521420915166</v>
          </cell>
          <cell r="G110">
            <v>63.703521420915166</v>
          </cell>
          <cell r="H110">
            <v>63.703521420915166</v>
          </cell>
          <cell r="I110">
            <v>63.703521420915166</v>
          </cell>
          <cell r="J110">
            <v>63.703521420915166</v>
          </cell>
          <cell r="K110">
            <v>63.703521420915166</v>
          </cell>
          <cell r="L110">
            <v>63.703521420915166</v>
          </cell>
          <cell r="N110">
            <v>63.703521420915166</v>
          </cell>
          <cell r="O110">
            <v>63.703521420915166</v>
          </cell>
          <cell r="P110">
            <v>63.703521420915166</v>
          </cell>
          <cell r="Q110">
            <v>63.703521420915166</v>
          </cell>
          <cell r="R110">
            <v>63.703521420915166</v>
          </cell>
          <cell r="S110">
            <v>63.703521420915166</v>
          </cell>
          <cell r="T110">
            <v>63.703521420915166</v>
          </cell>
          <cell r="V110">
            <v>63.703521420915166</v>
          </cell>
          <cell r="W110">
            <v>63.703521420915166</v>
          </cell>
          <cell r="X110">
            <v>63.703521420915166</v>
          </cell>
          <cell r="Y110">
            <v>63.703521420915166</v>
          </cell>
          <cell r="Z110">
            <v>63.703521420915166</v>
          </cell>
          <cell r="AA110">
            <v>63.703521420915166</v>
          </cell>
          <cell r="AB110">
            <v>63.703521420915166</v>
          </cell>
        </row>
        <row r="138">
          <cell r="F138">
            <v>0.68765045417180382</v>
          </cell>
          <cell r="G138">
            <v>0.56510535486397862</v>
          </cell>
          <cell r="H138">
            <v>0.55128688252562441</v>
          </cell>
          <cell r="I138">
            <v>0.49951116301053089</v>
          </cell>
          <cell r="J138">
            <v>0.37787620819316053</v>
          </cell>
          <cell r="K138">
            <v>0.2068425807504195</v>
          </cell>
          <cell r="L138">
            <v>0.5582224583725014</v>
          </cell>
          <cell r="N138">
            <v>0.74966792111229053</v>
          </cell>
          <cell r="O138">
            <v>0.66695843629764784</v>
          </cell>
          <cell r="P138">
            <v>0.66254518804639184</v>
          </cell>
          <cell r="Q138">
            <v>0.72078493151105671</v>
          </cell>
          <cell r="R138">
            <v>0.73796656270195582</v>
          </cell>
          <cell r="S138">
            <v>0.53303110748311922</v>
          </cell>
          <cell r="T138">
            <v>0.69224035434198072</v>
          </cell>
          <cell r="V138">
            <v>0.72886009095569415</v>
          </cell>
          <cell r="W138">
            <v>0.6547399261079252</v>
          </cell>
          <cell r="X138">
            <v>0.64728724653183067</v>
          </cell>
          <cell r="Y138">
            <v>0.70791585189678119</v>
          </cell>
          <cell r="Z138">
            <v>0.65765868296821284</v>
          </cell>
          <cell r="AA138">
            <v>0.51067859307172492</v>
          </cell>
          <cell r="AB138">
            <v>0.66918985790501784</v>
          </cell>
        </row>
        <row r="160">
          <cell r="F160">
            <v>0.46452257194616453</v>
          </cell>
          <cell r="G160">
            <v>0.21921174092487594</v>
          </cell>
          <cell r="H160">
            <v>0.19569217540899311</v>
          </cell>
          <cell r="I160">
            <v>3.2144184629916236E-2</v>
          </cell>
          <cell r="J160">
            <v>-9.1532848745877804E-2</v>
          </cell>
          <cell r="K160">
            <v>-0.17508735870389647</v>
          </cell>
          <cell r="L160">
            <v>0.22769991928169592</v>
          </cell>
          <cell r="N160">
            <v>0.39348428486091469</v>
          </cell>
          <cell r="O160">
            <v>0.17374608931361596</v>
          </cell>
          <cell r="P160">
            <v>0.14924144085690336</v>
          </cell>
          <cell r="Q160">
            <v>0.23958694063344987</v>
          </cell>
          <cell r="R160">
            <v>0.31650412643205317</v>
          </cell>
          <cell r="S160">
            <v>0.20549011774403264</v>
          </cell>
          <cell r="T160">
            <v>0.25222776101438665</v>
          </cell>
          <cell r="V160">
            <v>0.41734821471955569</v>
          </cell>
          <cell r="W160">
            <v>0.17923989096969889</v>
          </cell>
          <cell r="X160">
            <v>0.15561758559567121</v>
          </cell>
          <cell r="Y160">
            <v>0.2272472650200433</v>
          </cell>
          <cell r="Z160">
            <v>0.22450141196039419</v>
          </cell>
          <cell r="AA160">
            <v>0.17929636674392427</v>
          </cell>
          <cell r="AB160">
            <v>0.24798074095786249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
      <sheetName val="SUMMARY_DETAIL"/>
      <sheetName val="SUMMARY_AC"/>
      <sheetName val="SUMMARY"/>
      <sheetName val="queries"/>
      <sheetName val="ALL"/>
      <sheetName val="Sum_ALL"/>
      <sheetName val="ALL_adj"/>
      <sheetName val="Sum_ALL_adj"/>
      <sheetName val="PENRYN"/>
      <sheetName val="Sum_PENRYN"/>
      <sheetName val="ST_LUKES"/>
      <sheetName val="Sum_ST_LUKES "/>
      <sheetName val="REST"/>
      <sheetName val="Sum_REST"/>
      <sheetName val="deprn"/>
      <sheetName val="CP_input"/>
      <sheetName val="PS"/>
      <sheetName val="Services"/>
      <sheetName val="CD_Non_PJ"/>
      <sheetName val="Streatham_Services"/>
      <sheetName val="cen_oth_inc"/>
      <sheetName val="PS_space_allocs"/>
    </sheetNames>
    <sheetDataSet>
      <sheetData sheetId="0"/>
      <sheetData sheetId="1">
        <row r="108">
          <cell r="J108">
            <v>0.94178111142728471</v>
          </cell>
        </row>
        <row r="109">
          <cell r="J109">
            <v>1.0078175575608264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PPLICATION"/>
      <sheetName val="BS AWARDS"/>
      <sheetName val="COVER SHEET"/>
      <sheetName val="BS QUERIES"/>
      <sheetName val="PYRAMID LOOKUPS"/>
    </sheetNames>
    <sheetDataSet>
      <sheetData sheetId="0" refreshError="1"/>
      <sheetData sheetId="1" refreshError="1">
        <row r="1">
          <cell r="A1" t="str">
            <v>PAC ID</v>
          </cell>
          <cell r="B1" t="str">
            <v>Project Title</v>
          </cell>
          <cell r="C1" t="str">
            <v>VATABLE PROJECT</v>
          </cell>
          <cell r="D1">
            <v>0</v>
          </cell>
          <cell r="E1" t="str">
            <v>Account Number</v>
          </cell>
          <cell r="F1" t="str">
            <v>Name (PI)</v>
          </cell>
          <cell r="G1" t="str">
            <v>CO-I</v>
          </cell>
          <cell r="H1" t="str">
            <v>Orgainisation</v>
          </cell>
          <cell r="I1" t="str">
            <v>Org Code</v>
          </cell>
          <cell r="J1" t="str">
            <v>CCY</v>
          </cell>
          <cell r="K1" t="str">
            <v>Amount</v>
          </cell>
          <cell r="L1" t="str">
            <v>Sponsor</v>
          </cell>
          <cell r="M1" t="str">
            <v>Announced Start Date</v>
          </cell>
          <cell r="N1" t="str">
            <v>Announced End Date</v>
          </cell>
          <cell r="O1" t="str">
            <v>Actual Start Date</v>
          </cell>
          <cell r="P1" t="str">
            <v>Actual End Date</v>
          </cell>
          <cell r="Q1" t="str">
            <v>Output VAT</v>
          </cell>
          <cell r="R1" t="str">
            <v>Input VAT</v>
          </cell>
          <cell r="S1" t="str">
            <v>UOA Name</v>
          </cell>
          <cell r="T1" t="str">
            <v>UOA Code</v>
          </cell>
          <cell r="U1" t="str">
            <v>Sponsor Name</v>
          </cell>
          <cell r="V1" t="str">
            <v>Sponsor Code</v>
          </cell>
          <cell r="W1" t="str">
            <v>PCAT</v>
          </cell>
          <cell r="X1" t="str">
            <v>GRANT NUMBER</v>
          </cell>
          <cell r="Y1" t="str">
            <v>STAFF MEMO</v>
          </cell>
          <cell r="Z1" t="str">
            <v>EQUIP MEMO</v>
          </cell>
          <cell r="AA1" t="str">
            <v>LOAN OF EQUIP</v>
          </cell>
          <cell r="AB1" t="str">
            <v>CLAIM PERIOD</v>
          </cell>
          <cell r="AC1" t="str">
            <v>PAYMENT METHOD NOTES</v>
          </cell>
          <cell r="AD1" t="str">
            <v>SPECIFIC CONTRACT REQUIRMENTS</v>
          </cell>
          <cell r="AE1" t="str">
            <v>OUR NOTES RE STAGE OF COMPLETION</v>
          </cell>
          <cell r="AF1" t="str">
            <v>STATUS</v>
          </cell>
        </row>
        <row r="2">
          <cell r="A2">
            <v>12345</v>
          </cell>
          <cell r="B2" t="str">
            <v>New Project</v>
          </cell>
          <cell r="C2" t="str">
            <v>YES</v>
          </cell>
          <cell r="D2" t="str">
            <v>N</v>
          </cell>
          <cell r="E2" t="str">
            <v/>
          </cell>
          <cell r="F2" t="str">
            <v>John Beassant</v>
          </cell>
          <cell r="G2" t="str">
            <v>Joe Bloggs</v>
          </cell>
          <cell r="H2">
            <v>0</v>
          </cell>
          <cell r="I2" t="str">
            <v/>
          </cell>
          <cell r="J2">
            <v>0</v>
          </cell>
          <cell r="K2">
            <v>0</v>
          </cell>
          <cell r="L2">
            <v>0</v>
          </cell>
          <cell r="M2">
            <v>0</v>
          </cell>
          <cell r="N2">
            <v>0</v>
          </cell>
          <cell r="O2">
            <v>0</v>
          </cell>
          <cell r="P2">
            <v>0</v>
          </cell>
          <cell r="Q2">
            <v>0</v>
          </cell>
          <cell r="R2">
            <v>0</v>
          </cell>
          <cell r="S2" t="str">
            <v>ECONOMICS &amp; ECONOMETRICS - ECONOMICS</v>
          </cell>
          <cell r="T2" t="str">
            <v>003</v>
          </cell>
          <cell r="U2" t="str">
            <v>Medical Research Council</v>
          </cell>
          <cell r="V2" t="str">
            <v>AB</v>
          </cell>
          <cell r="W2" t="str">
            <v>A1 COLLABORATIVE</v>
          </cell>
          <cell r="X2">
            <v>4567</v>
          </cell>
          <cell r="Y2" t="str">
            <v>NO</v>
          </cell>
          <cell r="Z2" t="str">
            <v>NO</v>
          </cell>
          <cell r="AA2" t="str">
            <v>NO</v>
          </cell>
          <cell r="AB2" t="str">
            <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row>
        <row r="3">
          <cell r="A3">
            <v>0</v>
          </cell>
          <cell r="B3">
            <v>0</v>
          </cell>
          <cell r="C3">
            <v>0</v>
          </cell>
          <cell r="D3" t="str">
            <v/>
          </cell>
          <cell r="E3" t="str">
            <v/>
          </cell>
          <cell r="F3">
            <v>0</v>
          </cell>
          <cell r="G3">
            <v>0</v>
          </cell>
          <cell r="H3">
            <v>0</v>
          </cell>
          <cell r="I3" t="str">
            <v/>
          </cell>
          <cell r="J3">
            <v>0</v>
          </cell>
          <cell r="K3">
            <v>0</v>
          </cell>
          <cell r="L3">
            <v>0</v>
          </cell>
          <cell r="M3">
            <v>0</v>
          </cell>
          <cell r="N3">
            <v>0</v>
          </cell>
          <cell r="O3">
            <v>0</v>
          </cell>
          <cell r="P3">
            <v>0</v>
          </cell>
          <cell r="Q3">
            <v>0</v>
          </cell>
          <cell r="R3">
            <v>0</v>
          </cell>
          <cell r="S3">
            <v>0</v>
          </cell>
          <cell r="T3" t="str">
            <v/>
          </cell>
          <cell r="U3">
            <v>0</v>
          </cell>
          <cell r="V3" t="str">
            <v/>
          </cell>
          <cell r="W3">
            <v>0</v>
          </cell>
          <cell r="X3">
            <v>0</v>
          </cell>
          <cell r="Y3">
            <v>0</v>
          </cell>
          <cell r="Z3">
            <v>0</v>
          </cell>
          <cell r="AA3">
            <v>0</v>
          </cell>
          <cell r="AB3" t="str">
            <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row>
        <row r="4">
          <cell r="A4">
            <v>0</v>
          </cell>
          <cell r="B4">
            <v>0</v>
          </cell>
          <cell r="C4">
            <v>0</v>
          </cell>
          <cell r="D4" t="str">
            <v/>
          </cell>
          <cell r="E4" t="str">
            <v/>
          </cell>
          <cell r="F4">
            <v>0</v>
          </cell>
          <cell r="G4">
            <v>0</v>
          </cell>
          <cell r="H4">
            <v>0</v>
          </cell>
          <cell r="I4" t="str">
            <v/>
          </cell>
          <cell r="J4">
            <v>0</v>
          </cell>
          <cell r="K4">
            <v>0</v>
          </cell>
          <cell r="L4">
            <v>0</v>
          </cell>
          <cell r="M4">
            <v>0</v>
          </cell>
          <cell r="N4">
            <v>0</v>
          </cell>
          <cell r="O4">
            <v>0</v>
          </cell>
          <cell r="P4">
            <v>0</v>
          </cell>
          <cell r="Q4">
            <v>0</v>
          </cell>
          <cell r="R4">
            <v>0</v>
          </cell>
          <cell r="S4">
            <v>0</v>
          </cell>
          <cell r="T4" t="str">
            <v/>
          </cell>
          <cell r="U4">
            <v>0</v>
          </cell>
          <cell r="V4" t="str">
            <v/>
          </cell>
          <cell r="W4">
            <v>0</v>
          </cell>
          <cell r="X4">
            <v>0</v>
          </cell>
          <cell r="Y4">
            <v>0</v>
          </cell>
          <cell r="Z4">
            <v>0</v>
          </cell>
          <cell r="AA4">
            <v>0</v>
          </cell>
          <cell r="AB4" t="str">
            <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row>
        <row r="5">
          <cell r="A5">
            <v>0</v>
          </cell>
          <cell r="B5">
            <v>0</v>
          </cell>
          <cell r="C5">
            <v>0</v>
          </cell>
          <cell r="D5" t="str">
            <v/>
          </cell>
          <cell r="E5" t="str">
            <v/>
          </cell>
          <cell r="F5">
            <v>0</v>
          </cell>
          <cell r="G5">
            <v>0</v>
          </cell>
          <cell r="H5">
            <v>0</v>
          </cell>
          <cell r="I5" t="str">
            <v/>
          </cell>
          <cell r="J5">
            <v>0</v>
          </cell>
          <cell r="K5">
            <v>0</v>
          </cell>
          <cell r="L5">
            <v>0</v>
          </cell>
          <cell r="M5">
            <v>0</v>
          </cell>
          <cell r="N5">
            <v>0</v>
          </cell>
          <cell r="O5">
            <v>0</v>
          </cell>
          <cell r="P5">
            <v>0</v>
          </cell>
          <cell r="Q5">
            <v>0</v>
          </cell>
          <cell r="R5">
            <v>0</v>
          </cell>
          <cell r="S5">
            <v>0</v>
          </cell>
          <cell r="T5" t="str">
            <v/>
          </cell>
          <cell r="U5">
            <v>0</v>
          </cell>
          <cell r="V5" t="str">
            <v/>
          </cell>
          <cell r="W5">
            <v>0</v>
          </cell>
          <cell r="X5">
            <v>0</v>
          </cell>
          <cell r="Y5">
            <v>0</v>
          </cell>
          <cell r="Z5">
            <v>0</v>
          </cell>
          <cell r="AA5">
            <v>0</v>
          </cell>
          <cell r="AB5" t="str">
            <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row>
        <row r="6">
          <cell r="A6">
            <v>0</v>
          </cell>
          <cell r="B6">
            <v>0</v>
          </cell>
          <cell r="C6">
            <v>0</v>
          </cell>
          <cell r="D6" t="str">
            <v/>
          </cell>
          <cell r="E6" t="str">
            <v/>
          </cell>
          <cell r="F6">
            <v>0</v>
          </cell>
          <cell r="G6">
            <v>0</v>
          </cell>
          <cell r="H6">
            <v>0</v>
          </cell>
          <cell r="I6" t="str">
            <v/>
          </cell>
          <cell r="J6">
            <v>0</v>
          </cell>
          <cell r="K6">
            <v>0</v>
          </cell>
          <cell r="L6">
            <v>0</v>
          </cell>
          <cell r="M6">
            <v>0</v>
          </cell>
          <cell r="N6">
            <v>0</v>
          </cell>
          <cell r="O6">
            <v>0</v>
          </cell>
          <cell r="P6">
            <v>0</v>
          </cell>
          <cell r="Q6">
            <v>0</v>
          </cell>
          <cell r="R6">
            <v>0</v>
          </cell>
          <cell r="S6">
            <v>0</v>
          </cell>
          <cell r="T6" t="str">
            <v/>
          </cell>
          <cell r="U6">
            <v>0</v>
          </cell>
          <cell r="V6" t="str">
            <v/>
          </cell>
          <cell r="W6">
            <v>0</v>
          </cell>
          <cell r="X6">
            <v>0</v>
          </cell>
          <cell r="Y6">
            <v>0</v>
          </cell>
          <cell r="Z6">
            <v>0</v>
          </cell>
          <cell r="AA6">
            <v>0</v>
          </cell>
          <cell r="AB6" t="str">
            <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row>
        <row r="7">
          <cell r="A7">
            <v>0</v>
          </cell>
          <cell r="B7">
            <v>0</v>
          </cell>
          <cell r="C7">
            <v>0</v>
          </cell>
          <cell r="D7" t="str">
            <v/>
          </cell>
          <cell r="E7" t="str">
            <v/>
          </cell>
          <cell r="F7">
            <v>0</v>
          </cell>
          <cell r="G7">
            <v>0</v>
          </cell>
          <cell r="H7">
            <v>0</v>
          </cell>
          <cell r="I7" t="str">
            <v/>
          </cell>
          <cell r="J7">
            <v>0</v>
          </cell>
          <cell r="K7">
            <v>0</v>
          </cell>
          <cell r="L7">
            <v>0</v>
          </cell>
          <cell r="M7">
            <v>0</v>
          </cell>
          <cell r="N7">
            <v>0</v>
          </cell>
          <cell r="O7">
            <v>0</v>
          </cell>
          <cell r="P7">
            <v>0</v>
          </cell>
          <cell r="Q7">
            <v>0</v>
          </cell>
          <cell r="R7">
            <v>0</v>
          </cell>
          <cell r="S7">
            <v>0</v>
          </cell>
          <cell r="T7" t="str">
            <v/>
          </cell>
          <cell r="U7">
            <v>0</v>
          </cell>
          <cell r="V7" t="str">
            <v/>
          </cell>
          <cell r="W7">
            <v>0</v>
          </cell>
          <cell r="X7">
            <v>0</v>
          </cell>
          <cell r="Y7">
            <v>0</v>
          </cell>
          <cell r="Z7">
            <v>0</v>
          </cell>
          <cell r="AA7">
            <v>0</v>
          </cell>
          <cell r="AB7" t="str">
            <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row>
        <row r="8">
          <cell r="A8">
            <v>0</v>
          </cell>
          <cell r="B8">
            <v>0</v>
          </cell>
          <cell r="C8">
            <v>0</v>
          </cell>
          <cell r="D8" t="str">
            <v/>
          </cell>
          <cell r="E8" t="str">
            <v/>
          </cell>
          <cell r="F8">
            <v>0</v>
          </cell>
          <cell r="G8">
            <v>0</v>
          </cell>
          <cell r="H8">
            <v>0</v>
          </cell>
          <cell r="I8" t="str">
            <v/>
          </cell>
          <cell r="J8">
            <v>0</v>
          </cell>
          <cell r="K8">
            <v>0</v>
          </cell>
          <cell r="L8">
            <v>0</v>
          </cell>
          <cell r="M8">
            <v>0</v>
          </cell>
          <cell r="N8">
            <v>0</v>
          </cell>
          <cell r="O8">
            <v>0</v>
          </cell>
          <cell r="P8">
            <v>0</v>
          </cell>
          <cell r="Q8">
            <v>0</v>
          </cell>
          <cell r="R8">
            <v>0</v>
          </cell>
          <cell r="S8">
            <v>0</v>
          </cell>
          <cell r="T8" t="str">
            <v/>
          </cell>
          <cell r="U8">
            <v>0</v>
          </cell>
          <cell r="V8" t="str">
            <v/>
          </cell>
          <cell r="W8">
            <v>0</v>
          </cell>
          <cell r="X8">
            <v>0</v>
          </cell>
          <cell r="Y8">
            <v>0</v>
          </cell>
          <cell r="Z8">
            <v>0</v>
          </cell>
          <cell r="AA8">
            <v>0</v>
          </cell>
          <cell r="AB8" t="str">
            <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row>
        <row r="9">
          <cell r="A9">
            <v>0</v>
          </cell>
          <cell r="B9">
            <v>0</v>
          </cell>
          <cell r="C9">
            <v>0</v>
          </cell>
          <cell r="D9" t="str">
            <v/>
          </cell>
          <cell r="E9" t="str">
            <v/>
          </cell>
          <cell r="F9">
            <v>0</v>
          </cell>
          <cell r="G9">
            <v>0</v>
          </cell>
          <cell r="H9">
            <v>0</v>
          </cell>
          <cell r="I9" t="str">
            <v/>
          </cell>
          <cell r="J9">
            <v>0</v>
          </cell>
          <cell r="K9">
            <v>0</v>
          </cell>
          <cell r="L9">
            <v>0</v>
          </cell>
          <cell r="M9">
            <v>0</v>
          </cell>
          <cell r="N9">
            <v>0</v>
          </cell>
          <cell r="O9">
            <v>0</v>
          </cell>
          <cell r="P9">
            <v>0</v>
          </cell>
          <cell r="Q9">
            <v>0</v>
          </cell>
          <cell r="R9">
            <v>0</v>
          </cell>
          <cell r="S9">
            <v>0</v>
          </cell>
          <cell r="T9" t="str">
            <v/>
          </cell>
          <cell r="U9">
            <v>0</v>
          </cell>
          <cell r="V9" t="str">
            <v/>
          </cell>
          <cell r="W9">
            <v>0</v>
          </cell>
          <cell r="X9">
            <v>0</v>
          </cell>
          <cell r="Y9">
            <v>0</v>
          </cell>
          <cell r="Z9">
            <v>0</v>
          </cell>
          <cell r="AA9">
            <v>0</v>
          </cell>
          <cell r="AB9" t="str">
            <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row>
        <row r="10">
          <cell r="A10">
            <v>0</v>
          </cell>
          <cell r="B10">
            <v>0</v>
          </cell>
          <cell r="C10">
            <v>0</v>
          </cell>
          <cell r="D10" t="str">
            <v/>
          </cell>
          <cell r="E10" t="str">
            <v/>
          </cell>
          <cell r="F10">
            <v>0</v>
          </cell>
          <cell r="G10">
            <v>0</v>
          </cell>
          <cell r="H10">
            <v>0</v>
          </cell>
          <cell r="I10" t="str">
            <v/>
          </cell>
          <cell r="J10">
            <v>0</v>
          </cell>
          <cell r="K10">
            <v>0</v>
          </cell>
          <cell r="L10">
            <v>0</v>
          </cell>
          <cell r="M10">
            <v>0</v>
          </cell>
          <cell r="N10">
            <v>0</v>
          </cell>
          <cell r="O10">
            <v>0</v>
          </cell>
          <cell r="P10">
            <v>0</v>
          </cell>
          <cell r="Q10">
            <v>0</v>
          </cell>
          <cell r="R10">
            <v>0</v>
          </cell>
          <cell r="S10">
            <v>0</v>
          </cell>
          <cell r="T10" t="str">
            <v/>
          </cell>
          <cell r="U10">
            <v>0</v>
          </cell>
          <cell r="V10" t="str">
            <v/>
          </cell>
          <cell r="W10">
            <v>0</v>
          </cell>
          <cell r="X10">
            <v>0</v>
          </cell>
          <cell r="Y10">
            <v>0</v>
          </cell>
          <cell r="Z10">
            <v>0</v>
          </cell>
          <cell r="AA10">
            <v>0</v>
          </cell>
          <cell r="AB10" t="str">
            <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row>
        <row r="11">
          <cell r="A11">
            <v>0</v>
          </cell>
          <cell r="B11">
            <v>0</v>
          </cell>
          <cell r="C11">
            <v>0</v>
          </cell>
          <cell r="D11" t="str">
            <v/>
          </cell>
          <cell r="E11" t="str">
            <v/>
          </cell>
          <cell r="F11">
            <v>0</v>
          </cell>
          <cell r="G11">
            <v>0</v>
          </cell>
          <cell r="H11">
            <v>0</v>
          </cell>
          <cell r="I11" t="str">
            <v/>
          </cell>
          <cell r="J11">
            <v>0</v>
          </cell>
          <cell r="K11">
            <v>0</v>
          </cell>
          <cell r="L11">
            <v>0</v>
          </cell>
          <cell r="M11">
            <v>0</v>
          </cell>
          <cell r="N11">
            <v>0</v>
          </cell>
          <cell r="O11">
            <v>0</v>
          </cell>
          <cell r="P11">
            <v>0</v>
          </cell>
          <cell r="Q11">
            <v>0</v>
          </cell>
          <cell r="R11">
            <v>0</v>
          </cell>
          <cell r="S11">
            <v>0</v>
          </cell>
          <cell r="T11" t="str">
            <v/>
          </cell>
          <cell r="U11">
            <v>0</v>
          </cell>
          <cell r="V11" t="str">
            <v/>
          </cell>
          <cell r="W11">
            <v>0</v>
          </cell>
          <cell r="X11">
            <v>0</v>
          </cell>
          <cell r="Y11">
            <v>0</v>
          </cell>
          <cell r="Z11">
            <v>0</v>
          </cell>
          <cell r="AA11">
            <v>0</v>
          </cell>
          <cell r="AB11" t="str">
            <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row>
        <row r="12">
          <cell r="A12">
            <v>0</v>
          </cell>
          <cell r="B12">
            <v>0</v>
          </cell>
          <cell r="C12">
            <v>0</v>
          </cell>
          <cell r="D12" t="str">
            <v/>
          </cell>
          <cell r="E12" t="str">
            <v/>
          </cell>
          <cell r="F12">
            <v>0</v>
          </cell>
          <cell r="G12">
            <v>0</v>
          </cell>
          <cell r="H12">
            <v>0</v>
          </cell>
          <cell r="I12" t="str">
            <v/>
          </cell>
          <cell r="J12">
            <v>0</v>
          </cell>
          <cell r="K12">
            <v>0</v>
          </cell>
          <cell r="L12">
            <v>0</v>
          </cell>
          <cell r="M12">
            <v>0</v>
          </cell>
          <cell r="N12">
            <v>0</v>
          </cell>
          <cell r="O12">
            <v>0</v>
          </cell>
          <cell r="P12">
            <v>0</v>
          </cell>
          <cell r="Q12">
            <v>0</v>
          </cell>
          <cell r="R12">
            <v>0</v>
          </cell>
          <cell r="S12">
            <v>0</v>
          </cell>
          <cell r="T12" t="str">
            <v/>
          </cell>
          <cell r="U12">
            <v>0</v>
          </cell>
          <cell r="V12" t="str">
            <v/>
          </cell>
          <cell r="W12">
            <v>0</v>
          </cell>
          <cell r="X12">
            <v>0</v>
          </cell>
          <cell r="Y12">
            <v>0</v>
          </cell>
          <cell r="Z12">
            <v>0</v>
          </cell>
          <cell r="AA12">
            <v>0</v>
          </cell>
          <cell r="AB12" t="str">
            <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row>
        <row r="13">
          <cell r="A13">
            <v>0</v>
          </cell>
          <cell r="B13">
            <v>0</v>
          </cell>
          <cell r="C13">
            <v>0</v>
          </cell>
          <cell r="D13" t="str">
            <v/>
          </cell>
          <cell r="E13" t="str">
            <v/>
          </cell>
          <cell r="F13">
            <v>0</v>
          </cell>
          <cell r="G13">
            <v>0</v>
          </cell>
          <cell r="H13">
            <v>0</v>
          </cell>
          <cell r="I13" t="str">
            <v/>
          </cell>
          <cell r="J13">
            <v>0</v>
          </cell>
          <cell r="K13">
            <v>0</v>
          </cell>
          <cell r="L13">
            <v>0</v>
          </cell>
          <cell r="M13">
            <v>0</v>
          </cell>
          <cell r="N13">
            <v>0</v>
          </cell>
          <cell r="O13">
            <v>0</v>
          </cell>
          <cell r="P13">
            <v>0</v>
          </cell>
          <cell r="Q13">
            <v>0</v>
          </cell>
          <cell r="R13">
            <v>0</v>
          </cell>
          <cell r="S13">
            <v>0</v>
          </cell>
          <cell r="T13" t="str">
            <v/>
          </cell>
          <cell r="U13">
            <v>0</v>
          </cell>
          <cell r="V13" t="str">
            <v/>
          </cell>
          <cell r="W13">
            <v>0</v>
          </cell>
          <cell r="X13">
            <v>0</v>
          </cell>
          <cell r="Y13">
            <v>0</v>
          </cell>
          <cell r="Z13">
            <v>0</v>
          </cell>
          <cell r="AA13">
            <v>0</v>
          </cell>
          <cell r="AB13" t="str">
            <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row>
        <row r="14">
          <cell r="A14">
            <v>0</v>
          </cell>
          <cell r="B14">
            <v>0</v>
          </cell>
          <cell r="C14">
            <v>0</v>
          </cell>
          <cell r="D14" t="str">
            <v/>
          </cell>
          <cell r="E14" t="str">
            <v/>
          </cell>
          <cell r="F14">
            <v>0</v>
          </cell>
          <cell r="G14">
            <v>0</v>
          </cell>
          <cell r="H14">
            <v>0</v>
          </cell>
          <cell r="I14" t="str">
            <v/>
          </cell>
          <cell r="J14">
            <v>0</v>
          </cell>
          <cell r="K14">
            <v>0</v>
          </cell>
          <cell r="L14">
            <v>0</v>
          </cell>
          <cell r="M14">
            <v>0</v>
          </cell>
          <cell r="N14">
            <v>0</v>
          </cell>
          <cell r="O14">
            <v>0</v>
          </cell>
          <cell r="P14">
            <v>0</v>
          </cell>
          <cell r="Q14">
            <v>0</v>
          </cell>
          <cell r="R14">
            <v>0</v>
          </cell>
          <cell r="S14">
            <v>0</v>
          </cell>
          <cell r="T14" t="str">
            <v/>
          </cell>
          <cell r="U14">
            <v>0</v>
          </cell>
          <cell r="V14" t="str">
            <v/>
          </cell>
          <cell r="W14">
            <v>0</v>
          </cell>
          <cell r="X14">
            <v>0</v>
          </cell>
          <cell r="Y14">
            <v>0</v>
          </cell>
          <cell r="Z14">
            <v>0</v>
          </cell>
          <cell r="AA14">
            <v>0</v>
          </cell>
          <cell r="AB14" t="str">
            <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row>
        <row r="15">
          <cell r="A15">
            <v>0</v>
          </cell>
          <cell r="B15">
            <v>0</v>
          </cell>
          <cell r="C15">
            <v>0</v>
          </cell>
          <cell r="D15" t="str">
            <v/>
          </cell>
          <cell r="E15" t="str">
            <v/>
          </cell>
          <cell r="F15">
            <v>0</v>
          </cell>
          <cell r="G15">
            <v>0</v>
          </cell>
          <cell r="H15">
            <v>0</v>
          </cell>
          <cell r="I15" t="str">
            <v/>
          </cell>
          <cell r="J15">
            <v>0</v>
          </cell>
          <cell r="K15">
            <v>0</v>
          </cell>
          <cell r="L15">
            <v>0</v>
          </cell>
          <cell r="M15">
            <v>0</v>
          </cell>
          <cell r="N15">
            <v>0</v>
          </cell>
          <cell r="O15">
            <v>0</v>
          </cell>
          <cell r="P15">
            <v>0</v>
          </cell>
          <cell r="Q15">
            <v>0</v>
          </cell>
          <cell r="R15">
            <v>0</v>
          </cell>
          <cell r="S15">
            <v>0</v>
          </cell>
          <cell r="T15" t="str">
            <v/>
          </cell>
          <cell r="U15">
            <v>0</v>
          </cell>
          <cell r="V15" t="str">
            <v/>
          </cell>
          <cell r="W15">
            <v>0</v>
          </cell>
          <cell r="X15">
            <v>0</v>
          </cell>
          <cell r="Y15">
            <v>0</v>
          </cell>
          <cell r="Z15">
            <v>0</v>
          </cell>
          <cell r="AA15">
            <v>0</v>
          </cell>
          <cell r="AB15" t="str">
            <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row>
        <row r="16">
          <cell r="A16">
            <v>0</v>
          </cell>
          <cell r="B16">
            <v>0</v>
          </cell>
          <cell r="C16">
            <v>0</v>
          </cell>
          <cell r="D16" t="str">
            <v/>
          </cell>
          <cell r="E16" t="str">
            <v/>
          </cell>
          <cell r="F16">
            <v>0</v>
          </cell>
          <cell r="G16">
            <v>0</v>
          </cell>
          <cell r="H16">
            <v>0</v>
          </cell>
          <cell r="I16" t="str">
            <v/>
          </cell>
          <cell r="J16">
            <v>0</v>
          </cell>
          <cell r="K16">
            <v>0</v>
          </cell>
          <cell r="L16">
            <v>0</v>
          </cell>
          <cell r="M16">
            <v>0</v>
          </cell>
          <cell r="N16">
            <v>0</v>
          </cell>
          <cell r="O16">
            <v>0</v>
          </cell>
          <cell r="P16">
            <v>0</v>
          </cell>
          <cell r="Q16">
            <v>0</v>
          </cell>
          <cell r="R16">
            <v>0</v>
          </cell>
          <cell r="S16">
            <v>0</v>
          </cell>
          <cell r="T16" t="str">
            <v/>
          </cell>
          <cell r="U16">
            <v>0</v>
          </cell>
          <cell r="V16" t="str">
            <v/>
          </cell>
          <cell r="W16">
            <v>0</v>
          </cell>
          <cell r="X16">
            <v>0</v>
          </cell>
          <cell r="Y16">
            <v>0</v>
          </cell>
          <cell r="Z16">
            <v>0</v>
          </cell>
          <cell r="AA16">
            <v>0</v>
          </cell>
          <cell r="AB16" t="str">
            <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row>
        <row r="17">
          <cell r="A17">
            <v>0</v>
          </cell>
          <cell r="B17">
            <v>0</v>
          </cell>
          <cell r="C17">
            <v>0</v>
          </cell>
          <cell r="D17" t="str">
            <v/>
          </cell>
          <cell r="E17" t="str">
            <v/>
          </cell>
          <cell r="F17">
            <v>0</v>
          </cell>
          <cell r="G17">
            <v>0</v>
          </cell>
          <cell r="H17">
            <v>0</v>
          </cell>
          <cell r="I17" t="str">
            <v/>
          </cell>
          <cell r="J17">
            <v>0</v>
          </cell>
          <cell r="K17">
            <v>0</v>
          </cell>
          <cell r="L17">
            <v>0</v>
          </cell>
          <cell r="M17">
            <v>0</v>
          </cell>
          <cell r="N17">
            <v>0</v>
          </cell>
          <cell r="O17">
            <v>0</v>
          </cell>
          <cell r="P17">
            <v>0</v>
          </cell>
          <cell r="Q17">
            <v>0</v>
          </cell>
          <cell r="R17">
            <v>0</v>
          </cell>
          <cell r="S17">
            <v>0</v>
          </cell>
          <cell r="T17" t="str">
            <v/>
          </cell>
          <cell r="U17">
            <v>0</v>
          </cell>
          <cell r="V17" t="str">
            <v/>
          </cell>
          <cell r="W17">
            <v>0</v>
          </cell>
          <cell r="X17">
            <v>0</v>
          </cell>
          <cell r="Y17">
            <v>0</v>
          </cell>
          <cell r="Z17">
            <v>0</v>
          </cell>
          <cell r="AA17">
            <v>0</v>
          </cell>
          <cell r="AB17" t="str">
            <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row>
        <row r="18">
          <cell r="A18">
            <v>0</v>
          </cell>
          <cell r="B18">
            <v>0</v>
          </cell>
          <cell r="C18">
            <v>0</v>
          </cell>
          <cell r="D18" t="str">
            <v/>
          </cell>
          <cell r="E18" t="str">
            <v/>
          </cell>
          <cell r="F18">
            <v>0</v>
          </cell>
          <cell r="G18">
            <v>0</v>
          </cell>
          <cell r="H18">
            <v>0</v>
          </cell>
          <cell r="I18" t="str">
            <v/>
          </cell>
          <cell r="J18">
            <v>0</v>
          </cell>
          <cell r="K18">
            <v>0</v>
          </cell>
          <cell r="L18">
            <v>0</v>
          </cell>
          <cell r="M18">
            <v>0</v>
          </cell>
          <cell r="N18">
            <v>0</v>
          </cell>
          <cell r="O18">
            <v>0</v>
          </cell>
          <cell r="P18">
            <v>0</v>
          </cell>
          <cell r="Q18">
            <v>0</v>
          </cell>
          <cell r="R18">
            <v>0</v>
          </cell>
          <cell r="S18">
            <v>0</v>
          </cell>
          <cell r="T18" t="str">
            <v/>
          </cell>
          <cell r="U18">
            <v>0</v>
          </cell>
          <cell r="V18" t="str">
            <v/>
          </cell>
          <cell r="W18">
            <v>0</v>
          </cell>
          <cell r="X18">
            <v>0</v>
          </cell>
          <cell r="Y18">
            <v>0</v>
          </cell>
          <cell r="Z18">
            <v>0</v>
          </cell>
          <cell r="AA18">
            <v>0</v>
          </cell>
          <cell r="AB18" t="str">
            <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row>
        <row r="19">
          <cell r="A19">
            <v>0</v>
          </cell>
          <cell r="B19">
            <v>0</v>
          </cell>
          <cell r="C19">
            <v>0</v>
          </cell>
          <cell r="D19" t="str">
            <v/>
          </cell>
          <cell r="E19" t="str">
            <v/>
          </cell>
          <cell r="F19">
            <v>0</v>
          </cell>
          <cell r="G19">
            <v>0</v>
          </cell>
          <cell r="H19">
            <v>0</v>
          </cell>
          <cell r="I19" t="str">
            <v/>
          </cell>
          <cell r="J19">
            <v>0</v>
          </cell>
          <cell r="K19">
            <v>0</v>
          </cell>
          <cell r="L19">
            <v>0</v>
          </cell>
          <cell r="M19">
            <v>0</v>
          </cell>
          <cell r="N19">
            <v>0</v>
          </cell>
          <cell r="O19">
            <v>0</v>
          </cell>
          <cell r="P19">
            <v>0</v>
          </cell>
          <cell r="Q19">
            <v>0</v>
          </cell>
          <cell r="R19">
            <v>0</v>
          </cell>
          <cell r="S19">
            <v>0</v>
          </cell>
          <cell r="T19" t="str">
            <v/>
          </cell>
          <cell r="U19">
            <v>0</v>
          </cell>
          <cell r="V19" t="str">
            <v/>
          </cell>
          <cell r="W19">
            <v>0</v>
          </cell>
          <cell r="X19">
            <v>0</v>
          </cell>
          <cell r="Y19">
            <v>0</v>
          </cell>
          <cell r="Z19">
            <v>0</v>
          </cell>
          <cell r="AA19">
            <v>0</v>
          </cell>
          <cell r="AB19" t="str">
            <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row>
        <row r="20">
          <cell r="A20">
            <v>0</v>
          </cell>
          <cell r="B20">
            <v>0</v>
          </cell>
          <cell r="C20">
            <v>0</v>
          </cell>
          <cell r="D20" t="str">
            <v/>
          </cell>
          <cell r="E20" t="str">
            <v/>
          </cell>
          <cell r="F20">
            <v>0</v>
          </cell>
          <cell r="G20">
            <v>0</v>
          </cell>
          <cell r="H20">
            <v>0</v>
          </cell>
          <cell r="I20" t="str">
            <v/>
          </cell>
          <cell r="J20">
            <v>0</v>
          </cell>
          <cell r="K20">
            <v>0</v>
          </cell>
          <cell r="L20">
            <v>0</v>
          </cell>
          <cell r="M20">
            <v>0</v>
          </cell>
          <cell r="N20">
            <v>0</v>
          </cell>
          <cell r="O20">
            <v>0</v>
          </cell>
          <cell r="P20">
            <v>0</v>
          </cell>
          <cell r="Q20">
            <v>0</v>
          </cell>
          <cell r="R20">
            <v>0</v>
          </cell>
          <cell r="S20">
            <v>0</v>
          </cell>
          <cell r="T20" t="str">
            <v/>
          </cell>
          <cell r="U20">
            <v>0</v>
          </cell>
          <cell r="V20" t="str">
            <v/>
          </cell>
          <cell r="W20">
            <v>0</v>
          </cell>
          <cell r="X20">
            <v>0</v>
          </cell>
          <cell r="Y20">
            <v>0</v>
          </cell>
          <cell r="Z20">
            <v>0</v>
          </cell>
          <cell r="AA20">
            <v>0</v>
          </cell>
          <cell r="AB20" t="str">
            <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row>
        <row r="21">
          <cell r="A21">
            <v>0</v>
          </cell>
          <cell r="B21">
            <v>0</v>
          </cell>
          <cell r="C21">
            <v>0</v>
          </cell>
          <cell r="D21" t="str">
            <v/>
          </cell>
          <cell r="E21" t="str">
            <v/>
          </cell>
          <cell r="F21">
            <v>0</v>
          </cell>
          <cell r="G21">
            <v>0</v>
          </cell>
          <cell r="H21">
            <v>0</v>
          </cell>
          <cell r="I21" t="str">
            <v/>
          </cell>
          <cell r="J21">
            <v>0</v>
          </cell>
          <cell r="K21">
            <v>0</v>
          </cell>
          <cell r="L21">
            <v>0</v>
          </cell>
          <cell r="M21">
            <v>0</v>
          </cell>
          <cell r="N21">
            <v>0</v>
          </cell>
          <cell r="O21">
            <v>0</v>
          </cell>
          <cell r="P21">
            <v>0</v>
          </cell>
          <cell r="Q21">
            <v>0</v>
          </cell>
          <cell r="R21">
            <v>0</v>
          </cell>
          <cell r="S21">
            <v>0</v>
          </cell>
          <cell r="T21" t="str">
            <v/>
          </cell>
          <cell r="U21">
            <v>0</v>
          </cell>
          <cell r="V21" t="str">
            <v/>
          </cell>
          <cell r="W21">
            <v>0</v>
          </cell>
          <cell r="X21">
            <v>0</v>
          </cell>
          <cell r="Y21">
            <v>0</v>
          </cell>
          <cell r="Z21">
            <v>0</v>
          </cell>
          <cell r="AA21">
            <v>0</v>
          </cell>
          <cell r="AB21" t="str">
            <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row>
        <row r="22">
          <cell r="A22">
            <v>0</v>
          </cell>
          <cell r="B22">
            <v>0</v>
          </cell>
          <cell r="C22">
            <v>0</v>
          </cell>
          <cell r="D22" t="str">
            <v/>
          </cell>
          <cell r="E22" t="str">
            <v/>
          </cell>
          <cell r="F22">
            <v>0</v>
          </cell>
          <cell r="G22">
            <v>0</v>
          </cell>
          <cell r="H22">
            <v>0</v>
          </cell>
          <cell r="I22" t="str">
            <v/>
          </cell>
          <cell r="J22">
            <v>0</v>
          </cell>
          <cell r="K22">
            <v>0</v>
          </cell>
          <cell r="L22">
            <v>0</v>
          </cell>
          <cell r="M22">
            <v>0</v>
          </cell>
          <cell r="N22">
            <v>0</v>
          </cell>
          <cell r="O22">
            <v>0</v>
          </cell>
          <cell r="P22">
            <v>0</v>
          </cell>
          <cell r="Q22">
            <v>0</v>
          </cell>
          <cell r="R22">
            <v>0</v>
          </cell>
          <cell r="S22">
            <v>0</v>
          </cell>
          <cell r="T22" t="str">
            <v/>
          </cell>
          <cell r="U22">
            <v>0</v>
          </cell>
          <cell r="V22" t="str">
            <v/>
          </cell>
          <cell r="W22">
            <v>0</v>
          </cell>
          <cell r="X22">
            <v>0</v>
          </cell>
          <cell r="Y22">
            <v>0</v>
          </cell>
          <cell r="Z22">
            <v>0</v>
          </cell>
          <cell r="AA22">
            <v>0</v>
          </cell>
          <cell r="AB22" t="str">
            <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row>
        <row r="23">
          <cell r="A23">
            <v>0</v>
          </cell>
          <cell r="B23">
            <v>0</v>
          </cell>
          <cell r="C23">
            <v>0</v>
          </cell>
          <cell r="D23" t="str">
            <v/>
          </cell>
          <cell r="E23" t="str">
            <v/>
          </cell>
          <cell r="F23">
            <v>0</v>
          </cell>
          <cell r="G23">
            <v>0</v>
          </cell>
          <cell r="H23">
            <v>0</v>
          </cell>
          <cell r="I23" t="str">
            <v/>
          </cell>
          <cell r="J23">
            <v>0</v>
          </cell>
          <cell r="K23">
            <v>0</v>
          </cell>
          <cell r="L23">
            <v>0</v>
          </cell>
          <cell r="M23">
            <v>0</v>
          </cell>
          <cell r="N23">
            <v>0</v>
          </cell>
          <cell r="O23">
            <v>0</v>
          </cell>
          <cell r="P23">
            <v>0</v>
          </cell>
          <cell r="Q23">
            <v>0</v>
          </cell>
          <cell r="R23">
            <v>0</v>
          </cell>
          <cell r="S23">
            <v>0</v>
          </cell>
          <cell r="T23" t="str">
            <v/>
          </cell>
          <cell r="U23">
            <v>0</v>
          </cell>
          <cell r="V23" t="str">
            <v/>
          </cell>
          <cell r="W23">
            <v>0</v>
          </cell>
          <cell r="X23">
            <v>0</v>
          </cell>
          <cell r="Y23">
            <v>0</v>
          </cell>
          <cell r="Z23">
            <v>0</v>
          </cell>
          <cell r="AA23">
            <v>0</v>
          </cell>
          <cell r="AB23" t="str">
            <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row>
        <row r="24">
          <cell r="A24">
            <v>0</v>
          </cell>
          <cell r="B24">
            <v>0</v>
          </cell>
          <cell r="C24">
            <v>0</v>
          </cell>
          <cell r="D24" t="str">
            <v/>
          </cell>
          <cell r="E24" t="str">
            <v/>
          </cell>
          <cell r="F24">
            <v>0</v>
          </cell>
          <cell r="G24">
            <v>0</v>
          </cell>
          <cell r="H24">
            <v>0</v>
          </cell>
          <cell r="I24" t="str">
            <v/>
          </cell>
          <cell r="J24">
            <v>0</v>
          </cell>
          <cell r="K24">
            <v>0</v>
          </cell>
          <cell r="L24">
            <v>0</v>
          </cell>
          <cell r="M24">
            <v>0</v>
          </cell>
          <cell r="N24">
            <v>0</v>
          </cell>
          <cell r="O24">
            <v>0</v>
          </cell>
          <cell r="P24">
            <v>0</v>
          </cell>
          <cell r="Q24">
            <v>0</v>
          </cell>
          <cell r="R24">
            <v>0</v>
          </cell>
          <cell r="S24">
            <v>0</v>
          </cell>
          <cell r="T24" t="str">
            <v/>
          </cell>
          <cell r="U24">
            <v>0</v>
          </cell>
          <cell r="V24" t="str">
            <v/>
          </cell>
          <cell r="W24">
            <v>0</v>
          </cell>
          <cell r="X24">
            <v>0</v>
          </cell>
          <cell r="Y24">
            <v>0</v>
          </cell>
          <cell r="Z24">
            <v>0</v>
          </cell>
          <cell r="AA24">
            <v>0</v>
          </cell>
          <cell r="AB24" t="str">
            <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row>
        <row r="25">
          <cell r="A25">
            <v>0</v>
          </cell>
          <cell r="B25">
            <v>0</v>
          </cell>
          <cell r="C25">
            <v>0</v>
          </cell>
          <cell r="D25" t="str">
            <v/>
          </cell>
          <cell r="E25" t="str">
            <v/>
          </cell>
          <cell r="F25">
            <v>0</v>
          </cell>
          <cell r="G25">
            <v>0</v>
          </cell>
          <cell r="H25">
            <v>0</v>
          </cell>
          <cell r="I25" t="str">
            <v/>
          </cell>
          <cell r="J25">
            <v>0</v>
          </cell>
          <cell r="K25">
            <v>0</v>
          </cell>
          <cell r="L25">
            <v>0</v>
          </cell>
          <cell r="M25">
            <v>0</v>
          </cell>
          <cell r="N25">
            <v>0</v>
          </cell>
          <cell r="O25">
            <v>0</v>
          </cell>
          <cell r="P25">
            <v>0</v>
          </cell>
          <cell r="Q25">
            <v>0</v>
          </cell>
          <cell r="R25">
            <v>0</v>
          </cell>
          <cell r="S25">
            <v>0</v>
          </cell>
          <cell r="T25" t="str">
            <v/>
          </cell>
          <cell r="U25">
            <v>0</v>
          </cell>
          <cell r="V25" t="str">
            <v/>
          </cell>
          <cell r="W25">
            <v>0</v>
          </cell>
          <cell r="X25">
            <v>0</v>
          </cell>
          <cell r="Y25">
            <v>0</v>
          </cell>
          <cell r="Z25">
            <v>0</v>
          </cell>
          <cell r="AA25">
            <v>0</v>
          </cell>
          <cell r="AB25" t="str">
            <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row>
        <row r="26">
          <cell r="A26">
            <v>0</v>
          </cell>
          <cell r="B26">
            <v>0</v>
          </cell>
          <cell r="C26">
            <v>0</v>
          </cell>
          <cell r="D26" t="str">
            <v/>
          </cell>
          <cell r="E26" t="str">
            <v/>
          </cell>
          <cell r="F26">
            <v>0</v>
          </cell>
          <cell r="G26">
            <v>0</v>
          </cell>
          <cell r="H26">
            <v>0</v>
          </cell>
          <cell r="I26" t="str">
            <v/>
          </cell>
          <cell r="J26">
            <v>0</v>
          </cell>
          <cell r="K26">
            <v>0</v>
          </cell>
          <cell r="L26">
            <v>0</v>
          </cell>
          <cell r="M26">
            <v>0</v>
          </cell>
          <cell r="N26">
            <v>0</v>
          </cell>
          <cell r="O26">
            <v>0</v>
          </cell>
          <cell r="P26">
            <v>0</v>
          </cell>
          <cell r="Q26">
            <v>0</v>
          </cell>
          <cell r="R26">
            <v>0</v>
          </cell>
          <cell r="S26">
            <v>0</v>
          </cell>
          <cell r="T26" t="str">
            <v/>
          </cell>
          <cell r="U26">
            <v>0</v>
          </cell>
          <cell r="V26" t="str">
            <v/>
          </cell>
          <cell r="W26">
            <v>0</v>
          </cell>
          <cell r="X26">
            <v>0</v>
          </cell>
          <cell r="Y26">
            <v>0</v>
          </cell>
          <cell r="Z26">
            <v>0</v>
          </cell>
          <cell r="AA26">
            <v>0</v>
          </cell>
          <cell r="AB26" t="str">
            <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row>
        <row r="27">
          <cell r="A27">
            <v>0</v>
          </cell>
          <cell r="B27">
            <v>0</v>
          </cell>
          <cell r="C27">
            <v>0</v>
          </cell>
          <cell r="D27" t="str">
            <v/>
          </cell>
          <cell r="E27" t="str">
            <v/>
          </cell>
          <cell r="F27">
            <v>0</v>
          </cell>
          <cell r="G27">
            <v>0</v>
          </cell>
          <cell r="H27">
            <v>0</v>
          </cell>
          <cell r="I27" t="str">
            <v/>
          </cell>
          <cell r="J27">
            <v>0</v>
          </cell>
          <cell r="K27">
            <v>0</v>
          </cell>
          <cell r="L27">
            <v>0</v>
          </cell>
          <cell r="M27">
            <v>0</v>
          </cell>
          <cell r="N27">
            <v>0</v>
          </cell>
          <cell r="O27">
            <v>0</v>
          </cell>
          <cell r="P27">
            <v>0</v>
          </cell>
          <cell r="Q27">
            <v>0</v>
          </cell>
          <cell r="R27">
            <v>0</v>
          </cell>
          <cell r="S27">
            <v>0</v>
          </cell>
          <cell r="T27" t="str">
            <v/>
          </cell>
          <cell r="U27">
            <v>0</v>
          </cell>
          <cell r="V27" t="str">
            <v/>
          </cell>
          <cell r="W27">
            <v>0</v>
          </cell>
          <cell r="X27">
            <v>0</v>
          </cell>
          <cell r="Y27">
            <v>0</v>
          </cell>
          <cell r="Z27">
            <v>0</v>
          </cell>
          <cell r="AA27">
            <v>0</v>
          </cell>
          <cell r="AB27" t="str">
            <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row>
        <row r="28">
          <cell r="A28">
            <v>0</v>
          </cell>
          <cell r="B28">
            <v>0</v>
          </cell>
          <cell r="C28">
            <v>0</v>
          </cell>
          <cell r="D28" t="str">
            <v/>
          </cell>
          <cell r="E28" t="str">
            <v/>
          </cell>
          <cell r="F28">
            <v>0</v>
          </cell>
          <cell r="G28">
            <v>0</v>
          </cell>
          <cell r="H28">
            <v>0</v>
          </cell>
          <cell r="I28" t="str">
            <v/>
          </cell>
          <cell r="J28">
            <v>0</v>
          </cell>
          <cell r="K28">
            <v>0</v>
          </cell>
          <cell r="L28">
            <v>0</v>
          </cell>
          <cell r="M28">
            <v>0</v>
          </cell>
          <cell r="N28">
            <v>0</v>
          </cell>
          <cell r="O28">
            <v>0</v>
          </cell>
          <cell r="P28">
            <v>0</v>
          </cell>
          <cell r="Q28">
            <v>0</v>
          </cell>
          <cell r="R28">
            <v>0</v>
          </cell>
          <cell r="S28">
            <v>0</v>
          </cell>
          <cell r="T28" t="str">
            <v/>
          </cell>
          <cell r="U28">
            <v>0</v>
          </cell>
          <cell r="V28" t="str">
            <v/>
          </cell>
          <cell r="W28">
            <v>0</v>
          </cell>
          <cell r="X28">
            <v>0</v>
          </cell>
          <cell r="Y28">
            <v>0</v>
          </cell>
          <cell r="Z28">
            <v>0</v>
          </cell>
          <cell r="AA28">
            <v>0</v>
          </cell>
          <cell r="AB28" t="str">
            <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row>
        <row r="29">
          <cell r="A29">
            <v>0</v>
          </cell>
          <cell r="B29">
            <v>0</v>
          </cell>
          <cell r="C29">
            <v>0</v>
          </cell>
          <cell r="D29" t="str">
            <v/>
          </cell>
          <cell r="E29" t="str">
            <v/>
          </cell>
          <cell r="F29">
            <v>0</v>
          </cell>
          <cell r="G29">
            <v>0</v>
          </cell>
          <cell r="H29">
            <v>0</v>
          </cell>
          <cell r="I29" t="str">
            <v/>
          </cell>
          <cell r="J29">
            <v>0</v>
          </cell>
          <cell r="K29">
            <v>0</v>
          </cell>
          <cell r="L29">
            <v>0</v>
          </cell>
          <cell r="M29">
            <v>0</v>
          </cell>
          <cell r="N29">
            <v>0</v>
          </cell>
          <cell r="O29">
            <v>0</v>
          </cell>
          <cell r="P29">
            <v>0</v>
          </cell>
          <cell r="Q29">
            <v>0</v>
          </cell>
          <cell r="R29">
            <v>0</v>
          </cell>
          <cell r="S29">
            <v>0</v>
          </cell>
          <cell r="T29" t="str">
            <v/>
          </cell>
          <cell r="U29">
            <v>0</v>
          </cell>
          <cell r="V29" t="str">
            <v/>
          </cell>
          <cell r="W29">
            <v>0</v>
          </cell>
          <cell r="X29">
            <v>0</v>
          </cell>
          <cell r="Y29">
            <v>0</v>
          </cell>
          <cell r="Z29">
            <v>0</v>
          </cell>
          <cell r="AA29">
            <v>0</v>
          </cell>
          <cell r="AB29" t="str">
            <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row>
        <row r="30">
          <cell r="A30">
            <v>0</v>
          </cell>
          <cell r="B30">
            <v>0</v>
          </cell>
          <cell r="C30">
            <v>0</v>
          </cell>
          <cell r="D30" t="str">
            <v/>
          </cell>
          <cell r="E30" t="str">
            <v/>
          </cell>
          <cell r="F30">
            <v>0</v>
          </cell>
          <cell r="G30">
            <v>0</v>
          </cell>
          <cell r="H30">
            <v>0</v>
          </cell>
          <cell r="I30" t="str">
            <v/>
          </cell>
          <cell r="J30">
            <v>0</v>
          </cell>
          <cell r="K30">
            <v>0</v>
          </cell>
          <cell r="L30">
            <v>0</v>
          </cell>
          <cell r="M30">
            <v>0</v>
          </cell>
          <cell r="N30">
            <v>0</v>
          </cell>
          <cell r="O30">
            <v>0</v>
          </cell>
          <cell r="P30">
            <v>0</v>
          </cell>
          <cell r="Q30">
            <v>0</v>
          </cell>
          <cell r="R30">
            <v>0</v>
          </cell>
          <cell r="S30">
            <v>0</v>
          </cell>
          <cell r="T30" t="str">
            <v/>
          </cell>
          <cell r="U30">
            <v>0</v>
          </cell>
          <cell r="V30" t="str">
            <v/>
          </cell>
          <cell r="W30">
            <v>0</v>
          </cell>
          <cell r="X30">
            <v>0</v>
          </cell>
          <cell r="Y30">
            <v>0</v>
          </cell>
          <cell r="Z30">
            <v>0</v>
          </cell>
          <cell r="AA30">
            <v>0</v>
          </cell>
          <cell r="AB30" t="str">
            <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row>
        <row r="31">
          <cell r="A31">
            <v>0</v>
          </cell>
          <cell r="B31">
            <v>0</v>
          </cell>
          <cell r="C31">
            <v>0</v>
          </cell>
          <cell r="D31" t="str">
            <v/>
          </cell>
          <cell r="E31" t="str">
            <v/>
          </cell>
          <cell r="F31">
            <v>0</v>
          </cell>
          <cell r="G31">
            <v>0</v>
          </cell>
          <cell r="H31">
            <v>0</v>
          </cell>
          <cell r="I31" t="str">
            <v/>
          </cell>
          <cell r="J31">
            <v>0</v>
          </cell>
          <cell r="K31">
            <v>0</v>
          </cell>
          <cell r="L31">
            <v>0</v>
          </cell>
          <cell r="M31">
            <v>0</v>
          </cell>
          <cell r="N31">
            <v>0</v>
          </cell>
          <cell r="O31">
            <v>0</v>
          </cell>
          <cell r="P31">
            <v>0</v>
          </cell>
          <cell r="Q31">
            <v>0</v>
          </cell>
          <cell r="R31">
            <v>0</v>
          </cell>
          <cell r="S31">
            <v>0</v>
          </cell>
          <cell r="T31" t="str">
            <v/>
          </cell>
          <cell r="U31">
            <v>0</v>
          </cell>
          <cell r="V31" t="str">
            <v/>
          </cell>
          <cell r="W31">
            <v>0</v>
          </cell>
          <cell r="X31">
            <v>0</v>
          </cell>
          <cell r="Y31">
            <v>0</v>
          </cell>
          <cell r="Z31">
            <v>0</v>
          </cell>
          <cell r="AA31">
            <v>0</v>
          </cell>
          <cell r="AB31" t="str">
            <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row>
        <row r="32">
          <cell r="A32">
            <v>0</v>
          </cell>
          <cell r="B32">
            <v>0</v>
          </cell>
          <cell r="C32">
            <v>0</v>
          </cell>
          <cell r="D32" t="str">
            <v/>
          </cell>
          <cell r="E32" t="str">
            <v/>
          </cell>
          <cell r="F32">
            <v>0</v>
          </cell>
          <cell r="G32">
            <v>0</v>
          </cell>
          <cell r="H32">
            <v>0</v>
          </cell>
          <cell r="I32" t="str">
            <v/>
          </cell>
          <cell r="J32">
            <v>0</v>
          </cell>
          <cell r="K32">
            <v>0</v>
          </cell>
          <cell r="L32">
            <v>0</v>
          </cell>
          <cell r="M32">
            <v>0</v>
          </cell>
          <cell r="N32">
            <v>0</v>
          </cell>
          <cell r="O32">
            <v>0</v>
          </cell>
          <cell r="P32">
            <v>0</v>
          </cell>
          <cell r="Q32">
            <v>0</v>
          </cell>
          <cell r="R32">
            <v>0</v>
          </cell>
          <cell r="S32">
            <v>0</v>
          </cell>
          <cell r="T32" t="str">
            <v/>
          </cell>
          <cell r="U32">
            <v>0</v>
          </cell>
          <cell r="V32" t="str">
            <v/>
          </cell>
          <cell r="W32">
            <v>0</v>
          </cell>
          <cell r="X32">
            <v>0</v>
          </cell>
          <cell r="Y32">
            <v>0</v>
          </cell>
          <cell r="Z32">
            <v>0</v>
          </cell>
          <cell r="AA32">
            <v>0</v>
          </cell>
          <cell r="AB32" t="str">
            <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row>
        <row r="33">
          <cell r="A33">
            <v>0</v>
          </cell>
          <cell r="B33">
            <v>0</v>
          </cell>
          <cell r="C33">
            <v>0</v>
          </cell>
          <cell r="D33" t="str">
            <v/>
          </cell>
          <cell r="E33" t="str">
            <v/>
          </cell>
          <cell r="F33">
            <v>0</v>
          </cell>
          <cell r="G33">
            <v>0</v>
          </cell>
          <cell r="H33">
            <v>0</v>
          </cell>
          <cell r="I33" t="str">
            <v/>
          </cell>
          <cell r="J33">
            <v>0</v>
          </cell>
          <cell r="K33">
            <v>0</v>
          </cell>
          <cell r="L33">
            <v>0</v>
          </cell>
          <cell r="M33">
            <v>0</v>
          </cell>
          <cell r="N33">
            <v>0</v>
          </cell>
          <cell r="O33">
            <v>0</v>
          </cell>
          <cell r="P33">
            <v>0</v>
          </cell>
          <cell r="Q33">
            <v>0</v>
          </cell>
          <cell r="R33">
            <v>0</v>
          </cell>
          <cell r="S33">
            <v>0</v>
          </cell>
          <cell r="T33" t="str">
            <v/>
          </cell>
          <cell r="U33">
            <v>0</v>
          </cell>
          <cell r="V33" t="str">
            <v/>
          </cell>
          <cell r="W33">
            <v>0</v>
          </cell>
          <cell r="X33">
            <v>0</v>
          </cell>
          <cell r="Y33">
            <v>0</v>
          </cell>
          <cell r="Z33">
            <v>0</v>
          </cell>
          <cell r="AA33">
            <v>0</v>
          </cell>
          <cell r="AB33" t="str">
            <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v>0</v>
          </cell>
          <cell r="B34">
            <v>0</v>
          </cell>
          <cell r="C34">
            <v>0</v>
          </cell>
          <cell r="D34" t="str">
            <v/>
          </cell>
          <cell r="E34" t="str">
            <v/>
          </cell>
          <cell r="F34">
            <v>0</v>
          </cell>
          <cell r="G34">
            <v>0</v>
          </cell>
          <cell r="H34">
            <v>0</v>
          </cell>
          <cell r="I34" t="str">
            <v/>
          </cell>
          <cell r="J34">
            <v>0</v>
          </cell>
          <cell r="K34">
            <v>0</v>
          </cell>
          <cell r="L34">
            <v>0</v>
          </cell>
          <cell r="M34">
            <v>0</v>
          </cell>
          <cell r="N34">
            <v>0</v>
          </cell>
          <cell r="O34">
            <v>0</v>
          </cell>
          <cell r="P34">
            <v>0</v>
          </cell>
          <cell r="Q34">
            <v>0</v>
          </cell>
          <cell r="R34">
            <v>0</v>
          </cell>
          <cell r="S34">
            <v>0</v>
          </cell>
          <cell r="T34" t="str">
            <v/>
          </cell>
          <cell r="U34">
            <v>0</v>
          </cell>
          <cell r="V34" t="str">
            <v/>
          </cell>
          <cell r="W34">
            <v>0</v>
          </cell>
          <cell r="X34">
            <v>0</v>
          </cell>
          <cell r="Y34">
            <v>0</v>
          </cell>
          <cell r="Z34">
            <v>0</v>
          </cell>
          <cell r="AA34">
            <v>0</v>
          </cell>
          <cell r="AB34" t="str">
            <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row>
        <row r="35">
          <cell r="A35">
            <v>0</v>
          </cell>
          <cell r="B35">
            <v>0</v>
          </cell>
          <cell r="C35">
            <v>0</v>
          </cell>
          <cell r="D35" t="str">
            <v/>
          </cell>
          <cell r="E35" t="str">
            <v/>
          </cell>
          <cell r="F35">
            <v>0</v>
          </cell>
          <cell r="G35">
            <v>0</v>
          </cell>
          <cell r="H35">
            <v>0</v>
          </cell>
          <cell r="I35" t="str">
            <v/>
          </cell>
          <cell r="J35">
            <v>0</v>
          </cell>
          <cell r="K35">
            <v>0</v>
          </cell>
          <cell r="L35">
            <v>0</v>
          </cell>
          <cell r="M35">
            <v>0</v>
          </cell>
          <cell r="N35">
            <v>0</v>
          </cell>
          <cell r="O35">
            <v>0</v>
          </cell>
          <cell r="P35">
            <v>0</v>
          </cell>
          <cell r="Q35">
            <v>0</v>
          </cell>
          <cell r="R35">
            <v>0</v>
          </cell>
          <cell r="S35">
            <v>0</v>
          </cell>
          <cell r="T35" t="str">
            <v/>
          </cell>
          <cell r="U35">
            <v>0</v>
          </cell>
          <cell r="V35" t="str">
            <v/>
          </cell>
          <cell r="W35">
            <v>0</v>
          </cell>
          <cell r="X35">
            <v>0</v>
          </cell>
          <cell r="Y35">
            <v>0</v>
          </cell>
          <cell r="Z35">
            <v>0</v>
          </cell>
          <cell r="AA35">
            <v>0</v>
          </cell>
          <cell r="AB35" t="str">
            <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v>0</v>
          </cell>
          <cell r="B36">
            <v>0</v>
          </cell>
          <cell r="C36">
            <v>0</v>
          </cell>
          <cell r="D36" t="str">
            <v/>
          </cell>
          <cell r="E36" t="str">
            <v/>
          </cell>
          <cell r="F36">
            <v>0</v>
          </cell>
          <cell r="G36">
            <v>0</v>
          </cell>
          <cell r="H36">
            <v>0</v>
          </cell>
          <cell r="I36" t="str">
            <v/>
          </cell>
          <cell r="J36">
            <v>0</v>
          </cell>
          <cell r="K36">
            <v>0</v>
          </cell>
          <cell r="L36">
            <v>0</v>
          </cell>
          <cell r="M36">
            <v>0</v>
          </cell>
          <cell r="N36">
            <v>0</v>
          </cell>
          <cell r="O36">
            <v>0</v>
          </cell>
          <cell r="P36">
            <v>0</v>
          </cell>
          <cell r="Q36">
            <v>0</v>
          </cell>
          <cell r="R36">
            <v>0</v>
          </cell>
          <cell r="S36">
            <v>0</v>
          </cell>
          <cell r="T36" t="str">
            <v/>
          </cell>
          <cell r="U36">
            <v>0</v>
          </cell>
          <cell r="V36" t="str">
            <v/>
          </cell>
          <cell r="W36">
            <v>0</v>
          </cell>
          <cell r="X36">
            <v>0</v>
          </cell>
          <cell r="Y36">
            <v>0</v>
          </cell>
          <cell r="Z36">
            <v>0</v>
          </cell>
          <cell r="AA36">
            <v>0</v>
          </cell>
          <cell r="AB36" t="str">
            <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row>
        <row r="37">
          <cell r="A37">
            <v>0</v>
          </cell>
          <cell r="B37">
            <v>0</v>
          </cell>
          <cell r="C37">
            <v>0</v>
          </cell>
          <cell r="D37" t="str">
            <v/>
          </cell>
          <cell r="E37" t="str">
            <v/>
          </cell>
          <cell r="F37">
            <v>0</v>
          </cell>
          <cell r="G37">
            <v>0</v>
          </cell>
          <cell r="H37">
            <v>0</v>
          </cell>
          <cell r="I37" t="str">
            <v/>
          </cell>
          <cell r="J37">
            <v>0</v>
          </cell>
          <cell r="K37">
            <v>0</v>
          </cell>
          <cell r="L37">
            <v>0</v>
          </cell>
          <cell r="M37">
            <v>0</v>
          </cell>
          <cell r="N37">
            <v>0</v>
          </cell>
          <cell r="O37">
            <v>0</v>
          </cell>
          <cell r="P37">
            <v>0</v>
          </cell>
          <cell r="Q37">
            <v>0</v>
          </cell>
          <cell r="R37">
            <v>0</v>
          </cell>
          <cell r="S37">
            <v>0</v>
          </cell>
          <cell r="T37" t="str">
            <v/>
          </cell>
          <cell r="U37">
            <v>0</v>
          </cell>
          <cell r="V37" t="str">
            <v/>
          </cell>
          <cell r="W37">
            <v>0</v>
          </cell>
          <cell r="X37">
            <v>0</v>
          </cell>
          <cell r="Y37">
            <v>0</v>
          </cell>
          <cell r="Z37">
            <v>0</v>
          </cell>
          <cell r="AA37">
            <v>0</v>
          </cell>
          <cell r="AB37" t="str">
            <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row>
        <row r="38">
          <cell r="A38">
            <v>0</v>
          </cell>
          <cell r="B38">
            <v>0</v>
          </cell>
          <cell r="C38">
            <v>0</v>
          </cell>
          <cell r="D38" t="str">
            <v/>
          </cell>
          <cell r="E38" t="str">
            <v/>
          </cell>
          <cell r="F38">
            <v>0</v>
          </cell>
          <cell r="G38">
            <v>0</v>
          </cell>
          <cell r="H38">
            <v>0</v>
          </cell>
          <cell r="I38" t="str">
            <v/>
          </cell>
          <cell r="J38">
            <v>0</v>
          </cell>
          <cell r="K38">
            <v>0</v>
          </cell>
          <cell r="L38">
            <v>0</v>
          </cell>
          <cell r="M38">
            <v>0</v>
          </cell>
          <cell r="N38">
            <v>0</v>
          </cell>
          <cell r="O38">
            <v>0</v>
          </cell>
          <cell r="P38">
            <v>0</v>
          </cell>
          <cell r="Q38">
            <v>0</v>
          </cell>
          <cell r="R38">
            <v>0</v>
          </cell>
          <cell r="S38">
            <v>0</v>
          </cell>
          <cell r="T38" t="str">
            <v/>
          </cell>
          <cell r="U38">
            <v>0</v>
          </cell>
          <cell r="V38" t="str">
            <v/>
          </cell>
          <cell r="W38">
            <v>0</v>
          </cell>
          <cell r="X38">
            <v>0</v>
          </cell>
          <cell r="Y38">
            <v>0</v>
          </cell>
          <cell r="Z38">
            <v>0</v>
          </cell>
          <cell r="AA38">
            <v>0</v>
          </cell>
          <cell r="AB38" t="str">
            <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row>
        <row r="39">
          <cell r="A39">
            <v>0</v>
          </cell>
          <cell r="B39">
            <v>0</v>
          </cell>
          <cell r="C39">
            <v>0</v>
          </cell>
          <cell r="D39" t="str">
            <v/>
          </cell>
          <cell r="E39" t="str">
            <v/>
          </cell>
          <cell r="F39">
            <v>0</v>
          </cell>
          <cell r="G39">
            <v>0</v>
          </cell>
          <cell r="H39">
            <v>0</v>
          </cell>
          <cell r="I39" t="str">
            <v/>
          </cell>
          <cell r="J39">
            <v>0</v>
          </cell>
          <cell r="K39">
            <v>0</v>
          </cell>
          <cell r="L39">
            <v>0</v>
          </cell>
          <cell r="M39">
            <v>0</v>
          </cell>
          <cell r="N39">
            <v>0</v>
          </cell>
          <cell r="O39">
            <v>0</v>
          </cell>
          <cell r="P39">
            <v>0</v>
          </cell>
          <cell r="Q39">
            <v>0</v>
          </cell>
          <cell r="R39">
            <v>0</v>
          </cell>
          <cell r="S39">
            <v>0</v>
          </cell>
          <cell r="T39" t="str">
            <v/>
          </cell>
          <cell r="U39">
            <v>0</v>
          </cell>
          <cell r="V39" t="str">
            <v/>
          </cell>
          <cell r="W39">
            <v>0</v>
          </cell>
          <cell r="X39">
            <v>0</v>
          </cell>
          <cell r="Y39">
            <v>0</v>
          </cell>
          <cell r="Z39">
            <v>0</v>
          </cell>
          <cell r="AA39">
            <v>0</v>
          </cell>
          <cell r="AB39" t="str">
            <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row>
        <row r="40">
          <cell r="A40">
            <v>0</v>
          </cell>
          <cell r="B40">
            <v>0</v>
          </cell>
          <cell r="C40">
            <v>0</v>
          </cell>
          <cell r="D40" t="str">
            <v/>
          </cell>
          <cell r="E40" t="str">
            <v/>
          </cell>
          <cell r="F40">
            <v>0</v>
          </cell>
          <cell r="G40">
            <v>0</v>
          </cell>
          <cell r="H40">
            <v>0</v>
          </cell>
          <cell r="I40" t="str">
            <v/>
          </cell>
          <cell r="J40">
            <v>0</v>
          </cell>
          <cell r="K40">
            <v>0</v>
          </cell>
          <cell r="L40">
            <v>0</v>
          </cell>
          <cell r="M40">
            <v>0</v>
          </cell>
          <cell r="N40">
            <v>0</v>
          </cell>
          <cell r="O40">
            <v>0</v>
          </cell>
          <cell r="P40">
            <v>0</v>
          </cell>
          <cell r="Q40">
            <v>0</v>
          </cell>
          <cell r="R40">
            <v>0</v>
          </cell>
          <cell r="S40">
            <v>0</v>
          </cell>
          <cell r="T40" t="str">
            <v/>
          </cell>
          <cell r="U40">
            <v>0</v>
          </cell>
          <cell r="V40" t="str">
            <v/>
          </cell>
          <cell r="W40">
            <v>0</v>
          </cell>
          <cell r="X40">
            <v>0</v>
          </cell>
          <cell r="Y40">
            <v>0</v>
          </cell>
          <cell r="Z40">
            <v>0</v>
          </cell>
          <cell r="AA40">
            <v>0</v>
          </cell>
          <cell r="AB40" t="str">
            <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row>
        <row r="41">
          <cell r="A41">
            <v>0</v>
          </cell>
          <cell r="B41">
            <v>0</v>
          </cell>
          <cell r="C41">
            <v>0</v>
          </cell>
          <cell r="D41" t="str">
            <v/>
          </cell>
          <cell r="E41" t="str">
            <v/>
          </cell>
          <cell r="F41">
            <v>0</v>
          </cell>
          <cell r="G41">
            <v>0</v>
          </cell>
          <cell r="H41">
            <v>0</v>
          </cell>
          <cell r="I41" t="str">
            <v/>
          </cell>
          <cell r="J41">
            <v>0</v>
          </cell>
          <cell r="K41">
            <v>0</v>
          </cell>
          <cell r="L41">
            <v>0</v>
          </cell>
          <cell r="M41">
            <v>0</v>
          </cell>
          <cell r="N41">
            <v>0</v>
          </cell>
          <cell r="O41">
            <v>0</v>
          </cell>
          <cell r="P41">
            <v>0</v>
          </cell>
          <cell r="Q41">
            <v>0</v>
          </cell>
          <cell r="R41">
            <v>0</v>
          </cell>
          <cell r="S41">
            <v>0</v>
          </cell>
          <cell r="T41" t="str">
            <v/>
          </cell>
          <cell r="U41">
            <v>0</v>
          </cell>
          <cell r="V41" t="str">
            <v/>
          </cell>
          <cell r="W41">
            <v>0</v>
          </cell>
          <cell r="X41">
            <v>0</v>
          </cell>
          <cell r="Y41">
            <v>0</v>
          </cell>
          <cell r="Z41">
            <v>0</v>
          </cell>
          <cell r="AA41">
            <v>0</v>
          </cell>
          <cell r="AB41" t="str">
            <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row>
        <row r="42">
          <cell r="A42">
            <v>0</v>
          </cell>
          <cell r="B42">
            <v>0</v>
          </cell>
          <cell r="C42">
            <v>0</v>
          </cell>
          <cell r="D42" t="str">
            <v/>
          </cell>
          <cell r="E42" t="str">
            <v/>
          </cell>
          <cell r="F42">
            <v>0</v>
          </cell>
          <cell r="G42">
            <v>0</v>
          </cell>
          <cell r="H42">
            <v>0</v>
          </cell>
          <cell r="I42" t="str">
            <v/>
          </cell>
          <cell r="J42">
            <v>0</v>
          </cell>
          <cell r="K42">
            <v>0</v>
          </cell>
          <cell r="L42">
            <v>0</v>
          </cell>
          <cell r="M42">
            <v>0</v>
          </cell>
          <cell r="N42">
            <v>0</v>
          </cell>
          <cell r="O42">
            <v>0</v>
          </cell>
          <cell r="P42">
            <v>0</v>
          </cell>
          <cell r="Q42">
            <v>0</v>
          </cell>
          <cell r="R42">
            <v>0</v>
          </cell>
          <cell r="S42">
            <v>0</v>
          </cell>
          <cell r="T42" t="str">
            <v/>
          </cell>
          <cell r="U42">
            <v>0</v>
          </cell>
          <cell r="V42" t="str">
            <v/>
          </cell>
          <cell r="W42">
            <v>0</v>
          </cell>
          <cell r="X42">
            <v>0</v>
          </cell>
          <cell r="Y42">
            <v>0</v>
          </cell>
          <cell r="Z42">
            <v>0</v>
          </cell>
          <cell r="AA42">
            <v>0</v>
          </cell>
          <cell r="AB42" t="str">
            <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row>
        <row r="43">
          <cell r="A43">
            <v>0</v>
          </cell>
          <cell r="B43">
            <v>0</v>
          </cell>
          <cell r="C43">
            <v>0</v>
          </cell>
          <cell r="D43" t="str">
            <v/>
          </cell>
          <cell r="E43" t="str">
            <v/>
          </cell>
          <cell r="F43">
            <v>0</v>
          </cell>
          <cell r="G43">
            <v>0</v>
          </cell>
          <cell r="H43">
            <v>0</v>
          </cell>
          <cell r="I43" t="str">
            <v/>
          </cell>
          <cell r="J43">
            <v>0</v>
          </cell>
          <cell r="K43">
            <v>0</v>
          </cell>
          <cell r="L43">
            <v>0</v>
          </cell>
          <cell r="M43">
            <v>0</v>
          </cell>
          <cell r="N43">
            <v>0</v>
          </cell>
          <cell r="O43">
            <v>0</v>
          </cell>
          <cell r="P43">
            <v>0</v>
          </cell>
          <cell r="Q43">
            <v>0</v>
          </cell>
          <cell r="R43">
            <v>0</v>
          </cell>
          <cell r="S43">
            <v>0</v>
          </cell>
          <cell r="T43" t="str">
            <v/>
          </cell>
          <cell r="U43">
            <v>0</v>
          </cell>
          <cell r="V43" t="str">
            <v/>
          </cell>
          <cell r="W43">
            <v>0</v>
          </cell>
          <cell r="X43">
            <v>0</v>
          </cell>
          <cell r="Y43">
            <v>0</v>
          </cell>
          <cell r="Z43">
            <v>0</v>
          </cell>
          <cell r="AA43">
            <v>0</v>
          </cell>
          <cell r="AB43" t="str">
            <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row>
        <row r="44">
          <cell r="A44">
            <v>0</v>
          </cell>
          <cell r="B44">
            <v>0</v>
          </cell>
          <cell r="C44">
            <v>0</v>
          </cell>
          <cell r="D44" t="str">
            <v/>
          </cell>
          <cell r="E44" t="str">
            <v/>
          </cell>
          <cell r="F44">
            <v>0</v>
          </cell>
          <cell r="G44">
            <v>0</v>
          </cell>
          <cell r="H44">
            <v>0</v>
          </cell>
          <cell r="I44" t="str">
            <v/>
          </cell>
          <cell r="J44">
            <v>0</v>
          </cell>
          <cell r="K44">
            <v>0</v>
          </cell>
          <cell r="L44">
            <v>0</v>
          </cell>
          <cell r="M44">
            <v>0</v>
          </cell>
          <cell r="N44">
            <v>0</v>
          </cell>
          <cell r="O44">
            <v>0</v>
          </cell>
          <cell r="P44">
            <v>0</v>
          </cell>
          <cell r="Q44">
            <v>0</v>
          </cell>
          <cell r="R44">
            <v>0</v>
          </cell>
          <cell r="S44">
            <v>0</v>
          </cell>
          <cell r="T44" t="str">
            <v/>
          </cell>
          <cell r="U44">
            <v>0</v>
          </cell>
          <cell r="V44" t="str">
            <v/>
          </cell>
          <cell r="W44">
            <v>0</v>
          </cell>
          <cell r="X44">
            <v>0</v>
          </cell>
          <cell r="Y44">
            <v>0</v>
          </cell>
          <cell r="Z44">
            <v>0</v>
          </cell>
          <cell r="AA44">
            <v>0</v>
          </cell>
          <cell r="AB44" t="str">
            <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row>
        <row r="45">
          <cell r="A45">
            <v>0</v>
          </cell>
          <cell r="B45">
            <v>0</v>
          </cell>
          <cell r="C45">
            <v>0</v>
          </cell>
          <cell r="D45" t="str">
            <v/>
          </cell>
          <cell r="E45" t="str">
            <v/>
          </cell>
          <cell r="F45">
            <v>0</v>
          </cell>
          <cell r="G45">
            <v>0</v>
          </cell>
          <cell r="H45">
            <v>0</v>
          </cell>
          <cell r="I45" t="str">
            <v/>
          </cell>
          <cell r="J45">
            <v>0</v>
          </cell>
          <cell r="K45">
            <v>0</v>
          </cell>
          <cell r="L45">
            <v>0</v>
          </cell>
          <cell r="M45">
            <v>0</v>
          </cell>
          <cell r="N45">
            <v>0</v>
          </cell>
          <cell r="O45">
            <v>0</v>
          </cell>
          <cell r="P45">
            <v>0</v>
          </cell>
          <cell r="Q45">
            <v>0</v>
          </cell>
          <cell r="R45">
            <v>0</v>
          </cell>
          <cell r="S45">
            <v>0</v>
          </cell>
          <cell r="T45" t="str">
            <v/>
          </cell>
          <cell r="U45">
            <v>0</v>
          </cell>
          <cell r="V45" t="str">
            <v/>
          </cell>
          <cell r="W45">
            <v>0</v>
          </cell>
          <cell r="X45">
            <v>0</v>
          </cell>
          <cell r="Y45">
            <v>0</v>
          </cell>
          <cell r="Z45">
            <v>0</v>
          </cell>
          <cell r="AA45">
            <v>0</v>
          </cell>
          <cell r="AB45" t="str">
            <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v>0</v>
          </cell>
          <cell r="B46">
            <v>0</v>
          </cell>
          <cell r="C46">
            <v>0</v>
          </cell>
          <cell r="D46" t="str">
            <v/>
          </cell>
          <cell r="E46" t="str">
            <v/>
          </cell>
          <cell r="F46">
            <v>0</v>
          </cell>
          <cell r="G46">
            <v>0</v>
          </cell>
          <cell r="H46">
            <v>0</v>
          </cell>
          <cell r="I46" t="str">
            <v/>
          </cell>
          <cell r="J46">
            <v>0</v>
          </cell>
          <cell r="K46">
            <v>0</v>
          </cell>
          <cell r="L46">
            <v>0</v>
          </cell>
          <cell r="M46">
            <v>0</v>
          </cell>
          <cell r="N46">
            <v>0</v>
          </cell>
          <cell r="O46">
            <v>0</v>
          </cell>
          <cell r="P46">
            <v>0</v>
          </cell>
          <cell r="Q46">
            <v>0</v>
          </cell>
          <cell r="R46">
            <v>0</v>
          </cell>
          <cell r="S46">
            <v>0</v>
          </cell>
          <cell r="T46" t="str">
            <v/>
          </cell>
          <cell r="U46">
            <v>0</v>
          </cell>
          <cell r="V46" t="str">
            <v/>
          </cell>
          <cell r="W46">
            <v>0</v>
          </cell>
          <cell r="X46">
            <v>0</v>
          </cell>
          <cell r="Y46">
            <v>0</v>
          </cell>
          <cell r="Z46">
            <v>0</v>
          </cell>
          <cell r="AA46">
            <v>0</v>
          </cell>
          <cell r="AB46" t="str">
            <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v>0</v>
          </cell>
          <cell r="B47">
            <v>0</v>
          </cell>
          <cell r="C47">
            <v>0</v>
          </cell>
          <cell r="D47" t="str">
            <v/>
          </cell>
          <cell r="E47" t="str">
            <v/>
          </cell>
          <cell r="F47">
            <v>0</v>
          </cell>
          <cell r="G47">
            <v>0</v>
          </cell>
          <cell r="H47">
            <v>0</v>
          </cell>
          <cell r="I47" t="str">
            <v/>
          </cell>
          <cell r="J47">
            <v>0</v>
          </cell>
          <cell r="K47">
            <v>0</v>
          </cell>
          <cell r="L47">
            <v>0</v>
          </cell>
          <cell r="M47">
            <v>0</v>
          </cell>
          <cell r="N47">
            <v>0</v>
          </cell>
          <cell r="O47">
            <v>0</v>
          </cell>
          <cell r="P47">
            <v>0</v>
          </cell>
          <cell r="Q47">
            <v>0</v>
          </cell>
          <cell r="R47">
            <v>0</v>
          </cell>
          <cell r="S47">
            <v>0</v>
          </cell>
          <cell r="T47" t="str">
            <v/>
          </cell>
          <cell r="U47">
            <v>0</v>
          </cell>
          <cell r="V47" t="str">
            <v/>
          </cell>
          <cell r="W47">
            <v>0</v>
          </cell>
          <cell r="X47">
            <v>0</v>
          </cell>
          <cell r="Y47">
            <v>0</v>
          </cell>
          <cell r="Z47">
            <v>0</v>
          </cell>
          <cell r="AA47">
            <v>0</v>
          </cell>
          <cell r="AB47" t="str">
            <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row>
        <row r="48">
          <cell r="A48">
            <v>0</v>
          </cell>
          <cell r="B48">
            <v>0</v>
          </cell>
          <cell r="C48">
            <v>0</v>
          </cell>
          <cell r="D48" t="str">
            <v/>
          </cell>
          <cell r="E48" t="str">
            <v/>
          </cell>
          <cell r="F48">
            <v>0</v>
          </cell>
          <cell r="G48">
            <v>0</v>
          </cell>
          <cell r="H48">
            <v>0</v>
          </cell>
          <cell r="I48" t="str">
            <v/>
          </cell>
          <cell r="J48">
            <v>0</v>
          </cell>
          <cell r="K48">
            <v>0</v>
          </cell>
          <cell r="L48">
            <v>0</v>
          </cell>
          <cell r="M48">
            <v>0</v>
          </cell>
          <cell r="N48">
            <v>0</v>
          </cell>
          <cell r="O48">
            <v>0</v>
          </cell>
          <cell r="P48">
            <v>0</v>
          </cell>
          <cell r="Q48">
            <v>0</v>
          </cell>
          <cell r="R48">
            <v>0</v>
          </cell>
          <cell r="S48">
            <v>0</v>
          </cell>
          <cell r="T48" t="str">
            <v/>
          </cell>
          <cell r="U48">
            <v>0</v>
          </cell>
          <cell r="V48" t="str">
            <v/>
          </cell>
          <cell r="W48">
            <v>0</v>
          </cell>
          <cell r="X48">
            <v>0</v>
          </cell>
          <cell r="Y48">
            <v>0</v>
          </cell>
          <cell r="Z48">
            <v>0</v>
          </cell>
          <cell r="AA48">
            <v>0</v>
          </cell>
          <cell r="AB48" t="str">
            <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row>
        <row r="49">
          <cell r="A49">
            <v>0</v>
          </cell>
          <cell r="B49">
            <v>0</v>
          </cell>
          <cell r="C49">
            <v>0</v>
          </cell>
          <cell r="D49" t="str">
            <v/>
          </cell>
          <cell r="E49" t="str">
            <v/>
          </cell>
          <cell r="F49">
            <v>0</v>
          </cell>
          <cell r="G49">
            <v>0</v>
          </cell>
          <cell r="H49">
            <v>0</v>
          </cell>
          <cell r="I49" t="str">
            <v/>
          </cell>
          <cell r="J49">
            <v>0</v>
          </cell>
          <cell r="K49">
            <v>0</v>
          </cell>
          <cell r="L49">
            <v>0</v>
          </cell>
          <cell r="M49">
            <v>0</v>
          </cell>
          <cell r="N49">
            <v>0</v>
          </cell>
          <cell r="O49">
            <v>0</v>
          </cell>
          <cell r="P49">
            <v>0</v>
          </cell>
          <cell r="Q49">
            <v>0</v>
          </cell>
          <cell r="R49">
            <v>0</v>
          </cell>
          <cell r="S49">
            <v>0</v>
          </cell>
          <cell r="T49" t="str">
            <v/>
          </cell>
          <cell r="U49">
            <v>0</v>
          </cell>
          <cell r="V49" t="str">
            <v/>
          </cell>
          <cell r="W49">
            <v>0</v>
          </cell>
          <cell r="X49">
            <v>0</v>
          </cell>
          <cell r="Y49">
            <v>0</v>
          </cell>
          <cell r="Z49">
            <v>0</v>
          </cell>
          <cell r="AA49">
            <v>0</v>
          </cell>
          <cell r="AB49" t="str">
            <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row>
        <row r="50">
          <cell r="A50">
            <v>0</v>
          </cell>
          <cell r="B50">
            <v>0</v>
          </cell>
          <cell r="C50">
            <v>0</v>
          </cell>
          <cell r="D50" t="str">
            <v/>
          </cell>
          <cell r="E50" t="str">
            <v/>
          </cell>
          <cell r="F50">
            <v>0</v>
          </cell>
          <cell r="G50">
            <v>0</v>
          </cell>
          <cell r="H50">
            <v>0</v>
          </cell>
          <cell r="I50" t="str">
            <v/>
          </cell>
          <cell r="J50">
            <v>0</v>
          </cell>
          <cell r="K50">
            <v>0</v>
          </cell>
          <cell r="L50">
            <v>0</v>
          </cell>
          <cell r="M50">
            <v>0</v>
          </cell>
          <cell r="N50">
            <v>0</v>
          </cell>
          <cell r="O50">
            <v>0</v>
          </cell>
          <cell r="P50">
            <v>0</v>
          </cell>
          <cell r="Q50">
            <v>0</v>
          </cell>
          <cell r="R50">
            <v>0</v>
          </cell>
          <cell r="S50">
            <v>0</v>
          </cell>
          <cell r="T50" t="str">
            <v/>
          </cell>
          <cell r="U50">
            <v>0</v>
          </cell>
          <cell r="V50" t="str">
            <v/>
          </cell>
          <cell r="W50">
            <v>0</v>
          </cell>
          <cell r="X50">
            <v>0</v>
          </cell>
          <cell r="Y50">
            <v>0</v>
          </cell>
          <cell r="Z50">
            <v>0</v>
          </cell>
          <cell r="AA50">
            <v>0</v>
          </cell>
          <cell r="AB50" t="str">
            <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row>
        <row r="51">
          <cell r="A51">
            <v>0</v>
          </cell>
          <cell r="B51">
            <v>0</v>
          </cell>
          <cell r="C51">
            <v>0</v>
          </cell>
          <cell r="D51" t="str">
            <v/>
          </cell>
          <cell r="E51" t="str">
            <v/>
          </cell>
          <cell r="F51">
            <v>0</v>
          </cell>
          <cell r="G51">
            <v>0</v>
          </cell>
          <cell r="H51">
            <v>0</v>
          </cell>
          <cell r="I51" t="str">
            <v/>
          </cell>
          <cell r="J51">
            <v>0</v>
          </cell>
          <cell r="K51">
            <v>0</v>
          </cell>
          <cell r="L51">
            <v>0</v>
          </cell>
          <cell r="M51">
            <v>0</v>
          </cell>
          <cell r="N51">
            <v>0</v>
          </cell>
          <cell r="O51">
            <v>0</v>
          </cell>
          <cell r="P51">
            <v>0</v>
          </cell>
          <cell r="Q51">
            <v>0</v>
          </cell>
          <cell r="R51">
            <v>0</v>
          </cell>
          <cell r="S51">
            <v>0</v>
          </cell>
          <cell r="T51" t="str">
            <v/>
          </cell>
          <cell r="U51">
            <v>0</v>
          </cell>
          <cell r="V51" t="str">
            <v/>
          </cell>
          <cell r="W51">
            <v>0</v>
          </cell>
          <cell r="X51">
            <v>0</v>
          </cell>
          <cell r="Y51">
            <v>0</v>
          </cell>
          <cell r="Z51">
            <v>0</v>
          </cell>
          <cell r="AA51">
            <v>0</v>
          </cell>
          <cell r="AB51" t="str">
            <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row>
        <row r="52">
          <cell r="A52">
            <v>0</v>
          </cell>
          <cell r="B52">
            <v>0</v>
          </cell>
          <cell r="C52">
            <v>0</v>
          </cell>
          <cell r="D52" t="str">
            <v/>
          </cell>
          <cell r="E52" t="str">
            <v/>
          </cell>
          <cell r="F52">
            <v>0</v>
          </cell>
          <cell r="G52">
            <v>0</v>
          </cell>
          <cell r="H52">
            <v>0</v>
          </cell>
          <cell r="I52" t="str">
            <v/>
          </cell>
          <cell r="J52">
            <v>0</v>
          </cell>
          <cell r="K52">
            <v>0</v>
          </cell>
          <cell r="L52">
            <v>0</v>
          </cell>
          <cell r="M52">
            <v>0</v>
          </cell>
          <cell r="N52">
            <v>0</v>
          </cell>
          <cell r="O52">
            <v>0</v>
          </cell>
          <cell r="P52">
            <v>0</v>
          </cell>
          <cell r="Q52">
            <v>0</v>
          </cell>
          <cell r="R52">
            <v>0</v>
          </cell>
          <cell r="S52">
            <v>0</v>
          </cell>
          <cell r="T52" t="str">
            <v/>
          </cell>
          <cell r="U52">
            <v>0</v>
          </cell>
          <cell r="V52" t="str">
            <v/>
          </cell>
          <cell r="W52">
            <v>0</v>
          </cell>
          <cell r="X52">
            <v>0</v>
          </cell>
          <cell r="Y52">
            <v>0</v>
          </cell>
          <cell r="Z52">
            <v>0</v>
          </cell>
          <cell r="AA52">
            <v>0</v>
          </cell>
          <cell r="AB52" t="str">
            <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v>0</v>
          </cell>
          <cell r="B53">
            <v>0</v>
          </cell>
          <cell r="C53">
            <v>0</v>
          </cell>
          <cell r="D53" t="str">
            <v/>
          </cell>
          <cell r="E53" t="str">
            <v/>
          </cell>
          <cell r="F53">
            <v>0</v>
          </cell>
          <cell r="G53">
            <v>0</v>
          </cell>
          <cell r="H53">
            <v>0</v>
          </cell>
          <cell r="I53" t="str">
            <v/>
          </cell>
          <cell r="J53">
            <v>0</v>
          </cell>
          <cell r="K53">
            <v>0</v>
          </cell>
          <cell r="L53">
            <v>0</v>
          </cell>
          <cell r="M53">
            <v>0</v>
          </cell>
          <cell r="N53">
            <v>0</v>
          </cell>
          <cell r="O53">
            <v>0</v>
          </cell>
          <cell r="P53">
            <v>0</v>
          </cell>
          <cell r="Q53">
            <v>0</v>
          </cell>
          <cell r="R53">
            <v>0</v>
          </cell>
          <cell r="S53">
            <v>0</v>
          </cell>
          <cell r="T53" t="str">
            <v/>
          </cell>
          <cell r="U53">
            <v>0</v>
          </cell>
          <cell r="V53" t="str">
            <v/>
          </cell>
          <cell r="W53">
            <v>0</v>
          </cell>
          <cell r="X53">
            <v>0</v>
          </cell>
          <cell r="Y53">
            <v>0</v>
          </cell>
          <cell r="Z53">
            <v>0</v>
          </cell>
          <cell r="AA53">
            <v>0</v>
          </cell>
          <cell r="AB53" t="str">
            <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row>
        <row r="54">
          <cell r="A54">
            <v>0</v>
          </cell>
          <cell r="B54">
            <v>0</v>
          </cell>
          <cell r="C54">
            <v>0</v>
          </cell>
          <cell r="D54" t="str">
            <v/>
          </cell>
          <cell r="E54" t="str">
            <v/>
          </cell>
          <cell r="F54">
            <v>0</v>
          </cell>
          <cell r="G54">
            <v>0</v>
          </cell>
          <cell r="H54">
            <v>0</v>
          </cell>
          <cell r="I54" t="str">
            <v/>
          </cell>
          <cell r="J54">
            <v>0</v>
          </cell>
          <cell r="K54">
            <v>0</v>
          </cell>
          <cell r="L54">
            <v>0</v>
          </cell>
          <cell r="M54">
            <v>0</v>
          </cell>
          <cell r="N54">
            <v>0</v>
          </cell>
          <cell r="O54">
            <v>0</v>
          </cell>
          <cell r="P54">
            <v>0</v>
          </cell>
          <cell r="Q54">
            <v>0</v>
          </cell>
          <cell r="R54">
            <v>0</v>
          </cell>
          <cell r="S54">
            <v>0</v>
          </cell>
          <cell r="T54" t="str">
            <v/>
          </cell>
          <cell r="U54">
            <v>0</v>
          </cell>
          <cell r="V54" t="str">
            <v/>
          </cell>
          <cell r="W54">
            <v>0</v>
          </cell>
          <cell r="X54">
            <v>0</v>
          </cell>
          <cell r="Y54">
            <v>0</v>
          </cell>
          <cell r="Z54">
            <v>0</v>
          </cell>
          <cell r="AA54">
            <v>0</v>
          </cell>
          <cell r="AB54" t="str">
            <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row>
        <row r="55">
          <cell r="A55">
            <v>0</v>
          </cell>
          <cell r="B55">
            <v>0</v>
          </cell>
          <cell r="C55">
            <v>0</v>
          </cell>
          <cell r="D55" t="str">
            <v/>
          </cell>
          <cell r="E55" t="str">
            <v/>
          </cell>
          <cell r="F55">
            <v>0</v>
          </cell>
          <cell r="G55">
            <v>0</v>
          </cell>
          <cell r="H55">
            <v>0</v>
          </cell>
          <cell r="I55" t="str">
            <v/>
          </cell>
          <cell r="J55">
            <v>0</v>
          </cell>
          <cell r="K55">
            <v>0</v>
          </cell>
          <cell r="L55">
            <v>0</v>
          </cell>
          <cell r="M55">
            <v>0</v>
          </cell>
          <cell r="N55">
            <v>0</v>
          </cell>
          <cell r="O55">
            <v>0</v>
          </cell>
          <cell r="P55">
            <v>0</v>
          </cell>
          <cell r="Q55">
            <v>0</v>
          </cell>
          <cell r="R55">
            <v>0</v>
          </cell>
          <cell r="S55">
            <v>0</v>
          </cell>
          <cell r="T55" t="str">
            <v/>
          </cell>
          <cell r="U55">
            <v>0</v>
          </cell>
          <cell r="V55" t="str">
            <v/>
          </cell>
          <cell r="W55">
            <v>0</v>
          </cell>
          <cell r="X55">
            <v>0</v>
          </cell>
          <cell r="Y55">
            <v>0</v>
          </cell>
          <cell r="Z55">
            <v>0</v>
          </cell>
          <cell r="AA55">
            <v>0</v>
          </cell>
          <cell r="AB55" t="str">
            <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row>
        <row r="56">
          <cell r="A56">
            <v>0</v>
          </cell>
          <cell r="B56">
            <v>0</v>
          </cell>
          <cell r="C56">
            <v>0</v>
          </cell>
          <cell r="D56" t="str">
            <v/>
          </cell>
          <cell r="E56" t="str">
            <v/>
          </cell>
          <cell r="F56">
            <v>0</v>
          </cell>
          <cell r="G56">
            <v>0</v>
          </cell>
          <cell r="H56">
            <v>0</v>
          </cell>
          <cell r="I56" t="str">
            <v/>
          </cell>
          <cell r="J56">
            <v>0</v>
          </cell>
          <cell r="K56">
            <v>0</v>
          </cell>
          <cell r="L56">
            <v>0</v>
          </cell>
          <cell r="M56">
            <v>0</v>
          </cell>
          <cell r="N56">
            <v>0</v>
          </cell>
          <cell r="O56">
            <v>0</v>
          </cell>
          <cell r="P56">
            <v>0</v>
          </cell>
          <cell r="Q56">
            <v>0</v>
          </cell>
          <cell r="R56">
            <v>0</v>
          </cell>
          <cell r="S56">
            <v>0</v>
          </cell>
          <cell r="T56" t="str">
            <v/>
          </cell>
          <cell r="U56">
            <v>0</v>
          </cell>
          <cell r="V56" t="str">
            <v/>
          </cell>
          <cell r="W56">
            <v>0</v>
          </cell>
          <cell r="X56">
            <v>0</v>
          </cell>
          <cell r="Y56">
            <v>0</v>
          </cell>
          <cell r="Z56">
            <v>0</v>
          </cell>
          <cell r="AA56">
            <v>0</v>
          </cell>
          <cell r="AB56" t="str">
            <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v>0</v>
          </cell>
          <cell r="B57">
            <v>0</v>
          </cell>
          <cell r="C57">
            <v>0</v>
          </cell>
          <cell r="D57" t="str">
            <v/>
          </cell>
          <cell r="E57" t="str">
            <v/>
          </cell>
          <cell r="F57">
            <v>0</v>
          </cell>
          <cell r="G57">
            <v>0</v>
          </cell>
          <cell r="H57">
            <v>0</v>
          </cell>
          <cell r="I57" t="str">
            <v/>
          </cell>
          <cell r="J57">
            <v>0</v>
          </cell>
          <cell r="K57">
            <v>0</v>
          </cell>
          <cell r="L57">
            <v>0</v>
          </cell>
          <cell r="M57">
            <v>0</v>
          </cell>
          <cell r="N57">
            <v>0</v>
          </cell>
          <cell r="O57">
            <v>0</v>
          </cell>
          <cell r="P57">
            <v>0</v>
          </cell>
          <cell r="Q57">
            <v>0</v>
          </cell>
          <cell r="R57">
            <v>0</v>
          </cell>
          <cell r="S57">
            <v>0</v>
          </cell>
          <cell r="T57" t="str">
            <v/>
          </cell>
          <cell r="U57">
            <v>0</v>
          </cell>
          <cell r="V57" t="str">
            <v/>
          </cell>
          <cell r="W57">
            <v>0</v>
          </cell>
          <cell r="X57">
            <v>0</v>
          </cell>
          <cell r="Y57">
            <v>0</v>
          </cell>
          <cell r="Z57">
            <v>0</v>
          </cell>
          <cell r="AA57">
            <v>0</v>
          </cell>
          <cell r="AB57" t="str">
            <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v>0</v>
          </cell>
          <cell r="B58">
            <v>0</v>
          </cell>
          <cell r="C58">
            <v>0</v>
          </cell>
          <cell r="D58" t="str">
            <v/>
          </cell>
          <cell r="E58" t="str">
            <v/>
          </cell>
          <cell r="F58">
            <v>0</v>
          </cell>
          <cell r="G58">
            <v>0</v>
          </cell>
          <cell r="H58">
            <v>0</v>
          </cell>
          <cell r="I58" t="str">
            <v/>
          </cell>
          <cell r="J58">
            <v>0</v>
          </cell>
          <cell r="K58">
            <v>0</v>
          </cell>
          <cell r="L58">
            <v>0</v>
          </cell>
          <cell r="M58">
            <v>0</v>
          </cell>
          <cell r="N58">
            <v>0</v>
          </cell>
          <cell r="O58">
            <v>0</v>
          </cell>
          <cell r="P58">
            <v>0</v>
          </cell>
          <cell r="Q58">
            <v>0</v>
          </cell>
          <cell r="R58">
            <v>0</v>
          </cell>
          <cell r="S58">
            <v>0</v>
          </cell>
          <cell r="T58" t="str">
            <v/>
          </cell>
          <cell r="U58">
            <v>0</v>
          </cell>
          <cell r="V58" t="str">
            <v/>
          </cell>
          <cell r="W58">
            <v>0</v>
          </cell>
          <cell r="X58">
            <v>0</v>
          </cell>
          <cell r="Y58">
            <v>0</v>
          </cell>
          <cell r="Z58">
            <v>0</v>
          </cell>
          <cell r="AA58">
            <v>0</v>
          </cell>
          <cell r="AB58" t="str">
            <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row>
        <row r="59">
          <cell r="A59">
            <v>0</v>
          </cell>
          <cell r="B59">
            <v>0</v>
          </cell>
          <cell r="C59">
            <v>0</v>
          </cell>
          <cell r="D59" t="str">
            <v/>
          </cell>
          <cell r="E59" t="str">
            <v/>
          </cell>
          <cell r="F59">
            <v>0</v>
          </cell>
          <cell r="G59">
            <v>0</v>
          </cell>
          <cell r="H59">
            <v>0</v>
          </cell>
          <cell r="I59" t="str">
            <v/>
          </cell>
          <cell r="J59">
            <v>0</v>
          </cell>
          <cell r="K59">
            <v>0</v>
          </cell>
          <cell r="L59">
            <v>0</v>
          </cell>
          <cell r="M59">
            <v>0</v>
          </cell>
          <cell r="N59">
            <v>0</v>
          </cell>
          <cell r="O59">
            <v>0</v>
          </cell>
          <cell r="P59">
            <v>0</v>
          </cell>
          <cell r="Q59">
            <v>0</v>
          </cell>
          <cell r="R59">
            <v>0</v>
          </cell>
          <cell r="S59">
            <v>0</v>
          </cell>
          <cell r="T59" t="str">
            <v/>
          </cell>
          <cell r="U59">
            <v>0</v>
          </cell>
          <cell r="V59" t="str">
            <v/>
          </cell>
          <cell r="W59">
            <v>0</v>
          </cell>
          <cell r="X59">
            <v>0</v>
          </cell>
          <cell r="Y59">
            <v>0</v>
          </cell>
          <cell r="Z59">
            <v>0</v>
          </cell>
          <cell r="AA59">
            <v>0</v>
          </cell>
          <cell r="AB59" t="str">
            <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row>
        <row r="60">
          <cell r="A60">
            <v>0</v>
          </cell>
          <cell r="B60">
            <v>0</v>
          </cell>
          <cell r="C60">
            <v>0</v>
          </cell>
          <cell r="D60" t="str">
            <v/>
          </cell>
          <cell r="E60" t="str">
            <v/>
          </cell>
          <cell r="F60">
            <v>0</v>
          </cell>
          <cell r="G60">
            <v>0</v>
          </cell>
          <cell r="H60">
            <v>0</v>
          </cell>
          <cell r="I60" t="str">
            <v/>
          </cell>
          <cell r="J60">
            <v>0</v>
          </cell>
          <cell r="K60">
            <v>0</v>
          </cell>
          <cell r="L60">
            <v>0</v>
          </cell>
          <cell r="M60">
            <v>0</v>
          </cell>
          <cell r="N60">
            <v>0</v>
          </cell>
          <cell r="O60">
            <v>0</v>
          </cell>
          <cell r="P60">
            <v>0</v>
          </cell>
          <cell r="Q60">
            <v>0</v>
          </cell>
          <cell r="R60">
            <v>0</v>
          </cell>
          <cell r="S60">
            <v>0</v>
          </cell>
          <cell r="T60" t="str">
            <v/>
          </cell>
          <cell r="U60">
            <v>0</v>
          </cell>
          <cell r="V60" t="str">
            <v/>
          </cell>
          <cell r="W60">
            <v>0</v>
          </cell>
          <cell r="X60">
            <v>0</v>
          </cell>
          <cell r="Y60">
            <v>0</v>
          </cell>
          <cell r="Z60">
            <v>0</v>
          </cell>
          <cell r="AA60">
            <v>0</v>
          </cell>
          <cell r="AB60" t="str">
            <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row>
        <row r="61">
          <cell r="A61">
            <v>0</v>
          </cell>
          <cell r="B61">
            <v>0</v>
          </cell>
          <cell r="C61">
            <v>0</v>
          </cell>
          <cell r="D61" t="str">
            <v/>
          </cell>
          <cell r="E61" t="str">
            <v/>
          </cell>
          <cell r="F61">
            <v>0</v>
          </cell>
          <cell r="G61">
            <v>0</v>
          </cell>
          <cell r="H61">
            <v>0</v>
          </cell>
          <cell r="I61" t="str">
            <v/>
          </cell>
          <cell r="J61">
            <v>0</v>
          </cell>
          <cell r="K61">
            <v>0</v>
          </cell>
          <cell r="L61">
            <v>0</v>
          </cell>
          <cell r="M61">
            <v>0</v>
          </cell>
          <cell r="N61">
            <v>0</v>
          </cell>
          <cell r="O61">
            <v>0</v>
          </cell>
          <cell r="P61">
            <v>0</v>
          </cell>
          <cell r="Q61">
            <v>0</v>
          </cell>
          <cell r="R61">
            <v>0</v>
          </cell>
          <cell r="S61">
            <v>0</v>
          </cell>
          <cell r="T61" t="str">
            <v/>
          </cell>
          <cell r="U61">
            <v>0</v>
          </cell>
          <cell r="V61" t="str">
            <v/>
          </cell>
          <cell r="W61">
            <v>0</v>
          </cell>
          <cell r="X61">
            <v>0</v>
          </cell>
          <cell r="Y61">
            <v>0</v>
          </cell>
          <cell r="Z61">
            <v>0</v>
          </cell>
          <cell r="AA61">
            <v>0</v>
          </cell>
          <cell r="AB61" t="str">
            <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row>
        <row r="62">
          <cell r="A62">
            <v>0</v>
          </cell>
          <cell r="B62">
            <v>0</v>
          </cell>
          <cell r="C62">
            <v>0</v>
          </cell>
          <cell r="D62" t="str">
            <v/>
          </cell>
          <cell r="E62" t="str">
            <v/>
          </cell>
          <cell r="F62">
            <v>0</v>
          </cell>
          <cell r="G62">
            <v>0</v>
          </cell>
          <cell r="H62">
            <v>0</v>
          </cell>
          <cell r="I62" t="str">
            <v/>
          </cell>
          <cell r="J62">
            <v>0</v>
          </cell>
          <cell r="K62">
            <v>0</v>
          </cell>
          <cell r="L62">
            <v>0</v>
          </cell>
          <cell r="M62">
            <v>0</v>
          </cell>
          <cell r="N62">
            <v>0</v>
          </cell>
          <cell r="O62">
            <v>0</v>
          </cell>
          <cell r="P62">
            <v>0</v>
          </cell>
          <cell r="Q62">
            <v>0</v>
          </cell>
          <cell r="R62">
            <v>0</v>
          </cell>
          <cell r="S62">
            <v>0</v>
          </cell>
          <cell r="T62" t="str">
            <v/>
          </cell>
          <cell r="U62">
            <v>0</v>
          </cell>
          <cell r="V62" t="str">
            <v/>
          </cell>
          <cell r="W62">
            <v>0</v>
          </cell>
          <cell r="X62">
            <v>0</v>
          </cell>
          <cell r="Y62">
            <v>0</v>
          </cell>
          <cell r="Z62">
            <v>0</v>
          </cell>
          <cell r="AA62">
            <v>0</v>
          </cell>
          <cell r="AB62" t="str">
            <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row>
        <row r="63">
          <cell r="A63">
            <v>0</v>
          </cell>
          <cell r="B63">
            <v>0</v>
          </cell>
          <cell r="C63">
            <v>0</v>
          </cell>
          <cell r="D63" t="str">
            <v/>
          </cell>
          <cell r="E63" t="str">
            <v/>
          </cell>
          <cell r="F63">
            <v>0</v>
          </cell>
          <cell r="G63">
            <v>0</v>
          </cell>
          <cell r="H63">
            <v>0</v>
          </cell>
          <cell r="I63" t="str">
            <v/>
          </cell>
          <cell r="J63">
            <v>0</v>
          </cell>
          <cell r="K63">
            <v>0</v>
          </cell>
          <cell r="L63">
            <v>0</v>
          </cell>
          <cell r="M63">
            <v>0</v>
          </cell>
          <cell r="N63">
            <v>0</v>
          </cell>
          <cell r="O63">
            <v>0</v>
          </cell>
          <cell r="P63">
            <v>0</v>
          </cell>
          <cell r="Q63">
            <v>0</v>
          </cell>
          <cell r="R63">
            <v>0</v>
          </cell>
          <cell r="S63">
            <v>0</v>
          </cell>
          <cell r="T63" t="str">
            <v/>
          </cell>
          <cell r="U63">
            <v>0</v>
          </cell>
          <cell r="V63" t="str">
            <v/>
          </cell>
          <cell r="W63">
            <v>0</v>
          </cell>
          <cell r="X63">
            <v>0</v>
          </cell>
          <cell r="Y63">
            <v>0</v>
          </cell>
          <cell r="Z63">
            <v>0</v>
          </cell>
          <cell r="AA63">
            <v>0</v>
          </cell>
          <cell r="AB63" t="str">
            <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row>
        <row r="64">
          <cell r="A64">
            <v>0</v>
          </cell>
          <cell r="B64">
            <v>0</v>
          </cell>
          <cell r="C64">
            <v>0</v>
          </cell>
          <cell r="D64" t="str">
            <v/>
          </cell>
          <cell r="E64" t="str">
            <v/>
          </cell>
          <cell r="F64">
            <v>0</v>
          </cell>
          <cell r="G64">
            <v>0</v>
          </cell>
          <cell r="H64">
            <v>0</v>
          </cell>
          <cell r="I64" t="str">
            <v/>
          </cell>
          <cell r="J64">
            <v>0</v>
          </cell>
          <cell r="K64">
            <v>0</v>
          </cell>
          <cell r="L64">
            <v>0</v>
          </cell>
          <cell r="M64">
            <v>0</v>
          </cell>
          <cell r="N64">
            <v>0</v>
          </cell>
          <cell r="O64">
            <v>0</v>
          </cell>
          <cell r="P64">
            <v>0</v>
          </cell>
          <cell r="Q64">
            <v>0</v>
          </cell>
          <cell r="R64">
            <v>0</v>
          </cell>
          <cell r="S64">
            <v>0</v>
          </cell>
          <cell r="T64" t="str">
            <v/>
          </cell>
          <cell r="U64">
            <v>0</v>
          </cell>
          <cell r="V64" t="str">
            <v/>
          </cell>
          <cell r="W64">
            <v>0</v>
          </cell>
          <cell r="X64">
            <v>0</v>
          </cell>
          <cell r="Y64">
            <v>0</v>
          </cell>
          <cell r="Z64">
            <v>0</v>
          </cell>
          <cell r="AA64">
            <v>0</v>
          </cell>
          <cell r="AB64" t="str">
            <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row>
        <row r="65">
          <cell r="A65">
            <v>0</v>
          </cell>
          <cell r="B65">
            <v>0</v>
          </cell>
          <cell r="C65">
            <v>0</v>
          </cell>
          <cell r="D65" t="str">
            <v/>
          </cell>
          <cell r="E65" t="str">
            <v/>
          </cell>
          <cell r="F65">
            <v>0</v>
          </cell>
          <cell r="G65">
            <v>0</v>
          </cell>
          <cell r="H65">
            <v>0</v>
          </cell>
          <cell r="I65" t="str">
            <v/>
          </cell>
          <cell r="J65">
            <v>0</v>
          </cell>
          <cell r="K65">
            <v>0</v>
          </cell>
          <cell r="L65">
            <v>0</v>
          </cell>
          <cell r="M65">
            <v>0</v>
          </cell>
          <cell r="N65">
            <v>0</v>
          </cell>
          <cell r="O65">
            <v>0</v>
          </cell>
          <cell r="P65">
            <v>0</v>
          </cell>
          <cell r="Q65">
            <v>0</v>
          </cell>
          <cell r="R65">
            <v>0</v>
          </cell>
          <cell r="S65">
            <v>0</v>
          </cell>
          <cell r="T65" t="str">
            <v/>
          </cell>
          <cell r="U65">
            <v>0</v>
          </cell>
          <cell r="V65" t="str">
            <v/>
          </cell>
          <cell r="W65">
            <v>0</v>
          </cell>
          <cell r="X65">
            <v>0</v>
          </cell>
          <cell r="Y65">
            <v>0</v>
          </cell>
          <cell r="Z65">
            <v>0</v>
          </cell>
          <cell r="AA65">
            <v>0</v>
          </cell>
          <cell r="AB65" t="str">
            <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row>
        <row r="66">
          <cell r="A66">
            <v>0</v>
          </cell>
          <cell r="B66">
            <v>0</v>
          </cell>
          <cell r="C66">
            <v>0</v>
          </cell>
          <cell r="D66" t="str">
            <v/>
          </cell>
          <cell r="E66" t="str">
            <v/>
          </cell>
          <cell r="F66">
            <v>0</v>
          </cell>
          <cell r="G66">
            <v>0</v>
          </cell>
          <cell r="H66">
            <v>0</v>
          </cell>
          <cell r="I66" t="str">
            <v/>
          </cell>
          <cell r="J66">
            <v>0</v>
          </cell>
          <cell r="K66">
            <v>0</v>
          </cell>
          <cell r="L66">
            <v>0</v>
          </cell>
          <cell r="M66">
            <v>0</v>
          </cell>
          <cell r="N66">
            <v>0</v>
          </cell>
          <cell r="O66">
            <v>0</v>
          </cell>
          <cell r="P66">
            <v>0</v>
          </cell>
          <cell r="Q66">
            <v>0</v>
          </cell>
          <cell r="R66">
            <v>0</v>
          </cell>
          <cell r="S66">
            <v>0</v>
          </cell>
          <cell r="T66" t="str">
            <v/>
          </cell>
          <cell r="U66">
            <v>0</v>
          </cell>
          <cell r="V66" t="str">
            <v/>
          </cell>
          <cell r="W66">
            <v>0</v>
          </cell>
          <cell r="X66">
            <v>0</v>
          </cell>
          <cell r="Y66">
            <v>0</v>
          </cell>
          <cell r="Z66">
            <v>0</v>
          </cell>
          <cell r="AA66">
            <v>0</v>
          </cell>
          <cell r="AB66" t="str">
            <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row>
        <row r="67">
          <cell r="A67">
            <v>0</v>
          </cell>
          <cell r="B67">
            <v>0</v>
          </cell>
          <cell r="C67">
            <v>0</v>
          </cell>
          <cell r="D67" t="str">
            <v/>
          </cell>
          <cell r="E67" t="str">
            <v/>
          </cell>
          <cell r="F67">
            <v>0</v>
          </cell>
          <cell r="G67">
            <v>0</v>
          </cell>
          <cell r="H67">
            <v>0</v>
          </cell>
          <cell r="I67" t="str">
            <v/>
          </cell>
          <cell r="J67">
            <v>0</v>
          </cell>
          <cell r="K67">
            <v>0</v>
          </cell>
          <cell r="L67">
            <v>0</v>
          </cell>
          <cell r="M67">
            <v>0</v>
          </cell>
          <cell r="N67">
            <v>0</v>
          </cell>
          <cell r="O67">
            <v>0</v>
          </cell>
          <cell r="P67">
            <v>0</v>
          </cell>
          <cell r="Q67">
            <v>0</v>
          </cell>
          <cell r="R67">
            <v>0</v>
          </cell>
          <cell r="S67">
            <v>0</v>
          </cell>
          <cell r="T67" t="str">
            <v/>
          </cell>
          <cell r="U67">
            <v>0</v>
          </cell>
          <cell r="V67" t="str">
            <v/>
          </cell>
          <cell r="W67">
            <v>0</v>
          </cell>
          <cell r="X67">
            <v>0</v>
          </cell>
          <cell r="Y67">
            <v>0</v>
          </cell>
          <cell r="Z67">
            <v>0</v>
          </cell>
          <cell r="AA67">
            <v>0</v>
          </cell>
          <cell r="AB67" t="str">
            <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row>
        <row r="68">
          <cell r="A68">
            <v>0</v>
          </cell>
          <cell r="B68">
            <v>0</v>
          </cell>
          <cell r="C68">
            <v>0</v>
          </cell>
          <cell r="D68" t="str">
            <v/>
          </cell>
          <cell r="E68" t="str">
            <v/>
          </cell>
          <cell r="F68">
            <v>0</v>
          </cell>
          <cell r="G68">
            <v>0</v>
          </cell>
          <cell r="H68">
            <v>0</v>
          </cell>
          <cell r="I68" t="str">
            <v/>
          </cell>
          <cell r="J68">
            <v>0</v>
          </cell>
          <cell r="K68">
            <v>0</v>
          </cell>
          <cell r="L68">
            <v>0</v>
          </cell>
          <cell r="M68">
            <v>0</v>
          </cell>
          <cell r="N68">
            <v>0</v>
          </cell>
          <cell r="O68">
            <v>0</v>
          </cell>
          <cell r="P68">
            <v>0</v>
          </cell>
          <cell r="Q68">
            <v>0</v>
          </cell>
          <cell r="R68">
            <v>0</v>
          </cell>
          <cell r="S68">
            <v>0</v>
          </cell>
          <cell r="T68" t="str">
            <v/>
          </cell>
          <cell r="U68">
            <v>0</v>
          </cell>
          <cell r="V68" t="str">
            <v/>
          </cell>
          <cell r="W68">
            <v>0</v>
          </cell>
          <cell r="X68">
            <v>0</v>
          </cell>
          <cell r="Y68">
            <v>0</v>
          </cell>
          <cell r="Z68">
            <v>0</v>
          </cell>
          <cell r="AA68">
            <v>0</v>
          </cell>
          <cell r="AB68" t="str">
            <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row>
        <row r="69">
          <cell r="A69">
            <v>0</v>
          </cell>
          <cell r="B69">
            <v>0</v>
          </cell>
          <cell r="C69">
            <v>0</v>
          </cell>
          <cell r="D69" t="str">
            <v/>
          </cell>
          <cell r="E69" t="str">
            <v/>
          </cell>
          <cell r="F69">
            <v>0</v>
          </cell>
          <cell r="G69">
            <v>0</v>
          </cell>
          <cell r="H69">
            <v>0</v>
          </cell>
          <cell r="I69" t="str">
            <v/>
          </cell>
          <cell r="J69">
            <v>0</v>
          </cell>
          <cell r="K69">
            <v>0</v>
          </cell>
          <cell r="L69">
            <v>0</v>
          </cell>
          <cell r="M69">
            <v>0</v>
          </cell>
          <cell r="N69">
            <v>0</v>
          </cell>
          <cell r="O69">
            <v>0</v>
          </cell>
          <cell r="P69">
            <v>0</v>
          </cell>
          <cell r="Q69">
            <v>0</v>
          </cell>
          <cell r="R69">
            <v>0</v>
          </cell>
          <cell r="S69">
            <v>0</v>
          </cell>
          <cell r="T69" t="str">
            <v/>
          </cell>
          <cell r="U69">
            <v>0</v>
          </cell>
          <cell r="V69" t="str">
            <v/>
          </cell>
          <cell r="W69">
            <v>0</v>
          </cell>
          <cell r="X69">
            <v>0</v>
          </cell>
          <cell r="Y69">
            <v>0</v>
          </cell>
          <cell r="Z69">
            <v>0</v>
          </cell>
          <cell r="AA69">
            <v>0</v>
          </cell>
          <cell r="AB69" t="str">
            <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row>
        <row r="70">
          <cell r="A70">
            <v>0</v>
          </cell>
          <cell r="B70">
            <v>0</v>
          </cell>
          <cell r="C70">
            <v>0</v>
          </cell>
          <cell r="D70" t="str">
            <v/>
          </cell>
          <cell r="E70" t="str">
            <v/>
          </cell>
          <cell r="F70">
            <v>0</v>
          </cell>
          <cell r="G70">
            <v>0</v>
          </cell>
          <cell r="H70">
            <v>0</v>
          </cell>
          <cell r="I70" t="str">
            <v/>
          </cell>
          <cell r="J70">
            <v>0</v>
          </cell>
          <cell r="K70">
            <v>0</v>
          </cell>
          <cell r="L70">
            <v>0</v>
          </cell>
          <cell r="M70">
            <v>0</v>
          </cell>
          <cell r="N70">
            <v>0</v>
          </cell>
          <cell r="O70">
            <v>0</v>
          </cell>
          <cell r="P70">
            <v>0</v>
          </cell>
          <cell r="Q70">
            <v>0</v>
          </cell>
          <cell r="R70">
            <v>0</v>
          </cell>
          <cell r="S70">
            <v>0</v>
          </cell>
          <cell r="T70" t="str">
            <v/>
          </cell>
          <cell r="U70">
            <v>0</v>
          </cell>
          <cell r="V70" t="str">
            <v/>
          </cell>
          <cell r="W70">
            <v>0</v>
          </cell>
          <cell r="X70">
            <v>0</v>
          </cell>
          <cell r="Y70">
            <v>0</v>
          </cell>
          <cell r="Z70">
            <v>0</v>
          </cell>
          <cell r="AA70">
            <v>0</v>
          </cell>
          <cell r="AB70" t="str">
            <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row>
        <row r="71">
          <cell r="A71">
            <v>0</v>
          </cell>
          <cell r="B71">
            <v>0</v>
          </cell>
          <cell r="C71">
            <v>0</v>
          </cell>
          <cell r="D71" t="str">
            <v/>
          </cell>
          <cell r="E71" t="str">
            <v/>
          </cell>
          <cell r="F71">
            <v>0</v>
          </cell>
          <cell r="G71">
            <v>0</v>
          </cell>
          <cell r="H71">
            <v>0</v>
          </cell>
          <cell r="I71" t="str">
            <v/>
          </cell>
          <cell r="J71">
            <v>0</v>
          </cell>
          <cell r="K71">
            <v>0</v>
          </cell>
          <cell r="L71">
            <v>0</v>
          </cell>
          <cell r="M71">
            <v>0</v>
          </cell>
          <cell r="N71">
            <v>0</v>
          </cell>
          <cell r="O71">
            <v>0</v>
          </cell>
          <cell r="P71">
            <v>0</v>
          </cell>
          <cell r="Q71">
            <v>0</v>
          </cell>
          <cell r="R71">
            <v>0</v>
          </cell>
          <cell r="S71">
            <v>0</v>
          </cell>
          <cell r="T71" t="str">
            <v/>
          </cell>
          <cell r="U71">
            <v>0</v>
          </cell>
          <cell r="V71" t="str">
            <v/>
          </cell>
          <cell r="W71">
            <v>0</v>
          </cell>
          <cell r="X71">
            <v>0</v>
          </cell>
          <cell r="Y71">
            <v>0</v>
          </cell>
          <cell r="Z71">
            <v>0</v>
          </cell>
          <cell r="AA71">
            <v>0</v>
          </cell>
          <cell r="AB71" t="str">
            <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row>
        <row r="72">
          <cell r="A72">
            <v>0</v>
          </cell>
          <cell r="B72">
            <v>0</v>
          </cell>
          <cell r="C72">
            <v>0</v>
          </cell>
          <cell r="D72" t="str">
            <v/>
          </cell>
          <cell r="E72" t="str">
            <v/>
          </cell>
          <cell r="F72">
            <v>0</v>
          </cell>
          <cell r="G72">
            <v>0</v>
          </cell>
          <cell r="H72">
            <v>0</v>
          </cell>
          <cell r="I72" t="str">
            <v/>
          </cell>
          <cell r="J72">
            <v>0</v>
          </cell>
          <cell r="K72">
            <v>0</v>
          </cell>
          <cell r="L72">
            <v>0</v>
          </cell>
          <cell r="M72">
            <v>0</v>
          </cell>
          <cell r="N72">
            <v>0</v>
          </cell>
          <cell r="O72">
            <v>0</v>
          </cell>
          <cell r="P72">
            <v>0</v>
          </cell>
          <cell r="Q72">
            <v>0</v>
          </cell>
          <cell r="R72">
            <v>0</v>
          </cell>
          <cell r="S72">
            <v>0</v>
          </cell>
          <cell r="T72" t="str">
            <v/>
          </cell>
          <cell r="U72">
            <v>0</v>
          </cell>
          <cell r="V72" t="str">
            <v/>
          </cell>
          <cell r="W72">
            <v>0</v>
          </cell>
          <cell r="X72">
            <v>0</v>
          </cell>
          <cell r="Y72">
            <v>0</v>
          </cell>
          <cell r="Z72">
            <v>0</v>
          </cell>
          <cell r="AA72">
            <v>0</v>
          </cell>
          <cell r="AB72" t="str">
            <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row>
        <row r="73">
          <cell r="A73">
            <v>0</v>
          </cell>
          <cell r="B73">
            <v>0</v>
          </cell>
          <cell r="C73">
            <v>0</v>
          </cell>
          <cell r="D73" t="str">
            <v/>
          </cell>
          <cell r="E73" t="str">
            <v/>
          </cell>
          <cell r="F73">
            <v>0</v>
          </cell>
          <cell r="G73">
            <v>0</v>
          </cell>
          <cell r="H73">
            <v>0</v>
          </cell>
          <cell r="I73" t="str">
            <v/>
          </cell>
          <cell r="J73">
            <v>0</v>
          </cell>
          <cell r="K73">
            <v>0</v>
          </cell>
          <cell r="L73">
            <v>0</v>
          </cell>
          <cell r="M73">
            <v>0</v>
          </cell>
          <cell r="N73">
            <v>0</v>
          </cell>
          <cell r="O73">
            <v>0</v>
          </cell>
          <cell r="P73">
            <v>0</v>
          </cell>
          <cell r="Q73">
            <v>0</v>
          </cell>
          <cell r="R73">
            <v>0</v>
          </cell>
          <cell r="S73">
            <v>0</v>
          </cell>
          <cell r="T73" t="str">
            <v/>
          </cell>
          <cell r="U73">
            <v>0</v>
          </cell>
          <cell r="V73" t="str">
            <v/>
          </cell>
          <cell r="W73">
            <v>0</v>
          </cell>
          <cell r="X73">
            <v>0</v>
          </cell>
          <cell r="Y73">
            <v>0</v>
          </cell>
          <cell r="Z73">
            <v>0</v>
          </cell>
          <cell r="AA73">
            <v>0</v>
          </cell>
          <cell r="AB73" t="str">
            <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row>
        <row r="74">
          <cell r="A74">
            <v>0</v>
          </cell>
          <cell r="B74">
            <v>0</v>
          </cell>
          <cell r="C74">
            <v>0</v>
          </cell>
          <cell r="D74" t="str">
            <v/>
          </cell>
          <cell r="E74" t="str">
            <v/>
          </cell>
          <cell r="F74">
            <v>0</v>
          </cell>
          <cell r="G74">
            <v>0</v>
          </cell>
          <cell r="H74">
            <v>0</v>
          </cell>
          <cell r="I74" t="str">
            <v/>
          </cell>
          <cell r="J74">
            <v>0</v>
          </cell>
          <cell r="K74">
            <v>0</v>
          </cell>
          <cell r="L74">
            <v>0</v>
          </cell>
          <cell r="M74">
            <v>0</v>
          </cell>
          <cell r="N74">
            <v>0</v>
          </cell>
          <cell r="O74">
            <v>0</v>
          </cell>
          <cell r="P74">
            <v>0</v>
          </cell>
          <cell r="Q74">
            <v>0</v>
          </cell>
          <cell r="R74">
            <v>0</v>
          </cell>
          <cell r="S74">
            <v>0</v>
          </cell>
          <cell r="T74" t="str">
            <v/>
          </cell>
          <cell r="U74">
            <v>0</v>
          </cell>
          <cell r="V74" t="str">
            <v/>
          </cell>
          <cell r="W74">
            <v>0</v>
          </cell>
          <cell r="X74">
            <v>0</v>
          </cell>
          <cell r="Y74">
            <v>0</v>
          </cell>
          <cell r="Z74">
            <v>0</v>
          </cell>
          <cell r="AA74">
            <v>0</v>
          </cell>
          <cell r="AB74" t="str">
            <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row>
        <row r="75">
          <cell r="A75">
            <v>0</v>
          </cell>
          <cell r="B75">
            <v>0</v>
          </cell>
          <cell r="C75">
            <v>0</v>
          </cell>
          <cell r="D75" t="str">
            <v/>
          </cell>
          <cell r="E75" t="str">
            <v/>
          </cell>
          <cell r="F75">
            <v>0</v>
          </cell>
          <cell r="G75">
            <v>0</v>
          </cell>
          <cell r="H75">
            <v>0</v>
          </cell>
          <cell r="I75" t="str">
            <v/>
          </cell>
          <cell r="J75">
            <v>0</v>
          </cell>
          <cell r="K75">
            <v>0</v>
          </cell>
          <cell r="L75">
            <v>0</v>
          </cell>
          <cell r="M75">
            <v>0</v>
          </cell>
          <cell r="N75">
            <v>0</v>
          </cell>
          <cell r="O75">
            <v>0</v>
          </cell>
          <cell r="P75">
            <v>0</v>
          </cell>
          <cell r="Q75">
            <v>0</v>
          </cell>
          <cell r="R75">
            <v>0</v>
          </cell>
          <cell r="S75">
            <v>0</v>
          </cell>
          <cell r="T75" t="str">
            <v/>
          </cell>
          <cell r="U75">
            <v>0</v>
          </cell>
          <cell r="V75" t="str">
            <v/>
          </cell>
          <cell r="W75">
            <v>0</v>
          </cell>
          <cell r="X75">
            <v>0</v>
          </cell>
          <cell r="Y75">
            <v>0</v>
          </cell>
          <cell r="Z75">
            <v>0</v>
          </cell>
          <cell r="AA75">
            <v>0</v>
          </cell>
          <cell r="AB75" t="str">
            <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row>
        <row r="76">
          <cell r="A76">
            <v>0</v>
          </cell>
          <cell r="B76">
            <v>0</v>
          </cell>
          <cell r="C76">
            <v>0</v>
          </cell>
          <cell r="D76" t="str">
            <v/>
          </cell>
          <cell r="E76" t="str">
            <v/>
          </cell>
          <cell r="F76">
            <v>0</v>
          </cell>
          <cell r="G76">
            <v>0</v>
          </cell>
          <cell r="H76">
            <v>0</v>
          </cell>
          <cell r="I76" t="str">
            <v/>
          </cell>
          <cell r="J76">
            <v>0</v>
          </cell>
          <cell r="K76">
            <v>0</v>
          </cell>
          <cell r="L76">
            <v>0</v>
          </cell>
          <cell r="M76">
            <v>0</v>
          </cell>
          <cell r="N76">
            <v>0</v>
          </cell>
          <cell r="O76">
            <v>0</v>
          </cell>
          <cell r="P76">
            <v>0</v>
          </cell>
          <cell r="Q76">
            <v>0</v>
          </cell>
          <cell r="R76">
            <v>0</v>
          </cell>
          <cell r="S76">
            <v>0</v>
          </cell>
          <cell r="T76" t="str">
            <v/>
          </cell>
          <cell r="U76">
            <v>0</v>
          </cell>
          <cell r="V76" t="str">
            <v/>
          </cell>
          <cell r="W76">
            <v>0</v>
          </cell>
          <cell r="X76">
            <v>0</v>
          </cell>
          <cell r="Y76">
            <v>0</v>
          </cell>
          <cell r="Z76">
            <v>0</v>
          </cell>
          <cell r="AA76">
            <v>0</v>
          </cell>
          <cell r="AB76" t="str">
            <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row>
        <row r="77">
          <cell r="A77">
            <v>0</v>
          </cell>
          <cell r="B77">
            <v>0</v>
          </cell>
          <cell r="C77">
            <v>0</v>
          </cell>
          <cell r="D77" t="str">
            <v/>
          </cell>
          <cell r="E77" t="str">
            <v/>
          </cell>
          <cell r="F77">
            <v>0</v>
          </cell>
          <cell r="G77">
            <v>0</v>
          </cell>
          <cell r="H77">
            <v>0</v>
          </cell>
          <cell r="I77" t="str">
            <v/>
          </cell>
          <cell r="J77">
            <v>0</v>
          </cell>
          <cell r="K77">
            <v>0</v>
          </cell>
          <cell r="L77">
            <v>0</v>
          </cell>
          <cell r="M77">
            <v>0</v>
          </cell>
          <cell r="N77">
            <v>0</v>
          </cell>
          <cell r="O77">
            <v>0</v>
          </cell>
          <cell r="P77">
            <v>0</v>
          </cell>
          <cell r="Q77">
            <v>0</v>
          </cell>
          <cell r="R77">
            <v>0</v>
          </cell>
          <cell r="S77">
            <v>0</v>
          </cell>
          <cell r="T77" t="str">
            <v/>
          </cell>
          <cell r="U77">
            <v>0</v>
          </cell>
          <cell r="V77" t="str">
            <v/>
          </cell>
          <cell r="W77">
            <v>0</v>
          </cell>
          <cell r="X77">
            <v>0</v>
          </cell>
          <cell r="Y77">
            <v>0</v>
          </cell>
          <cell r="Z77">
            <v>0</v>
          </cell>
          <cell r="AA77">
            <v>0</v>
          </cell>
          <cell r="AB77" t="str">
            <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row>
        <row r="78">
          <cell r="A78">
            <v>0</v>
          </cell>
          <cell r="B78">
            <v>0</v>
          </cell>
          <cell r="C78">
            <v>0</v>
          </cell>
          <cell r="D78" t="str">
            <v/>
          </cell>
          <cell r="E78" t="str">
            <v/>
          </cell>
          <cell r="F78">
            <v>0</v>
          </cell>
          <cell r="G78">
            <v>0</v>
          </cell>
          <cell r="H78">
            <v>0</v>
          </cell>
          <cell r="I78" t="str">
            <v/>
          </cell>
          <cell r="J78">
            <v>0</v>
          </cell>
          <cell r="K78">
            <v>0</v>
          </cell>
          <cell r="L78">
            <v>0</v>
          </cell>
          <cell r="M78">
            <v>0</v>
          </cell>
          <cell r="N78">
            <v>0</v>
          </cell>
          <cell r="O78">
            <v>0</v>
          </cell>
          <cell r="P78">
            <v>0</v>
          </cell>
          <cell r="Q78">
            <v>0</v>
          </cell>
          <cell r="R78">
            <v>0</v>
          </cell>
          <cell r="S78">
            <v>0</v>
          </cell>
          <cell r="T78" t="str">
            <v/>
          </cell>
          <cell r="U78">
            <v>0</v>
          </cell>
          <cell r="V78" t="str">
            <v/>
          </cell>
          <cell r="W78">
            <v>0</v>
          </cell>
          <cell r="X78">
            <v>0</v>
          </cell>
          <cell r="Y78">
            <v>0</v>
          </cell>
          <cell r="Z78">
            <v>0</v>
          </cell>
          <cell r="AA78">
            <v>0</v>
          </cell>
          <cell r="AB78" t="str">
            <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row>
        <row r="79">
          <cell r="A79">
            <v>0</v>
          </cell>
          <cell r="B79">
            <v>0</v>
          </cell>
          <cell r="C79">
            <v>0</v>
          </cell>
          <cell r="D79" t="str">
            <v/>
          </cell>
          <cell r="E79" t="str">
            <v/>
          </cell>
          <cell r="F79">
            <v>0</v>
          </cell>
          <cell r="G79">
            <v>0</v>
          </cell>
          <cell r="H79">
            <v>0</v>
          </cell>
          <cell r="I79" t="str">
            <v/>
          </cell>
          <cell r="J79">
            <v>0</v>
          </cell>
          <cell r="K79">
            <v>0</v>
          </cell>
          <cell r="L79">
            <v>0</v>
          </cell>
          <cell r="M79">
            <v>0</v>
          </cell>
          <cell r="N79">
            <v>0</v>
          </cell>
          <cell r="O79">
            <v>0</v>
          </cell>
          <cell r="P79">
            <v>0</v>
          </cell>
          <cell r="Q79">
            <v>0</v>
          </cell>
          <cell r="R79">
            <v>0</v>
          </cell>
          <cell r="S79">
            <v>0</v>
          </cell>
          <cell r="T79" t="str">
            <v/>
          </cell>
          <cell r="U79">
            <v>0</v>
          </cell>
          <cell r="V79" t="str">
            <v/>
          </cell>
          <cell r="W79">
            <v>0</v>
          </cell>
          <cell r="X79">
            <v>0</v>
          </cell>
          <cell r="Y79">
            <v>0</v>
          </cell>
          <cell r="Z79">
            <v>0</v>
          </cell>
          <cell r="AA79">
            <v>0</v>
          </cell>
          <cell r="AB79" t="str">
            <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row>
        <row r="80">
          <cell r="A80">
            <v>0</v>
          </cell>
          <cell r="B80">
            <v>0</v>
          </cell>
          <cell r="C80">
            <v>0</v>
          </cell>
          <cell r="D80" t="str">
            <v/>
          </cell>
          <cell r="E80" t="str">
            <v/>
          </cell>
          <cell r="F80">
            <v>0</v>
          </cell>
          <cell r="G80">
            <v>0</v>
          </cell>
          <cell r="H80">
            <v>0</v>
          </cell>
          <cell r="I80" t="str">
            <v/>
          </cell>
          <cell r="J80">
            <v>0</v>
          </cell>
          <cell r="K80">
            <v>0</v>
          </cell>
          <cell r="L80">
            <v>0</v>
          </cell>
          <cell r="M80">
            <v>0</v>
          </cell>
          <cell r="N80">
            <v>0</v>
          </cell>
          <cell r="O80">
            <v>0</v>
          </cell>
          <cell r="P80">
            <v>0</v>
          </cell>
          <cell r="Q80">
            <v>0</v>
          </cell>
          <cell r="R80">
            <v>0</v>
          </cell>
          <cell r="S80">
            <v>0</v>
          </cell>
          <cell r="T80" t="str">
            <v/>
          </cell>
          <cell r="U80">
            <v>0</v>
          </cell>
          <cell r="V80" t="str">
            <v/>
          </cell>
          <cell r="W80">
            <v>0</v>
          </cell>
          <cell r="X80">
            <v>0</v>
          </cell>
          <cell r="Y80">
            <v>0</v>
          </cell>
          <cell r="Z80">
            <v>0</v>
          </cell>
          <cell r="AA80">
            <v>0</v>
          </cell>
          <cell r="AB80" t="str">
            <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row>
        <row r="81">
          <cell r="A81">
            <v>0</v>
          </cell>
          <cell r="B81">
            <v>0</v>
          </cell>
          <cell r="C81">
            <v>0</v>
          </cell>
          <cell r="D81" t="str">
            <v/>
          </cell>
          <cell r="E81" t="str">
            <v/>
          </cell>
          <cell r="F81">
            <v>0</v>
          </cell>
          <cell r="G81">
            <v>0</v>
          </cell>
          <cell r="H81">
            <v>0</v>
          </cell>
          <cell r="I81" t="str">
            <v/>
          </cell>
          <cell r="J81">
            <v>0</v>
          </cell>
          <cell r="K81">
            <v>0</v>
          </cell>
          <cell r="L81">
            <v>0</v>
          </cell>
          <cell r="M81">
            <v>0</v>
          </cell>
          <cell r="N81">
            <v>0</v>
          </cell>
          <cell r="O81">
            <v>0</v>
          </cell>
          <cell r="P81">
            <v>0</v>
          </cell>
          <cell r="Q81">
            <v>0</v>
          </cell>
          <cell r="R81">
            <v>0</v>
          </cell>
          <cell r="S81">
            <v>0</v>
          </cell>
          <cell r="T81" t="str">
            <v/>
          </cell>
          <cell r="U81">
            <v>0</v>
          </cell>
          <cell r="V81" t="str">
            <v/>
          </cell>
          <cell r="W81">
            <v>0</v>
          </cell>
          <cell r="X81">
            <v>0</v>
          </cell>
          <cell r="Y81">
            <v>0</v>
          </cell>
          <cell r="Z81">
            <v>0</v>
          </cell>
          <cell r="AA81">
            <v>0</v>
          </cell>
          <cell r="AB81" t="str">
            <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row>
        <row r="82">
          <cell r="A82">
            <v>0</v>
          </cell>
          <cell r="B82">
            <v>0</v>
          </cell>
          <cell r="C82">
            <v>0</v>
          </cell>
          <cell r="D82" t="str">
            <v/>
          </cell>
          <cell r="E82" t="str">
            <v/>
          </cell>
          <cell r="F82">
            <v>0</v>
          </cell>
          <cell r="G82">
            <v>0</v>
          </cell>
          <cell r="H82">
            <v>0</v>
          </cell>
          <cell r="I82" t="str">
            <v/>
          </cell>
          <cell r="J82">
            <v>0</v>
          </cell>
          <cell r="K82">
            <v>0</v>
          </cell>
          <cell r="L82">
            <v>0</v>
          </cell>
          <cell r="M82">
            <v>0</v>
          </cell>
          <cell r="N82">
            <v>0</v>
          </cell>
          <cell r="O82">
            <v>0</v>
          </cell>
          <cell r="P82">
            <v>0</v>
          </cell>
          <cell r="Q82">
            <v>0</v>
          </cell>
          <cell r="R82">
            <v>0</v>
          </cell>
          <cell r="S82">
            <v>0</v>
          </cell>
          <cell r="T82" t="str">
            <v/>
          </cell>
          <cell r="U82">
            <v>0</v>
          </cell>
          <cell r="V82" t="str">
            <v/>
          </cell>
          <cell r="W82">
            <v>0</v>
          </cell>
          <cell r="X82">
            <v>0</v>
          </cell>
          <cell r="Y82">
            <v>0</v>
          </cell>
          <cell r="Z82">
            <v>0</v>
          </cell>
          <cell r="AA82">
            <v>0</v>
          </cell>
          <cell r="AB82" t="str">
            <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row>
        <row r="83">
          <cell r="A83">
            <v>0</v>
          </cell>
          <cell r="B83">
            <v>0</v>
          </cell>
          <cell r="C83">
            <v>0</v>
          </cell>
          <cell r="D83" t="str">
            <v/>
          </cell>
          <cell r="E83" t="str">
            <v/>
          </cell>
          <cell r="F83">
            <v>0</v>
          </cell>
          <cell r="G83">
            <v>0</v>
          </cell>
          <cell r="H83">
            <v>0</v>
          </cell>
          <cell r="I83" t="str">
            <v/>
          </cell>
          <cell r="J83">
            <v>0</v>
          </cell>
          <cell r="K83">
            <v>0</v>
          </cell>
          <cell r="L83">
            <v>0</v>
          </cell>
          <cell r="M83">
            <v>0</v>
          </cell>
          <cell r="N83">
            <v>0</v>
          </cell>
          <cell r="O83">
            <v>0</v>
          </cell>
          <cell r="P83">
            <v>0</v>
          </cell>
          <cell r="Q83">
            <v>0</v>
          </cell>
          <cell r="R83">
            <v>0</v>
          </cell>
          <cell r="S83">
            <v>0</v>
          </cell>
          <cell r="T83" t="str">
            <v/>
          </cell>
          <cell r="U83">
            <v>0</v>
          </cell>
          <cell r="V83" t="str">
            <v/>
          </cell>
          <cell r="W83">
            <v>0</v>
          </cell>
          <cell r="X83">
            <v>0</v>
          </cell>
          <cell r="Y83">
            <v>0</v>
          </cell>
          <cell r="Z83">
            <v>0</v>
          </cell>
          <cell r="AA83">
            <v>0</v>
          </cell>
          <cell r="AB83" t="str">
            <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v>0</v>
          </cell>
          <cell r="B84">
            <v>0</v>
          </cell>
          <cell r="C84">
            <v>0</v>
          </cell>
          <cell r="D84" t="str">
            <v/>
          </cell>
          <cell r="E84" t="str">
            <v/>
          </cell>
          <cell r="F84">
            <v>0</v>
          </cell>
          <cell r="G84">
            <v>0</v>
          </cell>
          <cell r="H84">
            <v>0</v>
          </cell>
          <cell r="I84" t="str">
            <v/>
          </cell>
          <cell r="J84">
            <v>0</v>
          </cell>
          <cell r="K84">
            <v>0</v>
          </cell>
          <cell r="L84">
            <v>0</v>
          </cell>
          <cell r="M84">
            <v>0</v>
          </cell>
          <cell r="N84">
            <v>0</v>
          </cell>
          <cell r="O84">
            <v>0</v>
          </cell>
          <cell r="P84">
            <v>0</v>
          </cell>
          <cell r="Q84">
            <v>0</v>
          </cell>
          <cell r="R84">
            <v>0</v>
          </cell>
          <cell r="S84">
            <v>0</v>
          </cell>
          <cell r="T84" t="str">
            <v/>
          </cell>
          <cell r="U84">
            <v>0</v>
          </cell>
          <cell r="V84" t="str">
            <v/>
          </cell>
          <cell r="W84">
            <v>0</v>
          </cell>
          <cell r="X84">
            <v>0</v>
          </cell>
          <cell r="Y84">
            <v>0</v>
          </cell>
          <cell r="Z84">
            <v>0</v>
          </cell>
          <cell r="AA84">
            <v>0</v>
          </cell>
          <cell r="AB84" t="str">
            <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v>0</v>
          </cell>
          <cell r="B85">
            <v>0</v>
          </cell>
          <cell r="C85">
            <v>0</v>
          </cell>
          <cell r="D85" t="str">
            <v/>
          </cell>
          <cell r="E85" t="str">
            <v/>
          </cell>
          <cell r="F85">
            <v>0</v>
          </cell>
          <cell r="G85">
            <v>0</v>
          </cell>
          <cell r="H85">
            <v>0</v>
          </cell>
          <cell r="I85" t="str">
            <v/>
          </cell>
          <cell r="J85">
            <v>0</v>
          </cell>
          <cell r="K85">
            <v>0</v>
          </cell>
          <cell r="L85">
            <v>0</v>
          </cell>
          <cell r="M85">
            <v>0</v>
          </cell>
          <cell r="N85">
            <v>0</v>
          </cell>
          <cell r="O85">
            <v>0</v>
          </cell>
          <cell r="P85">
            <v>0</v>
          </cell>
          <cell r="Q85">
            <v>0</v>
          </cell>
          <cell r="R85">
            <v>0</v>
          </cell>
          <cell r="S85">
            <v>0</v>
          </cell>
          <cell r="T85" t="str">
            <v/>
          </cell>
          <cell r="U85">
            <v>0</v>
          </cell>
          <cell r="V85" t="str">
            <v/>
          </cell>
          <cell r="W85">
            <v>0</v>
          </cell>
          <cell r="X85">
            <v>0</v>
          </cell>
          <cell r="Y85">
            <v>0</v>
          </cell>
          <cell r="Z85">
            <v>0</v>
          </cell>
          <cell r="AA85">
            <v>0</v>
          </cell>
          <cell r="AB85" t="str">
            <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v>0</v>
          </cell>
          <cell r="B86">
            <v>0</v>
          </cell>
          <cell r="C86">
            <v>0</v>
          </cell>
          <cell r="D86" t="str">
            <v/>
          </cell>
          <cell r="E86" t="str">
            <v/>
          </cell>
          <cell r="F86">
            <v>0</v>
          </cell>
          <cell r="G86">
            <v>0</v>
          </cell>
          <cell r="H86">
            <v>0</v>
          </cell>
          <cell r="I86" t="str">
            <v/>
          </cell>
          <cell r="J86">
            <v>0</v>
          </cell>
          <cell r="K86">
            <v>0</v>
          </cell>
          <cell r="L86">
            <v>0</v>
          </cell>
          <cell r="M86">
            <v>0</v>
          </cell>
          <cell r="N86">
            <v>0</v>
          </cell>
          <cell r="O86">
            <v>0</v>
          </cell>
          <cell r="P86">
            <v>0</v>
          </cell>
          <cell r="Q86">
            <v>0</v>
          </cell>
          <cell r="R86">
            <v>0</v>
          </cell>
          <cell r="S86">
            <v>0</v>
          </cell>
          <cell r="T86" t="str">
            <v/>
          </cell>
          <cell r="U86">
            <v>0</v>
          </cell>
          <cell r="V86" t="str">
            <v/>
          </cell>
          <cell r="W86">
            <v>0</v>
          </cell>
          <cell r="X86">
            <v>0</v>
          </cell>
          <cell r="Y86">
            <v>0</v>
          </cell>
          <cell r="Z86">
            <v>0</v>
          </cell>
          <cell r="AA86">
            <v>0</v>
          </cell>
          <cell r="AB86" t="str">
            <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row>
        <row r="87">
          <cell r="A87">
            <v>0</v>
          </cell>
          <cell r="B87">
            <v>0</v>
          </cell>
          <cell r="C87">
            <v>0</v>
          </cell>
          <cell r="D87" t="str">
            <v/>
          </cell>
          <cell r="E87" t="str">
            <v/>
          </cell>
          <cell r="F87">
            <v>0</v>
          </cell>
          <cell r="G87">
            <v>0</v>
          </cell>
          <cell r="H87">
            <v>0</v>
          </cell>
          <cell r="I87" t="str">
            <v/>
          </cell>
          <cell r="J87">
            <v>0</v>
          </cell>
          <cell r="K87">
            <v>0</v>
          </cell>
          <cell r="L87">
            <v>0</v>
          </cell>
          <cell r="M87">
            <v>0</v>
          </cell>
          <cell r="N87">
            <v>0</v>
          </cell>
          <cell r="O87">
            <v>0</v>
          </cell>
          <cell r="P87">
            <v>0</v>
          </cell>
          <cell r="Q87">
            <v>0</v>
          </cell>
          <cell r="R87">
            <v>0</v>
          </cell>
          <cell r="S87">
            <v>0</v>
          </cell>
          <cell r="T87" t="str">
            <v/>
          </cell>
          <cell r="U87">
            <v>0</v>
          </cell>
          <cell r="V87" t="str">
            <v/>
          </cell>
          <cell r="W87">
            <v>0</v>
          </cell>
          <cell r="X87">
            <v>0</v>
          </cell>
          <cell r="Y87">
            <v>0</v>
          </cell>
          <cell r="Z87">
            <v>0</v>
          </cell>
          <cell r="AA87">
            <v>0</v>
          </cell>
          <cell r="AB87" t="str">
            <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row>
        <row r="88">
          <cell r="A88">
            <v>0</v>
          </cell>
          <cell r="B88">
            <v>0</v>
          </cell>
          <cell r="C88">
            <v>0</v>
          </cell>
          <cell r="D88" t="str">
            <v/>
          </cell>
          <cell r="E88" t="str">
            <v/>
          </cell>
          <cell r="F88">
            <v>0</v>
          </cell>
          <cell r="G88">
            <v>0</v>
          </cell>
          <cell r="H88">
            <v>0</v>
          </cell>
          <cell r="I88" t="str">
            <v/>
          </cell>
          <cell r="J88">
            <v>0</v>
          </cell>
          <cell r="K88">
            <v>0</v>
          </cell>
          <cell r="L88">
            <v>0</v>
          </cell>
          <cell r="M88">
            <v>0</v>
          </cell>
          <cell r="N88">
            <v>0</v>
          </cell>
          <cell r="O88">
            <v>0</v>
          </cell>
          <cell r="P88">
            <v>0</v>
          </cell>
          <cell r="Q88">
            <v>0</v>
          </cell>
          <cell r="R88">
            <v>0</v>
          </cell>
          <cell r="S88">
            <v>0</v>
          </cell>
          <cell r="T88" t="str">
            <v/>
          </cell>
          <cell r="U88">
            <v>0</v>
          </cell>
          <cell r="V88" t="str">
            <v/>
          </cell>
          <cell r="W88">
            <v>0</v>
          </cell>
          <cell r="X88">
            <v>0</v>
          </cell>
          <cell r="Y88">
            <v>0</v>
          </cell>
          <cell r="Z88">
            <v>0</v>
          </cell>
          <cell r="AA88">
            <v>0</v>
          </cell>
          <cell r="AB88" t="str">
            <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row>
        <row r="89">
          <cell r="A89">
            <v>0</v>
          </cell>
          <cell r="B89">
            <v>0</v>
          </cell>
          <cell r="C89">
            <v>0</v>
          </cell>
          <cell r="D89" t="str">
            <v/>
          </cell>
          <cell r="E89" t="str">
            <v/>
          </cell>
          <cell r="F89">
            <v>0</v>
          </cell>
          <cell r="G89">
            <v>0</v>
          </cell>
          <cell r="H89">
            <v>0</v>
          </cell>
          <cell r="I89" t="str">
            <v/>
          </cell>
          <cell r="J89">
            <v>0</v>
          </cell>
          <cell r="K89">
            <v>0</v>
          </cell>
          <cell r="L89">
            <v>0</v>
          </cell>
          <cell r="M89">
            <v>0</v>
          </cell>
          <cell r="N89">
            <v>0</v>
          </cell>
          <cell r="O89">
            <v>0</v>
          </cell>
          <cell r="P89">
            <v>0</v>
          </cell>
          <cell r="Q89">
            <v>0</v>
          </cell>
          <cell r="R89">
            <v>0</v>
          </cell>
          <cell r="S89">
            <v>0</v>
          </cell>
          <cell r="T89" t="str">
            <v/>
          </cell>
          <cell r="U89">
            <v>0</v>
          </cell>
          <cell r="V89" t="str">
            <v/>
          </cell>
          <cell r="W89">
            <v>0</v>
          </cell>
          <cell r="X89">
            <v>0</v>
          </cell>
          <cell r="Y89">
            <v>0</v>
          </cell>
          <cell r="Z89">
            <v>0</v>
          </cell>
          <cell r="AA89">
            <v>0</v>
          </cell>
          <cell r="AB89" t="str">
            <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row>
        <row r="90">
          <cell r="A90">
            <v>0</v>
          </cell>
          <cell r="B90">
            <v>0</v>
          </cell>
          <cell r="C90">
            <v>0</v>
          </cell>
          <cell r="D90" t="str">
            <v/>
          </cell>
          <cell r="E90" t="str">
            <v/>
          </cell>
          <cell r="F90">
            <v>0</v>
          </cell>
          <cell r="G90">
            <v>0</v>
          </cell>
          <cell r="H90">
            <v>0</v>
          </cell>
          <cell r="I90" t="str">
            <v/>
          </cell>
          <cell r="J90">
            <v>0</v>
          </cell>
          <cell r="K90">
            <v>0</v>
          </cell>
          <cell r="L90">
            <v>0</v>
          </cell>
          <cell r="M90">
            <v>0</v>
          </cell>
          <cell r="N90">
            <v>0</v>
          </cell>
          <cell r="O90">
            <v>0</v>
          </cell>
          <cell r="P90">
            <v>0</v>
          </cell>
          <cell r="Q90">
            <v>0</v>
          </cell>
          <cell r="R90">
            <v>0</v>
          </cell>
          <cell r="S90">
            <v>0</v>
          </cell>
          <cell r="T90" t="str">
            <v/>
          </cell>
          <cell r="U90">
            <v>0</v>
          </cell>
          <cell r="V90" t="str">
            <v/>
          </cell>
          <cell r="W90">
            <v>0</v>
          </cell>
          <cell r="X90">
            <v>0</v>
          </cell>
          <cell r="Y90">
            <v>0</v>
          </cell>
          <cell r="Z90">
            <v>0</v>
          </cell>
          <cell r="AA90">
            <v>0</v>
          </cell>
          <cell r="AB90" t="str">
            <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row>
        <row r="91">
          <cell r="A91">
            <v>0</v>
          </cell>
          <cell r="B91">
            <v>0</v>
          </cell>
          <cell r="C91">
            <v>0</v>
          </cell>
          <cell r="D91" t="str">
            <v/>
          </cell>
          <cell r="E91" t="str">
            <v/>
          </cell>
          <cell r="F91">
            <v>0</v>
          </cell>
          <cell r="G91">
            <v>0</v>
          </cell>
          <cell r="H91">
            <v>0</v>
          </cell>
          <cell r="I91" t="str">
            <v/>
          </cell>
          <cell r="J91">
            <v>0</v>
          </cell>
          <cell r="K91">
            <v>0</v>
          </cell>
          <cell r="L91">
            <v>0</v>
          </cell>
          <cell r="M91">
            <v>0</v>
          </cell>
          <cell r="N91">
            <v>0</v>
          </cell>
          <cell r="O91">
            <v>0</v>
          </cell>
          <cell r="P91">
            <v>0</v>
          </cell>
          <cell r="Q91">
            <v>0</v>
          </cell>
          <cell r="R91">
            <v>0</v>
          </cell>
          <cell r="S91">
            <v>0</v>
          </cell>
          <cell r="T91" t="str">
            <v/>
          </cell>
          <cell r="U91">
            <v>0</v>
          </cell>
          <cell r="V91" t="str">
            <v/>
          </cell>
          <cell r="W91">
            <v>0</v>
          </cell>
          <cell r="X91">
            <v>0</v>
          </cell>
          <cell r="Y91">
            <v>0</v>
          </cell>
          <cell r="Z91">
            <v>0</v>
          </cell>
          <cell r="AA91">
            <v>0</v>
          </cell>
          <cell r="AB91" t="str">
            <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v>0</v>
          </cell>
          <cell r="B92">
            <v>0</v>
          </cell>
          <cell r="C92">
            <v>0</v>
          </cell>
          <cell r="D92" t="str">
            <v/>
          </cell>
          <cell r="E92" t="str">
            <v/>
          </cell>
          <cell r="F92">
            <v>0</v>
          </cell>
          <cell r="G92">
            <v>0</v>
          </cell>
          <cell r="H92">
            <v>0</v>
          </cell>
          <cell r="I92" t="str">
            <v/>
          </cell>
          <cell r="J92">
            <v>0</v>
          </cell>
          <cell r="K92">
            <v>0</v>
          </cell>
          <cell r="L92">
            <v>0</v>
          </cell>
          <cell r="M92">
            <v>0</v>
          </cell>
          <cell r="N92">
            <v>0</v>
          </cell>
          <cell r="O92">
            <v>0</v>
          </cell>
          <cell r="P92">
            <v>0</v>
          </cell>
          <cell r="Q92">
            <v>0</v>
          </cell>
          <cell r="R92">
            <v>0</v>
          </cell>
          <cell r="S92">
            <v>0</v>
          </cell>
          <cell r="T92" t="str">
            <v/>
          </cell>
          <cell r="U92">
            <v>0</v>
          </cell>
          <cell r="V92" t="str">
            <v/>
          </cell>
          <cell r="W92">
            <v>0</v>
          </cell>
          <cell r="X92">
            <v>0</v>
          </cell>
          <cell r="Y92">
            <v>0</v>
          </cell>
          <cell r="Z92">
            <v>0</v>
          </cell>
          <cell r="AA92">
            <v>0</v>
          </cell>
          <cell r="AB92" t="str">
            <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row>
        <row r="93">
          <cell r="A93">
            <v>0</v>
          </cell>
          <cell r="B93">
            <v>0</v>
          </cell>
          <cell r="C93">
            <v>0</v>
          </cell>
          <cell r="D93" t="str">
            <v/>
          </cell>
          <cell r="E93" t="str">
            <v/>
          </cell>
          <cell r="F93">
            <v>0</v>
          </cell>
          <cell r="G93">
            <v>0</v>
          </cell>
          <cell r="H93">
            <v>0</v>
          </cell>
          <cell r="I93" t="str">
            <v/>
          </cell>
          <cell r="J93">
            <v>0</v>
          </cell>
          <cell r="K93">
            <v>0</v>
          </cell>
          <cell r="L93">
            <v>0</v>
          </cell>
          <cell r="M93">
            <v>0</v>
          </cell>
          <cell r="N93">
            <v>0</v>
          </cell>
          <cell r="O93">
            <v>0</v>
          </cell>
          <cell r="P93">
            <v>0</v>
          </cell>
          <cell r="Q93">
            <v>0</v>
          </cell>
          <cell r="R93">
            <v>0</v>
          </cell>
          <cell r="S93">
            <v>0</v>
          </cell>
          <cell r="T93" t="str">
            <v/>
          </cell>
          <cell r="U93">
            <v>0</v>
          </cell>
          <cell r="V93" t="str">
            <v/>
          </cell>
          <cell r="W93">
            <v>0</v>
          </cell>
          <cell r="X93">
            <v>0</v>
          </cell>
          <cell r="Y93">
            <v>0</v>
          </cell>
          <cell r="Z93">
            <v>0</v>
          </cell>
          <cell r="AA93">
            <v>0</v>
          </cell>
          <cell r="AB93" t="str">
            <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row>
        <row r="94">
          <cell r="A94">
            <v>0</v>
          </cell>
          <cell r="B94">
            <v>0</v>
          </cell>
          <cell r="C94">
            <v>0</v>
          </cell>
          <cell r="D94" t="str">
            <v/>
          </cell>
          <cell r="E94" t="str">
            <v/>
          </cell>
          <cell r="F94">
            <v>0</v>
          </cell>
          <cell r="G94">
            <v>0</v>
          </cell>
          <cell r="H94">
            <v>0</v>
          </cell>
          <cell r="I94" t="str">
            <v/>
          </cell>
          <cell r="J94">
            <v>0</v>
          </cell>
          <cell r="K94">
            <v>0</v>
          </cell>
          <cell r="L94">
            <v>0</v>
          </cell>
          <cell r="M94">
            <v>0</v>
          </cell>
          <cell r="N94">
            <v>0</v>
          </cell>
          <cell r="O94">
            <v>0</v>
          </cell>
          <cell r="P94">
            <v>0</v>
          </cell>
          <cell r="Q94">
            <v>0</v>
          </cell>
          <cell r="R94">
            <v>0</v>
          </cell>
          <cell r="S94">
            <v>0</v>
          </cell>
          <cell r="T94" t="str">
            <v/>
          </cell>
          <cell r="U94">
            <v>0</v>
          </cell>
          <cell r="V94" t="str">
            <v/>
          </cell>
          <cell r="W94">
            <v>0</v>
          </cell>
          <cell r="X94">
            <v>0</v>
          </cell>
          <cell r="Y94">
            <v>0</v>
          </cell>
          <cell r="Z94">
            <v>0</v>
          </cell>
          <cell r="AA94">
            <v>0</v>
          </cell>
          <cell r="AB94" t="str">
            <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row>
        <row r="95">
          <cell r="A95">
            <v>0</v>
          </cell>
          <cell r="B95">
            <v>0</v>
          </cell>
          <cell r="C95">
            <v>0</v>
          </cell>
          <cell r="D95" t="str">
            <v/>
          </cell>
          <cell r="E95" t="str">
            <v/>
          </cell>
          <cell r="F95">
            <v>0</v>
          </cell>
          <cell r="G95">
            <v>0</v>
          </cell>
          <cell r="H95">
            <v>0</v>
          </cell>
          <cell r="I95" t="str">
            <v/>
          </cell>
          <cell r="J95">
            <v>0</v>
          </cell>
          <cell r="K95">
            <v>0</v>
          </cell>
          <cell r="L95">
            <v>0</v>
          </cell>
          <cell r="M95">
            <v>0</v>
          </cell>
          <cell r="N95">
            <v>0</v>
          </cell>
          <cell r="O95">
            <v>0</v>
          </cell>
          <cell r="P95">
            <v>0</v>
          </cell>
          <cell r="Q95">
            <v>0</v>
          </cell>
          <cell r="R95">
            <v>0</v>
          </cell>
          <cell r="S95">
            <v>0</v>
          </cell>
          <cell r="T95" t="str">
            <v/>
          </cell>
          <cell r="U95">
            <v>0</v>
          </cell>
          <cell r="V95" t="str">
            <v/>
          </cell>
          <cell r="W95">
            <v>0</v>
          </cell>
          <cell r="X95">
            <v>0</v>
          </cell>
          <cell r="Y95">
            <v>0</v>
          </cell>
          <cell r="Z95">
            <v>0</v>
          </cell>
          <cell r="AA95">
            <v>0</v>
          </cell>
          <cell r="AB95" t="str">
            <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row>
        <row r="96">
          <cell r="A96">
            <v>0</v>
          </cell>
          <cell r="B96">
            <v>0</v>
          </cell>
          <cell r="C96">
            <v>0</v>
          </cell>
          <cell r="D96" t="str">
            <v/>
          </cell>
          <cell r="E96" t="str">
            <v/>
          </cell>
          <cell r="F96">
            <v>0</v>
          </cell>
          <cell r="G96">
            <v>0</v>
          </cell>
          <cell r="H96">
            <v>0</v>
          </cell>
          <cell r="I96" t="str">
            <v/>
          </cell>
          <cell r="J96">
            <v>0</v>
          </cell>
          <cell r="K96">
            <v>0</v>
          </cell>
          <cell r="L96">
            <v>0</v>
          </cell>
          <cell r="M96">
            <v>0</v>
          </cell>
          <cell r="N96">
            <v>0</v>
          </cell>
          <cell r="O96">
            <v>0</v>
          </cell>
          <cell r="P96">
            <v>0</v>
          </cell>
          <cell r="Q96">
            <v>0</v>
          </cell>
          <cell r="R96">
            <v>0</v>
          </cell>
          <cell r="S96">
            <v>0</v>
          </cell>
          <cell r="T96" t="str">
            <v/>
          </cell>
          <cell r="U96">
            <v>0</v>
          </cell>
          <cell r="V96" t="str">
            <v/>
          </cell>
          <cell r="W96">
            <v>0</v>
          </cell>
          <cell r="X96">
            <v>0</v>
          </cell>
          <cell r="Y96">
            <v>0</v>
          </cell>
          <cell r="Z96">
            <v>0</v>
          </cell>
          <cell r="AA96">
            <v>0</v>
          </cell>
          <cell r="AB96" t="str">
            <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row>
        <row r="97">
          <cell r="A97">
            <v>0</v>
          </cell>
          <cell r="B97">
            <v>0</v>
          </cell>
          <cell r="C97">
            <v>0</v>
          </cell>
          <cell r="D97" t="str">
            <v/>
          </cell>
          <cell r="E97" t="str">
            <v/>
          </cell>
          <cell r="F97">
            <v>0</v>
          </cell>
          <cell r="G97">
            <v>0</v>
          </cell>
          <cell r="H97">
            <v>0</v>
          </cell>
          <cell r="I97" t="str">
            <v/>
          </cell>
          <cell r="J97">
            <v>0</v>
          </cell>
          <cell r="K97">
            <v>0</v>
          </cell>
          <cell r="L97">
            <v>0</v>
          </cell>
          <cell r="M97">
            <v>0</v>
          </cell>
          <cell r="N97">
            <v>0</v>
          </cell>
          <cell r="O97">
            <v>0</v>
          </cell>
          <cell r="P97">
            <v>0</v>
          </cell>
          <cell r="Q97">
            <v>0</v>
          </cell>
          <cell r="R97">
            <v>0</v>
          </cell>
          <cell r="S97">
            <v>0</v>
          </cell>
          <cell r="T97" t="str">
            <v/>
          </cell>
          <cell r="U97">
            <v>0</v>
          </cell>
          <cell r="V97" t="str">
            <v/>
          </cell>
          <cell r="W97">
            <v>0</v>
          </cell>
          <cell r="X97">
            <v>0</v>
          </cell>
          <cell r="Y97">
            <v>0</v>
          </cell>
          <cell r="Z97">
            <v>0</v>
          </cell>
          <cell r="AA97">
            <v>0</v>
          </cell>
          <cell r="AB97" t="str">
            <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row>
        <row r="98">
          <cell r="A98">
            <v>0</v>
          </cell>
          <cell r="B98">
            <v>0</v>
          </cell>
          <cell r="C98">
            <v>0</v>
          </cell>
          <cell r="D98" t="str">
            <v/>
          </cell>
          <cell r="E98" t="str">
            <v/>
          </cell>
          <cell r="F98">
            <v>0</v>
          </cell>
          <cell r="G98">
            <v>0</v>
          </cell>
          <cell r="H98">
            <v>0</v>
          </cell>
          <cell r="I98" t="str">
            <v/>
          </cell>
          <cell r="J98">
            <v>0</v>
          </cell>
          <cell r="K98">
            <v>0</v>
          </cell>
          <cell r="L98">
            <v>0</v>
          </cell>
          <cell r="M98">
            <v>0</v>
          </cell>
          <cell r="N98">
            <v>0</v>
          </cell>
          <cell r="O98">
            <v>0</v>
          </cell>
          <cell r="P98">
            <v>0</v>
          </cell>
          <cell r="Q98">
            <v>0</v>
          </cell>
          <cell r="R98">
            <v>0</v>
          </cell>
          <cell r="S98">
            <v>0</v>
          </cell>
          <cell r="T98" t="str">
            <v/>
          </cell>
          <cell r="U98">
            <v>0</v>
          </cell>
          <cell r="V98" t="str">
            <v/>
          </cell>
          <cell r="W98">
            <v>0</v>
          </cell>
          <cell r="X98">
            <v>0</v>
          </cell>
          <cell r="Y98">
            <v>0</v>
          </cell>
          <cell r="Z98">
            <v>0</v>
          </cell>
          <cell r="AA98">
            <v>0</v>
          </cell>
          <cell r="AB98" t="str">
            <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row>
        <row r="99">
          <cell r="A99">
            <v>0</v>
          </cell>
          <cell r="B99">
            <v>0</v>
          </cell>
          <cell r="C99">
            <v>0</v>
          </cell>
          <cell r="D99" t="str">
            <v/>
          </cell>
          <cell r="E99" t="str">
            <v/>
          </cell>
          <cell r="F99">
            <v>0</v>
          </cell>
          <cell r="G99">
            <v>0</v>
          </cell>
          <cell r="H99">
            <v>0</v>
          </cell>
          <cell r="I99" t="str">
            <v/>
          </cell>
          <cell r="J99">
            <v>0</v>
          </cell>
          <cell r="K99">
            <v>0</v>
          </cell>
          <cell r="L99">
            <v>0</v>
          </cell>
          <cell r="M99">
            <v>0</v>
          </cell>
          <cell r="N99">
            <v>0</v>
          </cell>
          <cell r="O99">
            <v>0</v>
          </cell>
          <cell r="P99">
            <v>0</v>
          </cell>
          <cell r="Q99">
            <v>0</v>
          </cell>
          <cell r="R99">
            <v>0</v>
          </cell>
          <cell r="S99">
            <v>0</v>
          </cell>
          <cell r="T99" t="str">
            <v/>
          </cell>
          <cell r="U99">
            <v>0</v>
          </cell>
          <cell r="V99" t="str">
            <v/>
          </cell>
          <cell r="W99">
            <v>0</v>
          </cell>
          <cell r="X99">
            <v>0</v>
          </cell>
          <cell r="Y99">
            <v>0</v>
          </cell>
          <cell r="Z99">
            <v>0</v>
          </cell>
          <cell r="AA99">
            <v>0</v>
          </cell>
          <cell r="AB99" t="str">
            <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row>
        <row r="100">
          <cell r="A100">
            <v>0</v>
          </cell>
          <cell r="B100">
            <v>0</v>
          </cell>
          <cell r="C100">
            <v>0</v>
          </cell>
          <cell r="D100" t="str">
            <v/>
          </cell>
          <cell r="E100" t="str">
            <v/>
          </cell>
          <cell r="F100">
            <v>0</v>
          </cell>
          <cell r="G100">
            <v>0</v>
          </cell>
          <cell r="H100">
            <v>0</v>
          </cell>
          <cell r="I100" t="str">
            <v/>
          </cell>
          <cell r="J100">
            <v>0</v>
          </cell>
          <cell r="K100">
            <v>0</v>
          </cell>
          <cell r="L100">
            <v>0</v>
          </cell>
          <cell r="M100">
            <v>0</v>
          </cell>
          <cell r="N100">
            <v>0</v>
          </cell>
          <cell r="O100">
            <v>0</v>
          </cell>
          <cell r="P100">
            <v>0</v>
          </cell>
          <cell r="Q100">
            <v>0</v>
          </cell>
          <cell r="R100">
            <v>0</v>
          </cell>
          <cell r="S100">
            <v>0</v>
          </cell>
          <cell r="T100" t="str">
            <v/>
          </cell>
          <cell r="U100">
            <v>0</v>
          </cell>
          <cell r="V100" t="str">
            <v/>
          </cell>
          <cell r="W100">
            <v>0</v>
          </cell>
          <cell r="X100">
            <v>0</v>
          </cell>
          <cell r="Y100">
            <v>0</v>
          </cell>
          <cell r="Z100">
            <v>0</v>
          </cell>
          <cell r="AA100">
            <v>0</v>
          </cell>
          <cell r="AB100" t="str">
            <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row>
        <row r="101">
          <cell r="A101">
            <v>0</v>
          </cell>
          <cell r="B101">
            <v>0</v>
          </cell>
          <cell r="C101">
            <v>0</v>
          </cell>
          <cell r="D101" t="str">
            <v/>
          </cell>
          <cell r="E101" t="str">
            <v/>
          </cell>
          <cell r="F101">
            <v>0</v>
          </cell>
          <cell r="G101">
            <v>0</v>
          </cell>
          <cell r="H101">
            <v>0</v>
          </cell>
          <cell r="I101" t="str">
            <v/>
          </cell>
          <cell r="J101">
            <v>0</v>
          </cell>
          <cell r="K101">
            <v>0</v>
          </cell>
          <cell r="L101">
            <v>0</v>
          </cell>
          <cell r="M101">
            <v>0</v>
          </cell>
          <cell r="N101">
            <v>0</v>
          </cell>
          <cell r="O101">
            <v>0</v>
          </cell>
          <cell r="P101">
            <v>0</v>
          </cell>
          <cell r="Q101">
            <v>0</v>
          </cell>
          <cell r="R101">
            <v>0</v>
          </cell>
          <cell r="S101">
            <v>0</v>
          </cell>
          <cell r="T101" t="str">
            <v/>
          </cell>
          <cell r="U101">
            <v>0</v>
          </cell>
          <cell r="V101" t="str">
            <v/>
          </cell>
          <cell r="W101">
            <v>0</v>
          </cell>
          <cell r="X101">
            <v>0</v>
          </cell>
          <cell r="Y101">
            <v>0</v>
          </cell>
          <cell r="Z101">
            <v>0</v>
          </cell>
          <cell r="AA101">
            <v>0</v>
          </cell>
          <cell r="AB101" t="str">
            <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row>
        <row r="102">
          <cell r="A102">
            <v>0</v>
          </cell>
          <cell r="B102">
            <v>0</v>
          </cell>
          <cell r="C102">
            <v>0</v>
          </cell>
          <cell r="D102" t="str">
            <v/>
          </cell>
          <cell r="E102" t="str">
            <v/>
          </cell>
          <cell r="F102">
            <v>0</v>
          </cell>
          <cell r="G102">
            <v>0</v>
          </cell>
          <cell r="H102">
            <v>0</v>
          </cell>
          <cell r="I102" t="str">
            <v/>
          </cell>
          <cell r="J102">
            <v>0</v>
          </cell>
          <cell r="K102">
            <v>0</v>
          </cell>
          <cell r="L102">
            <v>0</v>
          </cell>
          <cell r="M102">
            <v>0</v>
          </cell>
          <cell r="N102">
            <v>0</v>
          </cell>
          <cell r="O102">
            <v>0</v>
          </cell>
          <cell r="P102">
            <v>0</v>
          </cell>
          <cell r="Q102">
            <v>0</v>
          </cell>
          <cell r="R102">
            <v>0</v>
          </cell>
          <cell r="S102">
            <v>0</v>
          </cell>
          <cell r="T102" t="str">
            <v/>
          </cell>
          <cell r="U102">
            <v>0</v>
          </cell>
          <cell r="V102" t="str">
            <v/>
          </cell>
          <cell r="W102">
            <v>0</v>
          </cell>
          <cell r="X102">
            <v>0</v>
          </cell>
          <cell r="Y102">
            <v>0</v>
          </cell>
          <cell r="Z102">
            <v>0</v>
          </cell>
          <cell r="AA102">
            <v>0</v>
          </cell>
          <cell r="AB102" t="str">
            <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row>
        <row r="103">
          <cell r="A103">
            <v>0</v>
          </cell>
          <cell r="B103">
            <v>0</v>
          </cell>
          <cell r="C103">
            <v>0</v>
          </cell>
          <cell r="D103" t="str">
            <v/>
          </cell>
          <cell r="E103" t="str">
            <v/>
          </cell>
          <cell r="F103">
            <v>0</v>
          </cell>
          <cell r="G103">
            <v>0</v>
          </cell>
          <cell r="H103">
            <v>0</v>
          </cell>
          <cell r="I103" t="str">
            <v/>
          </cell>
          <cell r="J103">
            <v>0</v>
          </cell>
          <cell r="K103">
            <v>0</v>
          </cell>
          <cell r="L103">
            <v>0</v>
          </cell>
          <cell r="M103">
            <v>0</v>
          </cell>
          <cell r="N103">
            <v>0</v>
          </cell>
          <cell r="O103">
            <v>0</v>
          </cell>
          <cell r="P103">
            <v>0</v>
          </cell>
          <cell r="Q103">
            <v>0</v>
          </cell>
          <cell r="R103">
            <v>0</v>
          </cell>
          <cell r="S103">
            <v>0</v>
          </cell>
          <cell r="T103" t="str">
            <v/>
          </cell>
          <cell r="U103">
            <v>0</v>
          </cell>
          <cell r="V103" t="str">
            <v/>
          </cell>
          <cell r="W103">
            <v>0</v>
          </cell>
          <cell r="X103">
            <v>0</v>
          </cell>
          <cell r="Y103">
            <v>0</v>
          </cell>
          <cell r="Z103">
            <v>0</v>
          </cell>
          <cell r="AA103">
            <v>0</v>
          </cell>
          <cell r="AB103" t="str">
            <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row>
        <row r="104">
          <cell r="A104">
            <v>0</v>
          </cell>
          <cell r="B104">
            <v>0</v>
          </cell>
          <cell r="C104">
            <v>0</v>
          </cell>
          <cell r="D104" t="str">
            <v/>
          </cell>
          <cell r="E104" t="str">
            <v/>
          </cell>
          <cell r="F104">
            <v>0</v>
          </cell>
          <cell r="G104">
            <v>0</v>
          </cell>
          <cell r="H104">
            <v>0</v>
          </cell>
          <cell r="I104" t="str">
            <v/>
          </cell>
          <cell r="J104">
            <v>0</v>
          </cell>
          <cell r="K104">
            <v>0</v>
          </cell>
          <cell r="L104">
            <v>0</v>
          </cell>
          <cell r="M104">
            <v>0</v>
          </cell>
          <cell r="N104">
            <v>0</v>
          </cell>
          <cell r="O104">
            <v>0</v>
          </cell>
          <cell r="P104">
            <v>0</v>
          </cell>
          <cell r="Q104">
            <v>0</v>
          </cell>
          <cell r="R104">
            <v>0</v>
          </cell>
          <cell r="S104">
            <v>0</v>
          </cell>
          <cell r="T104" t="str">
            <v/>
          </cell>
          <cell r="U104">
            <v>0</v>
          </cell>
          <cell r="V104" t="str">
            <v/>
          </cell>
          <cell r="W104">
            <v>0</v>
          </cell>
          <cell r="X104">
            <v>0</v>
          </cell>
          <cell r="Y104">
            <v>0</v>
          </cell>
          <cell r="Z104">
            <v>0</v>
          </cell>
          <cell r="AA104">
            <v>0</v>
          </cell>
          <cell r="AB104" t="str">
            <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row>
        <row r="105">
          <cell r="A105">
            <v>0</v>
          </cell>
          <cell r="B105">
            <v>0</v>
          </cell>
          <cell r="C105">
            <v>0</v>
          </cell>
          <cell r="D105" t="str">
            <v/>
          </cell>
          <cell r="E105" t="str">
            <v/>
          </cell>
          <cell r="F105">
            <v>0</v>
          </cell>
          <cell r="G105">
            <v>0</v>
          </cell>
          <cell r="H105">
            <v>0</v>
          </cell>
          <cell r="I105" t="str">
            <v/>
          </cell>
          <cell r="J105">
            <v>0</v>
          </cell>
          <cell r="K105">
            <v>0</v>
          </cell>
          <cell r="L105">
            <v>0</v>
          </cell>
          <cell r="M105">
            <v>0</v>
          </cell>
          <cell r="N105">
            <v>0</v>
          </cell>
          <cell r="O105">
            <v>0</v>
          </cell>
          <cell r="P105">
            <v>0</v>
          </cell>
          <cell r="Q105">
            <v>0</v>
          </cell>
          <cell r="R105">
            <v>0</v>
          </cell>
          <cell r="S105">
            <v>0</v>
          </cell>
          <cell r="T105" t="str">
            <v/>
          </cell>
          <cell r="U105">
            <v>0</v>
          </cell>
          <cell r="V105" t="str">
            <v/>
          </cell>
          <cell r="W105">
            <v>0</v>
          </cell>
          <cell r="X105">
            <v>0</v>
          </cell>
          <cell r="Y105">
            <v>0</v>
          </cell>
          <cell r="Z105">
            <v>0</v>
          </cell>
          <cell r="AA105">
            <v>0</v>
          </cell>
          <cell r="AB105" t="str">
            <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row>
        <row r="106">
          <cell r="A106">
            <v>0</v>
          </cell>
          <cell r="B106">
            <v>0</v>
          </cell>
          <cell r="C106">
            <v>0</v>
          </cell>
          <cell r="D106" t="str">
            <v/>
          </cell>
          <cell r="E106" t="str">
            <v/>
          </cell>
          <cell r="F106">
            <v>0</v>
          </cell>
          <cell r="G106">
            <v>0</v>
          </cell>
          <cell r="H106">
            <v>0</v>
          </cell>
          <cell r="I106" t="str">
            <v/>
          </cell>
          <cell r="J106">
            <v>0</v>
          </cell>
          <cell r="K106">
            <v>0</v>
          </cell>
          <cell r="L106">
            <v>0</v>
          </cell>
          <cell r="M106">
            <v>0</v>
          </cell>
          <cell r="N106">
            <v>0</v>
          </cell>
          <cell r="O106">
            <v>0</v>
          </cell>
          <cell r="P106">
            <v>0</v>
          </cell>
          <cell r="Q106">
            <v>0</v>
          </cell>
          <cell r="R106">
            <v>0</v>
          </cell>
          <cell r="S106">
            <v>0</v>
          </cell>
          <cell r="T106" t="str">
            <v/>
          </cell>
          <cell r="U106">
            <v>0</v>
          </cell>
          <cell r="V106" t="str">
            <v/>
          </cell>
          <cell r="W106">
            <v>0</v>
          </cell>
          <cell r="X106">
            <v>0</v>
          </cell>
          <cell r="Y106">
            <v>0</v>
          </cell>
          <cell r="Z106">
            <v>0</v>
          </cell>
          <cell r="AA106">
            <v>0</v>
          </cell>
          <cell r="AB106" t="str">
            <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row>
        <row r="107">
          <cell r="A107">
            <v>0</v>
          </cell>
          <cell r="B107">
            <v>0</v>
          </cell>
          <cell r="C107">
            <v>0</v>
          </cell>
          <cell r="D107" t="str">
            <v/>
          </cell>
          <cell r="E107" t="str">
            <v/>
          </cell>
          <cell r="F107">
            <v>0</v>
          </cell>
          <cell r="G107">
            <v>0</v>
          </cell>
          <cell r="H107">
            <v>0</v>
          </cell>
          <cell r="I107" t="str">
            <v/>
          </cell>
          <cell r="J107">
            <v>0</v>
          </cell>
          <cell r="K107">
            <v>0</v>
          </cell>
          <cell r="L107">
            <v>0</v>
          </cell>
          <cell r="M107">
            <v>0</v>
          </cell>
          <cell r="N107">
            <v>0</v>
          </cell>
          <cell r="O107">
            <v>0</v>
          </cell>
          <cell r="P107">
            <v>0</v>
          </cell>
          <cell r="Q107">
            <v>0</v>
          </cell>
          <cell r="R107">
            <v>0</v>
          </cell>
          <cell r="S107">
            <v>0</v>
          </cell>
          <cell r="T107" t="str">
            <v/>
          </cell>
          <cell r="U107">
            <v>0</v>
          </cell>
          <cell r="V107" t="str">
            <v/>
          </cell>
          <cell r="W107">
            <v>0</v>
          </cell>
          <cell r="X107">
            <v>0</v>
          </cell>
          <cell r="Y107">
            <v>0</v>
          </cell>
          <cell r="Z107">
            <v>0</v>
          </cell>
          <cell r="AA107">
            <v>0</v>
          </cell>
          <cell r="AB107" t="str">
            <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row>
        <row r="108">
          <cell r="A108">
            <v>0</v>
          </cell>
          <cell r="B108">
            <v>0</v>
          </cell>
          <cell r="C108">
            <v>0</v>
          </cell>
          <cell r="D108" t="str">
            <v/>
          </cell>
          <cell r="E108" t="str">
            <v/>
          </cell>
          <cell r="F108">
            <v>0</v>
          </cell>
          <cell r="G108">
            <v>0</v>
          </cell>
          <cell r="H108">
            <v>0</v>
          </cell>
          <cell r="I108" t="str">
            <v/>
          </cell>
          <cell r="J108">
            <v>0</v>
          </cell>
          <cell r="K108">
            <v>0</v>
          </cell>
          <cell r="L108">
            <v>0</v>
          </cell>
          <cell r="M108">
            <v>0</v>
          </cell>
          <cell r="N108">
            <v>0</v>
          </cell>
          <cell r="O108">
            <v>0</v>
          </cell>
          <cell r="P108">
            <v>0</v>
          </cell>
          <cell r="Q108">
            <v>0</v>
          </cell>
          <cell r="R108">
            <v>0</v>
          </cell>
          <cell r="S108">
            <v>0</v>
          </cell>
          <cell r="T108" t="str">
            <v/>
          </cell>
          <cell r="U108">
            <v>0</v>
          </cell>
          <cell r="V108" t="str">
            <v/>
          </cell>
          <cell r="W108">
            <v>0</v>
          </cell>
          <cell r="X108">
            <v>0</v>
          </cell>
          <cell r="Y108">
            <v>0</v>
          </cell>
          <cell r="Z108">
            <v>0</v>
          </cell>
          <cell r="AA108">
            <v>0</v>
          </cell>
          <cell r="AB108" t="str">
            <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row>
        <row r="109">
          <cell r="A109">
            <v>0</v>
          </cell>
          <cell r="B109">
            <v>0</v>
          </cell>
          <cell r="C109">
            <v>0</v>
          </cell>
          <cell r="D109" t="str">
            <v/>
          </cell>
          <cell r="E109" t="str">
            <v/>
          </cell>
          <cell r="F109">
            <v>0</v>
          </cell>
          <cell r="G109">
            <v>0</v>
          </cell>
          <cell r="H109">
            <v>0</v>
          </cell>
          <cell r="I109" t="str">
            <v/>
          </cell>
          <cell r="J109">
            <v>0</v>
          </cell>
          <cell r="K109">
            <v>0</v>
          </cell>
          <cell r="L109">
            <v>0</v>
          </cell>
          <cell r="M109">
            <v>0</v>
          </cell>
          <cell r="N109">
            <v>0</v>
          </cell>
          <cell r="O109">
            <v>0</v>
          </cell>
          <cell r="P109">
            <v>0</v>
          </cell>
          <cell r="Q109">
            <v>0</v>
          </cell>
          <cell r="R109">
            <v>0</v>
          </cell>
          <cell r="S109">
            <v>0</v>
          </cell>
          <cell r="T109" t="str">
            <v/>
          </cell>
          <cell r="U109">
            <v>0</v>
          </cell>
          <cell r="V109" t="str">
            <v/>
          </cell>
          <cell r="W109">
            <v>0</v>
          </cell>
          <cell r="X109">
            <v>0</v>
          </cell>
          <cell r="Y109">
            <v>0</v>
          </cell>
          <cell r="Z109">
            <v>0</v>
          </cell>
          <cell r="AA109">
            <v>0</v>
          </cell>
          <cell r="AB109" t="str">
            <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row>
        <row r="110">
          <cell r="A110">
            <v>0</v>
          </cell>
          <cell r="B110">
            <v>0</v>
          </cell>
          <cell r="C110">
            <v>0</v>
          </cell>
          <cell r="D110" t="str">
            <v/>
          </cell>
          <cell r="E110" t="str">
            <v/>
          </cell>
          <cell r="F110">
            <v>0</v>
          </cell>
          <cell r="G110">
            <v>0</v>
          </cell>
          <cell r="H110">
            <v>0</v>
          </cell>
          <cell r="I110" t="str">
            <v/>
          </cell>
          <cell r="J110">
            <v>0</v>
          </cell>
          <cell r="K110">
            <v>0</v>
          </cell>
          <cell r="L110">
            <v>0</v>
          </cell>
          <cell r="M110">
            <v>0</v>
          </cell>
          <cell r="N110">
            <v>0</v>
          </cell>
          <cell r="O110">
            <v>0</v>
          </cell>
          <cell r="P110">
            <v>0</v>
          </cell>
          <cell r="Q110">
            <v>0</v>
          </cell>
          <cell r="R110">
            <v>0</v>
          </cell>
          <cell r="S110">
            <v>0</v>
          </cell>
          <cell r="T110" t="str">
            <v/>
          </cell>
          <cell r="U110">
            <v>0</v>
          </cell>
          <cell r="V110" t="str">
            <v/>
          </cell>
          <cell r="W110">
            <v>0</v>
          </cell>
          <cell r="X110">
            <v>0</v>
          </cell>
          <cell r="Y110">
            <v>0</v>
          </cell>
          <cell r="Z110">
            <v>0</v>
          </cell>
          <cell r="AA110">
            <v>0</v>
          </cell>
          <cell r="AB110" t="str">
            <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v>0</v>
          </cell>
          <cell r="B111">
            <v>0</v>
          </cell>
          <cell r="C111">
            <v>0</v>
          </cell>
          <cell r="D111" t="str">
            <v/>
          </cell>
          <cell r="E111" t="str">
            <v/>
          </cell>
          <cell r="F111">
            <v>0</v>
          </cell>
          <cell r="G111">
            <v>0</v>
          </cell>
          <cell r="H111">
            <v>0</v>
          </cell>
          <cell r="I111" t="str">
            <v/>
          </cell>
          <cell r="J111">
            <v>0</v>
          </cell>
          <cell r="K111">
            <v>0</v>
          </cell>
          <cell r="L111">
            <v>0</v>
          </cell>
          <cell r="M111">
            <v>0</v>
          </cell>
          <cell r="N111">
            <v>0</v>
          </cell>
          <cell r="O111">
            <v>0</v>
          </cell>
          <cell r="P111">
            <v>0</v>
          </cell>
          <cell r="Q111">
            <v>0</v>
          </cell>
          <cell r="R111">
            <v>0</v>
          </cell>
          <cell r="S111">
            <v>0</v>
          </cell>
          <cell r="T111" t="str">
            <v/>
          </cell>
          <cell r="U111">
            <v>0</v>
          </cell>
          <cell r="V111" t="str">
            <v/>
          </cell>
          <cell r="W111">
            <v>0</v>
          </cell>
          <cell r="X111">
            <v>0</v>
          </cell>
          <cell r="Y111">
            <v>0</v>
          </cell>
          <cell r="Z111">
            <v>0</v>
          </cell>
          <cell r="AA111">
            <v>0</v>
          </cell>
          <cell r="AB111" t="str">
            <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v>0</v>
          </cell>
          <cell r="B112">
            <v>0</v>
          </cell>
          <cell r="C112">
            <v>0</v>
          </cell>
          <cell r="D112" t="str">
            <v/>
          </cell>
          <cell r="E112" t="str">
            <v/>
          </cell>
          <cell r="F112">
            <v>0</v>
          </cell>
          <cell r="G112">
            <v>0</v>
          </cell>
          <cell r="H112">
            <v>0</v>
          </cell>
          <cell r="I112" t="str">
            <v/>
          </cell>
          <cell r="J112">
            <v>0</v>
          </cell>
          <cell r="K112">
            <v>0</v>
          </cell>
          <cell r="L112">
            <v>0</v>
          </cell>
          <cell r="M112">
            <v>0</v>
          </cell>
          <cell r="N112">
            <v>0</v>
          </cell>
          <cell r="O112">
            <v>0</v>
          </cell>
          <cell r="P112">
            <v>0</v>
          </cell>
          <cell r="Q112">
            <v>0</v>
          </cell>
          <cell r="R112">
            <v>0</v>
          </cell>
          <cell r="S112">
            <v>0</v>
          </cell>
          <cell r="T112" t="str">
            <v/>
          </cell>
          <cell r="U112">
            <v>0</v>
          </cell>
          <cell r="V112" t="str">
            <v/>
          </cell>
          <cell r="W112">
            <v>0</v>
          </cell>
          <cell r="X112">
            <v>0</v>
          </cell>
          <cell r="Y112">
            <v>0</v>
          </cell>
          <cell r="Z112">
            <v>0</v>
          </cell>
          <cell r="AA112">
            <v>0</v>
          </cell>
          <cell r="AB112" t="str">
            <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v>0</v>
          </cell>
          <cell r="B113">
            <v>0</v>
          </cell>
          <cell r="C113">
            <v>0</v>
          </cell>
          <cell r="D113" t="str">
            <v/>
          </cell>
          <cell r="E113" t="str">
            <v/>
          </cell>
          <cell r="F113">
            <v>0</v>
          </cell>
          <cell r="G113">
            <v>0</v>
          </cell>
          <cell r="H113">
            <v>0</v>
          </cell>
          <cell r="I113" t="str">
            <v/>
          </cell>
          <cell r="J113">
            <v>0</v>
          </cell>
          <cell r="K113">
            <v>0</v>
          </cell>
          <cell r="L113">
            <v>0</v>
          </cell>
          <cell r="M113">
            <v>0</v>
          </cell>
          <cell r="N113">
            <v>0</v>
          </cell>
          <cell r="O113">
            <v>0</v>
          </cell>
          <cell r="P113">
            <v>0</v>
          </cell>
          <cell r="Q113">
            <v>0</v>
          </cell>
          <cell r="R113">
            <v>0</v>
          </cell>
          <cell r="S113">
            <v>0</v>
          </cell>
          <cell r="T113" t="str">
            <v/>
          </cell>
          <cell r="U113">
            <v>0</v>
          </cell>
          <cell r="V113" t="str">
            <v/>
          </cell>
          <cell r="W113">
            <v>0</v>
          </cell>
          <cell r="X113">
            <v>0</v>
          </cell>
          <cell r="Y113">
            <v>0</v>
          </cell>
          <cell r="Z113">
            <v>0</v>
          </cell>
          <cell r="AA113">
            <v>0</v>
          </cell>
          <cell r="AB113" t="str">
            <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v>0</v>
          </cell>
          <cell r="B114">
            <v>0</v>
          </cell>
          <cell r="C114">
            <v>0</v>
          </cell>
          <cell r="D114" t="str">
            <v/>
          </cell>
          <cell r="E114" t="str">
            <v/>
          </cell>
          <cell r="F114">
            <v>0</v>
          </cell>
          <cell r="G114">
            <v>0</v>
          </cell>
          <cell r="H114">
            <v>0</v>
          </cell>
          <cell r="I114" t="str">
            <v/>
          </cell>
          <cell r="J114">
            <v>0</v>
          </cell>
          <cell r="K114">
            <v>0</v>
          </cell>
          <cell r="L114">
            <v>0</v>
          </cell>
          <cell r="M114">
            <v>0</v>
          </cell>
          <cell r="N114">
            <v>0</v>
          </cell>
          <cell r="O114">
            <v>0</v>
          </cell>
          <cell r="P114">
            <v>0</v>
          </cell>
          <cell r="Q114">
            <v>0</v>
          </cell>
          <cell r="R114">
            <v>0</v>
          </cell>
          <cell r="S114">
            <v>0</v>
          </cell>
          <cell r="T114" t="str">
            <v/>
          </cell>
          <cell r="U114">
            <v>0</v>
          </cell>
          <cell r="V114" t="str">
            <v/>
          </cell>
          <cell r="W114">
            <v>0</v>
          </cell>
          <cell r="X114">
            <v>0</v>
          </cell>
          <cell r="Y114">
            <v>0</v>
          </cell>
          <cell r="Z114">
            <v>0</v>
          </cell>
          <cell r="AA114">
            <v>0</v>
          </cell>
          <cell r="AB114" t="str">
            <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15">
          <cell r="A115">
            <v>0</v>
          </cell>
          <cell r="B115">
            <v>0</v>
          </cell>
          <cell r="C115">
            <v>0</v>
          </cell>
          <cell r="D115" t="str">
            <v/>
          </cell>
          <cell r="E115" t="str">
            <v/>
          </cell>
          <cell r="F115">
            <v>0</v>
          </cell>
          <cell r="G115">
            <v>0</v>
          </cell>
          <cell r="H115">
            <v>0</v>
          </cell>
          <cell r="I115" t="str">
            <v/>
          </cell>
          <cell r="J115">
            <v>0</v>
          </cell>
          <cell r="K115">
            <v>0</v>
          </cell>
          <cell r="L115">
            <v>0</v>
          </cell>
          <cell r="M115">
            <v>0</v>
          </cell>
          <cell r="N115">
            <v>0</v>
          </cell>
          <cell r="O115">
            <v>0</v>
          </cell>
          <cell r="P115">
            <v>0</v>
          </cell>
          <cell r="Q115">
            <v>0</v>
          </cell>
          <cell r="R115">
            <v>0</v>
          </cell>
          <cell r="S115">
            <v>0</v>
          </cell>
          <cell r="T115" t="str">
            <v/>
          </cell>
          <cell r="U115">
            <v>0</v>
          </cell>
          <cell r="V115" t="str">
            <v/>
          </cell>
          <cell r="W115">
            <v>0</v>
          </cell>
          <cell r="X115">
            <v>0</v>
          </cell>
          <cell r="Y115">
            <v>0</v>
          </cell>
          <cell r="Z115">
            <v>0</v>
          </cell>
          <cell r="AA115">
            <v>0</v>
          </cell>
          <cell r="AB115" t="str">
            <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row>
        <row r="116">
          <cell r="A116">
            <v>0</v>
          </cell>
          <cell r="B116">
            <v>0</v>
          </cell>
          <cell r="C116">
            <v>0</v>
          </cell>
          <cell r="D116" t="str">
            <v/>
          </cell>
          <cell r="E116" t="str">
            <v/>
          </cell>
          <cell r="F116">
            <v>0</v>
          </cell>
          <cell r="G116">
            <v>0</v>
          </cell>
          <cell r="H116">
            <v>0</v>
          </cell>
          <cell r="I116" t="str">
            <v/>
          </cell>
          <cell r="J116">
            <v>0</v>
          </cell>
          <cell r="K116">
            <v>0</v>
          </cell>
          <cell r="L116">
            <v>0</v>
          </cell>
          <cell r="M116">
            <v>0</v>
          </cell>
          <cell r="N116">
            <v>0</v>
          </cell>
          <cell r="O116">
            <v>0</v>
          </cell>
          <cell r="P116">
            <v>0</v>
          </cell>
          <cell r="Q116">
            <v>0</v>
          </cell>
          <cell r="R116">
            <v>0</v>
          </cell>
          <cell r="S116">
            <v>0</v>
          </cell>
          <cell r="T116" t="str">
            <v/>
          </cell>
          <cell r="U116">
            <v>0</v>
          </cell>
          <cell r="V116" t="str">
            <v/>
          </cell>
          <cell r="W116">
            <v>0</v>
          </cell>
          <cell r="X116">
            <v>0</v>
          </cell>
          <cell r="Y116">
            <v>0</v>
          </cell>
          <cell r="Z116">
            <v>0</v>
          </cell>
          <cell r="AA116">
            <v>0</v>
          </cell>
          <cell r="AB116" t="str">
            <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row>
        <row r="117">
          <cell r="A117">
            <v>0</v>
          </cell>
          <cell r="B117">
            <v>0</v>
          </cell>
          <cell r="C117">
            <v>0</v>
          </cell>
          <cell r="D117" t="str">
            <v/>
          </cell>
          <cell r="E117" t="str">
            <v/>
          </cell>
          <cell r="F117">
            <v>0</v>
          </cell>
          <cell r="G117">
            <v>0</v>
          </cell>
          <cell r="H117">
            <v>0</v>
          </cell>
          <cell r="I117" t="str">
            <v/>
          </cell>
          <cell r="J117">
            <v>0</v>
          </cell>
          <cell r="K117">
            <v>0</v>
          </cell>
          <cell r="L117">
            <v>0</v>
          </cell>
          <cell r="M117">
            <v>0</v>
          </cell>
          <cell r="N117">
            <v>0</v>
          </cell>
          <cell r="O117">
            <v>0</v>
          </cell>
          <cell r="P117">
            <v>0</v>
          </cell>
          <cell r="Q117">
            <v>0</v>
          </cell>
          <cell r="R117">
            <v>0</v>
          </cell>
          <cell r="S117">
            <v>0</v>
          </cell>
          <cell r="T117" t="str">
            <v/>
          </cell>
          <cell r="U117">
            <v>0</v>
          </cell>
          <cell r="V117" t="str">
            <v/>
          </cell>
          <cell r="W117">
            <v>0</v>
          </cell>
          <cell r="X117">
            <v>0</v>
          </cell>
          <cell r="Y117">
            <v>0</v>
          </cell>
          <cell r="Z117">
            <v>0</v>
          </cell>
          <cell r="AA117">
            <v>0</v>
          </cell>
          <cell r="AB117" t="str">
            <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row>
        <row r="118">
          <cell r="A118">
            <v>0</v>
          </cell>
          <cell r="B118">
            <v>0</v>
          </cell>
          <cell r="C118">
            <v>0</v>
          </cell>
          <cell r="D118" t="str">
            <v/>
          </cell>
          <cell r="E118" t="str">
            <v/>
          </cell>
          <cell r="F118">
            <v>0</v>
          </cell>
          <cell r="G118">
            <v>0</v>
          </cell>
          <cell r="H118">
            <v>0</v>
          </cell>
          <cell r="I118" t="str">
            <v/>
          </cell>
          <cell r="J118">
            <v>0</v>
          </cell>
          <cell r="K118">
            <v>0</v>
          </cell>
          <cell r="L118">
            <v>0</v>
          </cell>
          <cell r="M118">
            <v>0</v>
          </cell>
          <cell r="N118">
            <v>0</v>
          </cell>
          <cell r="O118">
            <v>0</v>
          </cell>
          <cell r="P118">
            <v>0</v>
          </cell>
          <cell r="Q118">
            <v>0</v>
          </cell>
          <cell r="R118">
            <v>0</v>
          </cell>
          <cell r="S118">
            <v>0</v>
          </cell>
          <cell r="T118" t="str">
            <v/>
          </cell>
          <cell r="U118">
            <v>0</v>
          </cell>
          <cell r="V118" t="str">
            <v/>
          </cell>
          <cell r="W118">
            <v>0</v>
          </cell>
          <cell r="X118">
            <v>0</v>
          </cell>
          <cell r="Y118">
            <v>0</v>
          </cell>
          <cell r="Z118">
            <v>0</v>
          </cell>
          <cell r="AA118">
            <v>0</v>
          </cell>
          <cell r="AB118" t="str">
            <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row>
        <row r="119">
          <cell r="A119">
            <v>0</v>
          </cell>
          <cell r="B119">
            <v>0</v>
          </cell>
          <cell r="C119">
            <v>0</v>
          </cell>
          <cell r="D119" t="str">
            <v/>
          </cell>
          <cell r="E119" t="str">
            <v/>
          </cell>
          <cell r="F119">
            <v>0</v>
          </cell>
          <cell r="G119">
            <v>0</v>
          </cell>
          <cell r="H119">
            <v>0</v>
          </cell>
          <cell r="I119" t="str">
            <v/>
          </cell>
          <cell r="J119">
            <v>0</v>
          </cell>
          <cell r="K119">
            <v>0</v>
          </cell>
          <cell r="L119">
            <v>0</v>
          </cell>
          <cell r="M119">
            <v>0</v>
          </cell>
          <cell r="N119">
            <v>0</v>
          </cell>
          <cell r="O119">
            <v>0</v>
          </cell>
          <cell r="P119">
            <v>0</v>
          </cell>
          <cell r="Q119">
            <v>0</v>
          </cell>
          <cell r="R119">
            <v>0</v>
          </cell>
          <cell r="S119">
            <v>0</v>
          </cell>
          <cell r="T119" t="str">
            <v/>
          </cell>
          <cell r="U119">
            <v>0</v>
          </cell>
          <cell r="V119" t="str">
            <v/>
          </cell>
          <cell r="W119">
            <v>0</v>
          </cell>
          <cell r="X119">
            <v>0</v>
          </cell>
          <cell r="Y119">
            <v>0</v>
          </cell>
          <cell r="Z119">
            <v>0</v>
          </cell>
          <cell r="AA119">
            <v>0</v>
          </cell>
          <cell r="AB119" t="str">
            <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row>
        <row r="120">
          <cell r="A120">
            <v>0</v>
          </cell>
          <cell r="B120">
            <v>0</v>
          </cell>
          <cell r="C120">
            <v>0</v>
          </cell>
          <cell r="D120" t="str">
            <v/>
          </cell>
          <cell r="E120" t="str">
            <v/>
          </cell>
          <cell r="F120">
            <v>0</v>
          </cell>
          <cell r="G120">
            <v>0</v>
          </cell>
          <cell r="H120">
            <v>0</v>
          </cell>
          <cell r="I120" t="str">
            <v/>
          </cell>
          <cell r="J120">
            <v>0</v>
          </cell>
          <cell r="K120">
            <v>0</v>
          </cell>
          <cell r="L120">
            <v>0</v>
          </cell>
          <cell r="M120">
            <v>0</v>
          </cell>
          <cell r="N120">
            <v>0</v>
          </cell>
          <cell r="O120">
            <v>0</v>
          </cell>
          <cell r="P120">
            <v>0</v>
          </cell>
          <cell r="Q120">
            <v>0</v>
          </cell>
          <cell r="R120">
            <v>0</v>
          </cell>
          <cell r="S120">
            <v>0</v>
          </cell>
          <cell r="T120" t="str">
            <v/>
          </cell>
          <cell r="U120">
            <v>0</v>
          </cell>
          <cell r="V120" t="str">
            <v/>
          </cell>
          <cell r="W120">
            <v>0</v>
          </cell>
          <cell r="X120">
            <v>0</v>
          </cell>
          <cell r="Y120">
            <v>0</v>
          </cell>
          <cell r="Z120">
            <v>0</v>
          </cell>
          <cell r="AA120">
            <v>0</v>
          </cell>
          <cell r="AB120" t="str">
            <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row>
        <row r="121">
          <cell r="A121">
            <v>0</v>
          </cell>
          <cell r="B121">
            <v>0</v>
          </cell>
          <cell r="C121">
            <v>0</v>
          </cell>
          <cell r="D121" t="str">
            <v/>
          </cell>
          <cell r="E121" t="str">
            <v/>
          </cell>
          <cell r="F121">
            <v>0</v>
          </cell>
          <cell r="G121">
            <v>0</v>
          </cell>
          <cell r="H121">
            <v>0</v>
          </cell>
          <cell r="I121" t="str">
            <v/>
          </cell>
          <cell r="J121">
            <v>0</v>
          </cell>
          <cell r="K121">
            <v>0</v>
          </cell>
          <cell r="L121">
            <v>0</v>
          </cell>
          <cell r="M121">
            <v>0</v>
          </cell>
          <cell r="N121">
            <v>0</v>
          </cell>
          <cell r="O121">
            <v>0</v>
          </cell>
          <cell r="P121">
            <v>0</v>
          </cell>
          <cell r="Q121">
            <v>0</v>
          </cell>
          <cell r="R121">
            <v>0</v>
          </cell>
          <cell r="S121">
            <v>0</v>
          </cell>
          <cell r="T121" t="str">
            <v/>
          </cell>
          <cell r="U121">
            <v>0</v>
          </cell>
          <cell r="V121" t="str">
            <v/>
          </cell>
          <cell r="W121">
            <v>0</v>
          </cell>
          <cell r="X121">
            <v>0</v>
          </cell>
          <cell r="Y121">
            <v>0</v>
          </cell>
          <cell r="Z121">
            <v>0</v>
          </cell>
          <cell r="AA121">
            <v>0</v>
          </cell>
          <cell r="AB121" t="str">
            <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row>
        <row r="122">
          <cell r="A122">
            <v>0</v>
          </cell>
          <cell r="B122">
            <v>0</v>
          </cell>
          <cell r="C122">
            <v>0</v>
          </cell>
          <cell r="D122" t="str">
            <v/>
          </cell>
          <cell r="E122" t="str">
            <v/>
          </cell>
          <cell r="F122">
            <v>0</v>
          </cell>
          <cell r="G122">
            <v>0</v>
          </cell>
          <cell r="H122">
            <v>0</v>
          </cell>
          <cell r="I122" t="str">
            <v/>
          </cell>
          <cell r="J122">
            <v>0</v>
          </cell>
          <cell r="K122">
            <v>0</v>
          </cell>
          <cell r="L122">
            <v>0</v>
          </cell>
          <cell r="M122">
            <v>0</v>
          </cell>
          <cell r="N122">
            <v>0</v>
          </cell>
          <cell r="O122">
            <v>0</v>
          </cell>
          <cell r="P122">
            <v>0</v>
          </cell>
          <cell r="Q122">
            <v>0</v>
          </cell>
          <cell r="R122">
            <v>0</v>
          </cell>
          <cell r="S122">
            <v>0</v>
          </cell>
          <cell r="T122" t="str">
            <v/>
          </cell>
          <cell r="U122">
            <v>0</v>
          </cell>
          <cell r="V122" t="str">
            <v/>
          </cell>
          <cell r="W122">
            <v>0</v>
          </cell>
          <cell r="X122">
            <v>0</v>
          </cell>
          <cell r="Y122">
            <v>0</v>
          </cell>
          <cell r="Z122">
            <v>0</v>
          </cell>
          <cell r="AA122">
            <v>0</v>
          </cell>
          <cell r="AB122" t="str">
            <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row>
        <row r="123">
          <cell r="A123">
            <v>0</v>
          </cell>
          <cell r="B123">
            <v>0</v>
          </cell>
          <cell r="C123">
            <v>0</v>
          </cell>
          <cell r="D123" t="str">
            <v/>
          </cell>
          <cell r="E123" t="str">
            <v/>
          </cell>
          <cell r="F123">
            <v>0</v>
          </cell>
          <cell r="G123">
            <v>0</v>
          </cell>
          <cell r="H123">
            <v>0</v>
          </cell>
          <cell r="I123" t="str">
            <v/>
          </cell>
          <cell r="J123">
            <v>0</v>
          </cell>
          <cell r="K123">
            <v>0</v>
          </cell>
          <cell r="L123">
            <v>0</v>
          </cell>
          <cell r="M123">
            <v>0</v>
          </cell>
          <cell r="N123">
            <v>0</v>
          </cell>
          <cell r="O123">
            <v>0</v>
          </cell>
          <cell r="P123">
            <v>0</v>
          </cell>
          <cell r="Q123">
            <v>0</v>
          </cell>
          <cell r="R123">
            <v>0</v>
          </cell>
          <cell r="S123">
            <v>0</v>
          </cell>
          <cell r="T123" t="str">
            <v/>
          </cell>
          <cell r="U123">
            <v>0</v>
          </cell>
          <cell r="V123" t="str">
            <v/>
          </cell>
          <cell r="W123">
            <v>0</v>
          </cell>
          <cell r="X123">
            <v>0</v>
          </cell>
          <cell r="Y123">
            <v>0</v>
          </cell>
          <cell r="Z123">
            <v>0</v>
          </cell>
          <cell r="AA123">
            <v>0</v>
          </cell>
          <cell r="AB123" t="str">
            <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row>
        <row r="124">
          <cell r="A124">
            <v>0</v>
          </cell>
          <cell r="B124">
            <v>0</v>
          </cell>
          <cell r="C124">
            <v>0</v>
          </cell>
          <cell r="D124" t="str">
            <v/>
          </cell>
          <cell r="E124" t="str">
            <v/>
          </cell>
          <cell r="F124">
            <v>0</v>
          </cell>
          <cell r="G124">
            <v>0</v>
          </cell>
          <cell r="H124">
            <v>0</v>
          </cell>
          <cell r="I124" t="str">
            <v/>
          </cell>
          <cell r="J124">
            <v>0</v>
          </cell>
          <cell r="K124">
            <v>0</v>
          </cell>
          <cell r="L124">
            <v>0</v>
          </cell>
          <cell r="M124">
            <v>0</v>
          </cell>
          <cell r="N124">
            <v>0</v>
          </cell>
          <cell r="O124">
            <v>0</v>
          </cell>
          <cell r="P124">
            <v>0</v>
          </cell>
          <cell r="Q124">
            <v>0</v>
          </cell>
          <cell r="R124">
            <v>0</v>
          </cell>
          <cell r="S124">
            <v>0</v>
          </cell>
          <cell r="T124" t="str">
            <v/>
          </cell>
          <cell r="U124">
            <v>0</v>
          </cell>
          <cell r="V124" t="str">
            <v/>
          </cell>
          <cell r="W124">
            <v>0</v>
          </cell>
          <cell r="X124">
            <v>0</v>
          </cell>
          <cell r="Y124">
            <v>0</v>
          </cell>
          <cell r="Z124">
            <v>0</v>
          </cell>
          <cell r="AA124">
            <v>0</v>
          </cell>
          <cell r="AB124" t="str">
            <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row>
        <row r="125">
          <cell r="A125">
            <v>0</v>
          </cell>
          <cell r="B125">
            <v>0</v>
          </cell>
          <cell r="C125">
            <v>0</v>
          </cell>
          <cell r="D125" t="str">
            <v/>
          </cell>
          <cell r="E125" t="str">
            <v/>
          </cell>
          <cell r="F125">
            <v>0</v>
          </cell>
          <cell r="G125">
            <v>0</v>
          </cell>
          <cell r="H125">
            <v>0</v>
          </cell>
          <cell r="I125" t="str">
            <v/>
          </cell>
          <cell r="J125">
            <v>0</v>
          </cell>
          <cell r="K125">
            <v>0</v>
          </cell>
          <cell r="L125">
            <v>0</v>
          </cell>
          <cell r="M125">
            <v>0</v>
          </cell>
          <cell r="N125">
            <v>0</v>
          </cell>
          <cell r="O125">
            <v>0</v>
          </cell>
          <cell r="P125">
            <v>0</v>
          </cell>
          <cell r="Q125">
            <v>0</v>
          </cell>
          <cell r="R125">
            <v>0</v>
          </cell>
          <cell r="S125">
            <v>0</v>
          </cell>
          <cell r="T125" t="str">
            <v/>
          </cell>
          <cell r="U125">
            <v>0</v>
          </cell>
          <cell r="V125" t="str">
            <v/>
          </cell>
          <cell r="W125">
            <v>0</v>
          </cell>
          <cell r="X125">
            <v>0</v>
          </cell>
          <cell r="Y125">
            <v>0</v>
          </cell>
          <cell r="Z125">
            <v>0</v>
          </cell>
          <cell r="AA125">
            <v>0</v>
          </cell>
          <cell r="AB125" t="str">
            <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row>
        <row r="126">
          <cell r="A126">
            <v>0</v>
          </cell>
          <cell r="B126">
            <v>0</v>
          </cell>
          <cell r="C126">
            <v>0</v>
          </cell>
          <cell r="D126" t="str">
            <v/>
          </cell>
          <cell r="E126" t="str">
            <v/>
          </cell>
          <cell r="F126">
            <v>0</v>
          </cell>
          <cell r="G126">
            <v>0</v>
          </cell>
          <cell r="H126">
            <v>0</v>
          </cell>
          <cell r="I126" t="str">
            <v/>
          </cell>
          <cell r="J126">
            <v>0</v>
          </cell>
          <cell r="K126">
            <v>0</v>
          </cell>
          <cell r="L126">
            <v>0</v>
          </cell>
          <cell r="M126">
            <v>0</v>
          </cell>
          <cell r="N126">
            <v>0</v>
          </cell>
          <cell r="O126">
            <v>0</v>
          </cell>
          <cell r="P126">
            <v>0</v>
          </cell>
          <cell r="Q126">
            <v>0</v>
          </cell>
          <cell r="R126">
            <v>0</v>
          </cell>
          <cell r="S126">
            <v>0</v>
          </cell>
          <cell r="T126" t="str">
            <v/>
          </cell>
          <cell r="U126">
            <v>0</v>
          </cell>
          <cell r="V126" t="str">
            <v/>
          </cell>
          <cell r="W126">
            <v>0</v>
          </cell>
          <cell r="X126">
            <v>0</v>
          </cell>
          <cell r="Y126">
            <v>0</v>
          </cell>
          <cell r="Z126">
            <v>0</v>
          </cell>
          <cell r="AA126">
            <v>0</v>
          </cell>
          <cell r="AB126" t="str">
            <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row>
        <row r="127">
          <cell r="A127">
            <v>0</v>
          </cell>
          <cell r="B127">
            <v>0</v>
          </cell>
          <cell r="C127">
            <v>0</v>
          </cell>
          <cell r="D127" t="str">
            <v/>
          </cell>
          <cell r="E127" t="str">
            <v/>
          </cell>
          <cell r="F127">
            <v>0</v>
          </cell>
          <cell r="G127">
            <v>0</v>
          </cell>
          <cell r="H127">
            <v>0</v>
          </cell>
          <cell r="I127" t="str">
            <v/>
          </cell>
          <cell r="J127">
            <v>0</v>
          </cell>
          <cell r="K127">
            <v>0</v>
          </cell>
          <cell r="L127">
            <v>0</v>
          </cell>
          <cell r="M127">
            <v>0</v>
          </cell>
          <cell r="N127">
            <v>0</v>
          </cell>
          <cell r="O127">
            <v>0</v>
          </cell>
          <cell r="P127">
            <v>0</v>
          </cell>
          <cell r="Q127">
            <v>0</v>
          </cell>
          <cell r="R127">
            <v>0</v>
          </cell>
          <cell r="S127">
            <v>0</v>
          </cell>
          <cell r="T127" t="str">
            <v/>
          </cell>
          <cell r="U127">
            <v>0</v>
          </cell>
          <cell r="V127" t="str">
            <v/>
          </cell>
          <cell r="W127">
            <v>0</v>
          </cell>
          <cell r="X127">
            <v>0</v>
          </cell>
          <cell r="Y127">
            <v>0</v>
          </cell>
          <cell r="Z127">
            <v>0</v>
          </cell>
          <cell r="AA127">
            <v>0</v>
          </cell>
          <cell r="AB127" t="str">
            <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row>
        <row r="128">
          <cell r="A128">
            <v>0</v>
          </cell>
          <cell r="B128">
            <v>0</v>
          </cell>
          <cell r="C128">
            <v>0</v>
          </cell>
          <cell r="D128" t="str">
            <v/>
          </cell>
          <cell r="E128" t="str">
            <v/>
          </cell>
          <cell r="F128">
            <v>0</v>
          </cell>
          <cell r="G128">
            <v>0</v>
          </cell>
          <cell r="H128">
            <v>0</v>
          </cell>
          <cell r="I128" t="str">
            <v/>
          </cell>
          <cell r="J128">
            <v>0</v>
          </cell>
          <cell r="K128">
            <v>0</v>
          </cell>
          <cell r="L128">
            <v>0</v>
          </cell>
          <cell r="M128">
            <v>0</v>
          </cell>
          <cell r="N128">
            <v>0</v>
          </cell>
          <cell r="O128">
            <v>0</v>
          </cell>
          <cell r="P128">
            <v>0</v>
          </cell>
          <cell r="Q128">
            <v>0</v>
          </cell>
          <cell r="R128">
            <v>0</v>
          </cell>
          <cell r="S128">
            <v>0</v>
          </cell>
          <cell r="T128" t="str">
            <v/>
          </cell>
          <cell r="U128">
            <v>0</v>
          </cell>
          <cell r="V128" t="str">
            <v/>
          </cell>
          <cell r="W128">
            <v>0</v>
          </cell>
          <cell r="X128">
            <v>0</v>
          </cell>
          <cell r="Y128">
            <v>0</v>
          </cell>
          <cell r="Z128">
            <v>0</v>
          </cell>
          <cell r="AA128">
            <v>0</v>
          </cell>
          <cell r="AB128" t="str">
            <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row>
        <row r="129">
          <cell r="A129">
            <v>0</v>
          </cell>
          <cell r="B129">
            <v>0</v>
          </cell>
          <cell r="C129">
            <v>0</v>
          </cell>
          <cell r="D129" t="str">
            <v/>
          </cell>
          <cell r="E129" t="str">
            <v/>
          </cell>
          <cell r="F129">
            <v>0</v>
          </cell>
          <cell r="G129">
            <v>0</v>
          </cell>
          <cell r="H129">
            <v>0</v>
          </cell>
          <cell r="I129" t="str">
            <v/>
          </cell>
          <cell r="J129">
            <v>0</v>
          </cell>
          <cell r="K129">
            <v>0</v>
          </cell>
          <cell r="L129">
            <v>0</v>
          </cell>
          <cell r="M129">
            <v>0</v>
          </cell>
          <cell r="N129">
            <v>0</v>
          </cell>
          <cell r="O129">
            <v>0</v>
          </cell>
          <cell r="P129">
            <v>0</v>
          </cell>
          <cell r="Q129">
            <v>0</v>
          </cell>
          <cell r="R129">
            <v>0</v>
          </cell>
          <cell r="S129">
            <v>0</v>
          </cell>
          <cell r="T129" t="str">
            <v/>
          </cell>
          <cell r="U129">
            <v>0</v>
          </cell>
          <cell r="V129" t="str">
            <v/>
          </cell>
          <cell r="W129">
            <v>0</v>
          </cell>
          <cell r="X129">
            <v>0</v>
          </cell>
          <cell r="Y129">
            <v>0</v>
          </cell>
          <cell r="Z129">
            <v>0</v>
          </cell>
          <cell r="AA129">
            <v>0</v>
          </cell>
          <cell r="AB129" t="str">
            <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row>
        <row r="130">
          <cell r="A130">
            <v>0</v>
          </cell>
          <cell r="B130">
            <v>0</v>
          </cell>
          <cell r="C130">
            <v>0</v>
          </cell>
          <cell r="D130" t="str">
            <v/>
          </cell>
          <cell r="E130" t="str">
            <v/>
          </cell>
          <cell r="F130">
            <v>0</v>
          </cell>
          <cell r="G130">
            <v>0</v>
          </cell>
          <cell r="H130">
            <v>0</v>
          </cell>
          <cell r="I130" t="str">
            <v/>
          </cell>
          <cell r="J130">
            <v>0</v>
          </cell>
          <cell r="K130">
            <v>0</v>
          </cell>
          <cell r="L130">
            <v>0</v>
          </cell>
          <cell r="M130">
            <v>0</v>
          </cell>
          <cell r="N130">
            <v>0</v>
          </cell>
          <cell r="O130">
            <v>0</v>
          </cell>
          <cell r="P130">
            <v>0</v>
          </cell>
          <cell r="Q130">
            <v>0</v>
          </cell>
          <cell r="R130">
            <v>0</v>
          </cell>
          <cell r="S130">
            <v>0</v>
          </cell>
          <cell r="T130" t="str">
            <v/>
          </cell>
          <cell r="U130">
            <v>0</v>
          </cell>
          <cell r="V130" t="str">
            <v/>
          </cell>
          <cell r="W130">
            <v>0</v>
          </cell>
          <cell r="X130">
            <v>0</v>
          </cell>
          <cell r="Y130">
            <v>0</v>
          </cell>
          <cell r="Z130">
            <v>0</v>
          </cell>
          <cell r="AA130">
            <v>0</v>
          </cell>
          <cell r="AB130" t="str">
            <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row>
        <row r="131">
          <cell r="A131">
            <v>0</v>
          </cell>
          <cell r="B131">
            <v>0</v>
          </cell>
          <cell r="C131">
            <v>0</v>
          </cell>
          <cell r="D131" t="str">
            <v/>
          </cell>
          <cell r="E131" t="str">
            <v/>
          </cell>
          <cell r="F131">
            <v>0</v>
          </cell>
          <cell r="G131">
            <v>0</v>
          </cell>
          <cell r="H131">
            <v>0</v>
          </cell>
          <cell r="I131" t="str">
            <v/>
          </cell>
          <cell r="J131">
            <v>0</v>
          </cell>
          <cell r="K131">
            <v>0</v>
          </cell>
          <cell r="L131">
            <v>0</v>
          </cell>
          <cell r="M131">
            <v>0</v>
          </cell>
          <cell r="N131">
            <v>0</v>
          </cell>
          <cell r="O131">
            <v>0</v>
          </cell>
          <cell r="P131">
            <v>0</v>
          </cell>
          <cell r="Q131">
            <v>0</v>
          </cell>
          <cell r="R131">
            <v>0</v>
          </cell>
          <cell r="S131">
            <v>0</v>
          </cell>
          <cell r="T131" t="str">
            <v/>
          </cell>
          <cell r="U131">
            <v>0</v>
          </cell>
          <cell r="V131" t="str">
            <v/>
          </cell>
          <cell r="W131">
            <v>0</v>
          </cell>
          <cell r="X131">
            <v>0</v>
          </cell>
          <cell r="Y131">
            <v>0</v>
          </cell>
          <cell r="Z131">
            <v>0</v>
          </cell>
          <cell r="AA131">
            <v>0</v>
          </cell>
          <cell r="AB131" t="str">
            <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row>
        <row r="132">
          <cell r="A132">
            <v>0</v>
          </cell>
          <cell r="B132">
            <v>0</v>
          </cell>
          <cell r="C132">
            <v>0</v>
          </cell>
          <cell r="D132" t="str">
            <v/>
          </cell>
          <cell r="E132" t="str">
            <v/>
          </cell>
          <cell r="F132">
            <v>0</v>
          </cell>
          <cell r="G132">
            <v>0</v>
          </cell>
          <cell r="H132">
            <v>0</v>
          </cell>
          <cell r="I132" t="str">
            <v/>
          </cell>
          <cell r="J132">
            <v>0</v>
          </cell>
          <cell r="K132">
            <v>0</v>
          </cell>
          <cell r="L132">
            <v>0</v>
          </cell>
          <cell r="M132">
            <v>0</v>
          </cell>
          <cell r="N132">
            <v>0</v>
          </cell>
          <cell r="O132">
            <v>0</v>
          </cell>
          <cell r="P132">
            <v>0</v>
          </cell>
          <cell r="Q132">
            <v>0</v>
          </cell>
          <cell r="R132">
            <v>0</v>
          </cell>
          <cell r="S132">
            <v>0</v>
          </cell>
          <cell r="T132" t="str">
            <v/>
          </cell>
          <cell r="U132">
            <v>0</v>
          </cell>
          <cell r="V132" t="str">
            <v/>
          </cell>
          <cell r="W132">
            <v>0</v>
          </cell>
          <cell r="X132">
            <v>0</v>
          </cell>
          <cell r="Y132">
            <v>0</v>
          </cell>
          <cell r="Z132">
            <v>0</v>
          </cell>
          <cell r="AA132">
            <v>0</v>
          </cell>
          <cell r="AB132" t="str">
            <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row>
        <row r="133">
          <cell r="A133">
            <v>0</v>
          </cell>
          <cell r="B133">
            <v>0</v>
          </cell>
          <cell r="C133">
            <v>0</v>
          </cell>
          <cell r="D133" t="str">
            <v/>
          </cell>
          <cell r="E133" t="str">
            <v/>
          </cell>
          <cell r="F133">
            <v>0</v>
          </cell>
          <cell r="G133">
            <v>0</v>
          </cell>
          <cell r="H133">
            <v>0</v>
          </cell>
          <cell r="I133" t="str">
            <v/>
          </cell>
          <cell r="J133">
            <v>0</v>
          </cell>
          <cell r="K133">
            <v>0</v>
          </cell>
          <cell r="L133">
            <v>0</v>
          </cell>
          <cell r="M133">
            <v>0</v>
          </cell>
          <cell r="N133">
            <v>0</v>
          </cell>
          <cell r="O133">
            <v>0</v>
          </cell>
          <cell r="P133">
            <v>0</v>
          </cell>
          <cell r="Q133">
            <v>0</v>
          </cell>
          <cell r="R133">
            <v>0</v>
          </cell>
          <cell r="S133">
            <v>0</v>
          </cell>
          <cell r="T133" t="str">
            <v/>
          </cell>
          <cell r="U133">
            <v>0</v>
          </cell>
          <cell r="V133" t="str">
            <v/>
          </cell>
          <cell r="W133">
            <v>0</v>
          </cell>
          <cell r="X133">
            <v>0</v>
          </cell>
          <cell r="Y133">
            <v>0</v>
          </cell>
          <cell r="Z133">
            <v>0</v>
          </cell>
          <cell r="AA133">
            <v>0</v>
          </cell>
          <cell r="AB133" t="str">
            <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row>
        <row r="134">
          <cell r="A134">
            <v>0</v>
          </cell>
          <cell r="B134">
            <v>0</v>
          </cell>
          <cell r="C134">
            <v>0</v>
          </cell>
          <cell r="D134" t="str">
            <v/>
          </cell>
          <cell r="E134" t="str">
            <v/>
          </cell>
          <cell r="F134">
            <v>0</v>
          </cell>
          <cell r="G134">
            <v>0</v>
          </cell>
          <cell r="H134">
            <v>0</v>
          </cell>
          <cell r="I134" t="str">
            <v/>
          </cell>
          <cell r="J134">
            <v>0</v>
          </cell>
          <cell r="K134">
            <v>0</v>
          </cell>
          <cell r="L134">
            <v>0</v>
          </cell>
          <cell r="M134">
            <v>0</v>
          </cell>
          <cell r="N134">
            <v>0</v>
          </cell>
          <cell r="O134">
            <v>0</v>
          </cell>
          <cell r="P134">
            <v>0</v>
          </cell>
          <cell r="Q134">
            <v>0</v>
          </cell>
          <cell r="R134">
            <v>0</v>
          </cell>
          <cell r="S134">
            <v>0</v>
          </cell>
          <cell r="T134" t="str">
            <v/>
          </cell>
          <cell r="U134">
            <v>0</v>
          </cell>
          <cell r="V134" t="str">
            <v/>
          </cell>
          <cell r="W134">
            <v>0</v>
          </cell>
          <cell r="X134">
            <v>0</v>
          </cell>
          <cell r="Y134">
            <v>0</v>
          </cell>
          <cell r="Z134">
            <v>0</v>
          </cell>
          <cell r="AA134">
            <v>0</v>
          </cell>
          <cell r="AB134" t="str">
            <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row>
        <row r="135">
          <cell r="A135">
            <v>0</v>
          </cell>
          <cell r="B135">
            <v>0</v>
          </cell>
          <cell r="C135">
            <v>0</v>
          </cell>
          <cell r="D135" t="str">
            <v/>
          </cell>
          <cell r="E135" t="str">
            <v/>
          </cell>
          <cell r="F135">
            <v>0</v>
          </cell>
          <cell r="G135">
            <v>0</v>
          </cell>
          <cell r="H135">
            <v>0</v>
          </cell>
          <cell r="I135" t="str">
            <v/>
          </cell>
          <cell r="J135">
            <v>0</v>
          </cell>
          <cell r="K135">
            <v>0</v>
          </cell>
          <cell r="L135">
            <v>0</v>
          </cell>
          <cell r="M135">
            <v>0</v>
          </cell>
          <cell r="N135">
            <v>0</v>
          </cell>
          <cell r="O135">
            <v>0</v>
          </cell>
          <cell r="P135">
            <v>0</v>
          </cell>
          <cell r="Q135">
            <v>0</v>
          </cell>
          <cell r="R135">
            <v>0</v>
          </cell>
          <cell r="S135">
            <v>0</v>
          </cell>
          <cell r="T135" t="str">
            <v/>
          </cell>
          <cell r="U135">
            <v>0</v>
          </cell>
          <cell r="V135" t="str">
            <v/>
          </cell>
          <cell r="W135">
            <v>0</v>
          </cell>
          <cell r="X135">
            <v>0</v>
          </cell>
          <cell r="Y135">
            <v>0</v>
          </cell>
          <cell r="Z135">
            <v>0</v>
          </cell>
          <cell r="AA135">
            <v>0</v>
          </cell>
          <cell r="AB135" t="str">
            <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row>
        <row r="136">
          <cell r="A136">
            <v>0</v>
          </cell>
          <cell r="B136">
            <v>0</v>
          </cell>
          <cell r="C136">
            <v>0</v>
          </cell>
          <cell r="D136" t="str">
            <v/>
          </cell>
          <cell r="E136" t="str">
            <v/>
          </cell>
          <cell r="F136">
            <v>0</v>
          </cell>
          <cell r="G136">
            <v>0</v>
          </cell>
          <cell r="H136">
            <v>0</v>
          </cell>
          <cell r="I136" t="str">
            <v/>
          </cell>
          <cell r="J136">
            <v>0</v>
          </cell>
          <cell r="K136">
            <v>0</v>
          </cell>
          <cell r="L136">
            <v>0</v>
          </cell>
          <cell r="M136">
            <v>0</v>
          </cell>
          <cell r="N136">
            <v>0</v>
          </cell>
          <cell r="O136">
            <v>0</v>
          </cell>
          <cell r="P136">
            <v>0</v>
          </cell>
          <cell r="Q136">
            <v>0</v>
          </cell>
          <cell r="R136">
            <v>0</v>
          </cell>
          <cell r="S136">
            <v>0</v>
          </cell>
          <cell r="T136" t="str">
            <v/>
          </cell>
          <cell r="U136">
            <v>0</v>
          </cell>
          <cell r="V136" t="str">
            <v/>
          </cell>
          <cell r="W136">
            <v>0</v>
          </cell>
          <cell r="X136">
            <v>0</v>
          </cell>
          <cell r="Y136">
            <v>0</v>
          </cell>
          <cell r="Z136">
            <v>0</v>
          </cell>
          <cell r="AA136">
            <v>0</v>
          </cell>
          <cell r="AB136" t="str">
            <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row>
        <row r="137">
          <cell r="A137">
            <v>0</v>
          </cell>
          <cell r="B137">
            <v>0</v>
          </cell>
          <cell r="C137">
            <v>0</v>
          </cell>
          <cell r="D137" t="str">
            <v/>
          </cell>
          <cell r="E137" t="str">
            <v/>
          </cell>
          <cell r="F137">
            <v>0</v>
          </cell>
          <cell r="G137">
            <v>0</v>
          </cell>
          <cell r="H137">
            <v>0</v>
          </cell>
          <cell r="I137" t="str">
            <v/>
          </cell>
          <cell r="J137">
            <v>0</v>
          </cell>
          <cell r="K137">
            <v>0</v>
          </cell>
          <cell r="L137">
            <v>0</v>
          </cell>
          <cell r="M137">
            <v>0</v>
          </cell>
          <cell r="N137">
            <v>0</v>
          </cell>
          <cell r="O137">
            <v>0</v>
          </cell>
          <cell r="P137">
            <v>0</v>
          </cell>
          <cell r="Q137">
            <v>0</v>
          </cell>
          <cell r="R137">
            <v>0</v>
          </cell>
          <cell r="S137">
            <v>0</v>
          </cell>
          <cell r="T137" t="str">
            <v/>
          </cell>
          <cell r="U137">
            <v>0</v>
          </cell>
          <cell r="V137" t="str">
            <v/>
          </cell>
          <cell r="W137">
            <v>0</v>
          </cell>
          <cell r="X137">
            <v>0</v>
          </cell>
          <cell r="Y137">
            <v>0</v>
          </cell>
          <cell r="Z137">
            <v>0</v>
          </cell>
          <cell r="AA137">
            <v>0</v>
          </cell>
          <cell r="AB137" t="str">
            <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row>
        <row r="138">
          <cell r="A138">
            <v>0</v>
          </cell>
          <cell r="B138">
            <v>0</v>
          </cell>
          <cell r="C138">
            <v>0</v>
          </cell>
          <cell r="D138" t="str">
            <v/>
          </cell>
          <cell r="E138" t="str">
            <v/>
          </cell>
          <cell r="F138">
            <v>0</v>
          </cell>
          <cell r="G138">
            <v>0</v>
          </cell>
          <cell r="H138">
            <v>0</v>
          </cell>
          <cell r="I138" t="str">
            <v/>
          </cell>
          <cell r="J138">
            <v>0</v>
          </cell>
          <cell r="K138">
            <v>0</v>
          </cell>
          <cell r="L138">
            <v>0</v>
          </cell>
          <cell r="M138">
            <v>0</v>
          </cell>
          <cell r="N138">
            <v>0</v>
          </cell>
          <cell r="O138">
            <v>0</v>
          </cell>
          <cell r="P138">
            <v>0</v>
          </cell>
          <cell r="Q138">
            <v>0</v>
          </cell>
          <cell r="R138">
            <v>0</v>
          </cell>
          <cell r="S138">
            <v>0</v>
          </cell>
          <cell r="T138" t="str">
            <v/>
          </cell>
          <cell r="U138">
            <v>0</v>
          </cell>
          <cell r="V138" t="str">
            <v/>
          </cell>
          <cell r="W138">
            <v>0</v>
          </cell>
          <cell r="X138">
            <v>0</v>
          </cell>
          <cell r="Y138">
            <v>0</v>
          </cell>
          <cell r="Z138">
            <v>0</v>
          </cell>
          <cell r="AA138">
            <v>0</v>
          </cell>
          <cell r="AB138" t="str">
            <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row>
        <row r="139">
          <cell r="A139">
            <v>0</v>
          </cell>
          <cell r="B139">
            <v>0</v>
          </cell>
          <cell r="C139">
            <v>0</v>
          </cell>
          <cell r="D139" t="str">
            <v/>
          </cell>
          <cell r="E139" t="str">
            <v/>
          </cell>
          <cell r="F139">
            <v>0</v>
          </cell>
          <cell r="G139">
            <v>0</v>
          </cell>
          <cell r="H139">
            <v>0</v>
          </cell>
          <cell r="I139" t="str">
            <v/>
          </cell>
          <cell r="J139">
            <v>0</v>
          </cell>
          <cell r="K139">
            <v>0</v>
          </cell>
          <cell r="L139">
            <v>0</v>
          </cell>
          <cell r="M139">
            <v>0</v>
          </cell>
          <cell r="N139">
            <v>0</v>
          </cell>
          <cell r="O139">
            <v>0</v>
          </cell>
          <cell r="P139">
            <v>0</v>
          </cell>
          <cell r="Q139">
            <v>0</v>
          </cell>
          <cell r="R139">
            <v>0</v>
          </cell>
          <cell r="S139">
            <v>0</v>
          </cell>
          <cell r="T139" t="str">
            <v/>
          </cell>
          <cell r="U139">
            <v>0</v>
          </cell>
          <cell r="V139" t="str">
            <v/>
          </cell>
          <cell r="W139">
            <v>0</v>
          </cell>
          <cell r="X139">
            <v>0</v>
          </cell>
          <cell r="Y139">
            <v>0</v>
          </cell>
          <cell r="Z139">
            <v>0</v>
          </cell>
          <cell r="AA139">
            <v>0</v>
          </cell>
          <cell r="AB139" t="str">
            <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row>
        <row r="140">
          <cell r="A140">
            <v>0</v>
          </cell>
          <cell r="B140">
            <v>0</v>
          </cell>
          <cell r="C140">
            <v>0</v>
          </cell>
          <cell r="D140" t="str">
            <v/>
          </cell>
          <cell r="E140" t="str">
            <v/>
          </cell>
          <cell r="F140">
            <v>0</v>
          </cell>
          <cell r="G140">
            <v>0</v>
          </cell>
          <cell r="H140">
            <v>0</v>
          </cell>
          <cell r="I140" t="str">
            <v/>
          </cell>
          <cell r="J140">
            <v>0</v>
          </cell>
          <cell r="K140">
            <v>0</v>
          </cell>
          <cell r="L140">
            <v>0</v>
          </cell>
          <cell r="M140">
            <v>0</v>
          </cell>
          <cell r="N140">
            <v>0</v>
          </cell>
          <cell r="O140">
            <v>0</v>
          </cell>
          <cell r="P140">
            <v>0</v>
          </cell>
          <cell r="Q140">
            <v>0</v>
          </cell>
          <cell r="R140">
            <v>0</v>
          </cell>
          <cell r="S140">
            <v>0</v>
          </cell>
          <cell r="T140" t="str">
            <v/>
          </cell>
          <cell r="U140">
            <v>0</v>
          </cell>
          <cell r="V140" t="str">
            <v/>
          </cell>
          <cell r="W140">
            <v>0</v>
          </cell>
          <cell r="X140">
            <v>0</v>
          </cell>
          <cell r="Y140">
            <v>0</v>
          </cell>
          <cell r="Z140">
            <v>0</v>
          </cell>
          <cell r="AA140">
            <v>0</v>
          </cell>
          <cell r="AB140" t="str">
            <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row>
        <row r="141">
          <cell r="A141">
            <v>0</v>
          </cell>
          <cell r="B141">
            <v>0</v>
          </cell>
          <cell r="C141">
            <v>0</v>
          </cell>
          <cell r="D141" t="str">
            <v/>
          </cell>
          <cell r="E141" t="str">
            <v/>
          </cell>
          <cell r="F141">
            <v>0</v>
          </cell>
          <cell r="G141">
            <v>0</v>
          </cell>
          <cell r="H141">
            <v>0</v>
          </cell>
          <cell r="I141" t="str">
            <v/>
          </cell>
          <cell r="J141">
            <v>0</v>
          </cell>
          <cell r="K141">
            <v>0</v>
          </cell>
          <cell r="L141">
            <v>0</v>
          </cell>
          <cell r="M141">
            <v>0</v>
          </cell>
          <cell r="N141">
            <v>0</v>
          </cell>
          <cell r="O141">
            <v>0</v>
          </cell>
          <cell r="P141">
            <v>0</v>
          </cell>
          <cell r="Q141">
            <v>0</v>
          </cell>
          <cell r="R141">
            <v>0</v>
          </cell>
          <cell r="S141">
            <v>0</v>
          </cell>
          <cell r="T141" t="str">
            <v/>
          </cell>
          <cell r="U141">
            <v>0</v>
          </cell>
          <cell r="V141" t="str">
            <v/>
          </cell>
          <cell r="W141">
            <v>0</v>
          </cell>
          <cell r="X141">
            <v>0</v>
          </cell>
          <cell r="Y141">
            <v>0</v>
          </cell>
          <cell r="Z141">
            <v>0</v>
          </cell>
          <cell r="AA141">
            <v>0</v>
          </cell>
          <cell r="AB141" t="str">
            <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row>
        <row r="142">
          <cell r="A142">
            <v>0</v>
          </cell>
          <cell r="B142">
            <v>0</v>
          </cell>
          <cell r="C142">
            <v>0</v>
          </cell>
          <cell r="D142" t="str">
            <v/>
          </cell>
          <cell r="E142" t="str">
            <v/>
          </cell>
          <cell r="F142">
            <v>0</v>
          </cell>
          <cell r="G142">
            <v>0</v>
          </cell>
          <cell r="H142">
            <v>0</v>
          </cell>
          <cell r="I142" t="str">
            <v/>
          </cell>
          <cell r="J142">
            <v>0</v>
          </cell>
          <cell r="K142">
            <v>0</v>
          </cell>
          <cell r="L142">
            <v>0</v>
          </cell>
          <cell r="M142">
            <v>0</v>
          </cell>
          <cell r="N142">
            <v>0</v>
          </cell>
          <cell r="O142">
            <v>0</v>
          </cell>
          <cell r="P142">
            <v>0</v>
          </cell>
          <cell r="Q142">
            <v>0</v>
          </cell>
          <cell r="R142">
            <v>0</v>
          </cell>
          <cell r="S142">
            <v>0</v>
          </cell>
          <cell r="T142" t="str">
            <v/>
          </cell>
          <cell r="U142">
            <v>0</v>
          </cell>
          <cell r="V142" t="str">
            <v/>
          </cell>
          <cell r="W142">
            <v>0</v>
          </cell>
          <cell r="X142">
            <v>0</v>
          </cell>
          <cell r="Y142">
            <v>0</v>
          </cell>
          <cell r="Z142">
            <v>0</v>
          </cell>
          <cell r="AA142">
            <v>0</v>
          </cell>
          <cell r="AB142" t="str">
            <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row>
        <row r="143">
          <cell r="A143">
            <v>0</v>
          </cell>
          <cell r="B143">
            <v>0</v>
          </cell>
          <cell r="C143">
            <v>0</v>
          </cell>
          <cell r="D143" t="str">
            <v/>
          </cell>
          <cell r="E143" t="str">
            <v/>
          </cell>
          <cell r="F143">
            <v>0</v>
          </cell>
          <cell r="G143">
            <v>0</v>
          </cell>
          <cell r="H143">
            <v>0</v>
          </cell>
          <cell r="I143" t="str">
            <v/>
          </cell>
          <cell r="J143">
            <v>0</v>
          </cell>
          <cell r="K143">
            <v>0</v>
          </cell>
          <cell r="L143">
            <v>0</v>
          </cell>
          <cell r="M143">
            <v>0</v>
          </cell>
          <cell r="N143">
            <v>0</v>
          </cell>
          <cell r="O143">
            <v>0</v>
          </cell>
          <cell r="P143">
            <v>0</v>
          </cell>
          <cell r="Q143">
            <v>0</v>
          </cell>
          <cell r="R143">
            <v>0</v>
          </cell>
          <cell r="S143">
            <v>0</v>
          </cell>
          <cell r="T143" t="str">
            <v/>
          </cell>
          <cell r="U143">
            <v>0</v>
          </cell>
          <cell r="V143" t="str">
            <v/>
          </cell>
          <cell r="W143">
            <v>0</v>
          </cell>
          <cell r="X143">
            <v>0</v>
          </cell>
          <cell r="Y143">
            <v>0</v>
          </cell>
          <cell r="Z143">
            <v>0</v>
          </cell>
          <cell r="AA143">
            <v>0</v>
          </cell>
          <cell r="AB143" t="str">
            <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row>
        <row r="144">
          <cell r="A144">
            <v>0</v>
          </cell>
          <cell r="B144">
            <v>0</v>
          </cell>
          <cell r="C144">
            <v>0</v>
          </cell>
          <cell r="D144" t="str">
            <v/>
          </cell>
          <cell r="E144" t="str">
            <v/>
          </cell>
          <cell r="F144">
            <v>0</v>
          </cell>
          <cell r="G144">
            <v>0</v>
          </cell>
          <cell r="H144">
            <v>0</v>
          </cell>
          <cell r="I144" t="str">
            <v/>
          </cell>
          <cell r="J144">
            <v>0</v>
          </cell>
          <cell r="K144">
            <v>0</v>
          </cell>
          <cell r="L144">
            <v>0</v>
          </cell>
          <cell r="M144">
            <v>0</v>
          </cell>
          <cell r="N144">
            <v>0</v>
          </cell>
          <cell r="O144">
            <v>0</v>
          </cell>
          <cell r="P144">
            <v>0</v>
          </cell>
          <cell r="Q144">
            <v>0</v>
          </cell>
          <cell r="R144">
            <v>0</v>
          </cell>
          <cell r="S144">
            <v>0</v>
          </cell>
          <cell r="T144" t="str">
            <v/>
          </cell>
          <cell r="U144">
            <v>0</v>
          </cell>
          <cell r="V144" t="str">
            <v/>
          </cell>
          <cell r="W144">
            <v>0</v>
          </cell>
          <cell r="X144">
            <v>0</v>
          </cell>
          <cell r="Y144">
            <v>0</v>
          </cell>
          <cell r="Z144">
            <v>0</v>
          </cell>
          <cell r="AA144">
            <v>0</v>
          </cell>
          <cell r="AB144" t="str">
            <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row>
        <row r="145">
          <cell r="A145">
            <v>0</v>
          </cell>
          <cell r="B145">
            <v>0</v>
          </cell>
          <cell r="C145">
            <v>0</v>
          </cell>
          <cell r="D145" t="str">
            <v/>
          </cell>
          <cell r="E145" t="str">
            <v/>
          </cell>
          <cell r="F145">
            <v>0</v>
          </cell>
          <cell r="G145">
            <v>0</v>
          </cell>
          <cell r="H145">
            <v>0</v>
          </cell>
          <cell r="I145" t="str">
            <v/>
          </cell>
          <cell r="J145">
            <v>0</v>
          </cell>
          <cell r="K145">
            <v>0</v>
          </cell>
          <cell r="L145">
            <v>0</v>
          </cell>
          <cell r="M145">
            <v>0</v>
          </cell>
          <cell r="N145">
            <v>0</v>
          </cell>
          <cell r="O145">
            <v>0</v>
          </cell>
          <cell r="P145">
            <v>0</v>
          </cell>
          <cell r="Q145">
            <v>0</v>
          </cell>
          <cell r="R145">
            <v>0</v>
          </cell>
          <cell r="S145">
            <v>0</v>
          </cell>
          <cell r="T145" t="str">
            <v/>
          </cell>
          <cell r="U145">
            <v>0</v>
          </cell>
          <cell r="V145" t="str">
            <v/>
          </cell>
          <cell r="W145">
            <v>0</v>
          </cell>
          <cell r="X145">
            <v>0</v>
          </cell>
          <cell r="Y145">
            <v>0</v>
          </cell>
          <cell r="Z145">
            <v>0</v>
          </cell>
          <cell r="AA145">
            <v>0</v>
          </cell>
          <cell r="AB145" t="str">
            <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row>
        <row r="146">
          <cell r="A146">
            <v>0</v>
          </cell>
          <cell r="B146">
            <v>0</v>
          </cell>
          <cell r="C146">
            <v>0</v>
          </cell>
          <cell r="D146" t="str">
            <v/>
          </cell>
          <cell r="E146" t="str">
            <v/>
          </cell>
          <cell r="F146">
            <v>0</v>
          </cell>
          <cell r="G146">
            <v>0</v>
          </cell>
          <cell r="H146">
            <v>0</v>
          </cell>
          <cell r="I146" t="str">
            <v/>
          </cell>
          <cell r="J146">
            <v>0</v>
          </cell>
          <cell r="K146">
            <v>0</v>
          </cell>
          <cell r="L146">
            <v>0</v>
          </cell>
          <cell r="M146">
            <v>0</v>
          </cell>
          <cell r="N146">
            <v>0</v>
          </cell>
          <cell r="O146">
            <v>0</v>
          </cell>
          <cell r="P146">
            <v>0</v>
          </cell>
          <cell r="Q146">
            <v>0</v>
          </cell>
          <cell r="R146">
            <v>0</v>
          </cell>
          <cell r="S146">
            <v>0</v>
          </cell>
          <cell r="T146" t="str">
            <v/>
          </cell>
          <cell r="U146">
            <v>0</v>
          </cell>
          <cell r="V146" t="str">
            <v/>
          </cell>
          <cell r="W146">
            <v>0</v>
          </cell>
          <cell r="X146">
            <v>0</v>
          </cell>
          <cell r="Y146">
            <v>0</v>
          </cell>
          <cell r="Z146">
            <v>0</v>
          </cell>
          <cell r="AA146">
            <v>0</v>
          </cell>
          <cell r="AB146" t="str">
            <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row>
        <row r="147">
          <cell r="A147">
            <v>0</v>
          </cell>
          <cell r="B147">
            <v>0</v>
          </cell>
          <cell r="C147">
            <v>0</v>
          </cell>
          <cell r="D147" t="str">
            <v/>
          </cell>
          <cell r="E147" t="str">
            <v/>
          </cell>
          <cell r="F147">
            <v>0</v>
          </cell>
          <cell r="G147">
            <v>0</v>
          </cell>
          <cell r="H147">
            <v>0</v>
          </cell>
          <cell r="I147" t="str">
            <v/>
          </cell>
          <cell r="J147">
            <v>0</v>
          </cell>
          <cell r="K147">
            <v>0</v>
          </cell>
          <cell r="L147">
            <v>0</v>
          </cell>
          <cell r="M147">
            <v>0</v>
          </cell>
          <cell r="N147">
            <v>0</v>
          </cell>
          <cell r="O147">
            <v>0</v>
          </cell>
          <cell r="P147">
            <v>0</v>
          </cell>
          <cell r="Q147">
            <v>0</v>
          </cell>
          <cell r="R147">
            <v>0</v>
          </cell>
          <cell r="S147">
            <v>0</v>
          </cell>
          <cell r="T147" t="str">
            <v/>
          </cell>
          <cell r="U147">
            <v>0</v>
          </cell>
          <cell r="V147" t="str">
            <v/>
          </cell>
          <cell r="W147">
            <v>0</v>
          </cell>
          <cell r="X147">
            <v>0</v>
          </cell>
          <cell r="Y147">
            <v>0</v>
          </cell>
          <cell r="Z147">
            <v>0</v>
          </cell>
          <cell r="AA147">
            <v>0</v>
          </cell>
          <cell r="AB147" t="str">
            <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row>
        <row r="148">
          <cell r="A148">
            <v>0</v>
          </cell>
          <cell r="B148">
            <v>0</v>
          </cell>
          <cell r="C148">
            <v>0</v>
          </cell>
          <cell r="D148" t="str">
            <v/>
          </cell>
          <cell r="E148" t="str">
            <v/>
          </cell>
          <cell r="F148">
            <v>0</v>
          </cell>
          <cell r="G148">
            <v>0</v>
          </cell>
          <cell r="H148">
            <v>0</v>
          </cell>
          <cell r="I148" t="str">
            <v/>
          </cell>
          <cell r="J148">
            <v>0</v>
          </cell>
          <cell r="K148">
            <v>0</v>
          </cell>
          <cell r="L148">
            <v>0</v>
          </cell>
          <cell r="M148">
            <v>0</v>
          </cell>
          <cell r="N148">
            <v>0</v>
          </cell>
          <cell r="O148">
            <v>0</v>
          </cell>
          <cell r="P148">
            <v>0</v>
          </cell>
          <cell r="Q148">
            <v>0</v>
          </cell>
          <cell r="R148">
            <v>0</v>
          </cell>
          <cell r="S148">
            <v>0</v>
          </cell>
          <cell r="T148" t="str">
            <v/>
          </cell>
          <cell r="U148">
            <v>0</v>
          </cell>
          <cell r="V148" t="str">
            <v/>
          </cell>
          <cell r="W148">
            <v>0</v>
          </cell>
          <cell r="X148">
            <v>0</v>
          </cell>
          <cell r="Y148">
            <v>0</v>
          </cell>
          <cell r="Z148">
            <v>0</v>
          </cell>
          <cell r="AA148">
            <v>0</v>
          </cell>
          <cell r="AB148" t="str">
            <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row>
        <row r="149">
          <cell r="A149">
            <v>0</v>
          </cell>
          <cell r="B149">
            <v>0</v>
          </cell>
          <cell r="C149">
            <v>0</v>
          </cell>
          <cell r="D149" t="str">
            <v/>
          </cell>
          <cell r="E149" t="str">
            <v/>
          </cell>
          <cell r="F149">
            <v>0</v>
          </cell>
          <cell r="G149">
            <v>0</v>
          </cell>
          <cell r="H149">
            <v>0</v>
          </cell>
          <cell r="I149" t="str">
            <v/>
          </cell>
          <cell r="J149">
            <v>0</v>
          </cell>
          <cell r="K149">
            <v>0</v>
          </cell>
          <cell r="L149">
            <v>0</v>
          </cell>
          <cell r="M149">
            <v>0</v>
          </cell>
          <cell r="N149">
            <v>0</v>
          </cell>
          <cell r="O149">
            <v>0</v>
          </cell>
          <cell r="P149">
            <v>0</v>
          </cell>
          <cell r="Q149">
            <v>0</v>
          </cell>
          <cell r="R149">
            <v>0</v>
          </cell>
          <cell r="S149">
            <v>0</v>
          </cell>
          <cell r="T149" t="str">
            <v/>
          </cell>
          <cell r="U149">
            <v>0</v>
          </cell>
          <cell r="V149" t="str">
            <v/>
          </cell>
          <cell r="W149">
            <v>0</v>
          </cell>
          <cell r="X149">
            <v>0</v>
          </cell>
          <cell r="Y149">
            <v>0</v>
          </cell>
          <cell r="Z149">
            <v>0</v>
          </cell>
          <cell r="AA149">
            <v>0</v>
          </cell>
          <cell r="AB149" t="str">
            <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row>
        <row r="150">
          <cell r="A150">
            <v>0</v>
          </cell>
          <cell r="B150">
            <v>0</v>
          </cell>
          <cell r="C150">
            <v>0</v>
          </cell>
          <cell r="D150" t="str">
            <v/>
          </cell>
          <cell r="E150" t="str">
            <v/>
          </cell>
          <cell r="F150">
            <v>0</v>
          </cell>
          <cell r="G150">
            <v>0</v>
          </cell>
          <cell r="H150">
            <v>0</v>
          </cell>
          <cell r="I150" t="str">
            <v/>
          </cell>
          <cell r="J150">
            <v>0</v>
          </cell>
          <cell r="K150">
            <v>0</v>
          </cell>
          <cell r="L150">
            <v>0</v>
          </cell>
          <cell r="M150">
            <v>0</v>
          </cell>
          <cell r="N150">
            <v>0</v>
          </cell>
          <cell r="O150">
            <v>0</v>
          </cell>
          <cell r="P150">
            <v>0</v>
          </cell>
          <cell r="Q150">
            <v>0</v>
          </cell>
          <cell r="R150">
            <v>0</v>
          </cell>
          <cell r="S150">
            <v>0</v>
          </cell>
          <cell r="T150" t="str">
            <v/>
          </cell>
          <cell r="U150">
            <v>0</v>
          </cell>
          <cell r="V150" t="str">
            <v/>
          </cell>
          <cell r="W150">
            <v>0</v>
          </cell>
          <cell r="X150">
            <v>0</v>
          </cell>
          <cell r="Y150">
            <v>0</v>
          </cell>
          <cell r="Z150">
            <v>0</v>
          </cell>
          <cell r="AA150">
            <v>0</v>
          </cell>
          <cell r="AB150" t="str">
            <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row>
        <row r="151">
          <cell r="A151">
            <v>0</v>
          </cell>
          <cell r="B151">
            <v>0</v>
          </cell>
          <cell r="C151">
            <v>0</v>
          </cell>
          <cell r="D151" t="str">
            <v/>
          </cell>
          <cell r="E151" t="str">
            <v/>
          </cell>
          <cell r="F151">
            <v>0</v>
          </cell>
          <cell r="G151">
            <v>0</v>
          </cell>
          <cell r="H151">
            <v>0</v>
          </cell>
          <cell r="I151" t="str">
            <v/>
          </cell>
          <cell r="J151">
            <v>0</v>
          </cell>
          <cell r="K151">
            <v>0</v>
          </cell>
          <cell r="L151">
            <v>0</v>
          </cell>
          <cell r="M151">
            <v>0</v>
          </cell>
          <cell r="N151">
            <v>0</v>
          </cell>
          <cell r="O151">
            <v>0</v>
          </cell>
          <cell r="P151">
            <v>0</v>
          </cell>
          <cell r="Q151">
            <v>0</v>
          </cell>
          <cell r="R151">
            <v>0</v>
          </cell>
          <cell r="S151">
            <v>0</v>
          </cell>
          <cell r="T151" t="str">
            <v/>
          </cell>
          <cell r="U151">
            <v>0</v>
          </cell>
          <cell r="V151" t="str">
            <v/>
          </cell>
          <cell r="W151">
            <v>0</v>
          </cell>
          <cell r="X151">
            <v>0</v>
          </cell>
          <cell r="Y151">
            <v>0</v>
          </cell>
          <cell r="Z151">
            <v>0</v>
          </cell>
          <cell r="AA151">
            <v>0</v>
          </cell>
          <cell r="AB151" t="str">
            <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row>
        <row r="152">
          <cell r="A152">
            <v>0</v>
          </cell>
          <cell r="B152">
            <v>0</v>
          </cell>
          <cell r="C152">
            <v>0</v>
          </cell>
          <cell r="D152" t="str">
            <v/>
          </cell>
          <cell r="E152" t="str">
            <v/>
          </cell>
          <cell r="F152">
            <v>0</v>
          </cell>
          <cell r="G152">
            <v>0</v>
          </cell>
          <cell r="H152">
            <v>0</v>
          </cell>
          <cell r="I152" t="str">
            <v/>
          </cell>
          <cell r="J152">
            <v>0</v>
          </cell>
          <cell r="K152">
            <v>0</v>
          </cell>
          <cell r="L152">
            <v>0</v>
          </cell>
          <cell r="M152">
            <v>0</v>
          </cell>
          <cell r="N152">
            <v>0</v>
          </cell>
          <cell r="O152">
            <v>0</v>
          </cell>
          <cell r="P152">
            <v>0</v>
          </cell>
          <cell r="Q152">
            <v>0</v>
          </cell>
          <cell r="R152">
            <v>0</v>
          </cell>
          <cell r="S152">
            <v>0</v>
          </cell>
          <cell r="T152" t="str">
            <v/>
          </cell>
          <cell r="U152">
            <v>0</v>
          </cell>
          <cell r="V152" t="str">
            <v/>
          </cell>
          <cell r="W152">
            <v>0</v>
          </cell>
          <cell r="X152">
            <v>0</v>
          </cell>
          <cell r="Y152">
            <v>0</v>
          </cell>
          <cell r="Z152">
            <v>0</v>
          </cell>
          <cell r="AA152">
            <v>0</v>
          </cell>
          <cell r="AB152" t="str">
            <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row>
        <row r="153">
          <cell r="A153">
            <v>0</v>
          </cell>
          <cell r="B153">
            <v>0</v>
          </cell>
          <cell r="C153">
            <v>0</v>
          </cell>
          <cell r="D153" t="str">
            <v/>
          </cell>
          <cell r="E153" t="str">
            <v/>
          </cell>
          <cell r="F153">
            <v>0</v>
          </cell>
          <cell r="G153">
            <v>0</v>
          </cell>
          <cell r="H153">
            <v>0</v>
          </cell>
          <cell r="I153" t="str">
            <v/>
          </cell>
          <cell r="J153">
            <v>0</v>
          </cell>
          <cell r="K153">
            <v>0</v>
          </cell>
          <cell r="L153">
            <v>0</v>
          </cell>
          <cell r="M153">
            <v>0</v>
          </cell>
          <cell r="N153">
            <v>0</v>
          </cell>
          <cell r="O153">
            <v>0</v>
          </cell>
          <cell r="P153">
            <v>0</v>
          </cell>
          <cell r="Q153">
            <v>0</v>
          </cell>
          <cell r="R153">
            <v>0</v>
          </cell>
          <cell r="S153">
            <v>0</v>
          </cell>
          <cell r="T153" t="str">
            <v/>
          </cell>
          <cell r="U153">
            <v>0</v>
          </cell>
          <cell r="V153" t="str">
            <v/>
          </cell>
          <cell r="W153">
            <v>0</v>
          </cell>
          <cell r="X153">
            <v>0</v>
          </cell>
          <cell r="Y153">
            <v>0</v>
          </cell>
          <cell r="Z153">
            <v>0</v>
          </cell>
          <cell r="AA153">
            <v>0</v>
          </cell>
          <cell r="AB153" t="str">
            <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row>
        <row r="154">
          <cell r="A154">
            <v>0</v>
          </cell>
          <cell r="B154">
            <v>0</v>
          </cell>
          <cell r="C154">
            <v>0</v>
          </cell>
          <cell r="D154" t="str">
            <v/>
          </cell>
          <cell r="E154" t="str">
            <v/>
          </cell>
          <cell r="F154">
            <v>0</v>
          </cell>
          <cell r="G154">
            <v>0</v>
          </cell>
          <cell r="H154">
            <v>0</v>
          </cell>
          <cell r="I154" t="str">
            <v/>
          </cell>
          <cell r="J154">
            <v>0</v>
          </cell>
          <cell r="K154">
            <v>0</v>
          </cell>
          <cell r="L154">
            <v>0</v>
          </cell>
          <cell r="M154">
            <v>0</v>
          </cell>
          <cell r="N154">
            <v>0</v>
          </cell>
          <cell r="O154">
            <v>0</v>
          </cell>
          <cell r="P154">
            <v>0</v>
          </cell>
          <cell r="Q154">
            <v>0</v>
          </cell>
          <cell r="R154">
            <v>0</v>
          </cell>
          <cell r="S154">
            <v>0</v>
          </cell>
          <cell r="T154" t="str">
            <v/>
          </cell>
          <cell r="U154">
            <v>0</v>
          </cell>
          <cell r="V154" t="str">
            <v/>
          </cell>
          <cell r="W154">
            <v>0</v>
          </cell>
          <cell r="X154">
            <v>0</v>
          </cell>
          <cell r="Y154">
            <v>0</v>
          </cell>
          <cell r="Z154">
            <v>0</v>
          </cell>
          <cell r="AA154">
            <v>0</v>
          </cell>
          <cell r="AB154" t="str">
            <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row>
        <row r="155">
          <cell r="A155">
            <v>0</v>
          </cell>
          <cell r="B155">
            <v>0</v>
          </cell>
          <cell r="C155">
            <v>0</v>
          </cell>
          <cell r="D155" t="str">
            <v/>
          </cell>
          <cell r="E155" t="str">
            <v/>
          </cell>
          <cell r="F155">
            <v>0</v>
          </cell>
          <cell r="G155">
            <v>0</v>
          </cell>
          <cell r="H155">
            <v>0</v>
          </cell>
          <cell r="I155" t="str">
            <v/>
          </cell>
          <cell r="J155">
            <v>0</v>
          </cell>
          <cell r="K155">
            <v>0</v>
          </cell>
          <cell r="L155">
            <v>0</v>
          </cell>
          <cell r="M155">
            <v>0</v>
          </cell>
          <cell r="N155">
            <v>0</v>
          </cell>
          <cell r="O155">
            <v>0</v>
          </cell>
          <cell r="P155">
            <v>0</v>
          </cell>
          <cell r="Q155">
            <v>0</v>
          </cell>
          <cell r="R155">
            <v>0</v>
          </cell>
          <cell r="S155">
            <v>0</v>
          </cell>
          <cell r="T155" t="str">
            <v/>
          </cell>
          <cell r="U155">
            <v>0</v>
          </cell>
          <cell r="V155" t="str">
            <v/>
          </cell>
          <cell r="W155">
            <v>0</v>
          </cell>
          <cell r="X155">
            <v>0</v>
          </cell>
          <cell r="Y155">
            <v>0</v>
          </cell>
          <cell r="Z155">
            <v>0</v>
          </cell>
          <cell r="AA155">
            <v>0</v>
          </cell>
          <cell r="AB155" t="str">
            <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row>
        <row r="156">
          <cell r="A156">
            <v>0</v>
          </cell>
          <cell r="B156">
            <v>0</v>
          </cell>
          <cell r="C156">
            <v>0</v>
          </cell>
          <cell r="D156" t="str">
            <v/>
          </cell>
          <cell r="E156" t="str">
            <v/>
          </cell>
          <cell r="F156">
            <v>0</v>
          </cell>
          <cell r="G156">
            <v>0</v>
          </cell>
          <cell r="H156">
            <v>0</v>
          </cell>
          <cell r="I156" t="str">
            <v/>
          </cell>
          <cell r="J156">
            <v>0</v>
          </cell>
          <cell r="K156">
            <v>0</v>
          </cell>
          <cell r="L156">
            <v>0</v>
          </cell>
          <cell r="M156">
            <v>0</v>
          </cell>
          <cell r="N156">
            <v>0</v>
          </cell>
          <cell r="O156">
            <v>0</v>
          </cell>
          <cell r="P156">
            <v>0</v>
          </cell>
          <cell r="Q156">
            <v>0</v>
          </cell>
          <cell r="R156">
            <v>0</v>
          </cell>
          <cell r="S156">
            <v>0</v>
          </cell>
          <cell r="T156" t="str">
            <v/>
          </cell>
          <cell r="U156">
            <v>0</v>
          </cell>
          <cell r="V156" t="str">
            <v/>
          </cell>
          <cell r="W156">
            <v>0</v>
          </cell>
          <cell r="X156">
            <v>0</v>
          </cell>
          <cell r="Y156">
            <v>0</v>
          </cell>
          <cell r="Z156">
            <v>0</v>
          </cell>
          <cell r="AA156">
            <v>0</v>
          </cell>
          <cell r="AB156" t="str">
            <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row>
        <row r="157">
          <cell r="A157">
            <v>0</v>
          </cell>
          <cell r="B157">
            <v>0</v>
          </cell>
          <cell r="C157">
            <v>0</v>
          </cell>
          <cell r="D157" t="str">
            <v/>
          </cell>
          <cell r="E157" t="str">
            <v/>
          </cell>
          <cell r="F157">
            <v>0</v>
          </cell>
          <cell r="G157">
            <v>0</v>
          </cell>
          <cell r="H157">
            <v>0</v>
          </cell>
          <cell r="I157" t="str">
            <v/>
          </cell>
          <cell r="J157">
            <v>0</v>
          </cell>
          <cell r="K157">
            <v>0</v>
          </cell>
          <cell r="L157">
            <v>0</v>
          </cell>
          <cell r="M157">
            <v>0</v>
          </cell>
          <cell r="N157">
            <v>0</v>
          </cell>
          <cell r="O157">
            <v>0</v>
          </cell>
          <cell r="P157">
            <v>0</v>
          </cell>
          <cell r="Q157">
            <v>0</v>
          </cell>
          <cell r="R157">
            <v>0</v>
          </cell>
          <cell r="S157">
            <v>0</v>
          </cell>
          <cell r="T157" t="str">
            <v/>
          </cell>
          <cell r="U157">
            <v>0</v>
          </cell>
          <cell r="V157" t="str">
            <v/>
          </cell>
          <cell r="W157">
            <v>0</v>
          </cell>
          <cell r="X157">
            <v>0</v>
          </cell>
          <cell r="Y157">
            <v>0</v>
          </cell>
          <cell r="Z157">
            <v>0</v>
          </cell>
          <cell r="AA157">
            <v>0</v>
          </cell>
          <cell r="AB157" t="str">
            <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row>
        <row r="158">
          <cell r="A158">
            <v>0</v>
          </cell>
          <cell r="B158">
            <v>0</v>
          </cell>
          <cell r="C158">
            <v>0</v>
          </cell>
          <cell r="D158" t="str">
            <v/>
          </cell>
          <cell r="E158" t="str">
            <v/>
          </cell>
          <cell r="F158">
            <v>0</v>
          </cell>
          <cell r="G158">
            <v>0</v>
          </cell>
          <cell r="H158">
            <v>0</v>
          </cell>
          <cell r="I158" t="str">
            <v/>
          </cell>
          <cell r="J158">
            <v>0</v>
          </cell>
          <cell r="K158">
            <v>0</v>
          </cell>
          <cell r="L158">
            <v>0</v>
          </cell>
          <cell r="M158">
            <v>0</v>
          </cell>
          <cell r="N158">
            <v>0</v>
          </cell>
          <cell r="O158">
            <v>0</v>
          </cell>
          <cell r="P158">
            <v>0</v>
          </cell>
          <cell r="Q158">
            <v>0</v>
          </cell>
          <cell r="R158">
            <v>0</v>
          </cell>
          <cell r="S158">
            <v>0</v>
          </cell>
          <cell r="T158" t="str">
            <v/>
          </cell>
          <cell r="U158">
            <v>0</v>
          </cell>
          <cell r="V158" t="str">
            <v/>
          </cell>
          <cell r="W158">
            <v>0</v>
          </cell>
          <cell r="X158">
            <v>0</v>
          </cell>
          <cell r="Y158">
            <v>0</v>
          </cell>
          <cell r="Z158">
            <v>0</v>
          </cell>
          <cell r="AA158">
            <v>0</v>
          </cell>
          <cell r="AB158" t="str">
            <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row>
        <row r="159">
          <cell r="A159">
            <v>0</v>
          </cell>
          <cell r="B159">
            <v>0</v>
          </cell>
          <cell r="C159">
            <v>0</v>
          </cell>
          <cell r="D159" t="str">
            <v/>
          </cell>
          <cell r="E159" t="str">
            <v/>
          </cell>
          <cell r="F159">
            <v>0</v>
          </cell>
          <cell r="G159">
            <v>0</v>
          </cell>
          <cell r="H159">
            <v>0</v>
          </cell>
          <cell r="I159" t="str">
            <v/>
          </cell>
          <cell r="J159">
            <v>0</v>
          </cell>
          <cell r="K159">
            <v>0</v>
          </cell>
          <cell r="L159">
            <v>0</v>
          </cell>
          <cell r="M159">
            <v>0</v>
          </cell>
          <cell r="N159">
            <v>0</v>
          </cell>
          <cell r="O159">
            <v>0</v>
          </cell>
          <cell r="P159">
            <v>0</v>
          </cell>
          <cell r="Q159">
            <v>0</v>
          </cell>
          <cell r="R159">
            <v>0</v>
          </cell>
          <cell r="S159">
            <v>0</v>
          </cell>
          <cell r="T159" t="str">
            <v/>
          </cell>
          <cell r="U159">
            <v>0</v>
          </cell>
          <cell r="V159" t="str">
            <v/>
          </cell>
          <cell r="W159">
            <v>0</v>
          </cell>
          <cell r="X159">
            <v>0</v>
          </cell>
          <cell r="Y159">
            <v>0</v>
          </cell>
          <cell r="Z159">
            <v>0</v>
          </cell>
          <cell r="AA159">
            <v>0</v>
          </cell>
          <cell r="AB159" t="str">
            <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row>
        <row r="160">
          <cell r="A160">
            <v>0</v>
          </cell>
          <cell r="B160">
            <v>0</v>
          </cell>
          <cell r="C160">
            <v>0</v>
          </cell>
          <cell r="D160" t="str">
            <v/>
          </cell>
          <cell r="E160" t="str">
            <v/>
          </cell>
          <cell r="F160">
            <v>0</v>
          </cell>
          <cell r="G160">
            <v>0</v>
          </cell>
          <cell r="H160">
            <v>0</v>
          </cell>
          <cell r="I160" t="str">
            <v/>
          </cell>
          <cell r="J160">
            <v>0</v>
          </cell>
          <cell r="K160">
            <v>0</v>
          </cell>
          <cell r="L160">
            <v>0</v>
          </cell>
          <cell r="M160">
            <v>0</v>
          </cell>
          <cell r="N160">
            <v>0</v>
          </cell>
          <cell r="O160">
            <v>0</v>
          </cell>
          <cell r="P160">
            <v>0</v>
          </cell>
          <cell r="Q160">
            <v>0</v>
          </cell>
          <cell r="R160">
            <v>0</v>
          </cell>
          <cell r="S160">
            <v>0</v>
          </cell>
          <cell r="T160" t="str">
            <v/>
          </cell>
          <cell r="U160">
            <v>0</v>
          </cell>
          <cell r="V160" t="str">
            <v/>
          </cell>
          <cell r="W160">
            <v>0</v>
          </cell>
          <cell r="X160">
            <v>0</v>
          </cell>
          <cell r="Y160">
            <v>0</v>
          </cell>
          <cell r="Z160">
            <v>0</v>
          </cell>
          <cell r="AA160">
            <v>0</v>
          </cell>
          <cell r="AB160" t="str">
            <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row>
        <row r="161">
          <cell r="A161">
            <v>0</v>
          </cell>
          <cell r="B161">
            <v>0</v>
          </cell>
          <cell r="C161">
            <v>0</v>
          </cell>
          <cell r="D161" t="str">
            <v/>
          </cell>
          <cell r="E161" t="str">
            <v/>
          </cell>
          <cell r="F161">
            <v>0</v>
          </cell>
          <cell r="G161">
            <v>0</v>
          </cell>
          <cell r="H161">
            <v>0</v>
          </cell>
          <cell r="I161" t="str">
            <v/>
          </cell>
          <cell r="J161">
            <v>0</v>
          </cell>
          <cell r="K161">
            <v>0</v>
          </cell>
          <cell r="L161">
            <v>0</v>
          </cell>
          <cell r="M161">
            <v>0</v>
          </cell>
          <cell r="N161">
            <v>0</v>
          </cell>
          <cell r="O161">
            <v>0</v>
          </cell>
          <cell r="P161">
            <v>0</v>
          </cell>
          <cell r="Q161">
            <v>0</v>
          </cell>
          <cell r="R161">
            <v>0</v>
          </cell>
          <cell r="S161">
            <v>0</v>
          </cell>
          <cell r="T161" t="str">
            <v/>
          </cell>
          <cell r="U161">
            <v>0</v>
          </cell>
          <cell r="V161" t="str">
            <v/>
          </cell>
          <cell r="W161">
            <v>0</v>
          </cell>
          <cell r="X161">
            <v>0</v>
          </cell>
          <cell r="Y161">
            <v>0</v>
          </cell>
          <cell r="Z161">
            <v>0</v>
          </cell>
          <cell r="AA161">
            <v>0</v>
          </cell>
          <cell r="AB161" t="str">
            <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row>
        <row r="162">
          <cell r="A162">
            <v>0</v>
          </cell>
          <cell r="B162">
            <v>0</v>
          </cell>
          <cell r="C162">
            <v>0</v>
          </cell>
          <cell r="D162" t="str">
            <v/>
          </cell>
          <cell r="E162" t="str">
            <v/>
          </cell>
          <cell r="F162">
            <v>0</v>
          </cell>
          <cell r="G162">
            <v>0</v>
          </cell>
          <cell r="H162">
            <v>0</v>
          </cell>
          <cell r="I162" t="str">
            <v/>
          </cell>
          <cell r="J162">
            <v>0</v>
          </cell>
          <cell r="K162">
            <v>0</v>
          </cell>
          <cell r="L162">
            <v>0</v>
          </cell>
          <cell r="M162">
            <v>0</v>
          </cell>
          <cell r="N162">
            <v>0</v>
          </cell>
          <cell r="O162">
            <v>0</v>
          </cell>
          <cell r="P162">
            <v>0</v>
          </cell>
          <cell r="Q162">
            <v>0</v>
          </cell>
          <cell r="R162">
            <v>0</v>
          </cell>
          <cell r="S162">
            <v>0</v>
          </cell>
          <cell r="T162" t="str">
            <v/>
          </cell>
          <cell r="U162">
            <v>0</v>
          </cell>
          <cell r="V162" t="str">
            <v/>
          </cell>
          <cell r="W162">
            <v>0</v>
          </cell>
          <cell r="X162">
            <v>0</v>
          </cell>
          <cell r="Y162">
            <v>0</v>
          </cell>
          <cell r="Z162">
            <v>0</v>
          </cell>
          <cell r="AA162">
            <v>0</v>
          </cell>
          <cell r="AB162" t="str">
            <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row>
        <row r="163">
          <cell r="A163">
            <v>0</v>
          </cell>
          <cell r="B163">
            <v>0</v>
          </cell>
          <cell r="C163">
            <v>0</v>
          </cell>
          <cell r="D163" t="str">
            <v/>
          </cell>
          <cell r="E163" t="str">
            <v/>
          </cell>
          <cell r="F163">
            <v>0</v>
          </cell>
          <cell r="G163">
            <v>0</v>
          </cell>
          <cell r="H163">
            <v>0</v>
          </cell>
          <cell r="I163" t="str">
            <v/>
          </cell>
          <cell r="J163">
            <v>0</v>
          </cell>
          <cell r="K163">
            <v>0</v>
          </cell>
          <cell r="L163">
            <v>0</v>
          </cell>
          <cell r="M163">
            <v>0</v>
          </cell>
          <cell r="N163">
            <v>0</v>
          </cell>
          <cell r="O163">
            <v>0</v>
          </cell>
          <cell r="P163">
            <v>0</v>
          </cell>
          <cell r="Q163">
            <v>0</v>
          </cell>
          <cell r="R163">
            <v>0</v>
          </cell>
          <cell r="S163">
            <v>0</v>
          </cell>
          <cell r="T163" t="str">
            <v/>
          </cell>
          <cell r="U163">
            <v>0</v>
          </cell>
          <cell r="V163" t="str">
            <v/>
          </cell>
          <cell r="W163">
            <v>0</v>
          </cell>
          <cell r="X163">
            <v>0</v>
          </cell>
          <cell r="Y163">
            <v>0</v>
          </cell>
          <cell r="Z163">
            <v>0</v>
          </cell>
          <cell r="AA163">
            <v>0</v>
          </cell>
          <cell r="AB163" t="str">
            <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row>
        <row r="164">
          <cell r="A164">
            <v>0</v>
          </cell>
          <cell r="B164">
            <v>0</v>
          </cell>
          <cell r="C164">
            <v>0</v>
          </cell>
          <cell r="D164" t="str">
            <v/>
          </cell>
          <cell r="E164" t="str">
            <v/>
          </cell>
          <cell r="F164">
            <v>0</v>
          </cell>
          <cell r="G164">
            <v>0</v>
          </cell>
          <cell r="H164">
            <v>0</v>
          </cell>
          <cell r="I164" t="str">
            <v/>
          </cell>
          <cell r="J164">
            <v>0</v>
          </cell>
          <cell r="K164">
            <v>0</v>
          </cell>
          <cell r="L164">
            <v>0</v>
          </cell>
          <cell r="M164">
            <v>0</v>
          </cell>
          <cell r="N164">
            <v>0</v>
          </cell>
          <cell r="O164">
            <v>0</v>
          </cell>
          <cell r="P164">
            <v>0</v>
          </cell>
          <cell r="Q164">
            <v>0</v>
          </cell>
          <cell r="R164">
            <v>0</v>
          </cell>
          <cell r="S164">
            <v>0</v>
          </cell>
          <cell r="T164" t="str">
            <v/>
          </cell>
          <cell r="U164">
            <v>0</v>
          </cell>
          <cell r="V164" t="str">
            <v/>
          </cell>
          <cell r="W164">
            <v>0</v>
          </cell>
          <cell r="X164">
            <v>0</v>
          </cell>
          <cell r="Y164">
            <v>0</v>
          </cell>
          <cell r="Z164">
            <v>0</v>
          </cell>
          <cell r="AA164">
            <v>0</v>
          </cell>
          <cell r="AB164" t="str">
            <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row>
        <row r="165">
          <cell r="A165">
            <v>0</v>
          </cell>
          <cell r="B165">
            <v>0</v>
          </cell>
          <cell r="C165">
            <v>0</v>
          </cell>
          <cell r="D165" t="str">
            <v/>
          </cell>
          <cell r="E165" t="str">
            <v/>
          </cell>
          <cell r="F165">
            <v>0</v>
          </cell>
          <cell r="G165">
            <v>0</v>
          </cell>
          <cell r="H165">
            <v>0</v>
          </cell>
          <cell r="I165" t="str">
            <v/>
          </cell>
          <cell r="J165">
            <v>0</v>
          </cell>
          <cell r="K165">
            <v>0</v>
          </cell>
          <cell r="L165">
            <v>0</v>
          </cell>
          <cell r="M165">
            <v>0</v>
          </cell>
          <cell r="N165">
            <v>0</v>
          </cell>
          <cell r="O165">
            <v>0</v>
          </cell>
          <cell r="P165">
            <v>0</v>
          </cell>
          <cell r="Q165">
            <v>0</v>
          </cell>
          <cell r="R165">
            <v>0</v>
          </cell>
          <cell r="S165">
            <v>0</v>
          </cell>
          <cell r="T165" t="str">
            <v/>
          </cell>
          <cell r="U165">
            <v>0</v>
          </cell>
          <cell r="V165" t="str">
            <v/>
          </cell>
          <cell r="W165">
            <v>0</v>
          </cell>
          <cell r="X165">
            <v>0</v>
          </cell>
          <cell r="Y165">
            <v>0</v>
          </cell>
          <cell r="Z165">
            <v>0</v>
          </cell>
          <cell r="AA165">
            <v>0</v>
          </cell>
          <cell r="AB165" t="str">
            <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row>
        <row r="166">
          <cell r="A166">
            <v>0</v>
          </cell>
          <cell r="B166">
            <v>0</v>
          </cell>
          <cell r="C166">
            <v>0</v>
          </cell>
          <cell r="D166" t="str">
            <v/>
          </cell>
          <cell r="E166" t="str">
            <v/>
          </cell>
          <cell r="F166">
            <v>0</v>
          </cell>
          <cell r="G166">
            <v>0</v>
          </cell>
          <cell r="H166">
            <v>0</v>
          </cell>
          <cell r="I166" t="str">
            <v/>
          </cell>
          <cell r="J166">
            <v>0</v>
          </cell>
          <cell r="K166">
            <v>0</v>
          </cell>
          <cell r="L166">
            <v>0</v>
          </cell>
          <cell r="M166">
            <v>0</v>
          </cell>
          <cell r="N166">
            <v>0</v>
          </cell>
          <cell r="O166">
            <v>0</v>
          </cell>
          <cell r="P166">
            <v>0</v>
          </cell>
          <cell r="Q166">
            <v>0</v>
          </cell>
          <cell r="R166">
            <v>0</v>
          </cell>
          <cell r="S166">
            <v>0</v>
          </cell>
          <cell r="T166" t="str">
            <v/>
          </cell>
          <cell r="U166">
            <v>0</v>
          </cell>
          <cell r="V166" t="str">
            <v/>
          </cell>
          <cell r="W166">
            <v>0</v>
          </cell>
          <cell r="X166">
            <v>0</v>
          </cell>
          <cell r="Y166">
            <v>0</v>
          </cell>
          <cell r="Z166">
            <v>0</v>
          </cell>
          <cell r="AA166">
            <v>0</v>
          </cell>
          <cell r="AB166" t="str">
            <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row>
        <row r="167">
          <cell r="A167">
            <v>0</v>
          </cell>
          <cell r="B167">
            <v>0</v>
          </cell>
          <cell r="C167">
            <v>0</v>
          </cell>
          <cell r="D167" t="str">
            <v/>
          </cell>
          <cell r="E167" t="str">
            <v/>
          </cell>
          <cell r="F167">
            <v>0</v>
          </cell>
          <cell r="G167">
            <v>0</v>
          </cell>
          <cell r="H167">
            <v>0</v>
          </cell>
          <cell r="I167" t="str">
            <v/>
          </cell>
          <cell r="J167">
            <v>0</v>
          </cell>
          <cell r="K167">
            <v>0</v>
          </cell>
          <cell r="L167">
            <v>0</v>
          </cell>
          <cell r="M167">
            <v>0</v>
          </cell>
          <cell r="N167">
            <v>0</v>
          </cell>
          <cell r="O167">
            <v>0</v>
          </cell>
          <cell r="P167">
            <v>0</v>
          </cell>
          <cell r="Q167">
            <v>0</v>
          </cell>
          <cell r="R167">
            <v>0</v>
          </cell>
          <cell r="S167">
            <v>0</v>
          </cell>
          <cell r="T167" t="str">
            <v/>
          </cell>
          <cell r="U167">
            <v>0</v>
          </cell>
          <cell r="V167" t="str">
            <v/>
          </cell>
          <cell r="W167">
            <v>0</v>
          </cell>
          <cell r="X167">
            <v>0</v>
          </cell>
          <cell r="Y167">
            <v>0</v>
          </cell>
          <cell r="Z167">
            <v>0</v>
          </cell>
          <cell r="AA167">
            <v>0</v>
          </cell>
          <cell r="AB167" t="str">
            <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row>
        <row r="168">
          <cell r="A168">
            <v>0</v>
          </cell>
          <cell r="B168">
            <v>0</v>
          </cell>
          <cell r="C168">
            <v>0</v>
          </cell>
          <cell r="D168" t="str">
            <v/>
          </cell>
          <cell r="E168" t="str">
            <v/>
          </cell>
          <cell r="F168">
            <v>0</v>
          </cell>
          <cell r="G168">
            <v>0</v>
          </cell>
          <cell r="H168">
            <v>0</v>
          </cell>
          <cell r="I168" t="str">
            <v/>
          </cell>
          <cell r="J168">
            <v>0</v>
          </cell>
          <cell r="K168">
            <v>0</v>
          </cell>
          <cell r="L168">
            <v>0</v>
          </cell>
          <cell r="M168">
            <v>0</v>
          </cell>
          <cell r="N168">
            <v>0</v>
          </cell>
          <cell r="O168">
            <v>0</v>
          </cell>
          <cell r="P168">
            <v>0</v>
          </cell>
          <cell r="Q168">
            <v>0</v>
          </cell>
          <cell r="R168">
            <v>0</v>
          </cell>
          <cell r="S168">
            <v>0</v>
          </cell>
          <cell r="T168" t="str">
            <v/>
          </cell>
          <cell r="U168">
            <v>0</v>
          </cell>
          <cell r="V168" t="str">
            <v/>
          </cell>
          <cell r="W168">
            <v>0</v>
          </cell>
          <cell r="X168">
            <v>0</v>
          </cell>
          <cell r="Y168">
            <v>0</v>
          </cell>
          <cell r="Z168">
            <v>0</v>
          </cell>
          <cell r="AA168">
            <v>0</v>
          </cell>
          <cell r="AB168" t="str">
            <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row>
        <row r="169">
          <cell r="A169">
            <v>0</v>
          </cell>
          <cell r="B169">
            <v>0</v>
          </cell>
          <cell r="C169">
            <v>0</v>
          </cell>
          <cell r="D169" t="str">
            <v/>
          </cell>
          <cell r="E169" t="str">
            <v/>
          </cell>
          <cell r="F169">
            <v>0</v>
          </cell>
          <cell r="G169">
            <v>0</v>
          </cell>
          <cell r="H169">
            <v>0</v>
          </cell>
          <cell r="I169" t="str">
            <v/>
          </cell>
          <cell r="J169">
            <v>0</v>
          </cell>
          <cell r="K169">
            <v>0</v>
          </cell>
          <cell r="L169">
            <v>0</v>
          </cell>
          <cell r="M169">
            <v>0</v>
          </cell>
          <cell r="N169">
            <v>0</v>
          </cell>
          <cell r="O169">
            <v>0</v>
          </cell>
          <cell r="P169">
            <v>0</v>
          </cell>
          <cell r="Q169">
            <v>0</v>
          </cell>
          <cell r="R169">
            <v>0</v>
          </cell>
          <cell r="S169">
            <v>0</v>
          </cell>
          <cell r="T169" t="str">
            <v/>
          </cell>
          <cell r="U169">
            <v>0</v>
          </cell>
          <cell r="V169" t="str">
            <v/>
          </cell>
          <cell r="W169">
            <v>0</v>
          </cell>
          <cell r="X169">
            <v>0</v>
          </cell>
          <cell r="Y169">
            <v>0</v>
          </cell>
          <cell r="Z169">
            <v>0</v>
          </cell>
          <cell r="AA169">
            <v>0</v>
          </cell>
          <cell r="AB169" t="str">
            <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row>
        <row r="170">
          <cell r="A170">
            <v>0</v>
          </cell>
          <cell r="B170">
            <v>0</v>
          </cell>
          <cell r="C170">
            <v>0</v>
          </cell>
          <cell r="D170" t="str">
            <v/>
          </cell>
          <cell r="E170" t="str">
            <v/>
          </cell>
          <cell r="F170">
            <v>0</v>
          </cell>
          <cell r="G170">
            <v>0</v>
          </cell>
          <cell r="H170">
            <v>0</v>
          </cell>
          <cell r="I170" t="str">
            <v/>
          </cell>
          <cell r="J170">
            <v>0</v>
          </cell>
          <cell r="K170">
            <v>0</v>
          </cell>
          <cell r="L170">
            <v>0</v>
          </cell>
          <cell r="M170">
            <v>0</v>
          </cell>
          <cell r="N170">
            <v>0</v>
          </cell>
          <cell r="O170">
            <v>0</v>
          </cell>
          <cell r="P170">
            <v>0</v>
          </cell>
          <cell r="Q170">
            <v>0</v>
          </cell>
          <cell r="R170">
            <v>0</v>
          </cell>
          <cell r="S170">
            <v>0</v>
          </cell>
          <cell r="T170" t="str">
            <v/>
          </cell>
          <cell r="U170">
            <v>0</v>
          </cell>
          <cell r="V170" t="str">
            <v/>
          </cell>
          <cell r="W170">
            <v>0</v>
          </cell>
          <cell r="X170">
            <v>0</v>
          </cell>
          <cell r="Y170">
            <v>0</v>
          </cell>
          <cell r="Z170">
            <v>0</v>
          </cell>
          <cell r="AA170">
            <v>0</v>
          </cell>
          <cell r="AB170" t="str">
            <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row>
        <row r="171">
          <cell r="A171">
            <v>0</v>
          </cell>
          <cell r="B171">
            <v>0</v>
          </cell>
          <cell r="C171">
            <v>0</v>
          </cell>
          <cell r="D171" t="str">
            <v/>
          </cell>
          <cell r="E171" t="str">
            <v/>
          </cell>
          <cell r="F171">
            <v>0</v>
          </cell>
          <cell r="G171">
            <v>0</v>
          </cell>
          <cell r="H171">
            <v>0</v>
          </cell>
          <cell r="I171" t="str">
            <v/>
          </cell>
          <cell r="J171">
            <v>0</v>
          </cell>
          <cell r="K171">
            <v>0</v>
          </cell>
          <cell r="L171">
            <v>0</v>
          </cell>
          <cell r="M171">
            <v>0</v>
          </cell>
          <cell r="N171">
            <v>0</v>
          </cell>
          <cell r="O171">
            <v>0</v>
          </cell>
          <cell r="P171">
            <v>0</v>
          </cell>
          <cell r="Q171">
            <v>0</v>
          </cell>
          <cell r="R171">
            <v>0</v>
          </cell>
          <cell r="S171">
            <v>0</v>
          </cell>
          <cell r="T171" t="str">
            <v/>
          </cell>
          <cell r="U171">
            <v>0</v>
          </cell>
          <cell r="V171" t="str">
            <v/>
          </cell>
          <cell r="W171">
            <v>0</v>
          </cell>
          <cell r="X171">
            <v>0</v>
          </cell>
          <cell r="Y171">
            <v>0</v>
          </cell>
          <cell r="Z171">
            <v>0</v>
          </cell>
          <cell r="AA171">
            <v>0</v>
          </cell>
          <cell r="AB171" t="str">
            <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row>
        <row r="172">
          <cell r="A172">
            <v>0</v>
          </cell>
          <cell r="B172">
            <v>0</v>
          </cell>
          <cell r="C172">
            <v>0</v>
          </cell>
          <cell r="D172" t="str">
            <v/>
          </cell>
          <cell r="E172" t="str">
            <v/>
          </cell>
          <cell r="F172">
            <v>0</v>
          </cell>
          <cell r="G172">
            <v>0</v>
          </cell>
          <cell r="H172">
            <v>0</v>
          </cell>
          <cell r="I172" t="str">
            <v/>
          </cell>
          <cell r="J172">
            <v>0</v>
          </cell>
          <cell r="K172">
            <v>0</v>
          </cell>
          <cell r="L172">
            <v>0</v>
          </cell>
          <cell r="M172">
            <v>0</v>
          </cell>
          <cell r="N172">
            <v>0</v>
          </cell>
          <cell r="O172">
            <v>0</v>
          </cell>
          <cell r="P172">
            <v>0</v>
          </cell>
          <cell r="Q172">
            <v>0</v>
          </cell>
          <cell r="R172">
            <v>0</v>
          </cell>
          <cell r="S172">
            <v>0</v>
          </cell>
          <cell r="T172" t="str">
            <v/>
          </cell>
          <cell r="U172">
            <v>0</v>
          </cell>
          <cell r="V172" t="str">
            <v/>
          </cell>
          <cell r="W172">
            <v>0</v>
          </cell>
          <cell r="X172">
            <v>0</v>
          </cell>
          <cell r="Y172">
            <v>0</v>
          </cell>
          <cell r="Z172">
            <v>0</v>
          </cell>
          <cell r="AA172">
            <v>0</v>
          </cell>
          <cell r="AB172" t="str">
            <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row>
        <row r="173">
          <cell r="A173">
            <v>0</v>
          </cell>
          <cell r="B173">
            <v>0</v>
          </cell>
          <cell r="C173">
            <v>0</v>
          </cell>
          <cell r="D173" t="str">
            <v/>
          </cell>
          <cell r="E173" t="str">
            <v/>
          </cell>
          <cell r="F173">
            <v>0</v>
          </cell>
          <cell r="G173">
            <v>0</v>
          </cell>
          <cell r="H173">
            <v>0</v>
          </cell>
          <cell r="I173" t="str">
            <v/>
          </cell>
          <cell r="J173">
            <v>0</v>
          </cell>
          <cell r="K173">
            <v>0</v>
          </cell>
          <cell r="L173">
            <v>0</v>
          </cell>
          <cell r="M173">
            <v>0</v>
          </cell>
          <cell r="N173">
            <v>0</v>
          </cell>
          <cell r="O173">
            <v>0</v>
          </cell>
          <cell r="P173">
            <v>0</v>
          </cell>
          <cell r="Q173">
            <v>0</v>
          </cell>
          <cell r="R173">
            <v>0</v>
          </cell>
          <cell r="S173">
            <v>0</v>
          </cell>
          <cell r="T173" t="str">
            <v/>
          </cell>
          <cell r="U173">
            <v>0</v>
          </cell>
          <cell r="V173" t="str">
            <v/>
          </cell>
          <cell r="W173">
            <v>0</v>
          </cell>
          <cell r="X173">
            <v>0</v>
          </cell>
          <cell r="Y173">
            <v>0</v>
          </cell>
          <cell r="Z173">
            <v>0</v>
          </cell>
          <cell r="AA173">
            <v>0</v>
          </cell>
          <cell r="AB173" t="str">
            <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row>
        <row r="174">
          <cell r="A174">
            <v>0</v>
          </cell>
          <cell r="B174">
            <v>0</v>
          </cell>
          <cell r="C174">
            <v>0</v>
          </cell>
          <cell r="D174" t="str">
            <v/>
          </cell>
          <cell r="E174" t="str">
            <v/>
          </cell>
          <cell r="F174">
            <v>0</v>
          </cell>
          <cell r="G174">
            <v>0</v>
          </cell>
          <cell r="H174">
            <v>0</v>
          </cell>
          <cell r="I174" t="str">
            <v/>
          </cell>
          <cell r="J174">
            <v>0</v>
          </cell>
          <cell r="K174">
            <v>0</v>
          </cell>
          <cell r="L174">
            <v>0</v>
          </cell>
          <cell r="M174">
            <v>0</v>
          </cell>
          <cell r="N174">
            <v>0</v>
          </cell>
          <cell r="O174">
            <v>0</v>
          </cell>
          <cell r="P174">
            <v>0</v>
          </cell>
          <cell r="Q174">
            <v>0</v>
          </cell>
          <cell r="R174">
            <v>0</v>
          </cell>
          <cell r="S174">
            <v>0</v>
          </cell>
          <cell r="T174" t="str">
            <v/>
          </cell>
          <cell r="U174">
            <v>0</v>
          </cell>
          <cell r="V174" t="str">
            <v/>
          </cell>
          <cell r="W174">
            <v>0</v>
          </cell>
          <cell r="X174">
            <v>0</v>
          </cell>
          <cell r="Y174">
            <v>0</v>
          </cell>
          <cell r="Z174">
            <v>0</v>
          </cell>
          <cell r="AA174">
            <v>0</v>
          </cell>
          <cell r="AB174" t="str">
            <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row>
        <row r="175">
          <cell r="A175">
            <v>0</v>
          </cell>
          <cell r="B175">
            <v>0</v>
          </cell>
          <cell r="C175">
            <v>0</v>
          </cell>
          <cell r="D175" t="str">
            <v/>
          </cell>
          <cell r="E175" t="str">
            <v/>
          </cell>
          <cell r="F175">
            <v>0</v>
          </cell>
          <cell r="G175">
            <v>0</v>
          </cell>
          <cell r="H175">
            <v>0</v>
          </cell>
          <cell r="I175" t="str">
            <v/>
          </cell>
          <cell r="J175">
            <v>0</v>
          </cell>
          <cell r="K175">
            <v>0</v>
          </cell>
          <cell r="L175">
            <v>0</v>
          </cell>
          <cell r="M175">
            <v>0</v>
          </cell>
          <cell r="N175">
            <v>0</v>
          </cell>
          <cell r="O175">
            <v>0</v>
          </cell>
          <cell r="P175">
            <v>0</v>
          </cell>
          <cell r="Q175">
            <v>0</v>
          </cell>
          <cell r="R175">
            <v>0</v>
          </cell>
          <cell r="S175">
            <v>0</v>
          </cell>
          <cell r="T175" t="str">
            <v/>
          </cell>
          <cell r="U175">
            <v>0</v>
          </cell>
          <cell r="V175" t="str">
            <v/>
          </cell>
          <cell r="W175">
            <v>0</v>
          </cell>
          <cell r="X175">
            <v>0</v>
          </cell>
          <cell r="Y175">
            <v>0</v>
          </cell>
          <cell r="Z175">
            <v>0</v>
          </cell>
          <cell r="AA175">
            <v>0</v>
          </cell>
          <cell r="AB175" t="str">
            <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row>
        <row r="176">
          <cell r="A176">
            <v>0</v>
          </cell>
          <cell r="B176">
            <v>0</v>
          </cell>
          <cell r="C176">
            <v>0</v>
          </cell>
          <cell r="D176" t="str">
            <v/>
          </cell>
          <cell r="E176" t="str">
            <v/>
          </cell>
          <cell r="F176">
            <v>0</v>
          </cell>
          <cell r="G176">
            <v>0</v>
          </cell>
          <cell r="H176">
            <v>0</v>
          </cell>
          <cell r="I176" t="str">
            <v/>
          </cell>
          <cell r="J176">
            <v>0</v>
          </cell>
          <cell r="K176">
            <v>0</v>
          </cell>
          <cell r="L176">
            <v>0</v>
          </cell>
          <cell r="M176">
            <v>0</v>
          </cell>
          <cell r="N176">
            <v>0</v>
          </cell>
          <cell r="O176">
            <v>0</v>
          </cell>
          <cell r="P176">
            <v>0</v>
          </cell>
          <cell r="Q176">
            <v>0</v>
          </cell>
          <cell r="R176">
            <v>0</v>
          </cell>
          <cell r="S176">
            <v>0</v>
          </cell>
          <cell r="T176" t="str">
            <v/>
          </cell>
          <cell r="U176">
            <v>0</v>
          </cell>
          <cell r="V176" t="str">
            <v/>
          </cell>
          <cell r="W176">
            <v>0</v>
          </cell>
          <cell r="X176">
            <v>0</v>
          </cell>
          <cell r="Y176">
            <v>0</v>
          </cell>
          <cell r="Z176">
            <v>0</v>
          </cell>
          <cell r="AA176">
            <v>0</v>
          </cell>
          <cell r="AB176" t="str">
            <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row>
        <row r="177">
          <cell r="A177">
            <v>0</v>
          </cell>
          <cell r="B177">
            <v>0</v>
          </cell>
          <cell r="C177">
            <v>0</v>
          </cell>
          <cell r="D177" t="str">
            <v/>
          </cell>
          <cell r="E177" t="str">
            <v/>
          </cell>
          <cell r="F177">
            <v>0</v>
          </cell>
          <cell r="G177">
            <v>0</v>
          </cell>
          <cell r="H177">
            <v>0</v>
          </cell>
          <cell r="I177" t="str">
            <v/>
          </cell>
          <cell r="J177">
            <v>0</v>
          </cell>
          <cell r="K177">
            <v>0</v>
          </cell>
          <cell r="L177">
            <v>0</v>
          </cell>
          <cell r="M177">
            <v>0</v>
          </cell>
          <cell r="N177">
            <v>0</v>
          </cell>
          <cell r="O177">
            <v>0</v>
          </cell>
          <cell r="P177">
            <v>0</v>
          </cell>
          <cell r="Q177">
            <v>0</v>
          </cell>
          <cell r="R177">
            <v>0</v>
          </cell>
          <cell r="S177">
            <v>0</v>
          </cell>
          <cell r="T177" t="str">
            <v/>
          </cell>
          <cell r="U177">
            <v>0</v>
          </cell>
          <cell r="V177" t="str">
            <v/>
          </cell>
          <cell r="W177">
            <v>0</v>
          </cell>
          <cell r="X177">
            <v>0</v>
          </cell>
          <cell r="Y177">
            <v>0</v>
          </cell>
          <cell r="Z177">
            <v>0</v>
          </cell>
          <cell r="AA177">
            <v>0</v>
          </cell>
          <cell r="AB177" t="str">
            <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row>
        <row r="178">
          <cell r="A178">
            <v>0</v>
          </cell>
          <cell r="B178">
            <v>0</v>
          </cell>
          <cell r="C178">
            <v>0</v>
          </cell>
          <cell r="D178" t="str">
            <v/>
          </cell>
          <cell r="E178" t="str">
            <v/>
          </cell>
          <cell r="F178">
            <v>0</v>
          </cell>
          <cell r="G178">
            <v>0</v>
          </cell>
          <cell r="H178">
            <v>0</v>
          </cell>
          <cell r="I178" t="str">
            <v/>
          </cell>
          <cell r="J178">
            <v>0</v>
          </cell>
          <cell r="K178">
            <v>0</v>
          </cell>
          <cell r="L178">
            <v>0</v>
          </cell>
          <cell r="M178">
            <v>0</v>
          </cell>
          <cell r="N178">
            <v>0</v>
          </cell>
          <cell r="O178">
            <v>0</v>
          </cell>
          <cell r="P178">
            <v>0</v>
          </cell>
          <cell r="Q178">
            <v>0</v>
          </cell>
          <cell r="R178">
            <v>0</v>
          </cell>
          <cell r="S178">
            <v>0</v>
          </cell>
          <cell r="T178" t="str">
            <v/>
          </cell>
          <cell r="U178">
            <v>0</v>
          </cell>
          <cell r="V178" t="str">
            <v/>
          </cell>
          <cell r="W178">
            <v>0</v>
          </cell>
          <cell r="X178">
            <v>0</v>
          </cell>
          <cell r="Y178">
            <v>0</v>
          </cell>
          <cell r="Z178">
            <v>0</v>
          </cell>
          <cell r="AA178">
            <v>0</v>
          </cell>
          <cell r="AB178" t="str">
            <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row>
        <row r="179">
          <cell r="A179">
            <v>0</v>
          </cell>
          <cell r="B179">
            <v>0</v>
          </cell>
          <cell r="C179">
            <v>0</v>
          </cell>
          <cell r="D179" t="str">
            <v/>
          </cell>
          <cell r="E179" t="str">
            <v/>
          </cell>
          <cell r="F179">
            <v>0</v>
          </cell>
          <cell r="G179">
            <v>0</v>
          </cell>
          <cell r="H179">
            <v>0</v>
          </cell>
          <cell r="I179" t="str">
            <v/>
          </cell>
          <cell r="J179">
            <v>0</v>
          </cell>
          <cell r="K179">
            <v>0</v>
          </cell>
          <cell r="L179">
            <v>0</v>
          </cell>
          <cell r="M179">
            <v>0</v>
          </cell>
          <cell r="N179">
            <v>0</v>
          </cell>
          <cell r="O179">
            <v>0</v>
          </cell>
          <cell r="P179">
            <v>0</v>
          </cell>
          <cell r="Q179">
            <v>0</v>
          </cell>
          <cell r="R179">
            <v>0</v>
          </cell>
          <cell r="S179">
            <v>0</v>
          </cell>
          <cell r="T179" t="str">
            <v/>
          </cell>
          <cell r="U179">
            <v>0</v>
          </cell>
          <cell r="V179" t="str">
            <v/>
          </cell>
          <cell r="W179">
            <v>0</v>
          </cell>
          <cell r="X179">
            <v>0</v>
          </cell>
          <cell r="Y179">
            <v>0</v>
          </cell>
          <cell r="Z179">
            <v>0</v>
          </cell>
          <cell r="AA179">
            <v>0</v>
          </cell>
          <cell r="AB179" t="str">
            <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row>
        <row r="180">
          <cell r="A180">
            <v>0</v>
          </cell>
          <cell r="B180">
            <v>0</v>
          </cell>
          <cell r="C180">
            <v>0</v>
          </cell>
          <cell r="D180" t="str">
            <v/>
          </cell>
          <cell r="E180" t="str">
            <v/>
          </cell>
          <cell r="F180">
            <v>0</v>
          </cell>
          <cell r="G180">
            <v>0</v>
          </cell>
          <cell r="H180">
            <v>0</v>
          </cell>
          <cell r="I180" t="str">
            <v/>
          </cell>
          <cell r="J180">
            <v>0</v>
          </cell>
          <cell r="K180">
            <v>0</v>
          </cell>
          <cell r="L180">
            <v>0</v>
          </cell>
          <cell r="M180">
            <v>0</v>
          </cell>
          <cell r="N180">
            <v>0</v>
          </cell>
          <cell r="O180">
            <v>0</v>
          </cell>
          <cell r="P180">
            <v>0</v>
          </cell>
          <cell r="Q180">
            <v>0</v>
          </cell>
          <cell r="R180">
            <v>0</v>
          </cell>
          <cell r="S180">
            <v>0</v>
          </cell>
          <cell r="T180" t="str">
            <v/>
          </cell>
          <cell r="U180">
            <v>0</v>
          </cell>
          <cell r="V180" t="str">
            <v/>
          </cell>
          <cell r="W180">
            <v>0</v>
          </cell>
          <cell r="X180">
            <v>0</v>
          </cell>
          <cell r="Y180">
            <v>0</v>
          </cell>
          <cell r="Z180">
            <v>0</v>
          </cell>
          <cell r="AA180">
            <v>0</v>
          </cell>
          <cell r="AB180" t="str">
            <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row>
        <row r="181">
          <cell r="A181">
            <v>0</v>
          </cell>
          <cell r="B181">
            <v>0</v>
          </cell>
          <cell r="C181">
            <v>0</v>
          </cell>
          <cell r="D181" t="str">
            <v/>
          </cell>
          <cell r="E181" t="str">
            <v/>
          </cell>
          <cell r="F181">
            <v>0</v>
          </cell>
          <cell r="G181">
            <v>0</v>
          </cell>
          <cell r="H181">
            <v>0</v>
          </cell>
          <cell r="I181" t="str">
            <v/>
          </cell>
          <cell r="J181">
            <v>0</v>
          </cell>
          <cell r="K181">
            <v>0</v>
          </cell>
          <cell r="L181">
            <v>0</v>
          </cell>
          <cell r="M181">
            <v>0</v>
          </cell>
          <cell r="N181">
            <v>0</v>
          </cell>
          <cell r="O181">
            <v>0</v>
          </cell>
          <cell r="P181">
            <v>0</v>
          </cell>
          <cell r="Q181">
            <v>0</v>
          </cell>
          <cell r="R181">
            <v>0</v>
          </cell>
          <cell r="S181">
            <v>0</v>
          </cell>
          <cell r="T181" t="str">
            <v/>
          </cell>
          <cell r="U181">
            <v>0</v>
          </cell>
          <cell r="V181" t="str">
            <v/>
          </cell>
          <cell r="W181">
            <v>0</v>
          </cell>
          <cell r="X181">
            <v>0</v>
          </cell>
          <cell r="Y181">
            <v>0</v>
          </cell>
          <cell r="Z181">
            <v>0</v>
          </cell>
          <cell r="AA181">
            <v>0</v>
          </cell>
          <cell r="AB181" t="str">
            <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row>
        <row r="182">
          <cell r="A182">
            <v>0</v>
          </cell>
          <cell r="B182">
            <v>0</v>
          </cell>
          <cell r="C182">
            <v>0</v>
          </cell>
          <cell r="D182" t="str">
            <v/>
          </cell>
          <cell r="E182" t="str">
            <v/>
          </cell>
          <cell r="F182">
            <v>0</v>
          </cell>
          <cell r="G182">
            <v>0</v>
          </cell>
          <cell r="H182">
            <v>0</v>
          </cell>
          <cell r="I182" t="str">
            <v/>
          </cell>
          <cell r="J182">
            <v>0</v>
          </cell>
          <cell r="K182">
            <v>0</v>
          </cell>
          <cell r="L182">
            <v>0</v>
          </cell>
          <cell r="M182">
            <v>0</v>
          </cell>
          <cell r="N182">
            <v>0</v>
          </cell>
          <cell r="O182">
            <v>0</v>
          </cell>
          <cell r="P182">
            <v>0</v>
          </cell>
          <cell r="Q182">
            <v>0</v>
          </cell>
          <cell r="R182">
            <v>0</v>
          </cell>
          <cell r="S182">
            <v>0</v>
          </cell>
          <cell r="T182" t="str">
            <v/>
          </cell>
          <cell r="U182">
            <v>0</v>
          </cell>
          <cell r="V182" t="str">
            <v/>
          </cell>
          <cell r="W182">
            <v>0</v>
          </cell>
          <cell r="X182">
            <v>0</v>
          </cell>
          <cell r="Y182">
            <v>0</v>
          </cell>
          <cell r="Z182">
            <v>0</v>
          </cell>
          <cell r="AA182">
            <v>0</v>
          </cell>
          <cell r="AB182" t="str">
            <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row>
        <row r="183">
          <cell r="A183">
            <v>0</v>
          </cell>
          <cell r="B183">
            <v>0</v>
          </cell>
          <cell r="C183">
            <v>0</v>
          </cell>
          <cell r="D183" t="str">
            <v/>
          </cell>
          <cell r="E183" t="str">
            <v/>
          </cell>
          <cell r="F183">
            <v>0</v>
          </cell>
          <cell r="G183">
            <v>0</v>
          </cell>
          <cell r="H183">
            <v>0</v>
          </cell>
          <cell r="I183" t="str">
            <v/>
          </cell>
          <cell r="J183">
            <v>0</v>
          </cell>
          <cell r="K183">
            <v>0</v>
          </cell>
          <cell r="L183">
            <v>0</v>
          </cell>
          <cell r="M183">
            <v>0</v>
          </cell>
          <cell r="N183">
            <v>0</v>
          </cell>
          <cell r="O183">
            <v>0</v>
          </cell>
          <cell r="P183">
            <v>0</v>
          </cell>
          <cell r="Q183">
            <v>0</v>
          </cell>
          <cell r="R183">
            <v>0</v>
          </cell>
          <cell r="S183">
            <v>0</v>
          </cell>
          <cell r="T183" t="str">
            <v/>
          </cell>
          <cell r="U183">
            <v>0</v>
          </cell>
          <cell r="V183" t="str">
            <v/>
          </cell>
          <cell r="W183">
            <v>0</v>
          </cell>
          <cell r="X183">
            <v>0</v>
          </cell>
          <cell r="Y183">
            <v>0</v>
          </cell>
          <cell r="Z183">
            <v>0</v>
          </cell>
          <cell r="AA183">
            <v>0</v>
          </cell>
          <cell r="AB183" t="str">
            <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row>
        <row r="184">
          <cell r="A184">
            <v>0</v>
          </cell>
          <cell r="B184">
            <v>0</v>
          </cell>
          <cell r="C184">
            <v>0</v>
          </cell>
          <cell r="D184" t="str">
            <v/>
          </cell>
          <cell r="E184" t="str">
            <v/>
          </cell>
          <cell r="F184">
            <v>0</v>
          </cell>
          <cell r="G184">
            <v>0</v>
          </cell>
          <cell r="H184">
            <v>0</v>
          </cell>
          <cell r="I184" t="str">
            <v/>
          </cell>
          <cell r="J184">
            <v>0</v>
          </cell>
          <cell r="K184">
            <v>0</v>
          </cell>
          <cell r="L184">
            <v>0</v>
          </cell>
          <cell r="M184">
            <v>0</v>
          </cell>
          <cell r="N184">
            <v>0</v>
          </cell>
          <cell r="O184">
            <v>0</v>
          </cell>
          <cell r="P184">
            <v>0</v>
          </cell>
          <cell r="Q184">
            <v>0</v>
          </cell>
          <cell r="R184">
            <v>0</v>
          </cell>
          <cell r="S184">
            <v>0</v>
          </cell>
          <cell r="T184" t="str">
            <v/>
          </cell>
          <cell r="U184">
            <v>0</v>
          </cell>
          <cell r="V184" t="str">
            <v/>
          </cell>
          <cell r="W184">
            <v>0</v>
          </cell>
          <cell r="X184">
            <v>0</v>
          </cell>
          <cell r="Y184">
            <v>0</v>
          </cell>
          <cell r="Z184">
            <v>0</v>
          </cell>
          <cell r="AA184">
            <v>0</v>
          </cell>
          <cell r="AB184" t="str">
            <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row>
        <row r="185">
          <cell r="A185">
            <v>0</v>
          </cell>
          <cell r="B185">
            <v>0</v>
          </cell>
          <cell r="C185">
            <v>0</v>
          </cell>
          <cell r="D185" t="str">
            <v/>
          </cell>
          <cell r="E185" t="str">
            <v/>
          </cell>
          <cell r="F185">
            <v>0</v>
          </cell>
          <cell r="G185">
            <v>0</v>
          </cell>
          <cell r="H185">
            <v>0</v>
          </cell>
          <cell r="I185" t="str">
            <v/>
          </cell>
          <cell r="J185">
            <v>0</v>
          </cell>
          <cell r="K185">
            <v>0</v>
          </cell>
          <cell r="L185">
            <v>0</v>
          </cell>
          <cell r="M185">
            <v>0</v>
          </cell>
          <cell r="N185">
            <v>0</v>
          </cell>
          <cell r="O185">
            <v>0</v>
          </cell>
          <cell r="P185">
            <v>0</v>
          </cell>
          <cell r="Q185">
            <v>0</v>
          </cell>
          <cell r="R185">
            <v>0</v>
          </cell>
          <cell r="S185">
            <v>0</v>
          </cell>
          <cell r="T185" t="str">
            <v/>
          </cell>
          <cell r="U185">
            <v>0</v>
          </cell>
          <cell r="V185" t="str">
            <v/>
          </cell>
          <cell r="W185">
            <v>0</v>
          </cell>
          <cell r="X185">
            <v>0</v>
          </cell>
          <cell r="Y185">
            <v>0</v>
          </cell>
          <cell r="Z185">
            <v>0</v>
          </cell>
          <cell r="AA185">
            <v>0</v>
          </cell>
          <cell r="AB185" t="str">
            <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row>
        <row r="186">
          <cell r="A186">
            <v>0</v>
          </cell>
          <cell r="B186">
            <v>0</v>
          </cell>
          <cell r="C186">
            <v>0</v>
          </cell>
          <cell r="D186" t="str">
            <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t="str">
            <v/>
          </cell>
          <cell r="W186">
            <v>0</v>
          </cell>
          <cell r="X186">
            <v>0</v>
          </cell>
          <cell r="Y186">
            <v>0</v>
          </cell>
          <cell r="Z186">
            <v>0</v>
          </cell>
          <cell r="AA186">
            <v>0</v>
          </cell>
          <cell r="AB186" t="str">
            <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row>
        <row r="187">
          <cell r="A187">
            <v>0</v>
          </cell>
          <cell r="B187">
            <v>0</v>
          </cell>
          <cell r="C187">
            <v>0</v>
          </cell>
          <cell r="D187" t="str">
            <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t="str">
            <v/>
          </cell>
          <cell r="W187">
            <v>0</v>
          </cell>
          <cell r="X187">
            <v>0</v>
          </cell>
          <cell r="Y187">
            <v>0</v>
          </cell>
          <cell r="Z187">
            <v>0</v>
          </cell>
          <cell r="AA187">
            <v>0</v>
          </cell>
          <cell r="AB187" t="str">
            <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row>
        <row r="188">
          <cell r="A188">
            <v>0</v>
          </cell>
          <cell r="B188">
            <v>0</v>
          </cell>
          <cell r="C188">
            <v>0</v>
          </cell>
          <cell r="D188" t="str">
            <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row>
        <row r="189">
          <cell r="A189">
            <v>0</v>
          </cell>
          <cell r="B189">
            <v>0</v>
          </cell>
          <cell r="C189">
            <v>0</v>
          </cell>
          <cell r="D189" t="str">
            <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row>
        <row r="190">
          <cell r="A190">
            <v>0</v>
          </cell>
          <cell r="B190">
            <v>0</v>
          </cell>
          <cell r="C190">
            <v>0</v>
          </cell>
          <cell r="D190" t="str">
            <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row>
        <row r="191">
          <cell r="A191">
            <v>0</v>
          </cell>
          <cell r="B191">
            <v>0</v>
          </cell>
          <cell r="C191">
            <v>0</v>
          </cell>
          <cell r="D191" t="str">
            <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row>
        <row r="192">
          <cell r="A192">
            <v>0</v>
          </cell>
          <cell r="B192">
            <v>0</v>
          </cell>
          <cell r="C192">
            <v>0</v>
          </cell>
          <cell r="D192" t="str">
            <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row>
        <row r="193">
          <cell r="A193">
            <v>0</v>
          </cell>
          <cell r="B193">
            <v>0</v>
          </cell>
          <cell r="C193">
            <v>0</v>
          </cell>
          <cell r="D193" t="str">
            <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row>
        <row r="194">
          <cell r="A194">
            <v>0</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row>
        <row r="195">
          <cell r="A195">
            <v>0</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row>
        <row r="196">
          <cell r="A196">
            <v>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row>
        <row r="199">
          <cell r="A199">
            <v>0</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row>
        <row r="202">
          <cell r="A202">
            <v>0</v>
          </cell>
          <cell r="B202">
            <v>0</v>
          </cell>
          <cell r="C202" t="str">
            <v>YES</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row>
        <row r="203">
          <cell r="A203">
            <v>0</v>
          </cell>
          <cell r="B203">
            <v>0</v>
          </cell>
          <cell r="C203" t="str">
            <v>NO</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row>
        <row r="205">
          <cell r="A205">
            <v>0</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row>
        <row r="208">
          <cell r="A208">
            <v>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row>
        <row r="209">
          <cell r="A209">
            <v>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row>
        <row r="210">
          <cell r="A210">
            <v>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row>
        <row r="218">
          <cell r="A218">
            <v>0</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row>
        <row r="220">
          <cell r="A220">
            <v>0</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row>
        <row r="222">
          <cell r="A222">
            <v>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row>
        <row r="226">
          <cell r="A226">
            <v>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row>
        <row r="227">
          <cell r="A227">
            <v>0</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row>
        <row r="228">
          <cell r="A228">
            <v>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row>
        <row r="229">
          <cell r="A229">
            <v>0</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row>
        <row r="230">
          <cell r="A230">
            <v>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row>
        <row r="231">
          <cell r="A231">
            <v>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row>
        <row r="232">
          <cell r="A232">
            <v>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row>
        <row r="233">
          <cell r="A233">
            <v>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row>
        <row r="234">
          <cell r="A234">
            <v>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row>
        <row r="237">
          <cell r="A237">
            <v>0</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row>
        <row r="240">
          <cell r="A240">
            <v>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row>
        <row r="241">
          <cell r="A241">
            <v>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row>
        <row r="242">
          <cell r="A242">
            <v>0</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row>
        <row r="243">
          <cell r="A243">
            <v>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row>
        <row r="244">
          <cell r="A244">
            <v>0</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row>
        <row r="246">
          <cell r="A246">
            <v>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row>
        <row r="247">
          <cell r="A247">
            <v>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row>
        <row r="254">
          <cell r="A254">
            <v>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row>
        <row r="255">
          <cell r="A255">
            <v>0</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row>
        <row r="256">
          <cell r="A256">
            <v>0</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row>
        <row r="257">
          <cell r="A257">
            <v>0</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row>
        <row r="258">
          <cell r="A258">
            <v>0</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row>
        <row r="259">
          <cell r="A259">
            <v>0</v>
          </cell>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row>
        <row r="260">
          <cell r="A260">
            <v>0</v>
          </cell>
          <cell r="B260">
            <v>0</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row>
        <row r="261">
          <cell r="A261">
            <v>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row>
        <row r="262">
          <cell r="A262">
            <v>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row>
        <row r="263">
          <cell r="A263">
            <v>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row>
        <row r="264">
          <cell r="A264">
            <v>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row>
        <row r="266">
          <cell r="A266">
            <v>0</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row>
        <row r="268">
          <cell r="A268">
            <v>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row>
        <row r="271">
          <cell r="A271">
            <v>0</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row>
        <row r="272">
          <cell r="A272">
            <v>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row>
        <row r="273">
          <cell r="A273">
            <v>0</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row>
        <row r="274">
          <cell r="A274">
            <v>0</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row>
        <row r="275">
          <cell r="A275">
            <v>0</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row>
        <row r="276">
          <cell r="A276">
            <v>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row>
        <row r="277">
          <cell r="A277">
            <v>0</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row>
        <row r="278">
          <cell r="A278">
            <v>0</v>
          </cell>
          <cell r="B278">
            <v>0</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row>
        <row r="280">
          <cell r="A280">
            <v>0</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row>
        <row r="281">
          <cell r="A281">
            <v>0</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row>
        <row r="283">
          <cell r="A283">
            <v>0</v>
          </cell>
          <cell r="B283">
            <v>0</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row>
        <row r="284">
          <cell r="A284">
            <v>0</v>
          </cell>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row>
        <row r="285">
          <cell r="A285">
            <v>0</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row>
        <row r="286">
          <cell r="A286">
            <v>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row>
        <row r="287">
          <cell r="A287">
            <v>0</v>
          </cell>
          <cell r="B287">
            <v>0</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row>
        <row r="288">
          <cell r="A288">
            <v>0</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row>
        <row r="289">
          <cell r="A289">
            <v>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row>
        <row r="290">
          <cell r="A290">
            <v>0</v>
          </cell>
          <cell r="B290">
            <v>0</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row>
        <row r="291">
          <cell r="A291">
            <v>0</v>
          </cell>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row>
        <row r="292">
          <cell r="A292">
            <v>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row>
        <row r="293">
          <cell r="A293">
            <v>0</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row>
        <row r="294">
          <cell r="A294">
            <v>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row>
        <row r="295">
          <cell r="A295">
            <v>0</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row>
        <row r="296">
          <cell r="A296">
            <v>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row>
        <row r="297">
          <cell r="A297">
            <v>0</v>
          </cell>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row>
        <row r="298">
          <cell r="A298">
            <v>0</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row>
        <row r="299">
          <cell r="A299">
            <v>0</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row>
        <row r="300">
          <cell r="A300">
            <v>0</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row>
        <row r="301">
          <cell r="A301">
            <v>0</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row>
        <row r="302">
          <cell r="A302">
            <v>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row>
        <row r="303">
          <cell r="A303">
            <v>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row>
        <row r="304">
          <cell r="A304">
            <v>0</v>
          </cell>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row>
        <row r="305">
          <cell r="A305">
            <v>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row>
        <row r="306">
          <cell r="A306">
            <v>0</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row>
        <row r="307">
          <cell r="A307">
            <v>0</v>
          </cell>
          <cell r="B307">
            <v>0</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row>
        <row r="308">
          <cell r="A308">
            <v>0</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row>
        <row r="309">
          <cell r="A309">
            <v>0</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row>
        <row r="311">
          <cell r="A311">
            <v>0</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row>
        <row r="312">
          <cell r="A312">
            <v>0</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row>
        <row r="314">
          <cell r="A314">
            <v>0</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row>
        <row r="315">
          <cell r="A315">
            <v>0</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row>
        <row r="316">
          <cell r="A316">
            <v>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row>
        <row r="317">
          <cell r="A317">
            <v>0</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row>
        <row r="318">
          <cell r="A318">
            <v>0</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row>
        <row r="319">
          <cell r="A319">
            <v>0</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row>
        <row r="320">
          <cell r="A320">
            <v>0</v>
          </cell>
          <cell r="B320">
            <v>0</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row>
        <row r="321">
          <cell r="A321">
            <v>0</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row>
        <row r="322">
          <cell r="A322">
            <v>0</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row>
        <row r="323">
          <cell r="A323">
            <v>0</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row>
        <row r="324">
          <cell r="A324">
            <v>0</v>
          </cell>
          <cell r="B324">
            <v>0</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row>
        <row r="325">
          <cell r="A325">
            <v>0</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row>
        <row r="326">
          <cell r="A326">
            <v>0</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row>
        <row r="327">
          <cell r="A327">
            <v>0</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row>
        <row r="328">
          <cell r="A328">
            <v>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row>
        <row r="329">
          <cell r="A329">
            <v>0</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row>
        <row r="330">
          <cell r="A330">
            <v>0</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row>
        <row r="331">
          <cell r="A331">
            <v>0</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row>
        <row r="332">
          <cell r="A332">
            <v>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row>
        <row r="334">
          <cell r="A334">
            <v>0</v>
          </cell>
          <cell r="B334">
            <v>0</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row>
        <row r="335">
          <cell r="A335">
            <v>0</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row>
        <row r="336">
          <cell r="A336">
            <v>0</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row>
        <row r="337">
          <cell r="A337">
            <v>0</v>
          </cell>
          <cell r="B337">
            <v>0</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row>
        <row r="338">
          <cell r="A338">
            <v>0</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row>
        <row r="339">
          <cell r="A339">
            <v>0</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row>
        <row r="340">
          <cell r="A340">
            <v>0</v>
          </cell>
          <cell r="B340">
            <v>0</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row>
        <row r="341">
          <cell r="A341">
            <v>0</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row>
        <row r="342">
          <cell r="A342">
            <v>0</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row>
        <row r="343">
          <cell r="A343">
            <v>0</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row>
        <row r="344">
          <cell r="A344">
            <v>0</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row>
        <row r="345">
          <cell r="A345">
            <v>0</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row>
        <row r="346">
          <cell r="A346">
            <v>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row>
        <row r="347">
          <cell r="A347">
            <v>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row>
        <row r="348">
          <cell r="A348">
            <v>0</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row>
        <row r="351">
          <cell r="A351">
            <v>0</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row>
        <row r="352">
          <cell r="A352">
            <v>0</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row>
        <row r="353">
          <cell r="A353">
            <v>0</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row>
        <row r="354">
          <cell r="A354">
            <v>0</v>
          </cell>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row>
        <row r="355">
          <cell r="A355">
            <v>0</v>
          </cell>
          <cell r="B355">
            <v>0</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row>
        <row r="356">
          <cell r="A356">
            <v>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row>
        <row r="357">
          <cell r="A357">
            <v>0</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row>
        <row r="358">
          <cell r="A358">
            <v>0</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row>
        <row r="359">
          <cell r="A359">
            <v>0</v>
          </cell>
          <cell r="B359">
            <v>0</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row>
        <row r="360">
          <cell r="A360">
            <v>0</v>
          </cell>
          <cell r="B360">
            <v>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row>
        <row r="362">
          <cell r="A362">
            <v>0</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row>
        <row r="363">
          <cell r="A363">
            <v>0</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row>
        <row r="366">
          <cell r="A366">
            <v>0</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row>
        <row r="367">
          <cell r="A367">
            <v>0</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row>
        <row r="368">
          <cell r="A368">
            <v>0</v>
          </cell>
          <cell r="B368">
            <v>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row>
        <row r="369">
          <cell r="A369">
            <v>0</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row>
        <row r="370">
          <cell r="A370">
            <v>0</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row>
        <row r="371">
          <cell r="A371">
            <v>0</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row>
        <row r="372">
          <cell r="A372">
            <v>0</v>
          </cell>
          <cell r="B372">
            <v>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row>
        <row r="373">
          <cell r="A373">
            <v>0</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row>
        <row r="374">
          <cell r="A374">
            <v>0</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row>
        <row r="375">
          <cell r="A375">
            <v>0</v>
          </cell>
          <cell r="B375">
            <v>0</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row>
        <row r="376">
          <cell r="A376">
            <v>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row>
        <row r="377">
          <cell r="A377">
            <v>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row>
        <row r="378">
          <cell r="A378">
            <v>0</v>
          </cell>
          <cell r="B378">
            <v>0</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row>
        <row r="379">
          <cell r="A379">
            <v>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row>
        <row r="380">
          <cell r="A380">
            <v>0</v>
          </cell>
          <cell r="B380">
            <v>0</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row>
        <row r="384">
          <cell r="A384">
            <v>0</v>
          </cell>
          <cell r="B384">
            <v>0</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row>
        <row r="385">
          <cell r="A385">
            <v>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row>
        <row r="386">
          <cell r="A386">
            <v>0</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row>
        <row r="387">
          <cell r="A387">
            <v>0</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row>
        <row r="388">
          <cell r="A388">
            <v>0</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row>
        <row r="389">
          <cell r="A389">
            <v>0</v>
          </cell>
          <cell r="B389">
            <v>0</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row>
        <row r="390">
          <cell r="A390">
            <v>0</v>
          </cell>
          <cell r="B390">
            <v>0</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row>
        <row r="391">
          <cell r="A391">
            <v>0</v>
          </cell>
          <cell r="B391">
            <v>0</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row>
        <row r="392">
          <cell r="A392">
            <v>0</v>
          </cell>
          <cell r="B392">
            <v>0</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row>
        <row r="394">
          <cell r="A394">
            <v>0</v>
          </cell>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row>
        <row r="395">
          <cell r="A395">
            <v>0</v>
          </cell>
          <cell r="B395">
            <v>0</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row>
        <row r="398">
          <cell r="A398">
            <v>0</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row>
        <row r="401">
          <cell r="A401">
            <v>0</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row>
        <row r="402">
          <cell r="A402">
            <v>0</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row>
        <row r="403">
          <cell r="A403">
            <v>0</v>
          </cell>
          <cell r="B403">
            <v>0</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row>
        <row r="404">
          <cell r="A404">
            <v>0</v>
          </cell>
          <cell r="B404">
            <v>0</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row>
        <row r="405">
          <cell r="A405">
            <v>0</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row>
        <row r="406">
          <cell r="A406">
            <v>0</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row>
        <row r="407">
          <cell r="A407">
            <v>0</v>
          </cell>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row>
        <row r="408">
          <cell r="A408">
            <v>0</v>
          </cell>
          <cell r="B408">
            <v>0</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row>
        <row r="409">
          <cell r="A409">
            <v>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row>
        <row r="410">
          <cell r="A410">
            <v>0</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row>
        <row r="411">
          <cell r="A411">
            <v>0</v>
          </cell>
          <cell r="B411">
            <v>0</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row>
        <row r="412">
          <cell r="A412">
            <v>0</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row>
        <row r="413">
          <cell r="A413">
            <v>0</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row>
        <row r="414">
          <cell r="A414">
            <v>0</v>
          </cell>
          <cell r="B414">
            <v>0</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row>
        <row r="415">
          <cell r="A415">
            <v>0</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row>
        <row r="416">
          <cell r="A416">
            <v>0</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row>
        <row r="417">
          <cell r="A417">
            <v>0</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row>
        <row r="418">
          <cell r="A418">
            <v>0</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row>
        <row r="419">
          <cell r="A419">
            <v>0</v>
          </cell>
          <cell r="B419">
            <v>0</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row>
        <row r="420">
          <cell r="A420">
            <v>0</v>
          </cell>
          <cell r="B420">
            <v>0</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row>
        <row r="421">
          <cell r="A421">
            <v>0</v>
          </cell>
          <cell r="B421">
            <v>0</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row>
        <row r="422">
          <cell r="A422">
            <v>0</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row>
        <row r="423">
          <cell r="A423">
            <v>0</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row>
        <row r="424">
          <cell r="A424">
            <v>0</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row>
        <row r="425">
          <cell r="A425">
            <v>0</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row>
        <row r="426">
          <cell r="A426">
            <v>0</v>
          </cell>
          <cell r="B426">
            <v>0</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row>
        <row r="427">
          <cell r="A427">
            <v>0</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row>
        <row r="428">
          <cell r="A428">
            <v>0</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row>
        <row r="429">
          <cell r="A429">
            <v>0</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row>
        <row r="430">
          <cell r="A430">
            <v>0</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row>
        <row r="431">
          <cell r="A431">
            <v>0</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row>
        <row r="432">
          <cell r="A432">
            <v>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row>
        <row r="433">
          <cell r="A433">
            <v>0</v>
          </cell>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row>
        <row r="434">
          <cell r="A434">
            <v>0</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row>
        <row r="435">
          <cell r="A435">
            <v>0</v>
          </cell>
          <cell r="B435">
            <v>0</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row>
        <row r="436">
          <cell r="A436">
            <v>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row>
        <row r="437">
          <cell r="A437">
            <v>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row>
        <row r="438">
          <cell r="A438">
            <v>0</v>
          </cell>
          <cell r="B438">
            <v>0</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row>
        <row r="439">
          <cell r="A439">
            <v>0</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row>
        <row r="440">
          <cell r="A440">
            <v>0</v>
          </cell>
          <cell r="B440">
            <v>0</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row>
        <row r="442">
          <cell r="A442">
            <v>0</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row>
        <row r="443">
          <cell r="A443">
            <v>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row>
        <row r="444">
          <cell r="A444">
            <v>0</v>
          </cell>
          <cell r="B444">
            <v>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row>
        <row r="446">
          <cell r="A446">
            <v>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row>
        <row r="447">
          <cell r="A447">
            <v>0</v>
          </cell>
          <cell r="B447">
            <v>0</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row>
        <row r="448">
          <cell r="A448">
            <v>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row>
        <row r="449">
          <cell r="A449">
            <v>0</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row>
        <row r="450">
          <cell r="A450">
            <v>0</v>
          </cell>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row>
        <row r="451">
          <cell r="A451">
            <v>0</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row>
        <row r="452">
          <cell r="A452">
            <v>0</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row>
        <row r="453">
          <cell r="A453">
            <v>0</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row>
        <row r="454">
          <cell r="A454">
            <v>0</v>
          </cell>
          <cell r="B454">
            <v>0</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row>
        <row r="455">
          <cell r="A455">
            <v>0</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row>
        <row r="456">
          <cell r="A456">
            <v>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row>
        <row r="457">
          <cell r="A457">
            <v>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row>
        <row r="458">
          <cell r="A458">
            <v>0</v>
          </cell>
          <cell r="B458">
            <v>0</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row>
        <row r="459">
          <cell r="A459">
            <v>0</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row>
        <row r="460">
          <cell r="A460">
            <v>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row>
        <row r="461">
          <cell r="A461">
            <v>0</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row>
        <row r="462">
          <cell r="A462">
            <v>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row>
        <row r="463">
          <cell r="A463">
            <v>0</v>
          </cell>
          <cell r="B463">
            <v>0</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row>
        <row r="464">
          <cell r="A464">
            <v>0</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row>
        <row r="465">
          <cell r="A465">
            <v>0</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row>
        <row r="467">
          <cell r="A467">
            <v>0</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row>
        <row r="468">
          <cell r="A468">
            <v>0</v>
          </cell>
          <cell r="B468">
            <v>0</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row>
        <row r="469">
          <cell r="A469">
            <v>0</v>
          </cell>
          <cell r="B469">
            <v>0</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row>
        <row r="470">
          <cell r="A470">
            <v>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row>
        <row r="471">
          <cell r="A471">
            <v>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row>
        <row r="472">
          <cell r="A472">
            <v>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row>
        <row r="473">
          <cell r="A473">
            <v>0</v>
          </cell>
          <cell r="B473">
            <v>0</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row>
        <row r="474">
          <cell r="A474">
            <v>0</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row>
        <row r="475">
          <cell r="A475">
            <v>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row>
        <row r="476">
          <cell r="A476">
            <v>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row>
        <row r="479">
          <cell r="A479">
            <v>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row>
        <row r="480">
          <cell r="A480">
            <v>0</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row>
        <row r="481">
          <cell r="A481">
            <v>0</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row>
        <row r="482">
          <cell r="A482">
            <v>0</v>
          </cell>
          <cell r="B482">
            <v>0</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row>
        <row r="483">
          <cell r="A483">
            <v>0</v>
          </cell>
          <cell r="B483">
            <v>0</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row>
        <row r="484">
          <cell r="A484">
            <v>0</v>
          </cell>
          <cell r="B484">
            <v>0</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row>
        <row r="485">
          <cell r="A485">
            <v>0</v>
          </cell>
          <cell r="B485">
            <v>0</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row>
        <row r="486">
          <cell r="A486">
            <v>0</v>
          </cell>
          <cell r="B486">
            <v>0</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row>
        <row r="487">
          <cell r="A487">
            <v>0</v>
          </cell>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row>
        <row r="488">
          <cell r="A488">
            <v>0</v>
          </cell>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row>
        <row r="489">
          <cell r="A489">
            <v>0</v>
          </cell>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row>
        <row r="490">
          <cell r="A490">
            <v>0</v>
          </cell>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row>
        <row r="491">
          <cell r="A491">
            <v>0</v>
          </cell>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row>
        <row r="494">
          <cell r="A494">
            <v>0</v>
          </cell>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row>
        <row r="495">
          <cell r="A495">
            <v>0</v>
          </cell>
          <cell r="B495">
            <v>0</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row>
        <row r="496">
          <cell r="A496">
            <v>0</v>
          </cell>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row>
        <row r="497">
          <cell r="A497">
            <v>0</v>
          </cell>
          <cell r="B497">
            <v>0</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row>
        <row r="498">
          <cell r="A498">
            <v>0</v>
          </cell>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row>
        <row r="499">
          <cell r="A499">
            <v>0</v>
          </cell>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row>
        <row r="500">
          <cell r="A500">
            <v>0</v>
          </cell>
          <cell r="B500">
            <v>0</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row>
        <row r="501">
          <cell r="A501">
            <v>0</v>
          </cell>
          <cell r="B501">
            <v>0</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row>
        <row r="502">
          <cell r="A502">
            <v>0</v>
          </cell>
          <cell r="B502">
            <v>0</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row>
        <row r="503">
          <cell r="A503">
            <v>0</v>
          </cell>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row>
        <row r="504">
          <cell r="A504">
            <v>0</v>
          </cell>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row>
        <row r="506">
          <cell r="A506">
            <v>0</v>
          </cell>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row>
        <row r="509">
          <cell r="A509">
            <v>0</v>
          </cell>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row>
        <row r="510">
          <cell r="A510">
            <v>0</v>
          </cell>
          <cell r="B510">
            <v>0</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row>
        <row r="511">
          <cell r="A511">
            <v>0</v>
          </cell>
          <cell r="B511">
            <v>0</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row>
        <row r="512">
          <cell r="A512">
            <v>0</v>
          </cell>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row>
        <row r="513">
          <cell r="A513">
            <v>0</v>
          </cell>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row>
        <row r="514">
          <cell r="A514">
            <v>0</v>
          </cell>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row>
        <row r="515">
          <cell r="A515">
            <v>0</v>
          </cell>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row>
        <row r="516">
          <cell r="A516">
            <v>0</v>
          </cell>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row>
        <row r="517">
          <cell r="A517">
            <v>0</v>
          </cell>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row>
        <row r="518">
          <cell r="A518">
            <v>0</v>
          </cell>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row>
        <row r="519">
          <cell r="A519">
            <v>0</v>
          </cell>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row>
        <row r="520">
          <cell r="A520">
            <v>0</v>
          </cell>
          <cell r="B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row>
        <row r="521">
          <cell r="A521">
            <v>0</v>
          </cell>
          <cell r="B521">
            <v>0</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row>
        <row r="524">
          <cell r="A524">
            <v>0</v>
          </cell>
          <cell r="B524">
            <v>0</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row>
        <row r="525">
          <cell r="A525">
            <v>0</v>
          </cell>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row>
        <row r="526">
          <cell r="A526">
            <v>0</v>
          </cell>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row>
        <row r="527">
          <cell r="A527">
            <v>0</v>
          </cell>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row>
        <row r="528">
          <cell r="A528">
            <v>0</v>
          </cell>
          <cell r="B528">
            <v>0</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row>
        <row r="529">
          <cell r="A529">
            <v>0</v>
          </cell>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row>
        <row r="530">
          <cell r="A530">
            <v>0</v>
          </cell>
          <cell r="B530">
            <v>0</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row>
        <row r="531">
          <cell r="A531">
            <v>0</v>
          </cell>
          <cell r="B531">
            <v>0</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row>
        <row r="532">
          <cell r="A532">
            <v>0</v>
          </cell>
          <cell r="B532">
            <v>0</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row>
        <row r="533">
          <cell r="A533">
            <v>0</v>
          </cell>
          <cell r="B533">
            <v>0</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row>
        <row r="534">
          <cell r="A534">
            <v>0</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row>
        <row r="536">
          <cell r="A536">
            <v>0</v>
          </cell>
          <cell r="B536">
            <v>0</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row>
        <row r="539">
          <cell r="A539">
            <v>0</v>
          </cell>
          <cell r="B539">
            <v>0</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row>
        <row r="540">
          <cell r="A540">
            <v>0</v>
          </cell>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row>
        <row r="541">
          <cell r="A541">
            <v>0</v>
          </cell>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row>
        <row r="542">
          <cell r="A542">
            <v>0</v>
          </cell>
          <cell r="B542">
            <v>0</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row>
        <row r="543">
          <cell r="A543">
            <v>0</v>
          </cell>
          <cell r="B543">
            <v>0</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row>
        <row r="544">
          <cell r="A544">
            <v>0</v>
          </cell>
          <cell r="B544">
            <v>0</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row>
        <row r="545">
          <cell r="A545">
            <v>0</v>
          </cell>
          <cell r="B545">
            <v>0</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row>
        <row r="546">
          <cell r="A546">
            <v>0</v>
          </cell>
          <cell r="B546">
            <v>0</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row>
        <row r="547">
          <cell r="A547">
            <v>0</v>
          </cell>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row>
        <row r="548">
          <cell r="A548">
            <v>0</v>
          </cell>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row>
        <row r="549">
          <cell r="A549">
            <v>0</v>
          </cell>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row>
        <row r="550">
          <cell r="A550">
            <v>0</v>
          </cell>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row>
        <row r="551">
          <cell r="A551">
            <v>0</v>
          </cell>
          <cell r="B551">
            <v>0</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row>
        <row r="552">
          <cell r="A552">
            <v>0</v>
          </cell>
          <cell r="B552">
            <v>0</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row>
        <row r="553">
          <cell r="A553">
            <v>0</v>
          </cell>
          <cell r="B553">
            <v>0</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row>
        <row r="554">
          <cell r="A554">
            <v>0</v>
          </cell>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row>
        <row r="555">
          <cell r="A555">
            <v>0</v>
          </cell>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row>
        <row r="556">
          <cell r="A556">
            <v>0</v>
          </cell>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row>
        <row r="557">
          <cell r="A557">
            <v>0</v>
          </cell>
          <cell r="B557">
            <v>0</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row>
        <row r="558">
          <cell r="A558">
            <v>0</v>
          </cell>
          <cell r="B558">
            <v>0</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row>
        <row r="559">
          <cell r="A559">
            <v>0</v>
          </cell>
          <cell r="B559">
            <v>0</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row>
        <row r="560">
          <cell r="A560">
            <v>0</v>
          </cell>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row>
        <row r="561">
          <cell r="A561">
            <v>0</v>
          </cell>
          <cell r="B561">
            <v>0</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row>
        <row r="562">
          <cell r="A562">
            <v>0</v>
          </cell>
          <cell r="B562">
            <v>0</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row>
        <row r="563">
          <cell r="A563">
            <v>0</v>
          </cell>
          <cell r="B563">
            <v>0</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row>
        <row r="564">
          <cell r="A564">
            <v>0</v>
          </cell>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row>
        <row r="565">
          <cell r="A565">
            <v>0</v>
          </cell>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row>
        <row r="566">
          <cell r="A566">
            <v>0</v>
          </cell>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row>
        <row r="567">
          <cell r="A567">
            <v>0</v>
          </cell>
          <cell r="B567">
            <v>0</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row>
        <row r="568">
          <cell r="A568">
            <v>0</v>
          </cell>
          <cell r="B568">
            <v>0</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row>
        <row r="569">
          <cell r="A569">
            <v>0</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row>
        <row r="570">
          <cell r="A570">
            <v>0</v>
          </cell>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row>
        <row r="571">
          <cell r="A571">
            <v>0</v>
          </cell>
          <cell r="B571">
            <v>0</v>
          </cell>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row>
        <row r="572">
          <cell r="A572">
            <v>0</v>
          </cell>
          <cell r="B572">
            <v>0</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row>
        <row r="573">
          <cell r="A573">
            <v>0</v>
          </cell>
          <cell r="B573">
            <v>0</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row>
        <row r="574">
          <cell r="A574">
            <v>0</v>
          </cell>
          <cell r="B574">
            <v>0</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row>
        <row r="575">
          <cell r="A575">
            <v>0</v>
          </cell>
          <cell r="B575">
            <v>0</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row>
        <row r="576">
          <cell r="A576">
            <v>0</v>
          </cell>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row>
        <row r="577">
          <cell r="A577">
            <v>0</v>
          </cell>
          <cell r="B577">
            <v>0</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row>
        <row r="578">
          <cell r="A578">
            <v>0</v>
          </cell>
          <cell r="B578">
            <v>0</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row>
        <row r="579">
          <cell r="A579">
            <v>0</v>
          </cell>
          <cell r="B579">
            <v>0</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row>
        <row r="580">
          <cell r="A580">
            <v>0</v>
          </cell>
          <cell r="B580">
            <v>0</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row>
        <row r="581">
          <cell r="A581">
            <v>0</v>
          </cell>
          <cell r="B581">
            <v>0</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row>
        <row r="582">
          <cell r="A582">
            <v>0</v>
          </cell>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row>
        <row r="583">
          <cell r="A583">
            <v>0</v>
          </cell>
          <cell r="B583">
            <v>0</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row>
        <row r="584">
          <cell r="A584">
            <v>0</v>
          </cell>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row>
        <row r="586">
          <cell r="A586">
            <v>0</v>
          </cell>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row>
        <row r="587">
          <cell r="A587">
            <v>0</v>
          </cell>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row>
        <row r="588">
          <cell r="A588">
            <v>0</v>
          </cell>
          <cell r="B588">
            <v>0</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row>
        <row r="589">
          <cell r="A589">
            <v>0</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row>
        <row r="590">
          <cell r="A590">
            <v>0</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row>
        <row r="591">
          <cell r="A591">
            <v>0</v>
          </cell>
          <cell r="B591">
            <v>0</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row>
        <row r="592">
          <cell r="A592">
            <v>0</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row>
        <row r="593">
          <cell r="A593">
            <v>0</v>
          </cell>
          <cell r="B593">
            <v>0</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row>
        <row r="594">
          <cell r="A594">
            <v>0</v>
          </cell>
          <cell r="B594">
            <v>0</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row>
        <row r="595">
          <cell r="A595">
            <v>0</v>
          </cell>
          <cell r="B595">
            <v>0</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row>
        <row r="596">
          <cell r="A596">
            <v>0</v>
          </cell>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row>
        <row r="597">
          <cell r="A597">
            <v>0</v>
          </cell>
          <cell r="B597">
            <v>0</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row>
        <row r="598">
          <cell r="A598">
            <v>0</v>
          </cell>
          <cell r="B598">
            <v>0</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row>
        <row r="599">
          <cell r="A599">
            <v>0</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row>
        <row r="600">
          <cell r="A600">
            <v>0</v>
          </cell>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row>
        <row r="601">
          <cell r="A601">
            <v>0</v>
          </cell>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row>
        <row r="602">
          <cell r="A602">
            <v>0</v>
          </cell>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row>
        <row r="603">
          <cell r="A603">
            <v>0</v>
          </cell>
          <cell r="B603">
            <v>0</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row>
        <row r="604">
          <cell r="A604">
            <v>0</v>
          </cell>
          <cell r="B604">
            <v>0</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row>
        <row r="605">
          <cell r="A605">
            <v>0</v>
          </cell>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row>
        <row r="606">
          <cell r="A606">
            <v>0</v>
          </cell>
          <cell r="B606">
            <v>0</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row>
        <row r="607">
          <cell r="A607">
            <v>0</v>
          </cell>
          <cell r="B607">
            <v>0</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row>
        <row r="608">
          <cell r="A608">
            <v>0</v>
          </cell>
          <cell r="B608">
            <v>0</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row>
        <row r="609">
          <cell r="A609">
            <v>0</v>
          </cell>
          <cell r="B609">
            <v>0</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row>
        <row r="610">
          <cell r="A610">
            <v>0</v>
          </cell>
          <cell r="B610">
            <v>0</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row>
        <row r="611">
          <cell r="A611">
            <v>0</v>
          </cell>
          <cell r="B611">
            <v>0</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row>
        <row r="612">
          <cell r="A612">
            <v>0</v>
          </cell>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row>
        <row r="613">
          <cell r="A613">
            <v>0</v>
          </cell>
          <cell r="B613">
            <v>0</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row>
        <row r="614">
          <cell r="A614">
            <v>0</v>
          </cell>
          <cell r="B614">
            <v>0</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row>
        <row r="615">
          <cell r="A615">
            <v>0</v>
          </cell>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row>
        <row r="617">
          <cell r="A617">
            <v>0</v>
          </cell>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row>
        <row r="618">
          <cell r="A618">
            <v>0</v>
          </cell>
          <cell r="B618">
            <v>0</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row>
        <row r="619">
          <cell r="A619">
            <v>0</v>
          </cell>
          <cell r="B619">
            <v>0</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row>
        <row r="620">
          <cell r="A620">
            <v>0</v>
          </cell>
          <cell r="B620">
            <v>0</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row>
        <row r="621">
          <cell r="A621">
            <v>0</v>
          </cell>
          <cell r="B621">
            <v>0</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row>
        <row r="622">
          <cell r="A622">
            <v>0</v>
          </cell>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row>
        <row r="623">
          <cell r="A623">
            <v>0</v>
          </cell>
          <cell r="B623">
            <v>0</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row>
        <row r="624">
          <cell r="A624">
            <v>0</v>
          </cell>
          <cell r="B624">
            <v>0</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row>
        <row r="625">
          <cell r="A625">
            <v>0</v>
          </cell>
          <cell r="B625">
            <v>0</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row>
        <row r="626">
          <cell r="A626">
            <v>0</v>
          </cell>
          <cell r="B626">
            <v>0</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row>
        <row r="627">
          <cell r="A627">
            <v>0</v>
          </cell>
          <cell r="B627">
            <v>0</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row>
        <row r="628">
          <cell r="A628">
            <v>0</v>
          </cell>
          <cell r="B628">
            <v>0</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row>
        <row r="629">
          <cell r="A629">
            <v>0</v>
          </cell>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row>
        <row r="630">
          <cell r="A630">
            <v>0</v>
          </cell>
          <cell r="B630">
            <v>0</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row>
        <row r="631">
          <cell r="A631">
            <v>0</v>
          </cell>
          <cell r="B631">
            <v>0</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row>
        <row r="632">
          <cell r="A632">
            <v>0</v>
          </cell>
          <cell r="B632">
            <v>0</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row>
        <row r="633">
          <cell r="A633">
            <v>0</v>
          </cell>
          <cell r="B633">
            <v>0</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row>
        <row r="635">
          <cell r="A635">
            <v>0</v>
          </cell>
          <cell r="B635">
            <v>0</v>
          </cell>
          <cell r="C635">
            <v>0</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row>
        <row r="636">
          <cell r="A636">
            <v>0</v>
          </cell>
          <cell r="B636">
            <v>0</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row>
        <row r="637">
          <cell r="A637">
            <v>0</v>
          </cell>
          <cell r="B637">
            <v>0</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row>
        <row r="638">
          <cell r="A638">
            <v>0</v>
          </cell>
          <cell r="B638">
            <v>0</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row>
        <row r="639">
          <cell r="A639">
            <v>0</v>
          </cell>
          <cell r="B639">
            <v>0</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row>
        <row r="640">
          <cell r="A640">
            <v>0</v>
          </cell>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row>
        <row r="641">
          <cell r="A641">
            <v>0</v>
          </cell>
          <cell r="B641">
            <v>0</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row>
        <row r="642">
          <cell r="A642">
            <v>0</v>
          </cell>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row>
        <row r="643">
          <cell r="A643">
            <v>0</v>
          </cell>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row>
        <row r="644">
          <cell r="A644">
            <v>0</v>
          </cell>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row>
        <row r="645">
          <cell r="A645">
            <v>0</v>
          </cell>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row>
        <row r="646">
          <cell r="A646">
            <v>0</v>
          </cell>
          <cell r="B646">
            <v>0</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row>
        <row r="647">
          <cell r="A647">
            <v>0</v>
          </cell>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row>
        <row r="648">
          <cell r="A648">
            <v>0</v>
          </cell>
          <cell r="B648">
            <v>0</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row>
        <row r="649">
          <cell r="A649">
            <v>0</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row>
        <row r="650">
          <cell r="A650">
            <v>0</v>
          </cell>
          <cell r="B650">
            <v>0</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row>
        <row r="652">
          <cell r="A652">
            <v>0</v>
          </cell>
          <cell r="B652">
            <v>0</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row>
        <row r="653">
          <cell r="A653">
            <v>0</v>
          </cell>
          <cell r="B653">
            <v>0</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row>
        <row r="654">
          <cell r="A654">
            <v>0</v>
          </cell>
          <cell r="B654">
            <v>0</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row>
        <row r="655">
          <cell r="A655">
            <v>0</v>
          </cell>
          <cell r="B655">
            <v>0</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row>
        <row r="656">
          <cell r="A656">
            <v>0</v>
          </cell>
          <cell r="B656">
            <v>0</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row>
        <row r="657">
          <cell r="A657">
            <v>0</v>
          </cell>
          <cell r="B657">
            <v>0</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row>
        <row r="658">
          <cell r="A658">
            <v>0</v>
          </cell>
          <cell r="B658">
            <v>0</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row>
        <row r="659">
          <cell r="A659">
            <v>0</v>
          </cell>
          <cell r="B659">
            <v>0</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row>
        <row r="660">
          <cell r="A660">
            <v>0</v>
          </cell>
          <cell r="B660">
            <v>0</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row>
        <row r="661">
          <cell r="A661">
            <v>0</v>
          </cell>
          <cell r="B661">
            <v>0</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row>
        <row r="662">
          <cell r="A662">
            <v>0</v>
          </cell>
          <cell r="B662">
            <v>0</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row>
        <row r="663">
          <cell r="A663">
            <v>0</v>
          </cell>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row>
        <row r="664">
          <cell r="A664">
            <v>0</v>
          </cell>
          <cell r="B664">
            <v>0</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row>
        <row r="665">
          <cell r="A665">
            <v>0</v>
          </cell>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row>
        <row r="666">
          <cell r="A666">
            <v>0</v>
          </cell>
          <cell r="B666">
            <v>0</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row>
        <row r="667">
          <cell r="A667">
            <v>0</v>
          </cell>
          <cell r="B667">
            <v>0</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row>
        <row r="668">
          <cell r="A668">
            <v>0</v>
          </cell>
          <cell r="B668">
            <v>0</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row>
        <row r="670">
          <cell r="A670">
            <v>0</v>
          </cell>
          <cell r="B670">
            <v>0</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row>
        <row r="671">
          <cell r="A671">
            <v>0</v>
          </cell>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row>
        <row r="672">
          <cell r="A672">
            <v>0</v>
          </cell>
          <cell r="B672">
            <v>0</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row>
        <row r="673">
          <cell r="A673">
            <v>0</v>
          </cell>
          <cell r="B673">
            <v>0</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row>
        <row r="674">
          <cell r="A674">
            <v>0</v>
          </cell>
          <cell r="B674">
            <v>0</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row>
        <row r="675">
          <cell r="A675">
            <v>0</v>
          </cell>
          <cell r="B675">
            <v>0</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row>
        <row r="676">
          <cell r="A676">
            <v>0</v>
          </cell>
          <cell r="B676">
            <v>0</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row>
        <row r="677">
          <cell r="A677">
            <v>0</v>
          </cell>
          <cell r="B677">
            <v>0</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row>
        <row r="678">
          <cell r="A678">
            <v>0</v>
          </cell>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row>
        <row r="679">
          <cell r="A679">
            <v>0</v>
          </cell>
          <cell r="B679">
            <v>0</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row>
        <row r="680">
          <cell r="A680">
            <v>0</v>
          </cell>
          <cell r="B680">
            <v>0</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row>
        <row r="681">
          <cell r="A681">
            <v>0</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row>
        <row r="682">
          <cell r="A682">
            <v>0</v>
          </cell>
          <cell r="B682">
            <v>0</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row>
        <row r="683">
          <cell r="A683">
            <v>0</v>
          </cell>
          <cell r="B683">
            <v>0</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row>
        <row r="684">
          <cell r="A684">
            <v>0</v>
          </cell>
          <cell r="B684">
            <v>0</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row>
        <row r="685">
          <cell r="A685">
            <v>0</v>
          </cell>
          <cell r="B685">
            <v>0</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row>
        <row r="686">
          <cell r="A686">
            <v>0</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row>
        <row r="687">
          <cell r="A687">
            <v>0</v>
          </cell>
          <cell r="B687">
            <v>0</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row>
        <row r="690">
          <cell r="A690">
            <v>0</v>
          </cell>
          <cell r="B690">
            <v>0</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row>
        <row r="691">
          <cell r="A691">
            <v>0</v>
          </cell>
          <cell r="B691">
            <v>0</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row>
        <row r="692">
          <cell r="A692">
            <v>0</v>
          </cell>
          <cell r="B692">
            <v>0</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row>
        <row r="693">
          <cell r="A693">
            <v>0</v>
          </cell>
          <cell r="B693">
            <v>0</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row>
        <row r="694">
          <cell r="A694">
            <v>0</v>
          </cell>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row>
        <row r="695">
          <cell r="A695">
            <v>0</v>
          </cell>
          <cell r="B695">
            <v>0</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row>
        <row r="696">
          <cell r="A696">
            <v>0</v>
          </cell>
          <cell r="B696">
            <v>0</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row>
        <row r="697">
          <cell r="A697">
            <v>0</v>
          </cell>
          <cell r="B697">
            <v>0</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row>
        <row r="698">
          <cell r="A698">
            <v>0</v>
          </cell>
          <cell r="B698">
            <v>0</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row>
        <row r="699">
          <cell r="A699">
            <v>0</v>
          </cell>
          <cell r="B699">
            <v>0</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row>
        <row r="700">
          <cell r="A700">
            <v>0</v>
          </cell>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row>
        <row r="701">
          <cell r="A701">
            <v>0</v>
          </cell>
          <cell r="B701">
            <v>0</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row>
        <row r="702">
          <cell r="A702">
            <v>0</v>
          </cell>
          <cell r="B702">
            <v>0</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row>
        <row r="703">
          <cell r="A703">
            <v>0</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row>
        <row r="704">
          <cell r="A704">
            <v>0</v>
          </cell>
          <cell r="B704">
            <v>0</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row>
        <row r="705">
          <cell r="A705">
            <v>0</v>
          </cell>
          <cell r="B705">
            <v>0</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row>
        <row r="706">
          <cell r="A706">
            <v>0</v>
          </cell>
          <cell r="B706">
            <v>0</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row>
        <row r="707">
          <cell r="A707">
            <v>0</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row>
        <row r="708">
          <cell r="A708">
            <v>0</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row>
        <row r="709">
          <cell r="A709">
            <v>0</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row>
        <row r="710">
          <cell r="A710">
            <v>0</v>
          </cell>
          <cell r="B710">
            <v>0</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row>
        <row r="711">
          <cell r="A711">
            <v>0</v>
          </cell>
          <cell r="B711">
            <v>0</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row>
        <row r="712">
          <cell r="A712">
            <v>0</v>
          </cell>
          <cell r="B712">
            <v>0</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row>
        <row r="713">
          <cell r="A713">
            <v>0</v>
          </cell>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row>
        <row r="714">
          <cell r="A714">
            <v>0</v>
          </cell>
          <cell r="B714">
            <v>0</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row>
        <row r="715">
          <cell r="A715">
            <v>0</v>
          </cell>
          <cell r="B715">
            <v>0</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row>
        <row r="717">
          <cell r="A717">
            <v>0</v>
          </cell>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row>
        <row r="718">
          <cell r="A718">
            <v>0</v>
          </cell>
          <cell r="B718">
            <v>0</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row>
        <row r="720">
          <cell r="A720">
            <v>0</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row>
        <row r="721">
          <cell r="A721">
            <v>0</v>
          </cell>
          <cell r="B721">
            <v>0</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row>
        <row r="722">
          <cell r="A722">
            <v>0</v>
          </cell>
          <cell r="B722">
            <v>0</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row>
        <row r="723">
          <cell r="A723">
            <v>0</v>
          </cell>
          <cell r="B723">
            <v>0</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row>
        <row r="724">
          <cell r="A724">
            <v>0</v>
          </cell>
          <cell r="B724">
            <v>0</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row>
        <row r="725">
          <cell r="A725">
            <v>0</v>
          </cell>
          <cell r="B725">
            <v>0</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row>
        <row r="726">
          <cell r="A726">
            <v>0</v>
          </cell>
          <cell r="B726">
            <v>0</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row>
        <row r="727">
          <cell r="A727">
            <v>0</v>
          </cell>
          <cell r="B727">
            <v>0</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row>
        <row r="728">
          <cell r="A728">
            <v>0</v>
          </cell>
          <cell r="B728">
            <v>0</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row>
        <row r="729">
          <cell r="A729">
            <v>0</v>
          </cell>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row>
        <row r="730">
          <cell r="A730">
            <v>0</v>
          </cell>
          <cell r="B730">
            <v>0</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row>
        <row r="732">
          <cell r="A732">
            <v>0</v>
          </cell>
          <cell r="B732">
            <v>0</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row>
        <row r="733">
          <cell r="A733">
            <v>0</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row>
        <row r="734">
          <cell r="A734">
            <v>0</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row>
        <row r="735">
          <cell r="A735">
            <v>0</v>
          </cell>
          <cell r="B735">
            <v>0</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row>
        <row r="736">
          <cell r="A736">
            <v>0</v>
          </cell>
          <cell r="B736">
            <v>0</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row>
        <row r="737">
          <cell r="A737">
            <v>0</v>
          </cell>
          <cell r="B737">
            <v>0</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row>
        <row r="738">
          <cell r="A738">
            <v>0</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row>
        <row r="739">
          <cell r="A739">
            <v>0</v>
          </cell>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row>
        <row r="740">
          <cell r="A740">
            <v>0</v>
          </cell>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row>
        <row r="741">
          <cell r="A741">
            <v>0</v>
          </cell>
          <cell r="B741">
            <v>0</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row>
        <row r="742">
          <cell r="A742">
            <v>0</v>
          </cell>
          <cell r="B742">
            <v>0</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row>
        <row r="743">
          <cell r="A743">
            <v>0</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row>
        <row r="744">
          <cell r="A744">
            <v>0</v>
          </cell>
          <cell r="B744">
            <v>0</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row>
        <row r="745">
          <cell r="A745">
            <v>0</v>
          </cell>
          <cell r="B745">
            <v>0</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row>
        <row r="746">
          <cell r="A746">
            <v>0</v>
          </cell>
          <cell r="B746">
            <v>0</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row>
        <row r="747">
          <cell r="A747">
            <v>0</v>
          </cell>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row>
        <row r="748">
          <cell r="A748">
            <v>0</v>
          </cell>
          <cell r="B748">
            <v>0</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row>
        <row r="749">
          <cell r="A749">
            <v>0</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row>
        <row r="750">
          <cell r="A750">
            <v>0</v>
          </cell>
          <cell r="B750">
            <v>0</v>
          </cell>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row>
        <row r="751">
          <cell r="A751">
            <v>0</v>
          </cell>
          <cell r="B751">
            <v>0</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row>
        <row r="752">
          <cell r="A752">
            <v>0</v>
          </cell>
          <cell r="B752">
            <v>0</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row>
        <row r="754">
          <cell r="A754">
            <v>0</v>
          </cell>
          <cell r="B754">
            <v>0</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row>
        <row r="755">
          <cell r="A755">
            <v>0</v>
          </cell>
          <cell r="B755">
            <v>0</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row>
        <row r="756">
          <cell r="A756">
            <v>0</v>
          </cell>
          <cell r="B756">
            <v>0</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row>
        <row r="757">
          <cell r="A757">
            <v>0</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row>
        <row r="758">
          <cell r="A758">
            <v>0</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row>
        <row r="759">
          <cell r="A759">
            <v>0</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row>
        <row r="760">
          <cell r="A760">
            <v>0</v>
          </cell>
          <cell r="B760">
            <v>0</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row>
        <row r="761">
          <cell r="A761">
            <v>0</v>
          </cell>
          <cell r="B761">
            <v>0</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row>
        <row r="762">
          <cell r="A762">
            <v>0</v>
          </cell>
          <cell r="B762">
            <v>0</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row>
        <row r="763">
          <cell r="A763">
            <v>0</v>
          </cell>
          <cell r="B763">
            <v>0</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row>
        <row r="764">
          <cell r="A764">
            <v>0</v>
          </cell>
          <cell r="B764">
            <v>0</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row>
        <row r="765">
          <cell r="A765">
            <v>0</v>
          </cell>
          <cell r="B765">
            <v>0</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row>
        <row r="766">
          <cell r="A766">
            <v>0</v>
          </cell>
          <cell r="B766">
            <v>0</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row>
        <row r="767">
          <cell r="A767">
            <v>0</v>
          </cell>
          <cell r="B767">
            <v>0</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row>
        <row r="768">
          <cell r="A768">
            <v>0</v>
          </cell>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row>
        <row r="769">
          <cell r="A769">
            <v>0</v>
          </cell>
          <cell r="B769">
            <v>0</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row>
        <row r="770">
          <cell r="A770">
            <v>0</v>
          </cell>
          <cell r="B770">
            <v>0</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row>
        <row r="771">
          <cell r="A771">
            <v>0</v>
          </cell>
          <cell r="B771">
            <v>0</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row>
        <row r="772">
          <cell r="A772">
            <v>0</v>
          </cell>
          <cell r="B772">
            <v>0</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row>
        <row r="773">
          <cell r="A773">
            <v>0</v>
          </cell>
          <cell r="B773">
            <v>0</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row>
        <row r="774">
          <cell r="A774">
            <v>0</v>
          </cell>
          <cell r="B774">
            <v>0</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row>
        <row r="775">
          <cell r="A775">
            <v>0</v>
          </cell>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row>
        <row r="776">
          <cell r="A776">
            <v>0</v>
          </cell>
          <cell r="B776">
            <v>0</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row>
        <row r="777">
          <cell r="A777">
            <v>0</v>
          </cell>
          <cell r="B777">
            <v>0</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row>
        <row r="778">
          <cell r="A778">
            <v>0</v>
          </cell>
          <cell r="B778">
            <v>0</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row>
        <row r="779">
          <cell r="A779">
            <v>0</v>
          </cell>
          <cell r="B779">
            <v>0</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row>
        <row r="780">
          <cell r="A780">
            <v>0</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row>
        <row r="781">
          <cell r="A781">
            <v>0</v>
          </cell>
          <cell r="B781">
            <v>0</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row>
        <row r="782">
          <cell r="A782">
            <v>0</v>
          </cell>
          <cell r="B782">
            <v>0</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row>
        <row r="783">
          <cell r="A783">
            <v>0</v>
          </cell>
          <cell r="B783">
            <v>0</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row>
        <row r="784">
          <cell r="A784">
            <v>0</v>
          </cell>
          <cell r="B784">
            <v>0</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row>
        <row r="785">
          <cell r="A785">
            <v>0</v>
          </cell>
          <cell r="B785">
            <v>0</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row>
        <row r="786">
          <cell r="A786">
            <v>0</v>
          </cell>
          <cell r="B786">
            <v>0</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row>
        <row r="787">
          <cell r="A787">
            <v>0</v>
          </cell>
          <cell r="B787">
            <v>0</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row>
        <row r="788">
          <cell r="A788">
            <v>0</v>
          </cell>
          <cell r="B788">
            <v>0</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row>
        <row r="789">
          <cell r="A789">
            <v>0</v>
          </cell>
          <cell r="B789">
            <v>0</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row>
        <row r="790">
          <cell r="A790">
            <v>0</v>
          </cell>
          <cell r="B790">
            <v>0</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row>
        <row r="791">
          <cell r="A791">
            <v>0</v>
          </cell>
          <cell r="B791">
            <v>0</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row>
        <row r="792">
          <cell r="A792">
            <v>0</v>
          </cell>
          <cell r="B792">
            <v>0</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row>
        <row r="793">
          <cell r="A793">
            <v>0</v>
          </cell>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row>
        <row r="794">
          <cell r="A794">
            <v>0</v>
          </cell>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row>
        <row r="795">
          <cell r="A795">
            <v>0</v>
          </cell>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row>
        <row r="796">
          <cell r="A796">
            <v>0</v>
          </cell>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row>
        <row r="797">
          <cell r="A797">
            <v>0</v>
          </cell>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row>
        <row r="798">
          <cell r="A798">
            <v>0</v>
          </cell>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row>
        <row r="799">
          <cell r="A799">
            <v>0</v>
          </cell>
          <cell r="B799">
            <v>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row>
        <row r="800">
          <cell r="A800">
            <v>0</v>
          </cell>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row>
        <row r="801">
          <cell r="A801">
            <v>0</v>
          </cell>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row>
        <row r="802">
          <cell r="A802">
            <v>0</v>
          </cell>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row>
        <row r="803">
          <cell r="A803">
            <v>0</v>
          </cell>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row>
        <row r="804">
          <cell r="A804">
            <v>0</v>
          </cell>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row>
        <row r="805">
          <cell r="A805">
            <v>0</v>
          </cell>
          <cell r="B805">
            <v>0</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row>
        <row r="806">
          <cell r="A806">
            <v>0</v>
          </cell>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row>
        <row r="807">
          <cell r="A807">
            <v>0</v>
          </cell>
          <cell r="B807">
            <v>0</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row>
        <row r="808">
          <cell r="A808">
            <v>0</v>
          </cell>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row>
        <row r="809">
          <cell r="A809">
            <v>0</v>
          </cell>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row>
        <row r="810">
          <cell r="A810">
            <v>0</v>
          </cell>
          <cell r="B810">
            <v>0</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row>
        <row r="811">
          <cell r="A811">
            <v>0</v>
          </cell>
          <cell r="B811">
            <v>0</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row>
        <row r="812">
          <cell r="A812">
            <v>0</v>
          </cell>
          <cell r="B812">
            <v>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row>
        <row r="813">
          <cell r="A813">
            <v>0</v>
          </cell>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row>
        <row r="814">
          <cell r="A814">
            <v>0</v>
          </cell>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row>
        <row r="815">
          <cell r="A815">
            <v>0</v>
          </cell>
          <cell r="B815">
            <v>0</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row>
        <row r="816">
          <cell r="A816">
            <v>0</v>
          </cell>
          <cell r="B816">
            <v>0</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row>
        <row r="817">
          <cell r="A817">
            <v>0</v>
          </cell>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row>
        <row r="818">
          <cell r="A818">
            <v>0</v>
          </cell>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row>
        <row r="819">
          <cell r="A819">
            <v>0</v>
          </cell>
          <cell r="B819">
            <v>0</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row>
        <row r="820">
          <cell r="A820">
            <v>0</v>
          </cell>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row>
        <row r="821">
          <cell r="A821">
            <v>0</v>
          </cell>
          <cell r="B821">
            <v>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row>
        <row r="822">
          <cell r="A822">
            <v>0</v>
          </cell>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row>
        <row r="823">
          <cell r="A823">
            <v>0</v>
          </cell>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row>
        <row r="824">
          <cell r="A824">
            <v>0</v>
          </cell>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row>
        <row r="825">
          <cell r="A825">
            <v>0</v>
          </cell>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row>
        <row r="826">
          <cell r="A826">
            <v>0</v>
          </cell>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row>
        <row r="827">
          <cell r="A827">
            <v>0</v>
          </cell>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row>
        <row r="828">
          <cell r="A828">
            <v>0</v>
          </cell>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row>
        <row r="829">
          <cell r="A829">
            <v>0</v>
          </cell>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row>
        <row r="830">
          <cell r="A830">
            <v>0</v>
          </cell>
          <cell r="B830">
            <v>0</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row>
        <row r="831">
          <cell r="A831">
            <v>0</v>
          </cell>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row>
        <row r="832">
          <cell r="A832">
            <v>0</v>
          </cell>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row>
        <row r="833">
          <cell r="A833">
            <v>0</v>
          </cell>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row>
        <row r="834">
          <cell r="A834">
            <v>0</v>
          </cell>
          <cell r="B834">
            <v>0</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row>
        <row r="835">
          <cell r="A835">
            <v>0</v>
          </cell>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row>
        <row r="836">
          <cell r="A836">
            <v>0</v>
          </cell>
          <cell r="B836">
            <v>0</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row>
        <row r="837">
          <cell r="A837">
            <v>0</v>
          </cell>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row>
        <row r="838">
          <cell r="A838">
            <v>0</v>
          </cell>
          <cell r="B838">
            <v>0</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row>
        <row r="839">
          <cell r="A839">
            <v>0</v>
          </cell>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row>
        <row r="840">
          <cell r="A840">
            <v>0</v>
          </cell>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row>
        <row r="841">
          <cell r="A841">
            <v>0</v>
          </cell>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row>
        <row r="842">
          <cell r="A842">
            <v>0</v>
          </cell>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row>
        <row r="843">
          <cell r="A843">
            <v>0</v>
          </cell>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row>
        <row r="844">
          <cell r="A844">
            <v>0</v>
          </cell>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row>
        <row r="845">
          <cell r="A845">
            <v>0</v>
          </cell>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row>
        <row r="846">
          <cell r="A846">
            <v>0</v>
          </cell>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row>
        <row r="847">
          <cell r="A847">
            <v>0</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row>
        <row r="848">
          <cell r="A848">
            <v>0</v>
          </cell>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row>
        <row r="849">
          <cell r="A849">
            <v>0</v>
          </cell>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row>
        <row r="850">
          <cell r="A850">
            <v>0</v>
          </cell>
          <cell r="B850">
            <v>0</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row>
        <row r="851">
          <cell r="A851">
            <v>0</v>
          </cell>
          <cell r="B851">
            <v>0</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row>
        <row r="852">
          <cell r="A852">
            <v>0</v>
          </cell>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row>
        <row r="853">
          <cell r="A853">
            <v>0</v>
          </cell>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row>
        <row r="854">
          <cell r="A854">
            <v>0</v>
          </cell>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row>
        <row r="855">
          <cell r="A855">
            <v>0</v>
          </cell>
          <cell r="B855">
            <v>0</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row>
        <row r="856">
          <cell r="A856">
            <v>0</v>
          </cell>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row>
        <row r="857">
          <cell r="A857">
            <v>0</v>
          </cell>
          <cell r="B857">
            <v>0</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row>
        <row r="858">
          <cell r="A858">
            <v>0</v>
          </cell>
          <cell r="B858">
            <v>0</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row>
        <row r="859">
          <cell r="A859">
            <v>0</v>
          </cell>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row>
        <row r="860">
          <cell r="A860">
            <v>0</v>
          </cell>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row>
        <row r="861">
          <cell r="A861">
            <v>0</v>
          </cell>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row>
        <row r="862">
          <cell r="A862">
            <v>0</v>
          </cell>
          <cell r="B862">
            <v>0</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row>
        <row r="863">
          <cell r="A863">
            <v>0</v>
          </cell>
          <cell r="B863">
            <v>0</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row>
        <row r="864">
          <cell r="A864">
            <v>0</v>
          </cell>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row>
        <row r="865">
          <cell r="A865">
            <v>0</v>
          </cell>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row>
        <row r="866">
          <cell r="A866">
            <v>0</v>
          </cell>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row>
        <row r="867">
          <cell r="A867">
            <v>0</v>
          </cell>
          <cell r="B867">
            <v>0</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row>
        <row r="868">
          <cell r="A868">
            <v>0</v>
          </cell>
          <cell r="B868">
            <v>0</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row>
        <row r="869">
          <cell r="A869">
            <v>0</v>
          </cell>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row>
        <row r="870">
          <cell r="A870">
            <v>0</v>
          </cell>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row>
        <row r="871">
          <cell r="A871">
            <v>0</v>
          </cell>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row>
        <row r="872">
          <cell r="A872">
            <v>0</v>
          </cell>
          <cell r="B872">
            <v>0</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row>
        <row r="873">
          <cell r="A873">
            <v>0</v>
          </cell>
          <cell r="B873">
            <v>0</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row>
        <row r="874">
          <cell r="A874">
            <v>0</v>
          </cell>
          <cell r="B874">
            <v>0</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row>
        <row r="875">
          <cell r="A875">
            <v>0</v>
          </cell>
          <cell r="B875">
            <v>0</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row>
        <row r="876">
          <cell r="A876">
            <v>0</v>
          </cell>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row>
        <row r="877">
          <cell r="A877">
            <v>0</v>
          </cell>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row>
        <row r="878">
          <cell r="A878">
            <v>0</v>
          </cell>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row>
        <row r="879">
          <cell r="A879">
            <v>0</v>
          </cell>
          <cell r="B879">
            <v>0</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row>
        <row r="880">
          <cell r="A880">
            <v>0</v>
          </cell>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row>
        <row r="881">
          <cell r="A881">
            <v>0</v>
          </cell>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row>
        <row r="882">
          <cell r="A882">
            <v>0</v>
          </cell>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row>
        <row r="883">
          <cell r="A883">
            <v>0</v>
          </cell>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row>
        <row r="884">
          <cell r="A884">
            <v>0</v>
          </cell>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row>
        <row r="885">
          <cell r="A885">
            <v>0</v>
          </cell>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row>
        <row r="886">
          <cell r="A886">
            <v>0</v>
          </cell>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row>
        <row r="887">
          <cell r="A887">
            <v>0</v>
          </cell>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row>
        <row r="888">
          <cell r="A888">
            <v>0</v>
          </cell>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row>
        <row r="889">
          <cell r="A889">
            <v>0</v>
          </cell>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row>
        <row r="890">
          <cell r="A890">
            <v>0</v>
          </cell>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row>
        <row r="891">
          <cell r="A891">
            <v>0</v>
          </cell>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row>
        <row r="892">
          <cell r="A892">
            <v>0</v>
          </cell>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row>
        <row r="893">
          <cell r="A893">
            <v>0</v>
          </cell>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row>
        <row r="894">
          <cell r="A894">
            <v>0</v>
          </cell>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row>
        <row r="895">
          <cell r="A895">
            <v>0</v>
          </cell>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row>
        <row r="896">
          <cell r="A896">
            <v>0</v>
          </cell>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row>
        <row r="897">
          <cell r="A897">
            <v>0</v>
          </cell>
          <cell r="B897">
            <v>0</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row>
        <row r="898">
          <cell r="A898">
            <v>0</v>
          </cell>
          <cell r="B898">
            <v>0</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row>
        <row r="899">
          <cell r="A899">
            <v>0</v>
          </cell>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row>
        <row r="900">
          <cell r="A900">
            <v>0</v>
          </cell>
          <cell r="B900">
            <v>0</v>
          </cell>
          <cell r="C900">
            <v>0</v>
          </cell>
          <cell r="D900">
            <v>0</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row>
        <row r="901">
          <cell r="A901">
            <v>0</v>
          </cell>
          <cell r="B901">
            <v>0</v>
          </cell>
          <cell r="C901">
            <v>0</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row>
        <row r="902">
          <cell r="A902">
            <v>0</v>
          </cell>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row>
        <row r="903">
          <cell r="A903">
            <v>0</v>
          </cell>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row>
        <row r="904">
          <cell r="A904">
            <v>0</v>
          </cell>
          <cell r="B904">
            <v>0</v>
          </cell>
          <cell r="C904">
            <v>0</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row>
        <row r="905">
          <cell r="A905">
            <v>0</v>
          </cell>
          <cell r="B905">
            <v>0</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row>
        <row r="906">
          <cell r="A906">
            <v>0</v>
          </cell>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row>
        <row r="907">
          <cell r="A907">
            <v>0</v>
          </cell>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row>
        <row r="908">
          <cell r="A908">
            <v>0</v>
          </cell>
          <cell r="B908">
            <v>0</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row>
        <row r="909">
          <cell r="A909">
            <v>0</v>
          </cell>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row>
        <row r="910">
          <cell r="A910">
            <v>0</v>
          </cell>
          <cell r="B910">
            <v>0</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row>
        <row r="911">
          <cell r="A911">
            <v>0</v>
          </cell>
          <cell r="B911">
            <v>0</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row>
        <row r="912">
          <cell r="A912">
            <v>0</v>
          </cell>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row>
        <row r="913">
          <cell r="A913">
            <v>0</v>
          </cell>
          <cell r="B913">
            <v>0</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row>
        <row r="914">
          <cell r="A914">
            <v>0</v>
          </cell>
          <cell r="B914">
            <v>0</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row>
        <row r="915">
          <cell r="A915">
            <v>0</v>
          </cell>
          <cell r="B915">
            <v>0</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row>
        <row r="916">
          <cell r="A916">
            <v>0</v>
          </cell>
          <cell r="B916">
            <v>0</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row>
        <row r="917">
          <cell r="A917">
            <v>0</v>
          </cell>
          <cell r="B917">
            <v>0</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row>
        <row r="918">
          <cell r="A918">
            <v>0</v>
          </cell>
          <cell r="B918">
            <v>0</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row>
        <row r="919">
          <cell r="A919">
            <v>0</v>
          </cell>
          <cell r="B919">
            <v>0</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row>
        <row r="920">
          <cell r="A920">
            <v>0</v>
          </cell>
          <cell r="B920">
            <v>0</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row>
        <row r="921">
          <cell r="A921">
            <v>0</v>
          </cell>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row>
        <row r="922">
          <cell r="A922">
            <v>0</v>
          </cell>
          <cell r="B922">
            <v>0</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row>
        <row r="923">
          <cell r="A923">
            <v>0</v>
          </cell>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row>
        <row r="924">
          <cell r="A924">
            <v>0</v>
          </cell>
          <cell r="B924">
            <v>0</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row>
        <row r="925">
          <cell r="A925">
            <v>0</v>
          </cell>
          <cell r="B925">
            <v>0</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row>
        <row r="926">
          <cell r="A926">
            <v>0</v>
          </cell>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row>
        <row r="927">
          <cell r="A927">
            <v>0</v>
          </cell>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row>
        <row r="928">
          <cell r="A928">
            <v>0</v>
          </cell>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row>
        <row r="929">
          <cell r="A929">
            <v>0</v>
          </cell>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row>
        <row r="930">
          <cell r="A930">
            <v>0</v>
          </cell>
          <cell r="B930">
            <v>0</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row>
        <row r="931">
          <cell r="A931">
            <v>0</v>
          </cell>
          <cell r="B931">
            <v>0</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row>
        <row r="932">
          <cell r="A932">
            <v>0</v>
          </cell>
          <cell r="B932">
            <v>0</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row>
      </sheetData>
      <sheetData sheetId="2" refreshError="1"/>
      <sheetData sheetId="3" refreshError="1">
        <row r="4">
          <cell r="AL4" t="str">
            <v>SR</v>
          </cell>
          <cell r="AM4" t="str">
            <v>YES</v>
          </cell>
          <cell r="AN4" t="str">
            <v>RAISED BY EMAIL</v>
          </cell>
        </row>
        <row r="5">
          <cell r="AL5" t="str">
            <v>ER</v>
          </cell>
          <cell r="AM5" t="str">
            <v>PENDING</v>
          </cell>
          <cell r="AN5" t="str">
            <v>RAISED BY ACADEMIC</v>
          </cell>
        </row>
        <row r="6">
          <cell r="AL6" t="str">
            <v>JH</v>
          </cell>
          <cell r="AN6" t="str">
            <v>RAISED BY BUSINESS SCHOOL</v>
          </cell>
        </row>
        <row r="7">
          <cell r="AN7" t="str">
            <v>RAISED BY RESEARCH ACCOUNTING</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ING CHECKLIST - START HERE"/>
      <sheetName val="COST SUMMARY"/>
      <sheetName val="OVERHEAD CALCULATION"/>
      <sheetName val="Costs"/>
      <sheetName val="Authorisation"/>
      <sheetName val="LOOKUP TABLES AND REF DATA"/>
    </sheetNames>
    <sheetDataSet>
      <sheetData sheetId="0" refreshError="1"/>
      <sheetData sheetId="1" refreshError="1">
        <row r="30">
          <cell r="N30">
            <v>1</v>
          </cell>
          <cell r="T30" t="str">
            <v>Commerical Manager</v>
          </cell>
        </row>
        <row r="31">
          <cell r="T31" t="str">
            <v>Research Fellow</v>
          </cell>
        </row>
        <row r="32">
          <cell r="T32" t="str">
            <v>Research Fellow</v>
          </cell>
        </row>
        <row r="33">
          <cell r="T33" t="str">
            <v>Associate Research Fellow</v>
          </cell>
        </row>
        <row r="34">
          <cell r="T34" t="str">
            <v>Associate Research Fellow</v>
          </cell>
        </row>
        <row r="35">
          <cell r="T35" t="str">
            <v>Ken Evans</v>
          </cell>
        </row>
        <row r="36">
          <cell r="T36" t="str">
            <v>Steve Eichorn</v>
          </cell>
        </row>
        <row r="37">
          <cell r="T37" t="str">
            <v>Paula Sanderson</v>
          </cell>
        </row>
        <row r="38">
          <cell r="T38" t="str">
            <v>Diana McNeil</v>
          </cell>
        </row>
        <row r="39">
          <cell r="T39" t="str">
            <v>Samantha Livvy</v>
          </cell>
        </row>
        <row r="40">
          <cell r="T40" t="str">
            <v>Oana Ghita</v>
          </cell>
        </row>
        <row r="41">
          <cell r="T41" t="str">
            <v>Luke Savage</v>
          </cell>
        </row>
        <row r="42">
          <cell r="T42" t="str">
            <v>Linda Urlu</v>
          </cell>
        </row>
        <row r="43">
          <cell r="T43" t="str">
            <v>A N Other (C Grade)</v>
          </cell>
        </row>
        <row r="44">
          <cell r="T44" t="str">
            <v>Dave Baker</v>
          </cell>
        </row>
        <row r="45">
          <cell r="T45" t="str">
            <v>Ian Moon</v>
          </cell>
        </row>
        <row r="46">
          <cell r="T46" t="str">
            <v/>
          </cell>
        </row>
        <row r="47">
          <cell r="T47" t="str">
            <v/>
          </cell>
        </row>
        <row r="48">
          <cell r="T48" t="str">
            <v>Other Direct Costs (not incl. Subcontracts)</v>
          </cell>
        </row>
        <row r="49">
          <cell r="T49" t="str">
            <v>Project Positioning meetings</v>
          </cell>
        </row>
        <row r="50">
          <cell r="T50" t="str">
            <v>Exeter meeting (room/equipment hire, catering)</v>
          </cell>
        </row>
        <row r="51">
          <cell r="T51" t="str">
            <v>Seminars</v>
          </cell>
        </row>
        <row r="52">
          <cell r="T52" t="str">
            <v>Workshops</v>
          </cell>
        </row>
        <row r="53">
          <cell r="T53" t="str">
            <v>Translation</v>
          </cell>
        </row>
        <row r="54">
          <cell r="T54" t="str">
            <v>Specific Training</v>
          </cell>
        </row>
        <row r="55">
          <cell r="T55" t="str">
            <v>Printing</v>
          </cell>
        </row>
        <row r="56">
          <cell r="T56" t="str">
            <v>Partner Visits</v>
          </cell>
        </row>
        <row r="57">
          <cell r="T57" t="str">
            <v>Student accommodation</v>
          </cell>
        </row>
        <row r="58">
          <cell r="T58" t="str">
            <v>R&amp;D Meetings and external events</v>
          </cell>
        </row>
        <row r="59">
          <cell r="T59" t="str">
            <v>Networking - Promotion/Dissemination of info</v>
          </cell>
        </row>
        <row r="60">
          <cell r="T60" t="str">
            <v>Project Management Seminars</v>
          </cell>
        </row>
        <row r="61">
          <cell r="T61" t="str">
            <v>Comminication of project, newsleters, website</v>
          </cell>
        </row>
        <row r="62">
          <cell r="T62" t="str">
            <v>Final Conference</v>
          </cell>
        </row>
        <row r="63">
          <cell r="T63" t="str">
            <v>Kick-off meeting</v>
          </cell>
        </row>
        <row r="64">
          <cell r="T64" t="str">
            <v>Steering Committees</v>
          </cell>
        </row>
        <row r="65">
          <cell r="T65" t="str">
            <v/>
          </cell>
        </row>
        <row r="67">
          <cell r="T67" t="str">
            <v>Subcontracts</v>
          </cell>
        </row>
        <row r="68">
          <cell r="T68" t="str">
            <v>MRF Facilities</v>
          </cell>
        </row>
        <row r="70">
          <cell r="T70" t="str">
            <v>Research Eligible Costs (A)</v>
          </cell>
        </row>
        <row r="72">
          <cell r="T72" t="str">
            <v>Eligible EU Overheads (B)= A x 0</v>
          </cell>
        </row>
        <row r="74">
          <cell r="T74" t="str">
            <v>Total RTD Eligible Costs</v>
          </cell>
        </row>
        <row r="76">
          <cell r="T76" t="str">
            <v>Total EU Contribution = A + B x  0.5</v>
          </cell>
        </row>
        <row r="78">
          <cell r="T78" t="str">
            <v>Management/ Training/ Other</v>
          </cell>
        </row>
        <row r="83">
          <cell r="T83" t="str">
            <v xml:space="preserve">Eligible EU Management Overheads </v>
          </cell>
        </row>
        <row r="85">
          <cell r="T85" t="str">
            <v>Certificate on Financial Certification</v>
          </cell>
        </row>
        <row r="87">
          <cell r="T87" t="str">
            <v>Total Managment</v>
          </cell>
        </row>
        <row r="89">
          <cell r="T89" t="str">
            <v>TOTAL ELIGIBLE COSTS</v>
          </cell>
        </row>
        <row r="91">
          <cell r="T91" t="str">
            <v xml:space="preserve">Total Eu Contribution </v>
          </cell>
        </row>
      </sheetData>
      <sheetData sheetId="2" refreshError="1"/>
      <sheetData sheetId="3" refreshError="1"/>
      <sheetData sheetId="4" refreshError="1"/>
      <sheetData sheetId="5" refreshError="1">
        <row r="5">
          <cell r="G5" t="str">
            <v>(P)</v>
          </cell>
        </row>
        <row r="6">
          <cell r="A6" t="str">
            <v>FP_7</v>
          </cell>
          <cell r="G6" t="str">
            <v>(C)</v>
          </cell>
        </row>
        <row r="7">
          <cell r="A7" t="str">
            <v>NON_FP</v>
          </cell>
          <cell r="G7" t="str">
            <v>(S)</v>
          </cell>
        </row>
        <row r="10">
          <cell r="F10" t="str">
            <v>YES</v>
          </cell>
        </row>
        <row r="11">
          <cell r="F11" t="str">
            <v>NO</v>
          </cell>
        </row>
        <row r="12">
          <cell r="F12" t="str">
            <v>N/A</v>
          </cell>
        </row>
        <row r="16">
          <cell r="F16" t="str">
            <v>PI</v>
          </cell>
        </row>
        <row r="17">
          <cell r="F17" t="str">
            <v>CO-I</v>
          </cell>
        </row>
        <row r="18">
          <cell r="F18" t="str">
            <v>PDRA</v>
          </cell>
        </row>
        <row r="19">
          <cell r="F19" t="str">
            <v>RESEARCH ASSISTANT</v>
          </cell>
        </row>
        <row r="20">
          <cell r="F20" t="str">
            <v>ADMIN ASSISTANT</v>
          </cell>
        </row>
        <row r="21">
          <cell r="F21" t="str">
            <v>TECHNICIAN</v>
          </cell>
        </row>
        <row r="22">
          <cell r="F22" t="str">
            <v>MC FELLOW</v>
          </cell>
        </row>
        <row r="23">
          <cell r="F23" t="str">
            <v>OTHER</v>
          </cell>
        </row>
        <row r="34">
          <cell r="F34" t="str">
            <v>RTD</v>
          </cell>
        </row>
        <row r="35">
          <cell r="F35" t="str">
            <v>MGT</v>
          </cell>
        </row>
        <row r="36">
          <cell r="A36" t="str">
            <v>Advertising</v>
          </cell>
          <cell r="F36" t="str">
            <v>OTH</v>
          </cell>
        </row>
        <row r="37">
          <cell r="A37" t="str">
            <v>Recruitment</v>
          </cell>
          <cell r="F37" t="str">
            <v>DEMO</v>
          </cell>
        </row>
        <row r="38">
          <cell r="A38" t="str">
            <v>Relocation</v>
          </cell>
        </row>
        <row r="39">
          <cell r="A39" t="str">
            <v>Travel &amp; Subsistence (General)</v>
          </cell>
        </row>
        <row r="40">
          <cell r="A40" t="str">
            <v>Travel &amp; Subsistence (Project Meetings)</v>
          </cell>
          <cell r="F40" t="str">
            <v>CLES</v>
          </cell>
        </row>
        <row r="41">
          <cell r="A41" t="str">
            <v xml:space="preserve">Equipment  &gt;£25k </v>
          </cell>
          <cell r="F41" t="str">
            <v>CHUMS</v>
          </cell>
        </row>
        <row r="42">
          <cell r="A42" t="str">
            <v>Equipment &lt;£25k</v>
          </cell>
          <cell r="F42" t="str">
            <v>CSISS</v>
          </cell>
        </row>
        <row r="43">
          <cell r="A43" t="str">
            <v>Consumables</v>
          </cell>
          <cell r="F43" t="str">
            <v>CEMPS</v>
          </cell>
        </row>
        <row r="44">
          <cell r="A44" t="str">
            <v>Publishing</v>
          </cell>
          <cell r="F44" t="str">
            <v>BUS SCH</v>
          </cell>
        </row>
        <row r="45">
          <cell r="A45" t="str">
            <v>Data Costs</v>
          </cell>
          <cell r="F45" t="str">
            <v>N/A</v>
          </cell>
        </row>
        <row r="46">
          <cell r="A46" t="str">
            <v>Conferences</v>
          </cell>
        </row>
        <row r="47">
          <cell r="A47" t="str">
            <v>Workshops</v>
          </cell>
        </row>
        <row r="48">
          <cell r="A48" t="str">
            <v>Field Work / Extended Visits</v>
          </cell>
        </row>
        <row r="49">
          <cell r="A49" t="str">
            <v>IP Protection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Inc. MRES"/>
      <sheetName val="Scenario Summary"/>
      <sheetName val="Summary Exc. MRES"/>
      <sheetName val="Instructions"/>
      <sheetName val="LLM"/>
      <sheetName val="LAW"/>
      <sheetName val="SSI"/>
      <sheetName val="POL"/>
      <sheetName val="GSE"/>
      <sheetName val="IAIS"/>
      <sheetName val="POL exc. MPA"/>
      <sheetName val="MPA"/>
      <sheetName val="Load 2017-18"/>
      <sheetName val="SPA"/>
      <sheetName val="Course Pivot"/>
      <sheetName val="Sheet4"/>
      <sheetName val="Module Pivot"/>
      <sheetName val="Data"/>
      <sheetName val="Rates"/>
      <sheetName val="Sheet6"/>
      <sheetName val="PGT Programme List"/>
      <sheetName val="Swarm Teaching Summary"/>
      <sheetName val="Sheet3"/>
      <sheetName val="Swarm Allocated"/>
      <sheetName val="SWARM table"/>
      <sheetName val="SWARM Load"/>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Y2" t="str">
            <v>Module code</v>
          </cell>
          <cell r="Z2" t="str">
            <v>Module name</v>
          </cell>
          <cell r="AA2" t="str">
            <v>MODULE NAME</v>
          </cell>
          <cell r="AF2" t="str">
            <v>Business</v>
          </cell>
        </row>
        <row r="3">
          <cell r="M3" t="str">
            <v>New Module</v>
          </cell>
          <cell r="Y3" t="str">
            <v>ABH2102</v>
          </cell>
          <cell r="Z3" t="str">
            <v>Sensory Ecology and Behaviour</v>
          </cell>
          <cell r="AA3" t="str">
            <v>Sensory Ecology and Behaviour</v>
          </cell>
          <cell r="AF3" t="str">
            <v>CEMPS</v>
          </cell>
        </row>
        <row r="4">
          <cell r="M4" t="str">
            <v>Current w/new staff</v>
          </cell>
          <cell r="Y4" t="str">
            <v>ABH2104</v>
          </cell>
          <cell r="Z4" t="str">
            <v>Evolution of Behaviour</v>
          </cell>
          <cell r="AA4" t="str">
            <v>Evolution of Behaviour</v>
          </cell>
          <cell r="AF4" t="str">
            <v>CLES</v>
          </cell>
        </row>
        <row r="5">
          <cell r="M5" t="str">
            <v>Current w/existing staff</v>
          </cell>
          <cell r="Y5" t="str">
            <v>ABH3102</v>
          </cell>
          <cell r="Z5" t="str">
            <v>Research Project in Animal Behaviour</v>
          </cell>
          <cell r="AA5" t="str">
            <v>Research Project in Animal Behaviour</v>
          </cell>
          <cell r="AF5" t="str">
            <v>HUMS</v>
          </cell>
        </row>
        <row r="6">
          <cell r="Y6" t="str">
            <v>ABH3202</v>
          </cell>
          <cell r="Z6" t="str">
            <v>Neuroethology</v>
          </cell>
          <cell r="AA6" t="str">
            <v>Neuroethology</v>
          </cell>
          <cell r="AF6" t="str">
            <v>SSIS</v>
          </cell>
        </row>
        <row r="7">
          <cell r="Y7" t="str">
            <v>ABH3205</v>
          </cell>
          <cell r="Z7" t="str">
            <v>Predator-Prey Interactions</v>
          </cell>
          <cell r="AA7" t="str">
            <v>Predator-Prey Interactions</v>
          </cell>
          <cell r="AF7" t="str">
            <v>UEMS</v>
          </cell>
        </row>
        <row r="8">
          <cell r="Y8" t="str">
            <v>ABH3206</v>
          </cell>
          <cell r="Z8" t="str">
            <v>Comparative Cognition</v>
          </cell>
          <cell r="AA8" t="str">
            <v>Comparative Cognition</v>
          </cell>
        </row>
        <row r="9">
          <cell r="Y9" t="str">
            <v>ABH3210</v>
          </cell>
          <cell r="Z9" t="str">
            <v>The Evolution of Social Behaviour and Social Organisation</v>
          </cell>
          <cell r="AA9" t="str">
            <v>The Evolution of Social Behaviour and Social Organisation</v>
          </cell>
        </row>
        <row r="10">
          <cell r="Y10" t="str">
            <v>AHV1001</v>
          </cell>
          <cell r="Z10" t="str">
            <v>Introducing Visual Culture</v>
          </cell>
          <cell r="AA10" t="str">
            <v>Introducing Visual Culture</v>
          </cell>
        </row>
        <row r="11">
          <cell r="Y11" t="str">
            <v>AHV1002</v>
          </cell>
          <cell r="Z11" t="str">
            <v>Introduction to the History of Art</v>
          </cell>
          <cell r="AA11" t="str">
            <v>Introduction to the History of Art</v>
          </cell>
        </row>
        <row r="12">
          <cell r="Y12" t="str">
            <v>AHV1003</v>
          </cell>
          <cell r="Z12" t="str">
            <v>Inside the Art Museum</v>
          </cell>
          <cell r="AA12" t="str">
            <v>Inside the Art Museum</v>
          </cell>
        </row>
        <row r="13">
          <cell r="Y13" t="str">
            <v>AHV1004</v>
          </cell>
          <cell r="Z13" t="str">
            <v>Visual Media</v>
          </cell>
          <cell r="AA13" t="str">
            <v>Visual Media</v>
          </cell>
        </row>
        <row r="14">
          <cell r="Y14" t="str">
            <v>AHV1005</v>
          </cell>
          <cell r="Z14" t="str">
            <v>Inside the Museum</v>
          </cell>
          <cell r="AA14" t="str">
            <v>Inside the Museum</v>
          </cell>
        </row>
        <row r="15">
          <cell r="Y15" t="str">
            <v>AHV1006</v>
          </cell>
          <cell r="Z15">
            <v>0</v>
          </cell>
          <cell r="AA15">
            <v>0</v>
          </cell>
        </row>
        <row r="16">
          <cell r="Y16" t="str">
            <v>AHV2002</v>
          </cell>
          <cell r="Z16" t="str">
            <v>Debates and Contestations in Art History</v>
          </cell>
          <cell r="AA16" t="str">
            <v>Debates and Contestations in Art History</v>
          </cell>
        </row>
        <row r="17">
          <cell r="Y17" t="str">
            <v>AHV2004</v>
          </cell>
          <cell r="Z17" t="str">
            <v>Theories and Histories of Photography</v>
          </cell>
          <cell r="AA17" t="str">
            <v>Theories and Histories of Photography</v>
          </cell>
        </row>
        <row r="18">
          <cell r="Y18" t="str">
            <v>AHV2005</v>
          </cell>
          <cell r="Z18" t="str">
            <v>Art History and Visual Culture Field Study</v>
          </cell>
          <cell r="AA18" t="str">
            <v>Art History and Visual Culture Field Study</v>
          </cell>
        </row>
        <row r="19">
          <cell r="Y19" t="str">
            <v>AHV2007</v>
          </cell>
          <cell r="Z19" t="str">
            <v>Contemporary Visual Practices</v>
          </cell>
          <cell r="AA19" t="str">
            <v>Contemporary Visual Practices</v>
          </cell>
        </row>
        <row r="20">
          <cell r="Y20" t="str">
            <v>AHV2208</v>
          </cell>
          <cell r="Z20" t="str">
            <v>Ideal Cities? Urban Cultures of Renaissance Italy</v>
          </cell>
          <cell r="AA20" t="str">
            <v>Ideal Cities? Urban Cultures of Renaissance Italy</v>
          </cell>
        </row>
        <row r="21">
          <cell r="A21" t="str">
            <v>Standard</v>
          </cell>
          <cell r="Y21" t="str">
            <v>ANT1001</v>
          </cell>
          <cell r="Z21" t="str">
            <v>Introduction to Social Anthropology Part 1</v>
          </cell>
          <cell r="AA21" t="str">
            <v>Introduction to Social Anthropology Part 1</v>
          </cell>
        </row>
        <row r="22">
          <cell r="A22" t="str">
            <v>Premium</v>
          </cell>
          <cell r="Y22" t="str">
            <v>ANT1002</v>
          </cell>
          <cell r="Z22" t="str">
            <v>Introduction to Social Anthropology Part 2</v>
          </cell>
          <cell r="AA22" t="str">
            <v>Introduction to Social Anthropology Part 2</v>
          </cell>
        </row>
        <row r="23">
          <cell r="Y23" t="str">
            <v>ANT1003</v>
          </cell>
          <cell r="Z23" t="str">
            <v>Imagining Social Worlds: Texts</v>
          </cell>
          <cell r="AA23" t="str">
            <v>Imagining Social Worlds: Texts</v>
          </cell>
        </row>
        <row r="24">
          <cell r="Y24" t="str">
            <v>ANT1003 SOC1003</v>
          </cell>
          <cell r="Z24" t="str">
            <v xml:space="preserve">Imagining Social Worlds Texts </v>
          </cell>
          <cell r="AA24">
            <v>0</v>
          </cell>
        </row>
        <row r="25">
          <cell r="Y25" t="str">
            <v>ANT1004</v>
          </cell>
          <cell r="Z25" t="str">
            <v>Introduction to Social Anthropology-Theorising the Everyday World</v>
          </cell>
          <cell r="AA25" t="str">
            <v>Introduction to Social Anthropology-Theorising the Everyday World</v>
          </cell>
        </row>
        <row r="26">
          <cell r="Y26" t="str">
            <v>ANT1005</v>
          </cell>
          <cell r="Z26" t="str">
            <v>Introduction to Social Anthropology: Exploring Cultural Diversity</v>
          </cell>
          <cell r="AA26" t="str">
            <v>Introduction to Social Anthropology: Exploring Cultural Diversity</v>
          </cell>
        </row>
        <row r="27">
          <cell r="Y27" t="str">
            <v>ANT1006</v>
          </cell>
          <cell r="Z27" t="str">
            <v>Cultures: Food</v>
          </cell>
          <cell r="AA27" t="str">
            <v>Cultures: Food</v>
          </cell>
        </row>
        <row r="28">
          <cell r="Y28" t="str">
            <v>ANT1007</v>
          </cell>
          <cell r="Z28">
            <v>0</v>
          </cell>
          <cell r="AA28">
            <v>0</v>
          </cell>
        </row>
        <row r="29">
          <cell r="Y29" t="str">
            <v>ANT1008</v>
          </cell>
          <cell r="Z29" t="str">
            <v>Imagining Social Worlds: Artefacts</v>
          </cell>
          <cell r="AA29" t="str">
            <v>Imagining Social Worlds: Artefacts</v>
          </cell>
        </row>
        <row r="30">
          <cell r="Y30" t="str">
            <v>ANT1008 SOC1008</v>
          </cell>
          <cell r="Z30" t="str">
            <v>Imagining Social worlds Artefacts includes SOC1008</v>
          </cell>
          <cell r="AA30">
            <v>0</v>
          </cell>
        </row>
        <row r="31">
          <cell r="Y31" t="str">
            <v>ANT1032</v>
          </cell>
          <cell r="Z31" t="str">
            <v>Imagining Social Worlds Part 1</v>
          </cell>
          <cell r="AA31" t="str">
            <v>Imagining Social Worlds Part 1</v>
          </cell>
        </row>
        <row r="32">
          <cell r="Y32" t="str">
            <v>ANT1033</v>
          </cell>
          <cell r="Z32" t="str">
            <v>Imagining Social Worlds Part 2</v>
          </cell>
          <cell r="AA32" t="str">
            <v>Imagining Social Worlds Part 2</v>
          </cell>
        </row>
        <row r="33">
          <cell r="Y33" t="str">
            <v>ANT2002</v>
          </cell>
          <cell r="Z33" t="str">
            <v>Ethnography Now</v>
          </cell>
          <cell r="AA33" t="str">
            <v>Ethnography Now</v>
          </cell>
        </row>
        <row r="34">
          <cell r="Y34" t="str">
            <v>ANT2003</v>
          </cell>
          <cell r="Z34" t="str">
            <v>Current Debates in Anthropology</v>
          </cell>
          <cell r="AA34" t="str">
            <v>Current Debates in Anthropology</v>
          </cell>
        </row>
        <row r="35">
          <cell r="Y35" t="str">
            <v>ANT2004</v>
          </cell>
          <cell r="Z35" t="str">
            <v>Into the Field</v>
          </cell>
          <cell r="AA35" t="str">
            <v>Into the Field</v>
          </cell>
        </row>
        <row r="36">
          <cell r="Y36" t="str">
            <v>ANT2004 / SOC2004</v>
          </cell>
          <cell r="Z36" t="str">
            <v>Into the Field (ANT2004)</v>
          </cell>
          <cell r="AA36">
            <v>0</v>
          </cell>
        </row>
        <row r="37">
          <cell r="Y37" t="str">
            <v>ANT2005</v>
          </cell>
          <cell r="Z37" t="str">
            <v>Current Debates in Anthropology: Practice</v>
          </cell>
          <cell r="AA37" t="str">
            <v>Current Debates in Anthropology: Practice</v>
          </cell>
        </row>
        <row r="38">
          <cell r="Y38" t="str">
            <v>ANT2008</v>
          </cell>
          <cell r="Z38">
            <v>0</v>
          </cell>
          <cell r="AA38">
            <v>0</v>
          </cell>
        </row>
        <row r="39">
          <cell r="Y39" t="str">
            <v>ANT2008 and ANT3002</v>
          </cell>
          <cell r="Z39" t="str">
            <v xml:space="preserve">Childhood </v>
          </cell>
          <cell r="AA39">
            <v>0</v>
          </cell>
        </row>
        <row r="40">
          <cell r="Y40" t="str">
            <v>ANT2009</v>
          </cell>
          <cell r="Z40">
            <v>0</v>
          </cell>
        </row>
        <row r="41">
          <cell r="Y41" t="str">
            <v>ANT2009 and ANT3004</v>
          </cell>
          <cell r="Z41" t="str">
            <v xml:space="preserve">Living Cities: Migration, Place and the Politics </v>
          </cell>
          <cell r="AA41">
            <v>0</v>
          </cell>
        </row>
        <row r="42">
          <cell r="Y42" t="str">
            <v>ANT2010</v>
          </cell>
          <cell r="Z42">
            <v>0</v>
          </cell>
          <cell r="AA42">
            <v>0</v>
          </cell>
        </row>
        <row r="43">
          <cell r="Y43" t="str">
            <v>ANT2011</v>
          </cell>
          <cell r="Z43" t="str">
            <v>Anthropology of Africa: Histories, Politics and Perspectives</v>
          </cell>
          <cell r="AA43" t="str">
            <v>Anthropology of Africa: Histories, Politics and Perspectives</v>
          </cell>
        </row>
        <row r="44">
          <cell r="Y44" t="str">
            <v>ANT2011 and ANT3006</v>
          </cell>
          <cell r="Z44" t="str">
            <v>Anthropology of Africa: Histories, Politics and Perspectives</v>
          </cell>
        </row>
        <row r="45">
          <cell r="Y45" t="str">
            <v>ANT2012</v>
          </cell>
          <cell r="Z45" t="str">
            <v>The Human Condition: Classic Readings in Anthropology</v>
          </cell>
          <cell r="AA45" t="str">
            <v>The Human Condition: Classic Readings in Anthropology</v>
          </cell>
        </row>
        <row r="46">
          <cell r="Y46" t="str">
            <v>ANT2012 ANT3012 PHL2051 PHL3051</v>
          </cell>
          <cell r="Z46" t="str">
            <v xml:space="preserve">The Human Condition: Classic Readings in Anthropology </v>
          </cell>
        </row>
        <row r="47">
          <cell r="Y47" t="str">
            <v>ANT2013</v>
          </cell>
          <cell r="Z47" t="str">
            <v>Visual Anthropology: Methods and Perspectives</v>
          </cell>
          <cell r="AA47" t="str">
            <v>Visual Anthropology: Methods and Perspectives</v>
          </cell>
        </row>
        <row r="48">
          <cell r="Y48" t="str">
            <v>ANT2013 and ANT3013</v>
          </cell>
          <cell r="Z48" t="str">
            <v xml:space="preserve">Visual Anthropology </v>
          </cell>
          <cell r="AA48">
            <v>0</v>
          </cell>
        </row>
        <row r="49">
          <cell r="Y49" t="str">
            <v>ANT2029</v>
          </cell>
          <cell r="Z49">
            <v>0</v>
          </cell>
          <cell r="AA49">
            <v>0</v>
          </cell>
        </row>
        <row r="50">
          <cell r="Y50" t="str">
            <v xml:space="preserve">ANT2029 SOC2039 PHL2029 </v>
          </cell>
          <cell r="Z50" t="str">
            <v xml:space="preserve">Sociology and Philosophy of Globalisation </v>
          </cell>
          <cell r="AA50">
            <v>0</v>
          </cell>
        </row>
        <row r="51">
          <cell r="Y51" t="str">
            <v>ANT2031</v>
          </cell>
          <cell r="Z51" t="str">
            <v>Ethnomusicology</v>
          </cell>
          <cell r="AA51" t="str">
            <v>Ethnomusicology</v>
          </cell>
        </row>
        <row r="52">
          <cell r="Y52" t="str">
            <v>ANT2032</v>
          </cell>
          <cell r="Z52">
            <v>0</v>
          </cell>
          <cell r="AA52">
            <v>0</v>
          </cell>
        </row>
        <row r="53">
          <cell r="Y53" t="str">
            <v>ANT2032 ANT3032 SOC2032 SOC3032</v>
          </cell>
          <cell r="Z53" t="str">
            <v xml:space="preserve">Culture and Perception </v>
          </cell>
          <cell r="AA53">
            <v>0</v>
          </cell>
        </row>
        <row r="54">
          <cell r="B54">
            <v>7.5</v>
          </cell>
          <cell r="C54">
            <v>12</v>
          </cell>
          <cell r="D54">
            <v>14.925000000000001</v>
          </cell>
          <cell r="E54">
            <v>15</v>
          </cell>
          <cell r="F54">
            <v>20</v>
          </cell>
          <cell r="G54">
            <v>30</v>
          </cell>
          <cell r="H54">
            <v>45</v>
          </cell>
          <cell r="I54">
            <v>60</v>
          </cell>
          <cell r="J54">
            <v>90</v>
          </cell>
          <cell r="K54">
            <v>120</v>
          </cell>
          <cell r="Y54" t="str">
            <v>ANT2033</v>
          </cell>
          <cell r="Z54" t="str">
            <v>Addiction</v>
          </cell>
          <cell r="AA54" t="str">
            <v>Addiction</v>
          </cell>
        </row>
        <row r="55">
          <cell r="B55">
            <v>10</v>
          </cell>
          <cell r="C55">
            <v>10</v>
          </cell>
          <cell r="D55">
            <v>10</v>
          </cell>
          <cell r="E55">
            <v>10</v>
          </cell>
          <cell r="F55">
            <v>10</v>
          </cell>
          <cell r="G55">
            <v>10</v>
          </cell>
          <cell r="H55">
            <v>10</v>
          </cell>
          <cell r="I55">
            <v>10</v>
          </cell>
          <cell r="J55">
            <v>10</v>
          </cell>
          <cell r="K55">
            <v>10</v>
          </cell>
          <cell r="Y55" t="str">
            <v>ANT2035 ANT3035 PHL2028 PHL3042</v>
          </cell>
          <cell r="Z55" t="str">
            <v xml:space="preserve">Philosophical Anthropology </v>
          </cell>
          <cell r="AA55">
            <v>0</v>
          </cell>
        </row>
        <row r="56">
          <cell r="B56">
            <v>0.1</v>
          </cell>
          <cell r="C56">
            <v>0.1</v>
          </cell>
          <cell r="D56">
            <v>0.1</v>
          </cell>
          <cell r="E56">
            <v>0.1</v>
          </cell>
          <cell r="F56">
            <v>0.1</v>
          </cell>
          <cell r="G56">
            <v>0.1</v>
          </cell>
          <cell r="H56">
            <v>0.1</v>
          </cell>
          <cell r="I56">
            <v>0.1</v>
          </cell>
          <cell r="J56">
            <v>0.1</v>
          </cell>
          <cell r="K56">
            <v>0.1</v>
          </cell>
          <cell r="Y56" t="str">
            <v>ANT2078</v>
          </cell>
          <cell r="Z56" t="str">
            <v>Eat: The Social Self as Consumer</v>
          </cell>
          <cell r="AA56" t="str">
            <v>Eat: The Social Self as Consumer</v>
          </cell>
        </row>
        <row r="57">
          <cell r="B57">
            <v>12</v>
          </cell>
          <cell r="C57">
            <v>19.200000000000003</v>
          </cell>
          <cell r="D57">
            <v>23.880000000000003</v>
          </cell>
          <cell r="E57">
            <v>24</v>
          </cell>
          <cell r="F57">
            <v>48</v>
          </cell>
          <cell r="G57">
            <v>48</v>
          </cell>
          <cell r="H57">
            <v>0</v>
          </cell>
          <cell r="I57">
            <v>0</v>
          </cell>
          <cell r="J57">
            <v>0</v>
          </cell>
          <cell r="K57">
            <v>0</v>
          </cell>
          <cell r="Y57" t="str">
            <v>ANT2085</v>
          </cell>
          <cell r="Z57" t="str">
            <v>Health, Illness and Bodies in Contemporary Society Part 1: Medicine and Social Control</v>
          </cell>
          <cell r="AA57" t="str">
            <v>Health, Illness and Bodies in Contemporary Society Part 1: Medicine and Social Control</v>
          </cell>
        </row>
        <row r="58">
          <cell r="B58">
            <v>3</v>
          </cell>
          <cell r="C58">
            <v>3</v>
          </cell>
          <cell r="D58">
            <v>3</v>
          </cell>
          <cell r="E58">
            <v>3</v>
          </cell>
          <cell r="F58">
            <v>3</v>
          </cell>
          <cell r="G58">
            <v>3</v>
          </cell>
          <cell r="H58">
            <v>0</v>
          </cell>
          <cell r="I58">
            <v>0</v>
          </cell>
          <cell r="J58">
            <v>0</v>
          </cell>
          <cell r="K58">
            <v>0</v>
          </cell>
          <cell r="Y58" t="str">
            <v>ANT2085 ANT3085 SOC2085 SOC3085</v>
          </cell>
          <cell r="Z58" t="str">
            <v xml:space="preserve">Health, Illness, Bodies and Medicine in Contemprary Society Part 1: Medicine and Social Control </v>
          </cell>
        </row>
        <row r="59">
          <cell r="B59">
            <v>0.5</v>
          </cell>
          <cell r="C59">
            <v>0.75</v>
          </cell>
          <cell r="D59">
            <v>0.75</v>
          </cell>
          <cell r="E59">
            <v>3</v>
          </cell>
          <cell r="F59">
            <v>3</v>
          </cell>
          <cell r="G59">
            <v>3</v>
          </cell>
          <cell r="H59">
            <v>16</v>
          </cell>
          <cell r="I59">
            <v>30</v>
          </cell>
          <cell r="J59">
            <v>24</v>
          </cell>
          <cell r="K59">
            <v>32</v>
          </cell>
          <cell r="Y59" t="str">
            <v>ANT2086 ANT3086 SOC2086 SOC3086</v>
          </cell>
          <cell r="Z59" t="str">
            <v>Addiction</v>
          </cell>
          <cell r="AA59">
            <v>0</v>
          </cell>
        </row>
        <row r="60">
          <cell r="B60">
            <v>0.5</v>
          </cell>
          <cell r="C60">
            <v>0.75</v>
          </cell>
          <cell r="D60">
            <v>0.75</v>
          </cell>
          <cell r="E60">
            <v>3</v>
          </cell>
          <cell r="F60">
            <v>3</v>
          </cell>
          <cell r="G60">
            <v>3</v>
          </cell>
          <cell r="H60">
            <v>16</v>
          </cell>
          <cell r="I60">
            <v>30</v>
          </cell>
          <cell r="J60">
            <v>24</v>
          </cell>
          <cell r="K60">
            <v>32</v>
          </cell>
          <cell r="Y60" t="str">
            <v>ANT2087</v>
          </cell>
          <cell r="Z60" t="str">
            <v>Disability and Society</v>
          </cell>
          <cell r="AA60" t="str">
            <v>Disability and Society</v>
          </cell>
        </row>
        <row r="61">
          <cell r="B61">
            <v>0.6</v>
          </cell>
          <cell r="C61">
            <v>0.85</v>
          </cell>
          <cell r="D61">
            <v>0.85</v>
          </cell>
          <cell r="E61">
            <v>3.1</v>
          </cell>
          <cell r="F61">
            <v>3.1</v>
          </cell>
          <cell r="G61">
            <v>3.1</v>
          </cell>
          <cell r="H61">
            <v>16.100000000000001</v>
          </cell>
          <cell r="I61">
            <v>30.1</v>
          </cell>
          <cell r="J61">
            <v>24.1</v>
          </cell>
          <cell r="K61">
            <v>32.1</v>
          </cell>
          <cell r="Y61" t="str">
            <v>ANT2087 ANT3087 SOC2087 SOC3087</v>
          </cell>
          <cell r="Z61" t="str">
            <v xml:space="preserve">Disability and Society </v>
          </cell>
        </row>
        <row r="62">
          <cell r="Y62" t="str">
            <v>ANT2088</v>
          </cell>
          <cell r="Z62">
            <v>0</v>
          </cell>
        </row>
        <row r="63">
          <cell r="Y63" t="str">
            <v>ANT2088 ANT3088 SOC2088 SOC3088</v>
          </cell>
          <cell r="Z63" t="str">
            <v>Health, Illness and Bodies in Contemporary Society Part 2 Bodies in Society</v>
          </cell>
          <cell r="AA63">
            <v>0</v>
          </cell>
        </row>
        <row r="64">
          <cell r="Y64" t="str">
            <v>ANT2089</v>
          </cell>
          <cell r="Z64" t="str">
            <v>Cultures of Race, ethnicity and racism</v>
          </cell>
          <cell r="AA64" t="str">
            <v>Cultures of Race, ethnicity and racism</v>
          </cell>
        </row>
        <row r="65">
          <cell r="Y65" t="str">
            <v>ANT2089 ANT3089</v>
          </cell>
          <cell r="Z65" t="str">
            <v>Cultures of Race and Racism</v>
          </cell>
          <cell r="AA65">
            <v>0</v>
          </cell>
        </row>
        <row r="66">
          <cell r="Y66" t="str">
            <v>ANT2090</v>
          </cell>
          <cell r="Z66" t="str">
            <v>Sound and Society</v>
          </cell>
          <cell r="AA66" t="str">
            <v>Sound and Society</v>
          </cell>
        </row>
        <row r="67">
          <cell r="Y67" t="str">
            <v>ANT2090 ANT3090</v>
          </cell>
          <cell r="Z67" t="str">
            <v xml:space="preserve">Sound and Society </v>
          </cell>
          <cell r="AA67">
            <v>0</v>
          </cell>
        </row>
        <row r="68">
          <cell r="Y68" t="str">
            <v xml:space="preserve">ANT2103 ANT3103 SOC2103 SOC3103 </v>
          </cell>
          <cell r="Z68" t="str">
            <v>Senses and Society</v>
          </cell>
          <cell r="AA68">
            <v>0</v>
          </cell>
        </row>
        <row r="69">
          <cell r="Y69" t="str">
            <v>ANT3002</v>
          </cell>
          <cell r="Z69" t="str">
            <v>Childhood</v>
          </cell>
          <cell r="AA69" t="str">
            <v>Childhood</v>
          </cell>
        </row>
        <row r="70">
          <cell r="Y70" t="str">
            <v>ANT3004</v>
          </cell>
          <cell r="Z70" t="str">
            <v>Living Cities: Migration, Place and the Politics of Identities</v>
          </cell>
          <cell r="AA70" t="str">
            <v>Living Cities: Migration, Place and the Politics of Identities</v>
          </cell>
        </row>
        <row r="71">
          <cell r="Y71" t="str">
            <v>ANT3005</v>
          </cell>
          <cell r="Z71" t="str">
            <v>Human-Animal Interactions</v>
          </cell>
          <cell r="AA71" t="str">
            <v>Human-Animal Interactions</v>
          </cell>
        </row>
        <row r="72">
          <cell r="Y72" t="str">
            <v>ANT3006</v>
          </cell>
          <cell r="Z72" t="str">
            <v>Anthropology of Africa</v>
          </cell>
          <cell r="AA72" t="str">
            <v>Anthropology of Africa</v>
          </cell>
        </row>
        <row r="73">
          <cell r="Y73" t="str">
            <v>ANT3012</v>
          </cell>
          <cell r="Z73" t="str">
            <v>The Human Condition: Classic Readings in Anthropology</v>
          </cell>
          <cell r="AA73" t="str">
            <v>The Human Condition: Classic Readings in Anthropology</v>
          </cell>
        </row>
        <row r="74">
          <cell r="Y74" t="str">
            <v>ANT3013</v>
          </cell>
          <cell r="Z74" t="str">
            <v>Visual Anthropology: Methods and Perspectives</v>
          </cell>
          <cell r="AA74" t="str">
            <v>Visual Anthropology: Methods and Perspectives</v>
          </cell>
        </row>
        <row r="75">
          <cell r="Y75" t="str">
            <v>ANT3029</v>
          </cell>
          <cell r="Z75">
            <v>0</v>
          </cell>
          <cell r="AA75">
            <v>0</v>
          </cell>
        </row>
        <row r="76">
          <cell r="Y76" t="str">
            <v>ANT3031</v>
          </cell>
          <cell r="Z76">
            <v>0</v>
          </cell>
        </row>
        <row r="77">
          <cell r="Y77" t="str">
            <v>ANT3032</v>
          </cell>
          <cell r="Z77">
            <v>0</v>
          </cell>
        </row>
        <row r="78">
          <cell r="Y78" t="str">
            <v>ANT3033</v>
          </cell>
          <cell r="Z78" t="str">
            <v>Addiction</v>
          </cell>
          <cell r="AA78" t="str">
            <v>Addiction</v>
          </cell>
        </row>
        <row r="79">
          <cell r="Y79" t="str">
            <v>ANT3040</v>
          </cell>
          <cell r="Z79" t="str">
            <v>Anthropology Dissertation</v>
          </cell>
          <cell r="AA79" t="str">
            <v>Anthropology Dissertation</v>
          </cell>
        </row>
        <row r="80">
          <cell r="Y80" t="str">
            <v>ANT3066</v>
          </cell>
          <cell r="Z80" t="str">
            <v>Cultures of War A: Transformation of War</v>
          </cell>
          <cell r="AA80" t="str">
            <v>Cultures of War A: Transformation of War</v>
          </cell>
        </row>
        <row r="81">
          <cell r="Y81" t="str">
            <v>ANT3078</v>
          </cell>
          <cell r="Z81" t="str">
            <v>Eat: The Social Self as Consumer</v>
          </cell>
          <cell r="AA81" t="str">
            <v>Eat: The Social Self as Consumer</v>
          </cell>
        </row>
        <row r="82">
          <cell r="Y82" t="str">
            <v>ANT3084</v>
          </cell>
          <cell r="Z82" t="str">
            <v>Ethnomusicology</v>
          </cell>
          <cell r="AA82" t="str">
            <v>Ethnomusicology</v>
          </cell>
        </row>
        <row r="83">
          <cell r="Y83" t="str">
            <v>ANT3085</v>
          </cell>
          <cell r="Z83">
            <v>0</v>
          </cell>
          <cell r="AA83">
            <v>0</v>
          </cell>
        </row>
        <row r="84">
          <cell r="Y84" t="str">
            <v>ANT3086</v>
          </cell>
          <cell r="Z84">
            <v>0</v>
          </cell>
          <cell r="AA84">
            <v>0</v>
          </cell>
        </row>
        <row r="85">
          <cell r="Y85" t="str">
            <v>ANT3087</v>
          </cell>
          <cell r="Z85" t="str">
            <v>Disability and Society</v>
          </cell>
          <cell r="AA85" t="str">
            <v>Disability and Society</v>
          </cell>
        </row>
        <row r="86">
          <cell r="Y86" t="str">
            <v>ANT3088</v>
          </cell>
          <cell r="Z86">
            <v>0</v>
          </cell>
          <cell r="AA86">
            <v>0</v>
          </cell>
        </row>
        <row r="87">
          <cell r="Y87" t="str">
            <v>ANT3089</v>
          </cell>
          <cell r="Z87" t="str">
            <v>Cultures of Race, ethnicity and racism</v>
          </cell>
          <cell r="AA87" t="str">
            <v>Cultures of Race, ethnicity and racism</v>
          </cell>
        </row>
        <row r="88">
          <cell r="Y88" t="str">
            <v>ANT3090</v>
          </cell>
          <cell r="Z88" t="str">
            <v>Sound and Society</v>
          </cell>
          <cell r="AA88" t="str">
            <v>Sound and Society</v>
          </cell>
        </row>
        <row r="89">
          <cell r="Y89" t="str">
            <v>ANT3888E</v>
          </cell>
          <cell r="Z89">
            <v>0</v>
          </cell>
          <cell r="AA89">
            <v>0</v>
          </cell>
        </row>
        <row r="90">
          <cell r="Y90" t="str">
            <v>ANTM100</v>
          </cell>
          <cell r="Z90" t="str">
            <v>The Animal Mirror: Representations of Animality</v>
          </cell>
          <cell r="AA90" t="str">
            <v>The Animal Mirror: Representations of Animality</v>
          </cell>
        </row>
        <row r="91">
          <cell r="Y91" t="str">
            <v>ANTM101</v>
          </cell>
          <cell r="Z91" t="str">
            <v>Animals, Health and Healing</v>
          </cell>
          <cell r="AA91" t="str">
            <v>Animals, Health and Healing</v>
          </cell>
        </row>
        <row r="92">
          <cell r="Y92" t="str">
            <v>ANTM102</v>
          </cell>
          <cell r="Z92" t="str">
            <v>Anthrozoology: Theory and Method</v>
          </cell>
          <cell r="AA92" t="str">
            <v>Anthrozoology: Theory and Method</v>
          </cell>
        </row>
        <row r="93">
          <cell r="Y93" t="str">
            <v>ANTM103</v>
          </cell>
          <cell r="Z93" t="str">
            <v>Applied Anthrozoology</v>
          </cell>
          <cell r="AA93" t="str">
            <v>Applied Anthrozoology</v>
          </cell>
        </row>
        <row r="94">
          <cell r="Y94" t="str">
            <v>ANTM104</v>
          </cell>
          <cell r="Z94" t="str">
            <v>Family Hominidae and Other Primates</v>
          </cell>
          <cell r="AA94" t="str">
            <v>Family Hominidae and Other Primates</v>
          </cell>
        </row>
        <row r="95">
          <cell r="Y95" t="str">
            <v>ANTM105</v>
          </cell>
          <cell r="Z95" t="str">
            <v>Humans and Wildlife: Conflict and Conservation</v>
          </cell>
          <cell r="AA95" t="str">
            <v>Humans and Wildlife: Conflict and Conservation</v>
          </cell>
        </row>
        <row r="96">
          <cell r="Y96" t="str">
            <v>ANTM106</v>
          </cell>
          <cell r="Z96" t="str">
            <v>Representation of Animals Through Religion</v>
          </cell>
          <cell r="AA96" t="str">
            <v>Representation of Animals Through Religion</v>
          </cell>
        </row>
        <row r="97">
          <cell r="Y97" t="str">
            <v>ANTM107</v>
          </cell>
          <cell r="Z97" t="str">
            <v>Anthrozoology Residential</v>
          </cell>
          <cell r="AA97" t="str">
            <v>Anthrozoology Residential</v>
          </cell>
        </row>
        <row r="98">
          <cell r="Y98" t="str">
            <v>ANTM108</v>
          </cell>
          <cell r="Z98" t="str">
            <v>Bioacoustics</v>
          </cell>
          <cell r="AA98" t="str">
            <v>Bioacoustics</v>
          </cell>
        </row>
        <row r="99">
          <cell r="Y99" t="str">
            <v>ANTM903</v>
          </cell>
          <cell r="Z99" t="str">
            <v>Dissertation Distance Learning</v>
          </cell>
          <cell r="AA99">
            <v>0</v>
          </cell>
        </row>
        <row r="100">
          <cell r="Y100" t="str">
            <v>ANTM904</v>
          </cell>
          <cell r="Z100" t="str">
            <v>Dissertation </v>
          </cell>
          <cell r="AA100" t="str">
            <v>Dissertation </v>
          </cell>
        </row>
        <row r="101">
          <cell r="Y101" t="str">
            <v>ARA1009</v>
          </cell>
          <cell r="Z101" t="str">
            <v>History and Society in Middle East</v>
          </cell>
          <cell r="AA101" t="str">
            <v>History and Society in Middle East</v>
          </cell>
        </row>
        <row r="102">
          <cell r="Y102" t="str">
            <v>ARA1010</v>
          </cell>
          <cell r="Z102" t="str">
            <v>Politics and Economy of the Contemporary Middle East</v>
          </cell>
          <cell r="AA102" t="str">
            <v>Politics and Economy of the Contemporary Middle East</v>
          </cell>
        </row>
        <row r="103">
          <cell r="Y103" t="str">
            <v>ARA1010/POL1023</v>
          </cell>
          <cell r="Z103" t="str">
            <v>Politics and Economy of the Contemporary Middle East cocoded with POL1023</v>
          </cell>
          <cell r="AA103">
            <v>0</v>
          </cell>
        </row>
        <row r="104">
          <cell r="Y104" t="str">
            <v>ARA1013</v>
          </cell>
          <cell r="Z104" t="str">
            <v>Elementary Persian</v>
          </cell>
          <cell r="AA104" t="str">
            <v>Elementary Persian</v>
          </cell>
        </row>
        <row r="105">
          <cell r="Y105" t="str">
            <v>ARA1015</v>
          </cell>
          <cell r="Z105" t="str">
            <v>Arabic for Beginners</v>
          </cell>
          <cell r="AA105" t="str">
            <v>Arabic for Beginners</v>
          </cell>
        </row>
        <row r="106">
          <cell r="Y106" t="str">
            <v>ARA1016</v>
          </cell>
          <cell r="Z106" t="str">
            <v>Reading and Translation</v>
          </cell>
          <cell r="AA106" t="str">
            <v>Reading and Translation</v>
          </cell>
        </row>
        <row r="107">
          <cell r="Y107" t="str">
            <v>ARA1018</v>
          </cell>
          <cell r="Z107" t="str">
            <v>Introduction to Islam</v>
          </cell>
          <cell r="AA107" t="str">
            <v>Introduction to Islam</v>
          </cell>
        </row>
        <row r="108">
          <cell r="Y108" t="str">
            <v>ARA1020</v>
          </cell>
          <cell r="Z108" t="str">
            <v>Elementary Persian 2</v>
          </cell>
          <cell r="AA108" t="str">
            <v>Elementary Persian 2</v>
          </cell>
        </row>
        <row r="109">
          <cell r="Y109" t="str">
            <v>ARA1021</v>
          </cell>
          <cell r="Z109" t="str">
            <v>Introduction to Persian History and Culture</v>
          </cell>
          <cell r="AA109" t="str">
            <v>Introduction to Persian History and Culture</v>
          </cell>
        </row>
        <row r="110">
          <cell r="Y110" t="str">
            <v>ARA1025</v>
          </cell>
          <cell r="Z110" t="str">
            <v>Kurdish 1 (Sorani)</v>
          </cell>
          <cell r="AA110" t="str">
            <v>Kurdish 1 (Sorani)</v>
          </cell>
        </row>
        <row r="111">
          <cell r="Y111" t="str">
            <v>ARA1026</v>
          </cell>
          <cell r="Z111" t="str">
            <v>Kurdish 1 Kurmanji</v>
          </cell>
          <cell r="AA111" t="str">
            <v>Kurdish 1 Kurmanji</v>
          </cell>
        </row>
        <row r="112">
          <cell r="Y112" t="str">
            <v>ARA1027</v>
          </cell>
          <cell r="Z112" t="str">
            <v>Kurdish Culture and Society</v>
          </cell>
          <cell r="AA112" t="str">
            <v>Kurdish Culture and Society</v>
          </cell>
        </row>
        <row r="113">
          <cell r="Y113" t="str">
            <v>ARA1030</v>
          </cell>
          <cell r="Z113" t="str">
            <v>Introduction to Islamic Archaeology</v>
          </cell>
          <cell r="AA113" t="str">
            <v>Introduction to Islamic Archaeology</v>
          </cell>
        </row>
        <row r="114">
          <cell r="Y114" t="str">
            <v>ARA1031</v>
          </cell>
          <cell r="Z114" t="str">
            <v>Elementary Turkish I</v>
          </cell>
          <cell r="AA114" t="str">
            <v>Elementary Turkish I</v>
          </cell>
        </row>
        <row r="115">
          <cell r="Y115" t="str">
            <v>ARA1032</v>
          </cell>
          <cell r="Z115" t="str">
            <v>Elementary Turkish II</v>
          </cell>
          <cell r="AA115" t="str">
            <v>Elementary Turkish II</v>
          </cell>
        </row>
        <row r="116">
          <cell r="Y116" t="str">
            <v>ARA1033</v>
          </cell>
          <cell r="Z116" t="str">
            <v>Elementary Arabic language</v>
          </cell>
          <cell r="AA116" t="str">
            <v>Elementary Arabic language</v>
          </cell>
        </row>
        <row r="117">
          <cell r="Y117" t="str">
            <v>ARA1034</v>
          </cell>
          <cell r="Z117" t="str">
            <v>Elementary Indonesian 1</v>
          </cell>
          <cell r="AA117" t="str">
            <v>Elementary Indonesian 1</v>
          </cell>
        </row>
        <row r="118">
          <cell r="Y118" t="str">
            <v>ARA1035</v>
          </cell>
          <cell r="Z118" t="str">
            <v>Elementary Indonesian 2</v>
          </cell>
          <cell r="AA118" t="str">
            <v>Elementary Indonesian 2</v>
          </cell>
        </row>
        <row r="119">
          <cell r="Y119" t="str">
            <v>ARA1036</v>
          </cell>
          <cell r="Z119" t="str">
            <v>Histories of the Middle East,  600-1800 C.E.</v>
          </cell>
          <cell r="AA119">
            <v>0</v>
          </cell>
        </row>
        <row r="120">
          <cell r="Y120" t="str">
            <v>ARA2000</v>
          </cell>
          <cell r="Z120" t="str">
            <v>IAIS Year Abroad</v>
          </cell>
          <cell r="AA120">
            <v>0</v>
          </cell>
        </row>
        <row r="121">
          <cell r="Y121" t="str">
            <v>ARA2009</v>
          </cell>
          <cell r="Z121" t="str">
            <v>Living and Communicating in the Arab World</v>
          </cell>
          <cell r="AA121">
            <v>0</v>
          </cell>
        </row>
        <row r="122">
          <cell r="Y122" t="str">
            <v>ARA2010</v>
          </cell>
          <cell r="Z122" t="str">
            <v>Work Placement</v>
          </cell>
          <cell r="AA122">
            <v>0</v>
          </cell>
        </row>
        <row r="123">
          <cell r="Y123" t="str">
            <v>ARA2011</v>
          </cell>
          <cell r="Z123" t="str">
            <v>Year Abroad Arabic Media Project</v>
          </cell>
          <cell r="AA123">
            <v>0</v>
          </cell>
        </row>
        <row r="124">
          <cell r="Y124" t="str">
            <v>ARA2012</v>
          </cell>
          <cell r="Z124" t="str">
            <v>Year Abroad</v>
          </cell>
          <cell r="AA124">
            <v>0</v>
          </cell>
        </row>
        <row r="125">
          <cell r="Y125" t="str">
            <v>ARA2013</v>
          </cell>
          <cell r="Z125" t="str">
            <v>Religion and Politics in the Middle East: Literary Perspectives</v>
          </cell>
          <cell r="AA125">
            <v>0</v>
          </cell>
        </row>
        <row r="126">
          <cell r="Y126" t="str">
            <v>ARA2118</v>
          </cell>
          <cell r="Z126" t="str">
            <v>Gender-Identity and Modernity in the Middle East</v>
          </cell>
          <cell r="AA126" t="str">
            <v>Gender-Identity and Modernity in the Middle East</v>
          </cell>
        </row>
        <row r="127">
          <cell r="Y127" t="str">
            <v>ARA2121</v>
          </cell>
          <cell r="Z127" t="str">
            <v>Themes in the Arabic Short Story</v>
          </cell>
          <cell r="AA127" t="str">
            <v>Themes in the Arabic Short Story</v>
          </cell>
        </row>
        <row r="128">
          <cell r="Y128" t="str">
            <v>ARA2122</v>
          </cell>
          <cell r="Z128" t="str">
            <v>Themes in Modern Arabic Poetry</v>
          </cell>
          <cell r="AA128" t="str">
            <v>Themes in Modern Arabic Poetry</v>
          </cell>
        </row>
        <row r="129">
          <cell r="Y129" t="str">
            <v>ARA2131</v>
          </cell>
          <cell r="Z129" t="str">
            <v>M.E.20C  Colonialism  Revolution and Beyond</v>
          </cell>
          <cell r="AA129" t="str">
            <v>M.E.20C  Colonialism  Revolution and Beyond</v>
          </cell>
        </row>
        <row r="130">
          <cell r="Y130" t="str">
            <v>ARA2132</v>
          </cell>
          <cell r="Z130" t="str">
            <v>Islamic Law and Society</v>
          </cell>
          <cell r="AA130" t="str">
            <v>Islamic Law and Society</v>
          </cell>
        </row>
        <row r="131">
          <cell r="Y131" t="str">
            <v>ARA2132/LAW2132</v>
          </cell>
          <cell r="Z131" t="str">
            <v>Islamic Law and Society</v>
          </cell>
          <cell r="AA131">
            <v>0</v>
          </cell>
        </row>
        <row r="132">
          <cell r="Y132" t="str">
            <v>ARA2134</v>
          </cell>
          <cell r="Z132" t="str">
            <v>Ethnography of the Middle East</v>
          </cell>
          <cell r="AA132" t="str">
            <v>Ethnography of the Middle East</v>
          </cell>
        </row>
        <row r="133">
          <cell r="Y133" t="str">
            <v>ARA2135</v>
          </cell>
          <cell r="Z133" t="str">
            <v>Conflict and Peacemaking Palestine/Israel</v>
          </cell>
          <cell r="AA133" t="str">
            <v>Conflict and Peacemaking Palestine/Israel</v>
          </cell>
        </row>
        <row r="134">
          <cell r="Y134" t="str">
            <v>ARA2139</v>
          </cell>
          <cell r="Z134" t="str">
            <v>Intermediate Arabic Language II</v>
          </cell>
          <cell r="AA134" t="str">
            <v>Intermediate Arabic Language II</v>
          </cell>
        </row>
        <row r="135">
          <cell r="Y135" t="str">
            <v>ARA2141</v>
          </cell>
          <cell r="Z135" t="str">
            <v>Intermediate Persian</v>
          </cell>
          <cell r="AA135" t="str">
            <v>Intermediate Persian</v>
          </cell>
        </row>
        <row r="136">
          <cell r="Y136" t="str">
            <v>ARA2144</v>
          </cell>
          <cell r="Z136" t="str">
            <v>Reading Qur'Anic Arabic</v>
          </cell>
          <cell r="AA136" t="str">
            <v>Reading Qur'Anic Arabic</v>
          </cell>
        </row>
        <row r="137">
          <cell r="Y137" t="str">
            <v>ARA2145</v>
          </cell>
          <cell r="Z137" t="str">
            <v>Sufism and Islamic Devotional Life</v>
          </cell>
          <cell r="AA137" t="str">
            <v>Sufism and Islamic Devotional Life</v>
          </cell>
        </row>
        <row r="138">
          <cell r="Y138" t="str">
            <v>ARA2146</v>
          </cell>
          <cell r="Z138" t="str">
            <v>Islamic Theological Traditions</v>
          </cell>
          <cell r="AA138" t="str">
            <v>Islamic Theological Traditions</v>
          </cell>
        </row>
        <row r="139">
          <cell r="Y139" t="str">
            <v>ARA2148</v>
          </cell>
          <cell r="Z139" t="str">
            <v>Arabic for Beginners II</v>
          </cell>
          <cell r="AA139" t="str">
            <v>Arabic for Beginners II</v>
          </cell>
        </row>
        <row r="140">
          <cell r="Y140" t="str">
            <v>ARA2150</v>
          </cell>
          <cell r="Z140" t="str">
            <v>Muslims in Britain</v>
          </cell>
          <cell r="AA140" t="str">
            <v>Muslims in Britain</v>
          </cell>
        </row>
        <row r="141">
          <cell r="Y141" t="str">
            <v>ARA2151</v>
          </cell>
          <cell r="Z141" t="str">
            <v>Intermediate Persian II</v>
          </cell>
          <cell r="AA141" t="str">
            <v>Intermediate Persian II</v>
          </cell>
        </row>
        <row r="142">
          <cell r="Y142" t="str">
            <v>ARA2152</v>
          </cell>
          <cell r="Z142" t="str">
            <v>Persian Literature</v>
          </cell>
          <cell r="AA142" t="str">
            <v>Persian Literature</v>
          </cell>
        </row>
        <row r="143">
          <cell r="Y143" t="str">
            <v>ARA2156</v>
          </cell>
          <cell r="Z143" t="str">
            <v>Kurdish 2 (Sorani)</v>
          </cell>
          <cell r="AA143" t="str">
            <v>Kurdish 2 (Sorani)</v>
          </cell>
        </row>
        <row r="144">
          <cell r="Y144" t="str">
            <v>ARA2157</v>
          </cell>
          <cell r="Z144" t="str">
            <v>Kurdish 2 (Kurmanji)</v>
          </cell>
          <cell r="AA144" t="str">
            <v>Kurdish 2 (Kurmanji)</v>
          </cell>
        </row>
        <row r="145">
          <cell r="Y145" t="str">
            <v>ARA2160</v>
          </cell>
          <cell r="Z145" t="str">
            <v>Islamist Movements: From the Muslim Brothers to Al-Qa'ida</v>
          </cell>
          <cell r="AA145" t="str">
            <v>Islamist Movements: From the Muslim Brothers to Al-Qa'ida</v>
          </cell>
        </row>
        <row r="146">
          <cell r="Y146" t="str">
            <v>ARA2161</v>
          </cell>
          <cell r="Z146" t="str">
            <v>The Historiography of the Arab-Israeli Conflict</v>
          </cell>
          <cell r="AA146" t="str">
            <v>The Historiography of the Arab-Israeli Conflict</v>
          </cell>
        </row>
        <row r="147">
          <cell r="Y147" t="str">
            <v>ARA2162</v>
          </cell>
          <cell r="Z147" t="str">
            <v>Political Economy of Development in the Middle East</v>
          </cell>
          <cell r="AA147" t="str">
            <v>Political Economy of Development in the Middle East</v>
          </cell>
        </row>
        <row r="148">
          <cell r="Y148" t="str">
            <v>ARA2164</v>
          </cell>
          <cell r="Z148" t="str">
            <v>Intermediate Turkish I</v>
          </cell>
          <cell r="AA148" t="str">
            <v>Intermediate Turkish I</v>
          </cell>
        </row>
        <row r="149">
          <cell r="Y149" t="str">
            <v>ARA2165</v>
          </cell>
          <cell r="Z149" t="str">
            <v>Intermediate Turkish II</v>
          </cell>
          <cell r="AA149" t="str">
            <v>Intermediate Turkish II</v>
          </cell>
        </row>
        <row r="150">
          <cell r="Y150" t="str">
            <v>ARA2166</v>
          </cell>
          <cell r="Z150" t="str">
            <v>Revolution, Reform or Status Quo</v>
          </cell>
          <cell r="AA150" t="str">
            <v>Revolution, Reform or Status Quo</v>
          </cell>
        </row>
        <row r="151">
          <cell r="Y151" t="str">
            <v>ARA2170</v>
          </cell>
          <cell r="Z151" t="str">
            <v>A History of the Modern Middle East, 1900-2014</v>
          </cell>
          <cell r="AA151" t="str">
            <v>A History of the Modern Middle East, 1900-2014</v>
          </cell>
        </row>
        <row r="152">
          <cell r="Y152" t="str">
            <v>ARA2171</v>
          </cell>
          <cell r="Z152" t="str">
            <v>A History of the Modern Middle East 1900-2014</v>
          </cell>
          <cell r="AA152">
            <v>0</v>
          </cell>
        </row>
        <row r="153">
          <cell r="Y153" t="str">
            <v>ARA2172</v>
          </cell>
          <cell r="Z153" t="str">
            <v>From Holy Text to Sex Manuals in Classical Arabic Literature</v>
          </cell>
          <cell r="AA153">
            <v>0</v>
          </cell>
        </row>
        <row r="154">
          <cell r="Y154" t="str">
            <v>ARA3103</v>
          </cell>
          <cell r="Z154" t="str">
            <v>Advanced Arabic Language</v>
          </cell>
          <cell r="AA154" t="str">
            <v>Advanced Arabic Language</v>
          </cell>
        </row>
        <row r="155">
          <cell r="Y155" t="str">
            <v>ARA3106</v>
          </cell>
          <cell r="Z155" t="str">
            <v>Dissertation</v>
          </cell>
          <cell r="AA155" t="str">
            <v>Dissertation</v>
          </cell>
        </row>
        <row r="156">
          <cell r="Y156" t="str">
            <v>ARA3107</v>
          </cell>
          <cell r="Z156" t="str">
            <v>Politics of Semi-Democratic and Authoritarian Countries</v>
          </cell>
          <cell r="AA156" t="str">
            <v>Politics of Semi-Democratic and Authoritarian Countries</v>
          </cell>
        </row>
        <row r="157">
          <cell r="Y157" t="str">
            <v>ARA3107/POL3184</v>
          </cell>
          <cell r="Z157" t="str">
            <v>Politics of Semi-Democratic and Authoritarian Countries</v>
          </cell>
          <cell r="AA157">
            <v>0</v>
          </cell>
        </row>
        <row r="158">
          <cell r="Y158" t="str">
            <v>ARA3129</v>
          </cell>
          <cell r="Z158" t="str">
            <v>Nationalisms in the Middle East</v>
          </cell>
          <cell r="AA158" t="str">
            <v>Nationalisms in the Middle East</v>
          </cell>
        </row>
        <row r="159">
          <cell r="Y159" t="str">
            <v>ARA3129/POL3175</v>
          </cell>
          <cell r="Z159" t="str">
            <v>Nationalisms In The Middle East</v>
          </cell>
          <cell r="AA159">
            <v>0</v>
          </cell>
        </row>
        <row r="160">
          <cell r="Y160" t="str">
            <v>ARA3136</v>
          </cell>
          <cell r="Z160" t="str">
            <v>The History and Political Development of Iraq</v>
          </cell>
          <cell r="AA160" t="str">
            <v>The History and Political Development of Iraq</v>
          </cell>
        </row>
        <row r="161">
          <cell r="Y161" t="str">
            <v>ARA3136 POL3125</v>
          </cell>
          <cell r="Z161" t="str">
            <v>The History and Political Development of Iraq ARA3136</v>
          </cell>
          <cell r="AA161">
            <v>0</v>
          </cell>
        </row>
        <row r="162">
          <cell r="Y162" t="str">
            <v>ARA3138</v>
          </cell>
          <cell r="Z162" t="str">
            <v>Foundational Islamic Texts: Qur'An and Hadith</v>
          </cell>
          <cell r="AA162" t="str">
            <v>Foundational Islamic Texts: Qur'An and Hadith</v>
          </cell>
        </row>
        <row r="163">
          <cell r="Y163" t="str">
            <v>ARA3140</v>
          </cell>
          <cell r="Z163" t="str">
            <v>The Kurds: History and Politics</v>
          </cell>
          <cell r="AA163" t="str">
            <v>The Kurds: History and Politics</v>
          </cell>
        </row>
        <row r="164">
          <cell r="Y164" t="str">
            <v>ARA3141</v>
          </cell>
          <cell r="Z164" t="str">
            <v>Islam and Persianate Culture in South Asia</v>
          </cell>
          <cell r="AA164" t="str">
            <v>Islam and Persianate Culture in South Asia</v>
          </cell>
        </row>
        <row r="165">
          <cell r="Y165" t="str">
            <v>ARA3144</v>
          </cell>
          <cell r="Z165" t="str">
            <v>Advanced Persian Language I</v>
          </cell>
          <cell r="AA165" t="str">
            <v>Advanced Persian Language I</v>
          </cell>
        </row>
        <row r="166">
          <cell r="Y166" t="str">
            <v>ARA3145</v>
          </cell>
          <cell r="Z166" t="str">
            <v>Advanced Persian Language II</v>
          </cell>
          <cell r="AA166" t="str">
            <v>Advanced Persian Language II</v>
          </cell>
        </row>
        <row r="167">
          <cell r="Y167" t="str">
            <v>ARA3146</v>
          </cell>
          <cell r="Z167" t="str">
            <v>Iranian History, 1500 - the Present</v>
          </cell>
          <cell r="AA167" t="str">
            <v>Iranian History, 1500 - the Present</v>
          </cell>
        </row>
        <row r="168">
          <cell r="Y168" t="str">
            <v>ARA3149</v>
          </cell>
          <cell r="Z168" t="str">
            <v>Ethno-Politics: Theoretical Considerations and Case Studies</v>
          </cell>
          <cell r="AA168" t="str">
            <v>Ethno-Politics: Theoretical Considerations and Case Studies</v>
          </cell>
        </row>
        <row r="169">
          <cell r="Y169" t="str">
            <v>ARA3149/POL3126</v>
          </cell>
          <cell r="Z169" t="str">
            <v>Ethno-Politics: Theoretical Considerations and Case Studies</v>
          </cell>
          <cell r="AA169">
            <v>0</v>
          </cell>
        </row>
        <row r="170">
          <cell r="Y170" t="str">
            <v>ARA3152</v>
          </cell>
          <cell r="Z170" t="str">
            <v>Folklore and Identity in the Middle East</v>
          </cell>
          <cell r="AA170" t="str">
            <v>Folklore and Identity in the Middle East</v>
          </cell>
        </row>
        <row r="171">
          <cell r="Y171" t="str">
            <v>ARA3154</v>
          </cell>
          <cell r="Z171">
            <v>0</v>
          </cell>
          <cell r="AA171">
            <v>0</v>
          </cell>
        </row>
        <row r="172">
          <cell r="Y172" t="str">
            <v>ARA3155</v>
          </cell>
          <cell r="Z172" t="str">
            <v>Kurdish 3 (Sorani) Language and Literature</v>
          </cell>
          <cell r="AA172" t="str">
            <v>Kurdish 3 (Sorani) Language and Literature</v>
          </cell>
        </row>
        <row r="173">
          <cell r="Y173" t="str">
            <v>ARA3156</v>
          </cell>
          <cell r="Z173" t="str">
            <v>Kurdish 3 (Kurmanji) Language and Literature</v>
          </cell>
          <cell r="AA173" t="str">
            <v>Kurdish 3 (Kurmanji) Language and Literature</v>
          </cell>
        </row>
        <row r="174">
          <cell r="Y174" t="str">
            <v>ARA3158</v>
          </cell>
          <cell r="Z174" t="str">
            <v>Armed Islamist Movements: Jihadism and Beyond</v>
          </cell>
          <cell r="AA174" t="str">
            <v>Armed Islamist Movements: Jihadism and Beyond</v>
          </cell>
        </row>
        <row r="175">
          <cell r="Y175" t="str">
            <v>ARA3159</v>
          </cell>
          <cell r="Z175" t="str">
            <v>The Orientalist Debate</v>
          </cell>
          <cell r="AA175" t="str">
            <v>The Orientalist Debate</v>
          </cell>
        </row>
        <row r="176">
          <cell r="Y176" t="str">
            <v>ARA3160</v>
          </cell>
          <cell r="Z176" t="str">
            <v>Intermediate Arabic language I</v>
          </cell>
          <cell r="AA176" t="str">
            <v>Intermediate Arabic language I</v>
          </cell>
        </row>
        <row r="177">
          <cell r="Y177" t="str">
            <v>ARA3161</v>
          </cell>
          <cell r="Z177" t="str">
            <v>Islamic Art and Architecture</v>
          </cell>
          <cell r="AA177" t="str">
            <v>Islamic Art and Architecture</v>
          </cell>
        </row>
        <row r="178">
          <cell r="Y178" t="str">
            <v>ARA3162</v>
          </cell>
          <cell r="Z178" t="str">
            <v>Britain in the Middle East, 1798-1977</v>
          </cell>
          <cell r="AA178" t="str">
            <v>Britain in the Middle East, 1798-1977</v>
          </cell>
        </row>
        <row r="179">
          <cell r="Y179" t="str">
            <v>ARA3163</v>
          </cell>
          <cell r="Z179" t="str">
            <v>Politics and Reform in the Gulf</v>
          </cell>
          <cell r="AA179" t="str">
            <v>Politics and Reform in the Gulf</v>
          </cell>
        </row>
        <row r="180">
          <cell r="Y180" t="str">
            <v>ARA3163/POL3129</v>
          </cell>
          <cell r="Z180" t="str">
            <v>Politics and Reform in the Gulf</v>
          </cell>
          <cell r="AA180">
            <v>0</v>
          </cell>
        </row>
        <row r="181">
          <cell r="Y181" t="str">
            <v>ARA3178</v>
          </cell>
          <cell r="Z181" t="str">
            <v>Visual Representations of Islam</v>
          </cell>
          <cell r="AA181" t="str">
            <v>Visual Representations of Islam</v>
          </cell>
        </row>
        <row r="182">
          <cell r="Y182" t="str">
            <v>ARA3181</v>
          </cell>
          <cell r="Z182" t="str">
            <v>Modern Islamic Thought with Arabic Texts</v>
          </cell>
          <cell r="AA182" t="str">
            <v>Modern Islamic Thought with Arabic Texts</v>
          </cell>
        </row>
        <row r="183">
          <cell r="Y183" t="str">
            <v>ARA3185</v>
          </cell>
          <cell r="Z183" t="str">
            <v>EU Democracy Promotion in the Middle East and North Africa</v>
          </cell>
          <cell r="AA183" t="str">
            <v>EU Democracy Promotion in the Middle East and North Africa</v>
          </cell>
        </row>
        <row r="184">
          <cell r="Y184" t="str">
            <v>ARA3185 POL3127</v>
          </cell>
          <cell r="Z184" t="str">
            <v>EU Democratisation</v>
          </cell>
          <cell r="AA184">
            <v>0</v>
          </cell>
        </row>
        <row r="185">
          <cell r="Y185" t="str">
            <v>ARA3189</v>
          </cell>
          <cell r="Z185" t="str">
            <v>The Orientalist Debate</v>
          </cell>
          <cell r="AA185">
            <v>0</v>
          </cell>
        </row>
        <row r="186">
          <cell r="Y186" t="str">
            <v>ARA3197</v>
          </cell>
          <cell r="Z186" t="str">
            <v>Arabian Nights; Perceptiion and Reception</v>
          </cell>
          <cell r="AA186">
            <v>0</v>
          </cell>
        </row>
        <row r="187">
          <cell r="Y187" t="str">
            <v>ARA3888E</v>
          </cell>
          <cell r="Z187">
            <v>0</v>
          </cell>
          <cell r="AA187">
            <v>0</v>
          </cell>
        </row>
        <row r="188">
          <cell r="Y188" t="str">
            <v>ARAM027</v>
          </cell>
          <cell r="Z188" t="str">
            <v>MA Dissertation</v>
          </cell>
          <cell r="AA188" t="str">
            <v>MA Dissertation</v>
          </cell>
        </row>
        <row r="189">
          <cell r="Y189" t="str">
            <v>ARAM054</v>
          </cell>
          <cell r="Z189" t="str">
            <v>State and Society in the Middle East</v>
          </cell>
          <cell r="AA189" t="str">
            <v>State and Society in the Middle East</v>
          </cell>
        </row>
        <row r="190">
          <cell r="Y190" t="str">
            <v>ARAM102</v>
          </cell>
          <cell r="Z190" t="str">
            <v>Islam in Practice</v>
          </cell>
          <cell r="AA190" t="str">
            <v>Islam in Practice</v>
          </cell>
        </row>
        <row r="191">
          <cell r="Y191" t="str">
            <v>ARAM102A</v>
          </cell>
          <cell r="Z191">
            <v>0</v>
          </cell>
          <cell r="AA191">
            <v>0</v>
          </cell>
        </row>
        <row r="192">
          <cell r="Y192" t="str">
            <v>ARAM103</v>
          </cell>
          <cell r="Z192">
            <v>0</v>
          </cell>
        </row>
        <row r="193">
          <cell r="Y193" t="str">
            <v>ARAM103A</v>
          </cell>
          <cell r="Z193" t="str">
            <v>New Approaches to Islamic Thought</v>
          </cell>
          <cell r="AA193" t="str">
            <v>New Approaches to Islamic Thought</v>
          </cell>
        </row>
        <row r="194">
          <cell r="Y194" t="str">
            <v>ARAM106</v>
          </cell>
          <cell r="Z194" t="str">
            <v>Gender and Identity in the Middle East: Part I Constructing Selves in Social and Political Contexts</v>
          </cell>
          <cell r="AA194" t="str">
            <v>Gender and Identity in the Middle East: Part I Constructing Selves in Social and Political Contexts</v>
          </cell>
        </row>
        <row r="195">
          <cell r="Y195" t="str">
            <v>ARAM106A</v>
          </cell>
          <cell r="Z195">
            <v>0</v>
          </cell>
          <cell r="AA195">
            <v>0</v>
          </cell>
        </row>
        <row r="196">
          <cell r="Y196" t="str">
            <v>ARAM107</v>
          </cell>
          <cell r="Z196" t="str">
            <v>Gender and Identity in the Middle East: Part II Resistance and Transnationalism</v>
          </cell>
          <cell r="AA196" t="str">
            <v>Gender and Identity in the Middle East: Part II Resistance and Transnationalism</v>
          </cell>
        </row>
        <row r="197">
          <cell r="Y197" t="str">
            <v>ARAM107A</v>
          </cell>
          <cell r="Z197" t="str">
            <v>Gender and Identity in the Middle East: Part II Resistance and Transnationalism</v>
          </cell>
          <cell r="AA197" t="str">
            <v>Gender and Identity in the Middle East: Part II Resistance and Transnationalism</v>
          </cell>
        </row>
        <row r="198">
          <cell r="Y198" t="str">
            <v>ARAM112</v>
          </cell>
          <cell r="Z198" t="str">
            <v>Independent Reading Course</v>
          </cell>
          <cell r="AA198" t="str">
            <v>Independent Reading Course</v>
          </cell>
        </row>
        <row r="199">
          <cell r="Y199" t="str">
            <v>ARAM112A</v>
          </cell>
          <cell r="Z199" t="str">
            <v>Independent Reading Course - Sem 1</v>
          </cell>
          <cell r="AA199" t="str">
            <v>Independent Reading Course - Sem 1</v>
          </cell>
        </row>
        <row r="200">
          <cell r="Y200" t="str">
            <v>ARAM112B</v>
          </cell>
          <cell r="Z200" t="str">
            <v>Independent Reading Course - Sem 2</v>
          </cell>
          <cell r="AA200" t="str">
            <v>Independent Reading Course - Sem 2</v>
          </cell>
        </row>
        <row r="201">
          <cell r="Y201" t="str">
            <v>ARAM131</v>
          </cell>
          <cell r="Z201" t="str">
            <v>Nationalisms in the Middle East</v>
          </cell>
          <cell r="AA201" t="str">
            <v>Nationalisms in the Middle East</v>
          </cell>
        </row>
        <row r="202">
          <cell r="Y202" t="str">
            <v>ARAM146A</v>
          </cell>
          <cell r="Z202" t="str">
            <v>Critical Kurdish Studies</v>
          </cell>
          <cell r="AA202" t="str">
            <v>Critical Kurdish Studies</v>
          </cell>
        </row>
        <row r="203">
          <cell r="Y203" t="str">
            <v>ARAM147</v>
          </cell>
          <cell r="Z203" t="str">
            <v>The Kurds: History and Politics</v>
          </cell>
          <cell r="AA203" t="str">
            <v>The Kurds: History and Politics</v>
          </cell>
        </row>
        <row r="204">
          <cell r="Y204" t="str">
            <v>ARAM186</v>
          </cell>
          <cell r="Z204">
            <v>0</v>
          </cell>
          <cell r="AA204">
            <v>0</v>
          </cell>
        </row>
        <row r="205">
          <cell r="Y205" t="str">
            <v>ARAM186A</v>
          </cell>
          <cell r="Z205" t="str">
            <v>International Relations of the Middle East</v>
          </cell>
          <cell r="AA205" t="str">
            <v>International Relations of the Middle East</v>
          </cell>
        </row>
        <row r="206">
          <cell r="Y206" t="str">
            <v>ARAM187</v>
          </cell>
          <cell r="Z206" t="str">
            <v>The Middle East Before 1945</v>
          </cell>
          <cell r="AA206" t="str">
            <v>The Middle East Before 1945</v>
          </cell>
        </row>
        <row r="207">
          <cell r="Y207" t="str">
            <v>ARAM188</v>
          </cell>
          <cell r="Z207" t="str">
            <v>The Middle East since 1945</v>
          </cell>
          <cell r="AA207">
            <v>0</v>
          </cell>
        </row>
        <row r="208">
          <cell r="Y208" t="str">
            <v>ARAM188A</v>
          </cell>
          <cell r="Z208" t="str">
            <v>The Middle East Since 1945</v>
          </cell>
          <cell r="AA208" t="str">
            <v>The Middle East Since 1945</v>
          </cell>
        </row>
        <row r="209">
          <cell r="Y209" t="str">
            <v>ARAM190</v>
          </cell>
          <cell r="Z209" t="str">
            <v>Research Methods Middle Eastern and Islamic Studies</v>
          </cell>
          <cell r="AA209" t="str">
            <v>Research Methods Middle Eastern and Islamic Studies</v>
          </cell>
        </row>
        <row r="210">
          <cell r="Y210" t="str">
            <v>ARAM200</v>
          </cell>
          <cell r="Z210" t="str">
            <v>Debating Authoritarianism and Democracy in North Africa</v>
          </cell>
          <cell r="AA210" t="str">
            <v>Debating Authoritarianism and Democracy in North Africa</v>
          </cell>
        </row>
        <row r="211">
          <cell r="Y211" t="str">
            <v>ARAM200A</v>
          </cell>
          <cell r="Z211">
            <v>0</v>
          </cell>
          <cell r="AA211">
            <v>0</v>
          </cell>
        </row>
        <row r="212">
          <cell r="Y212" t="str">
            <v>ARAM201</v>
          </cell>
          <cell r="Z212" t="str">
            <v>Islamism and Politics in North Africa</v>
          </cell>
          <cell r="AA212" t="str">
            <v>Islamism and Politics in North Africa</v>
          </cell>
        </row>
        <row r="213">
          <cell r="Y213" t="str">
            <v>ARAM201A</v>
          </cell>
          <cell r="Z213">
            <v>0</v>
          </cell>
          <cell r="AA213">
            <v>0</v>
          </cell>
        </row>
        <row r="214">
          <cell r="Y214" t="str">
            <v>ARAM204</v>
          </cell>
          <cell r="Z214" t="str">
            <v>The History and Historiography of the Palestine Question</v>
          </cell>
          <cell r="AA214" t="str">
            <v>The History and Historiography of the Palestine Question</v>
          </cell>
        </row>
        <row r="215">
          <cell r="Y215" t="str">
            <v>ARAM204A</v>
          </cell>
          <cell r="Z215">
            <v>0</v>
          </cell>
          <cell r="AA215">
            <v>0</v>
          </cell>
        </row>
        <row r="216">
          <cell r="Y216" t="str">
            <v>ARAM209</v>
          </cell>
          <cell r="Z216" t="str">
            <v>Palestinian Politics after Oslo</v>
          </cell>
          <cell r="AA216" t="str">
            <v>Palestinian Politics after Oslo</v>
          </cell>
        </row>
        <row r="217">
          <cell r="Y217" t="str">
            <v>ARAM210</v>
          </cell>
          <cell r="Z217" t="str">
            <v>Themes and Conflicts in Iranian History and Culture</v>
          </cell>
          <cell r="AA217" t="str">
            <v>Themes and Conflicts in Iranian History and Culture</v>
          </cell>
        </row>
        <row r="218">
          <cell r="Y218" t="str">
            <v>ARAM211</v>
          </cell>
          <cell r="Z218" t="str">
            <v>The Revolution of 1978/79, the Islamic Republic and the Politics of Contemporary Iran</v>
          </cell>
          <cell r="AA218" t="str">
            <v>The Revolution of 1978/79, the Islamic Republic and the Politics of Contemporary Iran</v>
          </cell>
        </row>
        <row r="219">
          <cell r="Y219" t="str">
            <v>ARAM213</v>
          </cell>
          <cell r="Z219" t="str">
            <v>Approaches to Middle East and Islamic Studies: States, Societies and Identities</v>
          </cell>
          <cell r="AA219" t="str">
            <v>Approaches to Middle East and Islamic Studies: States, Societies and Identities</v>
          </cell>
        </row>
        <row r="220">
          <cell r="Y220" t="str">
            <v>ARAM214</v>
          </cell>
          <cell r="Z220" t="str">
            <v>Islamic Culture and Civilization</v>
          </cell>
          <cell r="AA220" t="str">
            <v>Islamic Culture and Civilization</v>
          </cell>
        </row>
        <row r="221">
          <cell r="Y221" t="str">
            <v>ARAM215</v>
          </cell>
          <cell r="Z221" t="str">
            <v>Studying the Contemporary Middle East</v>
          </cell>
          <cell r="AA221" t="str">
            <v>Studying the Contemporary Middle East</v>
          </cell>
        </row>
        <row r="222">
          <cell r="Y222" t="str">
            <v>ARAM217</v>
          </cell>
          <cell r="Z222" t="str">
            <v>Sufism, Islamic Mysticism and Devotional Life</v>
          </cell>
          <cell r="AA222" t="str">
            <v>Sufism, Islamic Mysticism and Devotional Life</v>
          </cell>
        </row>
        <row r="223">
          <cell r="Y223" t="str">
            <v>ARAM220</v>
          </cell>
          <cell r="Z223" t="str">
            <v>Gender, Politics and Society in the Middle East (ARAM220)</v>
          </cell>
          <cell r="AA223">
            <v>0</v>
          </cell>
        </row>
        <row r="224">
          <cell r="Y224" t="str">
            <v>ARC1000A</v>
          </cell>
          <cell r="Z224" t="str">
            <v>Interpreting Sites and Landscapes</v>
          </cell>
          <cell r="AA224" t="str">
            <v>Interpreting Sites and Landscapes</v>
          </cell>
        </row>
        <row r="225">
          <cell r="Y225" t="str">
            <v>ARC1000B</v>
          </cell>
          <cell r="Z225" t="str">
            <v>Analysing Archaeological Evidence</v>
          </cell>
          <cell r="AA225" t="str">
            <v>Analysing Archaeological Evidence</v>
          </cell>
        </row>
        <row r="226">
          <cell r="Y226" t="str">
            <v>ARC1002A</v>
          </cell>
          <cell r="Z226" t="str">
            <v>Discovering Prehistory</v>
          </cell>
          <cell r="AA226" t="str">
            <v>Discovering Prehistory</v>
          </cell>
        </row>
        <row r="227">
          <cell r="Y227" t="str">
            <v>ARC1003A</v>
          </cell>
          <cell r="Z227" t="str">
            <v>Discovering Historic Archaeology</v>
          </cell>
          <cell r="AA227" t="str">
            <v>Discovering Historic Archaeology</v>
          </cell>
        </row>
        <row r="228">
          <cell r="Y228" t="str">
            <v>ARC1004A</v>
          </cell>
          <cell r="Z228" t="str">
            <v>Artefacts 1</v>
          </cell>
          <cell r="AA228" t="str">
            <v>Artefacts 1</v>
          </cell>
        </row>
        <row r="229">
          <cell r="Y229" t="str">
            <v>ARC1004B</v>
          </cell>
          <cell r="Z229" t="str">
            <v>Artefacts 2</v>
          </cell>
          <cell r="AA229" t="str">
            <v>Artefacts 2</v>
          </cell>
        </row>
        <row r="230">
          <cell r="Y230" t="str">
            <v>ARC1006</v>
          </cell>
          <cell r="Z230" t="str">
            <v>Archaeology At Work</v>
          </cell>
          <cell r="AA230" t="str">
            <v>Archaeology At Work</v>
          </cell>
        </row>
        <row r="231">
          <cell r="Y231" t="str">
            <v>ARC1007</v>
          </cell>
          <cell r="Z231" t="str">
            <v>Archaeological and Forensic Science Practicals</v>
          </cell>
          <cell r="AA231" t="str">
            <v>Archaeological and Forensic Science Practicals</v>
          </cell>
        </row>
        <row r="232">
          <cell r="Y232" t="str">
            <v>ARC1008</v>
          </cell>
          <cell r="Z232" t="str">
            <v>Forensic Archaeology</v>
          </cell>
          <cell r="AA232" t="str">
            <v>Forensic Archaeology</v>
          </cell>
        </row>
        <row r="233">
          <cell r="Y233" t="str">
            <v>ARC1009</v>
          </cell>
          <cell r="Z233" t="str">
            <v>Discovering our Past</v>
          </cell>
          <cell r="AA233" t="str">
            <v>Discovering our Past</v>
          </cell>
        </row>
        <row r="234">
          <cell r="Y234" t="str">
            <v>ARC1040</v>
          </cell>
          <cell r="Z234" t="str">
            <v>Artefacts and Materials</v>
          </cell>
          <cell r="AA234" t="str">
            <v>Artefacts and Materials</v>
          </cell>
        </row>
        <row r="235">
          <cell r="Y235" t="str">
            <v>ARC1050</v>
          </cell>
          <cell r="Z235" t="str">
            <v>Objects: Contexts and Display</v>
          </cell>
          <cell r="AA235" t="str">
            <v>Objects: Contexts and Display</v>
          </cell>
        </row>
        <row r="236">
          <cell r="Y236" t="str">
            <v>ARC2003</v>
          </cell>
          <cell r="Z236" t="str">
            <v>Archaeological Fieldwork Project</v>
          </cell>
          <cell r="AA236" t="str">
            <v>Archaeological Fieldwork Project</v>
          </cell>
        </row>
        <row r="237">
          <cell r="Y237" t="str">
            <v>ARC2004</v>
          </cell>
          <cell r="Z237" t="str">
            <v>Archaeological Fieldschool</v>
          </cell>
          <cell r="AA237" t="str">
            <v>Archaeological Fieldschool</v>
          </cell>
        </row>
        <row r="238">
          <cell r="Y238" t="str">
            <v>ARC2107</v>
          </cell>
          <cell r="Z238">
            <v>0</v>
          </cell>
        </row>
        <row r="239">
          <cell r="Y239" t="str">
            <v>ARC2111</v>
          </cell>
          <cell r="Z239" t="str">
            <v>North American Prehistory: A Survey</v>
          </cell>
          <cell r="AA239" t="str">
            <v>North American Prehistory: A Survey</v>
          </cell>
        </row>
        <row r="240">
          <cell r="Y240" t="str">
            <v>ARC2114</v>
          </cell>
          <cell r="Z240" t="str">
            <v>Bronze Age Britain in its European Context</v>
          </cell>
          <cell r="AA240" t="str">
            <v>Bronze Age Britain in its European Context</v>
          </cell>
        </row>
        <row r="241">
          <cell r="Y241" t="str">
            <v>ARC2115</v>
          </cell>
          <cell r="Z241" t="str">
            <v>South American Prehistory</v>
          </cell>
          <cell r="AA241" t="str">
            <v>South American Prehistory</v>
          </cell>
        </row>
        <row r="242">
          <cell r="Y242" t="str">
            <v>ARC2117</v>
          </cell>
          <cell r="Z242">
            <v>0</v>
          </cell>
          <cell r="AA242">
            <v>0</v>
          </cell>
        </row>
        <row r="243">
          <cell r="Y243" t="str">
            <v>ARC2118</v>
          </cell>
          <cell r="Z243" t="str">
            <v>Lords to Lepers: Medieval Social Worlds</v>
          </cell>
          <cell r="AA243" t="str">
            <v>Lords to Lepers: Medieval Social Worlds</v>
          </cell>
        </row>
        <row r="244">
          <cell r="Y244" t="str">
            <v>ARC2119</v>
          </cell>
          <cell r="Z244" t="str">
            <v>Art of the Metal Smith: Cultural Archaeologies of Technical Achievement</v>
          </cell>
          <cell r="AA244" t="str">
            <v>Art of the Metal Smith: Cultural Archaeologies of Technical Achievement</v>
          </cell>
        </row>
        <row r="245">
          <cell r="Y245" t="str">
            <v>ARC2120</v>
          </cell>
          <cell r="Z245">
            <v>0</v>
          </cell>
          <cell r="AA245">
            <v>0</v>
          </cell>
        </row>
        <row r="246">
          <cell r="Y246" t="str">
            <v>ARC2121</v>
          </cell>
          <cell r="Z246">
            <v>0</v>
          </cell>
          <cell r="AA246">
            <v>0</v>
          </cell>
        </row>
        <row r="247">
          <cell r="Y247" t="str">
            <v>ARC2122</v>
          </cell>
          <cell r="Z247" t="str">
            <v>Egyptian Style: Art and Architecture of Ancient Egypt</v>
          </cell>
          <cell r="AA247" t="str">
            <v>Egyptian Style: Art and Architecture of Ancient Egypt</v>
          </cell>
        </row>
        <row r="248">
          <cell r="Y248" t="str">
            <v>ARC2123</v>
          </cell>
          <cell r="Z248">
            <v>0</v>
          </cell>
          <cell r="AA248">
            <v>0</v>
          </cell>
        </row>
        <row r="249">
          <cell r="Y249" t="str">
            <v>ARC2124</v>
          </cell>
          <cell r="Z249" t="str">
            <v>Giving and Taking: Anthropology and Archaeology of Circulation and Exchange</v>
          </cell>
          <cell r="AA249" t="str">
            <v>Giving and Taking: Anthropology and Archaeology of Circulation and Exchange</v>
          </cell>
        </row>
        <row r="250">
          <cell r="Y250" t="str">
            <v>ARC2125</v>
          </cell>
          <cell r="Z250">
            <v>0</v>
          </cell>
          <cell r="AA250">
            <v>0</v>
          </cell>
        </row>
        <row r="251">
          <cell r="Y251" t="str">
            <v>ARC2126</v>
          </cell>
          <cell r="Z251" t="str">
            <v>Trading Places, Towns, Royal Palaces and Fortifications: Early Medieval Centres in Europe (400-1100AD)</v>
          </cell>
          <cell r="AA251" t="str">
            <v>Trading Places, Towns, Royal Palaces and Fortifications: Early Medieval Centres in Europe (400-1100AD)</v>
          </cell>
        </row>
        <row r="252">
          <cell r="Y252" t="str">
            <v>ARC2127</v>
          </cell>
          <cell r="Z252" t="str">
            <v>Human Origins</v>
          </cell>
          <cell r="AA252" t="str">
            <v>Human Origins</v>
          </cell>
        </row>
        <row r="253">
          <cell r="Y253" t="str">
            <v>ARC2128</v>
          </cell>
          <cell r="Z253" t="str">
            <v>Pyramids and Elephants: The Kingdom of Kush</v>
          </cell>
          <cell r="AA253" t="str">
            <v>Pyramids and Elephants: The Kingdom of Kush</v>
          </cell>
        </row>
        <row r="254">
          <cell r="Y254" t="str">
            <v>ARC2402</v>
          </cell>
          <cell r="Z254" t="str">
            <v>Introduction to Egyptian Archaeology</v>
          </cell>
          <cell r="AA254" t="str">
            <v>Introduction to Egyptian Archaeology</v>
          </cell>
        </row>
        <row r="255">
          <cell r="Y255" t="str">
            <v>ARC2404</v>
          </cell>
          <cell r="Z255" t="str">
            <v>Romanization: Interaction, Conquest and Change in Late Roman and Iron Age Dacia</v>
          </cell>
          <cell r="AA255" t="str">
            <v>Romanization: Interaction, Conquest and Change in Late Roman and Iron Age Dacia</v>
          </cell>
        </row>
        <row r="256">
          <cell r="Y256" t="str">
            <v>ARC2406</v>
          </cell>
          <cell r="Z256" t="str">
            <v>Medieval Castles in Context</v>
          </cell>
          <cell r="AA256" t="str">
            <v>Medieval Castles in Context</v>
          </cell>
        </row>
        <row r="257">
          <cell r="Y257" t="str">
            <v>ARC2407</v>
          </cell>
          <cell r="Z257">
            <v>0</v>
          </cell>
          <cell r="AA257">
            <v>0</v>
          </cell>
        </row>
        <row r="258">
          <cell r="Y258" t="str">
            <v>ARC2504</v>
          </cell>
          <cell r="Z258" t="str">
            <v>Zooarchaeology</v>
          </cell>
          <cell r="AA258" t="str">
            <v>Zooarchaeology</v>
          </cell>
        </row>
        <row r="259">
          <cell r="Y259" t="str">
            <v>ARC2506A</v>
          </cell>
          <cell r="Z259" t="str">
            <v>Reading Stone Tools</v>
          </cell>
          <cell r="AA259" t="str">
            <v>Reading Stone Tools</v>
          </cell>
        </row>
        <row r="260">
          <cell r="Y260" t="str">
            <v>ARC2512</v>
          </cell>
          <cell r="Z260" t="str">
            <v>Palaeobotany</v>
          </cell>
          <cell r="AA260" t="str">
            <v>Palaeobotany</v>
          </cell>
        </row>
        <row r="261">
          <cell r="Y261" t="str">
            <v>ARC2513</v>
          </cell>
          <cell r="Z261">
            <v>0</v>
          </cell>
          <cell r="AA261">
            <v>0</v>
          </cell>
        </row>
        <row r="262">
          <cell r="Y262" t="str">
            <v>ARC2514</v>
          </cell>
          <cell r="Z262" t="str">
            <v>Forensic Anthropology</v>
          </cell>
          <cell r="AA262" t="str">
            <v>Forensic Anthropology</v>
          </cell>
        </row>
        <row r="263">
          <cell r="Y263" t="str">
            <v>ARC2601</v>
          </cell>
          <cell r="Z263" t="str">
            <v>Perspectives in Archaeology</v>
          </cell>
          <cell r="AA263" t="str">
            <v>Perspectives in Archaeology</v>
          </cell>
        </row>
        <row r="264">
          <cell r="Y264" t="str">
            <v>ARC3000</v>
          </cell>
          <cell r="Z264" t="str">
            <v>Archaeological Dissertation</v>
          </cell>
          <cell r="AA264" t="str">
            <v>Archaeological Dissertation</v>
          </cell>
        </row>
        <row r="265">
          <cell r="Y265" t="str">
            <v>ARC3001</v>
          </cell>
          <cell r="Z265" t="str">
            <v>Joint History and Archaeology Dissertation</v>
          </cell>
          <cell r="AA265" t="str">
            <v>Joint History and Archaeology Dissertation</v>
          </cell>
        </row>
        <row r="266">
          <cell r="Y266" t="str">
            <v>ARC3003</v>
          </cell>
          <cell r="Z266" t="str">
            <v>Professional Placement</v>
          </cell>
          <cell r="AA266" t="str">
            <v>Professional Placement</v>
          </cell>
        </row>
        <row r="267">
          <cell r="Y267" t="str">
            <v>ARC3006</v>
          </cell>
          <cell r="Z267" t="str">
            <v>Advanced Fieldwork Project</v>
          </cell>
          <cell r="AA267" t="str">
            <v>Advanced Fieldwork Project</v>
          </cell>
        </row>
        <row r="268">
          <cell r="Y268" t="str">
            <v>ARC3107</v>
          </cell>
          <cell r="Z268" t="str">
            <v>Hunter Gatherers: Archaeology and Ethnography</v>
          </cell>
          <cell r="AA268" t="str">
            <v>Hunter Gatherers: Archaeology and Ethnography</v>
          </cell>
        </row>
        <row r="269">
          <cell r="Y269" t="str">
            <v>ARC3111</v>
          </cell>
          <cell r="Z269" t="str">
            <v>North American Prehistory: A Survey</v>
          </cell>
          <cell r="AA269" t="str">
            <v>North American Prehistory: A Survey</v>
          </cell>
        </row>
        <row r="270">
          <cell r="Y270" t="str">
            <v>ARC3114</v>
          </cell>
          <cell r="Z270" t="str">
            <v>Bronze Age Britain in its European Context</v>
          </cell>
          <cell r="AA270" t="str">
            <v>Bronze Age Britain in its European Context</v>
          </cell>
        </row>
        <row r="271">
          <cell r="Y271" t="str">
            <v>ARC3115</v>
          </cell>
          <cell r="Z271" t="str">
            <v>South American Prehistory</v>
          </cell>
          <cell r="AA271" t="str">
            <v>South American Prehistory</v>
          </cell>
        </row>
        <row r="272">
          <cell r="Y272" t="str">
            <v>ARC3117</v>
          </cell>
          <cell r="Z272" t="str">
            <v>The Archaeology of the Indian Subcontinent</v>
          </cell>
          <cell r="AA272" t="str">
            <v>The Archaeology of the Indian Subcontinent</v>
          </cell>
        </row>
        <row r="273">
          <cell r="Y273" t="str">
            <v>ARC3118</v>
          </cell>
          <cell r="Z273">
            <v>0</v>
          </cell>
          <cell r="AA273">
            <v>0</v>
          </cell>
        </row>
        <row r="274">
          <cell r="Y274" t="str">
            <v>ARC3119</v>
          </cell>
          <cell r="Z274" t="str">
            <v>Art of the Metal Smith: Cultural Archaeologies of Technical Achievement</v>
          </cell>
          <cell r="AA274" t="str">
            <v>Art of the Metal Smith: Cultural Archaeologies of Technical Achievement</v>
          </cell>
        </row>
        <row r="275">
          <cell r="Y275" t="str">
            <v>ARC3120</v>
          </cell>
          <cell r="Z275" t="str">
            <v>Things and Us: Ancient and Contemporary Material Culture</v>
          </cell>
          <cell r="AA275" t="str">
            <v>Things and Us: Ancient and Contemporary Material Culture</v>
          </cell>
        </row>
        <row r="276">
          <cell r="Y276" t="str">
            <v>ARC3121</v>
          </cell>
          <cell r="Z276" t="str">
            <v>Brooches, Beads, Swords and Shields: Early Medieval Material Culture</v>
          </cell>
          <cell r="AA276" t="str">
            <v>Brooches, Beads, Swords and Shields: Early Medieval Material Culture</v>
          </cell>
        </row>
        <row r="277">
          <cell r="Y277" t="str">
            <v>ARC3122</v>
          </cell>
          <cell r="Z277" t="str">
            <v>Egyptian Style: Art and Architecture of Ancient Egypt</v>
          </cell>
          <cell r="AA277" t="str">
            <v>Egyptian Style: Art and Architecture of Ancient Egypt</v>
          </cell>
        </row>
        <row r="278">
          <cell r="Y278" t="str">
            <v>ARC3123</v>
          </cell>
          <cell r="Z278" t="str">
            <v>Sustainability and Collapse in Past Societies</v>
          </cell>
          <cell r="AA278" t="str">
            <v>Sustainability and Collapse in Past Societies</v>
          </cell>
        </row>
        <row r="279">
          <cell r="Y279" t="str">
            <v>ARC3124</v>
          </cell>
          <cell r="Z279" t="str">
            <v>Giving and Taking: Anthropology and Archaeology of Circulation and Exchange</v>
          </cell>
          <cell r="AA279" t="str">
            <v>Giving and Taking: Anthropology and Archaeology of Circulation and Exchange</v>
          </cell>
        </row>
        <row r="280">
          <cell r="Y280" t="str">
            <v>ARC3125</v>
          </cell>
          <cell r="Z280" t="str">
            <v>Ancient Arts and Crafts: Perspectives on Material Culture</v>
          </cell>
          <cell r="AA280" t="str">
            <v>Ancient Arts and Crafts: Perspectives on Material Culture</v>
          </cell>
        </row>
        <row r="281">
          <cell r="Y281" t="str">
            <v>ARC3126</v>
          </cell>
          <cell r="Z281" t="str">
            <v>Trading Places, Towns, Royal Palaces and Fortifications: Early Medieval Centres in Europe (400-1100AD)</v>
          </cell>
          <cell r="AA281" t="str">
            <v>Trading Places, Towns, Royal Palaces and Fortifications: Early Medieval Centres in Europe (400-1100AD)</v>
          </cell>
        </row>
        <row r="282">
          <cell r="Y282" t="str">
            <v>ARC3127</v>
          </cell>
          <cell r="Z282" t="str">
            <v>Human Origins</v>
          </cell>
          <cell r="AA282" t="str">
            <v>Human Origins</v>
          </cell>
        </row>
        <row r="283">
          <cell r="Y283" t="str">
            <v>ARC3128</v>
          </cell>
          <cell r="Z283" t="str">
            <v>Pyramids and Elephants: The Kingdom of Kush</v>
          </cell>
          <cell r="AA283" t="str">
            <v>Pyramids and Elephants: The Kingdom of Kush</v>
          </cell>
        </row>
        <row r="284">
          <cell r="Y284" t="str">
            <v>ARC3402</v>
          </cell>
          <cell r="Z284" t="str">
            <v>Introduction to Egyptian Archaeology</v>
          </cell>
          <cell r="AA284" t="str">
            <v>Introduction to Egyptian Archaeology</v>
          </cell>
        </row>
        <row r="285">
          <cell r="Y285" t="str">
            <v>ARC3404</v>
          </cell>
          <cell r="Z285">
            <v>0</v>
          </cell>
          <cell r="AA285">
            <v>0</v>
          </cell>
        </row>
        <row r="286">
          <cell r="Y286" t="str">
            <v>ARC3406</v>
          </cell>
          <cell r="Z286" t="str">
            <v>Medieval Castles in Context</v>
          </cell>
          <cell r="AA286" t="str">
            <v>Medieval Castles in Context</v>
          </cell>
        </row>
        <row r="287">
          <cell r="Y287" t="str">
            <v>ARC3407</v>
          </cell>
          <cell r="Z287" t="str">
            <v>Neolithic Britain in its European Context</v>
          </cell>
          <cell r="AA287" t="str">
            <v>Neolithic Britain in its European Context</v>
          </cell>
        </row>
        <row r="288">
          <cell r="Y288" t="str">
            <v>ARC3506A</v>
          </cell>
          <cell r="Z288">
            <v>0</v>
          </cell>
          <cell r="AA288">
            <v>0</v>
          </cell>
        </row>
        <row r="289">
          <cell r="Y289" t="str">
            <v>ARC3512</v>
          </cell>
          <cell r="Z289" t="str">
            <v>Paleobotany</v>
          </cell>
          <cell r="AA289" t="str">
            <v>Paleobotany</v>
          </cell>
        </row>
        <row r="290">
          <cell r="Y290" t="str">
            <v>ARC3513</v>
          </cell>
          <cell r="Z290" t="str">
            <v>Aerial Survey</v>
          </cell>
          <cell r="AA290" t="str">
            <v>Aerial Survey</v>
          </cell>
        </row>
        <row r="291">
          <cell r="Y291" t="str">
            <v>ARC3601</v>
          </cell>
          <cell r="Z291" t="str">
            <v>Perspectives in Archaeology</v>
          </cell>
          <cell r="AA291" t="str">
            <v>Perspectives in Archaeology</v>
          </cell>
        </row>
        <row r="292">
          <cell r="Y292" t="str">
            <v>ARC3608</v>
          </cell>
          <cell r="Z292" t="str">
            <v>Archaeology and Social Anthropology</v>
          </cell>
          <cell r="AA292" t="str">
            <v>Archaeology and Social Anthropology</v>
          </cell>
        </row>
        <row r="293">
          <cell r="Y293" t="str">
            <v>ARC3611</v>
          </cell>
          <cell r="Z293" t="str">
            <v>Funerary Osteoarchaeology</v>
          </cell>
          <cell r="AA293" t="str">
            <v>Funerary Osteoarchaeology</v>
          </cell>
        </row>
        <row r="294">
          <cell r="Y294" t="str">
            <v>ARCM004</v>
          </cell>
          <cell r="Z294" t="str">
            <v>Dissertation</v>
          </cell>
          <cell r="AA294" t="str">
            <v>Dissertation</v>
          </cell>
        </row>
        <row r="295">
          <cell r="Y295" t="str">
            <v>ARCM007</v>
          </cell>
          <cell r="Z295" t="str">
            <v>Advanced Project</v>
          </cell>
          <cell r="AA295" t="str">
            <v>Advanced Project</v>
          </cell>
        </row>
        <row r="296">
          <cell r="Y296" t="str">
            <v>ARCM100</v>
          </cell>
          <cell r="Z296" t="str">
            <v>Research Methods and Archaeological Theory</v>
          </cell>
          <cell r="AA296" t="str">
            <v>Research Methods and Archaeological Theory</v>
          </cell>
        </row>
        <row r="297">
          <cell r="Y297" t="str">
            <v>ARCM102A</v>
          </cell>
          <cell r="Z297" t="str">
            <v>Elements of Experimental Archaeology in Practice</v>
          </cell>
          <cell r="AA297" t="str">
            <v>Elements of Experimental Archaeology in Practice</v>
          </cell>
        </row>
        <row r="298">
          <cell r="Y298" t="str">
            <v>ARCM102B</v>
          </cell>
          <cell r="Z298" t="str">
            <v>Experimental Archaeology in Practice 1</v>
          </cell>
          <cell r="AA298" t="str">
            <v>Experimental Archaeology in Practice 1</v>
          </cell>
        </row>
        <row r="299">
          <cell r="Y299" t="str">
            <v>ARCM102C</v>
          </cell>
          <cell r="Z299" t="str">
            <v>Experimental Archaeology in Practice 2</v>
          </cell>
          <cell r="AA299" t="str">
            <v>Experimental Archaeology in Practice 2</v>
          </cell>
        </row>
        <row r="300">
          <cell r="Y300" t="str">
            <v>ARCM102D</v>
          </cell>
          <cell r="Z300" t="str">
            <v>Elements of Experimental Archaeology in Practice 2</v>
          </cell>
          <cell r="AA300" t="str">
            <v>Elements of Experimental Archaeology in Practice 2</v>
          </cell>
        </row>
        <row r="301">
          <cell r="Y301" t="str">
            <v>ARCM200</v>
          </cell>
          <cell r="Z301" t="str">
            <v>Field Study</v>
          </cell>
          <cell r="AA301" t="str">
            <v>Field Study</v>
          </cell>
        </row>
        <row r="302">
          <cell r="Y302" t="str">
            <v>ARCM220</v>
          </cell>
          <cell r="Z302" t="str">
            <v>Landscape Archaeology</v>
          </cell>
          <cell r="AA302" t="str">
            <v>Landscape Archaeology</v>
          </cell>
        </row>
        <row r="303">
          <cell r="Y303" t="str">
            <v>ARCM300</v>
          </cell>
          <cell r="Z303" t="str">
            <v>Material Culture</v>
          </cell>
          <cell r="AA303" t="str">
            <v>Material Culture</v>
          </cell>
        </row>
        <row r="304">
          <cell r="Y304" t="str">
            <v>ARCM401</v>
          </cell>
          <cell r="Z304" t="str">
            <v>Human Environmental Interactions</v>
          </cell>
          <cell r="AA304" t="str">
            <v>Human Environmental Interactions</v>
          </cell>
        </row>
        <row r="305">
          <cell r="Y305" t="str">
            <v>ARCM405</v>
          </cell>
          <cell r="Z305" t="str">
            <v>Advanced Human Osteology</v>
          </cell>
          <cell r="AA305" t="str">
            <v>Advanced Human Osteology</v>
          </cell>
        </row>
        <row r="306">
          <cell r="Y306" t="str">
            <v>ARCM407</v>
          </cell>
          <cell r="Z306" t="str">
            <v>Zooarchaeology</v>
          </cell>
          <cell r="AA306" t="str">
            <v>Zooarchaeology</v>
          </cell>
        </row>
        <row r="307">
          <cell r="Y307" t="str">
            <v>ARCM408</v>
          </cell>
          <cell r="Z307" t="str">
            <v>Bioarchaeology Dissertation Human Osteoarchaeology</v>
          </cell>
          <cell r="AA307" t="str">
            <v>Bioarchaeology Dissertation Human Osteoarchaeology</v>
          </cell>
        </row>
        <row r="308">
          <cell r="Y308" t="str">
            <v>ARCM411</v>
          </cell>
          <cell r="Z308" t="str">
            <v>Palaeobotany</v>
          </cell>
          <cell r="AA308" t="str">
            <v>Palaeobotany</v>
          </cell>
        </row>
        <row r="309">
          <cell r="Y309" t="str">
            <v>ARCM412</v>
          </cell>
          <cell r="Z309">
            <v>0</v>
          </cell>
          <cell r="AA309">
            <v>0</v>
          </cell>
        </row>
        <row r="310">
          <cell r="Y310" t="str">
            <v>ARCM414</v>
          </cell>
          <cell r="Z310" t="str">
            <v>Musculo-skeletal Anatomy</v>
          </cell>
          <cell r="AA310" t="str">
            <v>Musculo-skeletal Anatomy</v>
          </cell>
        </row>
        <row r="311">
          <cell r="Y311" t="str">
            <v>ARCM501</v>
          </cell>
          <cell r="Z311" t="str">
            <v>Researching the Historic Environment Online</v>
          </cell>
          <cell r="AA311" t="str">
            <v>Researching the Historic Environment Online</v>
          </cell>
        </row>
        <row r="312">
          <cell r="Y312" t="str">
            <v>ARCM509</v>
          </cell>
          <cell r="Z312" t="str">
            <v>Museums, Communities and Cultural Identity</v>
          </cell>
          <cell r="AA312" t="str">
            <v>Museums, Communities and Cultural Identity</v>
          </cell>
        </row>
        <row r="313">
          <cell r="Y313" t="str">
            <v>ARCM514</v>
          </cell>
          <cell r="Z313" t="str">
            <v>DL - Dissertation</v>
          </cell>
          <cell r="AA313" t="str">
            <v>DL - Dissertation</v>
          </cell>
        </row>
        <row r="314">
          <cell r="Y314" t="str">
            <v>BEA1003</v>
          </cell>
          <cell r="Z314" t="str">
            <v>Business Law for Accountants</v>
          </cell>
          <cell r="AA314" t="str">
            <v>Business Law for Accountants</v>
          </cell>
        </row>
        <row r="315">
          <cell r="Y315" t="str">
            <v>BEA1003A</v>
          </cell>
          <cell r="Z315">
            <v>0</v>
          </cell>
          <cell r="AA315">
            <v>0</v>
          </cell>
        </row>
        <row r="316">
          <cell r="Y316" t="str">
            <v>BEA1005</v>
          </cell>
          <cell r="Z316" t="str">
            <v>Management Concepts and Practice</v>
          </cell>
          <cell r="AA316" t="str">
            <v>Management Concepts and Practice</v>
          </cell>
        </row>
        <row r="317">
          <cell r="Y317" t="str">
            <v>BEA1005K</v>
          </cell>
          <cell r="Z317">
            <v>0</v>
          </cell>
          <cell r="AA317">
            <v>0</v>
          </cell>
        </row>
        <row r="318">
          <cell r="Y318" t="str">
            <v>BEA1006</v>
          </cell>
          <cell r="Z318" t="str">
            <v>Accounting 1</v>
          </cell>
          <cell r="AA318" t="str">
            <v>Accounting 1</v>
          </cell>
        </row>
        <row r="319">
          <cell r="Y319" t="str">
            <v>BEA1008</v>
          </cell>
          <cell r="Z319" t="str">
            <v>Introduction to Financial Accounting</v>
          </cell>
          <cell r="AA319" t="str">
            <v>Introduction to Financial Accounting</v>
          </cell>
        </row>
        <row r="320">
          <cell r="Y320" t="str">
            <v>BEA1008K</v>
          </cell>
          <cell r="Z320">
            <v>0</v>
          </cell>
          <cell r="AA320">
            <v>0</v>
          </cell>
        </row>
        <row r="321">
          <cell r="Y321" t="str">
            <v>BEA1009</v>
          </cell>
          <cell r="Z321" t="str">
            <v>Introduction to Management Accounting</v>
          </cell>
          <cell r="AA321" t="str">
            <v>Introduction to Management Accounting</v>
          </cell>
        </row>
        <row r="322">
          <cell r="Y322" t="str">
            <v>BEA1009K</v>
          </cell>
          <cell r="Z322">
            <v>0</v>
          </cell>
          <cell r="AA322">
            <v>0</v>
          </cell>
        </row>
        <row r="323">
          <cell r="Y323" t="str">
            <v>BEA1010</v>
          </cell>
          <cell r="Z323" t="str">
            <v>Business Finance for Accountants</v>
          </cell>
          <cell r="AA323" t="str">
            <v>Business Finance for Accountants</v>
          </cell>
        </row>
        <row r="324">
          <cell r="Y324" t="str">
            <v>BEA1010K</v>
          </cell>
          <cell r="Z324">
            <v>0</v>
          </cell>
          <cell r="AA324">
            <v>0</v>
          </cell>
        </row>
        <row r="325">
          <cell r="Y325" t="str">
            <v>BEA1011K</v>
          </cell>
          <cell r="Z325" t="str">
            <v>Principles of Auditing</v>
          </cell>
          <cell r="AA325" t="str">
            <v>Principles of Auditing</v>
          </cell>
        </row>
        <row r="326">
          <cell r="Y326" t="str">
            <v>BEA2001</v>
          </cell>
          <cell r="Z326" t="str">
            <v>Financial Accounting</v>
          </cell>
          <cell r="AA326" t="str">
            <v>Financial Accounting</v>
          </cell>
        </row>
        <row r="327">
          <cell r="Y327" t="str">
            <v>BEA2001K</v>
          </cell>
          <cell r="Z327">
            <v>0</v>
          </cell>
          <cell r="AA327">
            <v>0</v>
          </cell>
        </row>
        <row r="328">
          <cell r="Y328" t="str">
            <v>BEA2002</v>
          </cell>
          <cell r="Z328" t="str">
            <v>Taxation</v>
          </cell>
          <cell r="AA328" t="str">
            <v>Taxation</v>
          </cell>
        </row>
        <row r="329">
          <cell r="Y329" t="str">
            <v>BEA2002K</v>
          </cell>
          <cell r="Z329">
            <v>0</v>
          </cell>
          <cell r="AA329">
            <v>0</v>
          </cell>
        </row>
        <row r="330">
          <cell r="Y330" t="str">
            <v>BEA2004</v>
          </cell>
          <cell r="Z330" t="str">
            <v>Audit</v>
          </cell>
          <cell r="AA330" t="str">
            <v>Audit</v>
          </cell>
        </row>
        <row r="331">
          <cell r="Y331" t="str">
            <v>BEA2005</v>
          </cell>
          <cell r="Z331" t="str">
            <v>Information Systems</v>
          </cell>
          <cell r="AA331" t="str">
            <v>Information Systems</v>
          </cell>
        </row>
        <row r="332">
          <cell r="Y332" t="str">
            <v>BEA2005K</v>
          </cell>
          <cell r="Z332">
            <v>0</v>
          </cell>
          <cell r="AA332">
            <v>0</v>
          </cell>
        </row>
        <row r="333">
          <cell r="Y333" t="str">
            <v>BEA2008</v>
          </cell>
          <cell r="Z333" t="str">
            <v>Management Accounting I</v>
          </cell>
          <cell r="AA333" t="str">
            <v>Management Accounting I</v>
          </cell>
        </row>
        <row r="334">
          <cell r="Y334" t="str">
            <v>BEA2008K</v>
          </cell>
          <cell r="Z334">
            <v>0</v>
          </cell>
          <cell r="AA334">
            <v>0</v>
          </cell>
        </row>
        <row r="335">
          <cell r="Y335" t="str">
            <v>BEA2009</v>
          </cell>
          <cell r="Z335" t="str">
            <v>Management Accounting II</v>
          </cell>
          <cell r="AA335" t="str">
            <v>Management Accounting II</v>
          </cell>
        </row>
        <row r="336">
          <cell r="Y336" t="str">
            <v>BEA2010</v>
          </cell>
          <cell r="Z336" t="str">
            <v>Managerial Accounting</v>
          </cell>
          <cell r="AA336" t="str">
            <v>Managerial Accounting</v>
          </cell>
        </row>
        <row r="337">
          <cell r="Y337" t="str">
            <v>BEA2011K</v>
          </cell>
          <cell r="Z337" t="str">
            <v>Business Law</v>
          </cell>
          <cell r="AA337" t="str">
            <v>Business Law</v>
          </cell>
        </row>
        <row r="338">
          <cell r="Y338" t="str">
            <v>BEA2014K</v>
          </cell>
          <cell r="Z338" t="str">
            <v>Taxation Policy and Practice</v>
          </cell>
          <cell r="AA338" t="str">
            <v>Taxation Policy and Practice</v>
          </cell>
        </row>
        <row r="339">
          <cell r="Y339" t="str">
            <v>BEA2017</v>
          </cell>
          <cell r="Z339" t="str">
            <v>Intermediate Management Accounting</v>
          </cell>
          <cell r="AA339" t="str">
            <v>Intermediate Management Accounting</v>
          </cell>
        </row>
        <row r="340">
          <cell r="Y340" t="str">
            <v>BEA2017A</v>
          </cell>
          <cell r="Z340">
            <v>0</v>
          </cell>
          <cell r="AA340">
            <v>0</v>
          </cell>
        </row>
        <row r="341">
          <cell r="Y341" t="str">
            <v>BEA2017K</v>
          </cell>
          <cell r="Z341">
            <v>0</v>
          </cell>
          <cell r="AA341">
            <v>0</v>
          </cell>
        </row>
        <row r="342">
          <cell r="Y342" t="str">
            <v>BEA2018</v>
          </cell>
          <cell r="Z342" t="str">
            <v>Corporate Finance</v>
          </cell>
          <cell r="AA342" t="str">
            <v>Corporate Finance</v>
          </cell>
        </row>
        <row r="343">
          <cell r="Y343" t="str">
            <v>BEA3001</v>
          </cell>
          <cell r="Z343" t="str">
            <v>Financial Management</v>
          </cell>
          <cell r="AA343" t="str">
            <v>Financial Management</v>
          </cell>
        </row>
        <row r="344">
          <cell r="Y344" t="str">
            <v>BEA3005</v>
          </cell>
          <cell r="Z344" t="str">
            <v>Financial Reporting and Analysis</v>
          </cell>
          <cell r="AA344" t="str">
            <v>Financial Reporting and Analysis</v>
          </cell>
        </row>
        <row r="345">
          <cell r="Y345" t="str">
            <v>BEA3006</v>
          </cell>
          <cell r="Z345" t="str">
            <v>Governance, Accountability and Audit</v>
          </cell>
          <cell r="AA345" t="str">
            <v>Governance, Accountability and Audit</v>
          </cell>
        </row>
        <row r="346">
          <cell r="Y346" t="str">
            <v>BEA3008</v>
          </cell>
          <cell r="Z346" t="str">
            <v>Finance for Managers</v>
          </cell>
          <cell r="AA346" t="str">
            <v>Finance for Managers</v>
          </cell>
        </row>
        <row r="347">
          <cell r="Y347" t="str">
            <v>BEA3012K</v>
          </cell>
          <cell r="Z347" t="str">
            <v>Audit and Assurance</v>
          </cell>
          <cell r="AA347" t="str">
            <v>Audit and Assurance</v>
          </cell>
        </row>
        <row r="348">
          <cell r="Y348" t="str">
            <v>BEA3013K</v>
          </cell>
          <cell r="Z348" t="str">
            <v>Financial Reporting</v>
          </cell>
          <cell r="AA348" t="str">
            <v>Financial Reporting</v>
          </cell>
        </row>
        <row r="349">
          <cell r="Y349" t="str">
            <v>BEA3014K</v>
          </cell>
          <cell r="Z349">
            <v>0</v>
          </cell>
          <cell r="AA349">
            <v>0</v>
          </cell>
        </row>
        <row r="350">
          <cell r="Y350" t="str">
            <v>BEA3015</v>
          </cell>
          <cell r="Z350" t="str">
            <v>Corporate Law</v>
          </cell>
          <cell r="AA350" t="str">
            <v>Corporate Law</v>
          </cell>
        </row>
        <row r="351">
          <cell r="Y351" t="str">
            <v>BEA3016</v>
          </cell>
          <cell r="Z351" t="str">
            <v>International Taxation</v>
          </cell>
          <cell r="AA351" t="str">
            <v>International Taxation</v>
          </cell>
        </row>
        <row r="352">
          <cell r="Y352" t="str">
            <v>BEA3016K</v>
          </cell>
          <cell r="Z352">
            <v>0</v>
          </cell>
          <cell r="AA352">
            <v>0</v>
          </cell>
        </row>
        <row r="353">
          <cell r="Y353" t="str">
            <v>BEA3017</v>
          </cell>
          <cell r="Z353" t="str">
            <v>Advanced Management Accounting</v>
          </cell>
          <cell r="AA353" t="str">
            <v>Advanced Management Accounting</v>
          </cell>
        </row>
        <row r="354">
          <cell r="Y354" t="str">
            <v>BEA3017K</v>
          </cell>
          <cell r="Z354">
            <v>0</v>
          </cell>
          <cell r="AA354">
            <v>0</v>
          </cell>
        </row>
        <row r="355">
          <cell r="Y355" t="str">
            <v>BEA3018</v>
          </cell>
          <cell r="Z355" t="str">
            <v>Advanced Corporate Finance</v>
          </cell>
          <cell r="AA355" t="str">
            <v>Advanced Corporate Finance</v>
          </cell>
        </row>
        <row r="356">
          <cell r="Y356" t="str">
            <v>BEA3019</v>
          </cell>
          <cell r="Z356" t="str">
            <v>Financial Statement Analysis</v>
          </cell>
          <cell r="AA356" t="str">
            <v>Financial Statement Analysis</v>
          </cell>
        </row>
        <row r="357">
          <cell r="Y357" t="str">
            <v>BEA3019K</v>
          </cell>
          <cell r="Z357">
            <v>0</v>
          </cell>
          <cell r="AA357">
            <v>0</v>
          </cell>
        </row>
        <row r="358">
          <cell r="Y358" t="str">
            <v>BEA3020</v>
          </cell>
          <cell r="Z358" t="str">
            <v>Advanced Financial Reporting</v>
          </cell>
          <cell r="AA358" t="str">
            <v>Advanced Financial Reporting</v>
          </cell>
        </row>
        <row r="359">
          <cell r="Y359" t="str">
            <v>BEA3021</v>
          </cell>
          <cell r="Z359" t="str">
            <v>Governance and Accountability</v>
          </cell>
          <cell r="AA359" t="str">
            <v>Governance and Accountability</v>
          </cell>
        </row>
        <row r="360">
          <cell r="Y360" t="str">
            <v>BEA3021K</v>
          </cell>
          <cell r="Z360">
            <v>0</v>
          </cell>
          <cell r="AA360">
            <v>0</v>
          </cell>
        </row>
        <row r="361">
          <cell r="Y361" t="str">
            <v>BEA3022</v>
          </cell>
          <cell r="Z361" t="str">
            <v>Auditing</v>
          </cell>
          <cell r="AA361" t="str">
            <v>Auditing</v>
          </cell>
        </row>
        <row r="362">
          <cell r="Y362" t="str">
            <v>BEA3023K</v>
          </cell>
          <cell r="Z362">
            <v>0</v>
          </cell>
          <cell r="AA362">
            <v>0</v>
          </cell>
        </row>
        <row r="363">
          <cell r="Y363" t="str">
            <v>BEA3024K</v>
          </cell>
          <cell r="Z363">
            <v>0</v>
          </cell>
          <cell r="AA363">
            <v>0</v>
          </cell>
        </row>
        <row r="364">
          <cell r="Y364" t="str">
            <v>BEA3025K</v>
          </cell>
          <cell r="Z364" t="str">
            <v>Current Issues in Accounting and Finance</v>
          </cell>
          <cell r="AA364" t="str">
            <v>Current Issues in Accounting and Finance</v>
          </cell>
        </row>
        <row r="365">
          <cell r="Y365" t="str">
            <v>BEAM006</v>
          </cell>
          <cell r="Z365">
            <v>0</v>
          </cell>
          <cell r="AA365">
            <v>0</v>
          </cell>
        </row>
        <row r="366">
          <cell r="Y366" t="str">
            <v>BEAM006A</v>
          </cell>
          <cell r="Z366" t="str">
            <v>Investment Analysis Dissertation</v>
          </cell>
          <cell r="AA366" t="str">
            <v>Investment Analysis Dissertation</v>
          </cell>
        </row>
        <row r="367">
          <cell r="Y367" t="str">
            <v>BEAM024</v>
          </cell>
          <cell r="Z367" t="str">
            <v>Advanced Financial Accounting</v>
          </cell>
          <cell r="AA367" t="str">
            <v>Advanced Financial Accounting</v>
          </cell>
        </row>
        <row r="368">
          <cell r="Y368" t="str">
            <v>BEAM025</v>
          </cell>
          <cell r="Z368" t="str">
            <v>Advanced Management Accounting</v>
          </cell>
          <cell r="AA368" t="str">
            <v>Advanced Management Accounting</v>
          </cell>
        </row>
        <row r="369">
          <cell r="Y369" t="str">
            <v>BEAM026</v>
          </cell>
          <cell r="Z369" t="str">
            <v>Corporate Governance, Reporting and Regulation</v>
          </cell>
          <cell r="AA369" t="str">
            <v>Corporate Governance, Reporting and Regulation</v>
          </cell>
        </row>
        <row r="370">
          <cell r="Y370" t="str">
            <v>BEAM027</v>
          </cell>
          <cell r="Z370" t="str">
            <v>Dissertation</v>
          </cell>
          <cell r="AA370" t="str">
            <v>Dissertation</v>
          </cell>
        </row>
        <row r="371">
          <cell r="Y371" t="str">
            <v>BEAM029</v>
          </cell>
          <cell r="Z371" t="str">
            <v>Topics in Financial Economics</v>
          </cell>
          <cell r="AA371" t="str">
            <v>Topics in Financial Economics</v>
          </cell>
        </row>
        <row r="372">
          <cell r="Y372" t="str">
            <v>BEAM031</v>
          </cell>
          <cell r="Z372" t="str">
            <v>Financial Instruments</v>
          </cell>
          <cell r="AA372" t="str">
            <v>Financial Instruments</v>
          </cell>
        </row>
        <row r="373">
          <cell r="Y373" t="str">
            <v>BEAM032</v>
          </cell>
          <cell r="Z373" t="str">
            <v>Investment Analysis 1</v>
          </cell>
          <cell r="AA373" t="str">
            <v>Investment Analysis 1</v>
          </cell>
        </row>
        <row r="374">
          <cell r="Y374" t="str">
            <v>BEAM033</v>
          </cell>
          <cell r="Z374" t="str">
            <v>Banking and Financial Services</v>
          </cell>
          <cell r="AA374" t="str">
            <v>Banking and Financial Services</v>
          </cell>
        </row>
        <row r="375">
          <cell r="Y375" t="str">
            <v>BEAM035</v>
          </cell>
          <cell r="Z375" t="str">
            <v>Derivatives Pricing</v>
          </cell>
          <cell r="AA375" t="str">
            <v>Derivatives Pricing</v>
          </cell>
        </row>
        <row r="376">
          <cell r="Y376" t="str">
            <v>BEAM036</v>
          </cell>
          <cell r="Z376" t="str">
            <v>Domestic and International Portfolio Management</v>
          </cell>
          <cell r="AA376" t="str">
            <v>Domestic and International Portfolio Management</v>
          </cell>
        </row>
        <row r="377">
          <cell r="Y377" t="str">
            <v>BEAM038</v>
          </cell>
          <cell r="Z377" t="str">
            <v>Investment Analysis 2</v>
          </cell>
          <cell r="AA377" t="str">
            <v>Investment Analysis 2</v>
          </cell>
        </row>
        <row r="378">
          <cell r="Y378" t="str">
            <v>BEAM042</v>
          </cell>
          <cell r="Z378" t="str">
            <v>International Financial Management</v>
          </cell>
          <cell r="AA378" t="str">
            <v>International Financial Management</v>
          </cell>
        </row>
        <row r="379">
          <cell r="Y379" t="str">
            <v>BEAM043</v>
          </cell>
          <cell r="Z379" t="str">
            <v>Portfolio Investment Game</v>
          </cell>
          <cell r="AA379" t="str">
            <v>Portfolio Investment Game</v>
          </cell>
        </row>
        <row r="380">
          <cell r="Y380" t="str">
            <v>BEAM045</v>
          </cell>
          <cell r="Z380" t="str">
            <v>Accounting for International Managers</v>
          </cell>
          <cell r="AA380" t="str">
            <v>Accounting for International Managers</v>
          </cell>
        </row>
        <row r="381">
          <cell r="Y381" t="str">
            <v>BEAM046</v>
          </cell>
          <cell r="Z381" t="str">
            <v>Financial Modelling</v>
          </cell>
          <cell r="AA381" t="str">
            <v>Financial Modelling</v>
          </cell>
        </row>
        <row r="382">
          <cell r="Y382" t="str">
            <v>BEAM047</v>
          </cell>
          <cell r="Z382" t="str">
            <v>Fundamentals of Financial Management</v>
          </cell>
          <cell r="AA382" t="str">
            <v>Fundamentals of Financial Management</v>
          </cell>
        </row>
        <row r="383">
          <cell r="Y383" t="str">
            <v>BEAM048</v>
          </cell>
          <cell r="Z383" t="str">
            <v>Investment Analysis Project</v>
          </cell>
          <cell r="AA383" t="str">
            <v>Investment Analysis Project</v>
          </cell>
        </row>
        <row r="384">
          <cell r="Y384" t="str">
            <v>BEAM049</v>
          </cell>
          <cell r="Z384" t="str">
            <v>Behavioural Finance</v>
          </cell>
          <cell r="AA384" t="str">
            <v>Behavioural Finance</v>
          </cell>
        </row>
        <row r="385">
          <cell r="Y385" t="str">
            <v>BEAM050</v>
          </cell>
          <cell r="Z385" t="str">
            <v>Advanced Corporate Finance</v>
          </cell>
          <cell r="AA385" t="str">
            <v>Advanced Corporate Finance</v>
          </cell>
        </row>
        <row r="386">
          <cell r="Y386" t="str">
            <v>BEAM051</v>
          </cell>
          <cell r="Z386" t="str">
            <v>Principles of International Taxation</v>
          </cell>
          <cell r="AA386" t="str">
            <v>Principles of International Taxation</v>
          </cell>
        </row>
        <row r="387">
          <cell r="Y387" t="str">
            <v>BEAM052</v>
          </cell>
          <cell r="Z387" t="str">
            <v>Corporate Governance and Finance</v>
          </cell>
          <cell r="AA387" t="str">
            <v>Corporate Governance and Finance</v>
          </cell>
        </row>
        <row r="388">
          <cell r="Y388" t="str">
            <v>BEAM053</v>
          </cell>
          <cell r="Z388" t="str">
            <v>Mergers, Management Buyouts and Other Corporate Reorganisations</v>
          </cell>
          <cell r="AA388" t="str">
            <v>Mergers, Management Buyouts and Other Corporate Reorganisations</v>
          </cell>
        </row>
        <row r="389">
          <cell r="Y389" t="str">
            <v>BEAM054</v>
          </cell>
          <cell r="Z389" t="str">
            <v>Alternative Investments</v>
          </cell>
          <cell r="AA389" t="str">
            <v>Alternative Investments</v>
          </cell>
        </row>
        <row r="390">
          <cell r="Y390" t="str">
            <v>BEAM055</v>
          </cell>
          <cell r="Z390" t="str">
            <v>Portfolio Investment Simulation</v>
          </cell>
          <cell r="AA390" t="str">
            <v>Portfolio Investment Simulation</v>
          </cell>
        </row>
        <row r="391">
          <cell r="Y391" t="str">
            <v>BEAM056</v>
          </cell>
          <cell r="Z391" t="str">
            <v>Applied Empirical Accounting</v>
          </cell>
          <cell r="AA391" t="str">
            <v>Applied Empirical Accounting</v>
          </cell>
        </row>
        <row r="392">
          <cell r="Y392" t="str">
            <v>BEE1015</v>
          </cell>
          <cell r="Z392" t="str">
            <v>Philosophy of Economics</v>
          </cell>
          <cell r="AA392" t="str">
            <v>Philosophy of Economics</v>
          </cell>
        </row>
        <row r="393">
          <cell r="Y393" t="str">
            <v>BEE1020</v>
          </cell>
          <cell r="Z393" t="str">
            <v>Basic Mathematical Economics</v>
          </cell>
          <cell r="AA393" t="str">
            <v>Basic Mathematical Economics</v>
          </cell>
        </row>
        <row r="394">
          <cell r="Y394" t="str">
            <v>BEE1021</v>
          </cell>
          <cell r="Z394" t="str">
            <v>Personal Finance Management</v>
          </cell>
          <cell r="AA394" t="str">
            <v>Personal Finance Management</v>
          </cell>
        </row>
        <row r="395">
          <cell r="Y395" t="str">
            <v>BEE1022</v>
          </cell>
          <cell r="Z395" t="str">
            <v>Introduction to Statistics</v>
          </cell>
          <cell r="AA395" t="str">
            <v>Introduction to Statistics</v>
          </cell>
        </row>
        <row r="396">
          <cell r="Y396" t="str">
            <v>BEE1022K</v>
          </cell>
          <cell r="Z396">
            <v>0</v>
          </cell>
          <cell r="AA396">
            <v>0</v>
          </cell>
        </row>
        <row r="397">
          <cell r="Y397" t="str">
            <v>BEE1024</v>
          </cell>
          <cell r="Z397" t="str">
            <v>Mathematics for Economists</v>
          </cell>
          <cell r="AA397" t="str">
            <v>Mathematics for Economists</v>
          </cell>
        </row>
        <row r="398">
          <cell r="Y398" t="str">
            <v>BEE1025</v>
          </cell>
          <cell r="Z398" t="str">
            <v>Statistics for Business and Management</v>
          </cell>
          <cell r="AA398" t="str">
            <v>Statistics for Business and Management</v>
          </cell>
        </row>
        <row r="399">
          <cell r="Y399" t="str">
            <v>BEE1029</v>
          </cell>
          <cell r="Z399" t="str">
            <v>Economic Principles</v>
          </cell>
          <cell r="AA399" t="str">
            <v>Economic Principles</v>
          </cell>
        </row>
        <row r="400">
          <cell r="Y400" t="str">
            <v>BEE1029K</v>
          </cell>
          <cell r="Z400">
            <v>0</v>
          </cell>
          <cell r="AA400">
            <v>0</v>
          </cell>
        </row>
        <row r="401">
          <cell r="Y401" t="str">
            <v>BEE1030</v>
          </cell>
          <cell r="Z401" t="str">
            <v>Microeconomics I</v>
          </cell>
          <cell r="AA401" t="str">
            <v>Microeconomics I</v>
          </cell>
        </row>
        <row r="402">
          <cell r="Y402" t="str">
            <v>BEE1031</v>
          </cell>
          <cell r="Z402" t="str">
            <v>Macroeconomics I</v>
          </cell>
          <cell r="AA402" t="str">
            <v>Macroeconomics I</v>
          </cell>
        </row>
        <row r="403">
          <cell r="Y403" t="str">
            <v>BEE1032</v>
          </cell>
          <cell r="Z403" t="str">
            <v>History of Economic Thought</v>
          </cell>
          <cell r="AA403" t="str">
            <v>History of Economic Thought</v>
          </cell>
        </row>
        <row r="404">
          <cell r="Y404" t="str">
            <v>BEE1033</v>
          </cell>
          <cell r="Z404" t="str">
            <v>Introduction to Finance and Accounting</v>
          </cell>
          <cell r="AA404" t="str">
            <v>Introduction to Finance and Accounting</v>
          </cell>
        </row>
        <row r="405">
          <cell r="Y405" t="str">
            <v>BEE1034</v>
          </cell>
          <cell r="Z405" t="str">
            <v>Economics for Management</v>
          </cell>
          <cell r="AA405" t="str">
            <v>Economics for Management</v>
          </cell>
        </row>
        <row r="406">
          <cell r="Y406" t="str">
            <v>BEE2005</v>
          </cell>
          <cell r="Z406" t="str">
            <v>Public Finance</v>
          </cell>
          <cell r="AA406" t="str">
            <v>Public Finance</v>
          </cell>
        </row>
        <row r="407">
          <cell r="Y407" t="str">
            <v>BEE2006</v>
          </cell>
          <cell r="Z407" t="str">
            <v>Statistics and Econometrics</v>
          </cell>
          <cell r="AA407" t="str">
            <v>Statistics and Econometrics</v>
          </cell>
        </row>
        <row r="408">
          <cell r="Y408" t="str">
            <v>BEE2020</v>
          </cell>
          <cell r="Z408" t="str">
            <v>Introduction to Econometric Theory</v>
          </cell>
          <cell r="AA408" t="str">
            <v>Introduction to Econometric Theory</v>
          </cell>
        </row>
        <row r="409">
          <cell r="Y409" t="str">
            <v>BEE2021</v>
          </cell>
          <cell r="Z409" t="str">
            <v>Policy Issues in the Global Economy</v>
          </cell>
          <cell r="AA409" t="str">
            <v>Policy Issues in the Global Economy</v>
          </cell>
        </row>
        <row r="410">
          <cell r="Y410" t="str">
            <v>BEE2022</v>
          </cell>
          <cell r="Z410" t="str">
            <v>Microeconomics</v>
          </cell>
          <cell r="AA410" t="str">
            <v>Microeconomics</v>
          </cell>
        </row>
        <row r="411">
          <cell r="Y411" t="str">
            <v>BEE2023</v>
          </cell>
          <cell r="Z411" t="str">
            <v>Macroeconomic</v>
          </cell>
          <cell r="AA411" t="str">
            <v>Macroeconomic</v>
          </cell>
        </row>
        <row r="412">
          <cell r="Y412" t="str">
            <v>BEE2024</v>
          </cell>
          <cell r="Z412" t="str">
            <v>Economic Principles and Policy</v>
          </cell>
          <cell r="AA412" t="str">
            <v>Economic Principles and Policy</v>
          </cell>
        </row>
        <row r="413">
          <cell r="Y413" t="str">
            <v>BEE2025</v>
          </cell>
          <cell r="Z413" t="str">
            <v>Microeconomics II</v>
          </cell>
          <cell r="AA413" t="str">
            <v>Microeconomics II</v>
          </cell>
        </row>
        <row r="414">
          <cell r="Y414" t="str">
            <v>BEE2026</v>
          </cell>
          <cell r="Z414" t="str">
            <v>Macroeconomics II</v>
          </cell>
          <cell r="AA414" t="str">
            <v>Macroeconomics II</v>
          </cell>
        </row>
        <row r="415">
          <cell r="Y415" t="str">
            <v>BEE2027</v>
          </cell>
          <cell r="Z415" t="str">
            <v>Financial Markets and Decisions I</v>
          </cell>
          <cell r="AA415" t="str">
            <v>Financial Markets and Decisions I</v>
          </cell>
        </row>
        <row r="416">
          <cell r="Y416" t="str">
            <v>BEE2028</v>
          </cell>
          <cell r="Z416" t="str">
            <v>Money and Banking I</v>
          </cell>
          <cell r="AA416" t="str">
            <v>Money and Banking I</v>
          </cell>
        </row>
        <row r="417">
          <cell r="Y417" t="str">
            <v>BEE2029</v>
          </cell>
          <cell r="Z417" t="str">
            <v>Economics of Social Policy</v>
          </cell>
          <cell r="AA417" t="str">
            <v>Economics of Social Policy</v>
          </cell>
        </row>
        <row r="418">
          <cell r="Y418" t="str">
            <v>BEE3015</v>
          </cell>
          <cell r="Z418" t="str">
            <v>Econometric Analysis</v>
          </cell>
          <cell r="AA418" t="str">
            <v>Econometric Analysis</v>
          </cell>
        </row>
        <row r="419">
          <cell r="Y419" t="str">
            <v>BEE3016</v>
          </cell>
          <cell r="Z419" t="str">
            <v>Investment Analysis and Portfolio Management</v>
          </cell>
          <cell r="AA419" t="str">
            <v>Investment Analysis and Portfolio Management</v>
          </cell>
        </row>
        <row r="420">
          <cell r="Y420" t="str">
            <v>BEE3027</v>
          </cell>
          <cell r="Z420" t="str">
            <v>Economics of Management Strategy</v>
          </cell>
          <cell r="AA420" t="str">
            <v>Economics of Management Strategy</v>
          </cell>
        </row>
        <row r="421">
          <cell r="Y421" t="str">
            <v>BEE3028</v>
          </cell>
          <cell r="Z421" t="str">
            <v>Economic Issues: Theory and Practice</v>
          </cell>
          <cell r="AA421" t="str">
            <v>Economic Issues: Theory and Practice</v>
          </cell>
        </row>
        <row r="422">
          <cell r="Y422" t="str">
            <v>BEE3032</v>
          </cell>
          <cell r="Z422" t="str">
            <v>Futures and Options</v>
          </cell>
          <cell r="AA422" t="str">
            <v>Futures and Options</v>
          </cell>
        </row>
        <row r="423">
          <cell r="Y423" t="str">
            <v>BEE3033</v>
          </cell>
          <cell r="Z423" t="str">
            <v>Financial Markets &amp; Decisions 1</v>
          </cell>
          <cell r="AA423" t="str">
            <v>Financial Markets &amp; Decisions 1</v>
          </cell>
        </row>
        <row r="424">
          <cell r="Y424" t="str">
            <v>BEE3034</v>
          </cell>
          <cell r="Z424" t="str">
            <v>Financial Markets &amp; Decisions 2</v>
          </cell>
          <cell r="AA424" t="str">
            <v>Financial Markets &amp; Decisions 2</v>
          </cell>
        </row>
        <row r="425">
          <cell r="Y425" t="str">
            <v>BEE3037</v>
          </cell>
          <cell r="Z425" t="str">
            <v>Industrial Organisation 1</v>
          </cell>
          <cell r="AA425" t="str">
            <v>Industrial Organisation 1</v>
          </cell>
        </row>
        <row r="426">
          <cell r="Y426" t="str">
            <v>BEE3042</v>
          </cell>
          <cell r="Z426" t="str">
            <v>International Political Economy</v>
          </cell>
          <cell r="AA426" t="str">
            <v>International Political Economy</v>
          </cell>
        </row>
        <row r="427">
          <cell r="Y427" t="str">
            <v>BEE3043</v>
          </cell>
          <cell r="Z427" t="str">
            <v>Money and Banking 1</v>
          </cell>
          <cell r="AA427" t="str">
            <v>Money and Banking 1</v>
          </cell>
        </row>
        <row r="428">
          <cell r="Y428" t="str">
            <v>BEE3044</v>
          </cell>
          <cell r="Z428" t="str">
            <v>Money and Banking 2</v>
          </cell>
          <cell r="AA428" t="str">
            <v>Money and Banking 2</v>
          </cell>
        </row>
        <row r="429">
          <cell r="Y429" t="str">
            <v>BEE3045</v>
          </cell>
          <cell r="Z429" t="str">
            <v>International Economics</v>
          </cell>
          <cell r="AA429" t="str">
            <v>International Economics</v>
          </cell>
        </row>
        <row r="430">
          <cell r="Y430" t="str">
            <v>BEE3047</v>
          </cell>
          <cell r="Z430" t="str">
            <v>Public Economics 1</v>
          </cell>
          <cell r="AA430" t="str">
            <v>Public Economics 1</v>
          </cell>
        </row>
        <row r="431">
          <cell r="Y431" t="str">
            <v>BEE3048</v>
          </cell>
          <cell r="Z431" t="str">
            <v>Public Economics 2</v>
          </cell>
          <cell r="AA431" t="str">
            <v>Public Economics 2</v>
          </cell>
        </row>
        <row r="432">
          <cell r="Y432" t="str">
            <v>BEE3049</v>
          </cell>
          <cell r="Z432" t="str">
            <v>Behaviour, Decisions and Markets</v>
          </cell>
          <cell r="AA432" t="str">
            <v>Behaviour, Decisions and Markets</v>
          </cell>
        </row>
        <row r="433">
          <cell r="Y433" t="str">
            <v>BEE3051</v>
          </cell>
          <cell r="Z433" t="str">
            <v>The Economics of Financial Crises</v>
          </cell>
          <cell r="AA433" t="str">
            <v>The Economics of Financial Crises</v>
          </cell>
        </row>
        <row r="434">
          <cell r="Y434" t="str">
            <v>BEE3052</v>
          </cell>
          <cell r="Z434" t="str">
            <v>Development Economics</v>
          </cell>
          <cell r="AA434" t="str">
            <v>Development Economics</v>
          </cell>
        </row>
        <row r="435">
          <cell r="Y435" t="str">
            <v>BEE3053</v>
          </cell>
          <cell r="Z435" t="str">
            <v>Economic Growth</v>
          </cell>
          <cell r="AA435" t="str">
            <v>Economic Growth</v>
          </cell>
        </row>
        <row r="436">
          <cell r="Y436" t="str">
            <v>BEE3054</v>
          </cell>
          <cell r="Z436" t="str">
            <v>Advanced Mathematics for Economists</v>
          </cell>
          <cell r="AA436" t="str">
            <v>Advanced Mathematics for Economists</v>
          </cell>
        </row>
        <row r="437">
          <cell r="Y437" t="str">
            <v>BEE3055</v>
          </cell>
          <cell r="Z437" t="str">
            <v>Applied Economics</v>
          </cell>
          <cell r="AA437" t="str">
            <v>Applied Economics</v>
          </cell>
        </row>
        <row r="438">
          <cell r="Y438" t="str">
            <v>BEE3056</v>
          </cell>
          <cell r="Z438" t="str">
            <v>Applied Economics for Business</v>
          </cell>
          <cell r="AA438" t="str">
            <v>Applied Economics for Business</v>
          </cell>
        </row>
        <row r="439">
          <cell r="Y439" t="str">
            <v>BEE3057</v>
          </cell>
          <cell r="Z439" t="str">
            <v>Labour Economics</v>
          </cell>
          <cell r="AA439" t="str">
            <v>Labour Economics</v>
          </cell>
        </row>
        <row r="440">
          <cell r="Y440" t="str">
            <v>BEE3058</v>
          </cell>
          <cell r="Z440" t="str">
            <v>Political Economics</v>
          </cell>
          <cell r="AA440" t="str">
            <v>Political Economics</v>
          </cell>
        </row>
        <row r="441">
          <cell r="Y441" t="str">
            <v>BEE3888B</v>
          </cell>
          <cell r="Z441" t="str">
            <v>Independent Study</v>
          </cell>
          <cell r="AA441" t="str">
            <v>Independent Study</v>
          </cell>
        </row>
        <row r="442">
          <cell r="Y442" t="str">
            <v>BEE3888E</v>
          </cell>
          <cell r="Z442">
            <v>0</v>
          </cell>
          <cell r="AA442">
            <v>0</v>
          </cell>
        </row>
        <row r="443">
          <cell r="Y443" t="str">
            <v>BEEM100</v>
          </cell>
          <cell r="Z443" t="str">
            <v>Macroeconomics</v>
          </cell>
          <cell r="AA443" t="str">
            <v>Macroeconomics</v>
          </cell>
        </row>
        <row r="444">
          <cell r="Y444" t="str">
            <v>BEEM101</v>
          </cell>
          <cell r="Z444" t="str">
            <v>Microeconomics</v>
          </cell>
          <cell r="AA444" t="str">
            <v>Microeconomics</v>
          </cell>
        </row>
        <row r="445">
          <cell r="Y445" t="str">
            <v>BEEM102</v>
          </cell>
          <cell r="Z445" t="str">
            <v>Quantitative Research Techniques 1</v>
          </cell>
          <cell r="AA445" t="str">
            <v>Quantitative Research Techniques 1</v>
          </cell>
        </row>
        <row r="446">
          <cell r="Y446" t="str">
            <v>BEEM103</v>
          </cell>
          <cell r="Z446" t="str">
            <v>Optimization Techniques for Economists</v>
          </cell>
          <cell r="AA446" t="str">
            <v>Optimization Techniques for Economists</v>
          </cell>
        </row>
        <row r="447">
          <cell r="Y447" t="str">
            <v>BEEM104</v>
          </cell>
          <cell r="Z447" t="str">
            <v>Quantitative Methods for Finance</v>
          </cell>
          <cell r="AA447" t="str">
            <v>Quantitative Methods for Finance</v>
          </cell>
        </row>
        <row r="448">
          <cell r="Y448" t="str">
            <v>BEEM106</v>
          </cell>
          <cell r="Z448" t="str">
            <v>Growth and Development</v>
          </cell>
          <cell r="AA448" t="str">
            <v>Growth and Development</v>
          </cell>
        </row>
        <row r="449">
          <cell r="Y449" t="str">
            <v>BEEM107</v>
          </cell>
          <cell r="Z449" t="str">
            <v>Public Economics</v>
          </cell>
          <cell r="AA449" t="str">
            <v>Public Economics</v>
          </cell>
        </row>
        <row r="450">
          <cell r="Y450" t="str">
            <v>BEEM108</v>
          </cell>
          <cell r="Z450" t="str">
            <v>International Trade and Regional Integration</v>
          </cell>
          <cell r="AA450" t="str">
            <v>International Trade and Regional Integration</v>
          </cell>
        </row>
        <row r="451">
          <cell r="Y451" t="str">
            <v>BEEM109</v>
          </cell>
          <cell r="Z451" t="str">
            <v>Experimental Economics and Finance</v>
          </cell>
          <cell r="AA451" t="str">
            <v>Experimental Economics and Finance</v>
          </cell>
        </row>
        <row r="452">
          <cell r="Y452" t="str">
            <v>BEEM112</v>
          </cell>
          <cell r="Z452" t="str">
            <v>Quantitative Research Techniques 2</v>
          </cell>
          <cell r="AA452" t="str">
            <v>Quantitative Research Techniques 2</v>
          </cell>
        </row>
        <row r="453">
          <cell r="Y453" t="str">
            <v>BEEM113</v>
          </cell>
          <cell r="Z453" t="str">
            <v>Advanced Econometrics</v>
          </cell>
          <cell r="AA453" t="str">
            <v>Advanced Econometrics</v>
          </cell>
        </row>
        <row r="454">
          <cell r="Y454" t="str">
            <v>BEEM114</v>
          </cell>
          <cell r="Z454" t="str">
            <v>Advanced Finance Theory</v>
          </cell>
          <cell r="AA454" t="str">
            <v>Advanced Finance Theory</v>
          </cell>
        </row>
        <row r="455">
          <cell r="Y455" t="str">
            <v>BEEM115</v>
          </cell>
          <cell r="Z455" t="str">
            <v>Research Design and Dissertation</v>
          </cell>
          <cell r="AA455" t="str">
            <v>Research Design and Dissertation</v>
          </cell>
        </row>
        <row r="456">
          <cell r="Y456" t="str">
            <v>BEEM116</v>
          </cell>
          <cell r="Z456" t="str">
            <v>Financial Econometrics</v>
          </cell>
          <cell r="AA456" t="str">
            <v>Financial Econometrics</v>
          </cell>
        </row>
        <row r="457">
          <cell r="Y457" t="str">
            <v>BEEM117</v>
          </cell>
          <cell r="Z457" t="str">
            <v>Economics of Corporate Finance</v>
          </cell>
          <cell r="AA457" t="str">
            <v>Economics of Corporate Finance</v>
          </cell>
        </row>
        <row r="458">
          <cell r="Y458" t="str">
            <v>BEEM118</v>
          </cell>
          <cell r="Z458" t="str">
            <v>Experimental Economics Project and Dissertation</v>
          </cell>
          <cell r="AA458" t="str">
            <v>Experimental Economics Project and Dissertation</v>
          </cell>
        </row>
        <row r="459">
          <cell r="Y459" t="str">
            <v>BEEM119</v>
          </cell>
          <cell r="Z459" t="str">
            <v>Economics of Banking</v>
          </cell>
          <cell r="AA459" t="str">
            <v>Economics of Banking</v>
          </cell>
        </row>
        <row r="460">
          <cell r="Y460" t="str">
            <v>BEEM120</v>
          </cell>
          <cell r="Z460" t="str">
            <v>Macroeconomics of Money and Financial Markets</v>
          </cell>
          <cell r="AA460" t="str">
            <v>Macroeconomics of Money and Financial Markets</v>
          </cell>
        </row>
        <row r="461">
          <cell r="Y461" t="str">
            <v>BEEM121</v>
          </cell>
          <cell r="Z461" t="str">
            <v>Game Theory and Industrial Organisation</v>
          </cell>
          <cell r="AA461" t="str">
            <v>Game Theory and Industrial Organisation</v>
          </cell>
        </row>
        <row r="462">
          <cell r="Y462" t="str">
            <v>BEEM122</v>
          </cell>
          <cell r="Z462" t="str">
            <v>Policy Issues on the Global Economy</v>
          </cell>
          <cell r="AA462" t="str">
            <v>Policy Issues on the Global Economy</v>
          </cell>
        </row>
        <row r="463">
          <cell r="Y463" t="str">
            <v>BEEM123</v>
          </cell>
          <cell r="Z463" t="str">
            <v>The Economics of Financial Crisis</v>
          </cell>
          <cell r="AA463" t="str">
            <v>The Economics of Financial Crisis</v>
          </cell>
        </row>
        <row r="464">
          <cell r="Y464" t="str">
            <v>BEEM124</v>
          </cell>
          <cell r="Z464">
            <v>0</v>
          </cell>
          <cell r="AA464">
            <v>0</v>
          </cell>
        </row>
        <row r="465">
          <cell r="Y465" t="str">
            <v>BEFM010</v>
          </cell>
          <cell r="Z465" t="str">
            <v>Investment Research Methods 1</v>
          </cell>
          <cell r="AA465" t="str">
            <v>Investment Research Methods 1</v>
          </cell>
        </row>
        <row r="466">
          <cell r="Y466" t="str">
            <v>BEFM011</v>
          </cell>
          <cell r="Z466" t="str">
            <v>Financial Statement Analysis</v>
          </cell>
          <cell r="AA466" t="str">
            <v>Financial Statement Analysis</v>
          </cell>
        </row>
        <row r="467">
          <cell r="Y467" t="str">
            <v>BEFM013</v>
          </cell>
          <cell r="Z467" t="str">
            <v>Investment Instruments Bonds Equities Derivatives and Alternative Instruments</v>
          </cell>
          <cell r="AA467" t="str">
            <v>Investment Instruments Bonds Equities Derivatives and Alternative Instruments</v>
          </cell>
        </row>
        <row r="468">
          <cell r="Y468" t="str">
            <v>BEFM014</v>
          </cell>
          <cell r="Z468" t="str">
            <v>Investment Research Methods 2</v>
          </cell>
          <cell r="AA468" t="str">
            <v>Investment Research Methods 2</v>
          </cell>
        </row>
        <row r="469">
          <cell r="Y469" t="str">
            <v>BEFM015</v>
          </cell>
          <cell r="Z469" t="str">
            <v>Portfolio Management and Asset Allocation</v>
          </cell>
          <cell r="AA469" t="str">
            <v>Portfolio Management and Asset Allocation</v>
          </cell>
        </row>
        <row r="470">
          <cell r="Y470" t="str">
            <v>BEFM016</v>
          </cell>
          <cell r="Z470" t="str">
            <v>Equity Valuation Models and Issues</v>
          </cell>
          <cell r="AA470" t="str">
            <v>Equity Valuation Models and Issues</v>
          </cell>
        </row>
        <row r="471">
          <cell r="Y471" t="str">
            <v>BEFM017</v>
          </cell>
          <cell r="Z471" t="str">
            <v>Credit Instruments and Derivatives</v>
          </cell>
          <cell r="AA471" t="str">
            <v>Credit Instruments and Derivatives</v>
          </cell>
        </row>
        <row r="472">
          <cell r="Y472" t="str">
            <v>BEFM020</v>
          </cell>
          <cell r="Z472">
            <v>0</v>
          </cell>
          <cell r="AA472">
            <v>0</v>
          </cell>
        </row>
        <row r="473">
          <cell r="Y473" t="str">
            <v>BEM1012</v>
          </cell>
          <cell r="Z473" t="str">
            <v>Introduction to Tourism</v>
          </cell>
          <cell r="AA473" t="str">
            <v>Introduction to Tourism</v>
          </cell>
        </row>
        <row r="474">
          <cell r="Y474" t="str">
            <v>BEM1013</v>
          </cell>
          <cell r="Z474" t="str">
            <v>Business and Tourism</v>
          </cell>
          <cell r="AA474" t="str">
            <v>Business and Tourism</v>
          </cell>
        </row>
        <row r="475">
          <cell r="Y475" t="str">
            <v>BEM1016</v>
          </cell>
          <cell r="Z475" t="str">
            <v>Theory and Practice of Management</v>
          </cell>
          <cell r="AA475" t="str">
            <v>Theory and Practice of Management</v>
          </cell>
        </row>
        <row r="476">
          <cell r="Y476" t="str">
            <v>BEM1016A</v>
          </cell>
          <cell r="Z476" t="str">
            <v>Theory and Practice of Management</v>
          </cell>
          <cell r="AA476" t="str">
            <v>Theory and Practice of Management</v>
          </cell>
        </row>
        <row r="477">
          <cell r="Y477" t="str">
            <v>BEM1018</v>
          </cell>
          <cell r="Z477" t="str">
            <v>Business and Society</v>
          </cell>
          <cell r="AA477" t="str">
            <v>Business and Society</v>
          </cell>
        </row>
        <row r="478">
          <cell r="Y478" t="str">
            <v>BEM1019</v>
          </cell>
          <cell r="Z478" t="str">
            <v>Fundamentals of Marketing</v>
          </cell>
          <cell r="AA478" t="str">
            <v>Fundamentals of Marketing</v>
          </cell>
        </row>
        <row r="479">
          <cell r="Y479" t="str">
            <v>BEM2007</v>
          </cell>
          <cell r="Z479" t="str">
            <v>Operations Management</v>
          </cell>
          <cell r="AA479" t="str">
            <v>Operations Management</v>
          </cell>
        </row>
        <row r="480">
          <cell r="Y480" t="str">
            <v>BEM2010</v>
          </cell>
          <cell r="Z480" t="str">
            <v>Could You Be an Entrepreneur?</v>
          </cell>
          <cell r="AA480" t="str">
            <v>Could You Be an Entrepreneur?</v>
          </cell>
        </row>
        <row r="481">
          <cell r="Y481" t="str">
            <v>BEM2012</v>
          </cell>
          <cell r="Z481" t="str">
            <v>Managing the Tourism Environment</v>
          </cell>
          <cell r="AA481" t="str">
            <v>Managing the Tourism Environment</v>
          </cell>
        </row>
        <row r="482">
          <cell r="Y482" t="str">
            <v>BEM2013</v>
          </cell>
          <cell r="Z482" t="str">
            <v>Principles of Marketing</v>
          </cell>
          <cell r="AA482" t="str">
            <v>Principles of Marketing</v>
          </cell>
        </row>
        <row r="483">
          <cell r="Y483" t="str">
            <v>BEM2016</v>
          </cell>
          <cell r="Z483" t="str">
            <v>Consumer Behaviour</v>
          </cell>
          <cell r="AA483" t="str">
            <v>Consumer Behaviour</v>
          </cell>
        </row>
        <row r="484">
          <cell r="Y484" t="str">
            <v>BEM2017</v>
          </cell>
          <cell r="Z484" t="str">
            <v>International Tourism Management</v>
          </cell>
          <cell r="AA484" t="str">
            <v>International Tourism Management</v>
          </cell>
        </row>
        <row r="485">
          <cell r="Y485" t="str">
            <v>BEM2018</v>
          </cell>
          <cell r="Z485" t="str">
            <v>International Management and Globalisation</v>
          </cell>
          <cell r="AA485" t="str">
            <v>International Management and Globalisation</v>
          </cell>
        </row>
        <row r="486">
          <cell r="Y486" t="str">
            <v>BEM2019</v>
          </cell>
          <cell r="Z486" t="str">
            <v>Third Sector Business: Co-operatives</v>
          </cell>
          <cell r="AA486" t="str">
            <v>Third Sector Business: Co-operatives</v>
          </cell>
        </row>
        <row r="487">
          <cell r="Y487" t="str">
            <v>BEM2020</v>
          </cell>
          <cell r="Z487" t="str">
            <v>Organisational Behaviour</v>
          </cell>
          <cell r="AA487" t="str">
            <v>Organisational Behaviour</v>
          </cell>
        </row>
        <row r="488">
          <cell r="Y488" t="str">
            <v>BEM2021</v>
          </cell>
          <cell r="Z488" t="str">
            <v>Human Resource Management</v>
          </cell>
          <cell r="AA488" t="str">
            <v>Human Resource Management</v>
          </cell>
        </row>
        <row r="489">
          <cell r="Y489" t="str">
            <v>BEM2022</v>
          </cell>
          <cell r="Z489" t="str">
            <v>Marketing and Society</v>
          </cell>
          <cell r="AA489" t="str">
            <v>Marketing and Society</v>
          </cell>
        </row>
        <row r="490">
          <cell r="Y490" t="str">
            <v>BEM2023</v>
          </cell>
          <cell r="Z490" t="str">
            <v>Events Management</v>
          </cell>
          <cell r="AA490" t="str">
            <v>Events Management</v>
          </cell>
        </row>
        <row r="491">
          <cell r="Y491" t="str">
            <v>BEM3005</v>
          </cell>
          <cell r="Z491" t="str">
            <v>Business Project</v>
          </cell>
          <cell r="AA491" t="str">
            <v>Business Project</v>
          </cell>
        </row>
        <row r="492">
          <cell r="Y492" t="str">
            <v>BEM3009</v>
          </cell>
          <cell r="Z492" t="str">
            <v>Ethics and Organisations</v>
          </cell>
          <cell r="AA492" t="str">
            <v>Ethics and Organisations</v>
          </cell>
        </row>
        <row r="493">
          <cell r="Y493" t="str">
            <v>BEM3010</v>
          </cell>
          <cell r="Z493" t="str">
            <v>Consumer Research</v>
          </cell>
          <cell r="AA493" t="str">
            <v>Consumer Research</v>
          </cell>
        </row>
        <row r="494">
          <cell r="Y494" t="str">
            <v>BEM3014</v>
          </cell>
          <cell r="Z494" t="str">
            <v>Crisis, Change and Creativity in Organisations</v>
          </cell>
          <cell r="AA494" t="str">
            <v>Crisis, Change and Creativity in Organisations</v>
          </cell>
        </row>
        <row r="495">
          <cell r="Y495" t="str">
            <v>BEM3015</v>
          </cell>
          <cell r="Z495" t="str">
            <v>Management of Information Systems</v>
          </cell>
          <cell r="AA495" t="str">
            <v>Management of Information Systems</v>
          </cell>
        </row>
        <row r="496">
          <cell r="Y496" t="str">
            <v>BEM3016</v>
          </cell>
          <cell r="Z496" t="str">
            <v>The Business of Climate Change</v>
          </cell>
          <cell r="AA496" t="str">
            <v>The Business of Climate Change</v>
          </cell>
        </row>
        <row r="497">
          <cell r="Y497" t="str">
            <v>BEM3018</v>
          </cell>
          <cell r="Z497" t="str">
            <v>Event Management</v>
          </cell>
          <cell r="AA497" t="str">
            <v>Event Management</v>
          </cell>
        </row>
        <row r="498">
          <cell r="Y498" t="str">
            <v>BEM3019</v>
          </cell>
          <cell r="Z498" t="str">
            <v>Strategic Operations Management</v>
          </cell>
          <cell r="AA498" t="str">
            <v>Strategic Operations Management</v>
          </cell>
        </row>
        <row r="499">
          <cell r="Y499" t="str">
            <v>BEM3020</v>
          </cell>
          <cell r="Z499" t="str">
            <v>'Children and Youth Markets: A Psychological Perspective'</v>
          </cell>
          <cell r="AA499" t="str">
            <v>'Children and Youth Markets: A Psychological Perspective'</v>
          </cell>
        </row>
        <row r="500">
          <cell r="Y500" t="str">
            <v>BEM3021</v>
          </cell>
          <cell r="Z500" t="str">
            <v>Services Marketing</v>
          </cell>
          <cell r="AA500" t="str">
            <v>Services Marketing</v>
          </cell>
        </row>
        <row r="501">
          <cell r="Y501" t="str">
            <v>BEM3022</v>
          </cell>
          <cell r="Z501" t="str">
            <v>Purchasing &amp; Supply Management</v>
          </cell>
          <cell r="AA501" t="str">
            <v>Purchasing &amp; Supply Management</v>
          </cell>
        </row>
        <row r="502">
          <cell r="Y502" t="str">
            <v>BEM3023</v>
          </cell>
          <cell r="Z502" t="str">
            <v>Knowledge and Decision Making in Organisations</v>
          </cell>
          <cell r="AA502" t="str">
            <v>Knowledge and Decision Making in Organisations</v>
          </cell>
        </row>
        <row r="503">
          <cell r="Y503" t="str">
            <v>BEM3028</v>
          </cell>
          <cell r="Z503" t="str">
            <v>Tourism Research Dissertation</v>
          </cell>
          <cell r="AA503" t="str">
            <v>Tourism Research Dissertation</v>
          </cell>
        </row>
        <row r="504">
          <cell r="Y504" t="str">
            <v>BEM3030</v>
          </cell>
          <cell r="Z504" t="str">
            <v>International Business History</v>
          </cell>
          <cell r="AA504" t="str">
            <v>International Business History</v>
          </cell>
        </row>
        <row r="505">
          <cell r="Y505" t="str">
            <v>BEM3032</v>
          </cell>
          <cell r="Z505" t="str">
            <v>Tourism Research Methods and Techniques</v>
          </cell>
          <cell r="AA505" t="str">
            <v>Tourism Research Methods and Techniques</v>
          </cell>
        </row>
        <row r="506">
          <cell r="Y506" t="str">
            <v>BEM3033</v>
          </cell>
          <cell r="Z506" t="str">
            <v>Strategic Management</v>
          </cell>
          <cell r="AA506" t="str">
            <v>Strategic Management</v>
          </cell>
        </row>
        <row r="507">
          <cell r="Y507" t="str">
            <v>BEM3036</v>
          </cell>
          <cell r="Z507" t="str">
            <v>Destination Marketing and Management</v>
          </cell>
          <cell r="AA507" t="str">
            <v>Destination Marketing and Management</v>
          </cell>
        </row>
        <row r="508">
          <cell r="Y508" t="str">
            <v>BEM3037</v>
          </cell>
          <cell r="Z508" t="str">
            <v>International Tourism Development</v>
          </cell>
          <cell r="AA508" t="str">
            <v>International Tourism Development</v>
          </cell>
        </row>
        <row r="509">
          <cell r="Y509" t="str">
            <v>BEM3038</v>
          </cell>
          <cell r="Z509" t="str">
            <v>Co-operative Enterprise</v>
          </cell>
          <cell r="AA509" t="str">
            <v>Co-operative Enterprise</v>
          </cell>
        </row>
        <row r="510">
          <cell r="Y510" t="str">
            <v>BEM3040</v>
          </cell>
          <cell r="Z510" t="str">
            <v>Psychological Aspects of Consumption</v>
          </cell>
          <cell r="AA510" t="str">
            <v>Psychological Aspects of Consumption</v>
          </cell>
        </row>
        <row r="511">
          <cell r="Y511" t="str">
            <v>BEM3041</v>
          </cell>
          <cell r="Z511" t="str">
            <v>Marketing Management and Strategy</v>
          </cell>
          <cell r="AA511" t="str">
            <v>Marketing Management and Strategy</v>
          </cell>
        </row>
        <row r="512">
          <cell r="Y512" t="str">
            <v>BEM3042</v>
          </cell>
          <cell r="Z512" t="str">
            <v>The Business of Events - Perspectives from Global Sporting Spectacles</v>
          </cell>
          <cell r="AA512" t="str">
            <v>The Business of Events - Perspectives from Global Sporting Spectacles</v>
          </cell>
        </row>
        <row r="513">
          <cell r="Y513" t="str">
            <v>BEMM006</v>
          </cell>
          <cell r="Z513" t="str">
            <v>Independent Study</v>
          </cell>
          <cell r="AA513" t="str">
            <v>Independent Study</v>
          </cell>
        </row>
        <row r="514">
          <cell r="Y514" t="str">
            <v>BEMM041</v>
          </cell>
          <cell r="Z514" t="str">
            <v>Leading, Managing &amp; Developing People</v>
          </cell>
          <cell r="AA514" t="str">
            <v>Leading, Managing &amp; Developing People</v>
          </cell>
        </row>
        <row r="515">
          <cell r="Y515" t="str">
            <v>BEMM042</v>
          </cell>
          <cell r="Z515" t="str">
            <v>Resourcing &amp; Talent Management</v>
          </cell>
          <cell r="AA515" t="str">
            <v>Resourcing &amp; Talent Management</v>
          </cell>
        </row>
        <row r="516">
          <cell r="Y516" t="str">
            <v>BEMM043</v>
          </cell>
          <cell r="Z516" t="str">
            <v>HRM in Context</v>
          </cell>
          <cell r="AA516" t="str">
            <v>HRM in Context</v>
          </cell>
        </row>
        <row r="517">
          <cell r="Y517" t="str">
            <v>BEMM044</v>
          </cell>
          <cell r="Z517" t="str">
            <v>Human Resource Development (HRD)</v>
          </cell>
          <cell r="AA517" t="str">
            <v>Human Resource Development (HRD)</v>
          </cell>
        </row>
        <row r="518">
          <cell r="Y518" t="str">
            <v>BEMM045</v>
          </cell>
          <cell r="Z518" t="str">
            <v>Employment Relations</v>
          </cell>
          <cell r="AA518" t="str">
            <v>Employment Relations</v>
          </cell>
        </row>
        <row r="519">
          <cell r="Y519" t="str">
            <v>BEMM046</v>
          </cell>
          <cell r="Z519" t="str">
            <v>Employment Law</v>
          </cell>
          <cell r="AA519" t="str">
            <v>Employment Law</v>
          </cell>
        </row>
        <row r="520">
          <cell r="Y520" t="str">
            <v>BEMM047</v>
          </cell>
          <cell r="Z520">
            <v>0</v>
          </cell>
          <cell r="AA520">
            <v>0</v>
          </cell>
        </row>
        <row r="521">
          <cell r="Y521" t="str">
            <v>BEMM048</v>
          </cell>
          <cell r="Z521" t="str">
            <v>HR Skills</v>
          </cell>
          <cell r="AA521" t="str">
            <v>HR Skills</v>
          </cell>
        </row>
        <row r="522">
          <cell r="Y522" t="str">
            <v>BEMM049</v>
          </cell>
          <cell r="Z522" t="str">
            <v>Research Methods</v>
          </cell>
          <cell r="AA522" t="str">
            <v>Research Methods</v>
          </cell>
        </row>
        <row r="523">
          <cell r="Y523" t="str">
            <v>BEMM056</v>
          </cell>
          <cell r="Z523" t="str">
            <v>Masters Dissertation (HRM)</v>
          </cell>
          <cell r="AA523" t="str">
            <v>Masters Dissertation (HRM)</v>
          </cell>
        </row>
        <row r="524">
          <cell r="Y524" t="str">
            <v>BEMM057</v>
          </cell>
          <cell r="Z524" t="str">
            <v>Management Research Report</v>
          </cell>
          <cell r="AA524" t="str">
            <v>Management Research Report</v>
          </cell>
        </row>
        <row r="525">
          <cell r="Y525" t="str">
            <v>BEMM059</v>
          </cell>
          <cell r="Z525" t="str">
            <v>International HRM</v>
          </cell>
          <cell r="AA525" t="str">
            <v>International HRM</v>
          </cell>
        </row>
        <row r="526">
          <cell r="Y526" t="str">
            <v>BEMM103</v>
          </cell>
          <cell r="Z526" t="str">
            <v>Advanced Marketing Seminars</v>
          </cell>
          <cell r="AA526" t="str">
            <v>Advanced Marketing Seminars</v>
          </cell>
        </row>
        <row r="527">
          <cell r="Y527" t="str">
            <v>BEMM108</v>
          </cell>
          <cell r="Z527" t="str">
            <v>Entrepreneurship: New Venture Development</v>
          </cell>
          <cell r="AA527" t="str">
            <v>Entrepreneurship: New Venture Development</v>
          </cell>
        </row>
        <row r="528">
          <cell r="Y528" t="str">
            <v>BEMM111</v>
          </cell>
          <cell r="Z528" t="str">
            <v>Internet Marketing in the Information Society</v>
          </cell>
          <cell r="AA528" t="str">
            <v>Internet Marketing in the Information Society</v>
          </cell>
        </row>
        <row r="529">
          <cell r="Y529" t="str">
            <v>BEMM113</v>
          </cell>
          <cell r="Z529" t="str">
            <v>Brand Communication</v>
          </cell>
          <cell r="AA529" t="str">
            <v>Brand Communication</v>
          </cell>
        </row>
        <row r="530">
          <cell r="Y530" t="str">
            <v>BEMM114</v>
          </cell>
          <cell r="Z530" t="str">
            <v>Managing Operations</v>
          </cell>
          <cell r="AA530" t="str">
            <v>Managing Operations</v>
          </cell>
        </row>
        <row r="531">
          <cell r="Y531" t="str">
            <v>BEMM115</v>
          </cell>
          <cell r="Z531" t="str">
            <v>Marketing Analysis &amp; Research</v>
          </cell>
          <cell r="AA531" t="str">
            <v>Marketing Analysis &amp; Research</v>
          </cell>
        </row>
        <row r="532">
          <cell r="Y532" t="str">
            <v>BEMM116</v>
          </cell>
          <cell r="Z532" t="str">
            <v>Principles of International Business</v>
          </cell>
          <cell r="AA532" t="str">
            <v>Principles of International Business</v>
          </cell>
        </row>
        <row r="533">
          <cell r="Y533" t="str">
            <v>BEMM118</v>
          </cell>
          <cell r="Z533" t="str">
            <v>Strategic Innovation Management</v>
          </cell>
          <cell r="AA533" t="str">
            <v>Strategic Innovation Management</v>
          </cell>
        </row>
        <row r="534">
          <cell r="Y534" t="str">
            <v>BEMM119</v>
          </cell>
          <cell r="Z534" t="str">
            <v>Strategy</v>
          </cell>
          <cell r="AA534" t="str">
            <v>Strategy</v>
          </cell>
        </row>
        <row r="535">
          <cell r="Y535" t="str">
            <v>BEMM120</v>
          </cell>
          <cell r="Z535" t="str">
            <v>Understanding Consumer Behaviour</v>
          </cell>
          <cell r="AA535" t="str">
            <v>Understanding Consumer Behaviour</v>
          </cell>
        </row>
        <row r="536">
          <cell r="Y536" t="str">
            <v>BEMM121</v>
          </cell>
          <cell r="Z536" t="str">
            <v>People and Organisations</v>
          </cell>
          <cell r="AA536" t="str">
            <v>People and Organisations</v>
          </cell>
        </row>
        <row r="537">
          <cell r="Y537" t="str">
            <v>BEMM122</v>
          </cell>
          <cell r="Z537" t="str">
            <v>Marketing Theory</v>
          </cell>
          <cell r="AA537" t="str">
            <v>Marketing Theory</v>
          </cell>
        </row>
        <row r="538">
          <cell r="Y538" t="str">
            <v>BEMM126</v>
          </cell>
          <cell r="Z538" t="str">
            <v>Purchasing and Supply Chain Management</v>
          </cell>
          <cell r="AA538" t="str">
            <v>Purchasing and Supply Chain Management</v>
          </cell>
        </row>
        <row r="539">
          <cell r="Y539" t="str">
            <v>BEMM127</v>
          </cell>
          <cell r="Z539" t="str">
            <v>Business Skills and Concepts for Independent Film</v>
          </cell>
          <cell r="AA539" t="str">
            <v>Business Skills and Concepts for Independent Film</v>
          </cell>
        </row>
        <row r="540">
          <cell r="Y540" t="str">
            <v>BEMM128</v>
          </cell>
          <cell r="Z540" t="str">
            <v>Brand Design</v>
          </cell>
          <cell r="AA540" t="str">
            <v>Brand Design</v>
          </cell>
        </row>
        <row r="541">
          <cell r="Y541" t="str">
            <v>BEMM130</v>
          </cell>
          <cell r="Z541" t="str">
            <v>Multinational Finance for Managers</v>
          </cell>
          <cell r="AA541" t="str">
            <v>Multinational Finance for Managers</v>
          </cell>
        </row>
        <row r="542">
          <cell r="Y542" t="str">
            <v>BEMM147</v>
          </cell>
          <cell r="Z542" t="str">
            <v>Service Operations and Marketing</v>
          </cell>
          <cell r="AA542" t="str">
            <v>Service Operations and Marketing</v>
          </cell>
        </row>
        <row r="543">
          <cell r="Y543" t="str">
            <v>BEMM148</v>
          </cell>
          <cell r="Z543" t="str">
            <v>Marketing Strategy</v>
          </cell>
          <cell r="AA543" t="str">
            <v>Marketing Strategy</v>
          </cell>
        </row>
        <row r="544">
          <cell r="Y544" t="str">
            <v>BEMM157</v>
          </cell>
          <cell r="Z544" t="str">
            <v>Advertising &amp; Consumer Psychology</v>
          </cell>
          <cell r="AA544" t="str">
            <v>Advertising &amp; Consumer Psychology</v>
          </cell>
        </row>
        <row r="545">
          <cell r="Y545" t="str">
            <v>BEMM158</v>
          </cell>
          <cell r="Z545" t="str">
            <v>Business and Management Research Skills</v>
          </cell>
          <cell r="AA545" t="str">
            <v>Business and Management Research Skills</v>
          </cell>
        </row>
        <row r="546">
          <cell r="Y546" t="str">
            <v>BEMM160</v>
          </cell>
          <cell r="Z546" t="str">
            <v>Managing in a Multinational Context</v>
          </cell>
          <cell r="AA546" t="str">
            <v>Managing in a Multinational Context</v>
          </cell>
        </row>
        <row r="547">
          <cell r="Y547" t="str">
            <v>BEMM161</v>
          </cell>
          <cell r="Z547" t="str">
            <v>Sustainable Enterprise Economy</v>
          </cell>
          <cell r="AA547" t="str">
            <v>Sustainable Enterprise Economy</v>
          </cell>
        </row>
        <row r="548">
          <cell r="Y548" t="str">
            <v>BEMM162</v>
          </cell>
          <cell r="Z548" t="str">
            <v>The Creative Organisation</v>
          </cell>
          <cell r="AA548" t="str">
            <v>The Creative Organisation</v>
          </cell>
        </row>
        <row r="549">
          <cell r="Y549" t="str">
            <v>BEMM163</v>
          </cell>
          <cell r="Z549" t="str">
            <v>Managing Projects and Programmes of Projects</v>
          </cell>
          <cell r="AA549" t="str">
            <v>Managing Projects and Programmes of Projects</v>
          </cell>
        </row>
        <row r="550">
          <cell r="Y550" t="str">
            <v>BEMM164</v>
          </cell>
          <cell r="Z550" t="str">
            <v>Consumption Markets and Culture</v>
          </cell>
          <cell r="AA550" t="str">
            <v>Consumption Markets and Culture</v>
          </cell>
        </row>
        <row r="551">
          <cell r="Y551" t="str">
            <v>BEMM165</v>
          </cell>
          <cell r="Z551" t="str">
            <v>The Management of Climate Change</v>
          </cell>
          <cell r="AA551" t="str">
            <v>The Management of Climate Change</v>
          </cell>
        </row>
        <row r="552">
          <cell r="Y552" t="str">
            <v>BEMM166</v>
          </cell>
          <cell r="Z552" t="str">
            <v>Integrated Marketing Communications</v>
          </cell>
          <cell r="AA552" t="str">
            <v>Integrated Marketing Communications</v>
          </cell>
        </row>
        <row r="553">
          <cell r="Y553" t="str">
            <v>BEMM169</v>
          </cell>
          <cell r="Z553" t="str">
            <v>Global  Sourcing and Logistics Management</v>
          </cell>
          <cell r="AA553" t="str">
            <v>Global  Sourcing and Logistics Management</v>
          </cell>
        </row>
        <row r="554">
          <cell r="Y554" t="str">
            <v>BEMM250</v>
          </cell>
          <cell r="Z554" t="str">
            <v>Dissertation (Marketing)</v>
          </cell>
          <cell r="AA554" t="str">
            <v>Dissertation (Marketing)</v>
          </cell>
        </row>
        <row r="555">
          <cell r="Y555" t="str">
            <v>BEMM251</v>
          </cell>
          <cell r="Z555" t="str">
            <v>Dissertation (Management)</v>
          </cell>
          <cell r="AA555" t="str">
            <v>Dissertation (Management)</v>
          </cell>
        </row>
        <row r="556">
          <cell r="Y556" t="str">
            <v>BEMM300</v>
          </cell>
          <cell r="Z556" t="str">
            <v>European Study Abroad</v>
          </cell>
          <cell r="AA556" t="str">
            <v>European Study Abroad</v>
          </cell>
        </row>
        <row r="557">
          <cell r="Y557" t="str">
            <v>BEMM349</v>
          </cell>
          <cell r="Z557" t="str">
            <v>Tourism Dissertation</v>
          </cell>
          <cell r="AA557" t="str">
            <v>Tourism Dissertation</v>
          </cell>
        </row>
        <row r="558">
          <cell r="Y558" t="str">
            <v>BEMM350</v>
          </cell>
          <cell r="Z558" t="str">
            <v>Current Research Issues in Management</v>
          </cell>
          <cell r="AA558" t="str">
            <v>Current Research Issues in Management</v>
          </cell>
        </row>
        <row r="559">
          <cell r="Y559" t="str">
            <v>BEMM355</v>
          </cell>
          <cell r="Z559" t="str">
            <v>Dissertation for MRes Mgt</v>
          </cell>
          <cell r="AA559" t="str">
            <v>Dissertation for MRes Mgt</v>
          </cell>
        </row>
        <row r="560">
          <cell r="Y560" t="str">
            <v>BEMM365</v>
          </cell>
          <cell r="Z560" t="str">
            <v>Methods and Techniques for Independent Research</v>
          </cell>
          <cell r="AA560" t="str">
            <v>Methods and Techniques for Independent Research</v>
          </cell>
        </row>
        <row r="561">
          <cell r="Y561" t="str">
            <v>BEMM371</v>
          </cell>
          <cell r="Z561" t="str">
            <v>Tourist Behaviour: Theory and Practice</v>
          </cell>
          <cell r="AA561" t="str">
            <v>Tourist Behaviour: Theory and Practice</v>
          </cell>
        </row>
        <row r="562">
          <cell r="Y562" t="str">
            <v>BEMM373</v>
          </cell>
          <cell r="Z562" t="str">
            <v>Tourism Policy and Strategy</v>
          </cell>
          <cell r="AA562" t="str">
            <v>Tourism Policy and Strategy</v>
          </cell>
        </row>
        <row r="563">
          <cell r="Y563" t="str">
            <v>BEMM374</v>
          </cell>
          <cell r="Z563" t="str">
            <v>Tourism and Marketing</v>
          </cell>
          <cell r="AA563" t="str">
            <v>Tourism and Marketing</v>
          </cell>
        </row>
        <row r="564">
          <cell r="Y564" t="str">
            <v>BEMM375</v>
          </cell>
          <cell r="Z564" t="str">
            <v>Sustainable Tourism Management</v>
          </cell>
          <cell r="AA564" t="str">
            <v>Sustainable Tourism Management</v>
          </cell>
        </row>
        <row r="565">
          <cell r="Y565" t="str">
            <v>BEMM376</v>
          </cell>
          <cell r="Z565" t="str">
            <v>Work-Based Learning</v>
          </cell>
          <cell r="AA565" t="str">
            <v>Work-Based Learning</v>
          </cell>
        </row>
        <row r="566">
          <cell r="Y566" t="str">
            <v>BEMM378</v>
          </cell>
          <cell r="Z566" t="str">
            <v>Qualitative Methods in Research</v>
          </cell>
          <cell r="AA566" t="str">
            <v>Qualitative Methods in Research</v>
          </cell>
        </row>
        <row r="567">
          <cell r="Y567" t="str">
            <v>BEMM379</v>
          </cell>
          <cell r="Z567" t="str">
            <v>Quantitative Techniques in Research</v>
          </cell>
          <cell r="AA567" t="str">
            <v>Quantitative Techniques in Research</v>
          </cell>
        </row>
        <row r="568">
          <cell r="Y568" t="str">
            <v>BEMM380</v>
          </cell>
          <cell r="Z568" t="str">
            <v>Event Management</v>
          </cell>
          <cell r="AA568" t="str">
            <v>Event Management</v>
          </cell>
        </row>
        <row r="569">
          <cell r="Y569" t="str">
            <v>BEMM381</v>
          </cell>
          <cell r="Z569" t="str">
            <v>Tourism Business: Management, Impacts and Evaluation</v>
          </cell>
          <cell r="AA569" t="str">
            <v>Tourism Business: Management, Impacts and Evaluation</v>
          </cell>
        </row>
        <row r="570">
          <cell r="Y570" t="str">
            <v>BEMM711</v>
          </cell>
          <cell r="Z570" t="str">
            <v>Personal Effectiveness Coaching</v>
          </cell>
          <cell r="AA570" t="str">
            <v>Personal Effectiveness Coaching</v>
          </cell>
        </row>
        <row r="571">
          <cell r="Y571" t="str">
            <v>BEMM719</v>
          </cell>
          <cell r="Z571" t="str">
            <v>Entrepreneurship: Genesis and Growth of the New Enterprise</v>
          </cell>
          <cell r="AA571" t="str">
            <v>Entrepreneurship: Genesis and Growth of the New Enterprise</v>
          </cell>
        </row>
        <row r="572">
          <cell r="Y572" t="str">
            <v>BEP2080</v>
          </cell>
          <cell r="Z572" t="str">
            <v xml:space="preserve">Legal Foundations for Business			</v>
          </cell>
          <cell r="AA572">
            <v>0</v>
          </cell>
        </row>
        <row r="573">
          <cell r="Y573" t="str">
            <v>BEX0200</v>
          </cell>
          <cell r="Z573" t="str">
            <v>Strategic Leadership &amp; Managerial Effectiveness 2(FdA2001)</v>
          </cell>
          <cell r="AA573" t="str">
            <v>Strategic Leadership &amp; Managerial Effectiveness 2(FdA2001)</v>
          </cell>
        </row>
        <row r="574">
          <cell r="Y574" t="str">
            <v>BEX0201</v>
          </cell>
          <cell r="Z574" t="str">
            <v>Leading Change within the Air travel Industry</v>
          </cell>
          <cell r="AA574" t="str">
            <v>Leading Change within the Air travel Industry</v>
          </cell>
        </row>
        <row r="575">
          <cell r="Y575" t="str">
            <v>BEX0202</v>
          </cell>
          <cell r="Z575" t="str">
            <v>Business Improvement Project</v>
          </cell>
          <cell r="AA575" t="str">
            <v>Business Improvement Project</v>
          </cell>
        </row>
        <row r="576">
          <cell r="Y576" t="str">
            <v>BEX1001</v>
          </cell>
          <cell r="Z576" t="str">
            <v>Management Decisions</v>
          </cell>
          <cell r="AA576" t="str">
            <v>Management Decisions</v>
          </cell>
        </row>
        <row r="577">
          <cell r="Y577" t="str">
            <v>BEX1002</v>
          </cell>
          <cell r="Z577" t="str">
            <v>Contemporary Issues in Business</v>
          </cell>
          <cell r="AA577" t="str">
            <v>Contemporary Issues in Business</v>
          </cell>
        </row>
        <row r="578">
          <cell r="Y578" t="str">
            <v>BEX1004</v>
          </cell>
          <cell r="Z578" t="str">
            <v>People Management</v>
          </cell>
          <cell r="AA578" t="str">
            <v>People Management</v>
          </cell>
        </row>
        <row r="579">
          <cell r="Y579" t="str">
            <v>BEX1005</v>
          </cell>
          <cell r="Z579" t="str">
            <v>Marketing Operations</v>
          </cell>
          <cell r="AA579" t="str">
            <v>Marketing Operations</v>
          </cell>
        </row>
        <row r="580">
          <cell r="Y580" t="str">
            <v>BEX1006</v>
          </cell>
          <cell r="Z580" t="str">
            <v>International Marketing Strategy</v>
          </cell>
          <cell r="AA580" t="str">
            <v>International Marketing Strategy</v>
          </cell>
        </row>
        <row r="581">
          <cell r="Y581" t="str">
            <v>BEX1007</v>
          </cell>
          <cell r="Z581" t="str">
            <v>Management Development</v>
          </cell>
          <cell r="AA581" t="str">
            <v>Management Development</v>
          </cell>
        </row>
        <row r="582">
          <cell r="Y582" t="str">
            <v>BEX1008</v>
          </cell>
          <cell r="Z582" t="str">
            <v>Management Project</v>
          </cell>
          <cell r="AA582" t="str">
            <v>Management Project</v>
          </cell>
        </row>
        <row r="583">
          <cell r="Y583" t="str">
            <v>BEX3101</v>
          </cell>
          <cell r="Z583" t="str">
            <v>Contemporary Business Fundamentals</v>
          </cell>
          <cell r="AA583" t="str">
            <v>Contemporary Business Fundamentals</v>
          </cell>
        </row>
        <row r="584">
          <cell r="Y584" t="str">
            <v>BEX3102</v>
          </cell>
          <cell r="Z584" t="str">
            <v>Professional Project</v>
          </cell>
          <cell r="AA584" t="str">
            <v>Professional Project</v>
          </cell>
        </row>
        <row r="585">
          <cell r="Y585" t="str">
            <v>BEX3103</v>
          </cell>
          <cell r="Z585" t="str">
            <v>Strategic Leadership &amp; Managerial Effectiveness</v>
          </cell>
          <cell r="AA585" t="str">
            <v>Strategic Leadership &amp; Managerial Effectiveness</v>
          </cell>
        </row>
        <row r="586">
          <cell r="Y586" t="str">
            <v>BIO1321</v>
          </cell>
          <cell r="Z586" t="str">
            <v>Essential Elements of Life</v>
          </cell>
          <cell r="AA586" t="str">
            <v>Essential Elements of Life</v>
          </cell>
        </row>
        <row r="587">
          <cell r="Y587" t="str">
            <v>BIO1322</v>
          </cell>
          <cell r="Z587" t="str">
            <v>Structure and Reactivity of Organic Compounds I</v>
          </cell>
          <cell r="AA587" t="str">
            <v>Structure and Reactivity of Organic Compounds I</v>
          </cell>
        </row>
        <row r="588">
          <cell r="Y588" t="str">
            <v>BIO1323</v>
          </cell>
          <cell r="Z588" t="str">
            <v>Physical Chemistry for the Life Sciences</v>
          </cell>
          <cell r="AA588" t="str">
            <v>Physical Chemistry for the Life Sciences</v>
          </cell>
        </row>
        <row r="589">
          <cell r="Y589" t="str">
            <v>BIO1331</v>
          </cell>
          <cell r="Z589" t="str">
            <v>Animals</v>
          </cell>
          <cell r="AA589" t="str">
            <v>Animals</v>
          </cell>
        </row>
        <row r="590">
          <cell r="Y590" t="str">
            <v>BIO1332</v>
          </cell>
          <cell r="Z590" t="str">
            <v>Biochemistry</v>
          </cell>
          <cell r="AA590" t="str">
            <v>Biochemistry</v>
          </cell>
        </row>
        <row r="591">
          <cell r="Y591" t="str">
            <v>BIO1333</v>
          </cell>
          <cell r="Z591" t="str">
            <v>Fundamental Principles for Bioscientists</v>
          </cell>
          <cell r="AA591" t="str">
            <v>Fundamental Principles for Bioscientists</v>
          </cell>
        </row>
        <row r="592">
          <cell r="Y592" t="str">
            <v>BIO1334</v>
          </cell>
          <cell r="Z592" t="str">
            <v>Genetics</v>
          </cell>
          <cell r="AA592" t="str">
            <v>Genetics</v>
          </cell>
        </row>
        <row r="593">
          <cell r="Y593" t="str">
            <v>BIO1335</v>
          </cell>
          <cell r="Z593" t="str">
            <v>Cell and Developmental Biology</v>
          </cell>
          <cell r="AA593" t="str">
            <v>Cell and Developmental Biology</v>
          </cell>
        </row>
        <row r="594">
          <cell r="Y594" t="str">
            <v>BIO1336</v>
          </cell>
          <cell r="Z594" t="str">
            <v>Ecology</v>
          </cell>
          <cell r="AA594" t="str">
            <v>Ecology</v>
          </cell>
        </row>
        <row r="595">
          <cell r="Y595" t="str">
            <v>BIO1337</v>
          </cell>
          <cell r="Z595" t="str">
            <v>Microbiology</v>
          </cell>
          <cell r="AA595" t="str">
            <v>Microbiology</v>
          </cell>
        </row>
        <row r="596">
          <cell r="Y596" t="str">
            <v>BIO1338</v>
          </cell>
          <cell r="Z596" t="str">
            <v>Plants</v>
          </cell>
          <cell r="AA596" t="str">
            <v>Plants</v>
          </cell>
        </row>
        <row r="597">
          <cell r="Y597" t="str">
            <v>BIO1339</v>
          </cell>
          <cell r="Z597" t="str">
            <v>Cells</v>
          </cell>
          <cell r="AA597" t="str">
            <v>Cells</v>
          </cell>
        </row>
        <row r="598">
          <cell r="Y598" t="str">
            <v>BIO1340</v>
          </cell>
          <cell r="Z598" t="str">
            <v>Fundamentals of Inorganic Chemistry</v>
          </cell>
          <cell r="AA598" t="str">
            <v>Fundamentals of Inorganic Chemistry</v>
          </cell>
        </row>
        <row r="599">
          <cell r="Y599" t="str">
            <v>BIO1341</v>
          </cell>
          <cell r="Z599" t="str">
            <v>Biochemistry and Genetics</v>
          </cell>
          <cell r="AA599" t="str">
            <v>Biochemistry and Genetics</v>
          </cell>
        </row>
        <row r="600">
          <cell r="Y600" t="str">
            <v>BIO1342</v>
          </cell>
          <cell r="Z600" t="str">
            <v>Microbiology and Cells 1</v>
          </cell>
          <cell r="AA600" t="str">
            <v>Microbiology and Cells 1</v>
          </cell>
        </row>
        <row r="601">
          <cell r="Y601" t="str">
            <v>BIO1343</v>
          </cell>
          <cell r="Z601" t="str">
            <v>Fundamental Inorganic and Physical Chemistry</v>
          </cell>
          <cell r="AA601" t="str">
            <v>Fundamental Inorganic and Physical Chemistry</v>
          </cell>
        </row>
        <row r="602">
          <cell r="Y602" t="str">
            <v>BIO1344</v>
          </cell>
          <cell r="Z602" t="str">
            <v>Integrated Practical Chemistry</v>
          </cell>
          <cell r="AA602" t="str">
            <v>Integrated Practical Chemistry</v>
          </cell>
        </row>
        <row r="603">
          <cell r="Y603" t="str">
            <v>BIO1345</v>
          </cell>
          <cell r="Z603" t="str">
            <v>Structure and Reactivity of Organic Compounds 1</v>
          </cell>
          <cell r="AA603" t="str">
            <v>Structure and Reactivity of Organic Compounds 1</v>
          </cell>
        </row>
        <row r="604">
          <cell r="Y604" t="str">
            <v>BIO1408</v>
          </cell>
          <cell r="Z604" t="str">
            <v>Introduction to Ecology and Conservation</v>
          </cell>
          <cell r="AA604" t="str">
            <v>Introduction to Ecology and Conservation</v>
          </cell>
        </row>
        <row r="605">
          <cell r="Y605" t="str">
            <v>BIO1411</v>
          </cell>
          <cell r="Z605">
            <v>0</v>
          </cell>
          <cell r="AA605">
            <v>0</v>
          </cell>
        </row>
        <row r="606">
          <cell r="Y606" t="str">
            <v>BIO1414</v>
          </cell>
          <cell r="Z606" t="str">
            <v>Laboratory Techniques in Zoology, Evolution and Behaviour</v>
          </cell>
          <cell r="AA606" t="str">
            <v>Laboratory Techniques in Zoology, Evolution and Behaviour</v>
          </cell>
        </row>
        <row r="607">
          <cell r="Y607" t="str">
            <v>BIO1415</v>
          </cell>
          <cell r="Z607" t="str">
            <v>Introduction to Evolution and Behavioural Ecology</v>
          </cell>
          <cell r="AA607" t="str">
            <v>Introduction to Evolution and Behavioural Ecology</v>
          </cell>
        </row>
        <row r="608">
          <cell r="Y608" t="str">
            <v>BIO1416</v>
          </cell>
          <cell r="Z608" t="str">
            <v>Field Techniques in Conservation Biology and Ecology</v>
          </cell>
          <cell r="AA608" t="str">
            <v>Field Techniques in Conservation Biology and Ecology</v>
          </cell>
        </row>
        <row r="609">
          <cell r="Y609" t="str">
            <v>BIO1417</v>
          </cell>
          <cell r="Z609" t="str">
            <v>Key Skills in Biological Sciences</v>
          </cell>
          <cell r="AA609" t="str">
            <v>Key Skills in Biological Sciences</v>
          </cell>
        </row>
        <row r="610">
          <cell r="Y610" t="str">
            <v>BIO1418</v>
          </cell>
          <cell r="Z610" t="str">
            <v>Introduction to Invertebrate Zoology</v>
          </cell>
          <cell r="AA610" t="str">
            <v>Introduction to Invertebrate Zoology</v>
          </cell>
        </row>
        <row r="611">
          <cell r="Y611" t="str">
            <v>BIO1419</v>
          </cell>
          <cell r="Z611" t="str">
            <v>Introduction to Vertebrate Zoology</v>
          </cell>
          <cell r="AA611" t="str">
            <v>Introduction to Vertebrate Zoology</v>
          </cell>
        </row>
        <row r="612">
          <cell r="Y612" t="str">
            <v>BIO1420</v>
          </cell>
          <cell r="Z612" t="str">
            <v>Physiology</v>
          </cell>
          <cell r="AA612" t="str">
            <v>Physiology</v>
          </cell>
        </row>
        <row r="613">
          <cell r="Y613" t="str">
            <v>BIO1421</v>
          </cell>
          <cell r="Z613" t="str">
            <v>Field and Laboratory Techniques</v>
          </cell>
          <cell r="AA613" t="str">
            <v>Field and Laboratory Techniques</v>
          </cell>
        </row>
        <row r="614">
          <cell r="Y614" t="str">
            <v>BIO2066</v>
          </cell>
          <cell r="Z614" t="str">
            <v>Forensic Science</v>
          </cell>
          <cell r="AA614" t="str">
            <v>Forensic Science</v>
          </cell>
        </row>
        <row r="615">
          <cell r="Y615" t="str">
            <v>BIO2068</v>
          </cell>
          <cell r="Z615" t="str">
            <v>Forensic Science</v>
          </cell>
          <cell r="AA615" t="str">
            <v>Forensic Science</v>
          </cell>
        </row>
        <row r="616">
          <cell r="Y616" t="str">
            <v>BIO2071</v>
          </cell>
          <cell r="Z616" t="str">
            <v>Research Skills and Bioethics</v>
          </cell>
          <cell r="AA616" t="str">
            <v>Research Skills and Bioethics</v>
          </cell>
        </row>
        <row r="617">
          <cell r="Y617" t="str">
            <v>BIO2074</v>
          </cell>
          <cell r="Z617" t="str">
            <v>Marine Biology</v>
          </cell>
          <cell r="AA617" t="str">
            <v>Marine Biology</v>
          </cell>
        </row>
        <row r="618">
          <cell r="Y618" t="str">
            <v>BIO2075</v>
          </cell>
          <cell r="Z618" t="str">
            <v>Elements of Chemistry in Biological Systems</v>
          </cell>
          <cell r="AA618" t="str">
            <v>Elements of Chemistry in Biological Systems</v>
          </cell>
        </row>
        <row r="619">
          <cell r="Y619" t="str">
            <v>BIO2076</v>
          </cell>
          <cell r="Z619" t="str">
            <v>Ecology and Environment</v>
          </cell>
          <cell r="AA619" t="str">
            <v>Ecology and Environment</v>
          </cell>
        </row>
        <row r="620">
          <cell r="Y620" t="str">
            <v>BIO2077</v>
          </cell>
          <cell r="Z620" t="str">
            <v>Evolution and Informatics</v>
          </cell>
          <cell r="AA620" t="str">
            <v>Evolution and Informatics</v>
          </cell>
        </row>
        <row r="621">
          <cell r="Y621" t="str">
            <v>BIO2078</v>
          </cell>
          <cell r="Z621" t="str">
            <v>Medical and General Microbiology</v>
          </cell>
          <cell r="AA621" t="str">
            <v>Medical and General Microbiology</v>
          </cell>
        </row>
        <row r="622">
          <cell r="Y622" t="str">
            <v>BIO2081</v>
          </cell>
          <cell r="Z622" t="str">
            <v>Coral Reef Field Course</v>
          </cell>
          <cell r="AA622" t="str">
            <v>Coral Reef Field Course</v>
          </cell>
        </row>
        <row r="623">
          <cell r="Y623" t="str">
            <v>BIO2082</v>
          </cell>
          <cell r="Z623" t="str">
            <v>Animal Ecophysiology</v>
          </cell>
          <cell r="AA623" t="str">
            <v>Animal Ecophysiology</v>
          </cell>
        </row>
        <row r="624">
          <cell r="Y624" t="str">
            <v>BIO2083</v>
          </cell>
          <cell r="Z624" t="str">
            <v>Developmental Biology</v>
          </cell>
          <cell r="AA624" t="str">
            <v>Developmental Biology</v>
          </cell>
        </row>
        <row r="625">
          <cell r="Y625" t="str">
            <v>BIO2084</v>
          </cell>
          <cell r="Z625" t="str">
            <v>Analysis of Biological Macromolecules</v>
          </cell>
          <cell r="AA625" t="str">
            <v>Analysis of Biological Macromolecules</v>
          </cell>
        </row>
        <row r="626">
          <cell r="Y626" t="str">
            <v>BIO2085</v>
          </cell>
          <cell r="Z626" t="str">
            <v>Structure and Reactivity of Organic Compounds II</v>
          </cell>
          <cell r="AA626" t="str">
            <v>Structure and Reactivity of Organic Compounds II</v>
          </cell>
        </row>
        <row r="627">
          <cell r="Y627" t="str">
            <v>BIO2086</v>
          </cell>
          <cell r="Z627" t="str">
            <v>Metabolism</v>
          </cell>
          <cell r="AA627" t="str">
            <v>Metabolism</v>
          </cell>
        </row>
        <row r="628">
          <cell r="Y628" t="str">
            <v>BIO2087</v>
          </cell>
          <cell r="Z628" t="str">
            <v>Genomics and Biotechnology</v>
          </cell>
          <cell r="AA628" t="str">
            <v>Genomics and Biotechnology</v>
          </cell>
        </row>
        <row r="629">
          <cell r="Y629" t="str">
            <v>BIO2088</v>
          </cell>
          <cell r="Z629" t="str">
            <v>Advanced Cell Biology</v>
          </cell>
          <cell r="AA629" t="str">
            <v>Advanced Cell Biology</v>
          </cell>
        </row>
        <row r="630">
          <cell r="Y630" t="str">
            <v>BIO2089</v>
          </cell>
          <cell r="Z630" t="str">
            <v>Molecular Biology of the Gene</v>
          </cell>
          <cell r="AA630" t="str">
            <v>Molecular Biology of the Gene</v>
          </cell>
        </row>
        <row r="631">
          <cell r="Y631" t="str">
            <v>BIO2090</v>
          </cell>
          <cell r="Z631" t="str">
            <v>Analytical Techniques in Biochemistry</v>
          </cell>
          <cell r="AA631" t="str">
            <v>Analytical Techniques in Biochemistry</v>
          </cell>
        </row>
        <row r="632">
          <cell r="Y632" t="str">
            <v>BIO2091</v>
          </cell>
          <cell r="Z632" t="str">
            <v>Bioinorganic Chemistry</v>
          </cell>
          <cell r="AA632" t="str">
            <v>Bioinorganic Chemistry</v>
          </cell>
        </row>
        <row r="633">
          <cell r="Y633" t="str">
            <v>BIO2092</v>
          </cell>
          <cell r="Z633" t="str">
            <v>Genomics and Introductory Bioinformatics</v>
          </cell>
          <cell r="AA633" t="str">
            <v>Genomics and Introductory Bioinformatics</v>
          </cell>
        </row>
        <row r="634">
          <cell r="Y634" t="str">
            <v>BIO2093</v>
          </cell>
          <cell r="Z634" t="str">
            <v>Modern Theories of Evolution</v>
          </cell>
          <cell r="AA634" t="str">
            <v>Modern Theories of Evolution</v>
          </cell>
        </row>
        <row r="635">
          <cell r="Y635" t="str">
            <v>BIO2094</v>
          </cell>
          <cell r="Z635" t="str">
            <v>Molecular Microbiology</v>
          </cell>
          <cell r="AA635" t="str">
            <v>Molecular Microbiology</v>
          </cell>
        </row>
        <row r="636">
          <cell r="Y636" t="str">
            <v>BIO2095</v>
          </cell>
          <cell r="Z636" t="str">
            <v>Plants and People</v>
          </cell>
          <cell r="AA636" t="str">
            <v>Plants and People</v>
          </cell>
        </row>
        <row r="637">
          <cell r="Y637" t="str">
            <v>BIO2096</v>
          </cell>
          <cell r="Z637" t="str">
            <v>Practical Skills in Field Ecology</v>
          </cell>
          <cell r="AA637" t="str">
            <v>Practical Skills in Field Ecology</v>
          </cell>
        </row>
        <row r="638">
          <cell r="Y638" t="str">
            <v>BIO2097</v>
          </cell>
          <cell r="Z638" t="str">
            <v>Modelling for Biosciences</v>
          </cell>
          <cell r="AA638" t="str">
            <v>Modelling for Biosciences</v>
          </cell>
        </row>
        <row r="639">
          <cell r="Y639" t="str">
            <v>BIO2098</v>
          </cell>
          <cell r="Z639" t="str">
            <v>Microbiology and Cells 2</v>
          </cell>
          <cell r="AA639" t="str">
            <v>Microbiology and Cells 2</v>
          </cell>
        </row>
        <row r="640">
          <cell r="Y640" t="str">
            <v>BIO2406</v>
          </cell>
          <cell r="Z640" t="str">
            <v>Biodiversity and Conservation</v>
          </cell>
          <cell r="AA640" t="str">
            <v>Biodiversity and Conservation</v>
          </cell>
        </row>
        <row r="641">
          <cell r="Y641" t="str">
            <v>BIO2407</v>
          </cell>
          <cell r="Z641" t="str">
            <v>Population and Community Ecology</v>
          </cell>
          <cell r="AA641" t="str">
            <v>Population and Community Ecology</v>
          </cell>
        </row>
        <row r="642">
          <cell r="Y642" t="str">
            <v>BIO2413</v>
          </cell>
          <cell r="Z642" t="str">
            <v>Evolutionary Genetics</v>
          </cell>
          <cell r="AA642" t="str">
            <v>Evolutionary Genetics</v>
          </cell>
        </row>
        <row r="643">
          <cell r="Y643" t="str">
            <v>BIO2414</v>
          </cell>
          <cell r="Z643" t="str">
            <v>Evolutionary Ecology</v>
          </cell>
          <cell r="AA643" t="str">
            <v>Evolutionary Ecology</v>
          </cell>
        </row>
        <row r="644">
          <cell r="Y644" t="str">
            <v>BIO2417</v>
          </cell>
          <cell r="Z644" t="str">
            <v>Behaviour and Biodiversity I: Isles of Scilly</v>
          </cell>
          <cell r="AA644" t="str">
            <v>Behaviour and Biodiversity I: Isles of Scilly</v>
          </cell>
        </row>
        <row r="645">
          <cell r="Y645" t="str">
            <v>BIO2418</v>
          </cell>
          <cell r="Z645" t="str">
            <v>Behaviour and Biodiversity II: Northern Cyprus</v>
          </cell>
          <cell r="AA645" t="str">
            <v>Behaviour and Biodiversity II: Northern Cyprus</v>
          </cell>
        </row>
        <row r="646">
          <cell r="Y646" t="str">
            <v>BIO2419</v>
          </cell>
          <cell r="Z646" t="str">
            <v>Practical Skills in Ecology I: Scotland</v>
          </cell>
          <cell r="AA646" t="str">
            <v>Practical Skills in Ecology I: Scotland</v>
          </cell>
        </row>
        <row r="647">
          <cell r="Y647" t="str">
            <v>BIO2420</v>
          </cell>
          <cell r="Z647" t="str">
            <v>Practical Skills in Ecology II: Dorset</v>
          </cell>
          <cell r="AA647" t="str">
            <v>Practical Skills in Ecology II: Dorset</v>
          </cell>
        </row>
        <row r="648">
          <cell r="Y648" t="str">
            <v>BIO2422</v>
          </cell>
          <cell r="Z648" t="str">
            <v>Critical Thinking and Scientific Reasoning</v>
          </cell>
          <cell r="AA648" t="str">
            <v>Critical Thinking and Scientific Reasoning</v>
          </cell>
        </row>
        <row r="649">
          <cell r="Y649" t="str">
            <v>BIO2423</v>
          </cell>
          <cell r="Z649" t="str">
            <v>Wildlife Disease</v>
          </cell>
          <cell r="AA649" t="str">
            <v>Wildlife Disease</v>
          </cell>
        </row>
        <row r="650">
          <cell r="Y650" t="str">
            <v>BIO2425</v>
          </cell>
          <cell r="Z650" t="str">
            <v>Introduction to Ecological Consultancy</v>
          </cell>
          <cell r="AA650" t="str">
            <v>Introduction to Ecological Consultancy</v>
          </cell>
        </row>
        <row r="651">
          <cell r="Y651" t="str">
            <v>BIO2426</v>
          </cell>
          <cell r="Z651" t="str">
            <v>Analysis of Biological Data</v>
          </cell>
          <cell r="AA651" t="str">
            <v>Analysis of Biological Data</v>
          </cell>
        </row>
        <row r="652">
          <cell r="Y652" t="str">
            <v>BIO2427</v>
          </cell>
          <cell r="Z652">
            <v>0</v>
          </cell>
          <cell r="AA652">
            <v>0</v>
          </cell>
        </row>
        <row r="653">
          <cell r="Y653" t="str">
            <v>BIO2428</v>
          </cell>
          <cell r="Z653" t="str">
            <v>Development of Behaviour</v>
          </cell>
          <cell r="AA653" t="str">
            <v>Development of Behaviour</v>
          </cell>
        </row>
        <row r="654">
          <cell r="Y654" t="str">
            <v>BIO2429</v>
          </cell>
          <cell r="Z654" t="str">
            <v>Workplace Learning</v>
          </cell>
          <cell r="AA654" t="str">
            <v>Workplace Learning</v>
          </cell>
        </row>
        <row r="655">
          <cell r="Y655" t="str">
            <v>BIO2430</v>
          </cell>
          <cell r="Z655" t="str">
            <v>Behavioural Ecology</v>
          </cell>
          <cell r="AA655" t="str">
            <v>Behavioural Ecology</v>
          </cell>
        </row>
        <row r="656">
          <cell r="Y656" t="str">
            <v>BIO2431</v>
          </cell>
          <cell r="Z656" t="str">
            <v>The Biology of Mammals</v>
          </cell>
          <cell r="AA656" t="str">
            <v>The Biology of Mammals</v>
          </cell>
        </row>
        <row r="657">
          <cell r="Y657" t="str">
            <v>BIO2432</v>
          </cell>
          <cell r="Z657" t="str">
            <v>Exploitation of the Sea</v>
          </cell>
          <cell r="AA657" t="str">
            <v>Exploitation of the Sea</v>
          </cell>
        </row>
        <row r="658">
          <cell r="Y658" t="str">
            <v>BIO2433</v>
          </cell>
          <cell r="Z658" t="str">
            <v>Applied Entomology</v>
          </cell>
          <cell r="AA658" t="str">
            <v>Applied Entomology</v>
          </cell>
        </row>
        <row r="659">
          <cell r="Y659" t="str">
            <v>BIO2435</v>
          </cell>
          <cell r="Z659" t="str">
            <v>Evolutionary Conservation Genetics</v>
          </cell>
          <cell r="AA659" t="str">
            <v>Evolutionary Conservation Genetics</v>
          </cell>
        </row>
        <row r="660">
          <cell r="Y660" t="str">
            <v>BIO2437</v>
          </cell>
          <cell r="Z660" t="str">
            <v>Biology of Aquatic Vertebrates</v>
          </cell>
          <cell r="AA660" t="str">
            <v>Biology of Aquatic Vertebrates</v>
          </cell>
        </row>
        <row r="661">
          <cell r="Y661" t="str">
            <v>BIO2439</v>
          </cell>
          <cell r="Z661" t="str">
            <v>Biology of Birds</v>
          </cell>
          <cell r="AA661" t="str">
            <v>Biology of Birds</v>
          </cell>
        </row>
        <row r="662">
          <cell r="Y662" t="str">
            <v>BIO2440</v>
          </cell>
          <cell r="Z662" t="str">
            <v>Practical Skills in Ecology II: Iceland</v>
          </cell>
          <cell r="AA662" t="str">
            <v>Practical Skills in Ecology II: Iceland</v>
          </cell>
        </row>
        <row r="663">
          <cell r="Y663" t="str">
            <v>BIO2441</v>
          </cell>
          <cell r="Z663" t="str">
            <v>Applied Insect Ecology</v>
          </cell>
          <cell r="AA663" t="str">
            <v>Applied Insect Ecology</v>
          </cell>
        </row>
        <row r="664">
          <cell r="Y664" t="str">
            <v>BIO3037</v>
          </cell>
          <cell r="Z664" t="str">
            <v>Ecology of Environmental Change</v>
          </cell>
          <cell r="AA664" t="str">
            <v>Ecology of Environmental Change</v>
          </cell>
        </row>
        <row r="665">
          <cell r="Y665" t="str">
            <v>BIO3038</v>
          </cell>
          <cell r="Z665" t="str">
            <v>Mammalian Biology</v>
          </cell>
          <cell r="AA665" t="str">
            <v>Mammalian Biology</v>
          </cell>
        </row>
        <row r="666">
          <cell r="Y666" t="str">
            <v>BIO3040</v>
          </cell>
          <cell r="Z666" t="str">
            <v>Organic Synthesis</v>
          </cell>
          <cell r="AA666" t="str">
            <v>Organic Synthesis</v>
          </cell>
        </row>
        <row r="667">
          <cell r="Y667" t="str">
            <v>BIO3041</v>
          </cell>
          <cell r="Z667" t="str">
            <v>Pharmacology and Medicinal Chemistry</v>
          </cell>
          <cell r="AA667" t="str">
            <v>Pharmacology and Medicinal Chemistry</v>
          </cell>
        </row>
        <row r="668">
          <cell r="Y668" t="str">
            <v>BIO3042</v>
          </cell>
          <cell r="Z668" t="str">
            <v>Secondary Metabolism and Metabolites</v>
          </cell>
          <cell r="AA668" t="str">
            <v>Secondary Metabolism and Metabolites</v>
          </cell>
        </row>
        <row r="669">
          <cell r="Y669" t="str">
            <v>BIO3044</v>
          </cell>
          <cell r="Z669" t="str">
            <v>Cell Cycle and Cancer</v>
          </cell>
          <cell r="AA669" t="str">
            <v>Cell Cycle and Cancer</v>
          </cell>
        </row>
        <row r="670">
          <cell r="Y670" t="str">
            <v>BIO3062</v>
          </cell>
          <cell r="Z670" t="str">
            <v>One Year Study Abroad</v>
          </cell>
          <cell r="AA670" t="str">
            <v>One Year Study Abroad</v>
          </cell>
        </row>
        <row r="671">
          <cell r="Y671" t="str">
            <v>BIO3063</v>
          </cell>
          <cell r="Z671" t="str">
            <v>Biosciences Dissertation</v>
          </cell>
          <cell r="AA671" t="str">
            <v>Biosciences Dissertation</v>
          </cell>
        </row>
        <row r="672">
          <cell r="Y672" t="str">
            <v>BIO3064</v>
          </cell>
          <cell r="Z672" t="str">
            <v>Biosciences Independent Research Project</v>
          </cell>
          <cell r="AA672" t="str">
            <v>Biosciences Independent Research Project</v>
          </cell>
        </row>
        <row r="673">
          <cell r="Y673" t="str">
            <v>BIO3065</v>
          </cell>
          <cell r="Z673" t="str">
            <v>Environmental Microbiology</v>
          </cell>
          <cell r="AA673" t="str">
            <v>Environmental Microbiology</v>
          </cell>
        </row>
        <row r="674">
          <cell r="Y674" t="str">
            <v>BIO3066</v>
          </cell>
          <cell r="Z674" t="str">
            <v>Evolution of Infectious Diseases</v>
          </cell>
          <cell r="AA674" t="str">
            <v>Evolution of Infectious Diseases</v>
          </cell>
        </row>
        <row r="675">
          <cell r="Y675" t="str">
            <v>BIO3067</v>
          </cell>
          <cell r="Z675" t="str">
            <v>Ecotoxicology</v>
          </cell>
          <cell r="AA675" t="str">
            <v>Ecotoxicology</v>
          </cell>
        </row>
        <row r="676">
          <cell r="Y676" t="str">
            <v>BIO3068</v>
          </cell>
          <cell r="Z676" t="str">
            <v>Developmental Biology</v>
          </cell>
          <cell r="AA676" t="str">
            <v>Developmental Biology</v>
          </cell>
        </row>
        <row r="677">
          <cell r="Y677" t="str">
            <v>BIO3073</v>
          </cell>
          <cell r="Z677" t="str">
            <v>Specialist Topics in Chemical Sciences</v>
          </cell>
          <cell r="AA677" t="str">
            <v>Specialist Topics in Chemical Sciences</v>
          </cell>
        </row>
        <row r="678">
          <cell r="Y678" t="str">
            <v>BIO3074</v>
          </cell>
          <cell r="Z678" t="str">
            <v>Industrial Placement and Report</v>
          </cell>
          <cell r="AA678" t="str">
            <v>Industrial Placement and Report</v>
          </cell>
        </row>
        <row r="679">
          <cell r="Y679" t="str">
            <v>BIO3075</v>
          </cell>
          <cell r="Z679" t="str">
            <v>Learning from Industrial Experience</v>
          </cell>
          <cell r="AA679" t="str">
            <v>Learning from Industrial Experience</v>
          </cell>
        </row>
        <row r="680">
          <cell r="Y680" t="str">
            <v>BIO3077</v>
          </cell>
          <cell r="Z680" t="str">
            <v>Frontiers in Molecular Cell Biology</v>
          </cell>
          <cell r="AA680" t="str">
            <v>Frontiers in Molecular Cell Biology</v>
          </cell>
        </row>
        <row r="681">
          <cell r="Y681" t="str">
            <v>BIO3078</v>
          </cell>
          <cell r="Z681" t="str">
            <v>Cellular Basis of Immunity</v>
          </cell>
          <cell r="AA681" t="str">
            <v>Cellular Basis of Immunity</v>
          </cell>
        </row>
        <row r="682">
          <cell r="Y682" t="str">
            <v>BIO3079</v>
          </cell>
          <cell r="Z682" t="str">
            <v>Molecular Basis of Infection</v>
          </cell>
          <cell r="AA682" t="str">
            <v>Molecular Basis of Infection</v>
          </cell>
        </row>
        <row r="683">
          <cell r="Y683" t="str">
            <v>BIO3080</v>
          </cell>
          <cell r="Z683" t="str">
            <v>Microbial Effectors of Disease</v>
          </cell>
          <cell r="AA683" t="str">
            <v>Microbial Effectors of Disease</v>
          </cell>
        </row>
        <row r="684">
          <cell r="Y684" t="str">
            <v>BIO3082</v>
          </cell>
          <cell r="Z684" t="str">
            <v>Science Communication</v>
          </cell>
          <cell r="AA684" t="str">
            <v>Science Communication</v>
          </cell>
        </row>
        <row r="685">
          <cell r="Y685" t="str">
            <v>BIO3083</v>
          </cell>
          <cell r="Z685" t="str">
            <v>Current Issues in Marine Biology</v>
          </cell>
          <cell r="AA685" t="str">
            <v>Current Issues in Marine Biology</v>
          </cell>
        </row>
        <row r="686">
          <cell r="Y686" t="str">
            <v>BIO3084</v>
          </cell>
          <cell r="Z686" t="str">
            <v>The Cytoskeleton in Human Disease</v>
          </cell>
          <cell r="AA686" t="str">
            <v>The Cytoskeleton in Human Disease</v>
          </cell>
        </row>
        <row r="687">
          <cell r="Y687" t="str">
            <v>BIO3085</v>
          </cell>
          <cell r="Z687" t="str">
            <v>Horizons of Biochemical Research</v>
          </cell>
          <cell r="AA687" t="str">
            <v>Horizons of Biochemical Research</v>
          </cell>
        </row>
        <row r="688">
          <cell r="Y688" t="str">
            <v>BIO3086</v>
          </cell>
          <cell r="Z688" t="str">
            <v>Cell Biology of Disease</v>
          </cell>
          <cell r="AA688" t="str">
            <v>Cell Biology of Disease</v>
          </cell>
        </row>
        <row r="689">
          <cell r="Y689" t="str">
            <v>BIO3089</v>
          </cell>
          <cell r="Z689" t="str">
            <v>Organic Synthesis and Drug Design</v>
          </cell>
          <cell r="AA689" t="str">
            <v>Organic Synthesis and Drug Design</v>
          </cell>
        </row>
        <row r="690">
          <cell r="Y690" t="str">
            <v>BIO3090</v>
          </cell>
          <cell r="Z690" t="str">
            <v>Secondary Metabolites</v>
          </cell>
          <cell r="AA690" t="str">
            <v>Secondary Metabolites</v>
          </cell>
        </row>
        <row r="691">
          <cell r="Y691" t="str">
            <v>BIO3091</v>
          </cell>
          <cell r="Z691" t="str">
            <v>Animal Developmental Biology</v>
          </cell>
          <cell r="AA691" t="str">
            <v>Animal Developmental Biology</v>
          </cell>
        </row>
        <row r="692">
          <cell r="Y692" t="str">
            <v>BIO3092</v>
          </cell>
          <cell r="Z692" t="str">
            <v>Bioinformatics</v>
          </cell>
          <cell r="AA692" t="str">
            <v>Bioinformatics</v>
          </cell>
        </row>
        <row r="693">
          <cell r="Y693" t="str">
            <v>BIO3093</v>
          </cell>
          <cell r="Z693" t="str">
            <v>Energy Metabolism</v>
          </cell>
          <cell r="AA693" t="str">
            <v>Energy Metabolism</v>
          </cell>
        </row>
        <row r="694">
          <cell r="Y694" t="str">
            <v>BIO3094</v>
          </cell>
          <cell r="Z694" t="str">
            <v>Food Security: Plants, Disease and Environment</v>
          </cell>
          <cell r="AA694" t="str">
            <v>Food Security: Plants, Disease and Environment</v>
          </cell>
        </row>
        <row r="695">
          <cell r="Y695" t="str">
            <v>BIO3095</v>
          </cell>
          <cell r="Z695" t="str">
            <v>Parasitology</v>
          </cell>
          <cell r="AA695" t="str">
            <v>Parasitology</v>
          </cell>
        </row>
        <row r="696">
          <cell r="Y696" t="str">
            <v>BIO3112</v>
          </cell>
          <cell r="Z696" t="str">
            <v>Dissertation in Evolution</v>
          </cell>
          <cell r="AA696" t="str">
            <v>Dissertation in Evolution</v>
          </cell>
        </row>
        <row r="697">
          <cell r="Y697" t="str">
            <v>BIO3116</v>
          </cell>
          <cell r="Z697" t="str">
            <v>Marine Vertebrate Conservation</v>
          </cell>
          <cell r="AA697" t="str">
            <v>Marine Vertebrate Conservation</v>
          </cell>
        </row>
        <row r="698">
          <cell r="Y698" t="str">
            <v>BIO3117</v>
          </cell>
          <cell r="Z698" t="str">
            <v>Animal Life History, Diversity and Conservation</v>
          </cell>
          <cell r="AA698" t="str">
            <v>Animal Life History, Diversity and Conservation</v>
          </cell>
        </row>
        <row r="699">
          <cell r="Y699" t="str">
            <v>BIO3120</v>
          </cell>
          <cell r="Z699" t="str">
            <v>Dissertation in Zoology</v>
          </cell>
          <cell r="AA699" t="str">
            <v>Dissertation in Zoology</v>
          </cell>
        </row>
        <row r="700">
          <cell r="Y700" t="str">
            <v>BIO3121</v>
          </cell>
          <cell r="Z700" t="str">
            <v>Dissertation in Ecology and Conservation</v>
          </cell>
          <cell r="AA700" t="str">
            <v>Dissertation in Ecology and Conservation</v>
          </cell>
        </row>
        <row r="701">
          <cell r="Y701" t="str">
            <v>BIO3122</v>
          </cell>
          <cell r="Z701" t="str">
            <v>Africa Field Course</v>
          </cell>
          <cell r="AA701" t="str">
            <v>Africa Field Course</v>
          </cell>
        </row>
        <row r="702">
          <cell r="Y702" t="str">
            <v>BIO3124</v>
          </cell>
          <cell r="Z702">
            <v>0</v>
          </cell>
          <cell r="AA702">
            <v>0</v>
          </cell>
        </row>
        <row r="703">
          <cell r="Y703" t="str">
            <v>BIO3128</v>
          </cell>
          <cell r="Z703" t="str">
            <v>The Behavioural Ecology of Information Use</v>
          </cell>
          <cell r="AA703" t="str">
            <v>The Behavioural Ecology of Information Use</v>
          </cell>
        </row>
        <row r="704">
          <cell r="Y704" t="str">
            <v>BIO3129</v>
          </cell>
          <cell r="Z704" t="str">
            <v>Climate Change, Evolution and Public Perception of Science</v>
          </cell>
          <cell r="AA704" t="str">
            <v>Climate Change, Evolution and Public Perception of Science</v>
          </cell>
        </row>
        <row r="705">
          <cell r="Y705" t="str">
            <v>BIO3130</v>
          </cell>
          <cell r="Z705" t="str">
            <v>Mating Systems Biology</v>
          </cell>
          <cell r="AA705" t="str">
            <v>Mating Systems Biology</v>
          </cell>
        </row>
        <row r="706">
          <cell r="Y706" t="str">
            <v>BIO3131</v>
          </cell>
          <cell r="Z706" t="str">
            <v>Trends in Ecology and Evolution</v>
          </cell>
          <cell r="AA706" t="str">
            <v>Trends in Ecology and Evolution</v>
          </cell>
        </row>
        <row r="707">
          <cell r="Y707" t="str">
            <v>BIO3132</v>
          </cell>
          <cell r="Z707" t="str">
            <v>Reproductive Biology</v>
          </cell>
          <cell r="AA707" t="str">
            <v>Reproductive Biology</v>
          </cell>
        </row>
        <row r="708">
          <cell r="Y708" t="str">
            <v>BIO3134</v>
          </cell>
          <cell r="Z708" t="str">
            <v>Preparing to Graduate</v>
          </cell>
          <cell r="AA708" t="str">
            <v>Preparing to Graduate</v>
          </cell>
        </row>
        <row r="709">
          <cell r="Y709" t="str">
            <v>BIO3135</v>
          </cell>
          <cell r="Z709" t="str">
            <v>Human Behavioural Ecology</v>
          </cell>
          <cell r="AA709" t="str">
            <v>Human Behavioural Ecology</v>
          </cell>
        </row>
        <row r="710">
          <cell r="Y710" t="str">
            <v>BIO3136</v>
          </cell>
          <cell r="Z710" t="str">
            <v>Research Project</v>
          </cell>
          <cell r="AA710" t="str">
            <v>Research Project</v>
          </cell>
        </row>
        <row r="711">
          <cell r="Y711" t="str">
            <v>BIO3400</v>
          </cell>
          <cell r="Z711" t="str">
            <v>Living in Groups</v>
          </cell>
          <cell r="AA711" t="str">
            <v>Living in Groups</v>
          </cell>
        </row>
        <row r="712">
          <cell r="Y712" t="str">
            <v>BIO3401</v>
          </cell>
          <cell r="Z712" t="str">
            <v>Coevolutionary Interactions</v>
          </cell>
          <cell r="AA712" t="str">
            <v>Coevolutionary Interactions</v>
          </cell>
        </row>
        <row r="713">
          <cell r="Y713" t="str">
            <v>BIO3402</v>
          </cell>
          <cell r="Z713" t="str">
            <v>Nature Via Nurture</v>
          </cell>
          <cell r="AA713" t="str">
            <v>Nature Via Nurture</v>
          </cell>
        </row>
        <row r="714">
          <cell r="Y714" t="str">
            <v>BIO3403</v>
          </cell>
          <cell r="Z714" t="str">
            <v>Bahamas Field Course</v>
          </cell>
          <cell r="AA714" t="str">
            <v>Bahamas Field Course</v>
          </cell>
        </row>
        <row r="715">
          <cell r="Y715" t="str">
            <v>BIO3404</v>
          </cell>
          <cell r="Z715" t="str">
            <v>Borneo Field Course</v>
          </cell>
          <cell r="AA715" t="str">
            <v>Borneo Field Course</v>
          </cell>
        </row>
        <row r="716">
          <cell r="Y716" t="str">
            <v>BIO3405</v>
          </cell>
          <cell r="Z716" t="str">
            <v>Spain Field Course</v>
          </cell>
          <cell r="AA716" t="str">
            <v>Spain Field Course</v>
          </cell>
        </row>
        <row r="717">
          <cell r="Y717" t="str">
            <v>BIO3406</v>
          </cell>
          <cell r="Z717" t="str">
            <v>Biosciences Research Internship</v>
          </cell>
          <cell r="AA717" t="str">
            <v>Biosciences Research Internship</v>
          </cell>
        </row>
        <row r="718">
          <cell r="Y718" t="str">
            <v>BIO3407</v>
          </cell>
          <cell r="Z718" t="str">
            <v>Literature Review in Evolution and Ecology</v>
          </cell>
          <cell r="AA718" t="str">
            <v>Literature Review in Evolution and Ecology</v>
          </cell>
        </row>
        <row r="719">
          <cell r="Y719" t="str">
            <v>BIO3411</v>
          </cell>
          <cell r="Z719" t="str">
            <v>Science in Society</v>
          </cell>
          <cell r="AA719" t="str">
            <v>Science in Society</v>
          </cell>
        </row>
        <row r="720">
          <cell r="Y720" t="str">
            <v>BIO3413</v>
          </cell>
          <cell r="Z720" t="str">
            <v>Animal Life Histories</v>
          </cell>
          <cell r="AA720" t="str">
            <v>Animal Life Histories</v>
          </cell>
        </row>
        <row r="721">
          <cell r="Y721" t="str">
            <v>BIO3888E</v>
          </cell>
          <cell r="Z721">
            <v>0</v>
          </cell>
          <cell r="AA721">
            <v>0</v>
          </cell>
        </row>
        <row r="722">
          <cell r="Y722" t="str">
            <v>BIOM4005</v>
          </cell>
          <cell r="Z722" t="str">
            <v>Key Skills</v>
          </cell>
          <cell r="AA722" t="str">
            <v>Key Skills</v>
          </cell>
        </row>
        <row r="723">
          <cell r="Y723" t="str">
            <v>BIOM4009</v>
          </cell>
          <cell r="Z723" t="str">
            <v>Research Project</v>
          </cell>
          <cell r="AA723" t="str">
            <v>Research Project</v>
          </cell>
        </row>
        <row r="724">
          <cell r="Y724" t="str">
            <v>BIOM4010</v>
          </cell>
          <cell r="Z724" t="str">
            <v>Quantitative Biology</v>
          </cell>
          <cell r="AA724" t="str">
            <v>Quantitative Biology</v>
          </cell>
        </row>
        <row r="725">
          <cell r="Y725" t="str">
            <v>BIOM4012</v>
          </cell>
          <cell r="Z725" t="str">
            <v>Terrestrial Biodiversity and Conservation</v>
          </cell>
          <cell r="AA725" t="str">
            <v>Terrestrial Biodiversity and Conservation</v>
          </cell>
        </row>
        <row r="726">
          <cell r="Y726" t="str">
            <v>BIOM4013</v>
          </cell>
          <cell r="Z726" t="str">
            <v>Marine Biodiversity and Conservation</v>
          </cell>
          <cell r="AA726" t="str">
            <v>Marine Biodiversity and Conservation</v>
          </cell>
        </row>
        <row r="727">
          <cell r="Y727" t="str">
            <v>BIOM4014</v>
          </cell>
          <cell r="Z727" t="str">
            <v>Preparing for Ecological Consultancy</v>
          </cell>
          <cell r="AA727" t="str">
            <v>Preparing for Ecological Consultancy</v>
          </cell>
        </row>
        <row r="728">
          <cell r="Y728" t="str">
            <v>BIOM4015</v>
          </cell>
          <cell r="Z728" t="str">
            <v>Africa Field Course</v>
          </cell>
          <cell r="AA728" t="str">
            <v>Africa Field Course</v>
          </cell>
        </row>
        <row r="729">
          <cell r="Y729" t="str">
            <v>BIOM4017</v>
          </cell>
          <cell r="Z729" t="str">
            <v>Evolutionary and Behavioural Ecology</v>
          </cell>
          <cell r="AA729" t="str">
            <v>Evolutionary and Behavioural Ecology</v>
          </cell>
        </row>
        <row r="730">
          <cell r="Y730" t="str">
            <v>BIOM4018</v>
          </cell>
          <cell r="Z730" t="str">
            <v>Approaches in Evolutionary and Behavioural Ecology</v>
          </cell>
          <cell r="AA730" t="str">
            <v>Approaches in Evolutionary and Behavioural Ecology</v>
          </cell>
        </row>
        <row r="731">
          <cell r="Y731" t="str">
            <v>BIOM4019</v>
          </cell>
          <cell r="Z731" t="str">
            <v>African Behavioural Ecology Field Course</v>
          </cell>
          <cell r="AA731" t="str">
            <v>African Behavioural Ecology Field Course</v>
          </cell>
        </row>
        <row r="732">
          <cell r="Y732" t="str">
            <v>BIOM4020</v>
          </cell>
          <cell r="Z732" t="str">
            <v>Masters Research Census Projects</v>
          </cell>
          <cell r="AA732" t="str">
            <v>Masters Research Census Projects</v>
          </cell>
        </row>
        <row r="733">
          <cell r="Y733" t="str">
            <v>BIOM4021</v>
          </cell>
          <cell r="Z733" t="str">
            <v>Ecological Census Techniques</v>
          </cell>
          <cell r="AA733" t="str">
            <v>Ecological Census Techniques</v>
          </cell>
        </row>
        <row r="734">
          <cell r="Y734" t="str">
            <v>BIOM4022</v>
          </cell>
          <cell r="Z734" t="str">
            <v>Biosciences Research Internship</v>
          </cell>
          <cell r="AA734" t="str">
            <v>Biosciences Research Internship</v>
          </cell>
        </row>
        <row r="735">
          <cell r="Y735" t="str">
            <v>BIOM4023</v>
          </cell>
          <cell r="Z735" t="str">
            <v>African Biodiversity and Conservation Field Course</v>
          </cell>
          <cell r="AA735" t="str">
            <v>African Biodiversity and Conservation Field Course</v>
          </cell>
        </row>
        <row r="736">
          <cell r="Y736" t="str">
            <v>BIOM4024</v>
          </cell>
          <cell r="Z736" t="str">
            <v>Ecological Census</v>
          </cell>
          <cell r="AA736" t="str">
            <v>Ecological Census</v>
          </cell>
        </row>
        <row r="737">
          <cell r="Y737" t="str">
            <v>BIOM4025</v>
          </cell>
          <cell r="Z737" t="str">
            <v>Statistical Modelling</v>
          </cell>
          <cell r="AA737" t="str">
            <v>Statistical Modelling</v>
          </cell>
        </row>
        <row r="738">
          <cell r="Y738" t="str">
            <v>BIOM502</v>
          </cell>
          <cell r="Z738" t="str">
            <v>Bioinformatics Tools and Techniques</v>
          </cell>
          <cell r="AA738" t="str">
            <v>Bioinformatics Tools and Techniques</v>
          </cell>
        </row>
        <row r="739">
          <cell r="Y739" t="str">
            <v>BIOM503</v>
          </cell>
          <cell r="Z739" t="str">
            <v>Introduction to Molecular Biology</v>
          </cell>
          <cell r="AA739" t="str">
            <v>Introduction to Molecular Biology</v>
          </cell>
        </row>
        <row r="740">
          <cell r="Y740" t="str">
            <v>BIOM504</v>
          </cell>
          <cell r="Z740" t="str">
            <v>Biological Sequence Analysis and Structural Bioinformatics</v>
          </cell>
          <cell r="AA740" t="str">
            <v>Biological Sequence Analysis and Structural Bioinformatics</v>
          </cell>
        </row>
        <row r="741">
          <cell r="Y741" t="str">
            <v>BIOM505</v>
          </cell>
          <cell r="Z741" t="str">
            <v>Machine Learning Techniques and Information Systems for Bioinformatics</v>
          </cell>
          <cell r="AA741" t="str">
            <v>Machine Learning Techniques and Information Systems for Bioinformatics</v>
          </cell>
        </row>
        <row r="742">
          <cell r="Y742" t="str">
            <v>BIOM506</v>
          </cell>
          <cell r="Z742" t="str">
            <v>Genomics, Transcriptomics and Proteomics</v>
          </cell>
          <cell r="AA742" t="str">
            <v>Genomics, Transcriptomics and Proteomics</v>
          </cell>
        </row>
        <row r="743">
          <cell r="Y743" t="str">
            <v>BIOM507</v>
          </cell>
          <cell r="Z743" t="str">
            <v>Research Methods in Bioinformatics</v>
          </cell>
          <cell r="AA743" t="str">
            <v>Research Methods in Bioinformatics</v>
          </cell>
        </row>
        <row r="744">
          <cell r="Y744" t="str">
            <v>BIOM508</v>
          </cell>
          <cell r="Z744" t="str">
            <v>Masters Research Project in Bioinformatics</v>
          </cell>
          <cell r="AA744" t="str">
            <v>Masters Research Project in Bioinformatics</v>
          </cell>
        </row>
        <row r="745">
          <cell r="Y745" t="str">
            <v>BIOM509</v>
          </cell>
          <cell r="Z745" t="str">
            <v>Professional Skills</v>
          </cell>
          <cell r="AA745" t="str">
            <v>Professional Skills</v>
          </cell>
        </row>
        <row r="746">
          <cell r="Y746" t="str">
            <v>BIOM512</v>
          </cell>
          <cell r="Z746" t="str">
            <v>Modern Mathematical and Computational Theories of Evolution</v>
          </cell>
          <cell r="AA746" t="str">
            <v>Modern Mathematical and Computational Theories of Evolution</v>
          </cell>
        </row>
        <row r="747">
          <cell r="Y747" t="str">
            <v>BIOM513</v>
          </cell>
          <cell r="Z747" t="str">
            <v>Research Skills</v>
          </cell>
          <cell r="AA747" t="str">
            <v>Research Skills</v>
          </cell>
        </row>
        <row r="748">
          <cell r="Y748" t="str">
            <v>BIOM521</v>
          </cell>
          <cell r="Z748" t="str">
            <v>Practical Field Training in Marine Fisheries Science</v>
          </cell>
          <cell r="AA748" t="str">
            <v>Practical Field Training in Marine Fisheries Science</v>
          </cell>
        </row>
        <row r="749">
          <cell r="Y749" t="str">
            <v>BIOM530</v>
          </cell>
          <cell r="Z749" t="str">
            <v>Current issues in Aquatic Biosciences and Resource Management</v>
          </cell>
          <cell r="AA749" t="str">
            <v>Current issues in Aquatic Biosciences and Resource Management</v>
          </cell>
        </row>
        <row r="750">
          <cell r="Y750" t="str">
            <v>BIOM531</v>
          </cell>
          <cell r="Z750" t="str">
            <v>Practical Skills in Aquatic Biosciences and Resource Management</v>
          </cell>
          <cell r="AA750" t="str">
            <v>Practical Skills in Aquatic Biosciences and Resource Management</v>
          </cell>
        </row>
        <row r="751">
          <cell r="Y751" t="str">
            <v>BIOM532</v>
          </cell>
          <cell r="Z751" t="str">
            <v>Masters Research Project in Aquatic Biosciences and Resource Management</v>
          </cell>
          <cell r="AA751" t="str">
            <v>Masters Research Project in Aquatic Biosciences and Resource Management</v>
          </cell>
        </row>
        <row r="752">
          <cell r="Y752" t="str">
            <v>BIOM533</v>
          </cell>
          <cell r="Z752" t="str">
            <v>Research Methods in Aquatic Biosciences and Resource Management</v>
          </cell>
          <cell r="AA752" t="str">
            <v>Research Methods in Aquatic Biosciences and Resource Management</v>
          </cell>
        </row>
        <row r="753">
          <cell r="Y753" t="str">
            <v>BIOM540</v>
          </cell>
          <cell r="Z753" t="str">
            <v>Masters Research Project in Biotechnology and Enterprise</v>
          </cell>
          <cell r="AA753" t="str">
            <v>Masters Research Project in Biotechnology and Enterprise</v>
          </cell>
        </row>
        <row r="754">
          <cell r="Y754" t="str">
            <v>BIOM541</v>
          </cell>
          <cell r="Z754" t="str">
            <v>Pharmaceutical Biotechnology</v>
          </cell>
          <cell r="AA754" t="str">
            <v>Pharmaceutical Biotechnology</v>
          </cell>
        </row>
        <row r="755">
          <cell r="Y755" t="str">
            <v>BIOM542</v>
          </cell>
          <cell r="Z755" t="str">
            <v>Environmental and Applied Biotechnology</v>
          </cell>
          <cell r="AA755" t="str">
            <v>Environmental and Applied Biotechnology</v>
          </cell>
        </row>
        <row r="756">
          <cell r="Y756" t="str">
            <v>BIOM560</v>
          </cell>
          <cell r="Z756" t="str">
            <v>Biosciences Research Project</v>
          </cell>
          <cell r="AA756">
            <v>0</v>
          </cell>
        </row>
        <row r="757">
          <cell r="Y757" t="str">
            <v>BIOM561</v>
          </cell>
          <cell r="Z757">
            <v>0</v>
          </cell>
          <cell r="AA757">
            <v>0</v>
          </cell>
        </row>
        <row r="758">
          <cell r="Y758" t="str">
            <v>BIOM562</v>
          </cell>
          <cell r="Z758" t="str">
            <v>Sustainable Land Use in Grassland Agriculture</v>
          </cell>
          <cell r="AA758" t="str">
            <v>Sustainable Land Use in Grassland Agriculture</v>
          </cell>
        </row>
        <row r="759">
          <cell r="Y759" t="str">
            <v>BIOM563</v>
          </cell>
          <cell r="Z759" t="str">
            <v>Crop Security</v>
          </cell>
          <cell r="AA759" t="str">
            <v>Crop Security</v>
          </cell>
        </row>
        <row r="760">
          <cell r="Y760" t="str">
            <v>BIOM564</v>
          </cell>
          <cell r="Z760" t="str">
            <v>Rotation Project I</v>
          </cell>
          <cell r="AA760" t="str">
            <v>Rotation Project I</v>
          </cell>
        </row>
        <row r="761">
          <cell r="Y761" t="str">
            <v>BIOM565</v>
          </cell>
          <cell r="Z761" t="str">
            <v>Rotation Project II</v>
          </cell>
          <cell r="AA761" t="str">
            <v>Rotation Project II</v>
          </cell>
        </row>
        <row r="762">
          <cell r="Y762" t="str">
            <v>BIOM566</v>
          </cell>
          <cell r="Z762" t="str">
            <v>Sustainable Livestock and Fisheries</v>
          </cell>
          <cell r="AA762" t="str">
            <v>Sustainable Livestock and Fisheries</v>
          </cell>
        </row>
        <row r="763">
          <cell r="Y763" t="str">
            <v>BUS2001</v>
          </cell>
          <cell r="Z763" t="str">
            <v>Business Awareness: Theory and Practice</v>
          </cell>
          <cell r="AA763" t="str">
            <v>Business Awareness: Theory and Practice</v>
          </cell>
        </row>
        <row r="764">
          <cell r="Y764" t="str">
            <v>BUS2002</v>
          </cell>
          <cell r="Z764" t="str">
            <v>Business Experience</v>
          </cell>
          <cell r="AA764" t="str">
            <v>Business Experience</v>
          </cell>
        </row>
        <row r="765">
          <cell r="Y765" t="str">
            <v>BUS2002A</v>
          </cell>
          <cell r="Z765">
            <v>0</v>
          </cell>
          <cell r="AA765">
            <v>0</v>
          </cell>
        </row>
        <row r="766">
          <cell r="Y766" t="str">
            <v>BUS2003</v>
          </cell>
          <cell r="Z766" t="str">
            <v xml:space="preserve">Summer School Study Abroad Experience (Business School) _x000D_
</v>
          </cell>
          <cell r="AA766" t="str">
            <v xml:space="preserve">Summer School Study Abroad Experience (Business School) _x000D_
</v>
          </cell>
        </row>
        <row r="767">
          <cell r="Y767" t="str">
            <v>BUS3000</v>
          </cell>
          <cell r="Z767" t="str">
            <v>Year Abroad</v>
          </cell>
          <cell r="AA767" t="str">
            <v>Year Abroad</v>
          </cell>
        </row>
        <row r="768">
          <cell r="Y768" t="str">
            <v>BUS3001</v>
          </cell>
          <cell r="Z768">
            <v>0</v>
          </cell>
          <cell r="AA768">
            <v>0</v>
          </cell>
        </row>
        <row r="769">
          <cell r="Y769" t="str">
            <v>BUS3002</v>
          </cell>
          <cell r="Z769" t="str">
            <v>Business School Industrial Experience</v>
          </cell>
          <cell r="AA769" t="str">
            <v>Business School Industrial Experience</v>
          </cell>
        </row>
        <row r="770">
          <cell r="Y770" t="str">
            <v>CEH2000</v>
          </cell>
          <cell r="Z770" t="str">
            <v>Interdisciplinary Research Methods Project in English and History</v>
          </cell>
          <cell r="AA770" t="str">
            <v>Interdisciplinary Research Methods Project in English and History</v>
          </cell>
        </row>
        <row r="771">
          <cell r="Y771" t="str">
            <v>CEH3040</v>
          </cell>
          <cell r="Z771" t="str">
            <v>Interdisciplinary Third-Year Dissertation in English and History</v>
          </cell>
          <cell r="AA771" t="str">
            <v>Interdisciplinary Third-Year Dissertation in English and History</v>
          </cell>
        </row>
        <row r="772">
          <cell r="Y772" t="str">
            <v>CHP2000</v>
          </cell>
          <cell r="Z772" t="str">
            <v>Interdisciplinary Research Methods Project in History and Politics</v>
          </cell>
          <cell r="AA772" t="str">
            <v>Interdisciplinary Research Methods Project in History and Politics</v>
          </cell>
        </row>
        <row r="773">
          <cell r="Y773" t="str">
            <v>CHP2400</v>
          </cell>
          <cell r="Z773" t="str">
            <v>One Semester Abroad</v>
          </cell>
          <cell r="AA773" t="str">
            <v>One Semester Abroad</v>
          </cell>
        </row>
        <row r="774">
          <cell r="Y774" t="str">
            <v>CHP3010</v>
          </cell>
          <cell r="Z774" t="str">
            <v>Creating Sustainable Communities</v>
          </cell>
          <cell r="AA774" t="str">
            <v>Creating Sustainable Communities</v>
          </cell>
        </row>
        <row r="775">
          <cell r="Y775" t="str">
            <v>CHP3040</v>
          </cell>
          <cell r="Z775" t="str">
            <v>Interdisciplinary Third-Year Dissertation in History and Politics</v>
          </cell>
          <cell r="AA775" t="str">
            <v>Interdisciplinary Third-Year Dissertation in History and Politics</v>
          </cell>
        </row>
        <row r="776">
          <cell r="Y776" t="str">
            <v>CHPPOLC</v>
          </cell>
          <cell r="Z776" t="str">
            <v>Combined History and Politics</v>
          </cell>
          <cell r="AA776">
            <v>0</v>
          </cell>
        </row>
        <row r="777">
          <cell r="Y777" t="str">
            <v>CLA1001</v>
          </cell>
          <cell r="Z777">
            <v>0</v>
          </cell>
          <cell r="AA777">
            <v>0</v>
          </cell>
        </row>
        <row r="778">
          <cell r="Y778" t="str">
            <v>CLA1002</v>
          </cell>
          <cell r="Z778" t="str">
            <v>Roman History:Problems and Sources</v>
          </cell>
          <cell r="AA778" t="str">
            <v>Roman History:Problems and Sources</v>
          </cell>
        </row>
        <row r="779">
          <cell r="Y779" t="str">
            <v>CLA1005</v>
          </cell>
          <cell r="Z779" t="str">
            <v>Greek and Roman Narrative</v>
          </cell>
          <cell r="AA779" t="str">
            <v>Greek and Roman Narrative</v>
          </cell>
        </row>
        <row r="780">
          <cell r="Y780" t="str">
            <v>CLA1006</v>
          </cell>
          <cell r="Z780" t="str">
            <v>Greek and Roman Drama</v>
          </cell>
          <cell r="AA780" t="str">
            <v>Greek and Roman Drama</v>
          </cell>
        </row>
        <row r="781">
          <cell r="Y781" t="str">
            <v>CLA1201</v>
          </cell>
          <cell r="Z781" t="str">
            <v>Classical Language and Texts: Greek I</v>
          </cell>
          <cell r="AA781" t="str">
            <v>Classical Language and Texts: Greek I</v>
          </cell>
        </row>
        <row r="782">
          <cell r="Y782" t="str">
            <v>CLA1202</v>
          </cell>
          <cell r="Z782" t="str">
            <v>Classical Language and Texts: Greek II</v>
          </cell>
          <cell r="AA782" t="str">
            <v>Classical Language and Texts: Greek II</v>
          </cell>
        </row>
        <row r="783">
          <cell r="Y783" t="str">
            <v>CLA1203</v>
          </cell>
          <cell r="Z783" t="str">
            <v>Classical Language and Texts: Greek I and II</v>
          </cell>
          <cell r="AA783" t="str">
            <v>Classical Language and Texts: Greek I and II</v>
          </cell>
        </row>
        <row r="784">
          <cell r="Y784" t="str">
            <v>CLA1204</v>
          </cell>
          <cell r="Z784" t="str">
            <v>Classical Language and Texts: Greek III</v>
          </cell>
          <cell r="AA784" t="str">
            <v>Classical Language and Texts: Greek III</v>
          </cell>
        </row>
        <row r="785">
          <cell r="Y785" t="str">
            <v>CLA1226</v>
          </cell>
          <cell r="Z785" t="str">
            <v>Elementary Greek</v>
          </cell>
          <cell r="AA785" t="str">
            <v>Elementary Greek</v>
          </cell>
        </row>
        <row r="786">
          <cell r="Y786" t="str">
            <v>CLA1227</v>
          </cell>
          <cell r="Z786" t="str">
            <v>Elementary Latin</v>
          </cell>
          <cell r="AA786" t="str">
            <v>Elementary Latin</v>
          </cell>
        </row>
        <row r="787">
          <cell r="Y787" t="str">
            <v>CLA1251</v>
          </cell>
          <cell r="Z787" t="str">
            <v>Classical Language and Texts: Latin I</v>
          </cell>
          <cell r="AA787" t="str">
            <v>Classical Language and Texts: Latin I</v>
          </cell>
        </row>
        <row r="788">
          <cell r="Y788" t="str">
            <v>CLA1252</v>
          </cell>
          <cell r="Z788" t="str">
            <v>Classical Language and Texts: Latin II</v>
          </cell>
          <cell r="AA788" t="str">
            <v>Classical Language and Texts: Latin II</v>
          </cell>
        </row>
        <row r="789">
          <cell r="Y789" t="str">
            <v>CLA1254</v>
          </cell>
          <cell r="Z789" t="str">
            <v>Classical Language and Texts: Latin III</v>
          </cell>
          <cell r="AA789" t="str">
            <v>Classical Language and Texts: Latin III</v>
          </cell>
        </row>
        <row r="790">
          <cell r="Y790" t="str">
            <v>CLA1302</v>
          </cell>
          <cell r="Z790" t="str">
            <v>Ancient Sources (Written Evidence): Greek Historiography to the end of the Fifth Century BC</v>
          </cell>
          <cell r="AA790" t="str">
            <v>Ancient Sources (Written Evidence): Greek Historiography to the end of the Fifth Century BC</v>
          </cell>
        </row>
        <row r="791">
          <cell r="Y791" t="str">
            <v>CLA1303</v>
          </cell>
          <cell r="Z791" t="str">
            <v>Ancient Sources (Written Evidence): Roman Historical Writing</v>
          </cell>
          <cell r="AA791" t="str">
            <v>Ancient Sources (Written Evidence): Roman Historical Writing</v>
          </cell>
        </row>
        <row r="792">
          <cell r="Y792" t="str">
            <v>CLA1307</v>
          </cell>
          <cell r="Z792" t="str">
            <v>Ancient Sources (Written Evidence) Ancient Medicine</v>
          </cell>
          <cell r="AA792" t="str">
            <v>Ancient Sources (Written Evidence) Ancient Medicine</v>
          </cell>
        </row>
        <row r="793">
          <cell r="Y793" t="str">
            <v>CLA1308</v>
          </cell>
          <cell r="Z793" t="str">
            <v>Ancient Sources(Written Evidence): Comparing Empires and Imperialism</v>
          </cell>
          <cell r="AA793" t="str">
            <v>Ancient Sources(Written Evidence): Comparing Empires and Imperialism</v>
          </cell>
        </row>
        <row r="794">
          <cell r="Y794" t="str">
            <v>CLA1351</v>
          </cell>
          <cell r="Z794">
            <v>0</v>
          </cell>
          <cell r="AA794">
            <v>0</v>
          </cell>
        </row>
        <row r="795">
          <cell r="Y795" t="str">
            <v>CLA1354</v>
          </cell>
          <cell r="Z795" t="str">
            <v>Ancient Sources (Material Evidence): Brave New Rome of Augustus</v>
          </cell>
          <cell r="AA795" t="str">
            <v>Ancient Sources (Material Evidence): Brave New Rome of Augustus</v>
          </cell>
        </row>
        <row r="796">
          <cell r="Y796" t="str">
            <v>CLA1357</v>
          </cell>
          <cell r="Z796" t="str">
            <v>Ancient Sources (Material Evidence): Globalisation and Identity in the Western Roman Empire</v>
          </cell>
          <cell r="AA796" t="str">
            <v>Ancient Sources (Material Evidence): Globalisation and Identity in the Western Roman Empire</v>
          </cell>
        </row>
        <row r="797">
          <cell r="Y797" t="str">
            <v>CLA1359</v>
          </cell>
          <cell r="Z797">
            <v>0</v>
          </cell>
          <cell r="AA797">
            <v>0</v>
          </cell>
        </row>
        <row r="798">
          <cell r="Y798" t="str">
            <v>CLA1401</v>
          </cell>
          <cell r="Z798">
            <v>0</v>
          </cell>
          <cell r="AA798">
            <v>0</v>
          </cell>
        </row>
        <row r="799">
          <cell r="Y799" t="str">
            <v>CLA1405</v>
          </cell>
          <cell r="Z799" t="str">
            <v>Text and Context:Roman Laughter</v>
          </cell>
          <cell r="AA799" t="str">
            <v>Text and Context:Roman Laughter</v>
          </cell>
        </row>
        <row r="800">
          <cell r="Y800" t="str">
            <v>CLA1406</v>
          </cell>
          <cell r="Z800" t="str">
            <v>Text and Context:Roman Love Elegy</v>
          </cell>
          <cell r="AA800" t="str">
            <v>Text and Context:Roman Love Elegy</v>
          </cell>
        </row>
        <row r="801">
          <cell r="Y801" t="str">
            <v>CLA1408</v>
          </cell>
          <cell r="Z801">
            <v>0</v>
          </cell>
          <cell r="AA801">
            <v>0</v>
          </cell>
        </row>
        <row r="802">
          <cell r="Y802" t="str">
            <v>CLA1410</v>
          </cell>
          <cell r="Z802" t="str">
            <v>Text and Context: Writing Women in Ancient Literature</v>
          </cell>
          <cell r="AA802" t="str">
            <v>Text and Context: Writing Women in Ancient Literature</v>
          </cell>
        </row>
        <row r="803">
          <cell r="Y803" t="str">
            <v>CLA1503</v>
          </cell>
          <cell r="Z803">
            <v>0</v>
          </cell>
          <cell r="AA803">
            <v>0</v>
          </cell>
        </row>
        <row r="804">
          <cell r="Y804" t="str">
            <v>CLA1506</v>
          </cell>
          <cell r="Z804">
            <v>0</v>
          </cell>
          <cell r="AA804">
            <v>0</v>
          </cell>
        </row>
        <row r="805">
          <cell r="Y805" t="str">
            <v>CLA1507</v>
          </cell>
          <cell r="Z805" t="str">
            <v>Ancient World: Greek Philosophy</v>
          </cell>
          <cell r="AA805" t="str">
            <v>Ancient World: Greek Philosophy</v>
          </cell>
        </row>
        <row r="806">
          <cell r="Y806" t="str">
            <v>CLA1508</v>
          </cell>
          <cell r="Z806" t="str">
            <v>Ancient World: Roman Philosophy</v>
          </cell>
          <cell r="AA806" t="str">
            <v>Ancient World: Roman Philosophy</v>
          </cell>
        </row>
        <row r="807">
          <cell r="Y807" t="str">
            <v>CLA1510</v>
          </cell>
          <cell r="Z807">
            <v>0</v>
          </cell>
          <cell r="AA807">
            <v>0</v>
          </cell>
        </row>
        <row r="808">
          <cell r="Y808" t="str">
            <v>CLA1512</v>
          </cell>
          <cell r="Z808" t="str">
            <v>Ancient Sources (Material Evidence): Images of Trojan War: from Pot to Film</v>
          </cell>
          <cell r="AA808" t="str">
            <v>Ancient Sources (Material Evidence): Images of Trojan War: from Pot to Film</v>
          </cell>
        </row>
        <row r="809">
          <cell r="Y809" t="str">
            <v>CLA2001</v>
          </cell>
          <cell r="Z809" t="str">
            <v>Greek History:Problems and Sources</v>
          </cell>
          <cell r="AA809" t="str">
            <v>Greek History:Problems and Sources</v>
          </cell>
        </row>
        <row r="810">
          <cell r="Y810" t="str">
            <v>CLA2002</v>
          </cell>
          <cell r="Z810" t="str">
            <v>Roman History: Problems and Sources</v>
          </cell>
          <cell r="AA810" t="str">
            <v>Roman History: Problems and Sources</v>
          </cell>
        </row>
        <row r="811">
          <cell r="Y811" t="str">
            <v>CLA2005</v>
          </cell>
          <cell r="Z811">
            <v>0</v>
          </cell>
          <cell r="AA811">
            <v>0</v>
          </cell>
        </row>
        <row r="812">
          <cell r="Y812" t="str">
            <v>CLA2006</v>
          </cell>
          <cell r="Z812">
            <v>0</v>
          </cell>
          <cell r="AA812">
            <v>0</v>
          </cell>
        </row>
        <row r="813">
          <cell r="Y813" t="str">
            <v>CLA2202</v>
          </cell>
          <cell r="Z813" t="str">
            <v>Classical Language and Texts: Greek II</v>
          </cell>
          <cell r="AA813" t="str">
            <v>Classical Language and Texts: Greek II</v>
          </cell>
        </row>
        <row r="814">
          <cell r="Y814" t="str">
            <v>CLA2205</v>
          </cell>
          <cell r="Z814" t="str">
            <v>Classical Language and Texts: Greek IV</v>
          </cell>
          <cell r="AA814" t="str">
            <v>Classical Language and Texts: Greek IV</v>
          </cell>
        </row>
        <row r="815">
          <cell r="Y815" t="str">
            <v>CLA2252</v>
          </cell>
          <cell r="Z815" t="str">
            <v>Classical Language and Texts: Latin II</v>
          </cell>
          <cell r="AA815" t="str">
            <v>Classical Language and Texts: Latin II</v>
          </cell>
        </row>
        <row r="816">
          <cell r="Y816" t="str">
            <v>CLA2254</v>
          </cell>
          <cell r="Z816" t="str">
            <v>Classical Language and Texts: Latin IV</v>
          </cell>
          <cell r="AA816" t="str">
            <v>Classical Language and Texts: Latin IV</v>
          </cell>
        </row>
        <row r="817">
          <cell r="Y817" t="str">
            <v>CLA2302</v>
          </cell>
          <cell r="Z817" t="str">
            <v>Ancient Sources (Written Evidence): Greek Historiography to the end of the Fifth Century BC</v>
          </cell>
          <cell r="AA817" t="str">
            <v>Ancient Sources (Written Evidence): Greek Historiography to the end of the Fifth Century BC</v>
          </cell>
        </row>
        <row r="818">
          <cell r="Y818" t="str">
            <v>CLA2303</v>
          </cell>
          <cell r="Z818">
            <v>0</v>
          </cell>
          <cell r="AA818">
            <v>0</v>
          </cell>
        </row>
        <row r="819">
          <cell r="Y819" t="str">
            <v>CLA2307</v>
          </cell>
          <cell r="Z819" t="str">
            <v>Ancient Sources (Written Evidence) Ancient Medicine</v>
          </cell>
          <cell r="AA819" t="str">
            <v>Ancient Sources (Written Evidence) Ancient Medicine</v>
          </cell>
        </row>
        <row r="820">
          <cell r="Y820" t="str">
            <v>CLA2308</v>
          </cell>
          <cell r="Z820">
            <v>0</v>
          </cell>
          <cell r="AA820">
            <v>0</v>
          </cell>
        </row>
        <row r="821">
          <cell r="Y821" t="str">
            <v>CLA2351</v>
          </cell>
          <cell r="Z821" t="str">
            <v>Ancient Sources (Material Evidence): Greek Temples</v>
          </cell>
          <cell r="AA821" t="str">
            <v>Ancient Sources (Material Evidence): Greek Temples</v>
          </cell>
        </row>
        <row r="822">
          <cell r="Y822" t="str">
            <v>CLA2354</v>
          </cell>
          <cell r="Z822">
            <v>0</v>
          </cell>
          <cell r="AA822">
            <v>0</v>
          </cell>
        </row>
        <row r="823">
          <cell r="Y823" t="str">
            <v>CLA2357</v>
          </cell>
          <cell r="Z823" t="str">
            <v>Ancient Sources (Material Evidence): Globalisation and Identity in the Western Roman Empire</v>
          </cell>
          <cell r="AA823" t="str">
            <v>Ancient Sources (Material Evidence): Globalisation and Identity in the Western Roman Empire</v>
          </cell>
        </row>
        <row r="824">
          <cell r="Y824" t="str">
            <v>CLA2359</v>
          </cell>
          <cell r="Z824" t="str">
            <v>Ancient Sources (Material Evidence): Barbarian Societies</v>
          </cell>
          <cell r="AA824" t="str">
            <v>Ancient Sources (Material Evidence): Barbarian Societies</v>
          </cell>
        </row>
        <row r="825">
          <cell r="Y825" t="str">
            <v>CLA2401</v>
          </cell>
          <cell r="Z825" t="str">
            <v>Text and Context: Early Greek Poetry</v>
          </cell>
          <cell r="AA825" t="str">
            <v>Text and Context: Early Greek Poetry</v>
          </cell>
        </row>
        <row r="826">
          <cell r="Y826" t="str">
            <v>CLA2405</v>
          </cell>
          <cell r="Z826" t="str">
            <v>Text and Context: Roman Laughter</v>
          </cell>
          <cell r="AA826" t="str">
            <v>Text and Context: Roman Laughter</v>
          </cell>
        </row>
        <row r="827">
          <cell r="Y827" t="str">
            <v>CLA2406</v>
          </cell>
          <cell r="Z827" t="str">
            <v>Text and Context: Roman Love Elegy</v>
          </cell>
          <cell r="AA827" t="str">
            <v>Text and Context: Roman Love Elegy</v>
          </cell>
        </row>
        <row r="828">
          <cell r="Y828" t="str">
            <v>CLA2408</v>
          </cell>
          <cell r="Z828" t="str">
            <v>Text and Context: Suetonius and Imperial Power</v>
          </cell>
          <cell r="AA828" t="str">
            <v>Text and Context: Suetonius and Imperial Power</v>
          </cell>
        </row>
        <row r="829">
          <cell r="Y829" t="str">
            <v>CLA2410</v>
          </cell>
          <cell r="Z829" t="str">
            <v>Text and Context: Writing Women in Ancient Literature</v>
          </cell>
          <cell r="AA829" t="str">
            <v>Text and Context: Writing Women in Ancient Literature</v>
          </cell>
        </row>
        <row r="830">
          <cell r="Y830" t="str">
            <v>CLA2503</v>
          </cell>
          <cell r="Z830" t="str">
            <v>Ancient World: Building Communities in Archaic Greece</v>
          </cell>
          <cell r="AA830" t="str">
            <v>Ancient World: Building Communities in Archaic Greece</v>
          </cell>
        </row>
        <row r="831">
          <cell r="Y831" t="str">
            <v>CLA2506</v>
          </cell>
          <cell r="Z831" t="str">
            <v>Ancient World: Symposium</v>
          </cell>
          <cell r="AA831" t="str">
            <v>Ancient World: Symposium</v>
          </cell>
        </row>
        <row r="832">
          <cell r="Y832" t="str">
            <v>CLA2507</v>
          </cell>
          <cell r="Z832" t="str">
            <v>Ancient World: Greek Philosophy</v>
          </cell>
          <cell r="AA832" t="str">
            <v>Ancient World: Greek Philosophy</v>
          </cell>
        </row>
        <row r="833">
          <cell r="Y833" t="str">
            <v>CLA2508</v>
          </cell>
          <cell r="Z833">
            <v>0</v>
          </cell>
          <cell r="AA833">
            <v>0</v>
          </cell>
        </row>
        <row r="834">
          <cell r="Y834" t="str">
            <v>CLA2510</v>
          </cell>
          <cell r="Z834" t="str">
            <v>Ancient World: Roman Religion</v>
          </cell>
          <cell r="AA834" t="str">
            <v>Ancient World: Roman Religion</v>
          </cell>
        </row>
        <row r="835">
          <cell r="Y835" t="str">
            <v>CLA2512</v>
          </cell>
          <cell r="Z835" t="str">
            <v>Images of Trojan War: from Pot to Film(Material Evidence)</v>
          </cell>
          <cell r="AA835" t="str">
            <v>Images of Trojan War: from Pot to Film(Material Evidence)</v>
          </cell>
        </row>
        <row r="836">
          <cell r="Y836" t="str">
            <v>CLA3007</v>
          </cell>
          <cell r="Z836" t="str">
            <v>The Crisis of the Athenian Polis</v>
          </cell>
          <cell r="AA836" t="str">
            <v>The Crisis of the Athenian Polis</v>
          </cell>
        </row>
        <row r="837">
          <cell r="Y837" t="str">
            <v>CLA3008</v>
          </cell>
          <cell r="Z837" t="str">
            <v>The Age of Cicero</v>
          </cell>
          <cell r="AA837" t="str">
            <v>The Age of Cicero</v>
          </cell>
        </row>
        <row r="838">
          <cell r="Y838" t="str">
            <v>CLA3009</v>
          </cell>
          <cell r="Z838">
            <v>0</v>
          </cell>
          <cell r="AA838">
            <v>0</v>
          </cell>
        </row>
        <row r="839">
          <cell r="Y839" t="str">
            <v>CLA3010</v>
          </cell>
          <cell r="Z839" t="str">
            <v>Greek Mythology</v>
          </cell>
          <cell r="AA839" t="str">
            <v>Greek Mythology</v>
          </cell>
        </row>
        <row r="840">
          <cell r="Y840" t="str">
            <v>CLA3016</v>
          </cell>
          <cell r="Z840" t="str">
            <v>Ancient Comedy</v>
          </cell>
          <cell r="AA840" t="str">
            <v>Ancient Comedy</v>
          </cell>
        </row>
        <row r="841">
          <cell r="Y841" t="str">
            <v>CLA3018</v>
          </cell>
          <cell r="Z841" t="str">
            <v>Neronian Literature and Society</v>
          </cell>
          <cell r="AA841" t="str">
            <v>Neronian Literature and Society</v>
          </cell>
        </row>
        <row r="842">
          <cell r="Y842" t="str">
            <v>CLA3020</v>
          </cell>
          <cell r="Z842" t="str">
            <v>Sexuality and Gender in the Ancient World</v>
          </cell>
          <cell r="AA842" t="str">
            <v>Sexuality and Gender in the Ancient World</v>
          </cell>
        </row>
        <row r="843">
          <cell r="Y843" t="str">
            <v>CLA3022</v>
          </cell>
          <cell r="Z843" t="str">
            <v>Scythians and Amazons</v>
          </cell>
          <cell r="AA843" t="str">
            <v>Scythians and Amazons</v>
          </cell>
        </row>
        <row r="844">
          <cell r="Y844" t="str">
            <v>CLA3028</v>
          </cell>
          <cell r="Z844" t="str">
            <v>Philip II and Alexander the Great of Macedon</v>
          </cell>
          <cell r="AA844" t="str">
            <v>Philip II and Alexander the Great of Macedon</v>
          </cell>
        </row>
        <row r="845">
          <cell r="Y845" t="str">
            <v>CLA3033</v>
          </cell>
          <cell r="Z845" t="str">
            <v>Magic Witchcraft and Ghosts in the Greek &amp; Roman Worlds</v>
          </cell>
          <cell r="AA845" t="str">
            <v>Magic Witchcraft and Ghosts in the Greek &amp; Roman Worlds</v>
          </cell>
        </row>
        <row r="846">
          <cell r="Y846" t="str">
            <v>CLA3051</v>
          </cell>
          <cell r="Z846" t="str">
            <v>Alexander the Great: Legacy and Legend</v>
          </cell>
          <cell r="AA846" t="str">
            <v>Alexander the Great: Legacy and Legend</v>
          </cell>
        </row>
        <row r="847">
          <cell r="Y847" t="str">
            <v>CLA3052</v>
          </cell>
          <cell r="Z847" t="str">
            <v>Food and Medicine in Antiquity</v>
          </cell>
          <cell r="AA847" t="str">
            <v>Food and Medicine in Antiquity</v>
          </cell>
        </row>
        <row r="848">
          <cell r="Y848" t="str">
            <v>CLA3054</v>
          </cell>
          <cell r="Z848" t="str">
            <v>Domination and Resistance in Roman Britain</v>
          </cell>
          <cell r="AA848" t="str">
            <v>Domination and Resistance in Roman Britain</v>
          </cell>
        </row>
        <row r="849">
          <cell r="Y849" t="str">
            <v>CLA3055</v>
          </cell>
          <cell r="Z849">
            <v>0</v>
          </cell>
          <cell r="AA849">
            <v>0</v>
          </cell>
        </row>
        <row r="850">
          <cell r="Y850" t="str">
            <v>CLA3108</v>
          </cell>
          <cell r="Z850" t="str">
            <v>The World of Late Antiquity</v>
          </cell>
          <cell r="AA850" t="str">
            <v>The World of Late Antiquity</v>
          </cell>
        </row>
        <row r="851">
          <cell r="Y851" t="str">
            <v>CLA3111</v>
          </cell>
          <cell r="Z851" t="str">
            <v>Food in Antiquity</v>
          </cell>
          <cell r="AA851" t="str">
            <v>Food in Antiquity</v>
          </cell>
        </row>
        <row r="852">
          <cell r="Y852" t="str">
            <v>CLA3112</v>
          </cell>
          <cell r="Z852" t="str">
            <v>Medicine in Antiquity</v>
          </cell>
          <cell r="AA852" t="str">
            <v>Medicine in Antiquity</v>
          </cell>
        </row>
        <row r="853">
          <cell r="Y853" t="str">
            <v>CLA3113</v>
          </cell>
          <cell r="Z853" t="str">
            <v>Art in Greek Society</v>
          </cell>
          <cell r="AA853" t="str">
            <v>Art in Greek Society</v>
          </cell>
        </row>
        <row r="854">
          <cell r="Y854" t="str">
            <v>CLA3116</v>
          </cell>
          <cell r="Z854" t="str">
            <v>Britain in the Roman World</v>
          </cell>
          <cell r="AA854" t="str">
            <v>Britain in the Roman World</v>
          </cell>
        </row>
        <row r="855">
          <cell r="Y855" t="str">
            <v>CLA3201</v>
          </cell>
          <cell r="Z855" t="str">
            <v>Classical Language and Texts: Greek V: Tragedy</v>
          </cell>
          <cell r="AA855" t="str">
            <v>Classical Language and Texts: Greek V: Tragedy</v>
          </cell>
        </row>
        <row r="856">
          <cell r="Y856" t="str">
            <v>CLA3204</v>
          </cell>
          <cell r="Z856" t="str">
            <v>Classical Language and Texts: Greek III</v>
          </cell>
          <cell r="AA856" t="str">
            <v>Classical Language and Texts: Greek III</v>
          </cell>
        </row>
        <row r="857">
          <cell r="Y857" t="str">
            <v>CLA3251</v>
          </cell>
          <cell r="Z857" t="str">
            <v>Classical Language and Texts: Latin V: Epic</v>
          </cell>
          <cell r="AA857" t="str">
            <v>Classical Language and Texts: Latin V: Epic</v>
          </cell>
        </row>
        <row r="858">
          <cell r="Y858" t="str">
            <v>CLA3254</v>
          </cell>
          <cell r="Z858">
            <v>0</v>
          </cell>
          <cell r="AA858">
            <v>0</v>
          </cell>
        </row>
        <row r="859">
          <cell r="Y859" t="str">
            <v>CLA3255</v>
          </cell>
          <cell r="Z859" t="str">
            <v>Greek Political Thought</v>
          </cell>
          <cell r="AA859" t="str">
            <v>Greek Political Thought</v>
          </cell>
        </row>
        <row r="860">
          <cell r="Y860" t="str">
            <v>CLA3256</v>
          </cell>
          <cell r="Z860" t="str">
            <v>Impact of Greek Culture</v>
          </cell>
          <cell r="AA860" t="str">
            <v>Impact of Greek Culture</v>
          </cell>
        </row>
        <row r="861">
          <cell r="Y861" t="str">
            <v>CLA3257</v>
          </cell>
          <cell r="Z861" t="str">
            <v>Living in the Roman World: Society and Culture</v>
          </cell>
          <cell r="AA861" t="str">
            <v>Living in the Roman World: Society and Culture</v>
          </cell>
        </row>
        <row r="862">
          <cell r="Y862" t="str">
            <v>CLA3258</v>
          </cell>
          <cell r="Z862" t="str">
            <v>The Reception of Greek Culture</v>
          </cell>
          <cell r="AA862" t="str">
            <v>The Reception of Greek Culture</v>
          </cell>
        </row>
        <row r="863">
          <cell r="Y863" t="str">
            <v>CLA3259</v>
          </cell>
          <cell r="Z863" t="str">
            <v>The Ancient Greek Novel</v>
          </cell>
          <cell r="AA863" t="str">
            <v>The Ancient Greek Novel</v>
          </cell>
        </row>
        <row r="864">
          <cell r="Y864" t="str">
            <v>CLA3260</v>
          </cell>
          <cell r="Z864" t="str">
            <v>Tales of the Unexpected: Paradoxography, Fiction and the Culture of Wonder</v>
          </cell>
          <cell r="AA864" t="str">
            <v>Tales of the Unexpected: Paradoxography, Fiction and the Culture of Wonder</v>
          </cell>
        </row>
        <row r="865">
          <cell r="Y865" t="str">
            <v>CLA3263</v>
          </cell>
          <cell r="Z865" t="str">
            <v>Being and Not-Being in Greek Philosophy: from Parmenides to Aristotle</v>
          </cell>
          <cell r="AA865" t="str">
            <v>Being and Not-Being in Greek Philosophy: from Parmenides to Aristotle</v>
          </cell>
        </row>
        <row r="866">
          <cell r="Y866" t="str">
            <v>CLA3264</v>
          </cell>
          <cell r="Z866" t="str">
            <v>Ancient Science and Society</v>
          </cell>
          <cell r="AA866" t="str">
            <v>Ancient Science and Society</v>
          </cell>
        </row>
        <row r="867">
          <cell r="Y867" t="str">
            <v>CLA3265</v>
          </cell>
          <cell r="Z867" t="str">
            <v>Art and Visual Culture in the Roman World</v>
          </cell>
          <cell r="AA867" t="str">
            <v>Art and Visual Culture in the Roman World</v>
          </cell>
        </row>
        <row r="868">
          <cell r="Y868" t="str">
            <v>CLA3266</v>
          </cell>
          <cell r="Z868" t="str">
            <v>Greek V: Comedy</v>
          </cell>
          <cell r="AA868" t="str">
            <v>Greek V: Comedy</v>
          </cell>
        </row>
        <row r="869">
          <cell r="Y869" t="str">
            <v>CLA3267</v>
          </cell>
          <cell r="Z869" t="str">
            <v>Dialogues with the Past: Creative Interpretative Project</v>
          </cell>
          <cell r="AA869" t="str">
            <v>Dialogues with the Past: Creative Interpretative Project</v>
          </cell>
        </row>
        <row r="870">
          <cell r="Y870" t="str">
            <v>CLA3888B</v>
          </cell>
          <cell r="Z870">
            <v>0</v>
          </cell>
          <cell r="AA870">
            <v>0</v>
          </cell>
        </row>
        <row r="871">
          <cell r="Y871" t="str">
            <v>CLA3888E</v>
          </cell>
          <cell r="Z871">
            <v>0</v>
          </cell>
          <cell r="AA871">
            <v>0</v>
          </cell>
        </row>
        <row r="872">
          <cell r="Y872" t="str">
            <v>CLAM009</v>
          </cell>
          <cell r="Z872" t="str">
            <v>Greek Tragedy</v>
          </cell>
          <cell r="AA872" t="str">
            <v>Greek Tragedy</v>
          </cell>
        </row>
        <row r="873">
          <cell r="Y873" t="str">
            <v>CLAM012A</v>
          </cell>
          <cell r="Z873" t="str">
            <v>Latin Epic</v>
          </cell>
          <cell r="AA873" t="str">
            <v>Latin Epic</v>
          </cell>
        </row>
        <row r="874">
          <cell r="Y874" t="str">
            <v>CLAM018</v>
          </cell>
          <cell r="Z874" t="str">
            <v>Neronian Literature and Society</v>
          </cell>
          <cell r="AA874" t="str">
            <v>Neronian Literature and Society</v>
          </cell>
        </row>
        <row r="875">
          <cell r="Y875" t="str">
            <v>CLAM034</v>
          </cell>
          <cell r="Z875" t="str">
            <v>Fast-Track Greek</v>
          </cell>
          <cell r="AA875" t="str">
            <v>Fast-Track Greek</v>
          </cell>
        </row>
        <row r="876">
          <cell r="Y876" t="str">
            <v>CLAM038</v>
          </cell>
          <cell r="Z876" t="str">
            <v>Independent Study Further Reading in Greek and Latin Authors</v>
          </cell>
          <cell r="AA876" t="str">
            <v>Independent Study Further Reading in Greek and Latin Authors</v>
          </cell>
        </row>
        <row r="877">
          <cell r="Y877" t="str">
            <v>CLAM040A</v>
          </cell>
          <cell r="Z877" t="str">
            <v>Roman Legend Myth and History</v>
          </cell>
          <cell r="AA877" t="str">
            <v>Roman Legend Myth and History</v>
          </cell>
        </row>
        <row r="878">
          <cell r="Y878" t="str">
            <v>CLAM041A</v>
          </cell>
          <cell r="Z878" t="str">
            <v>Hellenistic Culture and Society</v>
          </cell>
          <cell r="AA878" t="str">
            <v>Hellenistic Culture and Society</v>
          </cell>
        </row>
        <row r="879">
          <cell r="Y879" t="str">
            <v>CLAM043</v>
          </cell>
          <cell r="Z879" t="str">
            <v>Dissertation in Classics and Ancient History</v>
          </cell>
          <cell r="AA879" t="str">
            <v>Dissertation in Classics and Ancient History</v>
          </cell>
        </row>
        <row r="880">
          <cell r="Y880" t="str">
            <v>CLAM045A</v>
          </cell>
          <cell r="Z880" t="str">
            <v>Alternative Histories Through Art and Archaeology</v>
          </cell>
          <cell r="AA880" t="str">
            <v>Alternative Histories Through Art and Archaeology</v>
          </cell>
        </row>
        <row r="881">
          <cell r="Y881" t="str">
            <v>CLAM046</v>
          </cell>
          <cell r="Z881" t="str">
            <v>The City of Rome</v>
          </cell>
          <cell r="AA881" t="str">
            <v>The City of Rome</v>
          </cell>
        </row>
        <row r="882">
          <cell r="Y882" t="str">
            <v>CLAM056</v>
          </cell>
          <cell r="Z882" t="str">
            <v>Food and Culture: Ancient and Modern</v>
          </cell>
          <cell r="AA882" t="str">
            <v>Food and Culture: Ancient and Modern</v>
          </cell>
        </row>
        <row r="883">
          <cell r="Y883" t="str">
            <v>CLAM058</v>
          </cell>
          <cell r="Z883" t="str">
            <v>Alexander the Great: Legacy and Legend</v>
          </cell>
          <cell r="AA883" t="str">
            <v>Alexander the Great: Legacy and Legend</v>
          </cell>
        </row>
        <row r="884">
          <cell r="Y884" t="str">
            <v>CLAM063</v>
          </cell>
          <cell r="Z884" t="str">
            <v>Impact of Greek Culture</v>
          </cell>
          <cell r="AA884" t="str">
            <v>Impact of Greek Culture</v>
          </cell>
        </row>
        <row r="885">
          <cell r="Y885" t="str">
            <v>CLAM064</v>
          </cell>
          <cell r="Z885" t="str">
            <v>Scythians and Amazons</v>
          </cell>
          <cell r="AA885" t="str">
            <v>Scythians and Amazons</v>
          </cell>
        </row>
        <row r="886">
          <cell r="Y886" t="str">
            <v>CLAM067</v>
          </cell>
          <cell r="Z886" t="str">
            <v>Domination and Resistance in Roman Britain</v>
          </cell>
          <cell r="AA886" t="str">
            <v>Domination and Resistance in Roman Britain</v>
          </cell>
        </row>
        <row r="887">
          <cell r="Y887" t="str">
            <v>CLAM068</v>
          </cell>
          <cell r="Z887">
            <v>0</v>
          </cell>
          <cell r="AA887">
            <v>0</v>
          </cell>
        </row>
        <row r="888">
          <cell r="Y888" t="str">
            <v>CLAM069</v>
          </cell>
          <cell r="Z888" t="str">
            <v>Supervised Study in the Humanities</v>
          </cell>
          <cell r="AA888" t="str">
            <v>Supervised Study in the Humanities</v>
          </cell>
        </row>
        <row r="889">
          <cell r="Y889" t="str">
            <v>CLAM071</v>
          </cell>
          <cell r="Z889" t="str">
            <v>Food and Culture</v>
          </cell>
          <cell r="AA889" t="str">
            <v>Food and Culture</v>
          </cell>
        </row>
        <row r="890">
          <cell r="Y890" t="str">
            <v>CLAM100</v>
          </cell>
          <cell r="Z890" t="str">
            <v>History Through Art and Archaeology</v>
          </cell>
          <cell r="AA890" t="str">
            <v>History Through Art and Archaeology</v>
          </cell>
        </row>
        <row r="891">
          <cell r="Y891" t="str">
            <v>CLAM102</v>
          </cell>
          <cell r="Z891" t="str">
            <v>Hellenistic Culture and Society - History</v>
          </cell>
          <cell r="AA891" t="str">
            <v>Hellenistic Culture and Society - History</v>
          </cell>
        </row>
        <row r="892">
          <cell r="Y892" t="str">
            <v>CLAM103</v>
          </cell>
          <cell r="Z892" t="str">
            <v>Hellenistic Culture and Society - Literature</v>
          </cell>
          <cell r="AA892" t="str">
            <v>Hellenistic Culture and Society - Literature</v>
          </cell>
        </row>
        <row r="893">
          <cell r="Y893" t="str">
            <v>CLAM105</v>
          </cell>
          <cell r="Z893" t="str">
            <v>Migration and the Migrant Through Ancient and Modern Eyes</v>
          </cell>
          <cell r="AA893" t="str">
            <v>Migration and the Migrant Through Ancient and Modern Eyes</v>
          </cell>
        </row>
        <row r="894">
          <cell r="Y894" t="str">
            <v>CLAM106</v>
          </cell>
          <cell r="Z894" t="str">
            <v>Ancient Philosophy</v>
          </cell>
          <cell r="AA894" t="str">
            <v>Ancient Philosophy</v>
          </cell>
        </row>
        <row r="895">
          <cell r="Y895" t="str">
            <v>CLAM107</v>
          </cell>
          <cell r="Z895" t="str">
            <v>Roman Myth</v>
          </cell>
          <cell r="AA895" t="str">
            <v>Roman Myth</v>
          </cell>
        </row>
        <row r="896">
          <cell r="Y896" t="str">
            <v>CLAM108</v>
          </cell>
          <cell r="Z896" t="str">
            <v>Rome: Globalisation, Materiality</v>
          </cell>
          <cell r="AA896" t="str">
            <v>Rome: Globalisation, Materiality</v>
          </cell>
        </row>
        <row r="897">
          <cell r="Y897" t="str">
            <v>CLAM110</v>
          </cell>
          <cell r="Z897" t="str">
            <v>Greek V: Comedy</v>
          </cell>
          <cell r="AA897" t="str">
            <v>Greek V: Comedy</v>
          </cell>
        </row>
        <row r="898">
          <cell r="Y898" t="str">
            <v>CLAM201</v>
          </cell>
          <cell r="Z898" t="str">
            <v>Greek I</v>
          </cell>
          <cell r="AA898" t="str">
            <v>Greek I</v>
          </cell>
        </row>
        <row r="899">
          <cell r="Y899" t="str">
            <v>CLAM202</v>
          </cell>
          <cell r="Z899" t="str">
            <v>Classical Language and Texts: Greek II</v>
          </cell>
          <cell r="AA899" t="str">
            <v>Classical Language and Texts: Greek II</v>
          </cell>
        </row>
        <row r="900">
          <cell r="Y900" t="str">
            <v>CLAM204</v>
          </cell>
          <cell r="Z900" t="str">
            <v>Greek III</v>
          </cell>
          <cell r="AA900" t="str">
            <v>Greek III</v>
          </cell>
        </row>
        <row r="901">
          <cell r="Y901" t="str">
            <v>CLAM205</v>
          </cell>
          <cell r="Z901" t="str">
            <v>Greek IV</v>
          </cell>
          <cell r="AA901" t="str">
            <v>Greek IV</v>
          </cell>
        </row>
        <row r="902">
          <cell r="Y902" t="str">
            <v>CLAM251</v>
          </cell>
          <cell r="Z902" t="str">
            <v>Latin I</v>
          </cell>
          <cell r="AA902" t="str">
            <v>Latin I</v>
          </cell>
        </row>
        <row r="903">
          <cell r="Y903" t="str">
            <v>CLAM252</v>
          </cell>
          <cell r="Z903" t="str">
            <v>Classical Language and Texts: Latin II</v>
          </cell>
          <cell r="AA903" t="str">
            <v>Classical Language and Texts: Latin II</v>
          </cell>
        </row>
        <row r="904">
          <cell r="Y904" t="str">
            <v>CLAM255</v>
          </cell>
          <cell r="Z904" t="str">
            <v>Latin IV</v>
          </cell>
          <cell r="AA904" t="str">
            <v>Latin IV</v>
          </cell>
        </row>
        <row r="905">
          <cell r="Y905" t="str">
            <v>CLESL2</v>
          </cell>
          <cell r="Z905" t="str">
            <v>Learning and Teach in PE L2</v>
          </cell>
          <cell r="AA905">
            <v>0</v>
          </cell>
        </row>
        <row r="906">
          <cell r="Y906" t="str">
            <v>CLS1001</v>
          </cell>
          <cell r="Z906" t="str">
            <v>Leadership and Teams</v>
          </cell>
          <cell r="AA906" t="str">
            <v>Leadership and Teams</v>
          </cell>
        </row>
        <row r="907">
          <cell r="Y907" t="str">
            <v>CLS1002</v>
          </cell>
          <cell r="Z907" t="str">
            <v>Introduction to Leadership Studies</v>
          </cell>
          <cell r="AA907" t="str">
            <v>Introduction to Leadership Studies</v>
          </cell>
        </row>
        <row r="908">
          <cell r="Y908" t="str">
            <v>CLS2001</v>
          </cell>
          <cell r="Z908" t="str">
            <v>Foundations of Leadership</v>
          </cell>
          <cell r="AA908" t="str">
            <v>Foundations of Leadership</v>
          </cell>
        </row>
        <row r="909">
          <cell r="Y909" t="str">
            <v>CLS2002</v>
          </cell>
          <cell r="Z909" t="str">
            <v>Leadership: Challenges and Practice</v>
          </cell>
          <cell r="AA909" t="str">
            <v>Leadership: Challenges and Practice</v>
          </cell>
        </row>
        <row r="910">
          <cell r="Y910" t="str">
            <v>CLS2005</v>
          </cell>
          <cell r="Z910" t="str">
            <v>Leading Change in Theory</v>
          </cell>
          <cell r="AA910" t="str">
            <v>Leading Change in Theory</v>
          </cell>
        </row>
        <row r="911">
          <cell r="Y911" t="str">
            <v>CLS2006</v>
          </cell>
          <cell r="Z911" t="str">
            <v>What Does it Take to lead Change?</v>
          </cell>
          <cell r="AA911" t="str">
            <v>What Does it Take to lead Change?</v>
          </cell>
        </row>
        <row r="912">
          <cell r="Y912" t="str">
            <v>CLS3001</v>
          </cell>
          <cell r="Z912" t="str">
            <v>Contemporary Leadership Issues</v>
          </cell>
          <cell r="AA912" t="str">
            <v>Contemporary Leadership Issues</v>
          </cell>
        </row>
        <row r="913">
          <cell r="Y913" t="str">
            <v>CLS3003</v>
          </cell>
          <cell r="Z913" t="str">
            <v>Exploring Leadership: Critical Inquiry</v>
          </cell>
          <cell r="AA913" t="str">
            <v>Exploring Leadership: Critical Inquiry</v>
          </cell>
        </row>
        <row r="914">
          <cell r="Y914" t="str">
            <v>CLS3005</v>
          </cell>
          <cell r="Z914" t="str">
            <v>Leading Change in Practice</v>
          </cell>
          <cell r="AA914" t="str">
            <v>Leading Change in Practice</v>
          </cell>
        </row>
        <row r="915">
          <cell r="Y915" t="str">
            <v>CLSM107</v>
          </cell>
          <cell r="Z915" t="str">
            <v>Leadership Matters</v>
          </cell>
          <cell r="AA915" t="str">
            <v>Leadership Matters</v>
          </cell>
        </row>
        <row r="916">
          <cell r="Y916" t="str">
            <v>CLSM158</v>
          </cell>
          <cell r="Z916" t="str">
            <v>Leadership and Global Challenges</v>
          </cell>
          <cell r="AA916" t="str">
            <v>Leadership and Global Challenges</v>
          </cell>
        </row>
        <row r="917">
          <cell r="Y917" t="str">
            <v>CLSM200</v>
          </cell>
          <cell r="Z917" t="str">
            <v>Leadership and You</v>
          </cell>
          <cell r="AA917" t="str">
            <v>Leadership and You</v>
          </cell>
        </row>
        <row r="918">
          <cell r="Y918" t="str">
            <v>CLSM201</v>
          </cell>
          <cell r="Z918" t="str">
            <v>Leadership Perspectives</v>
          </cell>
          <cell r="AA918" t="str">
            <v>Leadership Perspectives</v>
          </cell>
        </row>
        <row r="919">
          <cell r="Y919" t="str">
            <v>CLSM202</v>
          </cell>
          <cell r="Z919">
            <v>0</v>
          </cell>
          <cell r="AA919">
            <v>0</v>
          </cell>
        </row>
        <row r="920">
          <cell r="Y920" t="str">
            <v>CLSM203</v>
          </cell>
          <cell r="Z920" t="str">
            <v>Leadership, Strategy and Change</v>
          </cell>
          <cell r="AA920" t="str">
            <v>Leadership, Strategy and Change</v>
          </cell>
        </row>
        <row r="921">
          <cell r="Y921" t="str">
            <v>CLSM204</v>
          </cell>
          <cell r="Z921" t="str">
            <v>Leadership Interventions</v>
          </cell>
          <cell r="AA921" t="str">
            <v>Leadership Interventions</v>
          </cell>
        </row>
        <row r="922">
          <cell r="Y922" t="str">
            <v>CLSM205</v>
          </cell>
          <cell r="Z922" t="str">
            <v>Leadership Matters: Contemporary Debates</v>
          </cell>
          <cell r="AA922" t="str">
            <v>Leadership Matters: Contemporary Debates</v>
          </cell>
        </row>
        <row r="923">
          <cell r="Y923" t="str">
            <v>CLSM206</v>
          </cell>
          <cell r="Z923" t="str">
            <v>Leadership Enquiry</v>
          </cell>
          <cell r="AA923" t="str">
            <v>Leadership Enquiry</v>
          </cell>
        </row>
        <row r="924">
          <cell r="Y924" t="str">
            <v>Code</v>
          </cell>
          <cell r="Z924" t="str">
            <v>Module Name</v>
          </cell>
          <cell r="AA924">
            <v>0</v>
          </cell>
        </row>
        <row r="925">
          <cell r="Y925" t="str">
            <v>CPDM072</v>
          </cell>
          <cell r="Z925" t="str">
            <v>Leadership and Change</v>
          </cell>
          <cell r="AA925" t="str">
            <v>Leadership and Change</v>
          </cell>
        </row>
        <row r="926">
          <cell r="Y926" t="str">
            <v>CSC1001</v>
          </cell>
          <cell r="Z926" t="str">
            <v>Integrated Clinical Science 1</v>
          </cell>
          <cell r="AA926" t="str">
            <v>Integrated Clinical Science 1</v>
          </cell>
        </row>
        <row r="927">
          <cell r="Y927" t="str">
            <v>CSC1002</v>
          </cell>
          <cell r="Z927" t="str">
            <v>Expanding Horizons 1</v>
          </cell>
          <cell r="AA927" t="str">
            <v>Expanding Horizons 1</v>
          </cell>
        </row>
        <row r="928">
          <cell r="Y928" t="str">
            <v>CSC1003</v>
          </cell>
          <cell r="Z928" t="str">
            <v>Fundamental Skills for Medical Scientists - not Bio Scientists</v>
          </cell>
          <cell r="AA928" t="str">
            <v>Fundamental Skills for Medical Scientists - not Bio Scientists</v>
          </cell>
        </row>
        <row r="929">
          <cell r="Y929" t="str">
            <v>CSC2001</v>
          </cell>
          <cell r="Z929" t="str">
            <v>Integrated Clinical Science 2</v>
          </cell>
          <cell r="AA929" t="str">
            <v>Integrated Clinical Science 2</v>
          </cell>
        </row>
        <row r="930">
          <cell r="Y930" t="str">
            <v>CSC2002</v>
          </cell>
          <cell r="Z930" t="str">
            <v>Expanding Horizons 2</v>
          </cell>
          <cell r="AA930" t="str">
            <v>Expanding Horizons 2</v>
          </cell>
        </row>
        <row r="931">
          <cell r="Y931" t="str">
            <v>CSC2003</v>
          </cell>
          <cell r="Z931" t="str">
            <v>Principles of Good Clinical Practice and Research</v>
          </cell>
          <cell r="AA931" t="str">
            <v>Principles of Good Clinical Practice and Research</v>
          </cell>
        </row>
        <row r="932">
          <cell r="Y932" t="str">
            <v>CSC3001</v>
          </cell>
          <cell r="Z932" t="str">
            <v>Integrated Clinical Science 3</v>
          </cell>
          <cell r="AA932" t="str">
            <v>Integrated Clinical Science 3</v>
          </cell>
        </row>
        <row r="933">
          <cell r="Y933" t="str">
            <v>CSC3002</v>
          </cell>
          <cell r="Z933" t="str">
            <v>Expanding Horizons 3</v>
          </cell>
          <cell r="AA933" t="str">
            <v>Expanding Horizons 3</v>
          </cell>
        </row>
        <row r="934">
          <cell r="Y934" t="str">
            <v>CSC4001</v>
          </cell>
          <cell r="Z934" t="str">
            <v>Integrated Clinical Science 4</v>
          </cell>
          <cell r="AA934" t="str">
            <v>Integrated Clinical Science 4</v>
          </cell>
        </row>
        <row r="935">
          <cell r="Y935" t="str">
            <v>CSC4002</v>
          </cell>
          <cell r="Z935" t="str">
            <v>Expanding Horizons 4: Research Project and Personal Development Planning</v>
          </cell>
          <cell r="AA935" t="str">
            <v>Expanding Horizons 4: Research Project and Personal Development Planning</v>
          </cell>
        </row>
        <row r="936">
          <cell r="Y936" t="str">
            <v>CSC4004</v>
          </cell>
          <cell r="Z936" t="str">
            <v>Managing Clinical Trials: Putting Science into Practice</v>
          </cell>
          <cell r="AA936" t="str">
            <v>Managing Clinical Trials: Putting Science into Practice</v>
          </cell>
        </row>
        <row r="937">
          <cell r="Y937" t="str">
            <v>CSM1027</v>
          </cell>
          <cell r="Z937" t="str">
            <v>Mathematics 1A</v>
          </cell>
          <cell r="AA937" t="str">
            <v>Mathematics 1A</v>
          </cell>
        </row>
        <row r="938">
          <cell r="Y938" t="str">
            <v>CSM1028</v>
          </cell>
          <cell r="Z938" t="str">
            <v>Surveying and CAD</v>
          </cell>
          <cell r="AA938" t="str">
            <v>Surveying and CAD</v>
          </cell>
        </row>
        <row r="939">
          <cell r="Y939" t="str">
            <v>CSM1029</v>
          </cell>
          <cell r="Z939" t="str">
            <v>Mining and Minerals Engineering</v>
          </cell>
          <cell r="AA939" t="str">
            <v>Mining and Minerals Engineering</v>
          </cell>
        </row>
        <row r="940">
          <cell r="Y940" t="str">
            <v>CSM1030</v>
          </cell>
          <cell r="Z940" t="str">
            <v>Geology</v>
          </cell>
          <cell r="AA940" t="str">
            <v>Geology</v>
          </cell>
        </row>
        <row r="941">
          <cell r="Y941" t="str">
            <v>CSM1031</v>
          </cell>
          <cell r="Z941" t="str">
            <v>Earth and Environmental Chemistry</v>
          </cell>
          <cell r="AA941" t="str">
            <v>Earth and Environmental Chemistry</v>
          </cell>
        </row>
        <row r="942">
          <cell r="Y942" t="str">
            <v>CSM1032</v>
          </cell>
          <cell r="Z942" t="str">
            <v>Renewable Energy Systems 1</v>
          </cell>
          <cell r="AA942" t="str">
            <v>Renewable Energy Systems 1</v>
          </cell>
        </row>
        <row r="943">
          <cell r="Y943" t="str">
            <v>CSM1033</v>
          </cell>
          <cell r="Z943" t="str">
            <v>Mathematics 1B</v>
          </cell>
          <cell r="AA943" t="str">
            <v>Mathematics 1B</v>
          </cell>
        </row>
        <row r="944">
          <cell r="Y944" t="str">
            <v>CSM1034</v>
          </cell>
          <cell r="Z944" t="str">
            <v>Crystallography and Mineralogy</v>
          </cell>
          <cell r="AA944" t="str">
            <v>Crystallography and Mineralogy</v>
          </cell>
        </row>
        <row r="945">
          <cell r="Y945" t="str">
            <v>CSM1035</v>
          </cell>
          <cell r="Z945" t="str">
            <v>Stratigraphy and Palaeontology</v>
          </cell>
          <cell r="AA945" t="str">
            <v>Stratigraphy and Palaeontology</v>
          </cell>
        </row>
        <row r="946">
          <cell r="Y946" t="str">
            <v>CSM1036</v>
          </cell>
          <cell r="Z946" t="str">
            <v>Field Geology and Geological Maps</v>
          </cell>
          <cell r="AA946" t="str">
            <v>Field Geology and Geological Maps</v>
          </cell>
        </row>
        <row r="947">
          <cell r="Y947" t="str">
            <v>CSM1037</v>
          </cell>
          <cell r="Z947" t="str">
            <v>Science for Energy Engineering</v>
          </cell>
          <cell r="AA947" t="str">
            <v>Science for Energy Engineering</v>
          </cell>
        </row>
        <row r="948">
          <cell r="Y948" t="str">
            <v>CSM1256</v>
          </cell>
          <cell r="Z948" t="str">
            <v>Engineering Mechanics</v>
          </cell>
          <cell r="AA948" t="str">
            <v>Engineering Mechanics</v>
          </cell>
        </row>
        <row r="949">
          <cell r="Y949" t="str">
            <v>CSM1257</v>
          </cell>
          <cell r="Z949" t="str">
            <v>Thermodynamics and Fluid Mechanics</v>
          </cell>
          <cell r="AA949" t="str">
            <v>Thermodynamics and Fluid Mechanics</v>
          </cell>
        </row>
        <row r="950">
          <cell r="Y950" t="str">
            <v>CSM1259</v>
          </cell>
          <cell r="Z950" t="str">
            <v>Electrical and Electronic Principles</v>
          </cell>
          <cell r="AA950" t="str">
            <v>Electrical and Electronic Principles</v>
          </cell>
        </row>
        <row r="951">
          <cell r="Y951" t="str">
            <v>CSM1287</v>
          </cell>
          <cell r="Z951" t="str">
            <v>Spatial Analysis and Design Tools</v>
          </cell>
          <cell r="AA951" t="str">
            <v>Spatial Analysis and Design Tools</v>
          </cell>
        </row>
        <row r="952">
          <cell r="Y952" t="str">
            <v>CSM2045</v>
          </cell>
          <cell r="Z952" t="str">
            <v>Energy Management</v>
          </cell>
          <cell r="AA952" t="str">
            <v>Energy Management</v>
          </cell>
        </row>
        <row r="953">
          <cell r="Y953" t="str">
            <v>CSM2177</v>
          </cell>
          <cell r="Z953" t="str">
            <v>Electrical Energy Conversion and Transport</v>
          </cell>
          <cell r="AA953" t="str">
            <v>Electrical Energy Conversion and Transport</v>
          </cell>
        </row>
        <row r="954">
          <cell r="Y954" t="str">
            <v>CSM2178</v>
          </cell>
          <cell r="Z954" t="str">
            <v>Fluids Mechanics</v>
          </cell>
          <cell r="AA954" t="str">
            <v>Fluids Mechanics</v>
          </cell>
        </row>
        <row r="955">
          <cell r="Y955" t="str">
            <v>CSM2179</v>
          </cell>
          <cell r="Z955" t="str">
            <v>Mathemathics 2</v>
          </cell>
          <cell r="AA955" t="str">
            <v>Mathemathics 2</v>
          </cell>
        </row>
        <row r="956">
          <cell r="Y956" t="str">
            <v>CSM2180</v>
          </cell>
          <cell r="Z956" t="str">
            <v>Mining and Surveying</v>
          </cell>
          <cell r="AA956" t="str">
            <v>Mining and Surveying</v>
          </cell>
        </row>
        <row r="957">
          <cell r="Y957" t="str">
            <v>CSM2181</v>
          </cell>
          <cell r="Z957" t="str">
            <v>Renewable Energy Systems 2</v>
          </cell>
          <cell r="AA957" t="str">
            <v>Renewable Energy Systems 2</v>
          </cell>
        </row>
        <row r="958">
          <cell r="Y958" t="str">
            <v>CSM2182</v>
          </cell>
          <cell r="Z958" t="str">
            <v>Structural Geology and Tectonics</v>
          </cell>
          <cell r="AA958" t="str">
            <v>Structural Geology and Tectonics</v>
          </cell>
        </row>
        <row r="959">
          <cell r="Y959" t="str">
            <v>CSM2183</v>
          </cell>
          <cell r="Z959" t="str">
            <v>Sedimentology</v>
          </cell>
          <cell r="AA959" t="str">
            <v>Sedimentology</v>
          </cell>
        </row>
        <row r="960">
          <cell r="Y960" t="str">
            <v>CSM2184</v>
          </cell>
          <cell r="Z960" t="str">
            <v>Geological Mapping Techniques</v>
          </cell>
          <cell r="AA960" t="str">
            <v>Geological Mapping Techniques</v>
          </cell>
        </row>
        <row r="961">
          <cell r="Y961" t="str">
            <v>CSM2185</v>
          </cell>
          <cell r="Z961" t="str">
            <v>Geotechnics</v>
          </cell>
          <cell r="AA961" t="str">
            <v>Geotechnics</v>
          </cell>
        </row>
        <row r="962">
          <cell r="Y962" t="str">
            <v>CSM2186</v>
          </cell>
          <cell r="Z962" t="str">
            <v>Surface Mining &amp; Mine Transport</v>
          </cell>
          <cell r="AA962" t="str">
            <v>Surface Mining &amp; Mine Transport</v>
          </cell>
        </row>
        <row r="963">
          <cell r="Y963" t="str">
            <v>CSM2187</v>
          </cell>
          <cell r="Z963" t="str">
            <v>Project Management &amp; Accounting</v>
          </cell>
          <cell r="AA963" t="str">
            <v>Project Management &amp; Accounting</v>
          </cell>
        </row>
        <row r="964">
          <cell r="Y964" t="str">
            <v>CSM2188</v>
          </cell>
          <cell r="Z964">
            <v>0</v>
          </cell>
          <cell r="AA964">
            <v>0</v>
          </cell>
        </row>
        <row r="965">
          <cell r="Y965" t="str">
            <v>CSM2312</v>
          </cell>
          <cell r="Z965" t="str">
            <v>Igneous and Metamorphic Petrology</v>
          </cell>
          <cell r="AA965" t="str">
            <v>Igneous and Metamorphic Petrology</v>
          </cell>
        </row>
        <row r="966">
          <cell r="Y966" t="str">
            <v>CSM2318</v>
          </cell>
          <cell r="Z966" t="str">
            <v>Applied Thermodynamics</v>
          </cell>
          <cell r="AA966" t="str">
            <v>Applied Thermodynamics</v>
          </cell>
        </row>
        <row r="967">
          <cell r="Y967" t="str">
            <v>CSM2319</v>
          </cell>
          <cell r="Z967" t="str">
            <v>Wind Energy</v>
          </cell>
          <cell r="AA967" t="str">
            <v>Wind Energy</v>
          </cell>
        </row>
        <row r="968">
          <cell r="Y968" t="str">
            <v>CSM3033</v>
          </cell>
          <cell r="Z968" t="str">
            <v>Mining Software and Industrial Placement Report</v>
          </cell>
          <cell r="AA968" t="str">
            <v>Mining Software and Industrial Placement Report</v>
          </cell>
        </row>
        <row r="969">
          <cell r="Y969" t="str">
            <v>CSM3034</v>
          </cell>
          <cell r="Z969" t="str">
            <v>Third Year Field Course</v>
          </cell>
          <cell r="AA969" t="str">
            <v>Third Year Field Course</v>
          </cell>
        </row>
        <row r="970">
          <cell r="Y970" t="str">
            <v>CSM3035</v>
          </cell>
          <cell r="Z970" t="str">
            <v>Network Engineering, Modeling and Management</v>
          </cell>
          <cell r="AA970" t="str">
            <v>Network Engineering, Modeling and Management</v>
          </cell>
        </row>
        <row r="971">
          <cell r="Y971" t="str">
            <v>CSM3038</v>
          </cell>
          <cell r="Z971" t="str">
            <v>Surface Excavation Design</v>
          </cell>
          <cell r="AA971" t="str">
            <v>Surface Excavation Design</v>
          </cell>
        </row>
        <row r="972">
          <cell r="Y972" t="str">
            <v>CSM3039</v>
          </cell>
          <cell r="Z972" t="str">
            <v>Safety &amp; Sustainable Development</v>
          </cell>
          <cell r="AA972" t="str">
            <v>Safety &amp; Sustainable Development</v>
          </cell>
        </row>
        <row r="973">
          <cell r="Y973" t="str">
            <v>CSM3040</v>
          </cell>
          <cell r="Z973" t="str">
            <v>Minerals Engineering</v>
          </cell>
          <cell r="AA973" t="str">
            <v>Minerals Engineering</v>
          </cell>
        </row>
        <row r="974">
          <cell r="Y974" t="str">
            <v>CSM3041</v>
          </cell>
          <cell r="Z974" t="str">
            <v>Tunnelling &amp; Excavation Design</v>
          </cell>
          <cell r="AA974" t="str">
            <v>Tunnelling &amp; Excavation Design</v>
          </cell>
        </row>
        <row r="975">
          <cell r="Y975" t="str">
            <v>CSM3042</v>
          </cell>
          <cell r="Z975" t="str">
            <v>Industrial Placement and Project</v>
          </cell>
          <cell r="AA975" t="str">
            <v>Industrial Placement and Project</v>
          </cell>
        </row>
        <row r="976">
          <cell r="Y976" t="str">
            <v>CSM3043</v>
          </cell>
          <cell r="Z976" t="str">
            <v>Working Environment &amp; Ventilation</v>
          </cell>
          <cell r="AA976" t="str">
            <v>Working Environment &amp; Ventilation</v>
          </cell>
        </row>
        <row r="977">
          <cell r="Y977" t="str">
            <v>CSM3044</v>
          </cell>
          <cell r="Z977" t="str">
            <v>Mining Economics &amp; Design</v>
          </cell>
          <cell r="AA977" t="str">
            <v>Mining Economics &amp; Design</v>
          </cell>
        </row>
        <row r="978">
          <cell r="Y978" t="str">
            <v>CSM3046</v>
          </cell>
          <cell r="Z978" t="str">
            <v>Mineral Deposit Geology</v>
          </cell>
          <cell r="AA978" t="str">
            <v>Mineral Deposit Geology</v>
          </cell>
        </row>
        <row r="979">
          <cell r="Y979" t="str">
            <v>CSM3047</v>
          </cell>
          <cell r="Z979" t="str">
            <v>GIS for Geologists</v>
          </cell>
          <cell r="AA979" t="str">
            <v>GIS for Geologists</v>
          </cell>
        </row>
        <row r="980">
          <cell r="Y980" t="str">
            <v>CSM3048</v>
          </cell>
          <cell r="Z980" t="str">
            <v>Applied Field Geology</v>
          </cell>
          <cell r="AA980" t="str">
            <v>Applied Field Geology</v>
          </cell>
        </row>
        <row r="981">
          <cell r="Y981" t="str">
            <v>CSM3049</v>
          </cell>
          <cell r="Z981" t="str">
            <v>Contaminated Land Management and Remediation</v>
          </cell>
          <cell r="AA981" t="str">
            <v>Contaminated Land Management and Remediation</v>
          </cell>
        </row>
        <row r="982">
          <cell r="Y982" t="str">
            <v>CSM3054</v>
          </cell>
          <cell r="Z982" t="str">
            <v>Socio-Economic &amp; Environmental Impacts</v>
          </cell>
          <cell r="AA982" t="str">
            <v>Socio-Economic &amp; Environmental Impacts</v>
          </cell>
        </row>
        <row r="983">
          <cell r="Y983" t="str">
            <v>CSM3055</v>
          </cell>
          <cell r="Z983" t="str">
            <v>Marine Renewable Energy &amp; Hydropower</v>
          </cell>
          <cell r="AA983" t="str">
            <v>Marine Renewable Energy &amp; Hydropower</v>
          </cell>
        </row>
        <row r="984">
          <cell r="Y984" t="str">
            <v>CSM3056</v>
          </cell>
          <cell r="Z984" t="str">
            <v>Parallel Energy Technologies</v>
          </cell>
          <cell r="AA984" t="str">
            <v>Parallel Energy Technologies</v>
          </cell>
        </row>
        <row r="985">
          <cell r="Y985" t="str">
            <v>CSM3058</v>
          </cell>
          <cell r="Z985" t="str">
            <v>Energy Policy, Markets and Law</v>
          </cell>
          <cell r="AA985" t="str">
            <v>Energy Policy, Markets and Law</v>
          </cell>
        </row>
        <row r="986">
          <cell r="Y986" t="str">
            <v>CSM3062</v>
          </cell>
          <cell r="Z986" t="str">
            <v>Life Cycle Analysis</v>
          </cell>
          <cell r="AA986" t="str">
            <v>Life Cycle Analysis</v>
          </cell>
        </row>
        <row r="987">
          <cell r="Y987" t="str">
            <v>CSM3151</v>
          </cell>
          <cell r="Z987" t="str">
            <v>Exploration Techniques</v>
          </cell>
          <cell r="AA987" t="str">
            <v>Exploration Techniques</v>
          </cell>
        </row>
        <row r="988">
          <cell r="Y988" t="str">
            <v>CSM3152</v>
          </cell>
          <cell r="Z988" t="str">
            <v>Hydrogeology</v>
          </cell>
          <cell r="AA988" t="str">
            <v>Hydrogeology</v>
          </cell>
        </row>
        <row r="989">
          <cell r="Y989" t="str">
            <v>CSM3153</v>
          </cell>
          <cell r="Z989" t="str">
            <v>Energy Legislation and Regulation</v>
          </cell>
          <cell r="AA989" t="str">
            <v>Energy Legislation and Regulation</v>
          </cell>
        </row>
        <row r="990">
          <cell r="Y990" t="str">
            <v>CSM3199</v>
          </cell>
          <cell r="Z990" t="str">
            <v>Environmental Permitting &amp; Management</v>
          </cell>
          <cell r="AA990" t="str">
            <v>Environmental Permitting &amp; Management</v>
          </cell>
        </row>
        <row r="991">
          <cell r="Y991" t="str">
            <v>CSM3300</v>
          </cell>
          <cell r="Z991">
            <v>0</v>
          </cell>
          <cell r="AA991">
            <v>0</v>
          </cell>
        </row>
        <row r="992">
          <cell r="Y992" t="str">
            <v>CSM3302</v>
          </cell>
          <cell r="Z992" t="str">
            <v>Surface Excavation and Design</v>
          </cell>
          <cell r="AA992" t="str">
            <v>Surface Excavation and Design</v>
          </cell>
        </row>
        <row r="993">
          <cell r="Y993" t="str">
            <v>CSM3303</v>
          </cell>
          <cell r="Z993" t="str">
            <v>Accounting and Management</v>
          </cell>
          <cell r="AA993" t="str">
            <v>Accounting and Management</v>
          </cell>
        </row>
        <row r="994">
          <cell r="Y994" t="str">
            <v>CSM3305</v>
          </cell>
          <cell r="Z994" t="str">
            <v>Health and Safety   Risk Management</v>
          </cell>
          <cell r="AA994" t="str">
            <v>Health and Safety   Risk Management</v>
          </cell>
        </row>
        <row r="995">
          <cell r="Y995" t="str">
            <v>CSM3306</v>
          </cell>
          <cell r="Z995" t="str">
            <v>Tunnelling and Excavation Design</v>
          </cell>
          <cell r="AA995" t="str">
            <v>Tunnelling and Excavation Design</v>
          </cell>
        </row>
        <row r="996">
          <cell r="Y996" t="str">
            <v>CSM3315</v>
          </cell>
          <cell r="Z996">
            <v>0</v>
          </cell>
          <cell r="AA996">
            <v>0</v>
          </cell>
        </row>
        <row r="997">
          <cell r="Y997" t="str">
            <v>CSM3318</v>
          </cell>
          <cell r="Z997" t="str">
            <v>Engineering Geology Design Project</v>
          </cell>
          <cell r="AA997" t="str">
            <v>Engineering Geology Design Project</v>
          </cell>
        </row>
        <row r="998">
          <cell r="Y998" t="str">
            <v>CSM3319</v>
          </cell>
          <cell r="Z998" t="str">
            <v>Gis for Geology</v>
          </cell>
          <cell r="AA998" t="str">
            <v>Gis for Geology</v>
          </cell>
        </row>
        <row r="999">
          <cell r="Y999" t="str">
            <v>CSM3331</v>
          </cell>
          <cell r="Z999" t="str">
            <v>Working Environment and Ventilation</v>
          </cell>
          <cell r="AA999" t="str">
            <v>Working Environment and Ventilation</v>
          </cell>
        </row>
        <row r="1000">
          <cell r="Y1000" t="str">
            <v>CSM3332</v>
          </cell>
          <cell r="Z1000" t="str">
            <v>Feasibility Study</v>
          </cell>
          <cell r="AA1000" t="str">
            <v>Feasibility Study</v>
          </cell>
        </row>
        <row r="1001">
          <cell r="Y1001" t="str">
            <v>CSM3341</v>
          </cell>
          <cell r="Z1001" t="str">
            <v>Geology Research Project</v>
          </cell>
          <cell r="AA1001" t="str">
            <v>Geology Research Project</v>
          </cell>
        </row>
        <row r="1002">
          <cell r="Y1002" t="str">
            <v>CSM3343</v>
          </cell>
          <cell r="Z1002">
            <v>0</v>
          </cell>
          <cell r="AA1002">
            <v>0</v>
          </cell>
        </row>
        <row r="1003">
          <cell r="Y1003" t="str">
            <v>CSM3346</v>
          </cell>
          <cell r="Z1003">
            <v>0</v>
          </cell>
          <cell r="AA1003">
            <v>0</v>
          </cell>
        </row>
        <row r="1004">
          <cell r="Y1004" t="str">
            <v>CSM3357</v>
          </cell>
          <cell r="Z1004" t="str">
            <v>Mining Project</v>
          </cell>
          <cell r="AA1004" t="str">
            <v>Mining Project</v>
          </cell>
        </row>
        <row r="1005">
          <cell r="Y1005" t="str">
            <v>CSM3363</v>
          </cell>
          <cell r="Z1005" t="str">
            <v>Gis and Cad for Renewable Energy</v>
          </cell>
          <cell r="AA1005" t="str">
            <v>Gis and Cad for Renewable Energy</v>
          </cell>
        </row>
        <row r="1006">
          <cell r="Y1006" t="str">
            <v>CSM3365</v>
          </cell>
          <cell r="Z1006" t="str">
            <v>Energy Storage Technology</v>
          </cell>
          <cell r="AA1006" t="str">
            <v>Energy Storage Technology</v>
          </cell>
        </row>
        <row r="1007">
          <cell r="Y1007" t="str">
            <v>CSM3367</v>
          </cell>
          <cell r="Z1007" t="str">
            <v>Data Acquisition and Control</v>
          </cell>
          <cell r="AA1007" t="str">
            <v>Data Acquisition and Control</v>
          </cell>
        </row>
        <row r="1008">
          <cell r="Y1008" t="str">
            <v>CSM3369</v>
          </cell>
          <cell r="Z1008" t="str">
            <v>Economics, Resource Assessment and Appraisal</v>
          </cell>
          <cell r="AA1008" t="str">
            <v>Economics, Resource Assessment and Appraisal</v>
          </cell>
        </row>
        <row r="1009">
          <cell r="Y1009" t="str">
            <v>CSM3370</v>
          </cell>
          <cell r="Z1009" t="str">
            <v>Work Placement Report</v>
          </cell>
          <cell r="AA1009" t="str">
            <v>Work Placement Report</v>
          </cell>
        </row>
        <row r="1010">
          <cell r="Y1010" t="str">
            <v>CSM3371</v>
          </cell>
          <cell r="Z1010" t="str">
            <v>Solar Power</v>
          </cell>
          <cell r="AA1010" t="str">
            <v>Solar Power</v>
          </cell>
        </row>
        <row r="1011">
          <cell r="Y1011" t="str">
            <v>CSM3372</v>
          </cell>
          <cell r="Z1011" t="str">
            <v>Energy Generation From Biomass</v>
          </cell>
          <cell r="AA1011" t="str">
            <v>Energy Generation From Biomass</v>
          </cell>
        </row>
        <row r="1012">
          <cell r="Y1012" t="str">
            <v>CSM3373</v>
          </cell>
          <cell r="Z1012" t="str">
            <v>Geothermal Energy</v>
          </cell>
          <cell r="AA1012" t="str">
            <v>Geothermal Energy</v>
          </cell>
        </row>
        <row r="1013">
          <cell r="Y1013" t="str">
            <v>CSM3375</v>
          </cell>
          <cell r="Z1013" t="str">
            <v>Sustainable Architecture</v>
          </cell>
          <cell r="AA1013" t="str">
            <v>Sustainable Architecture</v>
          </cell>
        </row>
        <row r="1014">
          <cell r="Y1014" t="str">
            <v>CSM3379</v>
          </cell>
          <cell r="Z1014" t="str">
            <v>Summer Vacation Project</v>
          </cell>
          <cell r="AA1014" t="str">
            <v>Summer Vacation Project</v>
          </cell>
        </row>
        <row r="1015">
          <cell r="Y1015" t="str">
            <v>CSM3384</v>
          </cell>
          <cell r="Z1015" t="str">
            <v>Mineral Economics and Feasibility Studies</v>
          </cell>
          <cell r="AA1015" t="str">
            <v>Mineral Economics and Feasibility Studies</v>
          </cell>
        </row>
        <row r="1016">
          <cell r="Y1016" t="str">
            <v>CSM3403</v>
          </cell>
          <cell r="Z1016" t="str">
            <v>Renewable Energy Dissertation</v>
          </cell>
          <cell r="AA1016" t="str">
            <v>Renewable Energy Dissertation</v>
          </cell>
        </row>
        <row r="1017">
          <cell r="Y1017" t="str">
            <v>CSMM047</v>
          </cell>
          <cell r="Z1017" t="str">
            <v>Project and Dissertation</v>
          </cell>
          <cell r="AA1017" t="str">
            <v>Project and Dissertation</v>
          </cell>
        </row>
        <row r="1018">
          <cell r="Y1018" t="str">
            <v>CSMM083</v>
          </cell>
          <cell r="Z1018" t="str">
            <v>Resource Estimation</v>
          </cell>
          <cell r="AA1018" t="str">
            <v>Resource Estimation</v>
          </cell>
        </row>
        <row r="1019">
          <cell r="Y1019" t="str">
            <v>CSMM100</v>
          </cell>
          <cell r="Z1019" t="str">
            <v>Fundamental Geotechnics</v>
          </cell>
          <cell r="AA1019" t="str">
            <v>Fundamental Geotechnics</v>
          </cell>
        </row>
        <row r="1020">
          <cell r="Y1020" t="str">
            <v>CSMM101</v>
          </cell>
          <cell r="Z1020" t="str">
            <v>Hazard and Risk Assessment</v>
          </cell>
          <cell r="AA1020" t="str">
            <v>Hazard and Risk Assessment</v>
          </cell>
        </row>
        <row r="1021">
          <cell r="Y1021" t="str">
            <v>CSMM102</v>
          </cell>
          <cell r="Z1021" t="str">
            <v>Mineral Resource  Estimation</v>
          </cell>
          <cell r="AA1021" t="str">
            <v>Mineral Resource  Estimation</v>
          </cell>
        </row>
        <row r="1022">
          <cell r="Y1022" t="str">
            <v>CSMM103</v>
          </cell>
          <cell r="Z1022" t="str">
            <v>Mineral Extraction, Management and Environmental Impact of Mining</v>
          </cell>
          <cell r="AA1022" t="str">
            <v>Mineral Extraction, Management and Environmental Impact of Mining</v>
          </cell>
        </row>
        <row r="1023">
          <cell r="Y1023" t="str">
            <v>CSMM104</v>
          </cell>
          <cell r="Z1023" t="str">
            <v>Land Management and Law</v>
          </cell>
          <cell r="AA1023" t="str">
            <v>Land Management and Law</v>
          </cell>
        </row>
        <row r="1024">
          <cell r="Y1024" t="str">
            <v>CSMM105</v>
          </cell>
          <cell r="Z1024" t="str">
            <v>Surveying</v>
          </cell>
          <cell r="AA1024" t="str">
            <v>Surveying</v>
          </cell>
        </row>
        <row r="1025">
          <cell r="Y1025" t="str">
            <v>CSMM106</v>
          </cell>
          <cell r="Z1025" t="str">
            <v>Mineral Process Design</v>
          </cell>
          <cell r="AA1025" t="str">
            <v>Mineral Process Design</v>
          </cell>
        </row>
        <row r="1026">
          <cell r="Y1026" t="str">
            <v>CSMM107</v>
          </cell>
          <cell r="Z1026" t="str">
            <v>Advanced Mineral Processing</v>
          </cell>
          <cell r="AA1026" t="str">
            <v>Advanced Mineral Processing</v>
          </cell>
        </row>
        <row r="1027">
          <cell r="Y1027" t="str">
            <v>CSMM109</v>
          </cell>
          <cell r="Z1027" t="str">
            <v>Ore Deposit Geology</v>
          </cell>
          <cell r="AA1027" t="str">
            <v>Ore Deposit Geology</v>
          </cell>
        </row>
        <row r="1028">
          <cell r="Y1028" t="str">
            <v>CSMM110</v>
          </cell>
          <cell r="Z1028" t="str">
            <v>Techniques in Mining Geology</v>
          </cell>
          <cell r="AA1028" t="str">
            <v>Techniques in Mining Geology</v>
          </cell>
        </row>
        <row r="1029">
          <cell r="Y1029" t="str">
            <v>CSMM111</v>
          </cell>
          <cell r="Z1029">
            <v>0</v>
          </cell>
          <cell r="AA1029">
            <v>0</v>
          </cell>
        </row>
        <row r="1030">
          <cell r="Y1030" t="str">
            <v>CSMM112</v>
          </cell>
          <cell r="Z1030" t="str">
            <v>Project Management, Finance and Project Appraisal</v>
          </cell>
          <cell r="AA1030" t="str">
            <v>Project Management, Finance and Project Appraisal</v>
          </cell>
        </row>
        <row r="1031">
          <cell r="Y1031" t="str">
            <v>CSMM113</v>
          </cell>
          <cell r="Z1031" t="str">
            <v>Surface Excavation</v>
          </cell>
          <cell r="AA1031" t="str">
            <v>Surface Excavation</v>
          </cell>
        </row>
        <row r="1032">
          <cell r="Y1032" t="str">
            <v>CSMM114</v>
          </cell>
          <cell r="Z1032" t="str">
            <v>Tunnelling and Underground Excavation</v>
          </cell>
          <cell r="AA1032" t="str">
            <v>Tunnelling and Underground Excavation</v>
          </cell>
        </row>
        <row r="1033">
          <cell r="Y1033" t="str">
            <v>CSMM118</v>
          </cell>
          <cell r="Z1033" t="str">
            <v>Project &amp; Dissertation (Eng.)</v>
          </cell>
          <cell r="AA1033" t="str">
            <v>Project &amp; Dissertation (Eng.)</v>
          </cell>
        </row>
        <row r="1034">
          <cell r="Y1034" t="str">
            <v>CSMM120</v>
          </cell>
          <cell r="Z1034" t="str">
            <v>Physical Separation Technologies</v>
          </cell>
          <cell r="AA1034" t="str">
            <v>Physical Separation Technologies</v>
          </cell>
        </row>
        <row r="1035">
          <cell r="Y1035" t="str">
            <v>CSMM121</v>
          </cell>
          <cell r="Z1035" t="str">
            <v>Process Design &amp; Equipment Selection</v>
          </cell>
          <cell r="AA1035" t="str">
            <v>Process Design &amp; Equipment Selection</v>
          </cell>
        </row>
        <row r="1036">
          <cell r="Y1036" t="str">
            <v>CSMM122</v>
          </cell>
          <cell r="Z1036" t="str">
            <v>Health, Safety and Environmental Management</v>
          </cell>
          <cell r="AA1036" t="str">
            <v>Health, Safety and Environmental Management</v>
          </cell>
        </row>
        <row r="1037">
          <cell r="Y1037" t="str">
            <v>CSMM123</v>
          </cell>
          <cell r="Z1037" t="str">
            <v>Project Management Finance &amp; Appraisal A</v>
          </cell>
          <cell r="AA1037" t="str">
            <v>Project Management Finance &amp; Appraisal A</v>
          </cell>
        </row>
        <row r="1038">
          <cell r="Y1038" t="str">
            <v>CSMM124</v>
          </cell>
          <cell r="Z1038" t="str">
            <v>Tunnelling &amp; Underground Excavation A</v>
          </cell>
          <cell r="AA1038" t="str">
            <v>Tunnelling &amp; Underground Excavation A</v>
          </cell>
        </row>
        <row r="1039">
          <cell r="Y1039" t="str">
            <v>CSMM125</v>
          </cell>
          <cell r="Z1039" t="str">
            <v>Surface Excavation Design A</v>
          </cell>
          <cell r="AA1039" t="str">
            <v>Surface Excavation Design A</v>
          </cell>
        </row>
        <row r="1040">
          <cell r="Y1040" t="str">
            <v>CSMM126</v>
          </cell>
          <cell r="Z1040" t="str">
            <v>Mineral Resource Assessment A</v>
          </cell>
          <cell r="AA1040" t="str">
            <v>Mineral Resource Assessment A</v>
          </cell>
        </row>
        <row r="1041">
          <cell r="Y1041" t="str">
            <v>CSMM127</v>
          </cell>
          <cell r="Z1041" t="str">
            <v>Advanced Techniques for Mineral Analysis</v>
          </cell>
          <cell r="AA1041" t="str">
            <v>Advanced Techniques for Mineral Analysis</v>
          </cell>
        </row>
        <row r="1042">
          <cell r="Y1042" t="str">
            <v>CSMM128</v>
          </cell>
          <cell r="Z1042" t="str">
            <v>Professional Development</v>
          </cell>
          <cell r="AA1042" t="str">
            <v>Professional Development</v>
          </cell>
        </row>
        <row r="1043">
          <cell r="Y1043" t="str">
            <v>CSMM130</v>
          </cell>
          <cell r="Z1043" t="str">
            <v>Excavation and Geomechanics</v>
          </cell>
          <cell r="AA1043" t="str">
            <v>Excavation and Geomechanics</v>
          </cell>
        </row>
        <row r="1044">
          <cell r="Y1044" t="str">
            <v>CSMM131</v>
          </cell>
          <cell r="Z1044" t="str">
            <v>Health &amp; Safety in the Extractive Industry</v>
          </cell>
          <cell r="AA1044" t="str">
            <v>Health &amp; Safety in the Extractive Industry</v>
          </cell>
        </row>
        <row r="1045">
          <cell r="Y1045" t="str">
            <v>CSMM132</v>
          </cell>
          <cell r="Z1045" t="str">
            <v>Mineral Processing</v>
          </cell>
          <cell r="AA1045" t="str">
            <v>Mineral Processing</v>
          </cell>
        </row>
        <row r="1046">
          <cell r="Y1046" t="str">
            <v>CSMM133</v>
          </cell>
          <cell r="Z1046" t="str">
            <v>Hydrometallurgy</v>
          </cell>
          <cell r="AA1046" t="str">
            <v>Hydrometallurgy</v>
          </cell>
        </row>
        <row r="1047">
          <cell r="Y1047" t="str">
            <v>CSMM134</v>
          </cell>
          <cell r="Z1047" t="str">
            <v>Land Surveying</v>
          </cell>
          <cell r="AA1047" t="str">
            <v>Land Surveying</v>
          </cell>
        </row>
        <row r="1048">
          <cell r="Y1048" t="str">
            <v>CSMM135</v>
          </cell>
          <cell r="Z1048" t="str">
            <v>Economics, Processing &amp; Environment</v>
          </cell>
          <cell r="AA1048" t="str">
            <v>Economics, Processing &amp; Environment</v>
          </cell>
        </row>
        <row r="1049">
          <cell r="Y1049" t="str">
            <v>CSMM136</v>
          </cell>
          <cell r="Z1049" t="str">
            <v>Project Management</v>
          </cell>
          <cell r="AA1049" t="str">
            <v>Project Management</v>
          </cell>
        </row>
        <row r="1050">
          <cell r="Y1050" t="str">
            <v>CSMM137</v>
          </cell>
          <cell r="Z1050" t="str">
            <v>Hydrogeology</v>
          </cell>
          <cell r="AA1050" t="str">
            <v>Hydrogeology</v>
          </cell>
        </row>
        <row r="1051">
          <cell r="Y1051" t="str">
            <v>CSMM138</v>
          </cell>
          <cell r="Z1051" t="str">
            <v>Computational Process Design</v>
          </cell>
          <cell r="AA1051" t="str">
            <v>Computational Process Design</v>
          </cell>
        </row>
        <row r="1052">
          <cell r="Y1052" t="str">
            <v>CSMM139</v>
          </cell>
          <cell r="Z1052" t="str">
            <v>Advanced Surveying</v>
          </cell>
          <cell r="AA1052" t="str">
            <v>Advanced Surveying</v>
          </cell>
        </row>
        <row r="1053">
          <cell r="Y1053" t="str">
            <v>CSMM140</v>
          </cell>
          <cell r="Z1053" t="str">
            <v>Surface Excavation Design</v>
          </cell>
          <cell r="AA1053" t="str">
            <v>Surface Excavation Design</v>
          </cell>
        </row>
        <row r="1054">
          <cell r="Y1054" t="str">
            <v>CSMM141</v>
          </cell>
          <cell r="Z1054" t="str">
            <v>Mine Wastes: Principles, Monitoring and Remediation</v>
          </cell>
          <cell r="AA1054" t="str">
            <v>Mine Wastes: Principles, Monitoring and Remediation</v>
          </cell>
        </row>
        <row r="1055">
          <cell r="Y1055" t="str">
            <v>CSMM142</v>
          </cell>
          <cell r="Z1055" t="str">
            <v>Biohydrometallurgy</v>
          </cell>
          <cell r="AA1055" t="str">
            <v>Biohydrometallurgy</v>
          </cell>
        </row>
        <row r="1056">
          <cell r="Y1056" t="str">
            <v>CSMM143</v>
          </cell>
          <cell r="Z1056" t="str">
            <v>GIS for Surveying</v>
          </cell>
          <cell r="AA1056" t="str">
            <v>GIS for Surveying</v>
          </cell>
        </row>
        <row r="1057">
          <cell r="Y1057" t="str">
            <v>CSMM144</v>
          </cell>
          <cell r="Z1057" t="str">
            <v>Tunnelling &amp; Underground Excavation</v>
          </cell>
          <cell r="AA1057" t="str">
            <v>Tunnelling &amp; Underground Excavation</v>
          </cell>
        </row>
        <row r="1058">
          <cell r="Y1058" t="str">
            <v>CSMM145</v>
          </cell>
          <cell r="Z1058" t="str">
            <v>Production &amp; Cost Estimation</v>
          </cell>
          <cell r="AA1058" t="str">
            <v>Production &amp; Cost Estimation</v>
          </cell>
        </row>
        <row r="1059">
          <cell r="Y1059" t="str">
            <v>CSMM146</v>
          </cell>
          <cell r="Z1059" t="str">
            <v>Advanced Modelling &amp; Design</v>
          </cell>
          <cell r="AA1059" t="str">
            <v>Advanced Modelling &amp; Design</v>
          </cell>
        </row>
        <row r="1060">
          <cell r="Y1060" t="str">
            <v>CSMM147</v>
          </cell>
          <cell r="Z1060" t="str">
            <v>Advanced Mineral Resource Assessment</v>
          </cell>
          <cell r="AA1060" t="str">
            <v>Advanced Mineral Resource Assessment</v>
          </cell>
        </row>
        <row r="1061">
          <cell r="Y1061" t="str">
            <v>CSMM148</v>
          </cell>
          <cell r="Z1061" t="str">
            <v>Law for Surveyors</v>
          </cell>
          <cell r="AA1061" t="str">
            <v>Law for Surveyors</v>
          </cell>
        </row>
        <row r="1062">
          <cell r="Y1062" t="str">
            <v>CSMM149</v>
          </cell>
          <cell r="Z1062" t="str">
            <v>Land Management</v>
          </cell>
          <cell r="AA1062" t="str">
            <v>Land Management</v>
          </cell>
        </row>
        <row r="1063">
          <cell r="Y1063" t="str">
            <v>CSMM152</v>
          </cell>
          <cell r="Z1063" t="str">
            <v>Dissertation</v>
          </cell>
          <cell r="AA1063" t="str">
            <v>Dissertation</v>
          </cell>
        </row>
        <row r="1064">
          <cell r="Y1064" t="str">
            <v>CSMM153</v>
          </cell>
          <cell r="Z1064" t="str">
            <v>Mine Planning and Design</v>
          </cell>
          <cell r="AA1064" t="str">
            <v>Mine Planning and Design</v>
          </cell>
        </row>
        <row r="1065">
          <cell r="Y1065" t="str">
            <v>CSMM160</v>
          </cell>
          <cell r="Z1065" t="str">
            <v>European Study Abroad - Mining Engineering</v>
          </cell>
          <cell r="AA1065" t="str">
            <v>European Study Abroad - Mining Engineering</v>
          </cell>
        </row>
        <row r="1066">
          <cell r="Y1066" t="str">
            <v>CSMM161</v>
          </cell>
          <cell r="Z1066" t="str">
            <v>European Study Abroad - Minerals Engineering</v>
          </cell>
          <cell r="AA1066" t="str">
            <v>European Study Abroad - Minerals Engineering</v>
          </cell>
        </row>
        <row r="1067">
          <cell r="Y1067" t="str">
            <v>CSMM162</v>
          </cell>
          <cell r="Z1067" t="str">
            <v>European Study Abroad - Geotechnical  Engineering</v>
          </cell>
          <cell r="AA1067" t="str">
            <v>European Study Abroad - Geotechnical  Engineering</v>
          </cell>
        </row>
        <row r="1068">
          <cell r="Y1068" t="str">
            <v>CSMM163</v>
          </cell>
          <cell r="Z1068" t="str">
            <v>Study Abroad 2nd Year Erasmus Mundus</v>
          </cell>
          <cell r="AA1068" t="str">
            <v>Study Abroad 2nd Year Erasmus Mundus</v>
          </cell>
        </row>
        <row r="1069">
          <cell r="Y1069" t="str">
            <v>CSMM176</v>
          </cell>
          <cell r="Z1069" t="str">
            <v>Geomechanics Computer Modelling for Excavation Design</v>
          </cell>
          <cell r="AA1069" t="str">
            <v>Geomechanics Computer Modelling for Excavation Design</v>
          </cell>
        </row>
        <row r="1070">
          <cell r="Y1070" t="str">
            <v>CSMM401</v>
          </cell>
          <cell r="Z1070" t="str">
            <v>Professional Ethics, Competence and Commercial Awareness</v>
          </cell>
          <cell r="AA1070" t="str">
            <v>Professional Ethics, Competence and Commercial Awareness</v>
          </cell>
        </row>
        <row r="1071">
          <cell r="Y1071" t="str">
            <v>CSMM402</v>
          </cell>
          <cell r="Z1071" t="str">
            <v>Industry Placement Project</v>
          </cell>
          <cell r="AA1071" t="str">
            <v>Industry Placement Project</v>
          </cell>
        </row>
        <row r="1072">
          <cell r="Y1072" t="str">
            <v>CSMM403</v>
          </cell>
          <cell r="Z1072" t="str">
            <v>Further Electrical and Electronics Engineering</v>
          </cell>
          <cell r="AA1072" t="str">
            <v>Further Electrical and Electronics Engineering</v>
          </cell>
        </row>
        <row r="1073">
          <cell r="Y1073" t="str">
            <v>CSMM404</v>
          </cell>
          <cell r="Z1073" t="str">
            <v>Advanced Marine Renewable Energy</v>
          </cell>
          <cell r="AA1073" t="str">
            <v>Advanced Marine Renewable Energy</v>
          </cell>
        </row>
        <row r="1074">
          <cell r="Y1074" t="str">
            <v>CSMM408</v>
          </cell>
          <cell r="Z1074" t="str">
            <v>Themes in Climate Change</v>
          </cell>
          <cell r="AA1074" t="str">
            <v>Themes in Climate Change</v>
          </cell>
        </row>
        <row r="1075">
          <cell r="Y1075" t="str">
            <v>CSMM409</v>
          </cell>
          <cell r="Z1075" t="str">
            <v>Group Design Project</v>
          </cell>
          <cell r="AA1075" t="str">
            <v>Group Design Project</v>
          </cell>
        </row>
        <row r="1076">
          <cell r="Y1076" t="str">
            <v>CSMM410</v>
          </cell>
          <cell r="Z1076" t="str">
            <v>Project Management, Finance &amp; Appraisal A</v>
          </cell>
          <cell r="AA1076" t="str">
            <v>Project Management, Finance &amp; Appraisal A</v>
          </cell>
        </row>
        <row r="1077">
          <cell r="Y1077" t="str">
            <v>CSMM412</v>
          </cell>
          <cell r="Z1077" t="str">
            <v>Surface Excavation Design A</v>
          </cell>
          <cell r="AA1077" t="str">
            <v>Surface Excavation Design A</v>
          </cell>
        </row>
        <row r="1078">
          <cell r="Y1078" t="str">
            <v>CSMM413</v>
          </cell>
          <cell r="Z1078" t="str">
            <v>Study Abroad Module - EMC</v>
          </cell>
          <cell r="AA1078" t="str">
            <v>Study Abroad Module - EMC</v>
          </cell>
        </row>
        <row r="1079">
          <cell r="Y1079" t="str">
            <v>CSMM415</v>
          </cell>
          <cell r="Z1079" t="str">
            <v>Advanced Wind Energy</v>
          </cell>
          <cell r="AA1079" t="str">
            <v>Advanced Wind Energy</v>
          </cell>
        </row>
        <row r="1080">
          <cell r="Y1080" t="str">
            <v>CSMM427</v>
          </cell>
          <cell r="Z1080" t="str">
            <v xml:space="preserve">Solar Energy Research and Innovation_x000D_
</v>
          </cell>
          <cell r="AA1080" t="str">
            <v xml:space="preserve">Solar Energy Research and Innovation_x000D_
</v>
          </cell>
        </row>
        <row r="1081">
          <cell r="Y1081" t="str">
            <v>CTHM007</v>
          </cell>
          <cell r="Z1081" t="str">
            <v>Research Skills in Classics, Ancient History and Theology</v>
          </cell>
          <cell r="AA1081" t="str">
            <v>Research Skills in Classics, Ancient History and Theology</v>
          </cell>
        </row>
        <row r="1082">
          <cell r="Y1082" t="str">
            <v>DEdDPIN01</v>
          </cell>
          <cell r="Z1082" t="str">
            <v>DEdD Psychology Modules Precourse &amp; Induction</v>
          </cell>
          <cell r="AA1082">
            <v>0</v>
          </cell>
        </row>
        <row r="1083">
          <cell r="Y1083" t="str">
            <v>DEdDPPHrs</v>
          </cell>
          <cell r="Z1083" t="str">
            <v>DEdD Psych Programme Hours</v>
          </cell>
          <cell r="AA1083">
            <v>0</v>
          </cell>
        </row>
        <row r="1084">
          <cell r="Y1084" t="str">
            <v>DRA1004</v>
          </cell>
          <cell r="Z1084" t="str">
            <v>Acting and Not Acting: The Dialectics of Performance</v>
          </cell>
          <cell r="AA1084" t="str">
            <v>Acting and Not Acting: The Dialectics of Performance</v>
          </cell>
        </row>
        <row r="1085">
          <cell r="Y1085" t="str">
            <v>DRA1007</v>
          </cell>
          <cell r="Z1085" t="str">
            <v>Theatrical Interpretation: Practitioners</v>
          </cell>
          <cell r="AA1085" t="str">
            <v>Theatrical Interpretation: Practitioners</v>
          </cell>
        </row>
        <row r="1086">
          <cell r="Y1086" t="str">
            <v>DRA1010</v>
          </cell>
          <cell r="Z1086" t="str">
            <v>Pretexts and Contexts of Drama 1</v>
          </cell>
          <cell r="AA1086" t="str">
            <v>Pretexts and Contexts of Drama 1</v>
          </cell>
        </row>
        <row r="1087">
          <cell r="Y1087" t="str">
            <v>DRA1012</v>
          </cell>
          <cell r="Z1087" t="str">
            <v>Research and Performance</v>
          </cell>
          <cell r="AA1087" t="str">
            <v>Research and Performance</v>
          </cell>
        </row>
        <row r="1088">
          <cell r="Y1088" t="str">
            <v>DRA1014</v>
          </cell>
          <cell r="Z1088" t="str">
            <v>Research, Text and Performance</v>
          </cell>
          <cell r="AA1088" t="str">
            <v>Research, Text and Performance</v>
          </cell>
        </row>
        <row r="1089">
          <cell r="Y1089" t="str">
            <v>DRA2007</v>
          </cell>
          <cell r="Z1089" t="str">
            <v>Theatre Practice II: Interpretative Acting</v>
          </cell>
          <cell r="AA1089" t="str">
            <v>Theatre Practice II: Interpretative Acting</v>
          </cell>
        </row>
        <row r="1090">
          <cell r="Y1090" t="str">
            <v>DRA2013</v>
          </cell>
          <cell r="Z1090" t="str">
            <v>Theatre Practice  Dance/Choreography</v>
          </cell>
          <cell r="AA1090" t="str">
            <v>Theatre Practice  Dance/Choreography</v>
          </cell>
        </row>
        <row r="1091">
          <cell r="Y1091" t="str">
            <v>DRA2025</v>
          </cell>
          <cell r="Z1091" t="str">
            <v>Acting Greek Tragedy</v>
          </cell>
          <cell r="AA1091" t="str">
            <v>Acting Greek Tragedy</v>
          </cell>
        </row>
        <row r="1092">
          <cell r="Y1092" t="str">
            <v>DRA2026</v>
          </cell>
          <cell r="Z1092" t="str">
            <v>Applied Drama: Interactive Theatre</v>
          </cell>
          <cell r="AA1092" t="str">
            <v>Applied Drama: Interactive Theatre</v>
          </cell>
        </row>
        <row r="1093">
          <cell r="Y1093" t="str">
            <v>DRA2028</v>
          </cell>
          <cell r="Z1093" t="str">
            <v>Performance and Participation</v>
          </cell>
          <cell r="AA1093" t="str">
            <v>Performance and Participation</v>
          </cell>
        </row>
        <row r="1094">
          <cell r="Y1094" t="str">
            <v>DRA2042</v>
          </cell>
          <cell r="Z1094" t="str">
            <v>Puppetry and Object Theatre</v>
          </cell>
          <cell r="AA1094" t="str">
            <v>Puppetry and Object Theatre</v>
          </cell>
        </row>
        <row r="1095">
          <cell r="Y1095" t="str">
            <v>DRA2045</v>
          </cell>
          <cell r="Z1095" t="str">
            <v>Theatre and Health</v>
          </cell>
          <cell r="AA1095" t="str">
            <v>Theatre and Health</v>
          </cell>
        </row>
        <row r="1096">
          <cell r="Y1096" t="str">
            <v>DRA2046</v>
          </cell>
          <cell r="Z1096" t="str">
            <v>Music as Performance</v>
          </cell>
          <cell r="AA1096" t="str">
            <v>Music as Performance</v>
          </cell>
        </row>
        <row r="1097">
          <cell r="Y1097" t="str">
            <v>DRA2061B</v>
          </cell>
          <cell r="Z1097" t="str">
            <v>Digital Theatrecrafts</v>
          </cell>
          <cell r="AA1097" t="str">
            <v>Digital Theatrecrafts</v>
          </cell>
        </row>
        <row r="1098">
          <cell r="Y1098" t="str">
            <v>DRA2063</v>
          </cell>
          <cell r="Z1098" t="str">
            <v>Interdisciplinary Spatial Practices: Site and Journey in Performance and the Contemporary Arts</v>
          </cell>
          <cell r="AA1098" t="str">
            <v>Interdisciplinary Spatial Practices: Site and Journey in Performance and the Contemporary Arts</v>
          </cell>
        </row>
        <row r="1099">
          <cell r="Y1099" t="str">
            <v>DRA2064</v>
          </cell>
          <cell r="Z1099" t="str">
            <v>Performance and Interpretation</v>
          </cell>
          <cell r="AA1099" t="str">
            <v>Performance and Interpretation</v>
          </cell>
        </row>
        <row r="1100">
          <cell r="Y1100" t="str">
            <v>DRA2065</v>
          </cell>
          <cell r="Z1100" t="str">
            <v>Live Art</v>
          </cell>
          <cell r="AA1100" t="str">
            <v>Live Art</v>
          </cell>
        </row>
        <row r="1101">
          <cell r="Y1101" t="str">
            <v>DRA2067</v>
          </cell>
          <cell r="Z1101" t="str">
            <v>Staging The Text</v>
          </cell>
          <cell r="AA1101" t="str">
            <v>Staging The Text</v>
          </cell>
        </row>
        <row r="1102">
          <cell r="Y1102" t="str">
            <v>DRA2070</v>
          </cell>
          <cell r="Z1102" t="str">
            <v>Staging Songs</v>
          </cell>
          <cell r="AA1102" t="str">
            <v>Staging Songs</v>
          </cell>
        </row>
        <row r="1103">
          <cell r="Y1103" t="str">
            <v>DRA2071</v>
          </cell>
          <cell r="Z1103" t="str">
            <v>Adaptation in Contemporary Theatre and Performance</v>
          </cell>
          <cell r="AA1103" t="str">
            <v>Adaptation in Contemporary Theatre and Performance</v>
          </cell>
        </row>
        <row r="1104">
          <cell r="Y1104" t="str">
            <v>DRA2072</v>
          </cell>
          <cell r="Z1104" t="str">
            <v>Culture in / as Performance</v>
          </cell>
          <cell r="AA1104" t="str">
            <v>Culture in / as Performance</v>
          </cell>
        </row>
        <row r="1105">
          <cell r="Y1105" t="str">
            <v>DRA2073</v>
          </cell>
          <cell r="Z1105" t="str">
            <v>Social Practice in Art and Performance</v>
          </cell>
          <cell r="AA1105" t="str">
            <v>Social Practice in Art and Performance</v>
          </cell>
        </row>
        <row r="1106">
          <cell r="Y1106" t="str">
            <v>DRA2081</v>
          </cell>
          <cell r="Z1106" t="str">
            <v>Performing Objects: Automata, Puppets, Robots</v>
          </cell>
          <cell r="AA1106" t="str">
            <v>Performing Objects: Automata, Puppets, Robots</v>
          </cell>
        </row>
        <row r="1107">
          <cell r="Y1107" t="str">
            <v>DRA2082</v>
          </cell>
          <cell r="Z1107" t="str">
            <v>Theatre in Extremis: Performing (for) Survival</v>
          </cell>
          <cell r="AA1107" t="str">
            <v>Theatre in Extremis: Performing (for) Survival</v>
          </cell>
        </row>
        <row r="1108">
          <cell r="Y1108" t="str">
            <v>DRA2083</v>
          </cell>
          <cell r="Z1108" t="str">
            <v>Intermedial Performance Practice</v>
          </cell>
          <cell r="AA1108" t="str">
            <v>Intermedial Performance Practice</v>
          </cell>
        </row>
        <row r="1109">
          <cell r="Y1109" t="str">
            <v>DRA2084</v>
          </cell>
          <cell r="Z1109" t="str">
            <v>Women and Theatre 1700 - 1928</v>
          </cell>
          <cell r="AA1109" t="str">
            <v>Women and Theatre 1700 - 1928</v>
          </cell>
        </row>
        <row r="1110">
          <cell r="Y1110" t="str">
            <v>DRA3009</v>
          </cell>
          <cell r="Z1110" t="str">
            <v>Theatre Practice II: Directing</v>
          </cell>
          <cell r="AA1110" t="str">
            <v>Theatre Practice II: Directing</v>
          </cell>
        </row>
        <row r="1111">
          <cell r="Y1111" t="str">
            <v>DRA3012</v>
          </cell>
          <cell r="Z1111" t="str">
            <v>Theatre Practice I: Applied Drama</v>
          </cell>
          <cell r="AA1111" t="str">
            <v>Theatre Practice I: Applied Drama</v>
          </cell>
        </row>
        <row r="1112">
          <cell r="Y1112" t="str">
            <v>DRA3022</v>
          </cell>
          <cell r="Z1112" t="str">
            <v>Applied Drama- Practices and Perspectives</v>
          </cell>
          <cell r="AA1112" t="str">
            <v>Applied Drama- Practices and Perspectives</v>
          </cell>
        </row>
        <row r="1113">
          <cell r="Y1113" t="str">
            <v>DRA3024</v>
          </cell>
          <cell r="Z1113" t="str">
            <v>Restoration Theatre:Culture and Politics</v>
          </cell>
          <cell r="AA1113" t="str">
            <v>Restoration Theatre:Culture and Politics</v>
          </cell>
        </row>
        <row r="1114">
          <cell r="Y1114" t="str">
            <v>DRA3030</v>
          </cell>
          <cell r="Z1114" t="str">
            <v>Interpretative Acting II</v>
          </cell>
          <cell r="AA1114" t="str">
            <v>Interpretative Acting II</v>
          </cell>
        </row>
        <row r="1115">
          <cell r="Y1115" t="str">
            <v>DRA3034</v>
          </cell>
          <cell r="Z1115" t="str">
            <v>Disordered: Madness and Representation</v>
          </cell>
          <cell r="AA1115" t="str">
            <v>Disordered: Madness and Representation</v>
          </cell>
        </row>
        <row r="1116">
          <cell r="Y1116" t="str">
            <v>DRA3035</v>
          </cell>
          <cell r="Z1116" t="str">
            <v>Physical Theatre</v>
          </cell>
          <cell r="AA1116" t="str">
            <v>Physical Theatre</v>
          </cell>
        </row>
        <row r="1117">
          <cell r="Y1117" t="str">
            <v>DRA3036</v>
          </cell>
          <cell r="Z1117" t="str">
            <v>Shakespeare Scene in Action</v>
          </cell>
          <cell r="AA1117" t="str">
            <v>Shakespeare Scene in Action</v>
          </cell>
        </row>
        <row r="1118">
          <cell r="Y1118" t="str">
            <v>DRA3048</v>
          </cell>
          <cell r="Z1118" t="str">
            <v>Experimental Music Theatre</v>
          </cell>
          <cell r="AA1118" t="str">
            <v>Experimental Music Theatre</v>
          </cell>
        </row>
        <row r="1119">
          <cell r="Y1119" t="str">
            <v>DRA3050</v>
          </cell>
          <cell r="Z1119" t="str">
            <v>Creative Industries Management</v>
          </cell>
          <cell r="AA1119" t="str">
            <v>Creative Industries Management</v>
          </cell>
        </row>
        <row r="1120">
          <cell r="Y1120" t="str">
            <v>DRA3054</v>
          </cell>
          <cell r="Z1120" t="str">
            <v>Study Abroad</v>
          </cell>
          <cell r="AA1120" t="str">
            <v>Study Abroad</v>
          </cell>
        </row>
        <row r="1121">
          <cell r="Y1121" t="str">
            <v>DRA3061</v>
          </cell>
          <cell r="Z1121" t="str">
            <v>Practical Essay</v>
          </cell>
          <cell r="AA1121" t="str">
            <v>Practical Essay</v>
          </cell>
        </row>
        <row r="1122">
          <cell r="Y1122" t="str">
            <v>DRA3062</v>
          </cell>
          <cell r="Z1122" t="str">
            <v>Theatre Praxis</v>
          </cell>
          <cell r="AA1122" t="str">
            <v>Theatre Praxis</v>
          </cell>
        </row>
        <row r="1123">
          <cell r="Y1123" t="str">
            <v>DRA3067</v>
          </cell>
          <cell r="Z1123" t="str">
            <v>Theatre and Madness</v>
          </cell>
          <cell r="AA1123" t="str">
            <v>Theatre and Madness</v>
          </cell>
        </row>
        <row r="1124">
          <cell r="Y1124" t="str">
            <v>DRA3071</v>
          </cell>
          <cell r="Z1124" t="str">
            <v>Thatcher and After: Political Playwriting Since 1979</v>
          </cell>
          <cell r="AA1124" t="str">
            <v>Thatcher and After: Political Playwriting Since 1979</v>
          </cell>
        </row>
        <row r="1125">
          <cell r="Y1125" t="str">
            <v>DRA3074</v>
          </cell>
          <cell r="Z1125" t="str">
            <v>Intercultural Performer Training 1</v>
          </cell>
          <cell r="AA1125" t="str">
            <v>Intercultural Performer Training 1</v>
          </cell>
        </row>
        <row r="1126">
          <cell r="Y1126" t="str">
            <v>DRA3075</v>
          </cell>
          <cell r="Z1126" t="str">
            <v>Playwriting</v>
          </cell>
          <cell r="AA1126" t="str">
            <v>Playwriting</v>
          </cell>
        </row>
        <row r="1127">
          <cell r="Y1127" t="str">
            <v>DRA3076</v>
          </cell>
          <cell r="Z1127" t="str">
            <v>The Actor's Body: Intercultural Theories and Practices</v>
          </cell>
          <cell r="AA1127" t="str">
            <v>The Actor's Body: Intercultural Theories and Practices</v>
          </cell>
        </row>
        <row r="1128">
          <cell r="Y1128" t="str">
            <v>DRA3077</v>
          </cell>
          <cell r="Z1128" t="str">
            <v>Voice for the Actor</v>
          </cell>
          <cell r="AA1128" t="str">
            <v>Voice for the Actor</v>
          </cell>
        </row>
        <row r="1129">
          <cell r="Y1129" t="str">
            <v>DRA3078</v>
          </cell>
          <cell r="Z1129" t="str">
            <v>Contemporary European Theatre Directors</v>
          </cell>
          <cell r="AA1129" t="str">
            <v>Contemporary European Theatre Directors</v>
          </cell>
        </row>
        <row r="1130">
          <cell r="Y1130" t="str">
            <v>DRA3079</v>
          </cell>
          <cell r="Z1130" t="str">
            <v>After Auschwitz: Memory, Trauma, and Representation</v>
          </cell>
          <cell r="AA1130" t="str">
            <v>After Auschwitz: Memory, Trauma, and Representation</v>
          </cell>
        </row>
        <row r="1131">
          <cell r="Y1131" t="str">
            <v>DRA3081</v>
          </cell>
          <cell r="Z1131" t="str">
            <v>Versioning Shakespeare</v>
          </cell>
          <cell r="AA1131" t="str">
            <v>Versioning Shakespeare</v>
          </cell>
        </row>
        <row r="1132">
          <cell r="Y1132" t="str">
            <v>DRA3082</v>
          </cell>
          <cell r="Z1132" t="str">
            <v>History of Acting</v>
          </cell>
          <cell r="AA1132" t="str">
            <v>History of Acting</v>
          </cell>
        </row>
        <row r="1133">
          <cell r="Y1133" t="str">
            <v>DRA3083</v>
          </cell>
          <cell r="Z1133" t="str">
            <v>Theatre and Environment</v>
          </cell>
          <cell r="AA1133" t="str">
            <v>Theatre and Environment</v>
          </cell>
        </row>
        <row r="1134">
          <cell r="Y1134" t="str">
            <v>DRA3084</v>
          </cell>
          <cell r="Z1134" t="str">
            <v>Physical Performance: Choreography in Theatre-Making</v>
          </cell>
          <cell r="AA1134" t="str">
            <v>Physical Performance: Choreography in Theatre-Making</v>
          </cell>
        </row>
        <row r="1135">
          <cell r="Y1135" t="str">
            <v>DRA3085</v>
          </cell>
          <cell r="Z1135" t="str">
            <v>Dis-eased: Performance and the Politics of Fear</v>
          </cell>
          <cell r="AA1135" t="str">
            <v>Dis-eased: Performance and the Politics of Fear</v>
          </cell>
        </row>
        <row r="1136">
          <cell r="Y1136" t="str">
            <v>DRAM039</v>
          </cell>
          <cell r="Z1136" t="str">
            <v>Research Project Development</v>
          </cell>
          <cell r="AA1136" t="str">
            <v>Research Project Development</v>
          </cell>
        </row>
        <row r="1137">
          <cell r="Y1137" t="str">
            <v>DRAM063</v>
          </cell>
          <cell r="Z1137" t="str">
            <v>The Old and the New Globe Theatres</v>
          </cell>
          <cell r="AA1137" t="str">
            <v>The Old and the New Globe Theatres</v>
          </cell>
        </row>
        <row r="1138">
          <cell r="Y1138" t="str">
            <v>DRAM067</v>
          </cell>
          <cell r="Z1138" t="str">
            <v>Promptbooks and Productions</v>
          </cell>
          <cell r="AA1138" t="str">
            <v>Promptbooks and Productions</v>
          </cell>
        </row>
        <row r="1139">
          <cell r="Y1139" t="str">
            <v>DRAM077</v>
          </cell>
          <cell r="Z1139" t="str">
            <v>Shakespeare: Production and Performance</v>
          </cell>
          <cell r="AA1139" t="str">
            <v>Shakespeare: Production and Performance</v>
          </cell>
        </row>
        <row r="1140">
          <cell r="Y1140" t="str">
            <v>DRAM078</v>
          </cell>
          <cell r="Z1140" t="str">
            <v>Mfa Portfolio (Shakespeare)</v>
          </cell>
          <cell r="AA1140" t="str">
            <v>Mfa Portfolio (Shakespeare)</v>
          </cell>
        </row>
        <row r="1141">
          <cell r="Y1141" t="str">
            <v>DRAM080</v>
          </cell>
          <cell r="Z1141">
            <v>0</v>
          </cell>
          <cell r="AA1141">
            <v>0</v>
          </cell>
        </row>
        <row r="1142">
          <cell r="Y1142" t="str">
            <v>DRAM087</v>
          </cell>
          <cell r="Z1142" t="str">
            <v>Shakespeare Directed Production: Tragedies and Romances</v>
          </cell>
          <cell r="AA1142" t="str">
            <v>Shakespeare Directed Production: Tragedies and Romances</v>
          </cell>
        </row>
        <row r="1143">
          <cell r="Y1143" t="str">
            <v>DRAM087A</v>
          </cell>
          <cell r="Z1143">
            <v>0</v>
          </cell>
          <cell r="AA1143">
            <v>0</v>
          </cell>
        </row>
        <row r="1144">
          <cell r="Y1144" t="str">
            <v>DRAM088</v>
          </cell>
          <cell r="Z1144" t="str">
            <v>The Old and the New Globe Theatres - Year 2</v>
          </cell>
          <cell r="AA1144" t="str">
            <v>The Old and the New Globe Theatres - Year 2</v>
          </cell>
        </row>
        <row r="1145">
          <cell r="Y1145" t="str">
            <v>DRAM095</v>
          </cell>
          <cell r="Z1145" t="str">
            <v>Intercultural Performer Training 1</v>
          </cell>
          <cell r="AA1145" t="str">
            <v>Intercultural Performer Training 1</v>
          </cell>
        </row>
        <row r="1146">
          <cell r="Y1146" t="str">
            <v>DRAM096</v>
          </cell>
          <cell r="Z1146" t="str">
            <v>Performance Practice Project</v>
          </cell>
          <cell r="AA1146" t="str">
            <v>Performance Practice Project</v>
          </cell>
        </row>
        <row r="1147">
          <cell r="Y1147" t="str">
            <v>DRAM102</v>
          </cell>
          <cell r="Z1147" t="str">
            <v>Research Preparation and Writing Skills</v>
          </cell>
          <cell r="AA1147" t="str">
            <v>Research Preparation and Writing Skills</v>
          </cell>
        </row>
        <row r="1148">
          <cell r="Y1148" t="str">
            <v>DRAM103</v>
          </cell>
          <cell r="Z1148" t="str">
            <v>Cultural Adaptation</v>
          </cell>
          <cell r="AA1148" t="str">
            <v>Cultural Adaptation</v>
          </cell>
        </row>
        <row r="1149">
          <cell r="Y1149" t="str">
            <v>DRAM105</v>
          </cell>
          <cell r="Z1149" t="str">
            <v>Writing and Curation</v>
          </cell>
          <cell r="AA1149" t="str">
            <v>Writing and Curation</v>
          </cell>
        </row>
        <row r="1150">
          <cell r="Y1150" t="str">
            <v>DRAM106A</v>
          </cell>
          <cell r="Z1150" t="str">
            <v>Masterclass</v>
          </cell>
          <cell r="AA1150" t="str">
            <v>Masterclass</v>
          </cell>
        </row>
        <row r="1151">
          <cell r="Y1151" t="str">
            <v>DRAM108</v>
          </cell>
          <cell r="Z1151" t="str">
            <v>Individual Practical Project</v>
          </cell>
          <cell r="AA1151" t="str">
            <v>Individual Practical Project</v>
          </cell>
        </row>
        <row r="1152">
          <cell r="Y1152" t="str">
            <v>DRAM109</v>
          </cell>
          <cell r="Z1152" t="str">
            <v>Thatcher and After: Political Playwriting Since 1979</v>
          </cell>
          <cell r="AA1152" t="str">
            <v>Thatcher and After: Political Playwriting Since 1979</v>
          </cell>
        </row>
        <row r="1153">
          <cell r="Y1153" t="str">
            <v>DRAM111</v>
          </cell>
          <cell r="Z1153" t="str">
            <v>Voice for the Actor</v>
          </cell>
          <cell r="AA1153" t="str">
            <v>Voice for the Actor</v>
          </cell>
        </row>
        <row r="1154">
          <cell r="Y1154" t="str">
            <v>DRAM112</v>
          </cell>
          <cell r="Z1154" t="str">
            <v>The Actor's Body: Intercultural Theories and Practices</v>
          </cell>
          <cell r="AA1154" t="str">
            <v>The Actor's Body: Intercultural Theories and Practices</v>
          </cell>
        </row>
        <row r="1155">
          <cell r="Y1155" t="str">
            <v>DRAM114</v>
          </cell>
          <cell r="Z1155" t="str">
            <v>Applied Drama - Practices and Perspectives</v>
          </cell>
          <cell r="AA1155" t="str">
            <v>Applied Drama - Practices and Perspectives</v>
          </cell>
        </row>
        <row r="1156">
          <cell r="Y1156" t="str">
            <v>DRAM115</v>
          </cell>
          <cell r="Z1156" t="str">
            <v>The Shakespearean Scene in Action</v>
          </cell>
          <cell r="AA1156" t="str">
            <v>The Shakespearean Scene in Action</v>
          </cell>
        </row>
        <row r="1157">
          <cell r="Y1157" t="str">
            <v>DRAM117</v>
          </cell>
          <cell r="Z1157" t="str">
            <v>Applied Drama: Practical Research Project</v>
          </cell>
          <cell r="AA1157" t="str">
            <v>Applied Drama: Practical Research Project</v>
          </cell>
        </row>
        <row r="1158">
          <cell r="Y1158" t="str">
            <v>DRAM118</v>
          </cell>
          <cell r="Z1158" t="str">
            <v>Playwriting</v>
          </cell>
          <cell r="AA1158" t="str">
            <v>Playwriting</v>
          </cell>
        </row>
        <row r="1159">
          <cell r="Y1159" t="str">
            <v>DRAM119</v>
          </cell>
          <cell r="Z1159">
            <v>0</v>
          </cell>
          <cell r="AA1159">
            <v>0</v>
          </cell>
        </row>
        <row r="1160">
          <cell r="Y1160" t="str">
            <v>DRAM120</v>
          </cell>
          <cell r="Z1160" t="str">
            <v>Contemporary European Theatre Directors</v>
          </cell>
          <cell r="AA1160" t="str">
            <v>Contemporary European Theatre Directors</v>
          </cell>
        </row>
        <row r="1161">
          <cell r="Y1161" t="str">
            <v>DRAM121</v>
          </cell>
          <cell r="Z1161" t="str">
            <v>Creative Industries Management</v>
          </cell>
          <cell r="AA1161" t="str">
            <v>Creative Industries Management</v>
          </cell>
        </row>
        <row r="1162">
          <cell r="Y1162" t="str">
            <v>DRAM122</v>
          </cell>
          <cell r="Z1162" t="str">
            <v>Versioning Shakespeare</v>
          </cell>
          <cell r="AA1162" t="str">
            <v>Versioning Shakespeare</v>
          </cell>
        </row>
        <row r="1163">
          <cell r="Y1163" t="str">
            <v>DRAM125</v>
          </cell>
          <cell r="Z1163" t="str">
            <v>Final Project</v>
          </cell>
          <cell r="AA1163" t="str">
            <v>Final Project</v>
          </cell>
        </row>
        <row r="1164">
          <cell r="Y1164" t="str">
            <v>DRAM127</v>
          </cell>
          <cell r="Z1164" t="str">
            <v>History of Acting</v>
          </cell>
          <cell r="AA1164" t="str">
            <v>History of Acting</v>
          </cell>
        </row>
        <row r="1165">
          <cell r="Y1165" t="str">
            <v>DTCIRD</v>
          </cell>
          <cell r="Z1165" t="str">
            <v>Interdisciplinary Lead Role and DTC Interdisciplinary Research Design</v>
          </cell>
          <cell r="AA1165">
            <v>0</v>
          </cell>
        </row>
        <row r="1166">
          <cell r="Y1166" t="str">
            <v>EAF1501</v>
          </cell>
          <cell r="Z1166" t="str">
            <v>Major Debates in Film Theory</v>
          </cell>
          <cell r="AA1166" t="str">
            <v>Major Debates in Film Theory</v>
          </cell>
        </row>
        <row r="1167">
          <cell r="Y1167" t="str">
            <v>EAF1503</v>
          </cell>
          <cell r="Z1167" t="str">
            <v>Introduction to Film Analysis</v>
          </cell>
          <cell r="AA1167" t="str">
            <v>Introduction to Film Analysis</v>
          </cell>
        </row>
        <row r="1168">
          <cell r="Y1168" t="str">
            <v>EAF1504</v>
          </cell>
          <cell r="Z1168" t="str">
            <v>Introduction to Film History</v>
          </cell>
          <cell r="AA1168" t="str">
            <v>Introduction to Film History</v>
          </cell>
        </row>
        <row r="1169">
          <cell r="Y1169" t="str">
            <v>EAF1505</v>
          </cell>
          <cell r="Z1169" t="str">
            <v>Trans-National Cinemas</v>
          </cell>
          <cell r="AA1169" t="str">
            <v>Trans-National Cinemas</v>
          </cell>
        </row>
        <row r="1170">
          <cell r="Y1170" t="str">
            <v>EAF2502</v>
          </cell>
          <cell r="Z1170" t="str">
            <v>Shots in the Dark</v>
          </cell>
          <cell r="AA1170" t="str">
            <v>Shots in the Dark</v>
          </cell>
        </row>
        <row r="1171">
          <cell r="Y1171" t="str">
            <v>EAF2505</v>
          </cell>
          <cell r="Z1171" t="str">
            <v>Spectacular Attractions: Cinema and Sensation</v>
          </cell>
          <cell r="AA1171" t="str">
            <v>Spectacular Attractions: Cinema and Sensation</v>
          </cell>
        </row>
        <row r="1172">
          <cell r="Y1172" t="str">
            <v>EAF2508</v>
          </cell>
          <cell r="Z1172" t="str">
            <v>Cinescapes: Time, Space and Identity</v>
          </cell>
          <cell r="AA1172" t="str">
            <v>Cinescapes: Time, Space and Identity</v>
          </cell>
        </row>
        <row r="1173">
          <cell r="Y1173" t="str">
            <v>EAF2509</v>
          </cell>
          <cell r="Z1173" t="str">
            <v>European Film Noir</v>
          </cell>
          <cell r="AA1173" t="str">
            <v>European Film Noir</v>
          </cell>
        </row>
        <row r="1174">
          <cell r="Y1174" t="str">
            <v>EAF2510</v>
          </cell>
          <cell r="Z1174" t="str">
            <v>Adaptation: Text, Image, Culture</v>
          </cell>
          <cell r="AA1174" t="str">
            <v>Adaptation: Text, Image, Culture</v>
          </cell>
        </row>
        <row r="1175">
          <cell r="Y1175" t="str">
            <v>EAF3501</v>
          </cell>
          <cell r="Z1175" t="str">
            <v>American Independent Film</v>
          </cell>
          <cell r="AA1175" t="str">
            <v>American Independent Film</v>
          </cell>
        </row>
        <row r="1176">
          <cell r="Y1176" t="str">
            <v>EAF3503</v>
          </cell>
          <cell r="Z1176" t="str">
            <v>Film and Literature: Textual Transformations</v>
          </cell>
          <cell r="AA1176" t="str">
            <v>Film and Literature: Textual Transformations</v>
          </cell>
        </row>
        <row r="1177">
          <cell r="Y1177" t="str">
            <v>EAF3504</v>
          </cell>
          <cell r="Z1177" t="str">
            <v>Cityscapes</v>
          </cell>
          <cell r="AA1177" t="str">
            <v>Cityscapes</v>
          </cell>
        </row>
        <row r="1178">
          <cell r="Y1178" t="str">
            <v>EAF3506</v>
          </cell>
          <cell r="Z1178" t="str">
            <v>Taiwan New Cinema and Beyond: Authorship,Transnationality, Historiography</v>
          </cell>
          <cell r="AA1178" t="str">
            <v>Taiwan New Cinema and Beyond: Authorship,Transnationality, Historiography</v>
          </cell>
        </row>
        <row r="1179">
          <cell r="Y1179" t="str">
            <v>EAF3508</v>
          </cell>
          <cell r="Z1179" t="str">
            <v>Beyond Sex and the City: Becoming a Woman in Western Cinema</v>
          </cell>
          <cell r="AA1179" t="str">
            <v>Beyond Sex and the City: Becoming a Woman in Western Cinema</v>
          </cell>
        </row>
        <row r="1180">
          <cell r="Y1180" t="str">
            <v>EAF3509</v>
          </cell>
          <cell r="Z1180" t="str">
            <v>Diasporic Cinemas</v>
          </cell>
          <cell r="AA1180" t="str">
            <v>Diasporic Cinemas</v>
          </cell>
        </row>
        <row r="1181">
          <cell r="Y1181" t="str">
            <v>EAF3510</v>
          </cell>
          <cell r="Z1181" t="str">
            <v>Independent Study Film Making Project</v>
          </cell>
          <cell r="AA1181" t="str">
            <v>Independent Study Film Making Project</v>
          </cell>
        </row>
        <row r="1182">
          <cell r="Y1182" t="str">
            <v>EAF3512</v>
          </cell>
          <cell r="Z1182" t="str">
            <v>Cinematic Flows Between East Asia and Hollywood</v>
          </cell>
          <cell r="AA1182" t="str">
            <v>Cinematic Flows Between East Asia and Hollywood</v>
          </cell>
        </row>
        <row r="1183">
          <cell r="Y1183" t="str">
            <v>EAF3513</v>
          </cell>
          <cell r="Z1183" t="str">
            <v>British Screens</v>
          </cell>
          <cell r="AA1183" t="str">
            <v>British Screens</v>
          </cell>
        </row>
        <row r="1184">
          <cell r="Y1184" t="str">
            <v>EAF3888E</v>
          </cell>
          <cell r="Z1184">
            <v>0</v>
          </cell>
          <cell r="AA1184">
            <v>0</v>
          </cell>
        </row>
        <row r="1185">
          <cell r="Y1185" t="str">
            <v>EAFM081</v>
          </cell>
          <cell r="Z1185" t="str">
            <v>Hearing Film: Film Sound and Music</v>
          </cell>
          <cell r="AA1185" t="str">
            <v>Hearing Film: Film Sound and Music</v>
          </cell>
        </row>
        <row r="1186">
          <cell r="Y1186" t="str">
            <v>EAFM082</v>
          </cell>
          <cell r="Z1186" t="str">
            <v>Movie Mavericks: Creativity, Crisis and Change in 1970s Hollywood</v>
          </cell>
          <cell r="AA1186" t="str">
            <v>Movie Mavericks: Creativity, Crisis and Change in 1970s Hollywood</v>
          </cell>
        </row>
        <row r="1187">
          <cell r="Y1187" t="str">
            <v>EAFM088</v>
          </cell>
          <cell r="Z1187" t="str">
            <v>Sense, Sensation and Cinema</v>
          </cell>
          <cell r="AA1187" t="str">
            <v>Sense, Sensation and Cinema</v>
          </cell>
        </row>
        <row r="1188">
          <cell r="Y1188" t="str">
            <v>EAFM201</v>
          </cell>
          <cell r="Z1188" t="str">
            <v>The Entertainment Value Chain</v>
          </cell>
          <cell r="AA1188" t="str">
            <v>The Entertainment Value Chain</v>
          </cell>
        </row>
        <row r="1189">
          <cell r="Y1189" t="str">
            <v>EARM002</v>
          </cell>
          <cell r="Z1189" t="str">
            <v>Primary Art</v>
          </cell>
          <cell r="AA1189" t="str">
            <v>Primary Art</v>
          </cell>
        </row>
        <row r="1190">
          <cell r="Y1190" t="str">
            <v>EAS1031</v>
          </cell>
          <cell r="Z1190" t="str">
            <v>Introduction to Creative Writing</v>
          </cell>
          <cell r="AA1190" t="str">
            <v>Introduction to Creative Writing</v>
          </cell>
        </row>
        <row r="1191">
          <cell r="Y1191" t="str">
            <v>EAS1032</v>
          </cell>
          <cell r="Z1191" t="str">
            <v>Approaches to Criticism</v>
          </cell>
          <cell r="AA1191" t="str">
            <v>Approaches to Criticism</v>
          </cell>
        </row>
        <row r="1192">
          <cell r="Y1192" t="str">
            <v>EAS1033</v>
          </cell>
          <cell r="Z1192" t="str">
            <v>Critical Practice</v>
          </cell>
          <cell r="AA1192" t="str">
            <v>Critical Practice</v>
          </cell>
        </row>
        <row r="1193">
          <cell r="Y1193" t="str">
            <v>EAS1034</v>
          </cell>
          <cell r="Z1193" t="str">
            <v>Film Studies: An Introduction</v>
          </cell>
          <cell r="AA1193" t="str">
            <v>Film Studies: An Introduction</v>
          </cell>
        </row>
        <row r="1194">
          <cell r="Y1194" t="str">
            <v>EAS1035</v>
          </cell>
          <cell r="Z1194" t="str">
            <v>Beginnings: English Literature Before 1800</v>
          </cell>
          <cell r="AA1194" t="str">
            <v>Beginnings: English Literature Before 1800</v>
          </cell>
        </row>
        <row r="1195">
          <cell r="Y1195" t="str">
            <v>EAS1036</v>
          </cell>
          <cell r="Z1195" t="str">
            <v>Shakespeare</v>
          </cell>
          <cell r="AA1195" t="str">
            <v>Shakespeare</v>
          </cell>
        </row>
        <row r="1196">
          <cell r="Y1196" t="str">
            <v>EAS1037</v>
          </cell>
          <cell r="Z1196" t="str">
            <v>The Novel</v>
          </cell>
          <cell r="AA1196" t="str">
            <v>The Novel</v>
          </cell>
        </row>
        <row r="1197">
          <cell r="Y1197" t="str">
            <v>EAS1038</v>
          </cell>
          <cell r="Z1197" t="str">
            <v>The Poem</v>
          </cell>
          <cell r="AA1197" t="str">
            <v>The Poem</v>
          </cell>
        </row>
        <row r="1198">
          <cell r="Y1198" t="str">
            <v>EAS1040</v>
          </cell>
          <cell r="Z1198" t="str">
            <v>Academic English</v>
          </cell>
          <cell r="AA1198" t="str">
            <v>Academic English</v>
          </cell>
        </row>
        <row r="1199">
          <cell r="Y1199" t="str">
            <v>EAS1041</v>
          </cell>
          <cell r="Z1199" t="str">
            <v>Rethinking Shakespeare</v>
          </cell>
          <cell r="AA1199" t="str">
            <v>Rethinking Shakespeare</v>
          </cell>
        </row>
        <row r="1200">
          <cell r="Y1200" t="str">
            <v>EAS2026</v>
          </cell>
          <cell r="Z1200" t="str">
            <v>Desire and Power:English Lit 1570-1640</v>
          </cell>
          <cell r="AA1200" t="str">
            <v>Desire and Power:English Lit 1570-1640</v>
          </cell>
        </row>
        <row r="1201">
          <cell r="Y1201" t="str">
            <v>EAS2029</v>
          </cell>
          <cell r="Z1201" t="str">
            <v>Revolutions and Evolutions 19C Writings</v>
          </cell>
          <cell r="AA1201" t="str">
            <v>Revolutions and Evolutions 19C Writings</v>
          </cell>
        </row>
        <row r="1202">
          <cell r="Y1202" t="str">
            <v>EAS2071</v>
          </cell>
          <cell r="Z1202" t="str">
            <v>Chaucer and His Contemporaries</v>
          </cell>
          <cell r="AA1202" t="str">
            <v>Chaucer and His Contemporaries</v>
          </cell>
        </row>
        <row r="1203">
          <cell r="Y1203" t="str">
            <v>EAS2074</v>
          </cell>
          <cell r="Z1203" t="str">
            <v>Introduction to American Literature</v>
          </cell>
          <cell r="AA1203" t="str">
            <v>Introduction to American Literature</v>
          </cell>
        </row>
        <row r="1204">
          <cell r="Y1204" t="str">
            <v>EAS2080</v>
          </cell>
          <cell r="Z1204" t="str">
            <v>Renaissance and Revolution</v>
          </cell>
          <cell r="AA1204" t="str">
            <v>Renaissance and Revolution</v>
          </cell>
        </row>
        <row r="1205">
          <cell r="Y1205" t="str">
            <v>EAS2087</v>
          </cell>
          <cell r="Z1205" t="str">
            <v>Creative Writing: Finding a Voice</v>
          </cell>
          <cell r="AA1205" t="str">
            <v>Creative Writing: Finding a Voice</v>
          </cell>
        </row>
        <row r="1206">
          <cell r="Y1206" t="str">
            <v>EAS2102</v>
          </cell>
          <cell r="Z1206" t="str">
            <v>Satire and the City: English Literature 1660-1750</v>
          </cell>
          <cell r="AA1206" t="str">
            <v>Satire and the City: English Literature 1660-1750</v>
          </cell>
        </row>
        <row r="1207">
          <cell r="Y1207" t="str">
            <v>EAS2103</v>
          </cell>
          <cell r="Z1207" t="str">
            <v>Modernism and Modernity: Literature 1900-1960</v>
          </cell>
          <cell r="AA1207" t="str">
            <v>Modernism and Modernity: Literature 1900-1960</v>
          </cell>
        </row>
        <row r="1208">
          <cell r="Y1208" t="str">
            <v>EAS2104</v>
          </cell>
          <cell r="Z1208" t="str">
            <v>Crossing the Water: Transatlantic Literary Relations</v>
          </cell>
          <cell r="AA1208" t="str">
            <v>Crossing the Water: Transatlantic Literary Relations</v>
          </cell>
        </row>
        <row r="1209">
          <cell r="Y1209" t="str">
            <v>EAS2105</v>
          </cell>
          <cell r="Z1209" t="str">
            <v>Theatrical Cultures: Renaissance to Restoration</v>
          </cell>
          <cell r="AA1209" t="str">
            <v>Theatrical Cultures: Renaissance to Restoration</v>
          </cell>
        </row>
        <row r="1210">
          <cell r="Y1210" t="str">
            <v>EAS2106</v>
          </cell>
          <cell r="Z1210" t="str">
            <v>Romanticism</v>
          </cell>
          <cell r="AA1210" t="str">
            <v>Romanticism</v>
          </cell>
        </row>
        <row r="1211">
          <cell r="Y1211" t="str">
            <v>EAS2110</v>
          </cell>
          <cell r="Z1211" t="str">
            <v>North American Study Term 1</v>
          </cell>
          <cell r="AA1211" t="str">
            <v>North American Study Term 1</v>
          </cell>
        </row>
        <row r="1212">
          <cell r="Y1212" t="str">
            <v>EAS2111</v>
          </cell>
          <cell r="Z1212" t="str">
            <v>North American Study Term 2</v>
          </cell>
          <cell r="AA1212" t="str">
            <v>North American Study Term 2</v>
          </cell>
        </row>
        <row r="1213">
          <cell r="Y1213" t="str">
            <v>EAS2999</v>
          </cell>
          <cell r="Z1213" t="str">
            <v>North American Study</v>
          </cell>
          <cell r="AA1213" t="str">
            <v>North American Study</v>
          </cell>
        </row>
        <row r="1214">
          <cell r="Y1214" t="str">
            <v>EAS3003</v>
          </cell>
          <cell r="Z1214" t="str">
            <v>Dissertation</v>
          </cell>
          <cell r="AA1214" t="str">
            <v>Dissertation</v>
          </cell>
        </row>
        <row r="1215">
          <cell r="Y1215" t="str">
            <v>EAS3100</v>
          </cell>
          <cell r="Z1215" t="str">
            <v>Hardy and Women Who Did: the Coming of Modernity</v>
          </cell>
          <cell r="AA1215" t="str">
            <v>Hardy and Women Who Did: the Coming of Modernity</v>
          </cell>
        </row>
        <row r="1216">
          <cell r="Y1216" t="str">
            <v>EAS3110</v>
          </cell>
          <cell r="Z1216" t="str">
            <v>Poet of Revolution: John Milton</v>
          </cell>
          <cell r="AA1216" t="str">
            <v>Poet of Revolution: John Milton</v>
          </cell>
        </row>
        <row r="1217">
          <cell r="Y1217" t="str">
            <v>EAS3116</v>
          </cell>
          <cell r="Z1217" t="str">
            <v>Short Fiction</v>
          </cell>
          <cell r="AA1217" t="str">
            <v>Short Fiction</v>
          </cell>
        </row>
        <row r="1218">
          <cell r="Y1218" t="str">
            <v>EAS3122</v>
          </cell>
          <cell r="Z1218" t="str">
            <v>Creative Writing Dissertation</v>
          </cell>
          <cell r="AA1218" t="str">
            <v>Creative Writing Dissertation</v>
          </cell>
        </row>
        <row r="1219">
          <cell r="Y1219" t="str">
            <v>EAS3123</v>
          </cell>
          <cell r="Z1219" t="str">
            <v>After Elizabeth Literature and Culture in England 1600-1625</v>
          </cell>
          <cell r="AA1219" t="str">
            <v>After Elizabeth Literature and Culture in England 1600-1625</v>
          </cell>
        </row>
        <row r="1220">
          <cell r="Y1220" t="str">
            <v>EAS3127</v>
          </cell>
          <cell r="Z1220" t="str">
            <v>Shakespeare's Spectacular Bodies</v>
          </cell>
          <cell r="AA1220" t="str">
            <v>Shakespeare's Spectacular Bodies</v>
          </cell>
        </row>
        <row r="1221">
          <cell r="Y1221" t="str">
            <v>EAS3128</v>
          </cell>
          <cell r="Z1221" t="str">
            <v>Writing the Short Film</v>
          </cell>
          <cell r="AA1221" t="str">
            <v>Writing the Short Film</v>
          </cell>
        </row>
        <row r="1222">
          <cell r="Y1222" t="str">
            <v>EAS3131</v>
          </cell>
          <cell r="Z1222" t="str">
            <v>Advanced Critical Theory</v>
          </cell>
          <cell r="AA1222" t="str">
            <v>Advanced Critical Theory</v>
          </cell>
        </row>
        <row r="1223">
          <cell r="Y1223" t="str">
            <v>EAS3134</v>
          </cell>
          <cell r="Z1223" t="str">
            <v>Serious Play: Creative Writing Workshop</v>
          </cell>
          <cell r="AA1223" t="str">
            <v>Serious Play: Creative Writing Workshop</v>
          </cell>
        </row>
        <row r="1224">
          <cell r="Y1224" t="str">
            <v>EAS3136</v>
          </cell>
          <cell r="Z1224" t="str">
            <v>Myths of the Nation: Postcolonial Studies</v>
          </cell>
          <cell r="AA1224" t="str">
            <v>Myths of the Nation: Postcolonial Studies</v>
          </cell>
        </row>
        <row r="1225">
          <cell r="Y1225" t="str">
            <v>EAS3137</v>
          </cell>
          <cell r="Z1225" t="str">
            <v>Shakespeare and Renaissance Tragedy</v>
          </cell>
          <cell r="AA1225" t="str">
            <v>Shakespeare and Renaissance Tragedy</v>
          </cell>
        </row>
        <row r="1226">
          <cell r="Y1226" t="str">
            <v>EAS3139</v>
          </cell>
          <cell r="Z1226" t="str">
            <v>Classics of Children's Literature</v>
          </cell>
          <cell r="AA1226" t="str">
            <v>Classics of Children's Literature</v>
          </cell>
        </row>
        <row r="1227">
          <cell r="Y1227" t="str">
            <v>EAS3141</v>
          </cell>
          <cell r="Z1227" t="str">
            <v>Imperial Encounters: the Victorians and their World</v>
          </cell>
          <cell r="AA1227" t="str">
            <v>Imperial Encounters: the Victorians and their World</v>
          </cell>
        </row>
        <row r="1228">
          <cell r="Y1228" t="str">
            <v>EAS3143</v>
          </cell>
          <cell r="Z1228" t="str">
            <v>Romanticism</v>
          </cell>
          <cell r="AA1228" t="str">
            <v>Romanticism</v>
          </cell>
        </row>
        <row r="1229">
          <cell r="Y1229" t="str">
            <v>EAS3145</v>
          </cell>
          <cell r="Z1229" t="str">
            <v>Acts of Writing - Literature and Film 1953 to Present</v>
          </cell>
          <cell r="AA1229" t="str">
            <v>Acts of Writing - Literature and Film 1953 to Present</v>
          </cell>
        </row>
        <row r="1230">
          <cell r="Y1230" t="str">
            <v>EAS3152</v>
          </cell>
          <cell r="Z1230" t="str">
            <v>Heroes and Exiles; English Poetry of the Age of Beowulf</v>
          </cell>
          <cell r="AA1230" t="str">
            <v>Heroes and Exiles; English Poetry of the Age of Beowulf</v>
          </cell>
        </row>
        <row r="1231">
          <cell r="Y1231" t="str">
            <v>EAS3153</v>
          </cell>
          <cell r="Z1231" t="str">
            <v>The Gothic; Texts and Contexts</v>
          </cell>
          <cell r="AA1231" t="str">
            <v>The Gothic; Texts and Contexts</v>
          </cell>
        </row>
        <row r="1232">
          <cell r="Y1232" t="str">
            <v>EAS3155</v>
          </cell>
          <cell r="Z1232" t="str">
            <v>American Childhoods</v>
          </cell>
          <cell r="AA1232" t="str">
            <v>American Childhoods</v>
          </cell>
        </row>
        <row r="1233">
          <cell r="Y1233" t="str">
            <v>EAS3156</v>
          </cell>
          <cell r="Z1233" t="str">
            <v>Jane Austen and the Creation of the Modern Novel</v>
          </cell>
          <cell r="AA1233" t="str">
            <v>Jane Austen and the Creation of the Modern Novel</v>
          </cell>
        </row>
        <row r="1234">
          <cell r="Y1234" t="str">
            <v>EAS3165</v>
          </cell>
          <cell r="Z1234" t="str">
            <v>Charles Dickens and the Condition of England</v>
          </cell>
          <cell r="AA1234" t="str">
            <v>Charles Dickens and the Condition of England</v>
          </cell>
        </row>
        <row r="1235">
          <cell r="Y1235" t="str">
            <v>EAS3166</v>
          </cell>
          <cell r="Z1235" t="str">
            <v>The Graphic Novel</v>
          </cell>
          <cell r="AA1235" t="str">
            <v>The Graphic Novel</v>
          </cell>
        </row>
        <row r="1236">
          <cell r="Y1236" t="str">
            <v>EAS3167</v>
          </cell>
          <cell r="Z1236" t="str">
            <v>James Joyce's Ulysses</v>
          </cell>
          <cell r="AA1236" t="str">
            <v>James Joyce's Ulysses</v>
          </cell>
        </row>
        <row r="1237">
          <cell r="Y1237" t="str">
            <v>EAS3168</v>
          </cell>
          <cell r="Z1237" t="str">
            <v>The American Novel Since 2000</v>
          </cell>
          <cell r="AA1237" t="str">
            <v>The American Novel Since 2000</v>
          </cell>
        </row>
        <row r="1238">
          <cell r="Y1238" t="str">
            <v>EAS3171</v>
          </cell>
          <cell r="Z1238" t="str">
            <v>Literary Communities in Renaissance England</v>
          </cell>
          <cell r="AA1238" t="str">
            <v>Literary Communities in Renaissance England</v>
          </cell>
        </row>
        <row r="1239">
          <cell r="Y1239" t="str">
            <v>EAS3172</v>
          </cell>
          <cell r="Z1239" t="str">
            <v>Antique Romans</v>
          </cell>
          <cell r="AA1239" t="str">
            <v>Antique Romans</v>
          </cell>
        </row>
        <row r="1240">
          <cell r="Y1240" t="str">
            <v>EAS3174</v>
          </cell>
          <cell r="Z1240" t="str">
            <v>The Chamber of Horrors: Victorian Literature and Ornament</v>
          </cell>
          <cell r="AA1240" t="str">
            <v>The Chamber of Horrors: Victorian Literature and Ornament</v>
          </cell>
        </row>
        <row r="1241">
          <cell r="Y1241" t="str">
            <v>EAS3176</v>
          </cell>
          <cell r="Z1241" t="str">
            <v>Performing Digital Humanities: New Media Art and the 21st Century Museum</v>
          </cell>
          <cell r="AA1241" t="str">
            <v>Performing Digital Humanities: New Media Art and the 21st Century Museum</v>
          </cell>
        </row>
        <row r="1242">
          <cell r="Y1242" t="str">
            <v>EAS3177</v>
          </cell>
          <cell r="Z1242" t="str">
            <v>India Uncovered - Representations in Film and Fiction</v>
          </cell>
          <cell r="AA1242" t="str">
            <v>India Uncovered - Representations in Film and Fiction</v>
          </cell>
        </row>
        <row r="1243">
          <cell r="Y1243" t="str">
            <v>EAS3178</v>
          </cell>
          <cell r="Z1243" t="str">
            <v>Life-Writing: History, Form, Practice</v>
          </cell>
          <cell r="AA1243" t="str">
            <v>Life-Writing: History, Form, Practice</v>
          </cell>
        </row>
        <row r="1244">
          <cell r="Y1244" t="str">
            <v>EAS3179</v>
          </cell>
          <cell r="Z1244" t="str">
            <v>Life and Death in Early Modern Literature</v>
          </cell>
          <cell r="AA1244" t="str">
            <v>Life and Death in Early Modern Literature</v>
          </cell>
        </row>
        <row r="1245">
          <cell r="Y1245" t="str">
            <v>EAS3180</v>
          </cell>
          <cell r="Z1245" t="str">
            <v>Literature/Anti-Literature</v>
          </cell>
          <cell r="AA1245" t="str">
            <v>Literature/Anti-Literature</v>
          </cell>
        </row>
        <row r="1246">
          <cell r="Y1246" t="str">
            <v>EAS3214</v>
          </cell>
          <cell r="Z1246" t="str">
            <v>Cultures of Shakespeare</v>
          </cell>
          <cell r="AA1246" t="str">
            <v>Cultures of Shakespeare</v>
          </cell>
        </row>
        <row r="1247">
          <cell r="Y1247" t="str">
            <v>EAS3215</v>
          </cell>
          <cell r="Z1247" t="str">
            <v>Romance in the Age of Chaucer</v>
          </cell>
          <cell r="AA1247" t="str">
            <v>Romance in the Age of Chaucer</v>
          </cell>
        </row>
        <row r="1248">
          <cell r="Y1248" t="str">
            <v>EAS3216</v>
          </cell>
          <cell r="Z1248" t="str">
            <v>British Poetry of the First World War</v>
          </cell>
          <cell r="AA1248" t="str">
            <v>British Poetry of the First World War</v>
          </cell>
        </row>
        <row r="1249">
          <cell r="Y1249" t="str">
            <v>EAS3217</v>
          </cell>
          <cell r="Z1249" t="str">
            <v>Crime and Punishment: Detective Fiction from the Rue Morgue to the Millenium</v>
          </cell>
          <cell r="AA1249" t="str">
            <v>Crime and Punishment: Detective Fiction from the Rue Morgue to the Millenium</v>
          </cell>
        </row>
        <row r="1250">
          <cell r="Y1250" t="str">
            <v>EAS3218</v>
          </cell>
          <cell r="Z1250" t="str">
            <v>Digital and Cyberculture Studies: Reading in the 21st Century</v>
          </cell>
          <cell r="AA1250" t="str">
            <v>Digital and Cyberculture Studies: Reading in the 21st Century</v>
          </cell>
        </row>
        <row r="1251">
          <cell r="Y1251" t="str">
            <v>EAS3219</v>
          </cell>
          <cell r="Z1251" t="str">
            <v>Virginia Woolf: Fiction, Feeling, Form</v>
          </cell>
          <cell r="AA1251" t="str">
            <v>Virginia Woolf: Fiction, Feeling, Form</v>
          </cell>
        </row>
        <row r="1252">
          <cell r="Y1252" t="str">
            <v>EAS3220</v>
          </cell>
          <cell r="Z1252" t="str">
            <v>Great Texts of Literature</v>
          </cell>
          <cell r="AA1252" t="str">
            <v>Great Texts of Literature</v>
          </cell>
        </row>
        <row r="1253">
          <cell r="Y1253" t="str">
            <v>EAS3223</v>
          </cell>
          <cell r="Z1253" t="str">
            <v>J.D. Salinger and the Craft of Writing</v>
          </cell>
          <cell r="AA1253" t="str">
            <v>J.D. Salinger and the Craft of Writing</v>
          </cell>
        </row>
        <row r="1254">
          <cell r="Y1254" t="str">
            <v>EAS3225</v>
          </cell>
          <cell r="Z1254" t="str">
            <v>'Reader, I Married Him': The Evolution of Romance Fiction from 1740 to the Present</v>
          </cell>
          <cell r="AA1254" t="str">
            <v>'Reader, I Married Him': The Evolution of Romance Fiction from 1740 to the Present</v>
          </cell>
        </row>
        <row r="1255">
          <cell r="Y1255" t="str">
            <v>EAS3226</v>
          </cell>
          <cell r="Z1255" t="str">
            <v>Modern Irish Literature</v>
          </cell>
          <cell r="AA1255" t="str">
            <v>Modern Irish Literature</v>
          </cell>
        </row>
        <row r="1256">
          <cell r="Y1256" t="str">
            <v>EAS3227</v>
          </cell>
          <cell r="Z1256" t="str">
            <v>Greek Fire</v>
          </cell>
          <cell r="AA1256" t="str">
            <v>Greek Fire</v>
          </cell>
        </row>
        <row r="1257">
          <cell r="Y1257" t="str">
            <v>EAS3228</v>
          </cell>
          <cell r="Z1257" t="str">
            <v>Romance from Chaucer to Shakespeare</v>
          </cell>
          <cell r="AA1257" t="str">
            <v>Romance from Chaucer to Shakespeare</v>
          </cell>
        </row>
        <row r="1258">
          <cell r="Y1258" t="str">
            <v>EAS3229</v>
          </cell>
          <cell r="Z1258" t="str">
            <v>Gothic Evolutions: Literature and Visual Culture</v>
          </cell>
          <cell r="AA1258" t="str">
            <v>Gothic Evolutions: Literature and Visual Culture</v>
          </cell>
        </row>
        <row r="1259">
          <cell r="Y1259" t="str">
            <v>EAS3230</v>
          </cell>
          <cell r="Z1259" t="str">
            <v>Prostitutes, Pornographers, and Inverts: Sex in the Literature of the Long Nineteenth Century</v>
          </cell>
          <cell r="AA1259" t="str">
            <v>Prostitutes, Pornographers, and Inverts: Sex in the Literature of the Long Nineteenth Century</v>
          </cell>
        </row>
        <row r="1260">
          <cell r="Y1260" t="str">
            <v>EAS3231</v>
          </cell>
          <cell r="Z1260" t="str">
            <v>Spectacular Bodies: Shakespeare and Counter-cultural Performance</v>
          </cell>
          <cell r="AA1260" t="str">
            <v>Spectacular Bodies: Shakespeare and Counter-cultural Performance</v>
          </cell>
        </row>
        <row r="1261">
          <cell r="Y1261" t="str">
            <v>EAS3232</v>
          </cell>
          <cell r="Z1261" t="str">
            <v>Jane Austen and the Novel</v>
          </cell>
          <cell r="AA1261" t="str">
            <v>Jane Austen and the Novel</v>
          </cell>
        </row>
        <row r="1262">
          <cell r="Y1262" t="str">
            <v>EAS3888E</v>
          </cell>
          <cell r="Z1262">
            <v>0</v>
          </cell>
          <cell r="AA1262">
            <v>0</v>
          </cell>
        </row>
        <row r="1263">
          <cell r="Y1263" t="str">
            <v>EASM023</v>
          </cell>
          <cell r="Z1263">
            <v>0</v>
          </cell>
          <cell r="AA1263">
            <v>0</v>
          </cell>
        </row>
        <row r="1264">
          <cell r="Y1264" t="str">
            <v>EASM085A</v>
          </cell>
          <cell r="Z1264" t="str">
            <v>Heretics and Mystics: Language, Society and the Divine, 1300-1500</v>
          </cell>
          <cell r="AA1264" t="str">
            <v>Heretics and Mystics: Language, Society and the Divine, 1300-1500</v>
          </cell>
        </row>
        <row r="1265">
          <cell r="Y1265" t="str">
            <v>EASM099</v>
          </cell>
          <cell r="Z1265" t="str">
            <v>Making Progress? Literature in A Changing Environment</v>
          </cell>
          <cell r="AA1265" t="str">
            <v>Making Progress? Literature in A Changing Environment</v>
          </cell>
        </row>
        <row r="1266">
          <cell r="Y1266" t="str">
            <v>EASM106</v>
          </cell>
          <cell r="Z1266" t="str">
            <v>Criticism and Theory: Current Debates</v>
          </cell>
          <cell r="AA1266" t="str">
            <v>Criticism and Theory: Current Debates</v>
          </cell>
        </row>
        <row r="1267">
          <cell r="Y1267" t="str">
            <v>EASM109</v>
          </cell>
          <cell r="Z1267" t="str">
            <v>Bodies Politics: Cultural and Sexual Politics in England, 1603-1679</v>
          </cell>
          <cell r="AA1267" t="str">
            <v>Bodies Politics: Cultural and Sexual Politics in England, 1603-1679</v>
          </cell>
        </row>
        <row r="1268">
          <cell r="Y1268" t="str">
            <v>EASM110</v>
          </cell>
          <cell r="Z1268" t="str">
            <v>Empire and Decadence</v>
          </cell>
          <cell r="AA1268" t="str">
            <v>Empire and Decadence</v>
          </cell>
        </row>
        <row r="1269">
          <cell r="Y1269" t="str">
            <v>EASM113</v>
          </cell>
          <cell r="Z1269" t="str">
            <v>Criticism and Theory: Aesthetics, Authority and Agency</v>
          </cell>
          <cell r="AA1269" t="str">
            <v>Criticism and Theory: Aesthetics, Authority and Agency</v>
          </cell>
        </row>
        <row r="1270">
          <cell r="Y1270" t="str">
            <v>EASM118</v>
          </cell>
          <cell r="Z1270" t="str">
            <v>The Body and Identity in the Age of Reason</v>
          </cell>
          <cell r="AA1270" t="str">
            <v>The Body and Identity in the Age of Reason</v>
          </cell>
        </row>
        <row r="1271">
          <cell r="Y1271" t="str">
            <v>EASM121</v>
          </cell>
          <cell r="Z1271" t="str">
            <v>The Poetry of Events - Building a Plot</v>
          </cell>
          <cell r="AA1271" t="str">
            <v>The Poetry of Events - Building a Plot</v>
          </cell>
        </row>
        <row r="1272">
          <cell r="Y1272" t="str">
            <v>EASM122</v>
          </cell>
          <cell r="Z1272" t="str">
            <v>Writing for the Screen</v>
          </cell>
          <cell r="AA1272" t="str">
            <v>Writing for the Screen</v>
          </cell>
        </row>
        <row r="1273">
          <cell r="Y1273" t="str">
            <v>EASM123</v>
          </cell>
          <cell r="Z1273" t="str">
            <v>Creative Writing Dissertation</v>
          </cell>
          <cell r="AA1273" t="str">
            <v>Creative Writing Dissertation</v>
          </cell>
        </row>
        <row r="1274">
          <cell r="Y1274" t="str">
            <v>EASM124</v>
          </cell>
          <cell r="Z1274" t="str">
            <v>Country, City and Court: Renaissance Literature 1558-1618</v>
          </cell>
          <cell r="AA1274" t="str">
            <v>Country, City and Court: Renaissance Literature 1558-1618</v>
          </cell>
        </row>
        <row r="1275">
          <cell r="Y1275" t="str">
            <v>EASM128</v>
          </cell>
          <cell r="Z1275" t="str">
            <v>From Orientalism to Globalization: Debates in Postcolonial Studies</v>
          </cell>
          <cell r="AA1275" t="str">
            <v>From Orientalism to Globalization: Debates in Postcolonial Studies</v>
          </cell>
        </row>
        <row r="1276">
          <cell r="Y1276" t="str">
            <v>EASM133</v>
          </cell>
          <cell r="Z1276" t="str">
            <v>The Structures of Realism</v>
          </cell>
          <cell r="AA1276" t="str">
            <v>The Structures of Realism</v>
          </cell>
        </row>
        <row r="1277">
          <cell r="Y1277" t="str">
            <v>EASM142</v>
          </cell>
          <cell r="Z1277" t="str">
            <v>Revival &amp; Return: Using the Past from Pope to Keats</v>
          </cell>
          <cell r="AA1277" t="str">
            <v>Revival &amp; Return: Using the Past from Pope to Keats</v>
          </cell>
        </row>
        <row r="1278">
          <cell r="Y1278" t="str">
            <v>EASM143</v>
          </cell>
          <cell r="Z1278" t="str">
            <v>Text, Theory, Context: Modern and Contemporary Writing in English</v>
          </cell>
          <cell r="AA1278" t="str">
            <v>Text, Theory, Context: Modern and Contemporary Writing in English</v>
          </cell>
        </row>
        <row r="1279">
          <cell r="Y1279" t="str">
            <v>EASM144</v>
          </cell>
          <cell r="Z1279" t="str">
            <v>Image, Shape and Music</v>
          </cell>
          <cell r="AA1279" t="str">
            <v>Image, Shape and Music</v>
          </cell>
        </row>
        <row r="1280">
          <cell r="Y1280" t="str">
            <v>EASM146</v>
          </cell>
          <cell r="Z1280" t="str">
            <v>Post-9/11 Literature and Culture</v>
          </cell>
          <cell r="AA1280" t="str">
            <v>Post-9/11 Literature and Culture</v>
          </cell>
        </row>
        <row r="1281">
          <cell r="Y1281" t="str">
            <v>EASM150</v>
          </cell>
          <cell r="Z1281" t="str">
            <v>Empire, Decadence and Modernity: Literature 1870-1910</v>
          </cell>
          <cell r="AA1281" t="str">
            <v>Empire, Decadence and Modernity: Literature 1870-1910</v>
          </cell>
        </row>
        <row r="1282">
          <cell r="Y1282" t="str">
            <v>EASM151</v>
          </cell>
          <cell r="Z1282" t="str">
            <v>Modernism and Material Culture</v>
          </cell>
          <cell r="AA1282" t="str">
            <v>Modernism and Material Culture</v>
          </cell>
        </row>
        <row r="1283">
          <cell r="Y1283" t="str">
            <v>EASM152</v>
          </cell>
          <cell r="Z1283" t="str">
            <v>Criticism and Theory: Critical and Literary Theory in a Global Context</v>
          </cell>
          <cell r="AA1283" t="str">
            <v>Criticism and Theory: Critical and Literary Theory in a Global Context</v>
          </cell>
        </row>
        <row r="1284">
          <cell r="Y1284" t="str">
            <v>EASM153</v>
          </cell>
          <cell r="Z1284" t="str">
            <v>Beyond the Border: The Politics of Place in Contemporary North American Literature and Culture</v>
          </cell>
          <cell r="AA1284" t="str">
            <v>Beyond the Border: The Politics of Place in Contemporary North American Literature and Culture</v>
          </cell>
        </row>
        <row r="1285">
          <cell r="Y1285" t="str">
            <v>EASM154</v>
          </cell>
          <cell r="Z1285" t="str">
            <v>The Body and Identity</v>
          </cell>
          <cell r="AA1285" t="str">
            <v>The Body and Identity</v>
          </cell>
        </row>
        <row r="1286">
          <cell r="Y1286" t="str">
            <v>ECM1101</v>
          </cell>
          <cell r="Z1286" t="str">
            <v>Professional Studies and Skills Development 1</v>
          </cell>
          <cell r="AA1286" t="str">
            <v>Professional Studies and Skills Development 1</v>
          </cell>
        </row>
        <row r="1287">
          <cell r="Y1287" t="str">
            <v>ECM1102</v>
          </cell>
          <cell r="Z1287" t="str">
            <v>Core Engineering 1</v>
          </cell>
          <cell r="AA1287" t="str">
            <v>Core Engineering 1</v>
          </cell>
        </row>
        <row r="1288">
          <cell r="Y1288" t="str">
            <v>ECM1104</v>
          </cell>
          <cell r="Z1288" t="str">
            <v>Engineering Mathematics B</v>
          </cell>
          <cell r="AA1288" t="str">
            <v>Engineering Mathematics B</v>
          </cell>
        </row>
        <row r="1289">
          <cell r="Y1289" t="str">
            <v>ECM1106</v>
          </cell>
          <cell r="Z1289" t="str">
            <v>Electronics for Engineers: Core Engineering 2</v>
          </cell>
          <cell r="AA1289" t="str">
            <v>Electronics for Engineers: Core Engineering 2</v>
          </cell>
        </row>
        <row r="1290">
          <cell r="Y1290" t="str">
            <v>ECM1107</v>
          </cell>
          <cell r="Z1290" t="str">
            <v>Materials and Manufacturing: Core Engineering 2</v>
          </cell>
          <cell r="AA1290" t="str">
            <v>Materials and Manufacturing: Core Engineering 2</v>
          </cell>
        </row>
        <row r="1291">
          <cell r="Y1291" t="str">
            <v>ECM1108</v>
          </cell>
          <cell r="Z1291" t="str">
            <v>Engineering Mechanics: Core Engineering 2</v>
          </cell>
          <cell r="AA1291" t="str">
            <v>Engineering Mechanics: Core Engineering 2</v>
          </cell>
        </row>
        <row r="1292">
          <cell r="Y1292" t="str">
            <v>ECM1407</v>
          </cell>
          <cell r="Z1292" t="str">
            <v>Social and Professional Issues of the Information Age</v>
          </cell>
          <cell r="AA1292" t="str">
            <v>Social and Professional Issues of the Information Age</v>
          </cell>
        </row>
        <row r="1293">
          <cell r="Y1293" t="str">
            <v>ECM1408</v>
          </cell>
          <cell r="Z1293" t="str">
            <v>Programming for Science</v>
          </cell>
          <cell r="AA1293" t="str">
            <v>Programming for Science</v>
          </cell>
        </row>
        <row r="1294">
          <cell r="Y1294" t="str">
            <v>ECM1409</v>
          </cell>
          <cell r="Z1294" t="str">
            <v>Programming for Business</v>
          </cell>
          <cell r="AA1294" t="str">
            <v>Programming for Business</v>
          </cell>
        </row>
        <row r="1295">
          <cell r="Y1295" t="str">
            <v>ECM1410</v>
          </cell>
          <cell r="Z1295" t="str">
            <v>Object-Oriented Programming</v>
          </cell>
          <cell r="AA1295" t="str">
            <v>Object-Oriented Programming</v>
          </cell>
        </row>
        <row r="1296">
          <cell r="Y1296" t="str">
            <v>ECM1411</v>
          </cell>
          <cell r="Z1296" t="str">
            <v>Elements of Computing</v>
          </cell>
          <cell r="AA1296" t="str">
            <v>Elements of Computing</v>
          </cell>
        </row>
        <row r="1297">
          <cell r="Y1297" t="str">
            <v>ECM1412</v>
          </cell>
          <cell r="Z1297" t="str">
            <v>Frontiers of Computer Science</v>
          </cell>
          <cell r="AA1297" t="str">
            <v>Frontiers of Computer Science</v>
          </cell>
        </row>
        <row r="1298">
          <cell r="Y1298" t="str">
            <v>ECM1413</v>
          </cell>
          <cell r="Z1298" t="str">
            <v>Computers and the Internet</v>
          </cell>
          <cell r="AA1298" t="str">
            <v>Computers and the Internet</v>
          </cell>
        </row>
        <row r="1299">
          <cell r="Y1299" t="str">
            <v>ECM1414</v>
          </cell>
          <cell r="Z1299" t="str">
            <v>Data Structures and Algorithms</v>
          </cell>
          <cell r="AA1299" t="str">
            <v>Data Structures and Algorithms</v>
          </cell>
        </row>
        <row r="1300">
          <cell r="Y1300" t="str">
            <v>ECM1415</v>
          </cell>
          <cell r="Z1300" t="str">
            <v>Discrete Mathematics for Computer Science</v>
          </cell>
          <cell r="AA1300" t="str">
            <v>Discrete Mathematics for Computer Science</v>
          </cell>
        </row>
        <row r="1301">
          <cell r="Y1301" t="str">
            <v>ECM1701</v>
          </cell>
          <cell r="Z1301" t="str">
            <v>Vectors and Matrices</v>
          </cell>
          <cell r="AA1301" t="str">
            <v>Vectors and Matrices</v>
          </cell>
        </row>
        <row r="1302">
          <cell r="Y1302" t="str">
            <v>ECM1702</v>
          </cell>
          <cell r="Z1302" t="str">
            <v>Calculus and Geometry</v>
          </cell>
          <cell r="AA1302" t="str">
            <v>Calculus and Geometry</v>
          </cell>
        </row>
        <row r="1303">
          <cell r="Y1303" t="str">
            <v>ECM1704</v>
          </cell>
          <cell r="Z1303" t="str">
            <v>Mathematical Investigations</v>
          </cell>
          <cell r="AA1303" t="str">
            <v>Mathematical Investigations</v>
          </cell>
        </row>
        <row r="1304">
          <cell r="Y1304" t="str">
            <v>ECM1705</v>
          </cell>
          <cell r="Z1304" t="str">
            <v>Advanced Calculus</v>
          </cell>
          <cell r="AA1304" t="str">
            <v>Advanced Calculus</v>
          </cell>
        </row>
        <row r="1305">
          <cell r="Y1305" t="str">
            <v>ECM1706</v>
          </cell>
          <cell r="Z1305" t="str">
            <v>Numbers, Symmetries and Groups</v>
          </cell>
          <cell r="AA1305" t="str">
            <v>Numbers, Symmetries and Groups</v>
          </cell>
        </row>
        <row r="1306">
          <cell r="Y1306" t="str">
            <v>ECM1707</v>
          </cell>
          <cell r="Z1306" t="str">
            <v>Probability and Discrete Maths</v>
          </cell>
          <cell r="AA1306" t="str">
            <v>Probability and Discrete Maths</v>
          </cell>
        </row>
        <row r="1307">
          <cell r="Y1307" t="str">
            <v>ECM1708</v>
          </cell>
          <cell r="Z1307" t="str">
            <v>Dynamics</v>
          </cell>
          <cell r="AA1307" t="str">
            <v>Dynamics</v>
          </cell>
        </row>
        <row r="1308">
          <cell r="Y1308" t="str">
            <v>ECM1709</v>
          </cell>
          <cell r="Z1308" t="str">
            <v>Programming for Mathematics</v>
          </cell>
          <cell r="AA1308" t="str">
            <v>Programming for Mathematics</v>
          </cell>
        </row>
        <row r="1309">
          <cell r="Y1309" t="str">
            <v>ECM2102</v>
          </cell>
          <cell r="Z1309" t="str">
            <v>Management and Management Science</v>
          </cell>
          <cell r="AA1309" t="str">
            <v>Management and Management Science</v>
          </cell>
        </row>
        <row r="1310">
          <cell r="Y1310" t="str">
            <v>ECM2103</v>
          </cell>
          <cell r="Z1310" t="str">
            <v>Introduction to Mechanical Engineering Design</v>
          </cell>
          <cell r="AA1310" t="str">
            <v>Introduction to Mechanical Engineering Design</v>
          </cell>
        </row>
        <row r="1311">
          <cell r="Y1311" t="str">
            <v>ECM2105</v>
          </cell>
          <cell r="Z1311" t="str">
            <v>Control Engineering</v>
          </cell>
          <cell r="AA1311" t="str">
            <v>Control Engineering</v>
          </cell>
        </row>
        <row r="1312">
          <cell r="Y1312" t="str">
            <v>ECM2106</v>
          </cell>
          <cell r="Z1312" t="str">
            <v>Manufacturing Systems</v>
          </cell>
          <cell r="AA1312" t="str">
            <v>Manufacturing Systems</v>
          </cell>
        </row>
        <row r="1313">
          <cell r="Y1313" t="str">
            <v>ECM2108</v>
          </cell>
          <cell r="Z1313" t="str">
            <v>Construction Methods and Materials</v>
          </cell>
          <cell r="AA1313" t="str">
            <v>Construction Methods and Materials</v>
          </cell>
        </row>
        <row r="1314">
          <cell r="Y1314" t="str">
            <v>ECM2109</v>
          </cell>
          <cell r="Z1314" t="str">
            <v>Structures</v>
          </cell>
          <cell r="AA1314" t="str">
            <v>Structures</v>
          </cell>
        </row>
        <row r="1315">
          <cell r="Y1315" t="str">
            <v>ECM2110</v>
          </cell>
          <cell r="Z1315" t="str">
            <v>Geotechnics 1</v>
          </cell>
          <cell r="AA1315" t="str">
            <v>Geotechnics 1</v>
          </cell>
        </row>
        <row r="1316">
          <cell r="Y1316" t="str">
            <v>ECM2111</v>
          </cell>
          <cell r="Z1316" t="str">
            <v>Mathematical Modelling of Engineering Systems</v>
          </cell>
          <cell r="AA1316" t="str">
            <v>Mathematical Modelling of Engineering Systems</v>
          </cell>
        </row>
        <row r="1317">
          <cell r="Y1317" t="str">
            <v>ECM2112</v>
          </cell>
          <cell r="Z1317" t="str">
            <v>Professional Studies &amp; Skills Development 2</v>
          </cell>
          <cell r="AA1317" t="str">
            <v>Professional Studies &amp; Skills Development 2</v>
          </cell>
        </row>
        <row r="1318">
          <cell r="Y1318" t="str">
            <v>ECM2113</v>
          </cell>
          <cell r="Z1318" t="str">
            <v>Thermofluid Engineering</v>
          </cell>
          <cell r="AA1318" t="str">
            <v>Thermofluid Engineering</v>
          </cell>
        </row>
        <row r="1319">
          <cell r="Y1319" t="str">
            <v>ECM2114</v>
          </cell>
          <cell r="Z1319" t="str">
            <v>Solid Mechanics</v>
          </cell>
          <cell r="AA1319" t="str">
            <v>Solid Mechanics</v>
          </cell>
        </row>
        <row r="1320">
          <cell r="Y1320" t="str">
            <v>ECM2115</v>
          </cell>
          <cell r="Z1320" t="str">
            <v>Pics, Microcontrollers and Microprocessors</v>
          </cell>
          <cell r="AA1320" t="str">
            <v>Pics, Microcontrollers and Microprocessors</v>
          </cell>
        </row>
        <row r="1321">
          <cell r="Y1321" t="str">
            <v>ECM2117</v>
          </cell>
          <cell r="Z1321" t="str">
            <v>Communication and Networking Technologies</v>
          </cell>
          <cell r="AA1321" t="str">
            <v>Communication and Networking Technologies</v>
          </cell>
        </row>
        <row r="1322">
          <cell r="Y1322" t="str">
            <v>ECM2118</v>
          </cell>
          <cell r="Z1322" t="str">
            <v>Analogue and Digital Electronics Design</v>
          </cell>
          <cell r="AA1322" t="str">
            <v>Analogue and Digital Electronics Design</v>
          </cell>
        </row>
        <row r="1323">
          <cell r="Y1323" t="str">
            <v>ECM2119</v>
          </cell>
          <cell r="Z1323" t="str">
            <v>Mathematical Modelling and Control Engineering</v>
          </cell>
          <cell r="AA1323" t="str">
            <v>Mathematical Modelling and Control Engineering</v>
          </cell>
        </row>
        <row r="1324">
          <cell r="Y1324" t="str">
            <v>ECM2120</v>
          </cell>
          <cell r="Z1324" t="str">
            <v>Materials Engineering</v>
          </cell>
          <cell r="AA1324" t="str">
            <v>Materials Engineering</v>
          </cell>
        </row>
        <row r="1325">
          <cell r="Y1325" t="str">
            <v>ECM2407</v>
          </cell>
          <cell r="Z1325" t="str">
            <v>Information Systems</v>
          </cell>
          <cell r="AA1325" t="str">
            <v>Information Systems</v>
          </cell>
        </row>
        <row r="1326">
          <cell r="Y1326" t="str">
            <v>ECM2414</v>
          </cell>
          <cell r="Z1326" t="str">
            <v>Software Development</v>
          </cell>
          <cell r="AA1326" t="str">
            <v>Software Development</v>
          </cell>
        </row>
        <row r="1327">
          <cell r="Y1327" t="str">
            <v>ECM2415</v>
          </cell>
          <cell r="Z1327" t="str">
            <v>Software Engineering</v>
          </cell>
          <cell r="AA1327" t="str">
            <v>Software Engineering</v>
          </cell>
        </row>
        <row r="1328">
          <cell r="Y1328" t="str">
            <v>ECM2416</v>
          </cell>
          <cell r="Z1328" t="str">
            <v>IT Management &amp; Professional Skills</v>
          </cell>
          <cell r="AA1328" t="str">
            <v>IT Management &amp; Professional Skills</v>
          </cell>
        </row>
        <row r="1329">
          <cell r="Y1329" t="str">
            <v>ECM2417</v>
          </cell>
          <cell r="Z1329">
            <v>0</v>
          </cell>
          <cell r="AA1329">
            <v>0</v>
          </cell>
        </row>
        <row r="1330">
          <cell r="Y1330" t="str">
            <v>ECM2418</v>
          </cell>
          <cell r="Z1330" t="str">
            <v>Compter Languages and Representations</v>
          </cell>
          <cell r="AA1330" t="str">
            <v>Compter Languages and Representations</v>
          </cell>
        </row>
        <row r="1331">
          <cell r="Y1331" t="str">
            <v>ECM2419</v>
          </cell>
          <cell r="Z1331" t="str">
            <v>Database Theory and Design</v>
          </cell>
          <cell r="AA1331" t="str">
            <v>Database Theory and Design</v>
          </cell>
        </row>
        <row r="1332">
          <cell r="Y1332" t="str">
            <v>ECM2420</v>
          </cell>
          <cell r="Z1332" t="str">
            <v>Applied Computing</v>
          </cell>
          <cell r="AA1332" t="str">
            <v>Applied Computing</v>
          </cell>
        </row>
        <row r="1333">
          <cell r="Y1333" t="str">
            <v>ECM2422</v>
          </cell>
          <cell r="Z1333" t="str">
            <v>Programming for the Web</v>
          </cell>
          <cell r="AA1333" t="str">
            <v>Programming for the Web</v>
          </cell>
        </row>
        <row r="1334">
          <cell r="Y1334" t="str">
            <v>ECM2423</v>
          </cell>
          <cell r="Z1334" t="str">
            <v>Artificial Intelligence and Applications</v>
          </cell>
          <cell r="AA1334" t="str">
            <v>Artificial Intelligence and Applications</v>
          </cell>
        </row>
        <row r="1335">
          <cell r="Y1335" t="str">
            <v>ECM2424</v>
          </cell>
          <cell r="Z1335" t="str">
            <v>The C Family - The History and Applications of C, Objective C, C++ and C#</v>
          </cell>
          <cell r="AA1335" t="str">
            <v>The C Family - The History and Applications of C, Objective C, C++ and C#</v>
          </cell>
        </row>
        <row r="1336">
          <cell r="Y1336" t="str">
            <v>ECM2701</v>
          </cell>
          <cell r="Z1336" t="str">
            <v>Analysis</v>
          </cell>
          <cell r="AA1336" t="str">
            <v>Analysis</v>
          </cell>
        </row>
        <row r="1337">
          <cell r="Y1337" t="str">
            <v>ECM2702</v>
          </cell>
          <cell r="Z1337" t="str">
            <v>Differential Equations</v>
          </cell>
          <cell r="AA1337" t="str">
            <v>Differential Equations</v>
          </cell>
        </row>
        <row r="1338">
          <cell r="Y1338" t="str">
            <v>ECM2704</v>
          </cell>
          <cell r="Z1338" t="str">
            <v>Numerics and Optimisation</v>
          </cell>
          <cell r="AA1338" t="str">
            <v>Numerics and Optimisation</v>
          </cell>
        </row>
        <row r="1339">
          <cell r="Y1339" t="str">
            <v>ECM2705</v>
          </cell>
          <cell r="Z1339" t="str">
            <v>Algebraic Structures</v>
          </cell>
          <cell r="AA1339" t="str">
            <v>Algebraic Structures</v>
          </cell>
        </row>
        <row r="1340">
          <cell r="Y1340" t="str">
            <v>ECM2706</v>
          </cell>
          <cell r="Z1340" t="str">
            <v>Vector Calculus and Applications</v>
          </cell>
          <cell r="AA1340" t="str">
            <v>Vector Calculus and Applications</v>
          </cell>
        </row>
        <row r="1341">
          <cell r="Y1341" t="str">
            <v>ECM2707</v>
          </cell>
          <cell r="Z1341" t="str">
            <v>Systems, Series and Transforms</v>
          </cell>
          <cell r="AA1341" t="str">
            <v>Systems, Series and Transforms</v>
          </cell>
        </row>
        <row r="1342">
          <cell r="Y1342" t="str">
            <v>ECM2709</v>
          </cell>
          <cell r="Z1342" t="str">
            <v>Statistics</v>
          </cell>
          <cell r="AA1342" t="str">
            <v>Statistics</v>
          </cell>
        </row>
        <row r="1343">
          <cell r="Y1343" t="str">
            <v>ECM2710</v>
          </cell>
          <cell r="Z1343" t="str">
            <v>Statistical Modelling</v>
          </cell>
          <cell r="AA1343" t="str">
            <v>Statistical Modelling</v>
          </cell>
        </row>
        <row r="1344">
          <cell r="Y1344" t="str">
            <v>ECM2711</v>
          </cell>
          <cell r="Z1344" t="str">
            <v>Groups, Rings and Fields</v>
          </cell>
          <cell r="AA1344" t="str">
            <v>Groups, Rings and Fields</v>
          </cell>
        </row>
        <row r="1345">
          <cell r="Y1345" t="str">
            <v>ECM2712</v>
          </cell>
          <cell r="Z1345" t="str">
            <v>Linear Algebra</v>
          </cell>
          <cell r="AA1345" t="str">
            <v>Linear Algebra</v>
          </cell>
        </row>
        <row r="1346">
          <cell r="Y1346" t="str">
            <v>ECM2901</v>
          </cell>
          <cell r="Z1346" t="str">
            <v>Mathematics of the Environment II</v>
          </cell>
          <cell r="AA1346" t="str">
            <v>Mathematics of the Environment II</v>
          </cell>
        </row>
        <row r="1347">
          <cell r="Y1347" t="str">
            <v>ECM3101</v>
          </cell>
          <cell r="Z1347" t="str">
            <v>Individual Project (Beng)</v>
          </cell>
          <cell r="AA1347" t="str">
            <v>Individual Project (Beng)</v>
          </cell>
        </row>
        <row r="1348">
          <cell r="Y1348" t="str">
            <v>ECM3102</v>
          </cell>
          <cell r="Z1348" t="str">
            <v>Individual Project (Meng)</v>
          </cell>
          <cell r="AA1348" t="str">
            <v>Individual Project (Meng)</v>
          </cell>
        </row>
        <row r="1349">
          <cell r="Y1349" t="str">
            <v>ECM3104</v>
          </cell>
          <cell r="Z1349" t="str">
            <v>Electromagnetics and  Wave Propagation A</v>
          </cell>
          <cell r="AA1349" t="str">
            <v>Electromagnetics and  Wave Propagation A</v>
          </cell>
        </row>
        <row r="1350">
          <cell r="Y1350" t="str">
            <v>ECM3105</v>
          </cell>
          <cell r="Z1350" t="str">
            <v>Electromagnetics and  Wave Propagation B</v>
          </cell>
          <cell r="AA1350" t="str">
            <v>Electromagnetics and  Wave Propagation B</v>
          </cell>
        </row>
        <row r="1351">
          <cell r="Y1351" t="str">
            <v>ECM3110</v>
          </cell>
          <cell r="Z1351" t="str">
            <v>Thermofluids and Energy Conversion A</v>
          </cell>
          <cell r="AA1351" t="str">
            <v>Thermofluids and Energy Conversion A</v>
          </cell>
        </row>
        <row r="1352">
          <cell r="Y1352" t="str">
            <v>ECM3111</v>
          </cell>
          <cell r="Z1352" t="str">
            <v>Thermofluids and Energy Conversion B</v>
          </cell>
          <cell r="AA1352" t="str">
            <v>Thermofluids and Energy Conversion B</v>
          </cell>
        </row>
        <row r="1353">
          <cell r="Y1353" t="str">
            <v>ECM3112</v>
          </cell>
          <cell r="Z1353" t="str">
            <v>Computational Engineering A</v>
          </cell>
          <cell r="AA1353" t="str">
            <v>Computational Engineering A</v>
          </cell>
        </row>
        <row r="1354">
          <cell r="Y1354" t="str">
            <v>ECM3113</v>
          </cell>
          <cell r="Z1354" t="str">
            <v>Computational Engineering B</v>
          </cell>
          <cell r="AA1354" t="str">
            <v>Computational Engineering B</v>
          </cell>
        </row>
        <row r="1355">
          <cell r="Y1355" t="str">
            <v>ECM3114</v>
          </cell>
          <cell r="Z1355" t="str">
            <v>Management of Product Development A</v>
          </cell>
          <cell r="AA1355" t="str">
            <v>Management of Product Development A</v>
          </cell>
        </row>
        <row r="1356">
          <cell r="Y1356" t="str">
            <v>ECM3115</v>
          </cell>
          <cell r="Z1356" t="str">
            <v>Management of Product Development B</v>
          </cell>
          <cell r="AA1356" t="str">
            <v>Management of Product Development B</v>
          </cell>
        </row>
        <row r="1357">
          <cell r="Y1357" t="str">
            <v>ECM3116</v>
          </cell>
          <cell r="Z1357" t="str">
            <v>Manufacturing A</v>
          </cell>
          <cell r="AA1357" t="str">
            <v>Manufacturing A</v>
          </cell>
        </row>
        <row r="1358">
          <cell r="Y1358" t="str">
            <v>ECM3117</v>
          </cell>
          <cell r="Z1358" t="str">
            <v>Manufacturing B</v>
          </cell>
          <cell r="AA1358" t="str">
            <v>Manufacturing B</v>
          </cell>
        </row>
        <row r="1359">
          <cell r="Y1359" t="str">
            <v>ECM3118</v>
          </cell>
          <cell r="Z1359" t="str">
            <v>Structural Engineering A</v>
          </cell>
          <cell r="AA1359" t="str">
            <v>Structural Engineering A</v>
          </cell>
        </row>
        <row r="1360">
          <cell r="Y1360" t="str">
            <v>ECM3119</v>
          </cell>
          <cell r="Z1360" t="str">
            <v>Structural Engineering B</v>
          </cell>
          <cell r="AA1360" t="str">
            <v>Structural Engineering B</v>
          </cell>
        </row>
        <row r="1361">
          <cell r="Y1361" t="str">
            <v>ECM3120</v>
          </cell>
          <cell r="Z1361" t="str">
            <v>Civil Engineering Hydraulics A</v>
          </cell>
          <cell r="AA1361" t="str">
            <v>Civil Engineering Hydraulics A</v>
          </cell>
        </row>
        <row r="1362">
          <cell r="Y1362" t="str">
            <v>ECM3121</v>
          </cell>
          <cell r="Z1362" t="str">
            <v>Civil Engineering Hydraulics B</v>
          </cell>
          <cell r="AA1362" t="str">
            <v>Civil Engineering Hydraulics B</v>
          </cell>
        </row>
        <row r="1363">
          <cell r="Y1363" t="str">
            <v>ECM3122</v>
          </cell>
          <cell r="Z1363" t="str">
            <v>Geotechnics 2 A</v>
          </cell>
          <cell r="AA1363" t="str">
            <v>Geotechnics 2 A</v>
          </cell>
        </row>
        <row r="1364">
          <cell r="Y1364" t="str">
            <v>ECM3123</v>
          </cell>
          <cell r="Z1364" t="str">
            <v>Geotechnics 2 B</v>
          </cell>
          <cell r="AA1364" t="str">
            <v>Geotechnics 2 B</v>
          </cell>
        </row>
        <row r="1365">
          <cell r="Y1365" t="str">
            <v>ECM3124</v>
          </cell>
          <cell r="Z1365" t="str">
            <v>Water Resources and Pollution Control A</v>
          </cell>
          <cell r="AA1365" t="str">
            <v>Water Resources and Pollution Control A</v>
          </cell>
        </row>
        <row r="1366">
          <cell r="Y1366" t="str">
            <v>ECM3125</v>
          </cell>
          <cell r="Z1366" t="str">
            <v>Water Resources and Pollution Control B</v>
          </cell>
          <cell r="AA1366" t="str">
            <v>Water Resources and Pollution Control B</v>
          </cell>
        </row>
        <row r="1367">
          <cell r="Y1367" t="str">
            <v>ECM3126</v>
          </cell>
          <cell r="Z1367" t="str">
            <v>Management of Processes and People A</v>
          </cell>
          <cell r="AA1367" t="str">
            <v>Management of Processes and People A</v>
          </cell>
        </row>
        <row r="1368">
          <cell r="Y1368" t="str">
            <v>ECM3127</v>
          </cell>
          <cell r="Z1368" t="str">
            <v>Management  of Processes and People B</v>
          </cell>
          <cell r="AA1368" t="str">
            <v>Management  of Processes and People B</v>
          </cell>
        </row>
        <row r="1369">
          <cell r="Y1369" t="str">
            <v>ECM3128</v>
          </cell>
          <cell r="Z1369" t="str">
            <v>Materials  A</v>
          </cell>
          <cell r="AA1369" t="str">
            <v>Materials  A</v>
          </cell>
        </row>
        <row r="1370">
          <cell r="Y1370" t="str">
            <v>ECM3129</v>
          </cell>
          <cell r="Z1370" t="str">
            <v>Materials  B</v>
          </cell>
          <cell r="AA1370" t="str">
            <v>Materials  B</v>
          </cell>
        </row>
        <row r="1371">
          <cell r="Y1371" t="str">
            <v>ECM3130</v>
          </cell>
          <cell r="Z1371" t="str">
            <v>Engineering in Society and Company Finance</v>
          </cell>
          <cell r="AA1371" t="str">
            <v>Engineering in Society and Company Finance</v>
          </cell>
        </row>
        <row r="1372">
          <cell r="Y1372" t="str">
            <v>ECM3131</v>
          </cell>
          <cell r="Z1372" t="str">
            <v>Civil Engineering Design Studies A</v>
          </cell>
          <cell r="AA1372" t="str">
            <v>Civil Engineering Design Studies A</v>
          </cell>
        </row>
        <row r="1373">
          <cell r="Y1373" t="str">
            <v>ECM3132</v>
          </cell>
          <cell r="Z1373" t="str">
            <v>Civil Engineering Design Studies B</v>
          </cell>
          <cell r="AA1373" t="str">
            <v>Civil Engineering Design Studies B</v>
          </cell>
        </row>
        <row r="1374">
          <cell r="Y1374" t="str">
            <v>ECM3133</v>
          </cell>
          <cell r="Z1374" t="str">
            <v>Electronic Engineering Design Studies A</v>
          </cell>
          <cell r="AA1374" t="str">
            <v>Electronic Engineering Design Studies A</v>
          </cell>
        </row>
        <row r="1375">
          <cell r="Y1375" t="str">
            <v>ECM3134</v>
          </cell>
          <cell r="Z1375" t="str">
            <v>Electronic Engineering Design Studies B</v>
          </cell>
          <cell r="AA1375" t="str">
            <v>Electronic Engineering Design Studies B</v>
          </cell>
        </row>
        <row r="1376">
          <cell r="Y1376" t="str">
            <v>ECM3135</v>
          </cell>
          <cell r="Z1376" t="str">
            <v>Mechanical Engineering Design Studies A</v>
          </cell>
          <cell r="AA1376" t="str">
            <v>Mechanical Engineering Design Studies A</v>
          </cell>
        </row>
        <row r="1377">
          <cell r="Y1377" t="str">
            <v>ECM3136</v>
          </cell>
          <cell r="Z1377" t="str">
            <v>Mechanical Engineering Design Studies B</v>
          </cell>
          <cell r="AA1377" t="str">
            <v>Mechanical Engineering Design Studies B</v>
          </cell>
        </row>
        <row r="1378">
          <cell r="Y1378" t="str">
            <v>ECM3138</v>
          </cell>
          <cell r="Z1378" t="str">
            <v>Operations Management A</v>
          </cell>
          <cell r="AA1378" t="str">
            <v>Operations Management A</v>
          </cell>
        </row>
        <row r="1379">
          <cell r="Y1379" t="str">
            <v>ECM3139</v>
          </cell>
          <cell r="Z1379" t="str">
            <v>Operations Management B</v>
          </cell>
          <cell r="AA1379" t="str">
            <v>Operations Management B</v>
          </cell>
        </row>
        <row r="1380">
          <cell r="Y1380" t="str">
            <v>ECM3141</v>
          </cell>
          <cell r="Z1380" t="str">
            <v>Digital Signal Processing A</v>
          </cell>
          <cell r="AA1380" t="str">
            <v>Digital Signal Processing A</v>
          </cell>
        </row>
        <row r="1381">
          <cell r="Y1381" t="str">
            <v>ECM3142</v>
          </cell>
          <cell r="Z1381" t="str">
            <v>Digital Signal Processing B</v>
          </cell>
          <cell r="AA1381" t="str">
            <v>Digital Signal Processing B</v>
          </cell>
        </row>
        <row r="1382">
          <cell r="Y1382" t="str">
            <v>ECM3143</v>
          </cell>
          <cell r="Z1382" t="str">
            <v>Communications Engineering A</v>
          </cell>
          <cell r="AA1382" t="str">
            <v>Communications Engineering A</v>
          </cell>
        </row>
        <row r="1383">
          <cell r="Y1383" t="str">
            <v>ECM3144</v>
          </cell>
          <cell r="Z1383" t="str">
            <v>Communications Engineering B</v>
          </cell>
          <cell r="AA1383" t="str">
            <v>Communications Engineering B</v>
          </cell>
        </row>
        <row r="1384">
          <cell r="Y1384" t="str">
            <v>ECM3147</v>
          </cell>
          <cell r="Z1384" t="str">
            <v>Individual Project Abroad (Under Erasmus or Other Study-Abroad Scheme) B</v>
          </cell>
          <cell r="AA1384" t="str">
            <v>Individual Project Abroad (Under Erasmus or Other Study-Abroad Scheme) B</v>
          </cell>
        </row>
        <row r="1385">
          <cell r="Y1385" t="str">
            <v>ECM3148</v>
          </cell>
          <cell r="Z1385" t="str">
            <v>Engineering in an International Society B</v>
          </cell>
          <cell r="AA1385" t="str">
            <v>Engineering in an International Society B</v>
          </cell>
        </row>
        <row r="1386">
          <cell r="Y1386" t="str">
            <v>ECM3149</v>
          </cell>
          <cell r="Z1386" t="str">
            <v>Commercial and Industrial Experience and Individual Project(BEng/MEng)</v>
          </cell>
          <cell r="AA1386" t="str">
            <v>Commercial and Industrial Experience and Individual Project(BEng/MEng)</v>
          </cell>
        </row>
        <row r="1387">
          <cell r="Y1387" t="str">
            <v>ECM3150</v>
          </cell>
          <cell r="Z1387" t="str">
            <v>Electromagnetics and Wave Propagation</v>
          </cell>
          <cell r="AA1387" t="str">
            <v>Electromagnetics and Wave Propagation</v>
          </cell>
        </row>
        <row r="1388">
          <cell r="Y1388" t="str">
            <v>ECM3151</v>
          </cell>
          <cell r="Z1388" t="str">
            <v>Thermofluids and Energy Conversion</v>
          </cell>
          <cell r="AA1388" t="str">
            <v>Thermofluids and Energy Conversion</v>
          </cell>
        </row>
        <row r="1389">
          <cell r="Y1389" t="str">
            <v>ECM3152</v>
          </cell>
          <cell r="Z1389" t="str">
            <v>Computational Engineering</v>
          </cell>
          <cell r="AA1389" t="str">
            <v>Computational Engineering</v>
          </cell>
        </row>
        <row r="1390">
          <cell r="Y1390" t="str">
            <v>ECM3153</v>
          </cell>
          <cell r="Z1390" t="str">
            <v>Management of Product Development</v>
          </cell>
          <cell r="AA1390" t="str">
            <v>Management of Product Development</v>
          </cell>
        </row>
        <row r="1391">
          <cell r="Y1391" t="str">
            <v>ECM3154</v>
          </cell>
          <cell r="Z1391" t="str">
            <v>Manufacturing</v>
          </cell>
          <cell r="AA1391" t="str">
            <v>Manufacturing</v>
          </cell>
        </row>
        <row r="1392">
          <cell r="Y1392" t="str">
            <v>ECM3155</v>
          </cell>
          <cell r="Z1392" t="str">
            <v>Structural Engineering</v>
          </cell>
          <cell r="AA1392" t="str">
            <v>Structural Engineering</v>
          </cell>
        </row>
        <row r="1393">
          <cell r="Y1393" t="str">
            <v>ECM3156</v>
          </cell>
          <cell r="Z1393" t="str">
            <v>Civil Engineering Hydraulics</v>
          </cell>
          <cell r="AA1393" t="str">
            <v>Civil Engineering Hydraulics</v>
          </cell>
        </row>
        <row r="1394">
          <cell r="Y1394" t="str">
            <v>ECM3157</v>
          </cell>
          <cell r="Z1394" t="str">
            <v>Geotechnics 2</v>
          </cell>
          <cell r="AA1394" t="str">
            <v>Geotechnics 2</v>
          </cell>
        </row>
        <row r="1395">
          <cell r="Y1395" t="str">
            <v>ECM3158</v>
          </cell>
          <cell r="Z1395" t="str">
            <v>Water Resources and Pollution Control</v>
          </cell>
          <cell r="AA1395" t="str">
            <v>Water Resources and Pollution Control</v>
          </cell>
        </row>
        <row r="1396">
          <cell r="Y1396" t="str">
            <v>ECM3159</v>
          </cell>
          <cell r="Z1396" t="str">
            <v>Management  of Processes and People</v>
          </cell>
          <cell r="AA1396" t="str">
            <v>Management  of Processes and People</v>
          </cell>
        </row>
        <row r="1397">
          <cell r="Y1397" t="str">
            <v>ECM3160</v>
          </cell>
          <cell r="Z1397" t="str">
            <v>Materials</v>
          </cell>
          <cell r="AA1397" t="str">
            <v>Materials</v>
          </cell>
        </row>
        <row r="1398">
          <cell r="Y1398" t="str">
            <v>ECM3161</v>
          </cell>
          <cell r="Z1398" t="str">
            <v>Civil Engineering Design Studies</v>
          </cell>
          <cell r="AA1398" t="str">
            <v>Civil Engineering Design Studies</v>
          </cell>
        </row>
        <row r="1399">
          <cell r="Y1399" t="str">
            <v>ECM3162</v>
          </cell>
          <cell r="Z1399" t="str">
            <v>Electronic Engineering Design Studies</v>
          </cell>
          <cell r="AA1399" t="str">
            <v>Electronic Engineering Design Studies</v>
          </cell>
        </row>
        <row r="1400">
          <cell r="Y1400" t="str">
            <v>ECM3163</v>
          </cell>
          <cell r="Z1400" t="str">
            <v>Mechanical Engineering Design Studies</v>
          </cell>
          <cell r="AA1400" t="str">
            <v>Mechanical Engineering Design Studies</v>
          </cell>
        </row>
        <row r="1401">
          <cell r="Y1401" t="str">
            <v>ECM3164</v>
          </cell>
          <cell r="Z1401" t="str">
            <v>Operations Management</v>
          </cell>
          <cell r="AA1401" t="str">
            <v>Operations Management</v>
          </cell>
        </row>
        <row r="1402">
          <cell r="Y1402" t="str">
            <v>ECM3165</v>
          </cell>
          <cell r="Z1402" t="str">
            <v>Digital Signal Processing</v>
          </cell>
          <cell r="AA1402" t="str">
            <v>Digital Signal Processing</v>
          </cell>
        </row>
        <row r="1403">
          <cell r="Y1403" t="str">
            <v>ECM3166</v>
          </cell>
          <cell r="Z1403" t="str">
            <v>Communications Engineering</v>
          </cell>
          <cell r="AA1403" t="str">
            <v>Communications Engineering</v>
          </cell>
        </row>
        <row r="1404">
          <cell r="Y1404" t="str">
            <v>ECM3169</v>
          </cell>
          <cell r="Z1404" t="str">
            <v>Individual Project (Abroad under Erasmus Scheme) BEng</v>
          </cell>
          <cell r="AA1404" t="str">
            <v>Individual Project (Abroad under Erasmus Scheme) BEng</v>
          </cell>
        </row>
        <row r="1405">
          <cell r="Y1405" t="str">
            <v>ECM3170</v>
          </cell>
          <cell r="Z1405" t="str">
            <v>Engineering in European Society BEng</v>
          </cell>
          <cell r="AA1405" t="str">
            <v>Engineering in European Society BEng</v>
          </cell>
        </row>
        <row r="1406">
          <cell r="Y1406" t="str">
            <v>ECM3171</v>
          </cell>
          <cell r="Z1406" t="str">
            <v>Computer - Aided Drawing</v>
          </cell>
          <cell r="AA1406" t="str">
            <v>Computer - Aided Drawing</v>
          </cell>
        </row>
        <row r="1407">
          <cell r="Y1407" t="str">
            <v>ECM3172</v>
          </cell>
          <cell r="Z1407" t="str">
            <v>Study Abroad Semester</v>
          </cell>
          <cell r="AA1407" t="str">
            <v>Study Abroad Semester</v>
          </cell>
        </row>
        <row r="1408">
          <cell r="Y1408" t="str">
            <v>ECM3401</v>
          </cell>
          <cell r="Z1408" t="str">
            <v>Individual Literature Review and Project</v>
          </cell>
          <cell r="AA1408" t="str">
            <v>Individual Literature Review and Project</v>
          </cell>
        </row>
        <row r="1409">
          <cell r="Y1409" t="str">
            <v>ECM3408</v>
          </cell>
          <cell r="Z1409" t="str">
            <v>Enterprise Computing</v>
          </cell>
          <cell r="AA1409" t="str">
            <v>Enterprise Computing</v>
          </cell>
        </row>
        <row r="1410">
          <cell r="Y1410" t="str">
            <v>ECM3412</v>
          </cell>
          <cell r="Z1410" t="str">
            <v>Nature-Inspired Computation</v>
          </cell>
          <cell r="AA1410" t="str">
            <v>Nature-Inspired Computation</v>
          </cell>
        </row>
        <row r="1411">
          <cell r="Y1411" t="str">
            <v>ECM3416</v>
          </cell>
          <cell r="Z1411" t="str">
            <v>Itmb Individual Project</v>
          </cell>
          <cell r="AA1411" t="str">
            <v>Itmb Individual Project</v>
          </cell>
        </row>
        <row r="1412">
          <cell r="Y1412" t="str">
            <v>ECM3419</v>
          </cell>
          <cell r="Z1412" t="str">
            <v>Industrial Placement</v>
          </cell>
          <cell r="AA1412" t="str">
            <v>Industrial Placement</v>
          </cell>
        </row>
        <row r="1413">
          <cell r="Y1413" t="str">
            <v>ECM3420</v>
          </cell>
          <cell r="Z1413" t="str">
            <v>Learning from Data</v>
          </cell>
          <cell r="AA1413" t="str">
            <v>Learning from Data</v>
          </cell>
        </row>
        <row r="1414">
          <cell r="Y1414" t="str">
            <v>ECM3427</v>
          </cell>
          <cell r="Z1414" t="str">
            <v>ITMB Project</v>
          </cell>
          <cell r="AA1414" t="str">
            <v>ITMB Project</v>
          </cell>
        </row>
        <row r="1415">
          <cell r="Y1415" t="str">
            <v>ECM3703</v>
          </cell>
          <cell r="Z1415" t="str">
            <v>Complex Analysis</v>
          </cell>
          <cell r="AA1415" t="str">
            <v>Complex Analysis</v>
          </cell>
        </row>
        <row r="1416">
          <cell r="Y1416" t="str">
            <v>ECM3704</v>
          </cell>
          <cell r="Z1416" t="str">
            <v>Number Theory</v>
          </cell>
          <cell r="AA1416" t="str">
            <v>Number Theory</v>
          </cell>
        </row>
        <row r="1417">
          <cell r="Y1417" t="str">
            <v>ECM3706</v>
          </cell>
          <cell r="Z1417" t="str">
            <v>Mathematical Biology and Ecology</v>
          </cell>
          <cell r="AA1417" t="str">
            <v>Mathematical Biology and Ecology</v>
          </cell>
        </row>
        <row r="1418">
          <cell r="Y1418" t="str">
            <v>ECM3707</v>
          </cell>
          <cell r="Z1418" t="str">
            <v>Fluid Dynamics</v>
          </cell>
          <cell r="AA1418" t="str">
            <v>Fluid Dynamics</v>
          </cell>
        </row>
        <row r="1419">
          <cell r="Y1419" t="str">
            <v>ECM3708</v>
          </cell>
          <cell r="Z1419" t="str">
            <v>Partial Differential Equations</v>
          </cell>
          <cell r="AA1419" t="str">
            <v>Partial Differential Equations</v>
          </cell>
        </row>
        <row r="1420">
          <cell r="Y1420" t="str">
            <v>ECM3711</v>
          </cell>
          <cell r="Z1420" t="str">
            <v>Nonlinear Systems and Control</v>
          </cell>
          <cell r="AA1420" t="str">
            <v>Nonlinear Systems and Control</v>
          </cell>
        </row>
        <row r="1421">
          <cell r="Y1421" t="str">
            <v>ECM3712</v>
          </cell>
          <cell r="Z1421" t="str">
            <v>Advanced Statistical Modelling</v>
          </cell>
          <cell r="AA1421" t="str">
            <v>Advanced Statistical Modelling</v>
          </cell>
        </row>
        <row r="1422">
          <cell r="Y1422" t="str">
            <v>ECM3719</v>
          </cell>
          <cell r="Z1422" t="str">
            <v>Mathematics History and Culture</v>
          </cell>
          <cell r="AA1422" t="str">
            <v>Mathematics History and Culture</v>
          </cell>
        </row>
        <row r="1423">
          <cell r="Y1423" t="str">
            <v>ECM3721</v>
          </cell>
          <cell r="Z1423" t="str">
            <v>Combinatorics</v>
          </cell>
          <cell r="AA1423" t="str">
            <v>Combinatorics</v>
          </cell>
        </row>
        <row r="1424">
          <cell r="Y1424" t="str">
            <v>ECM3722</v>
          </cell>
          <cell r="Z1424" t="str">
            <v>Graphs Networks and Algorithms</v>
          </cell>
          <cell r="AA1424" t="str">
            <v>Graphs Networks and Algorithms</v>
          </cell>
        </row>
        <row r="1425">
          <cell r="Y1425" t="str">
            <v>ECM3724</v>
          </cell>
          <cell r="Z1425" t="str">
            <v>Stochastic Processes</v>
          </cell>
          <cell r="AA1425" t="str">
            <v>Stochastic Processes</v>
          </cell>
        </row>
        <row r="1426">
          <cell r="Y1426" t="str">
            <v>ECM3725</v>
          </cell>
          <cell r="Z1426" t="str">
            <v>Semester of Mathematical Studies Abroad</v>
          </cell>
          <cell r="AA1426" t="str">
            <v>Semester of Mathematical Studies Abroad</v>
          </cell>
        </row>
        <row r="1427">
          <cell r="Y1427" t="str">
            <v>ECM3726</v>
          </cell>
          <cell r="Z1427" t="str">
            <v>Cryptography</v>
          </cell>
          <cell r="AA1427" t="str">
            <v>Cryptography</v>
          </cell>
        </row>
        <row r="1428">
          <cell r="Y1428" t="str">
            <v>ECM3728</v>
          </cell>
          <cell r="Z1428" t="str">
            <v>Statistical Inference</v>
          </cell>
          <cell r="AA1428" t="str">
            <v>Statistical Inference</v>
          </cell>
        </row>
        <row r="1429">
          <cell r="Y1429" t="str">
            <v>ECM3730</v>
          </cell>
          <cell r="Z1429" t="str">
            <v>Mathematics of Climate Change</v>
          </cell>
          <cell r="AA1429" t="str">
            <v>Mathematics of Climate Change</v>
          </cell>
        </row>
        <row r="1430">
          <cell r="Y1430" t="str">
            <v>ECM3731</v>
          </cell>
          <cell r="Z1430" t="str">
            <v>Modern Algebra</v>
          </cell>
          <cell r="AA1430" t="str">
            <v>Modern Algebra</v>
          </cell>
        </row>
        <row r="1431">
          <cell r="Y1431" t="str">
            <v>ECM3732</v>
          </cell>
          <cell r="Z1431" t="str">
            <v>Applications of Geometry and Topology</v>
          </cell>
          <cell r="AA1431" t="str">
            <v>Applications of Geometry and Topology</v>
          </cell>
        </row>
        <row r="1432">
          <cell r="Y1432" t="str">
            <v>ECM3735</v>
          </cell>
          <cell r="Z1432" t="str">
            <v>Mathematics Group Project</v>
          </cell>
          <cell r="AA1432" t="str">
            <v>Mathematics Group Project</v>
          </cell>
        </row>
        <row r="1433">
          <cell r="Y1433" t="str">
            <v>ECM3736</v>
          </cell>
          <cell r="Z1433">
            <v>0</v>
          </cell>
          <cell r="AA1433">
            <v>0</v>
          </cell>
        </row>
        <row r="1434">
          <cell r="Y1434" t="str">
            <v>ECM3738</v>
          </cell>
          <cell r="Z1434" t="str">
            <v>Galois Theory</v>
          </cell>
          <cell r="AA1434" t="str">
            <v>Galois Theory</v>
          </cell>
        </row>
        <row r="1435">
          <cell r="Y1435" t="str">
            <v>ECM3739</v>
          </cell>
          <cell r="Z1435" t="str">
            <v>Computational Nonlinear Dynamics</v>
          </cell>
          <cell r="AA1435" t="str">
            <v>Computational Nonlinear Dynamics</v>
          </cell>
        </row>
        <row r="1436">
          <cell r="Y1436" t="str">
            <v>ECM3888B</v>
          </cell>
          <cell r="Z1436" t="str">
            <v>Independent Study</v>
          </cell>
          <cell r="AA1436" t="str">
            <v>Independent Study</v>
          </cell>
        </row>
        <row r="1437">
          <cell r="Y1437" t="str">
            <v>ECMM101</v>
          </cell>
          <cell r="Z1437" t="str">
            <v>Industrial Case Studies</v>
          </cell>
          <cell r="AA1437" t="str">
            <v>Industrial Case Studies</v>
          </cell>
        </row>
        <row r="1438">
          <cell r="Y1438" t="str">
            <v>ECMM101P</v>
          </cell>
          <cell r="Z1438">
            <v>0</v>
          </cell>
          <cell r="AA1438">
            <v>0</v>
          </cell>
        </row>
        <row r="1439">
          <cell r="Y1439" t="str">
            <v>ECMM102</v>
          </cell>
          <cell r="Z1439" t="str">
            <v>Group Project (Meng)</v>
          </cell>
          <cell r="AA1439" t="str">
            <v>Group Project (Meng)</v>
          </cell>
        </row>
        <row r="1440">
          <cell r="Y1440" t="str">
            <v>ECMM103</v>
          </cell>
          <cell r="Z1440" t="str">
            <v>Computer Aided Engineering Design</v>
          </cell>
          <cell r="AA1440" t="str">
            <v>Computer Aided Engineering Design</v>
          </cell>
        </row>
        <row r="1441">
          <cell r="Y1441" t="str">
            <v>ECMM103P</v>
          </cell>
          <cell r="Z1441">
            <v>0</v>
          </cell>
          <cell r="AA1441">
            <v>0</v>
          </cell>
        </row>
        <row r="1442">
          <cell r="Y1442" t="str">
            <v>ECMM104</v>
          </cell>
          <cell r="Z1442" t="str">
            <v>Signal Analysis and Image Processing</v>
          </cell>
          <cell r="AA1442" t="str">
            <v>Signal Analysis and Image Processing</v>
          </cell>
        </row>
        <row r="1443">
          <cell r="Y1443" t="str">
            <v>ECMM105</v>
          </cell>
          <cell r="Z1443" t="str">
            <v>New Developments in Materials Engineering</v>
          </cell>
          <cell r="AA1443" t="str">
            <v>New Developments in Materials Engineering</v>
          </cell>
        </row>
        <row r="1444">
          <cell r="Y1444" t="str">
            <v>ECMM105P</v>
          </cell>
          <cell r="Z1444">
            <v>0</v>
          </cell>
          <cell r="AA1444">
            <v>0</v>
          </cell>
        </row>
        <row r="1445">
          <cell r="Y1445" t="str">
            <v>ECMM106</v>
          </cell>
          <cell r="Z1445" t="str">
            <v>Computational Modelling</v>
          </cell>
          <cell r="AA1445" t="str">
            <v>Computational Modelling</v>
          </cell>
        </row>
        <row r="1446">
          <cell r="Y1446" t="str">
            <v>ECMM106P</v>
          </cell>
          <cell r="Z1446" t="str">
            <v>Computational Modelling</v>
          </cell>
          <cell r="AA1446" t="str">
            <v>Computational Modelling</v>
          </cell>
        </row>
        <row r="1447">
          <cell r="Y1447" t="str">
            <v>ECMM107</v>
          </cell>
          <cell r="Z1447" t="str">
            <v>Mechanics of Materials</v>
          </cell>
          <cell r="AA1447" t="str">
            <v>Mechanics of Materials</v>
          </cell>
        </row>
        <row r="1448">
          <cell r="Y1448" t="str">
            <v>ECMM107P</v>
          </cell>
          <cell r="Z1448">
            <v>0</v>
          </cell>
          <cell r="AA1448">
            <v>0</v>
          </cell>
        </row>
        <row r="1449">
          <cell r="Y1449" t="str">
            <v>ECMM108</v>
          </cell>
          <cell r="Z1449" t="str">
            <v>Advanced Structural Engineering</v>
          </cell>
          <cell r="AA1449" t="str">
            <v>Advanced Structural Engineering</v>
          </cell>
        </row>
        <row r="1450">
          <cell r="Y1450" t="str">
            <v>ECMM108P</v>
          </cell>
          <cell r="Z1450">
            <v>0</v>
          </cell>
          <cell r="AA1450">
            <v>0</v>
          </cell>
        </row>
        <row r="1451">
          <cell r="Y1451" t="str">
            <v>ECMM109</v>
          </cell>
          <cell r="Z1451" t="str">
            <v>Advanced Geotechnical Engineering</v>
          </cell>
          <cell r="AA1451" t="str">
            <v>Advanced Geotechnical Engineering</v>
          </cell>
        </row>
        <row r="1452">
          <cell r="Y1452" t="str">
            <v>ECMM109P</v>
          </cell>
          <cell r="Z1452">
            <v>0</v>
          </cell>
          <cell r="AA1452">
            <v>0</v>
          </cell>
        </row>
        <row r="1453">
          <cell r="Y1453" t="str">
            <v>ECMM110</v>
          </cell>
          <cell r="Z1453" t="str">
            <v>Water and Environmental Systems</v>
          </cell>
          <cell r="AA1453" t="str">
            <v>Water and Environmental Systems</v>
          </cell>
        </row>
        <row r="1454">
          <cell r="Y1454" t="str">
            <v>ECMM110P</v>
          </cell>
          <cell r="Z1454" t="str">
            <v>Water and Environmental Systems</v>
          </cell>
          <cell r="AA1454" t="str">
            <v>Water and Environmental Systems</v>
          </cell>
        </row>
        <row r="1455">
          <cell r="Y1455" t="str">
            <v>ECMM111</v>
          </cell>
          <cell r="Z1455" t="str">
            <v>Operational Research and Industrial Systems Modelling</v>
          </cell>
          <cell r="AA1455" t="str">
            <v>Operational Research and Industrial Systems Modelling</v>
          </cell>
        </row>
        <row r="1456">
          <cell r="Y1456" t="str">
            <v>ECMM112</v>
          </cell>
          <cell r="Z1456" t="str">
            <v>Manufacturing Supply Chain Management</v>
          </cell>
          <cell r="AA1456" t="str">
            <v>Manufacturing Supply Chain Management</v>
          </cell>
        </row>
        <row r="1457">
          <cell r="Y1457" t="str">
            <v>ECMM112P</v>
          </cell>
          <cell r="Z1457">
            <v>0</v>
          </cell>
          <cell r="AA1457">
            <v>0</v>
          </cell>
        </row>
        <row r="1458">
          <cell r="Y1458" t="str">
            <v>ECMM113</v>
          </cell>
          <cell r="Z1458" t="str">
            <v>Agile, Lean and Competitive Enterprise</v>
          </cell>
          <cell r="AA1458" t="str">
            <v>Agile, Lean and Competitive Enterprise</v>
          </cell>
        </row>
        <row r="1459">
          <cell r="Y1459" t="str">
            <v>ECMM115</v>
          </cell>
          <cell r="Z1459" t="str">
            <v>Data Storage and Memory Technologies</v>
          </cell>
          <cell r="AA1459" t="str">
            <v>Data Storage and Memory Technologies</v>
          </cell>
        </row>
        <row r="1460">
          <cell r="Y1460" t="str">
            <v>ECMM119</v>
          </cell>
          <cell r="Z1460" t="str">
            <v>Management and Professional Skills</v>
          </cell>
          <cell r="AA1460" t="str">
            <v>Management and Professional Skills</v>
          </cell>
        </row>
        <row r="1461">
          <cell r="Y1461" t="str">
            <v>ECMM120</v>
          </cell>
          <cell r="Z1461" t="str">
            <v>Engineering Management Science</v>
          </cell>
          <cell r="AA1461" t="str">
            <v>Engineering Management Science</v>
          </cell>
        </row>
        <row r="1462">
          <cell r="Y1462" t="str">
            <v>ECMM121</v>
          </cell>
          <cell r="Z1462" t="str">
            <v>Engineering Systems Analysis</v>
          </cell>
          <cell r="AA1462" t="str">
            <v>Engineering Systems Analysis</v>
          </cell>
        </row>
        <row r="1463">
          <cell r="Y1463" t="str">
            <v>ECMM122</v>
          </cell>
          <cell r="Z1463">
            <v>0</v>
          </cell>
          <cell r="AA1463">
            <v>0</v>
          </cell>
        </row>
        <row r="1464">
          <cell r="Y1464" t="str">
            <v>ECMM123</v>
          </cell>
          <cell r="Z1464">
            <v>0</v>
          </cell>
          <cell r="AA1464">
            <v>0</v>
          </cell>
        </row>
        <row r="1465">
          <cell r="Y1465" t="str">
            <v>ECMM124</v>
          </cell>
          <cell r="Z1465" t="str">
            <v>Hydroinformatics Tools</v>
          </cell>
          <cell r="AA1465" t="str">
            <v>Hydroinformatics Tools</v>
          </cell>
        </row>
        <row r="1466">
          <cell r="Y1466" t="str">
            <v>ECMM125</v>
          </cell>
          <cell r="Z1466" t="str">
            <v>Urban Water Dissertation</v>
          </cell>
          <cell r="AA1466" t="str">
            <v>Urban Water Dissertation</v>
          </cell>
        </row>
        <row r="1467">
          <cell r="Y1467" t="str">
            <v>ECMM126</v>
          </cell>
          <cell r="Z1467" t="str">
            <v>Case Studies and Special Topics</v>
          </cell>
          <cell r="AA1467" t="str">
            <v>Case Studies and Special Topics</v>
          </cell>
        </row>
        <row r="1468">
          <cell r="Y1468" t="str">
            <v>ECMM127</v>
          </cell>
          <cell r="Z1468" t="str">
            <v>Advanced Materials</v>
          </cell>
          <cell r="AA1468" t="str">
            <v>Advanced Materials</v>
          </cell>
        </row>
        <row r="1469">
          <cell r="Y1469" t="str">
            <v>ECMM127P</v>
          </cell>
          <cell r="Z1469">
            <v>0</v>
          </cell>
          <cell r="AA1469">
            <v>0</v>
          </cell>
        </row>
        <row r="1470">
          <cell r="Y1470" t="str">
            <v>ECMM128</v>
          </cell>
          <cell r="Z1470" t="str">
            <v>Management Concepts</v>
          </cell>
          <cell r="AA1470" t="str">
            <v>Management Concepts</v>
          </cell>
        </row>
        <row r="1471">
          <cell r="Y1471" t="str">
            <v>ECMM129</v>
          </cell>
          <cell r="Z1471" t="str">
            <v>Engineering MSc Project</v>
          </cell>
          <cell r="AA1471" t="str">
            <v>Engineering MSc Project</v>
          </cell>
        </row>
        <row r="1472">
          <cell r="Y1472" t="str">
            <v>ECMM131</v>
          </cell>
          <cell r="Z1472" t="str">
            <v>Project in Supply Chain Management</v>
          </cell>
          <cell r="AA1472" t="str">
            <v>Project in Supply Chain Management</v>
          </cell>
        </row>
        <row r="1473">
          <cell r="Y1473" t="str">
            <v>ECMM132</v>
          </cell>
          <cell r="Z1473" t="str">
            <v>Urban Drainage and Waste Water Management</v>
          </cell>
          <cell r="AA1473" t="str">
            <v>Urban Drainage and Waste Water Management</v>
          </cell>
        </row>
        <row r="1474">
          <cell r="Y1474" t="str">
            <v>ECMM133</v>
          </cell>
          <cell r="Z1474" t="str">
            <v>Water Supply and Distribution Management</v>
          </cell>
          <cell r="AA1474" t="str">
            <v>Water Supply and Distribution Management</v>
          </cell>
        </row>
        <row r="1475">
          <cell r="Y1475" t="str">
            <v>ECMM134</v>
          </cell>
          <cell r="Z1475" t="str">
            <v>Environmental Processes</v>
          </cell>
          <cell r="AA1475" t="str">
            <v>Environmental Processes</v>
          </cell>
        </row>
        <row r="1476">
          <cell r="Y1476" t="str">
            <v>ECMM135</v>
          </cell>
          <cell r="Z1476" t="str">
            <v>Numerical Methods</v>
          </cell>
          <cell r="AA1476" t="str">
            <v>Numerical Methods</v>
          </cell>
        </row>
        <row r="1477">
          <cell r="Y1477" t="str">
            <v>ECMM136</v>
          </cell>
          <cell r="Z1477" t="str">
            <v>Systems Analysis in Engineering</v>
          </cell>
          <cell r="AA1477" t="str">
            <v>Systems Analysis in Engineering</v>
          </cell>
        </row>
        <row r="1478">
          <cell r="Y1478" t="str">
            <v>ECMM137</v>
          </cell>
          <cell r="Z1478" t="str">
            <v>Water Management Dissertation</v>
          </cell>
          <cell r="AA1478" t="str">
            <v>Water Management Dissertation</v>
          </cell>
        </row>
        <row r="1479">
          <cell r="Y1479" t="str">
            <v>ECMM138</v>
          </cell>
          <cell r="Z1479" t="str">
            <v>Innovative Antiseismic Technologies</v>
          </cell>
          <cell r="AA1479" t="str">
            <v>Innovative Antiseismic Technologies</v>
          </cell>
        </row>
        <row r="1480">
          <cell r="Y1480" t="str">
            <v>ECMM139</v>
          </cell>
          <cell r="Z1480" t="str">
            <v>Advanced Civil and Environmental Engineering Dissertation</v>
          </cell>
          <cell r="AA1480" t="str">
            <v>Advanced Civil and Environmental Engineering Dissertation</v>
          </cell>
        </row>
        <row r="1481">
          <cell r="Y1481" t="str">
            <v>ECMM141</v>
          </cell>
          <cell r="Z1481" t="str">
            <v>Multivariable State-Space Control</v>
          </cell>
          <cell r="AA1481" t="str">
            <v>Multivariable State-Space Control</v>
          </cell>
        </row>
        <row r="1482">
          <cell r="Y1482" t="str">
            <v>ECMM142</v>
          </cell>
          <cell r="Z1482" t="str">
            <v>Contemporary Advanced Materials Research</v>
          </cell>
          <cell r="AA1482" t="str">
            <v>Contemporary Advanced Materials Research</v>
          </cell>
        </row>
        <row r="1483">
          <cell r="Y1483" t="str">
            <v>ECMM143</v>
          </cell>
          <cell r="Z1483" t="str">
            <v>Software Programming</v>
          </cell>
          <cell r="AA1483" t="str">
            <v>Software Programming</v>
          </cell>
        </row>
        <row r="1484">
          <cell r="Y1484" t="str">
            <v>ECMM144</v>
          </cell>
          <cell r="Z1484" t="str">
            <v>Environmental and Computational Hydraulics</v>
          </cell>
          <cell r="AA1484" t="str">
            <v>Environmental and Computational Hydraulics</v>
          </cell>
        </row>
        <row r="1485">
          <cell r="Y1485" t="str">
            <v>ECMM145</v>
          </cell>
          <cell r="Z1485" t="str">
            <v>Computational Hydrology</v>
          </cell>
          <cell r="AA1485" t="str">
            <v>Computational Hydrology</v>
          </cell>
        </row>
        <row r="1486">
          <cell r="Y1486" t="str">
            <v>ECMM146</v>
          </cell>
          <cell r="Z1486" t="str">
            <v>Mathematical Modelling of Waste Water Treatment Processes</v>
          </cell>
          <cell r="AA1486" t="str">
            <v>Mathematical Modelling of Waste Water Treatment Processes</v>
          </cell>
        </row>
        <row r="1487">
          <cell r="Y1487" t="str">
            <v>ECMM147</v>
          </cell>
          <cell r="Z1487" t="str">
            <v>Mechatronics: Sensors and Machine Automation</v>
          </cell>
          <cell r="AA1487" t="str">
            <v>Mechatronics: Sensors and Machine Automation</v>
          </cell>
        </row>
        <row r="1488">
          <cell r="Y1488" t="str">
            <v>ECMM148</v>
          </cell>
          <cell r="Z1488" t="str">
            <v>Advanced CFD</v>
          </cell>
          <cell r="AA1488" t="str">
            <v>Advanced CFD</v>
          </cell>
        </row>
        <row r="1489">
          <cell r="Y1489" t="str">
            <v>ECMM148P</v>
          </cell>
          <cell r="Z1489" t="str">
            <v>Advanced CFD</v>
          </cell>
          <cell r="AA1489" t="str">
            <v>Advanced CFD</v>
          </cell>
        </row>
        <row r="1490">
          <cell r="Y1490" t="str">
            <v>ECMM401</v>
          </cell>
          <cell r="Z1490" t="str">
            <v>Pattern Recognition</v>
          </cell>
          <cell r="AA1490" t="str">
            <v>Pattern Recognition</v>
          </cell>
        </row>
        <row r="1491">
          <cell r="Y1491" t="str">
            <v>ECMM401U</v>
          </cell>
          <cell r="Z1491">
            <v>0</v>
          </cell>
          <cell r="AA1491">
            <v>0</v>
          </cell>
        </row>
        <row r="1492">
          <cell r="Y1492" t="str">
            <v>ECMM403U</v>
          </cell>
          <cell r="Z1492" t="str">
            <v>Intelligent Image Understanding</v>
          </cell>
          <cell r="AA1492" t="str">
            <v>Intelligent Image Understanding</v>
          </cell>
        </row>
        <row r="1493">
          <cell r="Y1493" t="str">
            <v>ECMM409</v>
          </cell>
          <cell r="Z1493" t="str">
            <v>Nature Inspired Computation</v>
          </cell>
          <cell r="AA1493" t="str">
            <v>Nature Inspired Computation</v>
          </cell>
        </row>
        <row r="1494">
          <cell r="Y1494" t="str">
            <v>ECMM409U</v>
          </cell>
          <cell r="Z1494" t="str">
            <v>Nature Inspired Computation</v>
          </cell>
          <cell r="AA1494" t="str">
            <v>Nature Inspired Computation</v>
          </cell>
        </row>
        <row r="1495">
          <cell r="Y1495" t="str">
            <v>ECMM410</v>
          </cell>
          <cell r="Z1495" t="str">
            <v>Research Methodology</v>
          </cell>
          <cell r="AA1495" t="str">
            <v>Research Methodology</v>
          </cell>
        </row>
        <row r="1496">
          <cell r="Y1496" t="str">
            <v>ECMM410U</v>
          </cell>
          <cell r="Z1496" t="str">
            <v>Research Methodology</v>
          </cell>
          <cell r="AA1496" t="str">
            <v>Research Methodology</v>
          </cell>
        </row>
        <row r="1497">
          <cell r="Y1497" t="str">
            <v>ECMM412</v>
          </cell>
          <cell r="Z1497" t="str">
            <v>Machine Learning and Optimisation</v>
          </cell>
          <cell r="AA1497" t="str">
            <v>Machine Learning and Optimisation</v>
          </cell>
        </row>
        <row r="1498">
          <cell r="Y1498" t="str">
            <v>ECMM412U</v>
          </cell>
          <cell r="Z1498" t="str">
            <v>Machine Learning and Optimisation</v>
          </cell>
          <cell r="AA1498" t="str">
            <v>Machine Learning and Optimisation</v>
          </cell>
        </row>
        <row r="1499">
          <cell r="Y1499" t="str">
            <v>ECMM415P</v>
          </cell>
          <cell r="Z1499" t="str">
            <v>Logic and Philosophy of Mathematics</v>
          </cell>
          <cell r="AA1499" t="str">
            <v>Logic and Philosophy of Mathematics</v>
          </cell>
        </row>
        <row r="1500">
          <cell r="Y1500" t="str">
            <v>ECMM415U</v>
          </cell>
          <cell r="Z1500" t="str">
            <v>Logic and Philosophy of Mathematics</v>
          </cell>
          <cell r="AA1500" t="str">
            <v>Logic and Philosophy of Mathematics</v>
          </cell>
        </row>
        <row r="1501">
          <cell r="Y1501" t="str">
            <v>ECMM417</v>
          </cell>
          <cell r="Z1501" t="str">
            <v>Managing IT Projects</v>
          </cell>
          <cell r="AA1501" t="str">
            <v>Managing IT Projects</v>
          </cell>
        </row>
        <row r="1502">
          <cell r="Y1502" t="str">
            <v>ECMM418</v>
          </cell>
          <cell r="Z1502" t="str">
            <v>ITMB Case Studies</v>
          </cell>
          <cell r="AA1502" t="str">
            <v>ITMB Case Studies</v>
          </cell>
        </row>
        <row r="1503">
          <cell r="Y1503" t="str">
            <v>ECMM419</v>
          </cell>
          <cell r="Z1503" t="str">
            <v>Software Development for Business</v>
          </cell>
          <cell r="AA1503" t="str">
            <v>Software Development for Business</v>
          </cell>
        </row>
        <row r="1504">
          <cell r="Y1504" t="str">
            <v>ECMM420</v>
          </cell>
          <cell r="Z1504" t="str">
            <v>Networks, Data and Information</v>
          </cell>
          <cell r="AA1504" t="str">
            <v>Networks, Data and Information</v>
          </cell>
        </row>
        <row r="1505">
          <cell r="Y1505" t="str">
            <v>ECMM421</v>
          </cell>
          <cell r="Z1505" t="str">
            <v>Company Project</v>
          </cell>
          <cell r="AA1505" t="str">
            <v>Company Project</v>
          </cell>
        </row>
        <row r="1506">
          <cell r="Y1506" t="str">
            <v>ECMM425</v>
          </cell>
          <cell r="Z1506" t="str">
            <v>Research Project for MSci Computing</v>
          </cell>
          <cell r="AA1506" t="str">
            <v>Research Project for MSci Computing</v>
          </cell>
        </row>
        <row r="1507">
          <cell r="Y1507" t="str">
            <v>ECMM702P</v>
          </cell>
          <cell r="Z1507" t="str">
            <v>Methods for Stochastics and Finance</v>
          </cell>
          <cell r="AA1507" t="str">
            <v>Methods for Stochastics and Finance</v>
          </cell>
        </row>
        <row r="1508">
          <cell r="Y1508" t="str">
            <v>ECMM702U</v>
          </cell>
          <cell r="Z1508" t="str">
            <v>Methods for Stochastics and Finance</v>
          </cell>
          <cell r="AA1508" t="str">
            <v>Methods for Stochastics and Finance</v>
          </cell>
        </row>
        <row r="1509">
          <cell r="Y1509" t="str">
            <v>ECMM703P</v>
          </cell>
          <cell r="Z1509" t="str">
            <v>Analysis and Computation for Finance</v>
          </cell>
          <cell r="AA1509" t="str">
            <v>Analysis and Computation for Finance</v>
          </cell>
        </row>
        <row r="1510">
          <cell r="Y1510" t="str">
            <v>ECMM703U</v>
          </cell>
          <cell r="Z1510" t="str">
            <v>Analysis and Computation for Finance</v>
          </cell>
          <cell r="AA1510" t="str">
            <v>Analysis and Computation for Finance</v>
          </cell>
        </row>
        <row r="1511">
          <cell r="Y1511" t="str">
            <v>ECMM705</v>
          </cell>
          <cell r="Z1511" t="str">
            <v>Mathematical Sciences Project III</v>
          </cell>
          <cell r="AA1511" t="str">
            <v>Mathematical Sciences Project III</v>
          </cell>
        </row>
        <row r="1512">
          <cell r="Y1512" t="str">
            <v>ECMM706P</v>
          </cell>
          <cell r="Z1512" t="str">
            <v>Mathematical Theory of Option Pricing</v>
          </cell>
          <cell r="AA1512" t="str">
            <v>Mathematical Theory of Option Pricing</v>
          </cell>
        </row>
        <row r="1513">
          <cell r="Y1513" t="str">
            <v>ECMM706U</v>
          </cell>
          <cell r="Z1513" t="str">
            <v>Mathematical Theory of Option Pricing</v>
          </cell>
          <cell r="AA1513" t="str">
            <v>Mathematical Theory of Option Pricing</v>
          </cell>
        </row>
        <row r="1514">
          <cell r="Y1514" t="str">
            <v>ECMM712P</v>
          </cell>
          <cell r="Z1514" t="str">
            <v>Computation and Numerical Analysis Postgraduate</v>
          </cell>
          <cell r="AA1514" t="str">
            <v>Computation and Numerical Analysis Postgraduate</v>
          </cell>
        </row>
        <row r="1515">
          <cell r="Y1515" t="str">
            <v>ECMM712U</v>
          </cell>
          <cell r="Z1515" t="str">
            <v>Computation and Numerical Analysis Undergraduate</v>
          </cell>
          <cell r="AA1515" t="str">
            <v>Computation and Numerical Analysis Undergraduate</v>
          </cell>
        </row>
        <row r="1516">
          <cell r="Y1516" t="str">
            <v>ECMM718P</v>
          </cell>
          <cell r="Z1516" t="str">
            <v>Dynamical Systems and Chaos</v>
          </cell>
          <cell r="AA1516" t="str">
            <v>Dynamical Systems and Chaos</v>
          </cell>
        </row>
        <row r="1517">
          <cell r="Y1517" t="str">
            <v>ECMM718U</v>
          </cell>
          <cell r="Z1517" t="str">
            <v>Dynamical Systems and Chaos</v>
          </cell>
          <cell r="AA1517" t="str">
            <v>Dynamical Systems and Chaos</v>
          </cell>
        </row>
        <row r="1518">
          <cell r="Y1518" t="str">
            <v>ECMM719P</v>
          </cell>
          <cell r="Z1518" t="str">
            <v>Fluid Dynamics of Atmospheres and Oceans</v>
          </cell>
          <cell r="AA1518" t="str">
            <v>Fluid Dynamics of Atmospheres and Oceans</v>
          </cell>
        </row>
        <row r="1519">
          <cell r="Y1519" t="str">
            <v>ECMM719U</v>
          </cell>
          <cell r="Z1519" t="str">
            <v>Fluid Dynamics of Atmospheres and Oceans</v>
          </cell>
          <cell r="AA1519" t="str">
            <v>Fluid Dynamics of Atmospheres and Oceans</v>
          </cell>
        </row>
        <row r="1520">
          <cell r="Y1520" t="str">
            <v>ECMM720</v>
          </cell>
          <cell r="Z1520" t="str">
            <v>Financial Mathematics Project</v>
          </cell>
          <cell r="AA1520" t="str">
            <v>Financial Mathematics Project</v>
          </cell>
        </row>
        <row r="1521">
          <cell r="Y1521" t="str">
            <v>ECMM721</v>
          </cell>
          <cell r="Z1521" t="str">
            <v>Advanced Mathematics Project</v>
          </cell>
          <cell r="AA1521" t="str">
            <v>Advanced Mathematics Project</v>
          </cell>
        </row>
        <row r="1522">
          <cell r="Y1522" t="str">
            <v>ECMM722P</v>
          </cell>
          <cell r="Z1522" t="str">
            <v>Dynamics and Evolution of Biological Systems</v>
          </cell>
          <cell r="AA1522" t="str">
            <v>Dynamics and Evolution of Biological Systems</v>
          </cell>
        </row>
        <row r="1523">
          <cell r="Y1523" t="str">
            <v>ECMM723P</v>
          </cell>
          <cell r="Z1523" t="str">
            <v>Modelling the Weather and Climate</v>
          </cell>
          <cell r="AA1523" t="str">
            <v>Modelling the Weather and Climate</v>
          </cell>
        </row>
        <row r="1524">
          <cell r="Y1524" t="str">
            <v>ECMM723U</v>
          </cell>
          <cell r="Z1524" t="str">
            <v>Modelling the Weather and Climate</v>
          </cell>
          <cell r="AA1524" t="str">
            <v>Modelling the Weather and Climate</v>
          </cell>
        </row>
        <row r="1525">
          <cell r="Y1525" t="str">
            <v>ECMM725P</v>
          </cell>
          <cell r="Z1525" t="str">
            <v>The Climate System</v>
          </cell>
          <cell r="AA1525" t="str">
            <v>The Climate System</v>
          </cell>
        </row>
        <row r="1526">
          <cell r="Y1526" t="str">
            <v>ECMM725U</v>
          </cell>
          <cell r="Z1526" t="str">
            <v>The Climate System</v>
          </cell>
          <cell r="AA1526" t="str">
            <v>The Climate System</v>
          </cell>
        </row>
        <row r="1527">
          <cell r="Y1527" t="str">
            <v>ECMM726</v>
          </cell>
          <cell r="Z1527" t="str">
            <v>MSci Project</v>
          </cell>
          <cell r="AA1527" t="str">
            <v>MSci Project</v>
          </cell>
        </row>
        <row r="1528">
          <cell r="Y1528" t="str">
            <v>ECMM728P</v>
          </cell>
          <cell r="Z1528" t="str">
            <v>Algebraic Number Theory</v>
          </cell>
          <cell r="AA1528" t="str">
            <v>Algebraic Number Theory</v>
          </cell>
        </row>
        <row r="1529">
          <cell r="Y1529" t="str">
            <v>ECMM728U</v>
          </cell>
          <cell r="Z1529" t="str">
            <v>Algebraic Number Theory</v>
          </cell>
          <cell r="AA1529" t="str">
            <v>Algebraic Number Theory</v>
          </cell>
        </row>
        <row r="1530">
          <cell r="Y1530" t="str">
            <v>ECMM729P</v>
          </cell>
          <cell r="Z1530" t="str">
            <v>Algebraic Curves</v>
          </cell>
          <cell r="AA1530" t="str">
            <v>Algebraic Curves</v>
          </cell>
        </row>
        <row r="1531">
          <cell r="Y1531" t="str">
            <v>ECMM729U</v>
          </cell>
          <cell r="Z1531" t="str">
            <v>Algebraic Curves</v>
          </cell>
          <cell r="AA1531" t="str">
            <v>Algebraic Curves</v>
          </cell>
        </row>
        <row r="1532">
          <cell r="Y1532" t="str">
            <v>ECMM730P</v>
          </cell>
          <cell r="Z1532" t="str">
            <v>Waves, Instability and Turbulence</v>
          </cell>
          <cell r="AA1532" t="str">
            <v>Waves, Instability and Turbulence</v>
          </cell>
        </row>
        <row r="1533">
          <cell r="Y1533" t="str">
            <v>ECMM730U</v>
          </cell>
          <cell r="Z1533" t="str">
            <v>Waves, Instability and Turbulence</v>
          </cell>
          <cell r="AA1533" t="str">
            <v>Waves, Instability and Turbulence</v>
          </cell>
        </row>
        <row r="1534">
          <cell r="Y1534" t="str">
            <v>ECMM731P</v>
          </cell>
          <cell r="Z1534" t="str">
            <v>Magnetic Fields and Fluid Flows</v>
          </cell>
          <cell r="AA1534" t="str">
            <v>Magnetic Fields and Fluid Flows</v>
          </cell>
        </row>
        <row r="1535">
          <cell r="Y1535" t="str">
            <v>ECMM731U</v>
          </cell>
          <cell r="Z1535">
            <v>0</v>
          </cell>
          <cell r="AA1535">
            <v>0</v>
          </cell>
        </row>
        <row r="1536">
          <cell r="Y1536" t="str">
            <v>ECMM732</v>
          </cell>
          <cell r="Z1536" t="str">
            <v>Mathematics, Business and Finance Project</v>
          </cell>
          <cell r="AA1536" t="str">
            <v>Mathematics, Business and Finance Project</v>
          </cell>
        </row>
        <row r="1537">
          <cell r="Y1537" t="str">
            <v>ECMM733P</v>
          </cell>
          <cell r="Z1537" t="str">
            <v>Statistical Modelling in Space and Time</v>
          </cell>
          <cell r="AA1537" t="str">
            <v>Statistical Modelling in Space and Time</v>
          </cell>
        </row>
        <row r="1538">
          <cell r="Y1538" t="str">
            <v>ECMM733U</v>
          </cell>
          <cell r="Z1538" t="str">
            <v>Statistical Modelling in Space and Time</v>
          </cell>
          <cell r="AA1538" t="str">
            <v>Statistical Modelling in Space and Time</v>
          </cell>
        </row>
        <row r="1539">
          <cell r="Y1539" t="str">
            <v>ECMM736</v>
          </cell>
          <cell r="Z1539" t="str">
            <v>Research in Mathematical Sciences</v>
          </cell>
          <cell r="AA1539" t="str">
            <v>Research in Mathematical Sciences</v>
          </cell>
        </row>
        <row r="1540">
          <cell r="Y1540" t="str">
            <v>ECMM740</v>
          </cell>
          <cell r="Z1540" t="str">
            <v>MSci Mathematics Project</v>
          </cell>
          <cell r="AA1540" t="str">
            <v>MSci Mathematics Project</v>
          </cell>
        </row>
        <row r="1541">
          <cell r="Y1541" t="str">
            <v>ECPM002</v>
          </cell>
          <cell r="Z1541" t="str">
            <v>Conflict Analysis</v>
          </cell>
          <cell r="AA1541" t="str">
            <v>Conflict Analysis</v>
          </cell>
        </row>
        <row r="1542">
          <cell r="Y1542" t="str">
            <v>ECPM005</v>
          </cell>
          <cell r="Z1542" t="str">
            <v>Security and Terrorism</v>
          </cell>
          <cell r="AA1542" t="str">
            <v>Security and Terrorism</v>
          </cell>
        </row>
        <row r="1543">
          <cell r="Y1543" t="str">
            <v>EDAM001</v>
          </cell>
          <cell r="Z1543" t="str">
            <v>Dance (Secondary)</v>
          </cell>
          <cell r="AA1543" t="str">
            <v>Dance (Secondary)</v>
          </cell>
        </row>
        <row r="1544">
          <cell r="Y1544" t="str">
            <v>EDDSS2</v>
          </cell>
          <cell r="Z1544" t="str">
            <v>Other EdD Dubai Programme Hours</v>
          </cell>
          <cell r="AA1544">
            <v>0</v>
          </cell>
        </row>
        <row r="1545">
          <cell r="Y1545" t="str">
            <v>EDPS001</v>
          </cell>
          <cell r="Z1545" t="str">
            <v>Introduction, Delivery and Diversity in Applied Educational Psychology A1, A2 and A 3</v>
          </cell>
          <cell r="AA1545">
            <v>0</v>
          </cell>
        </row>
        <row r="1546">
          <cell r="Y1546" t="str">
            <v>EDPS002</v>
          </cell>
          <cell r="Z1546" t="str">
            <v>The Child in Context and Groups A7 &amp; A8</v>
          </cell>
          <cell r="AA1546">
            <v>0</v>
          </cell>
        </row>
        <row r="1547">
          <cell r="Y1547" t="str">
            <v>EDPS003</v>
          </cell>
          <cell r="Z1547" t="str">
            <v>Professionalism, Services and Communities A4, A5 and A6</v>
          </cell>
          <cell r="AA1547">
            <v>0</v>
          </cell>
        </row>
        <row r="1548">
          <cell r="Y1548" t="str">
            <v>EDPS004</v>
          </cell>
          <cell r="Z1548" t="str">
            <v>Basic Practical Skills P1, P2, P3, P3C, P3DA</v>
          </cell>
          <cell r="AA1548">
            <v>0</v>
          </cell>
        </row>
        <row r="1549">
          <cell r="Y1549" t="str">
            <v>EDPS005</v>
          </cell>
          <cell r="Z1549" t="str">
            <v>Gaining Competence in Practical Skills P4,P5P6</v>
          </cell>
          <cell r="AA1549">
            <v>0</v>
          </cell>
        </row>
        <row r="1550">
          <cell r="Y1550" t="str">
            <v>EDPS006</v>
          </cell>
          <cell r="Z1550" t="str">
            <v>Becoming Autonmous in Practical Skills P7, P8, P9</v>
          </cell>
          <cell r="AA1550">
            <v>0</v>
          </cell>
        </row>
        <row r="1551">
          <cell r="Y1551" t="str">
            <v>EDPS007</v>
          </cell>
          <cell r="Z1551" t="str">
            <v>Research Methods and Testing R1, R2, R3</v>
          </cell>
          <cell r="AA1551">
            <v>0</v>
          </cell>
        </row>
        <row r="1552">
          <cell r="Y1552" t="str">
            <v>EDPS008</v>
          </cell>
          <cell r="Z1552" t="str">
            <v>Group Research and Planning for Thesis R4</v>
          </cell>
          <cell r="AA1552">
            <v>0</v>
          </cell>
        </row>
        <row r="1553">
          <cell r="Y1553" t="str">
            <v>EDPS009</v>
          </cell>
          <cell r="Z1553" t="str">
            <v>DEdPsych Thesis R5</v>
          </cell>
        </row>
        <row r="1554">
          <cell r="Y1554" t="str">
            <v>EDTM001</v>
          </cell>
          <cell r="Z1554" t="str">
            <v>Design and Technology (Secondary)</v>
          </cell>
          <cell r="AA1554" t="str">
            <v>Design and Technology (Secondary)</v>
          </cell>
        </row>
        <row r="1555">
          <cell r="Y1555" t="str">
            <v>EDU1015</v>
          </cell>
          <cell r="Z1555">
            <v>0</v>
          </cell>
          <cell r="AA1555">
            <v>0</v>
          </cell>
        </row>
        <row r="1556">
          <cell r="Y1556" t="str">
            <v>EDU1016</v>
          </cell>
          <cell r="Z1556">
            <v>0</v>
          </cell>
        </row>
        <row r="1557">
          <cell r="Y1557" t="str">
            <v>EDU2016</v>
          </cell>
          <cell r="Z1557" t="str">
            <v>Learning for Teaching Modules EdU 3013-3014-2016-2017-1015-1016</v>
          </cell>
          <cell r="AA1557">
            <v>0</v>
          </cell>
        </row>
        <row r="1558">
          <cell r="Y1558" t="str">
            <v>EDU2017</v>
          </cell>
          <cell r="Z1558">
            <v>0</v>
          </cell>
          <cell r="AA1558">
            <v>0</v>
          </cell>
        </row>
        <row r="1559">
          <cell r="Y1559" t="str">
            <v>EDU3013</v>
          </cell>
          <cell r="Z1559" t="str">
            <v>Learning for Teaching: School Experience</v>
          </cell>
          <cell r="AA1559" t="str">
            <v>Learning for Teaching: School Experience</v>
          </cell>
        </row>
        <row r="1560">
          <cell r="Y1560" t="str">
            <v>EDU3014</v>
          </cell>
          <cell r="Z1560" t="str">
            <v>Learning for Teaching: School Experience</v>
          </cell>
          <cell r="AA1560" t="str">
            <v>Learning for Teaching: School Experience</v>
          </cell>
        </row>
        <row r="1561">
          <cell r="Y1561" t="str">
            <v>EDU3888E</v>
          </cell>
          <cell r="Z1561" t="str">
            <v>Independent Study</v>
          </cell>
          <cell r="AA1561" t="str">
            <v>Independent Study</v>
          </cell>
        </row>
        <row r="1562">
          <cell r="Y1562" t="str">
            <v>EDUM005</v>
          </cell>
          <cell r="Z1562" t="str">
            <v>Subject &amp; Curriculum Studies - Secondary English (Teach First)</v>
          </cell>
          <cell r="AA1562" t="str">
            <v>Subject &amp; Curriculum Studies - Secondary English (Teach First)</v>
          </cell>
        </row>
        <row r="1563">
          <cell r="Y1563" t="str">
            <v>EDUM006</v>
          </cell>
          <cell r="Z1563" t="str">
            <v>Subject &amp; Curriculum Studies - Secondary Mathematics (Teach First)</v>
          </cell>
          <cell r="AA1563" t="str">
            <v>Subject &amp; Curriculum Studies - Secondary Mathematics (Teach First)</v>
          </cell>
        </row>
        <row r="1564">
          <cell r="Y1564" t="str">
            <v>EDUM007</v>
          </cell>
          <cell r="Z1564" t="str">
            <v>Subject &amp; Curriculum Studies - Secondary Science (Teach First)</v>
          </cell>
          <cell r="AA1564" t="str">
            <v>Subject &amp; Curriculum Studies - Secondary Science (Teach First)</v>
          </cell>
        </row>
        <row r="1565">
          <cell r="Y1565" t="str">
            <v>EDUM008</v>
          </cell>
          <cell r="Z1565" t="str">
            <v>Subject &amp; Curriculum Studies - Primary (Teach First)</v>
          </cell>
          <cell r="AA1565" t="str">
            <v>Subject &amp; Curriculum Studies - Primary (Teach First)</v>
          </cell>
        </row>
        <row r="1566">
          <cell r="Y1566" t="str">
            <v>EDUM009</v>
          </cell>
          <cell r="Z1566" t="str">
            <v>Education &amp; Professional Studies - Secondary English (Teach First)</v>
          </cell>
          <cell r="AA1566" t="str">
            <v>Education &amp; Professional Studies - Secondary English (Teach First)</v>
          </cell>
        </row>
        <row r="1567">
          <cell r="Y1567" t="str">
            <v>EDUM010</v>
          </cell>
          <cell r="Z1567" t="str">
            <v>Education &amp; Professional Studies - Secondary Mathematics (Teach First)</v>
          </cell>
          <cell r="AA1567" t="str">
            <v>Education &amp; Professional Studies - Secondary Mathematics (Teach First)</v>
          </cell>
        </row>
        <row r="1568">
          <cell r="Y1568" t="str">
            <v>EDUM011</v>
          </cell>
          <cell r="Z1568" t="str">
            <v>Education &amp; Professional Studies - Secondary Science (Teach First)</v>
          </cell>
          <cell r="AA1568" t="str">
            <v>Education &amp; Professional Studies - Secondary Science (Teach First)</v>
          </cell>
        </row>
        <row r="1569">
          <cell r="Y1569" t="str">
            <v>EDUM012</v>
          </cell>
          <cell r="Z1569" t="str">
            <v>Education &amp; Professional Studies - Primary (Teach First)</v>
          </cell>
          <cell r="AA1569" t="str">
            <v>Education &amp; Professional Studies - Primary (Teach First)</v>
          </cell>
        </row>
        <row r="1570">
          <cell r="Y1570" t="str">
            <v>EDUM013</v>
          </cell>
          <cell r="Z1570" t="str">
            <v>Reflecting on Practice - Secondary English (Teach First)</v>
          </cell>
          <cell r="AA1570" t="str">
            <v>Reflecting on Practice - Secondary English (Teach First)</v>
          </cell>
        </row>
        <row r="1571">
          <cell r="Y1571" t="str">
            <v>EDUM014</v>
          </cell>
          <cell r="Z1571" t="str">
            <v>Reflecting on Practice - Secondary Mathematics (Teach First)</v>
          </cell>
          <cell r="AA1571" t="str">
            <v>Reflecting on Practice - Secondary Mathematics (Teach First)</v>
          </cell>
        </row>
        <row r="1572">
          <cell r="Y1572" t="str">
            <v>EDUM015</v>
          </cell>
          <cell r="Z1572" t="str">
            <v>Reflecting on Practice - Secondary Science (Teach First)</v>
          </cell>
          <cell r="AA1572" t="str">
            <v>Reflecting on Practice - Secondary Science (Teach First)</v>
          </cell>
        </row>
        <row r="1573">
          <cell r="Y1573" t="str">
            <v>EDUM016</v>
          </cell>
          <cell r="Z1573" t="str">
            <v>Reflecting on Practice - Primary (Teach First)</v>
          </cell>
          <cell r="AA1573" t="str">
            <v>Reflecting on Practice - Primary (Teach First)</v>
          </cell>
        </row>
        <row r="1574">
          <cell r="Y1574" t="str">
            <v>EDUM031</v>
          </cell>
          <cell r="Z1574" t="str">
            <v>Subject and Curriculum Studies (School Direct)</v>
          </cell>
          <cell r="AA1574" t="str">
            <v>Subject and Curriculum Studies (School Direct)</v>
          </cell>
        </row>
        <row r="1575">
          <cell r="Y1575" t="str">
            <v>EDUM032</v>
          </cell>
          <cell r="Z1575" t="str">
            <v>Education and Professional Studies (School Direct)</v>
          </cell>
          <cell r="AA1575" t="str">
            <v>Education and Professional Studies (School Direct)</v>
          </cell>
        </row>
        <row r="1576">
          <cell r="Y1576" t="str">
            <v>EDUM033</v>
          </cell>
          <cell r="Z1576" t="str">
            <v>Curriculum Studies</v>
          </cell>
          <cell r="AA1576">
            <v>0</v>
          </cell>
        </row>
        <row r="1577">
          <cell r="Y1577" t="str">
            <v>EDUM034</v>
          </cell>
          <cell r="Z1577" t="str">
            <v>Primary PGCE Professional Learning (UVT visits)</v>
          </cell>
          <cell r="AA1577">
            <v>0</v>
          </cell>
        </row>
        <row r="1578">
          <cell r="Y1578" t="str">
            <v>EDUM036</v>
          </cell>
          <cell r="Z1578" t="str">
            <v>Secondary Education &amp; Professional Studies</v>
          </cell>
          <cell r="AA1578" t="str">
            <v>Secondary Education &amp; Professional Studies</v>
          </cell>
        </row>
        <row r="1579">
          <cell r="Y1579" t="str">
            <v>EDUM037</v>
          </cell>
          <cell r="Z1579" t="str">
            <v>Secondary Biology Subject Knowledge and Pedagogy</v>
          </cell>
          <cell r="AA1579" t="str">
            <v>Secondary Biology Subject Knowledge and Pedagogy</v>
          </cell>
        </row>
        <row r="1580">
          <cell r="Y1580" t="str">
            <v>EDUM038</v>
          </cell>
          <cell r="Z1580" t="str">
            <v>Secondary Biology with Psychology Subject Knowledge and Pedagogy</v>
          </cell>
          <cell r="AA1580" t="str">
            <v>Secondary Biology with Psychology Subject Knowledge and Pedagogy</v>
          </cell>
        </row>
        <row r="1581">
          <cell r="Y1581" t="str">
            <v>EDUM039</v>
          </cell>
          <cell r="Z1581" t="str">
            <v>Secondary Chemistry Subject Knowledge and Pedagogy</v>
          </cell>
          <cell r="AA1581" t="str">
            <v>Secondary Chemistry Subject Knowledge and Pedagogy</v>
          </cell>
        </row>
        <row r="1582">
          <cell r="Y1582" t="str">
            <v>EDUM040</v>
          </cell>
          <cell r="Z1582" t="str">
            <v>Secondary Dance Subject Knowledge and Pedagogy</v>
          </cell>
          <cell r="AA1582" t="str">
            <v>Secondary Dance Subject Knowledge and Pedagogy</v>
          </cell>
        </row>
        <row r="1583">
          <cell r="Y1583" t="str">
            <v>EDUM041</v>
          </cell>
          <cell r="Z1583" t="str">
            <v>Secondary Design &amp; Technology Subject Knowledge and Pedagogy</v>
          </cell>
          <cell r="AA1583" t="str">
            <v>Secondary Design &amp; Technology Subject Knowledge and Pedagogy</v>
          </cell>
        </row>
        <row r="1584">
          <cell r="Y1584" t="str">
            <v>EDUM042</v>
          </cell>
          <cell r="Z1584" t="str">
            <v>Secondary English Subject Knowledge and Pedagogy</v>
          </cell>
          <cell r="AA1584" t="str">
            <v>Secondary English Subject Knowledge and Pedagogy</v>
          </cell>
        </row>
        <row r="1585">
          <cell r="Y1585" t="str">
            <v>EDUM043</v>
          </cell>
          <cell r="Z1585" t="str">
            <v>Secondary French Subject Knowledge and Pedagogy</v>
          </cell>
          <cell r="AA1585" t="str">
            <v>Secondary French Subject Knowledge and Pedagogy</v>
          </cell>
        </row>
        <row r="1586">
          <cell r="Y1586" t="str">
            <v>EDUM044</v>
          </cell>
          <cell r="Z1586" t="str">
            <v>Secondary German Subject Knowledge and Pedagogy</v>
          </cell>
          <cell r="AA1586" t="str">
            <v>Secondary German Subject Knowledge and Pedagogy</v>
          </cell>
        </row>
        <row r="1587">
          <cell r="Y1587" t="str">
            <v>EDUM045</v>
          </cell>
          <cell r="Z1587" t="str">
            <v>Secondary Geography Subject Knowledge and Pedagogy</v>
          </cell>
          <cell r="AA1587" t="str">
            <v>Secondary Geography Subject Knowledge and Pedagogy</v>
          </cell>
        </row>
        <row r="1588">
          <cell r="Y1588" t="str">
            <v>EDUM046</v>
          </cell>
          <cell r="Z1588" t="str">
            <v>Secondary History Subject Knowledge and Pedagogy</v>
          </cell>
          <cell r="AA1588" t="str">
            <v>Secondary History Subject Knowledge and Pedagogy</v>
          </cell>
        </row>
        <row r="1589">
          <cell r="Y1589" t="str">
            <v>EDUM047</v>
          </cell>
          <cell r="Z1589" t="str">
            <v>Secondary Mathematics Subject Knowledge and Pedagogy</v>
          </cell>
          <cell r="AA1589" t="str">
            <v>Secondary Mathematics Subject Knowledge and Pedagogy</v>
          </cell>
        </row>
        <row r="1590">
          <cell r="Y1590" t="str">
            <v>EDUM048</v>
          </cell>
          <cell r="Z1590" t="str">
            <v>Secondary Physics Subject Knowledge and Pedagogy</v>
          </cell>
          <cell r="AA1590" t="str">
            <v>Secondary Physics Subject Knowledge and Pedagogy</v>
          </cell>
        </row>
        <row r="1591">
          <cell r="Y1591" t="str">
            <v>EDUM049</v>
          </cell>
          <cell r="Z1591" t="str">
            <v>Secondary Physical Education Subject Knowledge and Pedagogy</v>
          </cell>
          <cell r="AA1591" t="str">
            <v>Secondary Physical Education Subject Knowledge and Pedagogy</v>
          </cell>
        </row>
        <row r="1592">
          <cell r="Y1592" t="str">
            <v>EDUM050</v>
          </cell>
          <cell r="Z1592" t="str">
            <v>Secondary Religious Education Subject Knowledge and Pedagogy</v>
          </cell>
          <cell r="AA1592" t="str">
            <v>Secondary Religious Education Subject Knowledge and Pedagogy</v>
          </cell>
        </row>
        <row r="1593">
          <cell r="Y1593" t="str">
            <v>EDUM051</v>
          </cell>
          <cell r="Z1593" t="str">
            <v>Secondary Spanish Subject Knowledge and Pedagogy</v>
          </cell>
          <cell r="AA1593" t="str">
            <v>Secondary Spanish Subject Knowledge and Pedagogy</v>
          </cell>
        </row>
        <row r="1594">
          <cell r="Y1594" t="str">
            <v>EDUM052</v>
          </cell>
          <cell r="Z1594" t="str">
            <v>Secondary Professional Learning</v>
          </cell>
          <cell r="AA1594" t="str">
            <v>Secondary Professional Learning</v>
          </cell>
        </row>
        <row r="1595">
          <cell r="Y1595" t="str">
            <v>EDUM061</v>
          </cell>
          <cell r="Z1595" t="str">
            <v>Primary Teaching and Learning</v>
          </cell>
          <cell r="AA1595">
            <v>0</v>
          </cell>
        </row>
        <row r="1596">
          <cell r="Y1596" t="str">
            <v>EEDD037</v>
          </cell>
          <cell r="Z1596" t="str">
            <v>EdD Learning thu life Gen Module</v>
          </cell>
          <cell r="AA1596">
            <v>0</v>
          </cell>
        </row>
        <row r="1597">
          <cell r="Y1597" t="str">
            <v>EEDD037pt</v>
          </cell>
          <cell r="Z1597" t="str">
            <v>EdD GENERIC Module</v>
          </cell>
          <cell r="AA1597">
            <v>0</v>
          </cell>
        </row>
        <row r="1598">
          <cell r="Y1598" t="str">
            <v>EEDD038pt</v>
          </cell>
          <cell r="Z1598" t="str">
            <v>EdD GENERIC Module</v>
          </cell>
          <cell r="AA1598">
            <v>0</v>
          </cell>
        </row>
        <row r="1599">
          <cell r="Y1599" t="str">
            <v>EEDD040dpt</v>
          </cell>
          <cell r="Z1599" t="str">
            <v>EdD Dubai Module</v>
          </cell>
          <cell r="AA1599">
            <v>0</v>
          </cell>
        </row>
        <row r="1600">
          <cell r="Y1600" t="str">
            <v>EEDD040ft</v>
          </cell>
          <cell r="Z1600" t="str">
            <v>EdD CORE Module</v>
          </cell>
          <cell r="AA1600">
            <v>0</v>
          </cell>
        </row>
        <row r="1601">
          <cell r="Y1601" t="str">
            <v>EEDD040pt</v>
          </cell>
          <cell r="Z1601" t="str">
            <v>EdD CORE Module</v>
          </cell>
          <cell r="AA1601">
            <v>0</v>
          </cell>
        </row>
        <row r="1602">
          <cell r="Y1602" t="str">
            <v>EEDD041</v>
          </cell>
          <cell r="Z1602" t="str">
            <v>Educational Research: Theory and Practice-Part 1</v>
          </cell>
          <cell r="AA1602" t="str">
            <v>Educational Research: Theory and Practice-Part 1</v>
          </cell>
        </row>
        <row r="1603">
          <cell r="Y1603" t="str">
            <v>EEDD041dpt</v>
          </cell>
          <cell r="Z1603" t="str">
            <v>EdD Dubai Module</v>
          </cell>
          <cell r="AA1603">
            <v>0</v>
          </cell>
        </row>
        <row r="1604">
          <cell r="Y1604" t="str">
            <v>EEDD041ft</v>
          </cell>
          <cell r="Z1604" t="str">
            <v>EdD CORE Module</v>
          </cell>
          <cell r="AA1604">
            <v>0</v>
          </cell>
        </row>
        <row r="1605">
          <cell r="Y1605" t="str">
            <v>EEDD041pt</v>
          </cell>
          <cell r="Z1605" t="str">
            <v>EdD CORE Module</v>
          </cell>
          <cell r="AA1605">
            <v>0</v>
          </cell>
        </row>
        <row r="1606">
          <cell r="Y1606" t="str">
            <v>EEDD042dpt</v>
          </cell>
          <cell r="Z1606" t="str">
            <v>EdD Dubai Module</v>
          </cell>
          <cell r="AA1606">
            <v>0</v>
          </cell>
        </row>
        <row r="1607">
          <cell r="Y1607" t="str">
            <v>EEDD042ft</v>
          </cell>
          <cell r="Z1607" t="str">
            <v>EdD CORE Module</v>
          </cell>
          <cell r="AA1607">
            <v>0</v>
          </cell>
        </row>
        <row r="1608">
          <cell r="Y1608" t="str">
            <v>EEDD042pt</v>
          </cell>
          <cell r="Z1608" t="str">
            <v>EdD CORE Module</v>
          </cell>
          <cell r="AA1608">
            <v>0</v>
          </cell>
        </row>
        <row r="1609">
          <cell r="Y1609" t="str">
            <v>EEDD043ft</v>
          </cell>
          <cell r="Z1609" t="str">
            <v>EdD CORE Module</v>
          </cell>
          <cell r="AA1609">
            <v>0</v>
          </cell>
        </row>
        <row r="1610">
          <cell r="Y1610" t="str">
            <v>EEDD043pt</v>
          </cell>
          <cell r="Z1610" t="str">
            <v>EdD CORE Module</v>
          </cell>
          <cell r="AA1610">
            <v>0</v>
          </cell>
        </row>
        <row r="1611">
          <cell r="Y1611" t="str">
            <v>EEDD044Dpt</v>
          </cell>
          <cell r="Z1611" t="str">
            <v>EdD Dubai Module</v>
          </cell>
          <cell r="AA1611">
            <v>0</v>
          </cell>
        </row>
        <row r="1612">
          <cell r="Y1612" t="str">
            <v>EEDD044ft</v>
          </cell>
          <cell r="Z1612" t="str">
            <v>EdD TESOL Module</v>
          </cell>
          <cell r="AA1612">
            <v>0</v>
          </cell>
        </row>
        <row r="1613">
          <cell r="Y1613" t="str">
            <v>EEDD044pt</v>
          </cell>
          <cell r="Z1613" t="str">
            <v>EdD TESOL Module</v>
          </cell>
          <cell r="AA1613">
            <v>0</v>
          </cell>
        </row>
        <row r="1614">
          <cell r="Y1614" t="str">
            <v>EEDD045</v>
          </cell>
          <cell r="Z1614" t="str">
            <v>TESOL Classrooms and Pedagogy: Theory and Practice</v>
          </cell>
          <cell r="AA1614" t="str">
            <v>TESOL Classrooms and Pedagogy: Theory and Practice</v>
          </cell>
        </row>
        <row r="1615">
          <cell r="Y1615" t="str">
            <v>EEDD045dpt</v>
          </cell>
          <cell r="Z1615" t="str">
            <v>EdD Dubai Module</v>
          </cell>
          <cell r="AA1615">
            <v>0</v>
          </cell>
        </row>
        <row r="1616">
          <cell r="Y1616" t="str">
            <v>EEDD045ft</v>
          </cell>
          <cell r="Z1616" t="str">
            <v>EdD TESOL Module</v>
          </cell>
          <cell r="AA1616">
            <v>0</v>
          </cell>
        </row>
        <row r="1617">
          <cell r="Y1617" t="str">
            <v>EEDD045pt</v>
          </cell>
          <cell r="Z1617" t="str">
            <v>EdD TESOL Module</v>
          </cell>
          <cell r="AA1617">
            <v>0</v>
          </cell>
        </row>
        <row r="1618">
          <cell r="Y1618" t="str">
            <v>EEDD046ft</v>
          </cell>
          <cell r="Z1618" t="str">
            <v>EdD SNIE Module</v>
          </cell>
          <cell r="AA1618">
            <v>0</v>
          </cell>
        </row>
        <row r="1619">
          <cell r="Y1619" t="str">
            <v>EEDD046pt</v>
          </cell>
          <cell r="Z1619" t="str">
            <v>EdD SNIE Module</v>
          </cell>
          <cell r="AA1619">
            <v>0</v>
          </cell>
        </row>
        <row r="1620">
          <cell r="Y1620" t="str">
            <v>EEDD047ft</v>
          </cell>
          <cell r="Z1620" t="str">
            <v>EdD SNIE Module</v>
          </cell>
          <cell r="AA1620">
            <v>0</v>
          </cell>
        </row>
        <row r="1621">
          <cell r="Y1621" t="str">
            <v>EEDD047pt</v>
          </cell>
          <cell r="Z1621" t="str">
            <v>EdD SNIE Module</v>
          </cell>
          <cell r="AA1621">
            <v>0</v>
          </cell>
        </row>
        <row r="1622">
          <cell r="Y1622" t="str">
            <v>EEDM001</v>
          </cell>
          <cell r="Z1622" t="str">
            <v>English with Drama (Secondary)</v>
          </cell>
          <cell r="AA1622" t="str">
            <v>English with Drama (Secondary)</v>
          </cell>
        </row>
        <row r="1623">
          <cell r="Y1623" t="str">
            <v>EEDM009</v>
          </cell>
          <cell r="Z1623" t="str">
            <v>Semi Specialist English  (Primary)</v>
          </cell>
          <cell r="AA1623" t="str">
            <v>Semi Specialist English  (Primary)</v>
          </cell>
        </row>
        <row r="1624">
          <cell r="Y1624" t="str">
            <v>EEDM010</v>
          </cell>
          <cell r="Z1624" t="str">
            <v>English with Media</v>
          </cell>
          <cell r="AA1624" t="str">
            <v>English with Media</v>
          </cell>
        </row>
        <row r="1625">
          <cell r="Y1625" t="str">
            <v>EES3000</v>
          </cell>
          <cell r="Z1625" t="str">
            <v>Educational and Professional Studies</v>
          </cell>
          <cell r="AA1625">
            <v>0</v>
          </cell>
        </row>
        <row r="1626">
          <cell r="Y1626" t="str">
            <v>EFMP902 2nd</v>
          </cell>
          <cell r="Z1626" t="str">
            <v>Creative Effective Learning in Higher Educatiion Exeter 2nd Cohort</v>
          </cell>
          <cell r="AA1626">
            <v>0</v>
          </cell>
        </row>
        <row r="1627">
          <cell r="Y1627" t="str">
            <v>EFPM 309 a full time</v>
          </cell>
          <cell r="Z1627" t="str">
            <v>New Technology in Language Learning (15 credit)</v>
          </cell>
          <cell r="AA1627">
            <v>0</v>
          </cell>
        </row>
        <row r="1628">
          <cell r="Y1628" t="str">
            <v>EFPM 313 a full time</v>
          </cell>
          <cell r="Z1628" t="str">
            <v>Issues in English Language Teaching (15 credits)</v>
          </cell>
          <cell r="AA1628">
            <v>0</v>
          </cell>
        </row>
        <row r="1629">
          <cell r="Y1629" t="str">
            <v>EFPM001</v>
          </cell>
          <cell r="Z1629" t="str">
            <v>MA Ed PT Effective Mentoring</v>
          </cell>
          <cell r="AA1629">
            <v>0</v>
          </cell>
        </row>
        <row r="1630">
          <cell r="Y1630" t="str">
            <v>EFPM224</v>
          </cell>
          <cell r="Z1630" t="str">
            <v>Creativity and the Arts</v>
          </cell>
          <cell r="AA1630" t="str">
            <v>Creativity and the Arts</v>
          </cell>
        </row>
        <row r="1631">
          <cell r="Y1631" t="str">
            <v>EFPM228</v>
          </cell>
          <cell r="Z1631" t="str">
            <v>Arts in the Curriculum</v>
          </cell>
          <cell r="AA1631" t="str">
            <v>Arts in the Curriculum</v>
          </cell>
        </row>
        <row r="1632">
          <cell r="Y1632" t="str">
            <v>EFPM241</v>
          </cell>
          <cell r="Z1632" t="str">
            <v>M Ed Dissertation</v>
          </cell>
          <cell r="AA1632" t="str">
            <v>M Ed Dissertation</v>
          </cell>
        </row>
        <row r="1633">
          <cell r="Y1633" t="str">
            <v>EFPM259</v>
          </cell>
          <cell r="Z1633" t="str">
            <v>Preparing for Tesol Enquiry</v>
          </cell>
          <cell r="AA1633" t="str">
            <v>Preparing for Tesol Enquiry</v>
          </cell>
        </row>
        <row r="1634">
          <cell r="Y1634" t="str">
            <v>EFPM260</v>
          </cell>
          <cell r="Z1634" t="str">
            <v>Teaching and Learning -Art</v>
          </cell>
          <cell r="AA1634" t="str">
            <v>Teaching and Learning -Art</v>
          </cell>
        </row>
        <row r="1635">
          <cell r="Y1635" t="str">
            <v>EFPM261</v>
          </cell>
          <cell r="Z1635" t="str">
            <v>Teaching and learning - Dance</v>
          </cell>
          <cell r="AA1635" t="str">
            <v>Teaching and learning - Dance</v>
          </cell>
        </row>
        <row r="1636">
          <cell r="Y1636" t="str">
            <v>EFPM262</v>
          </cell>
          <cell r="Z1636" t="str">
            <v>Teaching and learning - Drama</v>
          </cell>
          <cell r="AA1636" t="str">
            <v>Teaching and learning - Drama</v>
          </cell>
        </row>
        <row r="1637">
          <cell r="Y1637" t="str">
            <v>EFPM263</v>
          </cell>
          <cell r="Z1637" t="str">
            <v>Teaching and learning - Music</v>
          </cell>
          <cell r="AA1637" t="str">
            <v>Teaching and learning - Music</v>
          </cell>
        </row>
        <row r="1638">
          <cell r="Y1638" t="str">
            <v>EFPM265</v>
          </cell>
          <cell r="Z1638" t="str">
            <v>The Arts and Educational Futures</v>
          </cell>
          <cell r="AA1638" t="str">
            <v>The Arts and Educational Futures</v>
          </cell>
        </row>
        <row r="1639">
          <cell r="Y1639" t="str">
            <v>EFPM266</v>
          </cell>
          <cell r="Z1639" t="str">
            <v>Principles of Language Learning for TESOL</v>
          </cell>
          <cell r="AA1639" t="str">
            <v>Principles of Language Learning for TESOL</v>
          </cell>
        </row>
        <row r="1640">
          <cell r="Y1640" t="str">
            <v>EFPM266a</v>
          </cell>
          <cell r="Z1640" t="str">
            <v>M Ed TESOL FT Principles of Language Learning</v>
          </cell>
          <cell r="AA1640">
            <v>0</v>
          </cell>
        </row>
        <row r="1641">
          <cell r="Y1641" t="str">
            <v>EFPM267</v>
          </cell>
          <cell r="Z1641" t="str">
            <v>Language Awareness for TESOL</v>
          </cell>
          <cell r="AA1641" t="str">
            <v>Language Awareness for TESOL</v>
          </cell>
        </row>
        <row r="1642">
          <cell r="Y1642" t="str">
            <v>EFPM267a</v>
          </cell>
          <cell r="Z1642" t="str">
            <v>FT M Ed TESOL Language Awareness</v>
          </cell>
          <cell r="AA1642">
            <v>0</v>
          </cell>
        </row>
        <row r="1643">
          <cell r="Y1643" t="str">
            <v>EFPM267b</v>
          </cell>
          <cell r="Z1643" t="str">
            <v>MEd Summer TESOL Language Awareness</v>
          </cell>
          <cell r="AA1643">
            <v>0</v>
          </cell>
        </row>
        <row r="1644">
          <cell r="Y1644" t="str">
            <v>EFPM268</v>
          </cell>
          <cell r="Z1644" t="str">
            <v>Developing an Appropriate Language Teaching Methodology</v>
          </cell>
          <cell r="AA1644" t="str">
            <v>Developing an Appropriate Language Teaching Methodology</v>
          </cell>
        </row>
        <row r="1645">
          <cell r="Y1645" t="str">
            <v>EFPM268a</v>
          </cell>
          <cell r="Z1645" t="str">
            <v>M Ed FT Developing appropriate Language Teaching Methodology</v>
          </cell>
          <cell r="AA1645">
            <v>0</v>
          </cell>
        </row>
        <row r="1646">
          <cell r="Y1646" t="str">
            <v>EFPM269</v>
          </cell>
          <cell r="Z1646" t="str">
            <v>Developing Language Teachers</v>
          </cell>
          <cell r="AA1646" t="str">
            <v>Developing Language Teachers</v>
          </cell>
        </row>
        <row r="1647">
          <cell r="Y1647" t="str">
            <v>EFPM269b</v>
          </cell>
          <cell r="Z1647" t="str">
            <v>MEd Summer TESOL Developing Language Teachers</v>
          </cell>
          <cell r="AA1647">
            <v>0</v>
          </cell>
        </row>
        <row r="1648">
          <cell r="Y1648" t="str">
            <v>EFPM270</v>
          </cell>
          <cell r="Z1648" t="str">
            <v>SEN: Teaching and Learning</v>
          </cell>
          <cell r="AA1648" t="str">
            <v>SEN: Teaching and Learning</v>
          </cell>
        </row>
        <row r="1649">
          <cell r="Y1649" t="str">
            <v>EFPM271</v>
          </cell>
          <cell r="Z1649" t="str">
            <v>SEN: Provision and Practice</v>
          </cell>
          <cell r="AA1649" t="str">
            <v>SEN: Provision and Practice</v>
          </cell>
        </row>
        <row r="1650">
          <cell r="Y1650" t="str">
            <v>EFPM272</v>
          </cell>
          <cell r="Z1650" t="str">
            <v>International Perspectives: inclusion, disability and diversity</v>
          </cell>
          <cell r="AA1650" t="str">
            <v>International Perspectives: inclusion, disability and diversity</v>
          </cell>
        </row>
        <row r="1651">
          <cell r="Y1651" t="str">
            <v>EFPM273</v>
          </cell>
          <cell r="Z1651" t="str">
            <v>Critical Perspectives in Inclusive and Special Education</v>
          </cell>
          <cell r="AA1651" t="str">
            <v>Critical Perspectives in Inclusive and Special Education</v>
          </cell>
        </row>
        <row r="1652">
          <cell r="Y1652" t="str">
            <v>EFPM278</v>
          </cell>
          <cell r="Z1652" t="str">
            <v>SEN Organisational Contexts</v>
          </cell>
          <cell r="AA1652" t="str">
            <v>SEN Organisational Contexts</v>
          </cell>
        </row>
        <row r="1653">
          <cell r="Y1653" t="str">
            <v>EFPM279</v>
          </cell>
          <cell r="Z1653" t="str">
            <v>SEN Leading on Teaching and Learning</v>
          </cell>
          <cell r="AA1653" t="str">
            <v>SEN Leading on Teaching and Learning</v>
          </cell>
        </row>
        <row r="1654">
          <cell r="Y1654" t="str">
            <v>EFPM280</v>
          </cell>
          <cell r="Z1654" t="str">
            <v>Developing Practical Knowledge for TESOL Teaching</v>
          </cell>
          <cell r="AA1654" t="str">
            <v>Developing Practical Knowledge for TESOL Teaching</v>
          </cell>
        </row>
        <row r="1655">
          <cell r="Y1655" t="str">
            <v>EFPM283</v>
          </cell>
          <cell r="Z1655" t="str">
            <v>Researching Professional Practice: Dissertation</v>
          </cell>
          <cell r="AA1655" t="str">
            <v>Researching Professional Practice: Dissertation</v>
          </cell>
        </row>
        <row r="1656">
          <cell r="Y1656" t="str">
            <v>EFPM285</v>
          </cell>
          <cell r="Z1656" t="str">
            <v>Learning Outcomes Portfolio</v>
          </cell>
          <cell r="AA1656" t="str">
            <v>Learning Outcomes Portfolio</v>
          </cell>
        </row>
        <row r="1657">
          <cell r="Y1657" t="str">
            <v>EFPM286</v>
          </cell>
          <cell r="Z1657" t="str">
            <v>Educational Issues, Policies and Practices - Flexible Study</v>
          </cell>
          <cell r="AA1657" t="str">
            <v>Educational Issues, Policies and Practices - Flexible Study</v>
          </cell>
        </row>
        <row r="1658">
          <cell r="Y1658" t="str">
            <v>EFPM287</v>
          </cell>
          <cell r="Z1658" t="str">
            <v>Reflecting on Professional Practice 2</v>
          </cell>
          <cell r="AA1658" t="str">
            <v>Reflecting on Professional Practice 2</v>
          </cell>
        </row>
        <row r="1659">
          <cell r="Y1659" t="str">
            <v>EFPM292</v>
          </cell>
          <cell r="Z1659" t="str">
            <v>Bilingual and Multilingual Perspectives on Language Learning and Teaching</v>
          </cell>
          <cell r="AA1659" t="str">
            <v>Bilingual and Multilingual Perspectives on Language Learning and Teaching</v>
          </cell>
        </row>
        <row r="1660">
          <cell r="Y1660" t="str">
            <v>EFPM292a</v>
          </cell>
          <cell r="Z1660" t="str">
            <v>Bilingual and Multi-lingual Education</v>
          </cell>
          <cell r="AA1660">
            <v>0</v>
          </cell>
        </row>
        <row r="1661">
          <cell r="Y1661" t="str">
            <v>EFPM300*</v>
          </cell>
          <cell r="Z1661" t="str">
            <v>ICT in Practice</v>
          </cell>
          <cell r="AA1661">
            <v>0</v>
          </cell>
        </row>
        <row r="1662">
          <cell r="Y1662" t="str">
            <v>EFPM301</v>
          </cell>
          <cell r="Z1662" t="str">
            <v>Education for the Knowledge Age</v>
          </cell>
          <cell r="AA1662" t="str">
            <v>Education for the Knowledge Age</v>
          </cell>
        </row>
        <row r="1663">
          <cell r="Y1663" t="str">
            <v>EFPM302</v>
          </cell>
          <cell r="Z1663" t="str">
            <v>ICT Futures</v>
          </cell>
          <cell r="AA1663" t="str">
            <v>ICT Futures</v>
          </cell>
        </row>
        <row r="1664">
          <cell r="Y1664" t="str">
            <v>EFPM303</v>
          </cell>
          <cell r="Z1664" t="str">
            <v>Creativity and Education Futures</v>
          </cell>
          <cell r="AA1664" t="str">
            <v>Creativity and Education Futures</v>
          </cell>
        </row>
        <row r="1665">
          <cell r="Y1665" t="str">
            <v>EFPM308</v>
          </cell>
          <cell r="Z1665" t="str">
            <v>Preparing for Educational Research and Dissertation</v>
          </cell>
          <cell r="AA1665" t="str">
            <v>Preparing for Educational Research and Dissertation</v>
          </cell>
        </row>
        <row r="1666">
          <cell r="Y1666" t="str">
            <v>EFPM308_1</v>
          </cell>
          <cell r="Z1666" t="str">
            <v>MA (Education) Creativity and the Arts FT Dissertation</v>
          </cell>
          <cell r="AA1666">
            <v>0</v>
          </cell>
        </row>
        <row r="1667">
          <cell r="Y1667" t="str">
            <v>EFPM308_2</v>
          </cell>
          <cell r="Z1667" t="str">
            <v>SEN Teaching and Learning - Dissertation FT Tutees Specialism Leaders</v>
          </cell>
          <cell r="AA1667">
            <v>0</v>
          </cell>
        </row>
        <row r="1668">
          <cell r="Y1668" t="str">
            <v>EFPM308_3</v>
          </cell>
          <cell r="Z1668" t="str">
            <v xml:space="preserve">MA FTCT hours Dissertation Tutees </v>
          </cell>
          <cell r="AA1668">
            <v>0</v>
          </cell>
        </row>
        <row r="1669">
          <cell r="Y1669" t="str">
            <v>EFPM309</v>
          </cell>
          <cell r="Z1669" t="str">
            <v>New Technologies in Language Learning</v>
          </cell>
          <cell r="AA1669" t="str">
            <v>New Technologies in Language Learning</v>
          </cell>
        </row>
        <row r="1670">
          <cell r="Y1670" t="str">
            <v>EFPM309a</v>
          </cell>
          <cell r="Z1670" t="str">
            <v>M Ed FT New Technology in Language Learning</v>
          </cell>
          <cell r="AA1670">
            <v>0</v>
          </cell>
        </row>
        <row r="1671">
          <cell r="Y1671" t="str">
            <v>EFPM310</v>
          </cell>
          <cell r="Z1671" t="str">
            <v>Developing Materials for TESOL</v>
          </cell>
          <cell r="AA1671" t="str">
            <v>Developing Materials for TESOL</v>
          </cell>
        </row>
        <row r="1672">
          <cell r="Y1672" t="str">
            <v>EFPM310a</v>
          </cell>
          <cell r="Z1672" t="str">
            <v>FT Developing Materials for TESOL</v>
          </cell>
          <cell r="AA1672">
            <v>0</v>
          </cell>
        </row>
        <row r="1673">
          <cell r="Y1673" t="str">
            <v>EFPM310b</v>
          </cell>
          <cell r="Z1673" t="str">
            <v>MEd Summer TESOL Developing materials</v>
          </cell>
          <cell r="AA1673">
            <v>0</v>
          </cell>
        </row>
        <row r="1674">
          <cell r="Y1674" t="str">
            <v>EFPM311</v>
          </cell>
          <cell r="Z1674" t="str">
            <v>Principles &amp; Practices of Curriculum Development &amp; Syllabus Design</v>
          </cell>
          <cell r="AA1674" t="str">
            <v>Principles &amp; Practices of Curriculum Development &amp; Syllabus Design</v>
          </cell>
        </row>
        <row r="1675">
          <cell r="Y1675" t="str">
            <v>EFPM311a</v>
          </cell>
          <cell r="Z1675" t="str">
            <v xml:space="preserve">Principals and Practices of Curriculum Development and Syllabus Design </v>
          </cell>
          <cell r="AA1675">
            <v>0</v>
          </cell>
        </row>
        <row r="1676">
          <cell r="Y1676" t="str">
            <v>EFPM312</v>
          </cell>
          <cell r="Z1676" t="str">
            <v>Action Research Module</v>
          </cell>
          <cell r="AA1676" t="str">
            <v>Action Research Module</v>
          </cell>
        </row>
        <row r="1677">
          <cell r="Y1677" t="str">
            <v>EFPM313</v>
          </cell>
          <cell r="Z1677" t="str">
            <v>Issues in English Language Teaching</v>
          </cell>
          <cell r="AA1677" t="str">
            <v>Issues in English Language Teaching</v>
          </cell>
        </row>
        <row r="1678">
          <cell r="Y1678" t="str">
            <v>EFPM313b</v>
          </cell>
          <cell r="Z1678" t="str">
            <v>MEd Summer TESOL Issues in English Language Teaching</v>
          </cell>
          <cell r="AA1678">
            <v>0</v>
          </cell>
        </row>
        <row r="1679">
          <cell r="Y1679" t="str">
            <v>EFPM314</v>
          </cell>
          <cell r="Z1679" t="str">
            <v>Discourse and language Education</v>
          </cell>
          <cell r="AA1679" t="str">
            <v>Discourse and language Education</v>
          </cell>
        </row>
        <row r="1680">
          <cell r="Y1680" t="str">
            <v>EFPM314a</v>
          </cell>
          <cell r="Z1680" t="str">
            <v>Discourse and Language Education</v>
          </cell>
          <cell r="AA1680">
            <v>0</v>
          </cell>
        </row>
        <row r="1681">
          <cell r="Y1681" t="str">
            <v>EFPM315</v>
          </cell>
          <cell r="Z1681" t="str">
            <v>Teaching Thinking in the Internet Age</v>
          </cell>
          <cell r="AA1681" t="str">
            <v>Teaching Thinking in the Internet Age</v>
          </cell>
        </row>
        <row r="1682">
          <cell r="Y1682" t="str">
            <v>EFPM316</v>
          </cell>
          <cell r="Z1682" t="str">
            <v>Digital Futures for Education</v>
          </cell>
          <cell r="AA1682" t="str">
            <v>Digital Futures for Education</v>
          </cell>
        </row>
        <row r="1683">
          <cell r="Y1683" t="str">
            <v>EFPM317</v>
          </cell>
          <cell r="Z1683" t="str">
            <v>Educational Technology in Practice</v>
          </cell>
          <cell r="AA1683" t="str">
            <v>Educational Technology in Practice</v>
          </cell>
        </row>
        <row r="1684">
          <cell r="Y1684" t="str">
            <v>EFPM318</v>
          </cell>
          <cell r="Z1684" t="str">
            <v>Writing: The Future</v>
          </cell>
          <cell r="AA1684" t="str">
            <v>Writing: The Future</v>
          </cell>
        </row>
        <row r="1685">
          <cell r="Y1685" t="str">
            <v>EFPM319</v>
          </cell>
          <cell r="Z1685" t="str">
            <v>MA Education Modules Issues in theory and practice in mathematics education</v>
          </cell>
          <cell r="AA1685">
            <v>0</v>
          </cell>
        </row>
        <row r="1686">
          <cell r="Y1686" t="str">
            <v>EFPM320</v>
          </cell>
          <cell r="Z1686" t="str">
            <v>Creative Arts: Issues of Policy and Practice in Arts Education</v>
          </cell>
          <cell r="AA1686">
            <v>0</v>
          </cell>
        </row>
        <row r="1687">
          <cell r="Y1687" t="str">
            <v>EFPM321</v>
          </cell>
          <cell r="Z1687" t="str">
            <v>MA Education Reading the World</v>
          </cell>
          <cell r="AA1687">
            <v>0</v>
          </cell>
        </row>
        <row r="1688">
          <cell r="Y1688" t="str">
            <v>EFPM322</v>
          </cell>
          <cell r="Z1688" t="str">
            <v>MA Ed Module Planning for understanding in science</v>
          </cell>
          <cell r="AA1688">
            <v>0</v>
          </cell>
        </row>
        <row r="1689">
          <cell r="Y1689" t="str">
            <v>EFPM323</v>
          </cell>
          <cell r="Z1689" t="str">
            <v>MA PT SCIENCE EDUCATION FOR DIVERSITY</v>
          </cell>
          <cell r="AA1689">
            <v>0</v>
          </cell>
        </row>
        <row r="1690">
          <cell r="Y1690" t="str">
            <v>EFPM324</v>
          </cell>
          <cell r="Z1690" t="str">
            <v>MA Ed PT TECHNOLOGY IN MATHS</v>
          </cell>
          <cell r="AA1690">
            <v>0</v>
          </cell>
        </row>
        <row r="1691">
          <cell r="Y1691" t="str">
            <v>EFPM325</v>
          </cell>
          <cell r="Z1691" t="str">
            <v>Ma Ed Module NQT and beyond Aspirational Practice</v>
          </cell>
          <cell r="AA1691">
            <v>0</v>
          </cell>
        </row>
        <row r="1692">
          <cell r="Y1692" t="str">
            <v>EFPM326</v>
          </cell>
          <cell r="Z1692" t="str">
            <v xml:space="preserve">MA Ed Effective Mentoring in ITE / early career teacher education </v>
          </cell>
          <cell r="AA1692">
            <v>0</v>
          </cell>
        </row>
        <row r="1693">
          <cell r="Y1693" t="str">
            <v>EFPM327</v>
          </cell>
          <cell r="Z1693" t="str">
            <v xml:space="preserve">MA Ed Modules Independent study </v>
          </cell>
          <cell r="AA1693">
            <v>0</v>
          </cell>
        </row>
        <row r="1694">
          <cell r="Y1694" t="str">
            <v>EFPM329a</v>
          </cell>
          <cell r="Z1694" t="str">
            <v>TESOL Preparing for TESOL Enquiry and Dissertation</v>
          </cell>
          <cell r="AA1694">
            <v>0</v>
          </cell>
        </row>
        <row r="1695">
          <cell r="Y1695" t="str">
            <v>EFPM329b</v>
          </cell>
          <cell r="Z1695" t="str">
            <v>MEd Summer TESOL Preparing for TESOL Enquiry and Dissertation</v>
          </cell>
          <cell r="AA1695">
            <v>0</v>
          </cell>
        </row>
        <row r="1696">
          <cell r="Y1696" t="str">
            <v>EFPM787</v>
          </cell>
          <cell r="Z1696" t="str">
            <v>Teaching English to Young Learners</v>
          </cell>
          <cell r="AA1696" t="str">
            <v>Teaching English to Young Learners</v>
          </cell>
        </row>
        <row r="1697">
          <cell r="Y1697" t="str">
            <v xml:space="preserve">EFPM787a </v>
          </cell>
          <cell r="Z1697" t="str">
            <v>M Ed Teaching English to Young Learners</v>
          </cell>
          <cell r="AA1697">
            <v>0</v>
          </cell>
        </row>
        <row r="1698">
          <cell r="Y1698" t="str">
            <v>EFPM831</v>
          </cell>
          <cell r="Z1698" t="str">
            <v>Teaching and Learning: Theory, Policy and Practice</v>
          </cell>
          <cell r="AA1698" t="str">
            <v>Teaching and Learning: Theory, Policy and Practice</v>
          </cell>
        </row>
        <row r="1699">
          <cell r="Y1699" t="str">
            <v>EFPM835</v>
          </cell>
          <cell r="Z1699" t="str">
            <v>Foreign Language Testing and Assessment</v>
          </cell>
          <cell r="AA1699" t="str">
            <v>Foreign Language Testing and Assessment</v>
          </cell>
        </row>
        <row r="1700">
          <cell r="Y1700" t="str">
            <v>EFPM835a</v>
          </cell>
          <cell r="Z1700" t="str">
            <v>FT M Ed TESOL Foreign Testing and Assessment</v>
          </cell>
        </row>
        <row r="1701">
          <cell r="Y1701" t="str">
            <v>EFPM835b</v>
          </cell>
          <cell r="Z1701" t="str">
            <v>MEd Summer TESOL Foreign Language Testing and Assessment</v>
          </cell>
          <cell r="AA1701">
            <v>0</v>
          </cell>
        </row>
        <row r="1702">
          <cell r="Y1702" t="str">
            <v>EFPM837</v>
          </cell>
          <cell r="Z1702" t="str">
            <v>Teaching and Researching English for Academic Purposes</v>
          </cell>
          <cell r="AA1702" t="str">
            <v>Teaching and Researching English for Academic Purposes</v>
          </cell>
        </row>
        <row r="1703">
          <cell r="Y1703" t="str">
            <v>EFPM837a</v>
          </cell>
          <cell r="Z1703" t="str">
            <v>TESOL Teaching English for Academic Purposes</v>
          </cell>
          <cell r="AA1703">
            <v>0</v>
          </cell>
        </row>
        <row r="1704">
          <cell r="Y1704" t="str">
            <v>EFPM900</v>
          </cell>
          <cell r="Z1704" t="str">
            <v>The Contemporary Academic in Context (Exeter) (1st cohort)</v>
          </cell>
          <cell r="AA1704">
            <v>0</v>
          </cell>
        </row>
        <row r="1705">
          <cell r="Y1705" t="str">
            <v>EFPM900 2nd</v>
          </cell>
          <cell r="Z1705" t="str">
            <v>The Contemporary Academic in Context Exeter Cohort 2nd</v>
          </cell>
          <cell r="AA1705">
            <v>0</v>
          </cell>
        </row>
        <row r="1706">
          <cell r="Y1706" t="str">
            <v>EFPM900P</v>
          </cell>
          <cell r="Z1706" t="str">
            <v>The Contemporary Academic in Context (Penryn)</v>
          </cell>
          <cell r="AA1706">
            <v>0</v>
          </cell>
        </row>
        <row r="1707">
          <cell r="Y1707" t="str">
            <v>EFPM902</v>
          </cell>
          <cell r="Z1707" t="str">
            <v>Creating Effective Learning in Higher Education</v>
          </cell>
          <cell r="AA1707" t="str">
            <v>Creating Effective Learning in Higher Education</v>
          </cell>
        </row>
        <row r="1708">
          <cell r="Y1708" t="str">
            <v>EFPM902P</v>
          </cell>
          <cell r="Z1708" t="str">
            <v>Creating Effective Learning in Higher Education (Penryn)</v>
          </cell>
          <cell r="AA1708">
            <v>0</v>
          </cell>
        </row>
        <row r="1709">
          <cell r="Y1709" t="str">
            <v>EFPMEdTPD</v>
          </cell>
          <cell r="Z1709" t="str">
            <v>MEd TESOL Summer and FT Dissertation hours /staff hoursd Dissertation Hours</v>
          </cell>
          <cell r="AA1709">
            <v>0</v>
          </cell>
        </row>
        <row r="1710">
          <cell r="Y1710" t="str">
            <v>EHUM002</v>
          </cell>
          <cell r="Z1710" t="str">
            <v>Geography (Secondary)</v>
          </cell>
          <cell r="AA1710" t="str">
            <v>Geography (Secondary)</v>
          </cell>
        </row>
        <row r="1711">
          <cell r="Y1711" t="str">
            <v>EHUM003</v>
          </cell>
          <cell r="Z1711" t="str">
            <v>History (Secondary)</v>
          </cell>
          <cell r="AA1711" t="str">
            <v>History (Secondary)</v>
          </cell>
        </row>
        <row r="1712">
          <cell r="Y1712" t="str">
            <v>EHUM005</v>
          </cell>
          <cell r="Z1712" t="str">
            <v>Religious Education (Secondary)</v>
          </cell>
          <cell r="AA1712" t="str">
            <v>Religious Education (Secondary)</v>
          </cell>
        </row>
        <row r="1713">
          <cell r="Y1713" t="str">
            <v>EHUM009</v>
          </cell>
          <cell r="Z1713" t="str">
            <v>Semi Specialist Humanities (Primary)</v>
          </cell>
          <cell r="AA1713" t="str">
            <v>Semi Specialist Humanities (Primary)</v>
          </cell>
        </row>
        <row r="1714">
          <cell r="Y1714" t="str">
            <v>ELC1714</v>
          </cell>
          <cell r="Z1714" t="str">
            <v>Reading and Writing for Academic Study (Intermediate)</v>
          </cell>
          <cell r="AA1714" t="str">
            <v>Reading and Writing for Academic Study (Intermediate)</v>
          </cell>
        </row>
        <row r="1715">
          <cell r="Y1715" t="str">
            <v>ELC1714B</v>
          </cell>
          <cell r="Z1715" t="str">
            <v>Reading and Writing for Academic Study (Intermediate)</v>
          </cell>
          <cell r="AA1715" t="str">
            <v>Reading and Writing for Academic Study (Intermediate)</v>
          </cell>
        </row>
        <row r="1716">
          <cell r="Y1716" t="str">
            <v>ELC1724</v>
          </cell>
          <cell r="Z1716" t="str">
            <v>Listening and Speaking for Academic Study (Intermediate)</v>
          </cell>
          <cell r="AA1716" t="str">
            <v>Listening and Speaking for Academic Study (Intermediate)</v>
          </cell>
        </row>
        <row r="1717">
          <cell r="Y1717" t="str">
            <v>ELC1724B</v>
          </cell>
          <cell r="Z1717" t="str">
            <v>Listening and Speaking for Academic Study (Intermediate)</v>
          </cell>
          <cell r="AA1717" t="str">
            <v>Listening and Speaking for Academic Study (Intermediate)</v>
          </cell>
        </row>
        <row r="1718">
          <cell r="Y1718" t="str">
            <v>ELC1800</v>
          </cell>
          <cell r="Z1718" t="str">
            <v>Teaching English to Speakers of Other Languages (Level 1)</v>
          </cell>
          <cell r="AA1718" t="str">
            <v>Teaching English to Speakers of Other Languages (Level 1)</v>
          </cell>
        </row>
        <row r="1719">
          <cell r="Y1719" t="str">
            <v>ELC2715</v>
          </cell>
          <cell r="Z1719" t="str">
            <v>Reading and Writing for Academic Study (Advanced)</v>
          </cell>
          <cell r="AA1719" t="str">
            <v>Reading and Writing for Academic Study (Advanced)</v>
          </cell>
        </row>
        <row r="1720">
          <cell r="Y1720" t="str">
            <v>ELC2715B</v>
          </cell>
          <cell r="Z1720" t="str">
            <v>Reading and Writing for Academic Study (Advanced)</v>
          </cell>
          <cell r="AA1720" t="str">
            <v>Reading and Writing for Academic Study (Advanced)</v>
          </cell>
        </row>
        <row r="1721">
          <cell r="Y1721" t="str">
            <v>ELC2725</v>
          </cell>
          <cell r="Z1721" t="str">
            <v>Listening and Speaking for Academic Study (Advanced)</v>
          </cell>
          <cell r="AA1721" t="str">
            <v>Listening and Speaking for Academic Study (Advanced)</v>
          </cell>
        </row>
        <row r="1722">
          <cell r="Y1722" t="str">
            <v>ELC2725B</v>
          </cell>
          <cell r="Z1722">
            <v>0</v>
          </cell>
          <cell r="AA1722">
            <v>0</v>
          </cell>
        </row>
        <row r="1723">
          <cell r="Y1723" t="str">
            <v>ELC2800</v>
          </cell>
          <cell r="Z1723" t="str">
            <v>Teaching English to Speakers of Other Languages (Level 2)</v>
          </cell>
          <cell r="AA1723" t="str">
            <v>Teaching English to Speakers of Other Languages (Level 2)</v>
          </cell>
        </row>
        <row r="1724">
          <cell r="Y1724" t="str">
            <v>ELC3800</v>
          </cell>
          <cell r="Z1724" t="str">
            <v>Teaching English to Speakers of Other Languages (Level 3)</v>
          </cell>
          <cell r="AA1724" t="str">
            <v>Teaching English to Speakers of Other Languages (Level 3)</v>
          </cell>
        </row>
        <row r="1725">
          <cell r="Y1725" t="str">
            <v>EMAM001</v>
          </cell>
          <cell r="Z1725" t="str">
            <v>Mathematics (Secondary)</v>
          </cell>
          <cell r="AA1725" t="str">
            <v>Mathematics (Secondary)</v>
          </cell>
        </row>
        <row r="1726">
          <cell r="Y1726" t="str">
            <v>EMAM009</v>
          </cell>
          <cell r="Z1726" t="str">
            <v>Semi Specialist Maths (Primary)</v>
          </cell>
          <cell r="AA1726" t="str">
            <v>Semi Specialist Maths (Primary)</v>
          </cell>
        </row>
        <row r="1727">
          <cell r="Y1727" t="str">
            <v>EMLM001</v>
          </cell>
          <cell r="Z1727" t="str">
            <v>French (Secondary)</v>
          </cell>
          <cell r="AA1727" t="str">
            <v>French (Secondary)</v>
          </cell>
        </row>
        <row r="1728">
          <cell r="Y1728" t="str">
            <v>EMLM002</v>
          </cell>
          <cell r="Z1728" t="str">
            <v>German (Secondary)</v>
          </cell>
          <cell r="AA1728" t="str">
            <v>German (Secondary)</v>
          </cell>
        </row>
        <row r="1729">
          <cell r="Y1729" t="str">
            <v>EMLM005</v>
          </cell>
          <cell r="Z1729" t="str">
            <v>Spanish</v>
          </cell>
          <cell r="AA1729" t="str">
            <v>Spanish</v>
          </cell>
        </row>
        <row r="1730">
          <cell r="Y1730" t="str">
            <v>EMLM008</v>
          </cell>
          <cell r="Z1730" t="str">
            <v>Primary Modern Foreign Languages Specialism</v>
          </cell>
          <cell r="AA1730" t="str">
            <v>Primary Modern Foreign Languages Specialism</v>
          </cell>
        </row>
        <row r="1731">
          <cell r="Y1731" t="str">
            <v>EMP3001</v>
          </cell>
          <cell r="Z1731" t="str">
            <v>Commercial and Industrial Experience</v>
          </cell>
          <cell r="AA1731" t="str">
            <v>Commercial and Industrial Experience</v>
          </cell>
        </row>
        <row r="1732">
          <cell r="Y1732" t="str">
            <v>EMP3002</v>
          </cell>
          <cell r="Z1732" t="str">
            <v>Summer Project for International Students</v>
          </cell>
          <cell r="AA1732" t="str">
            <v>Summer Project for International Students</v>
          </cell>
        </row>
        <row r="1733">
          <cell r="Y1733" t="str">
            <v>EMPM010</v>
          </cell>
          <cell r="Z1733" t="str">
            <v>Metamaterials CDT Mini-Project</v>
          </cell>
          <cell r="AA1733" t="str">
            <v>Metamaterials CDT Mini-Project</v>
          </cell>
        </row>
        <row r="1734">
          <cell r="Y1734" t="str">
            <v>EMUM003</v>
          </cell>
          <cell r="Z1734" t="str">
            <v>Semi Specialist Music (Primary)</v>
          </cell>
          <cell r="AA1734" t="str">
            <v>Semi Specialist Music (Primary)</v>
          </cell>
        </row>
        <row r="1735">
          <cell r="Y1735" t="str">
            <v>EPEM001</v>
          </cell>
          <cell r="Z1735" t="str">
            <v>Physical Education (Secondary)</v>
          </cell>
          <cell r="AA1735" t="str">
            <v>Physical Education (Secondary)</v>
          </cell>
        </row>
        <row r="1736">
          <cell r="Y1736" t="str">
            <v>EPSM000</v>
          </cell>
          <cell r="Z1736" t="str">
            <v>Educational and Professional Studies</v>
          </cell>
          <cell r="AA1736" t="str">
            <v>Educational and Professional Studies</v>
          </cell>
        </row>
        <row r="1737">
          <cell r="Y1737" t="str">
            <v>EPSM3000</v>
          </cell>
          <cell r="Z1737" t="str">
            <v>Primary Education and Professional Studies</v>
          </cell>
          <cell r="AA1737">
            <v>0</v>
          </cell>
        </row>
        <row r="1738">
          <cell r="Y1738" t="str">
            <v>ERPM000</v>
          </cell>
          <cell r="Z1738" t="str">
            <v>The Nature of Educational Enquiry</v>
          </cell>
          <cell r="AA1738" t="str">
            <v>The Nature of Educational Enquiry</v>
          </cell>
        </row>
        <row r="1739">
          <cell r="Y1739" t="str">
            <v>ERPM001</v>
          </cell>
          <cell r="Z1739" t="str">
            <v>Interpretive Methodologies</v>
          </cell>
          <cell r="AA1739" t="str">
            <v>Interpretive Methodologies</v>
          </cell>
        </row>
        <row r="1740">
          <cell r="Y1740" t="str">
            <v>ERPM002</v>
          </cell>
          <cell r="Z1740" t="str">
            <v>Scientific Methodologies</v>
          </cell>
          <cell r="AA1740" t="str">
            <v>Scientific Methodologies</v>
          </cell>
        </row>
        <row r="1741">
          <cell r="Y1741" t="str">
            <v>ERPM004</v>
          </cell>
          <cell r="Z1741" t="str">
            <v>MSc Dissertation</v>
          </cell>
          <cell r="AA1741">
            <v>0</v>
          </cell>
        </row>
        <row r="1742">
          <cell r="Y1742" t="str">
            <v>ERPM005</v>
          </cell>
          <cell r="Z1742" t="str">
            <v>Designing and Communicating Research</v>
          </cell>
          <cell r="AA1742" t="str">
            <v>Designing and Communicating Research</v>
          </cell>
        </row>
        <row r="1743">
          <cell r="Y1743" t="str">
            <v>ERPM100</v>
          </cell>
          <cell r="Z1743" t="str">
            <v>MSc Programme - Personal Tutorials</v>
          </cell>
          <cell r="AA1743">
            <v>0</v>
          </cell>
        </row>
        <row r="1744">
          <cell r="Y1744" t="str">
            <v>ESB3004</v>
          </cell>
          <cell r="Z1744" t="str">
            <v>School-Based Work</v>
          </cell>
          <cell r="AA1744" t="str">
            <v>School-Based Work</v>
          </cell>
        </row>
        <row r="1745">
          <cell r="Y1745" t="str">
            <v>ESCM001</v>
          </cell>
          <cell r="Z1745" t="str">
            <v>Biology (Secondary)</v>
          </cell>
          <cell r="AA1745" t="str">
            <v>Biology (Secondary)</v>
          </cell>
        </row>
        <row r="1746">
          <cell r="Y1746" t="str">
            <v>ESCM002</v>
          </cell>
          <cell r="Z1746" t="str">
            <v>Chemistry (Secondary)</v>
          </cell>
          <cell r="AA1746" t="str">
            <v>Chemistry (Secondary)</v>
          </cell>
        </row>
        <row r="1747">
          <cell r="Y1747" t="str">
            <v>ESCM003</v>
          </cell>
          <cell r="Z1747" t="str">
            <v>Physics (Secondary)</v>
          </cell>
          <cell r="AA1747" t="str">
            <v>Physics (Secondary)</v>
          </cell>
        </row>
        <row r="1748">
          <cell r="Y1748" t="str">
            <v>ESCM004</v>
          </cell>
          <cell r="Z1748" t="str">
            <v>Semi Specialist Science (Primary)</v>
          </cell>
          <cell r="AA1748" t="str">
            <v>Semi Specialist Science (Primary)</v>
          </cell>
        </row>
        <row r="1749">
          <cell r="Y1749" t="str">
            <v>ESCM005</v>
          </cell>
          <cell r="Z1749" t="str">
            <v>Science(Secondary)</v>
          </cell>
          <cell r="AA1749">
            <v>0</v>
          </cell>
        </row>
        <row r="1750">
          <cell r="Y1750" t="str">
            <v>ESCM006</v>
          </cell>
          <cell r="Z1750" t="str">
            <v>Secondary Biology with Psychology</v>
          </cell>
          <cell r="AA1750" t="str">
            <v>Secondary Biology with Psychology</v>
          </cell>
        </row>
        <row r="1751">
          <cell r="Y1751" t="str">
            <v>ESS1006</v>
          </cell>
          <cell r="Z1751" t="str">
            <v>Human Anatomy and Kinanthropometry</v>
          </cell>
          <cell r="AA1751" t="str">
            <v>Human Anatomy and Kinanthropometry</v>
          </cell>
        </row>
        <row r="1752">
          <cell r="Y1752" t="str">
            <v>ESS1007</v>
          </cell>
          <cell r="Z1752" t="str">
            <v>Human Physiology</v>
          </cell>
          <cell r="AA1752" t="str">
            <v>Human Physiology</v>
          </cell>
        </row>
        <row r="1753">
          <cell r="Y1753" t="str">
            <v>ESS1204</v>
          </cell>
          <cell r="Z1753" t="str">
            <v>Foundations of Biomechanics</v>
          </cell>
          <cell r="AA1753" t="str">
            <v>Foundations of Biomechanics</v>
          </cell>
        </row>
        <row r="1754">
          <cell r="Y1754" t="str">
            <v>ESS1502</v>
          </cell>
          <cell r="Z1754" t="str">
            <v>Sports Training Physiology</v>
          </cell>
          <cell r="AA1754" t="str">
            <v>Sports Training Physiology</v>
          </cell>
        </row>
        <row r="1755">
          <cell r="Y1755" t="str">
            <v>ESS1506</v>
          </cell>
          <cell r="Z1755" t="str">
            <v>Foundations of Sports Nutrition</v>
          </cell>
          <cell r="AA1755" t="str">
            <v>Foundations of Sports Nutrition</v>
          </cell>
        </row>
        <row r="1756">
          <cell r="Y1756" t="str">
            <v>ESS1605</v>
          </cell>
          <cell r="Z1756" t="str">
            <v>Foundations of Exercise and Sport Psychology</v>
          </cell>
          <cell r="AA1756" t="str">
            <v>Foundations of Exercise and Sport Psychology</v>
          </cell>
        </row>
        <row r="1757">
          <cell r="Y1757" t="str">
            <v>ESS1701</v>
          </cell>
          <cell r="Z1757">
            <v>0</v>
          </cell>
          <cell r="AA1757">
            <v>0</v>
          </cell>
        </row>
        <row r="1758">
          <cell r="Y1758" t="str">
            <v>ESS1703</v>
          </cell>
          <cell r="Z1758" t="str">
            <v>Bioenergetics</v>
          </cell>
          <cell r="AA1758" t="str">
            <v>Bioenergetics</v>
          </cell>
        </row>
        <row r="1759">
          <cell r="Y1759" t="str">
            <v>ESS2001</v>
          </cell>
          <cell r="Z1759" t="str">
            <v>Exercise Physiology</v>
          </cell>
          <cell r="AA1759" t="str">
            <v>Exercise Physiology</v>
          </cell>
        </row>
        <row r="1760">
          <cell r="Y1760" t="str">
            <v>ESS2004</v>
          </cell>
          <cell r="Z1760" t="str">
            <v>Biomechanics and Kinesiology</v>
          </cell>
          <cell r="AA1760" t="str">
            <v>Biomechanics and Kinesiology</v>
          </cell>
        </row>
        <row r="1761">
          <cell r="Y1761" t="str">
            <v>ESS2007</v>
          </cell>
          <cell r="Z1761" t="str">
            <v>Exercise and Sport Psychology</v>
          </cell>
          <cell r="AA1761" t="str">
            <v>Exercise and Sport Psychology</v>
          </cell>
        </row>
        <row r="1762">
          <cell r="Y1762" t="str">
            <v>ESS2100</v>
          </cell>
          <cell r="Z1762" t="str">
            <v>Study Abroad (Outside the European Union)</v>
          </cell>
          <cell r="AA1762" t="str">
            <v>Study Abroad (Outside the European Union)</v>
          </cell>
        </row>
        <row r="1763">
          <cell r="Y1763" t="str">
            <v>ESS2303</v>
          </cell>
          <cell r="Z1763" t="str">
            <v>Research Methods and Analytical Procedures</v>
          </cell>
          <cell r="AA1763" t="str">
            <v>Research Methods and Analytical Procedures</v>
          </cell>
        </row>
        <row r="1764">
          <cell r="Y1764" t="str">
            <v>ESS2304</v>
          </cell>
          <cell r="Z1764" t="str">
            <v>Quantitative Research Methods</v>
          </cell>
          <cell r="AA1764" t="str">
            <v>Quantitative Research Methods</v>
          </cell>
        </row>
        <row r="1765">
          <cell r="Y1765" t="str">
            <v>ESS2502</v>
          </cell>
          <cell r="Z1765" t="str">
            <v>Exercise Programming I</v>
          </cell>
          <cell r="AA1765" t="str">
            <v>Exercise Programming I</v>
          </cell>
        </row>
        <row r="1766">
          <cell r="Y1766" t="str">
            <v>ESS2504</v>
          </cell>
          <cell r="Z1766" t="str">
            <v>Strength, Conditioning and Athletic Training</v>
          </cell>
          <cell r="AA1766" t="str">
            <v>Strength, Conditioning and Athletic Training</v>
          </cell>
        </row>
        <row r="1767">
          <cell r="Y1767" t="str">
            <v>ESS2506</v>
          </cell>
          <cell r="Z1767" t="str">
            <v>Sports Nutrition</v>
          </cell>
          <cell r="AA1767" t="str">
            <v>Sports Nutrition</v>
          </cell>
        </row>
        <row r="1768">
          <cell r="Y1768" t="str">
            <v>ESS2507</v>
          </cell>
          <cell r="Z1768" t="str">
            <v>Skill Acquisition</v>
          </cell>
          <cell r="AA1768" t="str">
            <v>Skill Acquisition</v>
          </cell>
        </row>
        <row r="1769">
          <cell r="Y1769" t="str">
            <v>ESS2704</v>
          </cell>
          <cell r="Z1769" t="str">
            <v>Learning and Teaching in Physical Education</v>
          </cell>
          <cell r="AA1769" t="str">
            <v>Learning and Teaching in Physical Education</v>
          </cell>
        </row>
        <row r="1770">
          <cell r="Y1770" t="str">
            <v>ESS2707</v>
          </cell>
          <cell r="Z1770" t="str">
            <v>Applied Biomechanics</v>
          </cell>
          <cell r="AA1770" t="str">
            <v>Applied Biomechanics</v>
          </cell>
        </row>
        <row r="1771">
          <cell r="Y1771" t="str">
            <v>ESS2710</v>
          </cell>
          <cell r="Z1771" t="str">
            <v>Sport Psychology</v>
          </cell>
          <cell r="AA1771" t="str">
            <v>Sport Psychology</v>
          </cell>
        </row>
        <row r="1772">
          <cell r="Y1772" t="str">
            <v>ESS3302</v>
          </cell>
          <cell r="Z1772" t="str">
            <v>Dissertation</v>
          </cell>
          <cell r="AA1772" t="str">
            <v>Dissertation</v>
          </cell>
        </row>
        <row r="1773">
          <cell r="Y1773" t="str">
            <v>ESS3303</v>
          </cell>
          <cell r="Z1773" t="str">
            <v>Independent Research Review</v>
          </cell>
          <cell r="AA1773" t="str">
            <v>Independent Research Review</v>
          </cell>
        </row>
        <row r="1774">
          <cell r="Y1774" t="str">
            <v>ESS3505</v>
          </cell>
          <cell r="Z1774">
            <v>0</v>
          </cell>
          <cell r="AA1774">
            <v>0</v>
          </cell>
        </row>
        <row r="1775">
          <cell r="Y1775" t="str">
            <v>ESS3701</v>
          </cell>
          <cell r="Z1775" t="str">
            <v>Factors Affecting Performance</v>
          </cell>
          <cell r="AA1775" t="str">
            <v>Factors Affecting Performance</v>
          </cell>
        </row>
        <row r="1776">
          <cell r="Y1776" t="str">
            <v>ESS3702</v>
          </cell>
          <cell r="Z1776" t="str">
            <v>Physical Activity and Mental Health</v>
          </cell>
          <cell r="AA1776" t="str">
            <v>Physical Activity and Mental Health</v>
          </cell>
        </row>
        <row r="1777">
          <cell r="Y1777" t="str">
            <v>ESS3703</v>
          </cell>
          <cell r="Z1777" t="str">
            <v>Paediatric Exercise Physiology</v>
          </cell>
          <cell r="AA1777" t="str">
            <v>Paediatric Exercise Physiology</v>
          </cell>
        </row>
        <row r="1778">
          <cell r="Y1778" t="str">
            <v>ESS3704</v>
          </cell>
          <cell r="Z1778" t="str">
            <v>Emerging Themes in Physical Education</v>
          </cell>
          <cell r="AA1778" t="str">
            <v>Emerging Themes in Physical Education</v>
          </cell>
        </row>
        <row r="1779">
          <cell r="Y1779" t="str">
            <v>ESS3705</v>
          </cell>
          <cell r="Z1779" t="str">
            <v>Sport, Physical Activity and Health</v>
          </cell>
          <cell r="AA1779" t="str">
            <v>Sport, Physical Activity and Health</v>
          </cell>
        </row>
        <row r="1780">
          <cell r="Y1780" t="str">
            <v>ESS3804</v>
          </cell>
          <cell r="Z1780" t="str">
            <v>Clinical Exercise Prescription</v>
          </cell>
          <cell r="AA1780" t="str">
            <v>Clinical Exercise Prescription</v>
          </cell>
        </row>
        <row r="1781">
          <cell r="Y1781" t="str">
            <v>ESS3805</v>
          </cell>
          <cell r="Z1781" t="str">
            <v>Biomechanical Analysis of Human Movement</v>
          </cell>
          <cell r="AA1781" t="str">
            <v>Biomechanical Analysis of Human Movement</v>
          </cell>
        </row>
        <row r="1782">
          <cell r="Y1782" t="str">
            <v>ESS3808</v>
          </cell>
          <cell r="Z1782">
            <v>0</v>
          </cell>
          <cell r="AA1782">
            <v>0</v>
          </cell>
        </row>
        <row r="1783">
          <cell r="Y1783" t="str">
            <v>ESS3900</v>
          </cell>
          <cell r="Z1783" t="str">
            <v>Employability and Career Development</v>
          </cell>
          <cell r="AA1783" t="str">
            <v>Employability and Career Development</v>
          </cell>
        </row>
        <row r="1784">
          <cell r="Y1784" t="str">
            <v>ESYM001</v>
          </cell>
          <cell r="Z1784" t="str">
            <v>Semi Specialist Early Years (Primary)</v>
          </cell>
          <cell r="AA1784" t="str">
            <v>Semi Specialist Early Years (Primary)</v>
          </cell>
        </row>
        <row r="1785">
          <cell r="Y1785" t="str">
            <v>FCH1000</v>
          </cell>
          <cell r="Z1785" t="str">
            <v>Global Futures</v>
          </cell>
          <cell r="AA1785" t="str">
            <v>Global Futures</v>
          </cell>
        </row>
        <row r="1786">
          <cell r="Y1786" t="str">
            <v>FCH2000</v>
          </cell>
          <cell r="Z1786" t="str">
            <v>Communicating Global Issues in a Changing World</v>
          </cell>
          <cell r="AA1786" t="str">
            <v>Communicating Global Issues in a Changing World</v>
          </cell>
        </row>
        <row r="1787">
          <cell r="Y1787" t="str">
            <v>FCH2015</v>
          </cell>
          <cell r="Z1787" t="str">
            <v>Work Experience</v>
          </cell>
          <cell r="AA1787" t="str">
            <v>Work Experience</v>
          </cell>
        </row>
        <row r="1788">
          <cell r="Y1788" t="str">
            <v>FCH2030</v>
          </cell>
          <cell r="Z1788" t="str">
            <v>Work Experience</v>
          </cell>
          <cell r="AA1788" t="str">
            <v>Work Experience</v>
          </cell>
        </row>
        <row r="1789">
          <cell r="Y1789" t="str">
            <v>FCH3000</v>
          </cell>
          <cell r="Z1789" t="str">
            <v>Work Abroad - One Year</v>
          </cell>
          <cell r="AA1789" t="str">
            <v>Work Abroad - One Year</v>
          </cell>
        </row>
        <row r="1790">
          <cell r="Y1790" t="str">
            <v>FCH3001</v>
          </cell>
          <cell r="Z1790" t="str">
            <v>Work Abroad - One Semester</v>
          </cell>
          <cell r="AA1790" t="str">
            <v>Work Abroad - One Semester</v>
          </cell>
        </row>
        <row r="1791">
          <cell r="Y1791" t="str">
            <v>FCH3002</v>
          </cell>
          <cell r="Z1791" t="str">
            <v>Studying Abroad - One Year</v>
          </cell>
          <cell r="AA1791" t="str">
            <v>Studying Abroad - One Year</v>
          </cell>
        </row>
        <row r="1792">
          <cell r="Y1792" t="str">
            <v>FCH3003</v>
          </cell>
          <cell r="Z1792" t="str">
            <v>Studying Abroad - One Semester</v>
          </cell>
          <cell r="AA1792" t="str">
            <v>Studying Abroad - One Semester</v>
          </cell>
        </row>
        <row r="1793">
          <cell r="Y1793" t="str">
            <v>FCH3004</v>
          </cell>
          <cell r="Z1793" t="str">
            <v>Work Experience (UK)-One Year</v>
          </cell>
          <cell r="AA1793" t="str">
            <v>Work Experience (UK)-One Year</v>
          </cell>
        </row>
        <row r="1794">
          <cell r="Y1794" t="str">
            <v>FCH3888E</v>
          </cell>
          <cell r="Z1794">
            <v>0</v>
          </cell>
          <cell r="AA1794">
            <v>0</v>
          </cell>
        </row>
        <row r="1795">
          <cell r="Y1795" t="str">
            <v>FLB1115A</v>
          </cell>
          <cell r="Z1795" t="str">
            <v>British Sign Language for Beginners (Part 1)</v>
          </cell>
          <cell r="AA1795" t="str">
            <v>British Sign Language for Beginners (Part 1)</v>
          </cell>
        </row>
        <row r="1796">
          <cell r="Y1796" t="str">
            <v>FLB1115B</v>
          </cell>
          <cell r="Z1796" t="str">
            <v>British Sign Language for Beginners (Part 2)</v>
          </cell>
          <cell r="AA1796" t="str">
            <v>British Sign Language for Beginners (Part 2)</v>
          </cell>
        </row>
        <row r="1797">
          <cell r="Y1797" t="str">
            <v>FLC1115A</v>
          </cell>
          <cell r="Z1797" t="str">
            <v>Chinese Beginners</v>
          </cell>
          <cell r="AA1797" t="str">
            <v>Chinese Beginners</v>
          </cell>
        </row>
        <row r="1798">
          <cell r="Y1798" t="str">
            <v>FLC1130</v>
          </cell>
          <cell r="Z1798" t="str">
            <v>Chinese Beginners</v>
          </cell>
          <cell r="AA1798" t="str">
            <v>Chinese Beginners</v>
          </cell>
        </row>
        <row r="1799">
          <cell r="Y1799" t="str">
            <v>FLC1230</v>
          </cell>
          <cell r="Z1799" t="str">
            <v>Chinese Beginners for Business</v>
          </cell>
          <cell r="AA1799" t="str">
            <v>Chinese Beginners for Business</v>
          </cell>
        </row>
        <row r="1800">
          <cell r="Y1800" t="str">
            <v>FLC2215</v>
          </cell>
          <cell r="Z1800">
            <v>0</v>
          </cell>
          <cell r="AA1800">
            <v>0</v>
          </cell>
        </row>
        <row r="1801">
          <cell r="Y1801" t="str">
            <v>FLC2230</v>
          </cell>
          <cell r="Z1801" t="str">
            <v>Chinese Intermediate One</v>
          </cell>
          <cell r="AA1801" t="str">
            <v>Chinese Intermediate One</v>
          </cell>
        </row>
        <row r="1802">
          <cell r="Y1802" t="str">
            <v>FLC2330</v>
          </cell>
          <cell r="Z1802" t="str">
            <v>Chinese Intermediate Two</v>
          </cell>
          <cell r="AA1802" t="str">
            <v>Chinese Intermediate Two</v>
          </cell>
        </row>
        <row r="1803">
          <cell r="Y1803" t="str">
            <v>FLC2630</v>
          </cell>
          <cell r="Z1803" t="str">
            <v>Chinese Intermediate 1 for Business</v>
          </cell>
          <cell r="AA1803" t="str">
            <v>Chinese Intermediate 1 for Business</v>
          </cell>
        </row>
        <row r="1804">
          <cell r="Y1804" t="str">
            <v>FLC3415</v>
          </cell>
          <cell r="Z1804" t="str">
            <v>Mandarin Chinese Advanced 1</v>
          </cell>
          <cell r="AA1804" t="str">
            <v>Mandarin Chinese Advanced 1</v>
          </cell>
        </row>
        <row r="1805">
          <cell r="Y1805" t="str">
            <v>FLC3430</v>
          </cell>
          <cell r="Z1805" t="str">
            <v>Mandarin Chinese Advanced One</v>
          </cell>
          <cell r="AA1805" t="str">
            <v>Mandarin Chinese Advanced One</v>
          </cell>
        </row>
        <row r="1806">
          <cell r="Y1806" t="str">
            <v>FLC3530</v>
          </cell>
          <cell r="Z1806" t="str">
            <v>Mandarin Chinese Advanced 2</v>
          </cell>
          <cell r="AA1806" t="str">
            <v>Mandarin Chinese Advanced 2</v>
          </cell>
        </row>
        <row r="1807">
          <cell r="Y1807" t="str">
            <v>FLF1115A</v>
          </cell>
          <cell r="Z1807" t="str">
            <v>French Beginners</v>
          </cell>
          <cell r="AA1807" t="str">
            <v>French Beginners</v>
          </cell>
        </row>
        <row r="1808">
          <cell r="Y1808" t="str">
            <v>FLF1130</v>
          </cell>
          <cell r="Z1808" t="str">
            <v>French Beginners</v>
          </cell>
          <cell r="AA1808" t="str">
            <v>French Beginners</v>
          </cell>
        </row>
        <row r="1809">
          <cell r="Y1809" t="str">
            <v>FLF2130</v>
          </cell>
          <cell r="Z1809" t="str">
            <v>French Beginners Fast Track</v>
          </cell>
          <cell r="AA1809" t="str">
            <v>French Beginners Fast Track</v>
          </cell>
        </row>
        <row r="1810">
          <cell r="Y1810" t="str">
            <v>FLF2215</v>
          </cell>
          <cell r="Z1810" t="str">
            <v>French Intermediate One</v>
          </cell>
          <cell r="AA1810" t="str">
            <v>French Intermediate One</v>
          </cell>
        </row>
        <row r="1811">
          <cell r="Y1811" t="str">
            <v>FLF2230</v>
          </cell>
          <cell r="Z1811" t="str">
            <v>French Intermediate One</v>
          </cell>
          <cell r="AA1811" t="str">
            <v>French Intermediate One</v>
          </cell>
        </row>
        <row r="1812">
          <cell r="Y1812" t="str">
            <v>FLF2315</v>
          </cell>
          <cell r="Z1812" t="str">
            <v>French Intermediate Two</v>
          </cell>
          <cell r="AA1812" t="str">
            <v>French Intermediate Two</v>
          </cell>
        </row>
        <row r="1813">
          <cell r="Y1813" t="str">
            <v>FLF2330</v>
          </cell>
          <cell r="Z1813" t="str">
            <v>French Intermediate Two</v>
          </cell>
          <cell r="AA1813" t="str">
            <v>French Intermediate Two</v>
          </cell>
        </row>
        <row r="1814">
          <cell r="Y1814" t="str">
            <v>FLF2430</v>
          </cell>
          <cell r="Z1814" t="str">
            <v>French Intermediate Fast-Track</v>
          </cell>
          <cell r="AA1814" t="str">
            <v>French Intermediate Fast-Track</v>
          </cell>
        </row>
        <row r="1815">
          <cell r="Y1815" t="str">
            <v>FLF3415</v>
          </cell>
          <cell r="Z1815" t="str">
            <v>French Advanced One</v>
          </cell>
          <cell r="AA1815" t="str">
            <v>French Advanced One</v>
          </cell>
        </row>
        <row r="1816">
          <cell r="Y1816" t="str">
            <v>FLF3430</v>
          </cell>
          <cell r="Z1816">
            <v>0</v>
          </cell>
          <cell r="AA1816">
            <v>0</v>
          </cell>
        </row>
        <row r="1817">
          <cell r="Y1817" t="str">
            <v>FLF3515</v>
          </cell>
          <cell r="Z1817" t="str">
            <v>French Advanced Two</v>
          </cell>
          <cell r="AA1817" t="str">
            <v>French Advanced Two</v>
          </cell>
        </row>
        <row r="1818">
          <cell r="Y1818" t="str">
            <v>FLF3530</v>
          </cell>
          <cell r="Z1818">
            <v>0</v>
          </cell>
          <cell r="AA1818">
            <v>0</v>
          </cell>
        </row>
        <row r="1819">
          <cell r="Y1819" t="str">
            <v>FLF3615</v>
          </cell>
          <cell r="Z1819" t="str">
            <v>French for Business</v>
          </cell>
          <cell r="AA1819" t="str">
            <v>French for Business</v>
          </cell>
        </row>
        <row r="1820">
          <cell r="Y1820" t="str">
            <v>FLF3630</v>
          </cell>
          <cell r="Z1820" t="str">
            <v>French for Business</v>
          </cell>
          <cell r="AA1820" t="str">
            <v>French for Business</v>
          </cell>
        </row>
        <row r="1821">
          <cell r="Y1821" t="str">
            <v>FLF3715</v>
          </cell>
          <cell r="Z1821" t="str">
            <v>French Advanced 3</v>
          </cell>
          <cell r="AA1821" t="str">
            <v>French Advanced 3</v>
          </cell>
        </row>
        <row r="1822">
          <cell r="Y1822" t="str">
            <v>FLF3730</v>
          </cell>
          <cell r="Z1822">
            <v>0</v>
          </cell>
          <cell r="AA1822">
            <v>0</v>
          </cell>
        </row>
        <row r="1823">
          <cell r="Y1823" t="str">
            <v>FLG1115A</v>
          </cell>
          <cell r="Z1823">
            <v>0</v>
          </cell>
          <cell r="AA1823">
            <v>0</v>
          </cell>
        </row>
        <row r="1824">
          <cell r="Y1824" t="str">
            <v>FLG1130</v>
          </cell>
          <cell r="Z1824" t="str">
            <v>German Beginners</v>
          </cell>
          <cell r="AA1824" t="str">
            <v>German Beginners</v>
          </cell>
        </row>
        <row r="1825">
          <cell r="Y1825" t="str">
            <v>FLG2130</v>
          </cell>
          <cell r="Z1825" t="str">
            <v>German Beginners Fast Track</v>
          </cell>
          <cell r="AA1825" t="str">
            <v>German Beginners Fast Track</v>
          </cell>
        </row>
        <row r="1826">
          <cell r="Y1826" t="str">
            <v>FLG2215</v>
          </cell>
          <cell r="Z1826" t="str">
            <v>German Intermediate One</v>
          </cell>
          <cell r="AA1826" t="str">
            <v>German Intermediate One</v>
          </cell>
        </row>
        <row r="1827">
          <cell r="Y1827" t="str">
            <v>FLG2230</v>
          </cell>
          <cell r="Z1827" t="str">
            <v>German Intermediate One</v>
          </cell>
          <cell r="AA1827" t="str">
            <v>German Intermediate One</v>
          </cell>
        </row>
        <row r="1828">
          <cell r="Y1828" t="str">
            <v>FLG2315</v>
          </cell>
          <cell r="Z1828" t="str">
            <v>German Intermediate Two</v>
          </cell>
          <cell r="AA1828" t="str">
            <v>German Intermediate Two</v>
          </cell>
        </row>
        <row r="1829">
          <cell r="Y1829" t="str">
            <v>FLG2330</v>
          </cell>
          <cell r="Z1829" t="str">
            <v>German Intermediate Two</v>
          </cell>
          <cell r="AA1829" t="str">
            <v>German Intermediate Two</v>
          </cell>
        </row>
        <row r="1830">
          <cell r="Y1830" t="str">
            <v>FLG3415</v>
          </cell>
          <cell r="Z1830" t="str">
            <v>German Advanced One</v>
          </cell>
          <cell r="AA1830" t="str">
            <v>German Advanced One</v>
          </cell>
        </row>
        <row r="1831">
          <cell r="Y1831" t="str">
            <v>FLG3430</v>
          </cell>
          <cell r="Z1831" t="str">
            <v>German Advanced One</v>
          </cell>
          <cell r="AA1831" t="str">
            <v>German Advanced One</v>
          </cell>
        </row>
        <row r="1832">
          <cell r="Y1832" t="str">
            <v>FLG3515</v>
          </cell>
          <cell r="Z1832" t="str">
            <v>German Advanced Two</v>
          </cell>
          <cell r="AA1832" t="str">
            <v>German Advanced Two</v>
          </cell>
        </row>
        <row r="1833">
          <cell r="Y1833" t="str">
            <v>FLG3530</v>
          </cell>
          <cell r="Z1833" t="str">
            <v>German Advanced Two</v>
          </cell>
          <cell r="AA1833" t="str">
            <v>German Advanced Two</v>
          </cell>
        </row>
        <row r="1834">
          <cell r="Y1834" t="str">
            <v>FLG3615</v>
          </cell>
          <cell r="Z1834" t="str">
            <v>German for Business</v>
          </cell>
          <cell r="AA1834" t="str">
            <v>German for Business</v>
          </cell>
        </row>
        <row r="1835">
          <cell r="Y1835" t="str">
            <v>FLG3630</v>
          </cell>
          <cell r="Z1835" t="str">
            <v>German for Business</v>
          </cell>
          <cell r="AA1835" t="str">
            <v>German for Business</v>
          </cell>
        </row>
        <row r="1836">
          <cell r="Y1836" t="str">
            <v>FLI1115A</v>
          </cell>
          <cell r="Z1836" t="str">
            <v>Italian Beginners</v>
          </cell>
          <cell r="AA1836" t="str">
            <v>Italian Beginners</v>
          </cell>
        </row>
        <row r="1837">
          <cell r="Y1837" t="str">
            <v>FLI1130</v>
          </cell>
          <cell r="Z1837" t="str">
            <v>Italian Beginners</v>
          </cell>
          <cell r="AA1837" t="str">
            <v>Italian Beginners</v>
          </cell>
        </row>
        <row r="1838">
          <cell r="Y1838" t="str">
            <v>FLI2130</v>
          </cell>
          <cell r="Z1838" t="str">
            <v>Italian Beginners Fast Track</v>
          </cell>
          <cell r="AA1838" t="str">
            <v>Italian Beginners Fast Track</v>
          </cell>
        </row>
        <row r="1839">
          <cell r="Y1839" t="str">
            <v>FLI2230</v>
          </cell>
          <cell r="Z1839" t="str">
            <v>Italian Intermediate One</v>
          </cell>
          <cell r="AA1839" t="str">
            <v>Italian Intermediate One</v>
          </cell>
        </row>
        <row r="1840">
          <cell r="Y1840" t="str">
            <v>FLI2315</v>
          </cell>
          <cell r="Z1840">
            <v>0</v>
          </cell>
          <cell r="AA1840">
            <v>0</v>
          </cell>
        </row>
        <row r="1841">
          <cell r="Y1841" t="str">
            <v>FLI2330</v>
          </cell>
          <cell r="Z1841" t="str">
            <v>Italian Intermediate Two</v>
          </cell>
          <cell r="AA1841" t="str">
            <v>Italian Intermediate Two</v>
          </cell>
        </row>
        <row r="1842">
          <cell r="Y1842" t="str">
            <v>FLI3415</v>
          </cell>
          <cell r="Z1842" t="str">
            <v>Italian Advanced 1</v>
          </cell>
          <cell r="AA1842" t="str">
            <v>Italian Advanced 1</v>
          </cell>
        </row>
        <row r="1843">
          <cell r="Y1843" t="str">
            <v>FLI3430</v>
          </cell>
          <cell r="Z1843" t="str">
            <v>Italian Advanced I</v>
          </cell>
          <cell r="AA1843" t="str">
            <v>Italian Advanced I</v>
          </cell>
        </row>
        <row r="1844">
          <cell r="Y1844" t="str">
            <v>FLJ1115A</v>
          </cell>
          <cell r="Z1844" t="str">
            <v>Japanese Beginners</v>
          </cell>
          <cell r="AA1844" t="str">
            <v>Japanese Beginners</v>
          </cell>
        </row>
        <row r="1845">
          <cell r="Y1845" t="str">
            <v>FLJ1130</v>
          </cell>
          <cell r="Z1845" t="str">
            <v>Japanese Beginners</v>
          </cell>
          <cell r="AA1845" t="str">
            <v>Japanese Beginners</v>
          </cell>
        </row>
        <row r="1846">
          <cell r="Y1846" t="str">
            <v>FLJ2215</v>
          </cell>
          <cell r="Z1846">
            <v>0</v>
          </cell>
        </row>
        <row r="1847">
          <cell r="Y1847" t="str">
            <v>FLJ2230</v>
          </cell>
          <cell r="Z1847" t="str">
            <v>Japanese Intermediate One</v>
          </cell>
          <cell r="AA1847" t="str">
            <v>Japanese Intermediate One</v>
          </cell>
        </row>
        <row r="1848">
          <cell r="Y1848" t="str">
            <v>FLJ2330</v>
          </cell>
          <cell r="Z1848" t="str">
            <v>Japanese Intermediate 2</v>
          </cell>
          <cell r="AA1848" t="str">
            <v>Japanese Intermediate 2</v>
          </cell>
        </row>
        <row r="1849">
          <cell r="Y1849" t="str">
            <v>FLJ3415</v>
          </cell>
          <cell r="Z1849" t="str">
            <v>Japanese Advanced 1</v>
          </cell>
          <cell r="AA1849" t="str">
            <v>Japanese Advanced 1</v>
          </cell>
        </row>
        <row r="1850">
          <cell r="Y1850" t="str">
            <v>FLJ3430</v>
          </cell>
          <cell r="Z1850" t="str">
            <v>Japanese Advanced 1</v>
          </cell>
          <cell r="AA1850" t="str">
            <v>Japanese Advanced 1</v>
          </cell>
        </row>
        <row r="1851">
          <cell r="Y1851" t="str">
            <v>FLP1130</v>
          </cell>
          <cell r="Z1851" t="str">
            <v>Portuguese Beginners</v>
          </cell>
          <cell r="AA1851" t="str">
            <v>Portuguese Beginners</v>
          </cell>
        </row>
        <row r="1852">
          <cell r="Y1852" t="str">
            <v>FLP2230</v>
          </cell>
          <cell r="Z1852" t="str">
            <v>Portuguese Intermediate 1</v>
          </cell>
          <cell r="AA1852" t="str">
            <v>Portuguese Intermediate 1</v>
          </cell>
        </row>
        <row r="1853">
          <cell r="Y1853" t="str">
            <v>FLS1115A</v>
          </cell>
          <cell r="Z1853" t="str">
            <v>Spanish Beginners</v>
          </cell>
          <cell r="AA1853" t="str">
            <v>Spanish Beginners</v>
          </cell>
        </row>
        <row r="1854">
          <cell r="Y1854" t="str">
            <v>FLS1130</v>
          </cell>
          <cell r="Z1854" t="str">
            <v>Spanish Beginners</v>
          </cell>
          <cell r="AA1854" t="str">
            <v>Spanish Beginners</v>
          </cell>
        </row>
        <row r="1855">
          <cell r="Y1855" t="str">
            <v>FLS2130</v>
          </cell>
          <cell r="Z1855" t="str">
            <v>Spanish Beginners Fast Track</v>
          </cell>
          <cell r="AA1855" t="str">
            <v>Spanish Beginners Fast Track</v>
          </cell>
        </row>
        <row r="1856">
          <cell r="Y1856" t="str">
            <v>FLS2215</v>
          </cell>
          <cell r="Z1856" t="str">
            <v>Spanish Intermediate One</v>
          </cell>
          <cell r="AA1856" t="str">
            <v>Spanish Intermediate One</v>
          </cell>
        </row>
        <row r="1857">
          <cell r="Y1857" t="str">
            <v>FLS2230</v>
          </cell>
          <cell r="Z1857" t="str">
            <v>Spanish Intermediate One</v>
          </cell>
          <cell r="AA1857" t="str">
            <v>Spanish Intermediate One</v>
          </cell>
        </row>
        <row r="1858">
          <cell r="Y1858" t="str">
            <v>FLS2315</v>
          </cell>
          <cell r="Z1858">
            <v>0</v>
          </cell>
          <cell r="AA1858">
            <v>0</v>
          </cell>
        </row>
        <row r="1859">
          <cell r="Y1859" t="str">
            <v>FLS2330</v>
          </cell>
          <cell r="Z1859" t="str">
            <v>Spanish Intermediate Two</v>
          </cell>
          <cell r="AA1859" t="str">
            <v>Spanish Intermediate Two</v>
          </cell>
        </row>
        <row r="1860">
          <cell r="Y1860" t="str">
            <v>FLS2430</v>
          </cell>
          <cell r="Z1860" t="str">
            <v>Spanish Intermediate Fast-Track</v>
          </cell>
          <cell r="AA1860" t="str">
            <v>Spanish Intermediate Fast-Track</v>
          </cell>
        </row>
        <row r="1861">
          <cell r="Y1861" t="str">
            <v>FLS3415</v>
          </cell>
          <cell r="Z1861" t="str">
            <v>Spanish Advanced One</v>
          </cell>
          <cell r="AA1861" t="str">
            <v>Spanish Advanced One</v>
          </cell>
        </row>
        <row r="1862">
          <cell r="Y1862" t="str">
            <v>FLS3430</v>
          </cell>
          <cell r="Z1862">
            <v>0</v>
          </cell>
          <cell r="AA1862">
            <v>0</v>
          </cell>
        </row>
        <row r="1863">
          <cell r="Y1863" t="str">
            <v>FLS3515</v>
          </cell>
          <cell r="Z1863" t="str">
            <v>Spanish Advanced Two</v>
          </cell>
          <cell r="AA1863" t="str">
            <v>Spanish Advanced Two</v>
          </cell>
        </row>
        <row r="1864">
          <cell r="Y1864" t="str">
            <v>FLS3530</v>
          </cell>
          <cell r="Z1864">
            <v>0</v>
          </cell>
          <cell r="AA1864">
            <v>0</v>
          </cell>
        </row>
        <row r="1865">
          <cell r="Y1865" t="str">
            <v>FLS3715</v>
          </cell>
          <cell r="Z1865" t="str">
            <v>Spanish Advanced 3</v>
          </cell>
          <cell r="AA1865" t="str">
            <v>Spanish Advanced 3</v>
          </cell>
        </row>
        <row r="1866">
          <cell r="Y1866" t="str">
            <v>FLS3730</v>
          </cell>
          <cell r="Z1866" t="str">
            <v>Spanish Advanced 3</v>
          </cell>
          <cell r="AA1866" t="str">
            <v>Spanish Advanced 3</v>
          </cell>
        </row>
        <row r="1867">
          <cell r="Y1867" t="str">
            <v>GEO1105</v>
          </cell>
          <cell r="Z1867" t="str">
            <v>Geographies of Place, Identity and Culture</v>
          </cell>
          <cell r="AA1867" t="str">
            <v>Geographies of Place, Identity and Culture</v>
          </cell>
        </row>
        <row r="1868">
          <cell r="Y1868" t="str">
            <v>GEO1106</v>
          </cell>
          <cell r="Z1868" t="str">
            <v>Geographies of Global Change</v>
          </cell>
          <cell r="AA1868" t="str">
            <v>Geographies of Global Change</v>
          </cell>
        </row>
        <row r="1869">
          <cell r="Y1869" t="str">
            <v>GEO1110</v>
          </cell>
          <cell r="Z1869" t="str">
            <v>Investigating Human Geography</v>
          </cell>
          <cell r="AA1869" t="str">
            <v>Investigating Human Geography</v>
          </cell>
        </row>
        <row r="1870">
          <cell r="Y1870" t="str">
            <v>GEO1207</v>
          </cell>
          <cell r="Z1870" t="str">
            <v>Earth Systems</v>
          </cell>
          <cell r="AA1870" t="str">
            <v>Earth Systems</v>
          </cell>
        </row>
        <row r="1871">
          <cell r="Y1871" t="str">
            <v>GEO1209</v>
          </cell>
          <cell r="Z1871" t="str">
            <v>Global Climate Systems</v>
          </cell>
          <cell r="AA1871" t="str">
            <v>Global Climate Systems</v>
          </cell>
        </row>
        <row r="1872">
          <cell r="Y1872" t="str">
            <v>GEO1210</v>
          </cell>
          <cell r="Z1872" t="str">
            <v>Investigating Physical Geography</v>
          </cell>
          <cell r="AA1872" t="str">
            <v>Investigating Physical Geography</v>
          </cell>
        </row>
        <row r="1873">
          <cell r="Y1873" t="str">
            <v>GEO1211</v>
          </cell>
          <cell r="Z1873" t="str">
            <v>Earth System Science: The History of Our Planet</v>
          </cell>
          <cell r="AA1873" t="str">
            <v>Earth System Science: The History of Our Planet</v>
          </cell>
        </row>
        <row r="1874">
          <cell r="Y1874" t="str">
            <v>GEO1212</v>
          </cell>
          <cell r="Z1874" t="str">
            <v>Earth System Science: The Future of Our Planet</v>
          </cell>
          <cell r="AA1874" t="str">
            <v>Earth System Science: The Future of Our Planet</v>
          </cell>
        </row>
        <row r="1875">
          <cell r="Y1875" t="str">
            <v>GEO1308</v>
          </cell>
          <cell r="Z1875" t="str">
            <v>Methods and Concepts in Geography</v>
          </cell>
          <cell r="AA1875" t="str">
            <v>Methods and Concepts in Geography</v>
          </cell>
        </row>
        <row r="1876">
          <cell r="Y1876" t="str">
            <v>GEO1309</v>
          </cell>
          <cell r="Z1876" t="str">
            <v>Study Skills for Human Geographers</v>
          </cell>
          <cell r="AA1876" t="str">
            <v>Study Skills for Human Geographers</v>
          </cell>
        </row>
        <row r="1877">
          <cell r="Y1877" t="str">
            <v>GEO1310</v>
          </cell>
          <cell r="Z1877" t="str">
            <v>Geographies of Environment and Sustainability</v>
          </cell>
          <cell r="AA1877" t="str">
            <v>Geographies of Environment and Sustainability</v>
          </cell>
        </row>
        <row r="1878">
          <cell r="Y1878" t="str">
            <v>GEO1311</v>
          </cell>
          <cell r="Z1878" t="str">
            <v>Study Skills for Physical Geographers</v>
          </cell>
          <cell r="AA1878" t="str">
            <v>Study Skills for Physical Geographers</v>
          </cell>
        </row>
        <row r="1879">
          <cell r="Y1879" t="str">
            <v>GEO1315</v>
          </cell>
          <cell r="Z1879" t="str">
            <v>Research Methods for Geographers</v>
          </cell>
          <cell r="AA1879" t="str">
            <v>Research Methods for Geographers</v>
          </cell>
        </row>
        <row r="1880">
          <cell r="Y1880" t="str">
            <v>GEO1316</v>
          </cell>
          <cell r="Z1880" t="str">
            <v>Concepts in Geography</v>
          </cell>
          <cell r="AA1880" t="str">
            <v>Concepts in Geography</v>
          </cell>
        </row>
        <row r="1881">
          <cell r="Y1881" t="str">
            <v>GEO1401B</v>
          </cell>
          <cell r="Z1881" t="str">
            <v>Approaches to Geographical Knowledge</v>
          </cell>
          <cell r="AA1881" t="str">
            <v>Approaches to Geographical Knowledge</v>
          </cell>
        </row>
        <row r="1882">
          <cell r="Y1882" t="str">
            <v>GEO1405B</v>
          </cell>
          <cell r="Z1882" t="str">
            <v>Earth System Science</v>
          </cell>
          <cell r="AA1882" t="str">
            <v>Earth System Science</v>
          </cell>
        </row>
        <row r="1883">
          <cell r="Y1883" t="str">
            <v>GEO1406B</v>
          </cell>
          <cell r="Z1883" t="str">
            <v>Analysis of Environmental Data</v>
          </cell>
          <cell r="AA1883" t="str">
            <v>Analysis of Environmental Data</v>
          </cell>
        </row>
        <row r="1884">
          <cell r="Y1884" t="str">
            <v>GEO1407B</v>
          </cell>
          <cell r="Z1884" t="str">
            <v>Investigating Social and Spatial Environments</v>
          </cell>
          <cell r="AA1884" t="str">
            <v>Investigating Social and Spatial Environments</v>
          </cell>
        </row>
        <row r="1885">
          <cell r="Y1885" t="str">
            <v>GEO1408B</v>
          </cell>
          <cell r="Z1885" t="str">
            <v>Global Issues in Environmental Science</v>
          </cell>
          <cell r="AA1885" t="str">
            <v>Global Issues in Environmental Science</v>
          </cell>
        </row>
        <row r="1886">
          <cell r="Y1886" t="str">
            <v>GEO1409B</v>
          </cell>
          <cell r="Z1886" t="str">
            <v>Environment and Society</v>
          </cell>
          <cell r="AA1886" t="str">
            <v>Environment and Society</v>
          </cell>
        </row>
        <row r="1887">
          <cell r="Y1887" t="str">
            <v>GEO1410</v>
          </cell>
          <cell r="Z1887" t="str">
            <v>Introduction to Human Sciences</v>
          </cell>
          <cell r="AA1887" t="str">
            <v>Introduction to Human Sciences</v>
          </cell>
        </row>
        <row r="1888">
          <cell r="Y1888" t="str">
            <v>GEO1411</v>
          </cell>
          <cell r="Z1888" t="str">
            <v>Introduction to Environmental Science</v>
          </cell>
          <cell r="AA1888" t="str">
            <v>Introduction to Environmental Science</v>
          </cell>
        </row>
        <row r="1889">
          <cell r="Y1889" t="str">
            <v>GEO1504B</v>
          </cell>
          <cell r="Z1889" t="str">
            <v>Tutorials</v>
          </cell>
          <cell r="AA1889" t="str">
            <v>Tutorials</v>
          </cell>
        </row>
        <row r="1890">
          <cell r="Y1890" t="str">
            <v>GEO1506B</v>
          </cell>
          <cell r="Z1890" t="str">
            <v>West Penwith Fieldclass</v>
          </cell>
          <cell r="AA1890" t="str">
            <v>West Penwith Fieldclass</v>
          </cell>
        </row>
        <row r="1891">
          <cell r="Y1891" t="str">
            <v>GEO2119</v>
          </cell>
          <cell r="Z1891" t="str">
            <v>Historical Cultural Geographies</v>
          </cell>
          <cell r="AA1891" t="str">
            <v>Historical Cultural Geographies</v>
          </cell>
        </row>
        <row r="1892">
          <cell r="Y1892" t="str">
            <v>GEO2120</v>
          </cell>
          <cell r="Z1892" t="str">
            <v>Political Geographies</v>
          </cell>
          <cell r="AA1892" t="str">
            <v>Political Geographies</v>
          </cell>
        </row>
        <row r="1893">
          <cell r="Y1893" t="str">
            <v>GEO2122</v>
          </cell>
          <cell r="Z1893" t="str">
            <v>Social Geography</v>
          </cell>
          <cell r="AA1893" t="str">
            <v>Social Geography</v>
          </cell>
        </row>
        <row r="1894">
          <cell r="Y1894" t="str">
            <v>GEO2128</v>
          </cell>
          <cell r="Z1894" t="str">
            <v>Geographies of Development</v>
          </cell>
          <cell r="AA1894" t="str">
            <v>Geographies of Development</v>
          </cell>
        </row>
        <row r="1895">
          <cell r="Y1895" t="str">
            <v>GEO2129</v>
          </cell>
          <cell r="Z1895" t="str">
            <v>Geographies of Nature</v>
          </cell>
          <cell r="AA1895" t="str">
            <v>Geographies of Nature</v>
          </cell>
        </row>
        <row r="1896">
          <cell r="Y1896" t="str">
            <v>GEO2130</v>
          </cell>
          <cell r="Z1896" t="str">
            <v>Geographies of Nature and Development</v>
          </cell>
          <cell r="AA1896" t="str">
            <v>Geographies of Nature and Development</v>
          </cell>
        </row>
        <row r="1897">
          <cell r="Y1897" t="str">
            <v>GEO2131</v>
          </cell>
          <cell r="Z1897" t="str">
            <v>Nature, Development and Justice</v>
          </cell>
          <cell r="AA1897" t="str">
            <v>Nature, Development and Justice</v>
          </cell>
        </row>
        <row r="1898">
          <cell r="Y1898" t="str">
            <v>GEO2221</v>
          </cell>
          <cell r="Z1898" t="str">
            <v>Catchment Hydrology and Geomorphology</v>
          </cell>
          <cell r="AA1898" t="str">
            <v>Catchment Hydrology and Geomorphology</v>
          </cell>
        </row>
        <row r="1899">
          <cell r="Y1899" t="str">
            <v>GEO2223</v>
          </cell>
          <cell r="Z1899" t="str">
            <v>World of Fire and Ice</v>
          </cell>
          <cell r="AA1899" t="str">
            <v>World of Fire and Ice</v>
          </cell>
        </row>
        <row r="1900">
          <cell r="Y1900" t="str">
            <v>GEO2225</v>
          </cell>
          <cell r="Z1900">
            <v>0</v>
          </cell>
          <cell r="AA1900">
            <v>0</v>
          </cell>
        </row>
        <row r="1901">
          <cell r="Y1901" t="str">
            <v>GEO2226</v>
          </cell>
          <cell r="Z1901" t="str">
            <v>Biogeography and Ecosystems</v>
          </cell>
          <cell r="AA1901" t="str">
            <v>Biogeography and Ecosystems</v>
          </cell>
        </row>
        <row r="1902">
          <cell r="Y1902" t="str">
            <v>GEO2228</v>
          </cell>
          <cell r="Z1902" t="str">
            <v>Cold Climate Geomorphology</v>
          </cell>
          <cell r="AA1902" t="str">
            <v>Cold Climate Geomorphology</v>
          </cell>
        </row>
        <row r="1903">
          <cell r="Y1903" t="str">
            <v>GEO2230</v>
          </cell>
          <cell r="Z1903" t="str">
            <v>Reconstructing Past Environments</v>
          </cell>
          <cell r="AA1903" t="str">
            <v>Reconstructing Past Environments</v>
          </cell>
        </row>
        <row r="1904">
          <cell r="Y1904" t="str">
            <v>GEO2307</v>
          </cell>
          <cell r="Z1904" t="str">
            <v>Physical Geography Field Trip</v>
          </cell>
          <cell r="AA1904" t="str">
            <v>Physical Geography Field Trip</v>
          </cell>
        </row>
        <row r="1905">
          <cell r="Y1905" t="str">
            <v>GEO2308</v>
          </cell>
          <cell r="Z1905" t="str">
            <v>Human Geography Field Trip</v>
          </cell>
          <cell r="AA1905" t="str">
            <v>Human Geography Field Trip</v>
          </cell>
        </row>
        <row r="1906">
          <cell r="Y1906" t="str">
            <v>GEO2309</v>
          </cell>
          <cell r="Z1906" t="str">
            <v>Physical Geography Practice</v>
          </cell>
          <cell r="AA1906" t="str">
            <v>Physical Geography Practice</v>
          </cell>
        </row>
        <row r="1907">
          <cell r="Y1907" t="str">
            <v>GEO2310</v>
          </cell>
          <cell r="Z1907" t="str">
            <v>Human Geography Practice</v>
          </cell>
          <cell r="AA1907" t="str">
            <v>Human Geography Practice</v>
          </cell>
        </row>
        <row r="1908">
          <cell r="Y1908" t="str">
            <v>GEO2312</v>
          </cell>
          <cell r="Z1908" t="str">
            <v>Theory, Space and Society</v>
          </cell>
          <cell r="AA1908" t="str">
            <v>Theory, Space and Society</v>
          </cell>
        </row>
        <row r="1909">
          <cell r="Y1909" t="str">
            <v>GEO2313</v>
          </cell>
          <cell r="Z1909" t="str">
            <v>Spatial Skills for Physical Geographers</v>
          </cell>
          <cell r="AA1909" t="str">
            <v>Spatial Skills for Physical Geographers</v>
          </cell>
        </row>
        <row r="1910">
          <cell r="Y1910" t="str">
            <v>GEO2315</v>
          </cell>
          <cell r="Z1910" t="str">
            <v>Learning from Experience</v>
          </cell>
          <cell r="AA1910" t="str">
            <v>Learning from Experience</v>
          </cell>
        </row>
        <row r="1911">
          <cell r="Y1911" t="str">
            <v>GEO2316</v>
          </cell>
          <cell r="Z1911" t="str">
            <v>Volatile Planet</v>
          </cell>
          <cell r="AA1911" t="str">
            <v>Volatile Planet</v>
          </cell>
        </row>
        <row r="1912">
          <cell r="Y1912" t="str">
            <v>GEO2317</v>
          </cell>
          <cell r="Z1912" t="str">
            <v>Climate Change: Science and Society</v>
          </cell>
          <cell r="AA1912" t="str">
            <v>Climate Change: Science and Society</v>
          </cell>
        </row>
        <row r="1913">
          <cell r="Y1913" t="str">
            <v>GEO2320</v>
          </cell>
          <cell r="Z1913" t="str">
            <v>Applied GIS for Physical Geographers</v>
          </cell>
          <cell r="AA1913" t="str">
            <v>Applied GIS for Physical Geographers</v>
          </cell>
        </row>
        <row r="1914">
          <cell r="Y1914" t="str">
            <v>GEO2321</v>
          </cell>
          <cell r="Z1914" t="str">
            <v>Introduction to Remote Sensing</v>
          </cell>
          <cell r="AA1914" t="str">
            <v>Introduction to Remote Sensing</v>
          </cell>
        </row>
        <row r="1915">
          <cell r="Y1915" t="str">
            <v>GEO2325</v>
          </cell>
          <cell r="Z1915" t="str">
            <v>Research Methods for Human Geography</v>
          </cell>
          <cell r="AA1915" t="str">
            <v>Research Methods for Human Geography</v>
          </cell>
        </row>
        <row r="1916">
          <cell r="Y1916" t="str">
            <v>GEO2326</v>
          </cell>
          <cell r="Z1916" t="str">
            <v>Research Design in Human Geography</v>
          </cell>
          <cell r="AA1916" t="str">
            <v>Research Design in Human Geography</v>
          </cell>
        </row>
        <row r="1917">
          <cell r="Y1917" t="str">
            <v>GEO2330</v>
          </cell>
          <cell r="Z1917" t="str">
            <v>Research Methods for Physical Geography</v>
          </cell>
          <cell r="AA1917" t="str">
            <v>Research Methods for Physical Geography</v>
          </cell>
        </row>
        <row r="1918">
          <cell r="Y1918" t="str">
            <v>GEO2331</v>
          </cell>
          <cell r="Z1918" t="str">
            <v>Research Design in Physical Geography</v>
          </cell>
          <cell r="AA1918" t="str">
            <v>Research Design in Physical Geography</v>
          </cell>
        </row>
        <row r="1919">
          <cell r="Y1919" t="str">
            <v>GEO2424</v>
          </cell>
          <cell r="Z1919" t="str">
            <v>Applied Environmental Management</v>
          </cell>
          <cell r="AA1919" t="str">
            <v>Applied Environmental Management</v>
          </cell>
        </row>
        <row r="1920">
          <cell r="Y1920" t="str">
            <v>GEO2424B</v>
          </cell>
          <cell r="Z1920">
            <v>0</v>
          </cell>
          <cell r="AA1920">
            <v>0</v>
          </cell>
        </row>
        <row r="1921">
          <cell r="Y1921" t="str">
            <v>GEO2426</v>
          </cell>
          <cell r="Z1921" t="str">
            <v>Environmental Policy and Politics</v>
          </cell>
          <cell r="AA1921" t="str">
            <v>Environmental Policy and Politics</v>
          </cell>
        </row>
        <row r="1922">
          <cell r="Y1922" t="str">
            <v>GEO2426B</v>
          </cell>
          <cell r="Z1922" t="str">
            <v>Environmental Policy and Politics</v>
          </cell>
          <cell r="AA1922" t="str">
            <v>Environmental Policy and Politics</v>
          </cell>
        </row>
        <row r="1923">
          <cell r="Y1923" t="str">
            <v>GEO2428</v>
          </cell>
          <cell r="Z1923">
            <v>0</v>
          </cell>
          <cell r="AA1923">
            <v>0</v>
          </cell>
        </row>
        <row r="1924">
          <cell r="Y1924" t="str">
            <v>GEO2428B</v>
          </cell>
          <cell r="Z1924" t="str">
            <v>Atmosphere and Ocean Systems</v>
          </cell>
          <cell r="AA1924" t="str">
            <v>Atmosphere and Ocean Systems</v>
          </cell>
        </row>
        <row r="1925">
          <cell r="Y1925" t="str">
            <v>GEO2429</v>
          </cell>
          <cell r="Z1925" t="str">
            <v>Environment Place and Past</v>
          </cell>
          <cell r="AA1925" t="str">
            <v>Environment Place and Past</v>
          </cell>
        </row>
        <row r="1926">
          <cell r="Y1926" t="str">
            <v>GEO2429B</v>
          </cell>
          <cell r="Z1926">
            <v>0</v>
          </cell>
          <cell r="AA1926">
            <v>0</v>
          </cell>
        </row>
        <row r="1927">
          <cell r="Y1927" t="str">
            <v>GEO2430</v>
          </cell>
          <cell r="Z1927">
            <v>0</v>
          </cell>
          <cell r="AA1927">
            <v>0</v>
          </cell>
        </row>
        <row r="1928">
          <cell r="Y1928" t="str">
            <v>GEO2430B</v>
          </cell>
          <cell r="Z1928" t="str">
            <v>Nature and Culture</v>
          </cell>
          <cell r="AA1928" t="str">
            <v>Nature and Culture</v>
          </cell>
        </row>
        <row r="1929">
          <cell r="Y1929" t="str">
            <v>GEO2431</v>
          </cell>
          <cell r="Z1929" t="str">
            <v>Natural Hazards and Risk</v>
          </cell>
          <cell r="AA1929" t="str">
            <v>Natural Hazards and Risk</v>
          </cell>
        </row>
        <row r="1930">
          <cell r="Y1930" t="str">
            <v>GEO2432</v>
          </cell>
          <cell r="Z1930">
            <v>0</v>
          </cell>
          <cell r="AA1930">
            <v>0</v>
          </cell>
        </row>
        <row r="1931">
          <cell r="Y1931" t="str">
            <v>GEO2433</v>
          </cell>
          <cell r="Z1931" t="str">
            <v>How to be a Geographer</v>
          </cell>
          <cell r="AA1931" t="str">
            <v>How to be a Geographer</v>
          </cell>
        </row>
        <row r="1932">
          <cell r="Y1932" t="str">
            <v>GEO2434</v>
          </cell>
          <cell r="Z1932" t="str">
            <v>How to be an Environmental Scientist</v>
          </cell>
          <cell r="AA1932" t="str">
            <v>How to be an Environmental Scientist</v>
          </cell>
        </row>
        <row r="1933">
          <cell r="Y1933" t="str">
            <v>GEO2437</v>
          </cell>
          <cell r="Z1933" t="str">
            <v>Key Skills for Geographers</v>
          </cell>
          <cell r="AA1933" t="str">
            <v>Key Skills for Geographers</v>
          </cell>
        </row>
        <row r="1934">
          <cell r="Y1934" t="str">
            <v>GEO2438</v>
          </cell>
          <cell r="Z1934" t="str">
            <v>Key Skills for Environmental Scientists</v>
          </cell>
          <cell r="AA1934" t="str">
            <v>Key Skills for Environmental Scientists</v>
          </cell>
        </row>
        <row r="1935">
          <cell r="Y1935" t="str">
            <v>GEO2440</v>
          </cell>
          <cell r="Z1935" t="str">
            <v>Geographical Information Science and Systems</v>
          </cell>
          <cell r="AA1935" t="str">
            <v>Geographical Information Science and Systems</v>
          </cell>
        </row>
        <row r="1936">
          <cell r="Y1936" t="str">
            <v>GEO2441</v>
          </cell>
          <cell r="Z1936" t="str">
            <v>Remote Sensing for Environmental Management</v>
          </cell>
          <cell r="AA1936" t="str">
            <v>Remote Sensing for Environmental Management</v>
          </cell>
        </row>
        <row r="1937">
          <cell r="Y1937" t="str">
            <v>GEO2442</v>
          </cell>
          <cell r="Z1937" t="str">
            <v>The Politics of Climate Change and Energy</v>
          </cell>
          <cell r="AA1937" t="str">
            <v>The Politics of Climate Change and Energy</v>
          </cell>
        </row>
        <row r="1938">
          <cell r="Y1938" t="str">
            <v>GEO2443</v>
          </cell>
          <cell r="Z1938">
            <v>0</v>
          </cell>
          <cell r="AA1938">
            <v>0</v>
          </cell>
        </row>
        <row r="1939">
          <cell r="Y1939" t="str">
            <v>GEO2444</v>
          </cell>
          <cell r="Z1939" t="str">
            <v>Landscape Evolution</v>
          </cell>
          <cell r="AA1939" t="str">
            <v>Landscape Evolution</v>
          </cell>
        </row>
        <row r="1940">
          <cell r="Y1940" t="str">
            <v>GEO2445</v>
          </cell>
          <cell r="Z1940" t="str">
            <v>Rural Social Issues</v>
          </cell>
          <cell r="AA1940" t="str">
            <v>Rural Social Issues</v>
          </cell>
        </row>
        <row r="1941">
          <cell r="Y1941" t="str">
            <v>GEO2446</v>
          </cell>
          <cell r="Z1941" t="str">
            <v>Time and Place</v>
          </cell>
          <cell r="AA1941" t="str">
            <v>Time and Place</v>
          </cell>
        </row>
        <row r="1942">
          <cell r="Y1942" t="str">
            <v>GEO2507</v>
          </cell>
          <cell r="Z1942" t="str">
            <v>California Field Course</v>
          </cell>
          <cell r="AA1942" t="str">
            <v>California Field Course</v>
          </cell>
        </row>
        <row r="1943">
          <cell r="Y1943" t="str">
            <v>GEO3000</v>
          </cell>
          <cell r="Z1943" t="str">
            <v>European Year Abroad</v>
          </cell>
          <cell r="AA1943" t="str">
            <v>European Year Abroad</v>
          </cell>
        </row>
        <row r="1944">
          <cell r="Y1944" t="str">
            <v>GEO3101</v>
          </cell>
          <cell r="Z1944" t="str">
            <v>Gender and Geography</v>
          </cell>
          <cell r="AA1944" t="str">
            <v>Gender and Geography</v>
          </cell>
        </row>
        <row r="1945">
          <cell r="Y1945" t="str">
            <v>GEO3117</v>
          </cell>
          <cell r="Z1945" t="str">
            <v>Geographies of Rurality</v>
          </cell>
          <cell r="AA1945" t="str">
            <v>Geographies of Rurality</v>
          </cell>
        </row>
        <row r="1946">
          <cell r="Y1946" t="str">
            <v>GEO3118</v>
          </cell>
          <cell r="Z1946" t="str">
            <v>Critical Geopolitics</v>
          </cell>
          <cell r="AA1946" t="str">
            <v>Critical Geopolitics</v>
          </cell>
        </row>
        <row r="1947">
          <cell r="Y1947" t="str">
            <v>GEO3121</v>
          </cell>
          <cell r="Z1947" t="str">
            <v>Cultural Geographies of Landscape</v>
          </cell>
          <cell r="AA1947" t="str">
            <v>Cultural Geographies of Landscape</v>
          </cell>
        </row>
        <row r="1948">
          <cell r="Y1948" t="str">
            <v>GEO3123</v>
          </cell>
          <cell r="Z1948" t="str">
            <v>Geographies of Material Culture</v>
          </cell>
          <cell r="AA1948" t="str">
            <v>Geographies of Material Culture</v>
          </cell>
        </row>
        <row r="1949">
          <cell r="Y1949" t="str">
            <v>GEO3125</v>
          </cell>
          <cell r="Z1949" t="str">
            <v>Animal Geographies</v>
          </cell>
          <cell r="AA1949" t="str">
            <v>Animal Geographies</v>
          </cell>
        </row>
        <row r="1950">
          <cell r="Y1950" t="str">
            <v>GEO3126</v>
          </cell>
          <cell r="Z1950" t="str">
            <v>The Geography of Monsters: Science, Society and Environmental Risk</v>
          </cell>
          <cell r="AA1950" t="str">
            <v>The Geography of Monsters: Science, Society and Environmental Risk</v>
          </cell>
        </row>
        <row r="1951">
          <cell r="Y1951" t="str">
            <v>GEO3127</v>
          </cell>
          <cell r="Z1951" t="str">
            <v>Geographies of Transport and Mobility</v>
          </cell>
          <cell r="AA1951" t="str">
            <v>Geographies of Transport and Mobility</v>
          </cell>
        </row>
        <row r="1952">
          <cell r="Y1952" t="str">
            <v>GEO3128</v>
          </cell>
          <cell r="Z1952" t="str">
            <v>Geographies of the State</v>
          </cell>
          <cell r="AA1952" t="str">
            <v>Geographies of the State</v>
          </cell>
        </row>
        <row r="1953">
          <cell r="Y1953" t="str">
            <v>GEO3129</v>
          </cell>
          <cell r="Z1953" t="str">
            <v>Images of the Earth</v>
          </cell>
          <cell r="AA1953" t="str">
            <v>Images of the Earth</v>
          </cell>
        </row>
        <row r="1954">
          <cell r="Y1954" t="str">
            <v>GEO3131</v>
          </cell>
          <cell r="Z1954" t="str">
            <v>Geographies of Creativity, Economy and Society</v>
          </cell>
          <cell r="AA1954" t="str">
            <v>Geographies of Creativity, Economy and Society</v>
          </cell>
        </row>
        <row r="1955">
          <cell r="Y1955" t="str">
            <v>GEO3132</v>
          </cell>
          <cell r="Z1955" t="str">
            <v>Geographies of Heritage and Memory</v>
          </cell>
          <cell r="AA1955" t="str">
            <v>Geographies of Heritage and Memory</v>
          </cell>
        </row>
        <row r="1956">
          <cell r="Y1956" t="str">
            <v>GEO3133</v>
          </cell>
          <cell r="Z1956" t="str">
            <v>NIMBYism and the Low Carbon Transition</v>
          </cell>
          <cell r="AA1956" t="str">
            <v>NIMBYism and the Low Carbon Transition</v>
          </cell>
        </row>
        <row r="1957">
          <cell r="Y1957" t="str">
            <v>GEO3134</v>
          </cell>
          <cell r="Z1957" t="str">
            <v>Making Carbon Public: Risk, Climate and the Politics of Energy</v>
          </cell>
          <cell r="AA1957" t="str">
            <v>Making Carbon Public: Risk, Climate and the Politics of Energy</v>
          </cell>
        </row>
        <row r="1958">
          <cell r="Y1958" t="str">
            <v>GEO3136</v>
          </cell>
          <cell r="Z1958" t="str">
            <v>Geographies of Science, Politics and Publics</v>
          </cell>
          <cell r="AA1958" t="str">
            <v>Geographies of Science, Politics and Publics</v>
          </cell>
        </row>
        <row r="1959">
          <cell r="Y1959" t="str">
            <v>GEO3217</v>
          </cell>
          <cell r="Z1959" t="str">
            <v>Lessons from Climates Past</v>
          </cell>
          <cell r="AA1959" t="str">
            <v>Lessons from Climates Past</v>
          </cell>
        </row>
        <row r="1960">
          <cell r="Y1960" t="str">
            <v>GEO3220</v>
          </cell>
          <cell r="Z1960" t="str">
            <v>The Cryosphere</v>
          </cell>
          <cell r="AA1960" t="str">
            <v>The Cryosphere</v>
          </cell>
        </row>
        <row r="1961">
          <cell r="Y1961" t="str">
            <v>GEO3222</v>
          </cell>
          <cell r="Z1961" t="str">
            <v>Dating Techniques</v>
          </cell>
          <cell r="AA1961" t="str">
            <v>Dating Techniques</v>
          </cell>
        </row>
        <row r="1962">
          <cell r="Y1962" t="str">
            <v>GEO3223</v>
          </cell>
          <cell r="Z1962" t="str">
            <v>Landscape Systems Management</v>
          </cell>
          <cell r="AA1962" t="str">
            <v>Landscape Systems Management</v>
          </cell>
        </row>
        <row r="1963">
          <cell r="Y1963" t="str">
            <v>GEO3224</v>
          </cell>
          <cell r="Z1963" t="str">
            <v>Tropical Coastal Environments: Geomorphology and Environmental Change</v>
          </cell>
          <cell r="AA1963" t="str">
            <v>Tropical Coastal Environments: Geomorphology and Environmental Change</v>
          </cell>
        </row>
        <row r="1964">
          <cell r="Y1964" t="str">
            <v>GEO3225</v>
          </cell>
          <cell r="Z1964" t="str">
            <v>Climate Change and its Impacts</v>
          </cell>
          <cell r="AA1964" t="str">
            <v>Climate Change and its Impacts</v>
          </cell>
        </row>
        <row r="1965">
          <cell r="Y1965" t="str">
            <v>GEO3226</v>
          </cell>
          <cell r="Z1965" t="str">
            <v>Co-Evolution of Life and the Planet</v>
          </cell>
          <cell r="AA1965" t="str">
            <v>Co-Evolution of Life and the Planet</v>
          </cell>
        </row>
        <row r="1966">
          <cell r="Y1966" t="str">
            <v>GEO3227</v>
          </cell>
          <cell r="Z1966" t="str">
            <v>Weather</v>
          </cell>
          <cell r="AA1966" t="str">
            <v>Weather</v>
          </cell>
        </row>
        <row r="1967">
          <cell r="Y1967" t="str">
            <v>GEO3228</v>
          </cell>
          <cell r="Z1967" t="str">
            <v>Environmental Modelling</v>
          </cell>
          <cell r="AA1967" t="str">
            <v>Environmental Modelling</v>
          </cell>
        </row>
        <row r="1968">
          <cell r="Y1968" t="str">
            <v>GEO3229</v>
          </cell>
          <cell r="Z1968" t="str">
            <v>Tropical Palaeoecology and Palaeoclimatology</v>
          </cell>
          <cell r="AA1968" t="str">
            <v>Tropical Palaeoecology and Palaeoclimatology</v>
          </cell>
        </row>
        <row r="1969">
          <cell r="Y1969" t="str">
            <v>GEO3230</v>
          </cell>
          <cell r="Z1969" t="str">
            <v>Tropical Forests in a Changing World</v>
          </cell>
          <cell r="AA1969" t="str">
            <v>Tropical Forests in a Changing World</v>
          </cell>
        </row>
        <row r="1970">
          <cell r="Y1970" t="str">
            <v>GEO3231</v>
          </cell>
          <cell r="Z1970" t="str">
            <v>The Oceans and Climate</v>
          </cell>
          <cell r="AA1970" t="str">
            <v>The Oceans and Climate</v>
          </cell>
        </row>
        <row r="1971">
          <cell r="Y1971" t="str">
            <v>GEO3232</v>
          </cell>
          <cell r="Z1971" t="str">
            <v>Peatland Ecosystems</v>
          </cell>
          <cell r="AA1971" t="str">
            <v>Peatland Ecosystems</v>
          </cell>
        </row>
        <row r="1972">
          <cell r="Y1972" t="str">
            <v>GEO3233</v>
          </cell>
          <cell r="Z1972" t="str">
            <v>Environmental Feedbacks to Climate Change</v>
          </cell>
          <cell r="AA1972" t="str">
            <v>Environmental Feedbacks to Climate Change</v>
          </cell>
        </row>
        <row r="1973">
          <cell r="Y1973" t="str">
            <v>GEO3234</v>
          </cell>
          <cell r="Z1973" t="str">
            <v>Landscape Dynamics</v>
          </cell>
          <cell r="AA1973" t="str">
            <v>Landscape Dynamics</v>
          </cell>
        </row>
        <row r="1974">
          <cell r="Y1974" t="str">
            <v>GEO3311</v>
          </cell>
          <cell r="Z1974" t="str">
            <v>BA Dissertation</v>
          </cell>
          <cell r="AA1974" t="str">
            <v>BA Dissertation</v>
          </cell>
        </row>
        <row r="1975">
          <cell r="Y1975" t="str">
            <v>GEO3312</v>
          </cell>
          <cell r="Z1975">
            <v>0</v>
          </cell>
          <cell r="AA1975">
            <v>0</v>
          </cell>
        </row>
        <row r="1976">
          <cell r="Y1976" t="str">
            <v>GEO3321</v>
          </cell>
          <cell r="Z1976" t="str">
            <v>BSc Dissertation</v>
          </cell>
          <cell r="AA1976" t="str">
            <v>BSc Dissertation</v>
          </cell>
        </row>
        <row r="1977">
          <cell r="Y1977" t="str">
            <v>GEO3322</v>
          </cell>
          <cell r="Z1977">
            <v>0</v>
          </cell>
          <cell r="AA1977">
            <v>0</v>
          </cell>
        </row>
        <row r="1978">
          <cell r="Y1978" t="str">
            <v>GEO3409</v>
          </cell>
          <cell r="Z1978" t="str">
            <v>Energy Policies for a Low Carbon Economy</v>
          </cell>
          <cell r="AA1978" t="str">
            <v>Energy Policies for a Low Carbon Economy</v>
          </cell>
        </row>
        <row r="1979">
          <cell r="Y1979" t="str">
            <v>GEO3409B</v>
          </cell>
          <cell r="Z1979" t="str">
            <v>Energy Policies for a Low Carbon Economy</v>
          </cell>
          <cell r="AA1979" t="str">
            <v>Energy Policies for a Low Carbon Economy</v>
          </cell>
        </row>
        <row r="1980">
          <cell r="Y1980" t="str">
            <v>GEO3415</v>
          </cell>
          <cell r="Z1980">
            <v>0</v>
          </cell>
          <cell r="AA1980">
            <v>0</v>
          </cell>
        </row>
        <row r="1981">
          <cell r="Y1981" t="str">
            <v>GEO3415B</v>
          </cell>
          <cell r="Z1981" t="str">
            <v>Issues in Climate Change</v>
          </cell>
          <cell r="AA1981" t="str">
            <v>Issues in Climate Change</v>
          </cell>
        </row>
        <row r="1982">
          <cell r="Y1982" t="str">
            <v>GEO3419</v>
          </cell>
          <cell r="Z1982">
            <v>0</v>
          </cell>
          <cell r="AA1982">
            <v>0</v>
          </cell>
        </row>
        <row r="1983">
          <cell r="Y1983" t="str">
            <v>GEO3419B</v>
          </cell>
          <cell r="Z1983" t="str">
            <v>Quaternary Geomorphology</v>
          </cell>
          <cell r="AA1983" t="str">
            <v>Quaternary Geomorphology</v>
          </cell>
        </row>
        <row r="1984">
          <cell r="Y1984" t="str">
            <v>GEO3420</v>
          </cell>
          <cell r="Z1984" t="str">
            <v>Dissertation in Geography</v>
          </cell>
          <cell r="AA1984" t="str">
            <v>Dissertation in Geography</v>
          </cell>
        </row>
        <row r="1985">
          <cell r="Y1985" t="str">
            <v>GEO3423</v>
          </cell>
          <cell r="Z1985" t="str">
            <v>Cultures of Empire</v>
          </cell>
          <cell r="AA1985" t="str">
            <v>Cultures of Empire</v>
          </cell>
        </row>
        <row r="1986">
          <cell r="Y1986" t="str">
            <v>GEO3423B</v>
          </cell>
          <cell r="Z1986">
            <v>0</v>
          </cell>
          <cell r="AA1986">
            <v>0</v>
          </cell>
        </row>
        <row r="1987">
          <cell r="Y1987" t="str">
            <v>GEO3424</v>
          </cell>
          <cell r="Z1987">
            <v>0</v>
          </cell>
          <cell r="AA1987">
            <v>0</v>
          </cell>
        </row>
        <row r="1988">
          <cell r="Y1988" t="str">
            <v>GEO3424B</v>
          </cell>
          <cell r="Z1988" t="str">
            <v>Long-term Landscape Evolution</v>
          </cell>
          <cell r="AA1988" t="str">
            <v>Long-term Landscape Evolution</v>
          </cell>
        </row>
        <row r="1989">
          <cell r="Y1989" t="str">
            <v>GEO3425</v>
          </cell>
          <cell r="Z1989">
            <v>0</v>
          </cell>
          <cell r="AA1989">
            <v>0</v>
          </cell>
        </row>
        <row r="1990">
          <cell r="Y1990" t="str">
            <v>GEO3425B</v>
          </cell>
          <cell r="Z1990" t="str">
            <v>Wastelands</v>
          </cell>
          <cell r="AA1990" t="str">
            <v>Wastelands</v>
          </cell>
        </row>
        <row r="1991">
          <cell r="Y1991" t="str">
            <v>GEO3427</v>
          </cell>
          <cell r="Z1991" t="str">
            <v>Coastal Dynamics and Management</v>
          </cell>
          <cell r="AA1991" t="str">
            <v>Coastal Dynamics and Management</v>
          </cell>
        </row>
        <row r="1992">
          <cell r="Y1992" t="str">
            <v>GEO3427B</v>
          </cell>
          <cell r="Z1992">
            <v>0</v>
          </cell>
          <cell r="AA1992">
            <v>0</v>
          </cell>
        </row>
        <row r="1993">
          <cell r="Y1993" t="str">
            <v>GEO3429</v>
          </cell>
          <cell r="Z1993">
            <v>0</v>
          </cell>
          <cell r="AA1993">
            <v>0</v>
          </cell>
        </row>
        <row r="1994">
          <cell r="Y1994" t="str">
            <v>GEO3429B</v>
          </cell>
          <cell r="Z1994" t="str">
            <v>Sustainable Rural Futures</v>
          </cell>
          <cell r="AA1994" t="str">
            <v>Sustainable Rural Futures</v>
          </cell>
        </row>
        <row r="1995">
          <cell r="Y1995" t="str">
            <v>GEO3435B</v>
          </cell>
          <cell r="Z1995" t="str">
            <v>Environment and Empire</v>
          </cell>
          <cell r="AA1995" t="str">
            <v>Environment and Empire</v>
          </cell>
        </row>
        <row r="1996">
          <cell r="Y1996" t="str">
            <v>GEO3436</v>
          </cell>
          <cell r="Z1996">
            <v>0</v>
          </cell>
        </row>
        <row r="1997">
          <cell r="Y1997" t="str">
            <v>GEO3437</v>
          </cell>
          <cell r="Z1997">
            <v>0</v>
          </cell>
          <cell r="AA1997">
            <v>0</v>
          </cell>
        </row>
        <row r="1998">
          <cell r="Y1998" t="str">
            <v>GEO3437B</v>
          </cell>
          <cell r="Z1998" t="str">
            <v>Climate Change and Society</v>
          </cell>
          <cell r="AA1998" t="str">
            <v>Climate Change and Society</v>
          </cell>
        </row>
        <row r="1999">
          <cell r="Y1999" t="str">
            <v>GEO3438</v>
          </cell>
          <cell r="Z1999" t="str">
            <v>BA Dissertation in Geography</v>
          </cell>
          <cell r="AA1999" t="str">
            <v>BA Dissertation in Geography</v>
          </cell>
        </row>
        <row r="2000">
          <cell r="Y2000" t="str">
            <v>GEO3439</v>
          </cell>
          <cell r="Z2000" t="str">
            <v>BSc Dissertation in Geography</v>
          </cell>
          <cell r="AA2000" t="str">
            <v>BSc Dissertation in Geography</v>
          </cell>
        </row>
        <row r="2001">
          <cell r="Y2001" t="str">
            <v>GEO3440</v>
          </cell>
          <cell r="Z2001">
            <v>0</v>
          </cell>
          <cell r="AA2001">
            <v>0</v>
          </cell>
        </row>
        <row r="2002">
          <cell r="Y2002" t="str">
            <v>GEO3442</v>
          </cell>
          <cell r="Z2002" t="str">
            <v>Preparing to Graduate</v>
          </cell>
          <cell r="AA2002" t="str">
            <v>Preparing to Graduate</v>
          </cell>
        </row>
        <row r="2003">
          <cell r="Y2003" t="str">
            <v>GEO3443</v>
          </cell>
          <cell r="Z2003" t="str">
            <v>USA Field Course</v>
          </cell>
          <cell r="AA2003" t="str">
            <v>USA Field Course</v>
          </cell>
        </row>
        <row r="2004">
          <cell r="Y2004" t="str">
            <v>GEO3446</v>
          </cell>
          <cell r="Z2004" t="str">
            <v>Sustainability</v>
          </cell>
          <cell r="AA2004" t="str">
            <v>Sustainability</v>
          </cell>
        </row>
        <row r="2005">
          <cell r="Y2005" t="str">
            <v>GEO3447</v>
          </cell>
          <cell r="Z2005" t="str">
            <v>Waste and Society</v>
          </cell>
          <cell r="AA2005" t="str">
            <v>Waste and Society</v>
          </cell>
        </row>
        <row r="2006">
          <cell r="Y2006" t="str">
            <v>GEO3448</v>
          </cell>
          <cell r="Z2006" t="str">
            <v>Quaternary Environmental Change</v>
          </cell>
          <cell r="AA2006" t="str">
            <v>Quaternary Environmental Change</v>
          </cell>
        </row>
        <row r="2007">
          <cell r="Y2007" t="str">
            <v>GEO3449</v>
          </cell>
          <cell r="Z2007" t="str">
            <v>Volcanic Processes and Environments</v>
          </cell>
          <cell r="AA2007" t="str">
            <v>Volcanic Processes and Environments</v>
          </cell>
        </row>
        <row r="2008">
          <cell r="Y2008" t="str">
            <v>GEO3502</v>
          </cell>
          <cell r="Z2008" t="str">
            <v>Dissertation in Geography with Environmental Management</v>
          </cell>
          <cell r="AA2008" t="str">
            <v>Dissertation in Geography with Environmental Management</v>
          </cell>
        </row>
        <row r="2009">
          <cell r="Y2009" t="str">
            <v>GEO3513</v>
          </cell>
          <cell r="Z2009" t="str">
            <v>Dissertation in Environmental Science</v>
          </cell>
          <cell r="AA2009" t="str">
            <v>Dissertation in Environmental Science</v>
          </cell>
        </row>
        <row r="2010">
          <cell r="Y2010" t="str">
            <v>GEO3601</v>
          </cell>
          <cell r="Z2010" t="str">
            <v>Study Abroad</v>
          </cell>
          <cell r="AA2010" t="str">
            <v>Study Abroad</v>
          </cell>
        </row>
        <row r="2011">
          <cell r="Y2011" t="str">
            <v>GEO3888E</v>
          </cell>
          <cell r="Z2011">
            <v>0</v>
          </cell>
          <cell r="AA2011">
            <v>0</v>
          </cell>
        </row>
        <row r="2012">
          <cell r="Y2012" t="str">
            <v>GEOM018</v>
          </cell>
          <cell r="Z2012" t="str">
            <v>Contemporary Debates in Environment, Energy and Resilience</v>
          </cell>
          <cell r="AA2012" t="str">
            <v>Contemporary Debates in Environment, Energy and Resilience</v>
          </cell>
        </row>
        <row r="2013">
          <cell r="Y2013" t="str">
            <v>GEOM019</v>
          </cell>
          <cell r="Z2013" t="str">
            <v>Advanced Interdisciplinary Research Methods</v>
          </cell>
          <cell r="AA2013" t="str">
            <v>Advanced Interdisciplinary Research Methods</v>
          </cell>
        </row>
        <row r="2014">
          <cell r="Y2014" t="str">
            <v>GEOM021</v>
          </cell>
          <cell r="Z2014" t="str">
            <v>Dissertation in Environment, Energy and Resilience</v>
          </cell>
          <cell r="AA2014" t="str">
            <v>Dissertation in Environment, Energy and Resilience</v>
          </cell>
        </row>
        <row r="2015">
          <cell r="Y2015" t="str">
            <v>GEOM105A</v>
          </cell>
          <cell r="Z2015" t="str">
            <v>Research Methods and Design in Human Geography</v>
          </cell>
          <cell r="AA2015" t="str">
            <v>Research Methods and Design in Human Geography</v>
          </cell>
        </row>
        <row r="2016">
          <cell r="Y2016" t="str">
            <v>GEOM106A</v>
          </cell>
          <cell r="Z2016" t="str">
            <v>Contemporary Debates in Human Geography</v>
          </cell>
          <cell r="AA2016" t="str">
            <v>Contemporary Debates in Human Geography</v>
          </cell>
        </row>
        <row r="2017">
          <cell r="Y2017" t="str">
            <v>GEOM107</v>
          </cell>
          <cell r="Z2017" t="str">
            <v>Dissertation</v>
          </cell>
          <cell r="AA2017" t="str">
            <v>Dissertation</v>
          </cell>
        </row>
        <row r="2018">
          <cell r="Y2018" t="str">
            <v>GEOM110</v>
          </cell>
          <cell r="Z2018" t="str">
            <v>Nature and Society</v>
          </cell>
          <cell r="AA2018" t="str">
            <v>Nature and Society</v>
          </cell>
        </row>
        <row r="2019">
          <cell r="Y2019" t="str">
            <v>GEOM117</v>
          </cell>
          <cell r="Z2019" t="str">
            <v>Heritage, Museums, Materiality and Memory: Placing the Past for the Present</v>
          </cell>
          <cell r="AA2019" t="str">
            <v>Heritage, Museums, Materiality and Memory: Placing the Past for the Present</v>
          </cell>
        </row>
        <row r="2020">
          <cell r="Y2020" t="str">
            <v>GEOM119</v>
          </cell>
          <cell r="Z2020" t="str">
            <v>Social Science Research Skills</v>
          </cell>
          <cell r="AA2020" t="str">
            <v>Social Science Research Skills</v>
          </cell>
        </row>
        <row r="2021">
          <cell r="Y2021" t="str">
            <v>GEOM128B</v>
          </cell>
          <cell r="Z2021" t="str">
            <v>Research Toolkit</v>
          </cell>
          <cell r="AA2021" t="str">
            <v>Research Toolkit</v>
          </cell>
        </row>
        <row r="2022">
          <cell r="Y2022" t="str">
            <v>GEOM132</v>
          </cell>
          <cell r="Z2022" t="str">
            <v>Space, Politics and Power</v>
          </cell>
          <cell r="AA2022" t="str">
            <v>Space, Politics and Power</v>
          </cell>
        </row>
        <row r="2023">
          <cell r="Y2023" t="str">
            <v>GEOM150</v>
          </cell>
          <cell r="Z2023" t="str">
            <v>Social Enterprise, Environment and Sustainability I</v>
          </cell>
          <cell r="AA2023" t="str">
            <v>Social Enterprise, Environment and Sustainability I</v>
          </cell>
        </row>
        <row r="2024">
          <cell r="Y2024" t="str">
            <v>GEOM151</v>
          </cell>
          <cell r="Z2024" t="str">
            <v>Social Enterprise, Environment and Sustainability II</v>
          </cell>
          <cell r="AA2024" t="str">
            <v>Social Enterprise, Environment and Sustainability II</v>
          </cell>
        </row>
        <row r="2025">
          <cell r="Y2025" t="str">
            <v>GEOM152</v>
          </cell>
          <cell r="Z2025">
            <v>0</v>
          </cell>
          <cell r="AA2025">
            <v>0</v>
          </cell>
        </row>
        <row r="2026">
          <cell r="Y2026" t="str">
            <v>GEOM153</v>
          </cell>
          <cell r="Z2026">
            <v>0</v>
          </cell>
          <cell r="AA2026">
            <v>0</v>
          </cell>
        </row>
        <row r="2027">
          <cell r="Y2027" t="str">
            <v>GEOM154</v>
          </cell>
          <cell r="Z2027">
            <v>0</v>
          </cell>
          <cell r="AA2027">
            <v>0</v>
          </cell>
        </row>
        <row r="2028">
          <cell r="Y2028" t="str">
            <v>GEOM155</v>
          </cell>
          <cell r="Z2028" t="str">
            <v>Policies for Environment and Sustainability</v>
          </cell>
          <cell r="AA2028" t="str">
            <v>Policies for Environment and Sustainability</v>
          </cell>
        </row>
        <row r="2029">
          <cell r="Y2029" t="str">
            <v>GEOM156</v>
          </cell>
          <cell r="Z2029" t="str">
            <v>Independent Work-based Learning</v>
          </cell>
          <cell r="AA2029" t="str">
            <v>Independent Work-based Learning</v>
          </cell>
        </row>
        <row r="2030">
          <cell r="Y2030" t="str">
            <v>GEOM157</v>
          </cell>
          <cell r="Z2030">
            <v>0</v>
          </cell>
          <cell r="AA2030">
            <v>0</v>
          </cell>
        </row>
        <row r="2031">
          <cell r="Y2031" t="str">
            <v>GEOM158</v>
          </cell>
          <cell r="Z2031" t="str">
            <v>Understanding Environmental Change</v>
          </cell>
          <cell r="AA2031" t="str">
            <v>Understanding Environmental Change</v>
          </cell>
        </row>
        <row r="2032">
          <cell r="Y2032" t="str">
            <v>GEOM159</v>
          </cell>
          <cell r="Z2032" t="str">
            <v>Governing Sustainability</v>
          </cell>
          <cell r="AA2032" t="str">
            <v>Governing Sustainability</v>
          </cell>
        </row>
        <row r="2033">
          <cell r="Y2033" t="str">
            <v>GEOM160</v>
          </cell>
          <cell r="Z2033" t="str">
            <v>African Conservation Science and Policy Field Course</v>
          </cell>
          <cell r="AA2033" t="str">
            <v>African Conservation Science and Policy Field Course</v>
          </cell>
        </row>
        <row r="2034">
          <cell r="Y2034" t="str">
            <v>GEOM161</v>
          </cell>
          <cell r="Z2034" t="str">
            <v>Social Enterprise, Environment and Sustainability</v>
          </cell>
          <cell r="AA2034" t="str">
            <v>Social Enterprise, Environment and Sustainability</v>
          </cell>
        </row>
        <row r="2035">
          <cell r="Y2035" t="str">
            <v>GEOM162</v>
          </cell>
          <cell r="Z2035" t="str">
            <v>Environmental Sustainability in Practice</v>
          </cell>
          <cell r="AA2035" t="str">
            <v>Environmental Sustainability in Practice</v>
          </cell>
        </row>
        <row r="2036">
          <cell r="Y2036" t="str">
            <v>GEOM170</v>
          </cell>
          <cell r="Z2036" t="str">
            <v>Virtual Fieldclass</v>
          </cell>
          <cell r="AA2036" t="str">
            <v>Virtual Fieldclass</v>
          </cell>
        </row>
        <row r="2037">
          <cell r="Y2037" t="str">
            <v>GEOM171</v>
          </cell>
          <cell r="Z2037" t="str">
            <v>Independent Study</v>
          </cell>
          <cell r="AA2037" t="str">
            <v>Independent Study</v>
          </cell>
        </row>
        <row r="2038">
          <cell r="Y2038" t="str">
            <v>GEOM171B</v>
          </cell>
          <cell r="Z2038">
            <v>0</v>
          </cell>
          <cell r="AA2038">
            <v>0</v>
          </cell>
        </row>
        <row r="2039">
          <cell r="Y2039" t="str">
            <v>GEOM172</v>
          </cell>
          <cell r="Z2039" t="str">
            <v>Independent Work-based Learning</v>
          </cell>
          <cell r="AA2039" t="str">
            <v>Independent Work-based Learning</v>
          </cell>
        </row>
        <row r="2040">
          <cell r="Y2040" t="str">
            <v>GEOM172B</v>
          </cell>
          <cell r="Z2040">
            <v>0</v>
          </cell>
          <cell r="AA2040">
            <v>0</v>
          </cell>
        </row>
        <row r="2041">
          <cell r="Y2041" t="str">
            <v>GEOM173</v>
          </cell>
          <cell r="Z2041" t="str">
            <v>Dissertation in Sustainable Development</v>
          </cell>
          <cell r="AA2041" t="str">
            <v>Dissertation in Sustainable Development</v>
          </cell>
        </row>
        <row r="2042">
          <cell r="Y2042" t="str">
            <v>GEOM174</v>
          </cell>
          <cell r="Z2042">
            <v>0</v>
          </cell>
          <cell r="AA2042">
            <v>0</v>
          </cell>
        </row>
        <row r="2043">
          <cell r="Y2043" t="str">
            <v>GEOM175</v>
          </cell>
          <cell r="Z2043" t="str">
            <v>Perspectives on Sustainable Development I</v>
          </cell>
          <cell r="AA2043" t="str">
            <v>Perspectives on Sustainable Development I</v>
          </cell>
        </row>
        <row r="2044">
          <cell r="Y2044" t="str">
            <v>GEOM176</v>
          </cell>
          <cell r="Z2044" t="str">
            <v>Perspectives on Sustainable Development II</v>
          </cell>
          <cell r="AA2044" t="str">
            <v>Perspectives on Sustainable Development II</v>
          </cell>
        </row>
        <row r="2045">
          <cell r="Y2045" t="str">
            <v>GEOM177</v>
          </cell>
          <cell r="Z2045">
            <v>0</v>
          </cell>
          <cell r="AA2045">
            <v>0</v>
          </cell>
        </row>
        <row r="2046">
          <cell r="Y2046" t="str">
            <v>GEOM178</v>
          </cell>
          <cell r="Z2046">
            <v>0</v>
          </cell>
          <cell r="AA2046">
            <v>0</v>
          </cell>
        </row>
        <row r="2047">
          <cell r="Y2047" t="str">
            <v>GEOM179</v>
          </cell>
          <cell r="Z2047">
            <v>0</v>
          </cell>
          <cell r="AA2047">
            <v>0</v>
          </cell>
        </row>
        <row r="2048">
          <cell r="Y2048" t="str">
            <v>GEOM240</v>
          </cell>
          <cell r="Z2048" t="str">
            <v>Dissertation in Energy Policy</v>
          </cell>
          <cell r="AA2048" t="str">
            <v>Dissertation in Energy Policy</v>
          </cell>
        </row>
        <row r="2049">
          <cell r="Y2049" t="str">
            <v>GEOM242B</v>
          </cell>
          <cell r="Z2049" t="str">
            <v>Energy Economics, Finance and Risk Management</v>
          </cell>
          <cell r="AA2049" t="str">
            <v>Energy Economics, Finance and Risk Management</v>
          </cell>
        </row>
        <row r="2050">
          <cell r="Y2050" t="str">
            <v>GEOM243</v>
          </cell>
          <cell r="Z2050" t="str">
            <v>Energy Policy and Policy Making</v>
          </cell>
          <cell r="AA2050" t="str">
            <v>Energy Policy and Policy Making</v>
          </cell>
        </row>
        <row r="2051">
          <cell r="Y2051" t="str">
            <v>GEOM243B</v>
          </cell>
          <cell r="Z2051" t="str">
            <v>Energy Policy and Policy Making</v>
          </cell>
          <cell r="AA2051" t="str">
            <v>Energy Policy and Policy Making</v>
          </cell>
        </row>
        <row r="2052">
          <cell r="Y2052" t="str">
            <v>GEOM244</v>
          </cell>
          <cell r="Z2052" t="str">
            <v>International Energy Issues</v>
          </cell>
          <cell r="AA2052" t="str">
            <v>International Energy Issues</v>
          </cell>
        </row>
        <row r="2053">
          <cell r="Y2053" t="str">
            <v>GEOM245</v>
          </cell>
          <cell r="Z2053" t="str">
            <v>Scenarios for Future Energy Systems</v>
          </cell>
          <cell r="AA2053" t="str">
            <v>Scenarios for Future Energy Systems</v>
          </cell>
        </row>
        <row r="2054">
          <cell r="Y2054" t="str">
            <v>GEOM246</v>
          </cell>
          <cell r="Z2054">
            <v>0</v>
          </cell>
          <cell r="AA2054">
            <v>0</v>
          </cell>
        </row>
        <row r="2055">
          <cell r="Y2055" t="str">
            <v>GEOM248</v>
          </cell>
          <cell r="Z2055" t="str">
            <v>Introduction to Energy Policy and Sustainability</v>
          </cell>
          <cell r="AA2055" t="str">
            <v>Introduction to Energy Policy and Sustainability</v>
          </cell>
        </row>
        <row r="2056">
          <cell r="Y2056" t="str">
            <v>GEOM249</v>
          </cell>
          <cell r="Z2056" t="str">
            <v>Policy Making for a Low Carbon Future</v>
          </cell>
          <cell r="AA2056" t="str">
            <v>Policy Making for a Low Carbon Future</v>
          </cell>
        </row>
        <row r="2057">
          <cell r="Y2057" t="str">
            <v>GEOM250</v>
          </cell>
          <cell r="Z2057" t="str">
            <v>Economics for Energy Policy</v>
          </cell>
          <cell r="AA2057" t="str">
            <v>Economics for Energy Policy</v>
          </cell>
        </row>
        <row r="2058">
          <cell r="Y2058" t="str">
            <v>GEOM353</v>
          </cell>
          <cell r="Z2058" t="str">
            <v>Climate Hazards and Risk Assessment</v>
          </cell>
          <cell r="AA2058" t="str">
            <v>Climate Hazards and Risk Assessment</v>
          </cell>
        </row>
        <row r="2059">
          <cell r="Y2059" t="str">
            <v>GEOM354</v>
          </cell>
          <cell r="Z2059" t="str">
            <v>Dissertation in Climate Change and Risk Management</v>
          </cell>
          <cell r="AA2059" t="str">
            <v>Dissertation in Climate Change and Risk Management</v>
          </cell>
        </row>
        <row r="2060">
          <cell r="Y2060" t="str">
            <v>GEOM358</v>
          </cell>
          <cell r="Z2060" t="str">
            <v>Understanding and Communicating Climate Change Science</v>
          </cell>
          <cell r="AA2060" t="str">
            <v>Understanding and Communicating Climate Change Science</v>
          </cell>
        </row>
        <row r="2061">
          <cell r="Y2061" t="str">
            <v>GEOM363</v>
          </cell>
          <cell r="Z2061">
            <v>0</v>
          </cell>
          <cell r="AA2061">
            <v>0</v>
          </cell>
        </row>
        <row r="2062">
          <cell r="Y2062" t="str">
            <v>GEOM363B</v>
          </cell>
          <cell r="Z2062" t="str">
            <v>Themes in Climate Change</v>
          </cell>
          <cell r="AA2062" t="str">
            <v>Themes in Climate Change</v>
          </cell>
        </row>
        <row r="2063">
          <cell r="Y2063" t="str">
            <v>GEOM372</v>
          </cell>
          <cell r="Z2063" t="str">
            <v>Past Climate Change - the Basis for the Future?</v>
          </cell>
          <cell r="AA2063" t="str">
            <v>Past Climate Change - the Basis for the Future?</v>
          </cell>
        </row>
        <row r="2064">
          <cell r="Y2064" t="str">
            <v>GEOM373</v>
          </cell>
          <cell r="Z2064" t="str">
            <v>Ecological Responses to Climate Change</v>
          </cell>
          <cell r="AA2064" t="str">
            <v>Ecological Responses to Climate Change</v>
          </cell>
        </row>
        <row r="2065">
          <cell r="Y2065" t="str">
            <v>GEOM410</v>
          </cell>
          <cell r="Z2065" t="str">
            <v>Key Themes in Climate Change Science: Impacts and Feedbacks</v>
          </cell>
          <cell r="AA2065" t="str">
            <v>Key Themes in Climate Change Science: Impacts and Feedbacks</v>
          </cell>
        </row>
        <row r="2066">
          <cell r="Y2066" t="str">
            <v>GEOM411</v>
          </cell>
          <cell r="Z2066" t="str">
            <v>Research Methods and Skills for Climate Change Science</v>
          </cell>
          <cell r="AA2066" t="str">
            <v>Research Methods and Skills for Climate Change Science</v>
          </cell>
        </row>
        <row r="2067">
          <cell r="Y2067" t="str">
            <v>GEOM421</v>
          </cell>
          <cell r="Z2067" t="str">
            <v>Research Dissertation for MRes</v>
          </cell>
          <cell r="AA2067" t="str">
            <v>Research Dissertation for MRes</v>
          </cell>
        </row>
        <row r="2068">
          <cell r="Y2068" t="str">
            <v>GEOM423</v>
          </cell>
          <cell r="Z2068" t="str">
            <v>Professional Practice for MRes</v>
          </cell>
          <cell r="AA2068" t="str">
            <v>Professional Practice for MRes</v>
          </cell>
        </row>
        <row r="2069">
          <cell r="Y2069" t="str">
            <v>GSE9902</v>
          </cell>
          <cell r="Z2069" t="str">
            <v>SSIS GSE Teach First Secondary English</v>
          </cell>
          <cell r="AA2069">
            <v>0</v>
          </cell>
        </row>
        <row r="2070">
          <cell r="Y2070" t="str">
            <v>GSE9903</v>
          </cell>
          <cell r="Z2070" t="str">
            <v>SSIS GSE Teach First Secondary Maths</v>
          </cell>
          <cell r="AA2070">
            <v>0</v>
          </cell>
        </row>
        <row r="2071">
          <cell r="Y2071" t="str">
            <v>GSE9904</v>
          </cell>
          <cell r="Z2071" t="str">
            <v xml:space="preserve">SSIS GSE Teach First  Primary </v>
          </cell>
          <cell r="AA2071">
            <v>0</v>
          </cell>
        </row>
        <row r="2072">
          <cell r="Y2072" t="str">
            <v>GSE9905</v>
          </cell>
          <cell r="Z2072" t="str">
            <v xml:space="preserve">SSIS GSE Teach First Secondary Science </v>
          </cell>
          <cell r="AA2072">
            <v>0</v>
          </cell>
        </row>
        <row r="2073">
          <cell r="Y2073" t="str">
            <v>GSE9906</v>
          </cell>
          <cell r="Z2073" t="str">
            <v>GSE Teach First RE</v>
          </cell>
          <cell r="AA2073">
            <v>0</v>
          </cell>
        </row>
        <row r="2074">
          <cell r="Y2074" t="str">
            <v>GSESD01</v>
          </cell>
          <cell r="Z2074" t="str">
            <v>GSE Primary PGCE School Direct Distance</v>
          </cell>
          <cell r="AA2074">
            <v>0</v>
          </cell>
        </row>
        <row r="2075">
          <cell r="Y2075" t="str">
            <v>GSESDD</v>
          </cell>
          <cell r="Z2075" t="str">
            <v>GSE Secondary PGCE School Direct Distance</v>
          </cell>
          <cell r="AA2075">
            <v>0</v>
          </cell>
        </row>
        <row r="2076">
          <cell r="Y2076" t="str">
            <v>GSESumInst</v>
          </cell>
          <cell r="Z2076" t="str">
            <v>SSIS GSE Teach First Summer Institute 2016</v>
          </cell>
          <cell r="AA2076">
            <v>0</v>
          </cell>
        </row>
        <row r="2077">
          <cell r="Y2077" t="str">
            <v>HDPM044a</v>
          </cell>
          <cell r="Z2077" t="str">
            <v>NHS Masters in Genomic Medicine ELSI Module</v>
          </cell>
          <cell r="AA2077">
            <v>0</v>
          </cell>
        </row>
        <row r="2078">
          <cell r="Y2078" t="str">
            <v>HIC1000</v>
          </cell>
          <cell r="Z2078" t="str">
            <v>History Foundation Course</v>
          </cell>
          <cell r="AA2078" t="str">
            <v>History Foundation Course</v>
          </cell>
        </row>
        <row r="2079">
          <cell r="Y2079" t="str">
            <v>HIC1200</v>
          </cell>
          <cell r="Z2079" t="str">
            <v>Public History I</v>
          </cell>
          <cell r="AA2079" t="str">
            <v>Public History I</v>
          </cell>
        </row>
        <row r="2080">
          <cell r="Y2080" t="str">
            <v>HIC1300</v>
          </cell>
          <cell r="Z2080" t="str">
            <v>World History 1: Globalization</v>
          </cell>
          <cell r="AA2080" t="str">
            <v>World History 1: Globalization</v>
          </cell>
        </row>
        <row r="2081">
          <cell r="Y2081" t="str">
            <v>HIC1301</v>
          </cell>
          <cell r="Z2081" t="str">
            <v>World History 2: Science, Environment and Sustainability</v>
          </cell>
          <cell r="AA2081" t="str">
            <v>World History 2: Science, Environment and Sustainability</v>
          </cell>
        </row>
        <row r="2082">
          <cell r="Y2082" t="str">
            <v>HIC1302</v>
          </cell>
          <cell r="Z2082" t="str">
            <v>Microhistories 1: Histories of Everyday Life</v>
          </cell>
          <cell r="AA2082" t="str">
            <v>Microhistories 1: Histories of Everyday Life</v>
          </cell>
        </row>
        <row r="2083">
          <cell r="Y2083" t="str">
            <v>HIC1303</v>
          </cell>
          <cell r="Z2083" t="str">
            <v>Microhistories 2: Individuals, Communities, Identities</v>
          </cell>
          <cell r="AA2083" t="str">
            <v>Microhistories 2: Individuals, Communities, Identities</v>
          </cell>
        </row>
        <row r="2084">
          <cell r="Y2084" t="str">
            <v>HIC1600</v>
          </cell>
          <cell r="Z2084" t="str">
            <v>People's History I: Everyday Life</v>
          </cell>
          <cell r="AA2084" t="str">
            <v>People's History I: Everyday Life</v>
          </cell>
        </row>
        <row r="2085">
          <cell r="Y2085" t="str">
            <v>HIC1601</v>
          </cell>
          <cell r="Z2085" t="str">
            <v>People's History II: Politics, Place and Identity</v>
          </cell>
          <cell r="AA2085" t="str">
            <v>People's History II: Politics, Place and Identity</v>
          </cell>
        </row>
        <row r="2086">
          <cell r="Y2086" t="str">
            <v>HIC2001</v>
          </cell>
          <cell r="Z2086" t="str">
            <v>Doing History: Perspectives on Sources</v>
          </cell>
          <cell r="AA2086" t="str">
            <v>Doing History: Perspectives on Sources</v>
          </cell>
        </row>
        <row r="2087">
          <cell r="Y2087" t="str">
            <v>HIC2004</v>
          </cell>
          <cell r="Z2087" t="str">
            <v>The Power of the Celtic Past</v>
          </cell>
          <cell r="AA2087" t="str">
            <v>The Power of the Celtic Past</v>
          </cell>
        </row>
        <row r="2088">
          <cell r="Y2088" t="str">
            <v>HIC2101</v>
          </cell>
          <cell r="Z2088" t="str">
            <v>History Project 2</v>
          </cell>
          <cell r="AA2088" t="str">
            <v>History Project 2</v>
          </cell>
        </row>
        <row r="2089">
          <cell r="Y2089" t="str">
            <v>HIC2200</v>
          </cell>
          <cell r="Z2089" t="str">
            <v>Public History Project</v>
          </cell>
          <cell r="AA2089" t="str">
            <v>Public History Project</v>
          </cell>
        </row>
        <row r="2090">
          <cell r="Y2090" t="str">
            <v>HIC2302</v>
          </cell>
          <cell r="Z2090" t="str">
            <v>Development and Underdevelopment: Less Developed Countries Since 1945</v>
          </cell>
          <cell r="AA2090" t="str">
            <v>Development and Underdevelopment: Less Developed Countries Since 1945</v>
          </cell>
        </row>
        <row r="2091">
          <cell r="Y2091" t="str">
            <v>HIC2309</v>
          </cell>
          <cell r="Z2091" t="str">
            <v>Two Centuries of Celtic Literature 1810-2010</v>
          </cell>
          <cell r="AA2091" t="str">
            <v>Two Centuries of Celtic Literature 1810-2010</v>
          </cell>
        </row>
        <row r="2092">
          <cell r="Y2092" t="str">
            <v>HIC2310</v>
          </cell>
          <cell r="Z2092" t="str">
            <v>British Politics since the 1880s: Westminster and the Provinces</v>
          </cell>
          <cell r="AA2092" t="str">
            <v>British Politics since the 1880s: Westminster and the Provinces</v>
          </cell>
        </row>
        <row r="2093">
          <cell r="Y2093" t="str">
            <v>HIC2314</v>
          </cell>
          <cell r="Z2093" t="str">
            <v>English Radical Politics 2: 1760-Present</v>
          </cell>
          <cell r="AA2093" t="str">
            <v>English Radical Politics 2: 1760-Present</v>
          </cell>
        </row>
        <row r="2094">
          <cell r="Y2094" t="str">
            <v>HIC2315</v>
          </cell>
          <cell r="Z2094" t="str">
            <v>Past Actions, Present Woes: History and Anthropogenic Climate Change</v>
          </cell>
          <cell r="AA2094" t="str">
            <v>Past Actions, Present Woes: History and Anthropogenic Climate Change</v>
          </cell>
        </row>
        <row r="2095">
          <cell r="Y2095" t="str">
            <v>HIC2316</v>
          </cell>
          <cell r="Z2095" t="str">
            <v>The Occult in Victorian Britain</v>
          </cell>
          <cell r="AA2095" t="str">
            <v>The Occult in Victorian Britain</v>
          </cell>
        </row>
        <row r="2096">
          <cell r="Y2096" t="str">
            <v>HIC2317</v>
          </cell>
          <cell r="Z2096" t="str">
            <v>The Cultures of the Sciences from the Renaissance to the French Revolution</v>
          </cell>
          <cell r="AA2096" t="str">
            <v>The Cultures of the Sciences from the Renaissance to the French Revolution</v>
          </cell>
        </row>
        <row r="2097">
          <cell r="Y2097" t="str">
            <v>HIC2319</v>
          </cell>
          <cell r="Z2097" t="str">
            <v>Drawing Lines in the Sand: Britain and the Creation of the Modern Middle East, 1882-1923</v>
          </cell>
          <cell r="AA2097" t="str">
            <v>Drawing Lines in the Sand: Britain and the Creation of the Modern Middle East, 1882-1923</v>
          </cell>
        </row>
        <row r="2098">
          <cell r="Y2098" t="str">
            <v>HIC2321</v>
          </cell>
          <cell r="Z2098" t="str">
            <v>Militarism, Authoritarianism and Modernisation: Japan from 1800 to 1945</v>
          </cell>
          <cell r="AA2098" t="str">
            <v>Militarism, Authoritarianism and Modernisation: Japan from 1800 to 1945</v>
          </cell>
        </row>
        <row r="2099">
          <cell r="Y2099" t="str">
            <v>HIC2323</v>
          </cell>
          <cell r="Z2099" t="str">
            <v>Early Modern History 1500-1700: A Social History</v>
          </cell>
          <cell r="AA2099" t="str">
            <v>Early Modern History 1500-1700: A Social History</v>
          </cell>
        </row>
        <row r="2100">
          <cell r="Y2100" t="str">
            <v>HIC2324</v>
          </cell>
          <cell r="Z2100" t="str">
            <v>Organised Crime in USA</v>
          </cell>
          <cell r="AA2100" t="str">
            <v>Organised Crime in USA</v>
          </cell>
        </row>
        <row r="2101">
          <cell r="Y2101" t="str">
            <v>HIC2330</v>
          </cell>
          <cell r="Z2101" t="str">
            <v>Past Actions, Present Woes, Future Possibilities: History in the Anthropocene</v>
          </cell>
          <cell r="AA2101" t="str">
            <v>Past Actions, Present Woes, Future Possibilities: History in the Anthropocene</v>
          </cell>
        </row>
        <row r="2102">
          <cell r="Y2102" t="str">
            <v>HIC2331</v>
          </cell>
          <cell r="Z2102" t="str">
            <v>Birth of Modern America: The USA 1865-1941</v>
          </cell>
          <cell r="AA2102" t="str">
            <v>Birth of Modern America: The USA 1865-1941</v>
          </cell>
        </row>
        <row r="2103">
          <cell r="Y2103" t="str">
            <v>HIC3040</v>
          </cell>
          <cell r="Z2103" t="str">
            <v>General Third Year Dissertation</v>
          </cell>
          <cell r="AA2103" t="str">
            <v>General Third Year Dissertation</v>
          </cell>
        </row>
        <row r="2104">
          <cell r="Y2104" t="str">
            <v>HIC3300</v>
          </cell>
          <cell r="Z2104" t="str">
            <v>Britain and the Telecommunications Revolution</v>
          </cell>
          <cell r="AA2104" t="str">
            <v>Britain and the Telecommunications Revolution</v>
          </cell>
        </row>
        <row r="2105">
          <cell r="Y2105" t="str">
            <v>HIC3301</v>
          </cell>
          <cell r="Z2105" t="str">
            <v>The First World War: Interrogating the Myths</v>
          </cell>
          <cell r="AA2105" t="str">
            <v>The First World War: Interrogating the Myths</v>
          </cell>
        </row>
        <row r="2106">
          <cell r="Y2106" t="str">
            <v>HIC3303</v>
          </cell>
          <cell r="Z2106" t="str">
            <v>The Three Klans: Ethno-Politics in the 19th and 20th Century US</v>
          </cell>
          <cell r="AA2106" t="str">
            <v>The Three Klans: Ethno-Politics in the 19th and 20th Century US</v>
          </cell>
        </row>
        <row r="2107">
          <cell r="Y2107" t="str">
            <v>HIC3305</v>
          </cell>
          <cell r="Z2107" t="str">
            <v>Society, Landscape and Environment 1500-1800</v>
          </cell>
          <cell r="AA2107" t="str">
            <v>Society, Landscape and Environment 1500-1800</v>
          </cell>
        </row>
        <row r="2108">
          <cell r="Y2108" t="str">
            <v>HIC3306</v>
          </cell>
          <cell r="Z2108" t="str">
            <v>Thatcher and Thatcherism</v>
          </cell>
          <cell r="AA2108" t="str">
            <v>Thatcher and Thatcherism</v>
          </cell>
        </row>
        <row r="2109">
          <cell r="Y2109" t="str">
            <v>HIC3307</v>
          </cell>
          <cell r="Z2109" t="str">
            <v>The Politics of Nature: Sustaining the British Environment 1600 to the Present</v>
          </cell>
          <cell r="AA2109" t="str">
            <v>The Politics of Nature: Sustaining the British Environment 1600 to the Present</v>
          </cell>
        </row>
        <row r="2110">
          <cell r="Y2110" t="str">
            <v>HIC3308</v>
          </cell>
          <cell r="Z2110" t="str">
            <v>Making a Nation? Australia since 1788</v>
          </cell>
          <cell r="AA2110" t="str">
            <v>Making a Nation? Australia since 1788</v>
          </cell>
        </row>
        <row r="2111">
          <cell r="Y2111" t="str">
            <v>HIC3311</v>
          </cell>
          <cell r="Z2111" t="str">
            <v>Indigenous History, Colonialism and Identity in Western Canada</v>
          </cell>
          <cell r="AA2111" t="str">
            <v>Indigenous History, Colonialism and Identity in Western Canada</v>
          </cell>
        </row>
        <row r="2112">
          <cell r="Y2112" t="str">
            <v>HIC3312</v>
          </cell>
          <cell r="Z2112" t="str">
            <v>Everyday Stalinism: Soviet Life in the 1930s</v>
          </cell>
          <cell r="AA2112" t="str">
            <v>Everyday Stalinism: Soviet Life in the 1930s</v>
          </cell>
        </row>
        <row r="2113">
          <cell r="Y2113" t="str">
            <v>HIC3508</v>
          </cell>
          <cell r="Z2113" t="str">
            <v>Celtic Politics since 1880: 4 Celtic Nations</v>
          </cell>
          <cell r="AA2113" t="str">
            <v>Celtic Politics since 1880: 4 Celtic Nations</v>
          </cell>
        </row>
        <row r="2114">
          <cell r="Y2114" t="str">
            <v>HIG2000</v>
          </cell>
          <cell r="Z2114" t="str">
            <v>Research Methods Project in History and Geography</v>
          </cell>
          <cell r="AA2114" t="str">
            <v>Research Methods Project in History and Geography</v>
          </cell>
        </row>
        <row r="2115">
          <cell r="Y2115" t="str">
            <v>HIG3040</v>
          </cell>
          <cell r="Z2115" t="str">
            <v>Interdisciplinary Third-Year Dissertation in History and Geography</v>
          </cell>
          <cell r="AA2115" t="str">
            <v>Interdisciplinary Third-Year Dissertation in History and Geography</v>
          </cell>
        </row>
        <row r="2116">
          <cell r="Y2116" t="str">
            <v>HIH1000</v>
          </cell>
          <cell r="Z2116" t="str">
            <v>History Foundation Course</v>
          </cell>
          <cell r="AA2116" t="str">
            <v>History Foundation Course</v>
          </cell>
        </row>
        <row r="2117">
          <cell r="Y2117" t="str">
            <v>HIH1400</v>
          </cell>
          <cell r="Z2117" t="str">
            <v>Making History</v>
          </cell>
          <cell r="AA2117" t="str">
            <v>Making History</v>
          </cell>
        </row>
        <row r="2118">
          <cell r="Y2118" t="str">
            <v>HIH1401</v>
          </cell>
          <cell r="Z2118" t="str">
            <v>Approaches to History</v>
          </cell>
          <cell r="AA2118" t="str">
            <v>Approaches to History</v>
          </cell>
        </row>
        <row r="2119">
          <cell r="Y2119" t="str">
            <v>HIH1402</v>
          </cell>
          <cell r="Z2119" t="str">
            <v>Britain, America, and the Global Order, 1846-1946</v>
          </cell>
          <cell r="AA2119" t="str">
            <v>Britain, America, and the Global Order, 1846-1946</v>
          </cell>
        </row>
        <row r="2120">
          <cell r="Y2120" t="str">
            <v>HIH1404</v>
          </cell>
          <cell r="Z2120" t="str">
            <v>A Culture of Commerce: Eighteenth-Century Diamonds and the Development of Modern Trade</v>
          </cell>
          <cell r="AA2120" t="str">
            <v>A Culture of Commerce: Eighteenth-Century Diamonds and the Development of Modern Trade</v>
          </cell>
        </row>
        <row r="2121">
          <cell r="Y2121" t="str">
            <v>HIH1405</v>
          </cell>
          <cell r="Z2121" t="str">
            <v>Who the Hell was Jack Tar? Stereotypes, Social Relations and Early Modern Seafarers</v>
          </cell>
          <cell r="AA2121" t="str">
            <v>Who the Hell was Jack Tar? Stereotypes, Social Relations and Early Modern Seafarers</v>
          </cell>
        </row>
        <row r="2122">
          <cell r="Y2122" t="str">
            <v>HIH1406</v>
          </cell>
          <cell r="Z2122" t="str">
            <v>The Opium War: Britain and the Birth of Modern China, 1839-1842</v>
          </cell>
          <cell r="AA2122" t="str">
            <v>The Opium War: Britain and the Birth of Modern China, 1839-1842</v>
          </cell>
        </row>
        <row r="2123">
          <cell r="Y2123" t="str">
            <v>HIH1407</v>
          </cell>
          <cell r="Z2123" t="str">
            <v>India before the British - The Mughal Empire and its Rivals, 1526-1857</v>
          </cell>
          <cell r="AA2123" t="str">
            <v>India before the British - The Mughal Empire and its Rivals, 1526-1857</v>
          </cell>
        </row>
        <row r="2124">
          <cell r="Y2124" t="str">
            <v>HIH1408</v>
          </cell>
          <cell r="Z2124" t="str">
            <v>The Dissolution of the Monasteries</v>
          </cell>
          <cell r="AA2124" t="str">
            <v>The Dissolution of the Monasteries</v>
          </cell>
        </row>
        <row r="2125">
          <cell r="Y2125" t="str">
            <v>HIH1410</v>
          </cell>
          <cell r="Z2125" t="str">
            <v>Understanding the Medieval and Early-Modern World</v>
          </cell>
          <cell r="AA2125" t="str">
            <v>Understanding the Medieval and Early-Modern World</v>
          </cell>
        </row>
        <row r="2126">
          <cell r="Y2126" t="str">
            <v>HIH1420</v>
          </cell>
          <cell r="Z2126" t="str">
            <v>Understanding the Modern World</v>
          </cell>
          <cell r="AA2126" t="str">
            <v>Understanding the Modern World</v>
          </cell>
        </row>
        <row r="2127">
          <cell r="Y2127" t="str">
            <v>HIH1501</v>
          </cell>
          <cell r="Z2127" t="str">
            <v>The Viking Phenomenon</v>
          </cell>
          <cell r="AA2127" t="str">
            <v>The Viking Phenomenon</v>
          </cell>
        </row>
        <row r="2128">
          <cell r="Y2128" t="str">
            <v>HIH1504</v>
          </cell>
          <cell r="Z2128" t="str">
            <v>Britain's Jews During the Second World War</v>
          </cell>
          <cell r="AA2128" t="str">
            <v>Britain's Jews During the Second World War</v>
          </cell>
        </row>
        <row r="2129">
          <cell r="Y2129" t="str">
            <v>HIH1505</v>
          </cell>
          <cell r="Z2129" t="str">
            <v>The First Crusade</v>
          </cell>
          <cell r="AA2129" t="str">
            <v>The First Crusade</v>
          </cell>
        </row>
        <row r="2130">
          <cell r="Y2130" t="str">
            <v>HIH1506</v>
          </cell>
          <cell r="Z2130" t="str">
            <v>The First Day of the Somme</v>
          </cell>
          <cell r="AA2130" t="str">
            <v>The First Day of the Somme</v>
          </cell>
        </row>
        <row r="2131">
          <cell r="Y2131" t="str">
            <v>HIH1517</v>
          </cell>
          <cell r="Z2131" t="str">
            <v>Men, Women and Madness in Twentieth-Century Britain</v>
          </cell>
          <cell r="AA2131" t="str">
            <v>Men, Women and Madness in Twentieth-Century Britain</v>
          </cell>
        </row>
        <row r="2132">
          <cell r="Y2132" t="str">
            <v>HIH1521</v>
          </cell>
          <cell r="Z2132" t="str">
            <v>Marriage and the Familyin England  1500-1800</v>
          </cell>
          <cell r="AA2132" t="str">
            <v>Marriage and the Familyin England  1500-1800</v>
          </cell>
        </row>
        <row r="2133">
          <cell r="Y2133" t="str">
            <v>HIH1525</v>
          </cell>
          <cell r="Z2133" t="str">
            <v>Restoration London Plag Fire Hist</v>
          </cell>
          <cell r="AA2133" t="str">
            <v>Restoration London Plag Fire Hist</v>
          </cell>
        </row>
        <row r="2134">
          <cell r="Y2134" t="str">
            <v>HIH1535</v>
          </cell>
          <cell r="Z2134" t="str">
            <v>British Naval Power in the Age of Nelson</v>
          </cell>
          <cell r="AA2134" t="str">
            <v>British Naval Power in the Age of Nelson</v>
          </cell>
        </row>
        <row r="2135">
          <cell r="Y2135" t="str">
            <v>HIH1536</v>
          </cell>
          <cell r="Z2135" t="str">
            <v>Vichy France 1940-1944</v>
          </cell>
          <cell r="AA2135" t="str">
            <v>Vichy France 1940-1944</v>
          </cell>
        </row>
        <row r="2136">
          <cell r="Y2136" t="str">
            <v>HIH1537</v>
          </cell>
          <cell r="Z2136" t="str">
            <v>Divided Germany 1945-1990</v>
          </cell>
          <cell r="AA2136" t="str">
            <v>Divided Germany 1945-1990</v>
          </cell>
        </row>
        <row r="2137">
          <cell r="Y2137" t="str">
            <v>HIH1541</v>
          </cell>
          <cell r="Z2137" t="str">
            <v>Enterprising Britain; Culture and Commerce in the 19th Century</v>
          </cell>
          <cell r="AA2137" t="str">
            <v>Enterprising Britain; Culture and Commerce in the 19th Century</v>
          </cell>
        </row>
        <row r="2138">
          <cell r="Y2138" t="str">
            <v>HIH1542</v>
          </cell>
          <cell r="Z2138" t="str">
            <v>Magic and Witchcraft in Early Modern Europe</v>
          </cell>
          <cell r="AA2138" t="str">
            <v>Magic and Witchcraft in Early Modern Europe</v>
          </cell>
        </row>
        <row r="2139">
          <cell r="Y2139" t="str">
            <v>HIH1543</v>
          </cell>
          <cell r="Z2139" t="str">
            <v>The Norman Conquest</v>
          </cell>
          <cell r="AA2139" t="str">
            <v>The Norman Conquest</v>
          </cell>
        </row>
        <row r="2140">
          <cell r="Y2140" t="str">
            <v>HIH1553</v>
          </cell>
          <cell r="Z2140" t="str">
            <v>The Supernatural in Early Modern England</v>
          </cell>
          <cell r="AA2140" t="str">
            <v>The Supernatural in Early Modern England</v>
          </cell>
        </row>
        <row r="2141">
          <cell r="Y2141" t="str">
            <v>HIH1585</v>
          </cell>
          <cell r="Z2141" t="str">
            <v>Ladies of the Night: Prostitution in the Victorian World</v>
          </cell>
          <cell r="AA2141" t="str">
            <v>Ladies of the Night: Prostitution in the Victorian World</v>
          </cell>
        </row>
        <row r="2142">
          <cell r="Y2142" t="str">
            <v>HIH1596</v>
          </cell>
          <cell r="Z2142" t="str">
            <v>The Good War? the United States in World War II</v>
          </cell>
          <cell r="AA2142" t="str">
            <v>The Good War? the United States in World War II</v>
          </cell>
        </row>
        <row r="2143">
          <cell r="Y2143" t="str">
            <v>HIH1600</v>
          </cell>
          <cell r="Z2143" t="str">
            <v>Images of Stalinism</v>
          </cell>
          <cell r="AA2143" t="str">
            <v>Images of Stalinism</v>
          </cell>
        </row>
        <row r="2144">
          <cell r="Y2144" t="str">
            <v>HIH1601</v>
          </cell>
          <cell r="Z2144" t="str">
            <v>The Age of Superman: The Masculine Ideal under Fascism and Socialism 1932-45</v>
          </cell>
          <cell r="AA2144" t="str">
            <v>The Age of Superman: The Masculine Ideal under Fascism and Socialism 1932-45</v>
          </cell>
        </row>
        <row r="2145">
          <cell r="Y2145" t="str">
            <v>HIH1602</v>
          </cell>
          <cell r="Z2145" t="str">
            <v>The Fall of Rome: The Western Empire in Late Antiquity and the Early Middle Ages</v>
          </cell>
          <cell r="AA2145" t="str">
            <v>The Fall of Rome: The Western Empire in Late Antiquity and the Early Middle Ages</v>
          </cell>
        </row>
        <row r="2146">
          <cell r="Y2146" t="str">
            <v>HIH1603</v>
          </cell>
          <cell r="Z2146" t="str">
            <v>The Vikings: Image and Reality</v>
          </cell>
          <cell r="AA2146" t="str">
            <v>The Vikings: Image and Reality</v>
          </cell>
        </row>
        <row r="2147">
          <cell r="Y2147" t="str">
            <v>HIH1604</v>
          </cell>
          <cell r="Z2147" t="str">
            <v>Understanding Elizabethan Society</v>
          </cell>
          <cell r="AA2147" t="str">
            <v>Understanding Elizabethan Society</v>
          </cell>
        </row>
        <row r="2148">
          <cell r="Y2148" t="str">
            <v>HIH1605</v>
          </cell>
          <cell r="Z2148" t="str">
            <v>Spain and the New World</v>
          </cell>
          <cell r="AA2148" t="str">
            <v>Spain and the New World</v>
          </cell>
        </row>
        <row r="2149">
          <cell r="Y2149" t="str">
            <v>HIH1606</v>
          </cell>
          <cell r="Z2149" t="str">
            <v>The Two Island Empires: Anglo-Japanese Encounters 1600-2000</v>
          </cell>
          <cell r="AA2149" t="str">
            <v>The Two Island Empires: Anglo-Japanese Encounters 1600-2000</v>
          </cell>
        </row>
        <row r="2150">
          <cell r="Y2150" t="str">
            <v>HIH1607</v>
          </cell>
          <cell r="Z2150" t="str">
            <v>JFK</v>
          </cell>
          <cell r="AA2150" t="str">
            <v>JFK</v>
          </cell>
        </row>
        <row r="2151">
          <cell r="Y2151" t="str">
            <v>HIH1609</v>
          </cell>
          <cell r="Z2151" t="str">
            <v>The Habsburg Monarchy of Austria-Hungary 1867-1918</v>
          </cell>
          <cell r="AA2151" t="str">
            <v>The Habsburg Monarchy of Austria-Hungary 1867-1918</v>
          </cell>
        </row>
        <row r="2152">
          <cell r="Y2152" t="str">
            <v>HIH1610</v>
          </cell>
          <cell r="Z2152" t="str">
            <v>The Rise and Demise of the Raj: India, 1857-1947</v>
          </cell>
          <cell r="AA2152" t="str">
            <v>The Rise and Demise of the Raj: India, 1857-1947</v>
          </cell>
        </row>
        <row r="2153">
          <cell r="Y2153" t="str">
            <v>HIH1611</v>
          </cell>
          <cell r="Z2153" t="str">
            <v>Global Medicine: Historical Sources and Problems</v>
          </cell>
          <cell r="AA2153" t="str">
            <v>Global Medicine: Historical Sources and Problems</v>
          </cell>
        </row>
        <row r="2154">
          <cell r="Y2154" t="str">
            <v>HIH1612</v>
          </cell>
          <cell r="Z2154" t="str">
            <v>Renaissance Florence 1350-1550</v>
          </cell>
          <cell r="AA2154" t="str">
            <v>Renaissance Florence 1350-1550</v>
          </cell>
        </row>
        <row r="2155">
          <cell r="Y2155" t="str">
            <v>HIH1613</v>
          </cell>
          <cell r="Z2155" t="str">
            <v>Violent Justice, Legal Reform and Revolutionary Terror: Law in Eighteenth-Century France</v>
          </cell>
          <cell r="AA2155" t="str">
            <v>Violent Justice, Legal Reform and Revolutionary Terror: Law in Eighteenth-Century France</v>
          </cell>
        </row>
        <row r="2156">
          <cell r="Y2156" t="str">
            <v>HIH2001</v>
          </cell>
          <cell r="Z2156" t="str">
            <v>Doing History: Perspectives on Sources</v>
          </cell>
          <cell r="AA2156" t="str">
            <v>Doing History: Perspectives on Sources</v>
          </cell>
        </row>
        <row r="2157">
          <cell r="Y2157" t="str">
            <v>HIH2002</v>
          </cell>
          <cell r="Z2157" t="str">
            <v>Uses of the Past</v>
          </cell>
          <cell r="AA2157" t="str">
            <v>Uses of the Past</v>
          </cell>
        </row>
        <row r="2158">
          <cell r="Y2158" t="str">
            <v>HIH2092A</v>
          </cell>
          <cell r="Z2158" t="str">
            <v>Europe in the Tenth Century: Continuity and Change</v>
          </cell>
          <cell r="AA2158" t="str">
            <v>Europe in the Tenth Century: Continuity and Change</v>
          </cell>
        </row>
        <row r="2159">
          <cell r="Y2159" t="str">
            <v>HIH2092B</v>
          </cell>
          <cell r="Z2159">
            <v>0</v>
          </cell>
          <cell r="AA2159">
            <v>0</v>
          </cell>
        </row>
        <row r="2160">
          <cell r="Y2160" t="str">
            <v>HIH2108A</v>
          </cell>
          <cell r="Z2160" t="str">
            <v>Stuart England</v>
          </cell>
          <cell r="AA2160" t="str">
            <v>Stuart England</v>
          </cell>
        </row>
        <row r="2161">
          <cell r="Y2161" t="str">
            <v>HIH2179A</v>
          </cell>
          <cell r="Z2161" t="str">
            <v>The American Empire</v>
          </cell>
          <cell r="AA2161" t="str">
            <v>The American Empire</v>
          </cell>
        </row>
        <row r="2162">
          <cell r="Y2162" t="str">
            <v>HIH2180A</v>
          </cell>
          <cell r="Z2162" t="str">
            <v>The Making of Modern China: War, Revolution, and Reform</v>
          </cell>
          <cell r="AA2162" t="str">
            <v>The Making of Modern China: War, Revolution, and Reform</v>
          </cell>
        </row>
        <row r="2163">
          <cell r="Y2163" t="str">
            <v>HIH2181A</v>
          </cell>
          <cell r="Z2163" t="str">
            <v>The Witchcraze in Europe and its Colonies c.1300-1800</v>
          </cell>
          <cell r="AA2163" t="str">
            <v>The Witchcraze in Europe and its Colonies c.1300-1800</v>
          </cell>
        </row>
        <row r="2164">
          <cell r="Y2164" t="str">
            <v>HIH2182A</v>
          </cell>
          <cell r="Z2164" t="str">
            <v>The Re-Birth of Europe? Renaissance and Renewal in the Long Twelfth Century</v>
          </cell>
          <cell r="AA2164" t="str">
            <v>The Re-Birth of Europe? Renaissance and Renewal in the Long Twelfth Century</v>
          </cell>
        </row>
        <row r="2165">
          <cell r="Y2165" t="str">
            <v>HIH2183A</v>
          </cell>
          <cell r="Z2165" t="str">
            <v>The History of the British Conservative Party in the 20th Century</v>
          </cell>
          <cell r="AA2165" t="str">
            <v>The History of the British Conservative Party in the 20th Century</v>
          </cell>
        </row>
        <row r="2166">
          <cell r="Y2166" t="str">
            <v>HIH2184A</v>
          </cell>
          <cell r="Z2166" t="str">
            <v>From Conquest to Communism:Central Asia under the Russian and Soviet Empires, 1730-1945</v>
          </cell>
          <cell r="AA2166" t="str">
            <v>From Conquest to Communism:Central Asia under the Russian and Soviet Empires, 1730-1945</v>
          </cell>
        </row>
        <row r="2167">
          <cell r="Y2167" t="str">
            <v>HIH2202A</v>
          </cell>
          <cell r="Z2167" t="str">
            <v>Sexuality in C19th and C20th Britain</v>
          </cell>
          <cell r="AA2167" t="str">
            <v>Sexuality in C19th and C20th Britain</v>
          </cell>
        </row>
        <row r="2168">
          <cell r="Y2168" t="str">
            <v>HIH2203A</v>
          </cell>
          <cell r="Z2168" t="str">
            <v>Crime and Society in England, 1500-1800</v>
          </cell>
          <cell r="AA2168" t="str">
            <v>Crime and Society in England, 1500-1800</v>
          </cell>
        </row>
        <row r="2169">
          <cell r="Y2169" t="str">
            <v>HIH2206A</v>
          </cell>
          <cell r="Z2169">
            <v>0</v>
          </cell>
          <cell r="AA2169">
            <v>0</v>
          </cell>
        </row>
        <row r="2170">
          <cell r="Y2170" t="str">
            <v>HIH2206B</v>
          </cell>
          <cell r="Z2170" t="str">
            <v>British Naval Power 1660-1815: Ideology and Conflict</v>
          </cell>
          <cell r="AA2170" t="str">
            <v>British Naval Power 1660-1815: Ideology and Conflict</v>
          </cell>
        </row>
        <row r="2171">
          <cell r="Y2171" t="str">
            <v>HIH2207B</v>
          </cell>
          <cell r="Z2171" t="str">
            <v>History of Science in Society</v>
          </cell>
          <cell r="AA2171" t="str">
            <v>History of Science in Society</v>
          </cell>
        </row>
        <row r="2172">
          <cell r="Y2172" t="str">
            <v>HIH2208A</v>
          </cell>
          <cell r="Z2172">
            <v>0</v>
          </cell>
          <cell r="AA2172">
            <v>0</v>
          </cell>
        </row>
        <row r="2173">
          <cell r="Y2173" t="str">
            <v>HIH2208B</v>
          </cell>
          <cell r="Z2173" t="str">
            <v>Medieval Paris</v>
          </cell>
          <cell r="AA2173" t="str">
            <v>Medieval Paris</v>
          </cell>
        </row>
        <row r="2174">
          <cell r="Y2174" t="str">
            <v>HIH2209B</v>
          </cell>
          <cell r="Z2174" t="str">
            <v>African American History</v>
          </cell>
          <cell r="AA2174" t="str">
            <v>African American History</v>
          </cell>
        </row>
        <row r="2175">
          <cell r="Y2175" t="str">
            <v>HIH2210A</v>
          </cell>
          <cell r="Z2175" t="str">
            <v>The Russian Empire, 1689-1917</v>
          </cell>
          <cell r="AA2175" t="str">
            <v>The Russian Empire, 1689-1917</v>
          </cell>
        </row>
        <row r="2176">
          <cell r="Y2176" t="str">
            <v>HIH2212A</v>
          </cell>
          <cell r="Z2176" t="str">
            <v>Gender &amp; Citizenship in Britain since 1866</v>
          </cell>
          <cell r="AA2176" t="str">
            <v>Gender &amp; Citizenship in Britain since 1866</v>
          </cell>
        </row>
        <row r="2177">
          <cell r="Y2177" t="str">
            <v>HIH2215B</v>
          </cell>
          <cell r="Z2177" t="str">
            <v>Britain, the Empire and the Wider World, c.1815-1914</v>
          </cell>
          <cell r="AA2177" t="str">
            <v>Britain, the Empire and the Wider World, c.1815-1914</v>
          </cell>
        </row>
        <row r="2178">
          <cell r="Y2178" t="str">
            <v>HIH2218A</v>
          </cell>
          <cell r="Z2178" t="str">
            <v>Religion, Society and Culture in Tudor England</v>
          </cell>
          <cell r="AA2178" t="str">
            <v>Religion, Society and Culture in Tudor England</v>
          </cell>
        </row>
        <row r="2179">
          <cell r="Y2179" t="str">
            <v>HIH2218B</v>
          </cell>
          <cell r="Z2179">
            <v>0</v>
          </cell>
          <cell r="AA2179">
            <v>0</v>
          </cell>
        </row>
        <row r="2180">
          <cell r="Y2180" t="str">
            <v>HIH2219A</v>
          </cell>
          <cell r="Z2180" t="str">
            <v>The Modern History of the Indian Subcontinent, 1957-1992</v>
          </cell>
          <cell r="AA2180" t="str">
            <v>The Modern History of the Indian Subcontinent, 1957-1992</v>
          </cell>
        </row>
        <row r="2181">
          <cell r="Y2181" t="str">
            <v>HIH2221A</v>
          </cell>
          <cell r="Z2181">
            <v>0</v>
          </cell>
          <cell r="AA2181">
            <v>0</v>
          </cell>
        </row>
        <row r="2182">
          <cell r="Y2182" t="str">
            <v>HIH2221B</v>
          </cell>
          <cell r="Z2182" t="str">
            <v>Britain, The Mandates and the Modern Middle East</v>
          </cell>
          <cell r="AA2182" t="str">
            <v>Britain, The Mandates and the Modern Middle East</v>
          </cell>
        </row>
        <row r="2183">
          <cell r="Y2183" t="str">
            <v>HIH2222A</v>
          </cell>
          <cell r="Z2183" t="str">
            <v>Legacies of the European Reformation: Community, Culture, Violence and Tolerance, 1500-1750</v>
          </cell>
          <cell r="AA2183" t="str">
            <v>Legacies of the European Reformation: Community, Culture, Violence and Tolerance, 1500-1750</v>
          </cell>
        </row>
        <row r="2184">
          <cell r="Y2184" t="str">
            <v>HIH2224B</v>
          </cell>
          <cell r="Z2184" t="str">
            <v>African Modernities: Popular Cultures in Twentieth Century Africa</v>
          </cell>
          <cell r="AA2184" t="str">
            <v>African Modernities: Popular Cultures in Twentieth Century Africa</v>
          </cell>
        </row>
        <row r="2185">
          <cell r="Y2185" t="str">
            <v>HIH2229A</v>
          </cell>
          <cell r="Z2185" t="str">
            <v>Culture, Class and Gender</v>
          </cell>
          <cell r="AA2185" t="str">
            <v>Culture, Class and Gender</v>
          </cell>
        </row>
        <row r="2186">
          <cell r="Y2186" t="str">
            <v>HIH2230A</v>
          </cell>
          <cell r="Z2186" t="str">
            <v>The Life and Death of Multinational Empires in Central and Eastern Europe, 1848-1948</v>
          </cell>
          <cell r="AA2186" t="str">
            <v>The Life and Death of Multinational Empires in Central and Eastern Europe, 1848-1948</v>
          </cell>
        </row>
        <row r="2187">
          <cell r="Y2187" t="str">
            <v>HIH2231A</v>
          </cell>
          <cell r="Z2187" t="str">
            <v>Imagining the First World War</v>
          </cell>
          <cell r="AA2187" t="str">
            <v>Imagining the First World War</v>
          </cell>
        </row>
        <row r="2188">
          <cell r="Y2188" t="str">
            <v>HIH3005</v>
          </cell>
          <cell r="Z2188" t="str">
            <v>General Third-Year Dissertation</v>
          </cell>
          <cell r="AA2188" t="str">
            <v>General Third-Year Dissertation</v>
          </cell>
        </row>
        <row r="2189">
          <cell r="Y2189" t="str">
            <v>HIH3073</v>
          </cell>
          <cell r="Z2189">
            <v>0</v>
          </cell>
          <cell r="AA2189">
            <v>0</v>
          </cell>
        </row>
        <row r="2190">
          <cell r="Y2190" t="str">
            <v>HIH3100</v>
          </cell>
          <cell r="Z2190" t="str">
            <v>Civilisation and Disease 1750-2000: Sources</v>
          </cell>
          <cell r="AA2190" t="str">
            <v>Civilisation and Disease 1750-2000: Sources</v>
          </cell>
        </row>
        <row r="2191">
          <cell r="Y2191" t="str">
            <v>HIH3101</v>
          </cell>
          <cell r="Z2191" t="str">
            <v>Civilisation and Disease 1750-2000: Context</v>
          </cell>
          <cell r="AA2191" t="str">
            <v>Civilisation and Disease 1750-2000: Context</v>
          </cell>
        </row>
        <row r="2192">
          <cell r="Y2192" t="str">
            <v>HIH3102</v>
          </cell>
          <cell r="Z2192" t="str">
            <v>Islam, Muslim society and Politics in the Indian Subcontinent, 1850-1980: Sources</v>
          </cell>
          <cell r="AA2192" t="str">
            <v>Islam, Muslim society and Politics in the Indian Subcontinent, 1850-1980: Sources</v>
          </cell>
        </row>
        <row r="2193">
          <cell r="Y2193" t="str">
            <v>HIH3103</v>
          </cell>
          <cell r="Z2193" t="str">
            <v>Islam, Muslim society and Politics in the Indian Subcontinent, 1850-1980: Context</v>
          </cell>
          <cell r="AA2193" t="str">
            <v>Islam, Muslim society and Politics in the Indian Subcontinent, 1850-1980: Context</v>
          </cell>
        </row>
        <row r="2194">
          <cell r="Y2194" t="str">
            <v>HIH3110</v>
          </cell>
          <cell r="Z2194" t="str">
            <v>The Celtic Frontier: Sources</v>
          </cell>
          <cell r="AA2194" t="str">
            <v>The Celtic Frontier: Sources</v>
          </cell>
        </row>
        <row r="2195">
          <cell r="Y2195" t="str">
            <v>HIH3111</v>
          </cell>
          <cell r="Z2195" t="str">
            <v>The Celtic Frontier: Context</v>
          </cell>
          <cell r="AA2195" t="str">
            <v>The Celtic Frontier: Context</v>
          </cell>
        </row>
        <row r="2196">
          <cell r="Y2196" t="str">
            <v>HIH3132</v>
          </cell>
          <cell r="Z2196" t="str">
            <v>The Body in Early Modern England: Sources</v>
          </cell>
          <cell r="AA2196" t="str">
            <v>The Body in Early Modern England: Sources</v>
          </cell>
        </row>
        <row r="2197">
          <cell r="Y2197" t="str">
            <v>HIH3133</v>
          </cell>
          <cell r="Z2197" t="str">
            <v>The Body in Early Modern England: Context</v>
          </cell>
          <cell r="AA2197" t="str">
            <v>The Body in Early Modern England: Context</v>
          </cell>
        </row>
        <row r="2198">
          <cell r="Y2198" t="str">
            <v>HIH3137</v>
          </cell>
          <cell r="Z2198" t="str">
            <v>Life in an English Village: Earls Colne Essex 1450-1750: Sources</v>
          </cell>
          <cell r="AA2198" t="str">
            <v>Life in an English Village: Earls Colne Essex 1450-1750: Sources</v>
          </cell>
        </row>
        <row r="2199">
          <cell r="Y2199" t="str">
            <v>HIH3138</v>
          </cell>
          <cell r="Z2199" t="str">
            <v>Life in an English Village: Earls Colne Essex 1450-1750: Context</v>
          </cell>
          <cell r="AA2199" t="str">
            <v>Life in an English Village: Earls Colne Essex 1450-1750: Context</v>
          </cell>
        </row>
        <row r="2200">
          <cell r="Y2200" t="str">
            <v>HIH3152</v>
          </cell>
          <cell r="Z2200" t="str">
            <v>Crime, Deviance and Punishment in British Colonial Africa, 1900-60: Sources</v>
          </cell>
          <cell r="AA2200" t="str">
            <v>Crime, Deviance and Punishment in British Colonial Africa, 1900-60: Sources</v>
          </cell>
        </row>
        <row r="2201">
          <cell r="Y2201" t="str">
            <v>HIH3153</v>
          </cell>
          <cell r="Z2201" t="str">
            <v>Crime, Deviance and Punishment in British Colonial Africa, 1900-60: Context</v>
          </cell>
          <cell r="AA2201" t="str">
            <v>Crime, Deviance and Punishment in British Colonial Africa, 1900-60: Context</v>
          </cell>
        </row>
        <row r="2202">
          <cell r="Y2202" t="str">
            <v>HIH3170</v>
          </cell>
          <cell r="Z2202" t="str">
            <v>From the Grand Tour to Gladiator: Modern Encounters with the Ancient World:Sources</v>
          </cell>
          <cell r="AA2202" t="str">
            <v>From the Grand Tour to Gladiator: Modern Encounters with the Ancient World:Sources</v>
          </cell>
        </row>
        <row r="2203">
          <cell r="Y2203" t="str">
            <v>HIH3171</v>
          </cell>
          <cell r="Z2203" t="str">
            <v>From the Grand Tour to Gladiator: Modern Encounters with the Ancient World: Context</v>
          </cell>
          <cell r="AA2203" t="str">
            <v>From the Grand Tour to Gladiator: Modern Encounters with the Ancient World: Context</v>
          </cell>
        </row>
        <row r="2204">
          <cell r="Y2204" t="str">
            <v>HIH3180</v>
          </cell>
          <cell r="Z2204" t="str">
            <v>The Spanish Civil War: Sources</v>
          </cell>
          <cell r="AA2204" t="str">
            <v>The Spanish Civil War: Sources</v>
          </cell>
        </row>
        <row r="2205">
          <cell r="Y2205" t="str">
            <v>HIH3181</v>
          </cell>
          <cell r="Z2205" t="str">
            <v>The Spanish Civil War: Context</v>
          </cell>
          <cell r="AA2205" t="str">
            <v>The Spanish Civil War: Context</v>
          </cell>
        </row>
        <row r="2206">
          <cell r="Y2206" t="str">
            <v>HIH3206</v>
          </cell>
          <cell r="Z2206" t="str">
            <v>A New Jerusalem? Being Protestant in Post-Reformation England: Sources</v>
          </cell>
          <cell r="AA2206" t="str">
            <v>A New Jerusalem? Being Protestant in Post-Reformation England: Sources</v>
          </cell>
        </row>
        <row r="2207">
          <cell r="Y2207" t="str">
            <v>HIH3207</v>
          </cell>
          <cell r="Z2207" t="str">
            <v>A New Jerusalem? Being Protestant in Post-Reformation England: Context</v>
          </cell>
          <cell r="AA2207" t="str">
            <v>A New Jerusalem? Being Protestant in Post-Reformation England: Context</v>
          </cell>
        </row>
        <row r="2208">
          <cell r="Y2208" t="str">
            <v>HIH3208</v>
          </cell>
          <cell r="Z2208" t="str">
            <v>Child Soldiers - War, Society and Humanitarianism in Africa: Sources</v>
          </cell>
          <cell r="AA2208" t="str">
            <v>Child Soldiers - War, Society and Humanitarianism in Africa: Sources</v>
          </cell>
        </row>
        <row r="2209">
          <cell r="Y2209" t="str">
            <v>HIH3209</v>
          </cell>
          <cell r="Z2209" t="str">
            <v>Child Soldiers - War, Society and Humanitarianism in Africa: Context</v>
          </cell>
          <cell r="AA2209" t="str">
            <v>Child Soldiers - War, Society and Humanitarianism in Africa: Context</v>
          </cell>
        </row>
        <row r="2210">
          <cell r="Y2210" t="str">
            <v>HIH3215</v>
          </cell>
          <cell r="Z2210" t="str">
            <v>Culture Class and Gender</v>
          </cell>
          <cell r="AA2210" t="str">
            <v>Culture Class and Gender</v>
          </cell>
        </row>
        <row r="2211">
          <cell r="Y2211" t="str">
            <v>HIH3250</v>
          </cell>
          <cell r="Z2211" t="str">
            <v>Colonial Conflict and Decolonization 1918-1975: Sources</v>
          </cell>
          <cell r="AA2211" t="str">
            <v>Colonial Conflict and Decolonization 1918-1975: Sources</v>
          </cell>
        </row>
        <row r="2212">
          <cell r="Y2212" t="str">
            <v>HIH3251</v>
          </cell>
          <cell r="Z2212" t="str">
            <v>Colonial Conflict and Decolonization 1918-1975: Context</v>
          </cell>
          <cell r="AA2212" t="str">
            <v>Colonial Conflict and Decolonization 1918-1975: Context</v>
          </cell>
        </row>
        <row r="2213">
          <cell r="Y2213" t="str">
            <v>HIH3255</v>
          </cell>
          <cell r="Z2213" t="str">
            <v>Churchill and the Empire, 1874 - 1965: Sources</v>
          </cell>
          <cell r="AA2213" t="str">
            <v>Churchill and the Empire, 1874 - 1965: Sources</v>
          </cell>
        </row>
        <row r="2214">
          <cell r="Y2214" t="str">
            <v>HIH3256</v>
          </cell>
          <cell r="Z2214" t="str">
            <v>Churchill and the Empire, 1874 - 1965: Context</v>
          </cell>
          <cell r="AA2214" t="str">
            <v>Churchill and the Empire, 1874 - 1965: Context</v>
          </cell>
        </row>
        <row r="2215">
          <cell r="Y2215" t="str">
            <v>HIH3257</v>
          </cell>
          <cell r="Z2215" t="str">
            <v>The Russian Revolution : Sources</v>
          </cell>
          <cell r="AA2215" t="str">
            <v>The Russian Revolution : Sources</v>
          </cell>
        </row>
        <row r="2216">
          <cell r="Y2216" t="str">
            <v>HIH3258</v>
          </cell>
          <cell r="Z2216" t="str">
            <v>The Russian Revolution : Context</v>
          </cell>
          <cell r="AA2216" t="str">
            <v>The Russian Revolution : Context</v>
          </cell>
        </row>
        <row r="2217">
          <cell r="Y2217" t="str">
            <v>HIH3266</v>
          </cell>
          <cell r="Z2217" t="str">
            <v>Magic in the Middle Ages: Sources</v>
          </cell>
          <cell r="AA2217" t="str">
            <v>Magic in the Middle Ages: Sources</v>
          </cell>
        </row>
        <row r="2218">
          <cell r="Y2218" t="str">
            <v>HIH3267</v>
          </cell>
          <cell r="Z2218" t="str">
            <v>Magic in the Middle Ages: Context</v>
          </cell>
          <cell r="AA2218" t="str">
            <v>Magic in the Middle Ages: Context</v>
          </cell>
        </row>
        <row r="2219">
          <cell r="Y2219" t="str">
            <v>HIH3268</v>
          </cell>
          <cell r="Z2219" t="str">
            <v>Organised Street Protest in Modern British and American History: Sources</v>
          </cell>
          <cell r="AA2219" t="str">
            <v>Organised Street Protest in Modern British and American History: Sources</v>
          </cell>
        </row>
        <row r="2220">
          <cell r="Y2220" t="str">
            <v>HIH3269</v>
          </cell>
          <cell r="Z2220" t="str">
            <v>Organised Street Protest in Modern British and American History: Context</v>
          </cell>
          <cell r="AA2220" t="str">
            <v>Organised Street Protest in Modern British and American History: Context</v>
          </cell>
        </row>
        <row r="2221">
          <cell r="Y2221" t="str">
            <v>HIH3272</v>
          </cell>
          <cell r="Z2221">
            <v>0</v>
          </cell>
          <cell r="AA2221">
            <v>0</v>
          </cell>
        </row>
        <row r="2222">
          <cell r="Y2222" t="str">
            <v>HIH3283</v>
          </cell>
          <cell r="Z2222" t="str">
            <v>Nazism on Trial: Sources</v>
          </cell>
          <cell r="AA2222" t="str">
            <v>Nazism on Trial: Sources</v>
          </cell>
        </row>
        <row r="2223">
          <cell r="Y2223" t="str">
            <v>HIH3284</v>
          </cell>
          <cell r="Z2223" t="str">
            <v>Nazism on Trial: Context</v>
          </cell>
          <cell r="AA2223" t="str">
            <v>Nazism on Trial: Context</v>
          </cell>
        </row>
        <row r="2224">
          <cell r="Y2224" t="str">
            <v>HIH3285</v>
          </cell>
          <cell r="Z2224" t="str">
            <v>The French Wars of Religion, 1562-1598: Sources</v>
          </cell>
          <cell r="AA2224" t="str">
            <v>The French Wars of Religion, 1562-1598: Sources</v>
          </cell>
        </row>
        <row r="2225">
          <cell r="Y2225" t="str">
            <v>HIH3286</v>
          </cell>
          <cell r="Z2225" t="str">
            <v>The French Wars of Religion, 1562-1598: Context</v>
          </cell>
          <cell r="AA2225" t="str">
            <v>The French Wars of Religion, 1562-1598: Context</v>
          </cell>
        </row>
        <row r="2226">
          <cell r="Y2226" t="str">
            <v>HIH3296</v>
          </cell>
          <cell r="Z2226" t="str">
            <v>Street Protest and Social Movements in the Modern Era: Sources</v>
          </cell>
          <cell r="AA2226" t="str">
            <v>Street Protest and Social Movements in the Modern Era: Sources</v>
          </cell>
        </row>
        <row r="2227">
          <cell r="Y2227" t="str">
            <v>HIH3297</v>
          </cell>
          <cell r="Z2227" t="str">
            <v>Street Protest and Social Movements in the Modern Era:Context</v>
          </cell>
          <cell r="AA2227" t="str">
            <v>Street Protest and Social Movements in the Modern Era:Context</v>
          </cell>
        </row>
        <row r="2228">
          <cell r="Y2228" t="str">
            <v>HIH3298</v>
          </cell>
          <cell r="Z2228" t="str">
            <v>Law, Politics and Society across the British Empire, 1750-1960: Sources</v>
          </cell>
          <cell r="AA2228" t="str">
            <v>Law, Politics and Society across the British Empire, 1750-1960: Sources</v>
          </cell>
        </row>
        <row r="2229">
          <cell r="Y2229" t="str">
            <v>HIH3299</v>
          </cell>
          <cell r="Z2229" t="str">
            <v>Law, Politics and Society across the British Empire, 1750-1960: Context</v>
          </cell>
          <cell r="AA2229" t="str">
            <v>Law, Politics and Society across the British Empire, 1750-1960: Context</v>
          </cell>
        </row>
        <row r="2230">
          <cell r="Y2230" t="str">
            <v>HIH3301</v>
          </cell>
          <cell r="Z2230" t="str">
            <v>Strategic Bombing, 1914-1945: Sources</v>
          </cell>
          <cell r="AA2230" t="str">
            <v>Strategic Bombing, 1914-1945: Sources</v>
          </cell>
        </row>
        <row r="2231">
          <cell r="Y2231" t="str">
            <v>HIH3302</v>
          </cell>
          <cell r="Z2231" t="str">
            <v>Strategic Bombing, 1914-1945: Context</v>
          </cell>
          <cell r="AA2231" t="str">
            <v>Strategic Bombing, 1914-1945: Context</v>
          </cell>
        </row>
        <row r="2232">
          <cell r="Y2232" t="str">
            <v>HIH3310</v>
          </cell>
          <cell r="Z2232" t="str">
            <v>Electoral Politics in Britain, c.1900-1964: Sources</v>
          </cell>
          <cell r="AA2232" t="str">
            <v>Electoral Politics in Britain, c.1900-1964: Sources</v>
          </cell>
        </row>
        <row r="2233">
          <cell r="Y2233" t="str">
            <v>HIH3311</v>
          </cell>
          <cell r="Z2233" t="str">
            <v>Electoral Politics in Britain, c.1900-1964: Context</v>
          </cell>
          <cell r="AA2233" t="str">
            <v>Electoral Politics in Britain, c.1900-1964: Context</v>
          </cell>
        </row>
        <row r="2234">
          <cell r="Y2234" t="str">
            <v>HIH3410</v>
          </cell>
          <cell r="Z2234" t="str">
            <v>The Great War: A Comparative History: Sources</v>
          </cell>
          <cell r="AA2234" t="str">
            <v>The Great War: A Comparative History: Sources</v>
          </cell>
        </row>
        <row r="2235">
          <cell r="Y2235" t="str">
            <v>HIH3411</v>
          </cell>
          <cell r="Z2235" t="str">
            <v>The Great War: A Comparative History: Context</v>
          </cell>
          <cell r="AA2235" t="str">
            <v>The Great War: A Comparative History: Context</v>
          </cell>
        </row>
        <row r="2236">
          <cell r="Y2236" t="str">
            <v>HIH3506</v>
          </cell>
          <cell r="Z2236" t="str">
            <v>Power Talk: Anglo-American Political Rhetoric since 1940</v>
          </cell>
          <cell r="AA2236" t="str">
            <v>Power Talk: Anglo-American Political Rhetoric since 1940</v>
          </cell>
        </row>
        <row r="2237">
          <cell r="Y2237" t="str">
            <v>HIH3507</v>
          </cell>
          <cell r="Z2237" t="str">
            <v>Spain and Islam</v>
          </cell>
          <cell r="AA2237" t="str">
            <v>Spain and Islam</v>
          </cell>
        </row>
        <row r="2238">
          <cell r="Y2238" t="str">
            <v>HIH3547</v>
          </cell>
          <cell r="Z2238" t="str">
            <v>Interpretation of the Holocaust</v>
          </cell>
          <cell r="AA2238" t="str">
            <v>Interpretation of the Holocaust</v>
          </cell>
        </row>
        <row r="2239">
          <cell r="Y2239" t="str">
            <v>HIH3585</v>
          </cell>
          <cell r="Z2239" t="str">
            <v>French Politics and Society 1914-1969</v>
          </cell>
          <cell r="AA2239" t="str">
            <v>French Politics and Society 1914-1969</v>
          </cell>
        </row>
        <row r="2240">
          <cell r="Y2240" t="str">
            <v>HIH3595</v>
          </cell>
          <cell r="Z2240" t="str">
            <v>Sexuality in the Nineteenth and Twentieth Century Britain</v>
          </cell>
          <cell r="AA2240" t="str">
            <v>Sexuality in the Nineteenth and Twentieth Century Britain</v>
          </cell>
        </row>
        <row r="2241">
          <cell r="Y2241" t="str">
            <v>HIH3617</v>
          </cell>
          <cell r="Z2241" t="str">
            <v>News, Media and Communication</v>
          </cell>
          <cell r="AA2241" t="str">
            <v>News, Media and Communication</v>
          </cell>
        </row>
        <row r="2242">
          <cell r="Y2242" t="str">
            <v>HIH3618</v>
          </cell>
          <cell r="Z2242" t="str">
            <v>Power Elites: Ruling Groups across Space and Time</v>
          </cell>
          <cell r="AA2242" t="str">
            <v>Power Elites: Ruling Groups across Space and Time</v>
          </cell>
        </row>
        <row r="2243">
          <cell r="Y2243" t="str">
            <v>HIH3619</v>
          </cell>
          <cell r="Z2243" t="str">
            <v>Sexualities</v>
          </cell>
          <cell r="AA2243" t="str">
            <v>Sexualities</v>
          </cell>
        </row>
        <row r="2244">
          <cell r="Y2244" t="str">
            <v>HIH3624</v>
          </cell>
          <cell r="Z2244" t="str">
            <v>Literature, Culture, and Politics in Early Modern England: Sources</v>
          </cell>
          <cell r="AA2244" t="str">
            <v>Literature, Culture, and Politics in Early Modern England: Sources</v>
          </cell>
        </row>
        <row r="2245">
          <cell r="Y2245" t="str">
            <v>HIH3625</v>
          </cell>
          <cell r="Z2245" t="str">
            <v>Literature, Culture, and Politics in Early Modern England: Context</v>
          </cell>
          <cell r="AA2245" t="str">
            <v>Literature, Culture, and Politics in Early Modern England: Context</v>
          </cell>
        </row>
        <row r="2246">
          <cell r="Y2246" t="str">
            <v>HIH3626</v>
          </cell>
          <cell r="Z2246" t="str">
            <v>Heroes: Conceptions, Constructions &amp; Representations</v>
          </cell>
          <cell r="AA2246" t="str">
            <v>Heroes: Conceptions, Constructions &amp; Representations</v>
          </cell>
        </row>
        <row r="2247">
          <cell r="Y2247" t="str">
            <v>HIH3628</v>
          </cell>
          <cell r="Z2247" t="str">
            <v>Civil Wars</v>
          </cell>
          <cell r="AA2247" t="str">
            <v>Civil Wars</v>
          </cell>
        </row>
        <row r="2248">
          <cell r="Y2248" t="str">
            <v>HIH3629</v>
          </cell>
          <cell r="Z2248" t="str">
            <v>Disease</v>
          </cell>
          <cell r="AA2248" t="str">
            <v>Disease</v>
          </cell>
        </row>
        <row r="2249">
          <cell r="Y2249" t="str">
            <v>HIH3631</v>
          </cell>
          <cell r="Z2249" t="str">
            <v>Empires</v>
          </cell>
          <cell r="AA2249" t="str">
            <v>Empires</v>
          </cell>
        </row>
        <row r="2250">
          <cell r="Y2250" t="str">
            <v>HIH3888E</v>
          </cell>
          <cell r="Z2250">
            <v>0</v>
          </cell>
          <cell r="AA2250">
            <v>0</v>
          </cell>
        </row>
        <row r="2251">
          <cell r="Y2251" t="str">
            <v>HISM002</v>
          </cell>
          <cell r="Z2251" t="str">
            <v>Critical Approaches to Maritime and Naval History (HISM002)</v>
          </cell>
          <cell r="AA2251">
            <v>0</v>
          </cell>
        </row>
        <row r="2252">
          <cell r="Y2252" t="str">
            <v>HISM031</v>
          </cell>
          <cell r="Z2252" t="str">
            <v>Gender, Society and Culture in Early Modern England</v>
          </cell>
          <cell r="AA2252" t="str">
            <v>Gender, Society and Culture in Early Modern England</v>
          </cell>
        </row>
        <row r="2253">
          <cell r="Y2253" t="str">
            <v>HISM034</v>
          </cell>
          <cell r="Z2253" t="str">
            <v>Medicine in Medieval and Early Modern England</v>
          </cell>
          <cell r="AA2253" t="str">
            <v>Medicine in Medieval and Early Modern England</v>
          </cell>
        </row>
        <row r="2254">
          <cell r="Y2254" t="str">
            <v>HISM110</v>
          </cell>
          <cell r="Z2254" t="str">
            <v>Everyday Life in the Soviet Union</v>
          </cell>
          <cell r="AA2254" t="str">
            <v>Everyday Life in the Soviet Union</v>
          </cell>
        </row>
        <row r="2255">
          <cell r="Y2255" t="str">
            <v>HISM149</v>
          </cell>
          <cell r="Z2255" t="str">
            <v>Insiders and Outsiders in the Middle Ages</v>
          </cell>
          <cell r="AA2255" t="str">
            <v>Insiders and Outsiders in the Middle Ages</v>
          </cell>
        </row>
        <row r="2256">
          <cell r="Y2256" t="str">
            <v>HISM151</v>
          </cell>
          <cell r="Z2256" t="str">
            <v>Dissertation in Western Esotericism</v>
          </cell>
          <cell r="AA2256" t="str">
            <v>Dissertation in Western Esotericism</v>
          </cell>
        </row>
        <row r="2257">
          <cell r="Y2257" t="str">
            <v>HISM155</v>
          </cell>
          <cell r="Z2257" t="str">
            <v>Rosicrucianism &amp; Freemasonry</v>
          </cell>
          <cell r="AA2257" t="str">
            <v>Rosicrucianism &amp; Freemasonry</v>
          </cell>
        </row>
        <row r="2258">
          <cell r="Y2258" t="str">
            <v>HISM156</v>
          </cell>
          <cell r="Z2258" t="str">
            <v>Theosophy &amp; the Globalisation of Esotericism</v>
          </cell>
          <cell r="AA2258" t="str">
            <v>Theosophy &amp; the Globalisation of Esotericism</v>
          </cell>
        </row>
        <row r="2259">
          <cell r="Y2259" t="str">
            <v>HISM157</v>
          </cell>
          <cell r="Z2259" t="str">
            <v>Esoteric Traditions in English Literature and Society 1550 - 1670</v>
          </cell>
          <cell r="AA2259" t="str">
            <v>Esoteric Traditions in English Literature and Society 1550 - 1670</v>
          </cell>
        </row>
        <row r="2260">
          <cell r="Y2260" t="str">
            <v>HISM158</v>
          </cell>
          <cell r="Z2260" t="str">
            <v>The Esoteric Body</v>
          </cell>
          <cell r="AA2260" t="str">
            <v>The Esoteric Body</v>
          </cell>
        </row>
        <row r="2261">
          <cell r="Y2261" t="str">
            <v>HISM160</v>
          </cell>
          <cell r="Z2261" t="str">
            <v>C.G.Jung and the Red Book</v>
          </cell>
          <cell r="AA2261" t="str">
            <v>C.G.Jung and the Red Book</v>
          </cell>
        </row>
        <row r="2262">
          <cell r="Y2262" t="str">
            <v>HISM165</v>
          </cell>
          <cell r="Z2262" t="str">
            <v>Interpreting British Party Politics, 1906-1979</v>
          </cell>
          <cell r="AA2262" t="str">
            <v>Interpreting British Party Politics, 1906-1979</v>
          </cell>
        </row>
        <row r="2263">
          <cell r="Y2263" t="str">
            <v>HISM168</v>
          </cell>
          <cell r="Z2263" t="str">
            <v>Insiders and Outsiders in the Medieval World, c.900-1500</v>
          </cell>
          <cell r="AA2263" t="str">
            <v>Insiders and Outsiders in the Medieval World, c.900-1500</v>
          </cell>
        </row>
        <row r="2264">
          <cell r="Y2264" t="str">
            <v>HISM169</v>
          </cell>
          <cell r="Z2264" t="str">
            <v>Theory and Practice of History I</v>
          </cell>
          <cell r="AA2264" t="str">
            <v>Theory and Practice of History I</v>
          </cell>
        </row>
        <row r="2265">
          <cell r="Y2265" t="str">
            <v>HISM170</v>
          </cell>
          <cell r="Z2265" t="str">
            <v>Theory and Practice of History II</v>
          </cell>
          <cell r="AA2265" t="str">
            <v>Theory and Practice of History II</v>
          </cell>
        </row>
        <row r="2266">
          <cell r="Y2266" t="str">
            <v>HISM174</v>
          </cell>
          <cell r="Z2266" t="str">
            <v>Religion and Society in Early Modern Europe</v>
          </cell>
          <cell r="AA2266" t="str">
            <v>Religion and Society in Early Modern Europe</v>
          </cell>
        </row>
        <row r="2267">
          <cell r="Y2267" t="str">
            <v>HISM177</v>
          </cell>
          <cell r="Z2267" t="str">
            <v>Colonial Conflict, Normative Violence and Human Rights</v>
          </cell>
          <cell r="AA2267" t="str">
            <v>Colonial Conflict, Normative Violence and Human Rights</v>
          </cell>
        </row>
        <row r="2268">
          <cell r="Y2268" t="str">
            <v>HISM178</v>
          </cell>
          <cell r="Z2268" t="str">
            <v>History of the Medieval Book</v>
          </cell>
          <cell r="AA2268" t="str">
            <v>History of the Medieval Book</v>
          </cell>
        </row>
        <row r="2269">
          <cell r="Y2269" t="str">
            <v>HISM180</v>
          </cell>
          <cell r="Z2269">
            <v>0</v>
          </cell>
          <cell r="AA2269">
            <v>0</v>
          </cell>
        </row>
        <row r="2270">
          <cell r="Y2270" t="str">
            <v>HISM181</v>
          </cell>
          <cell r="Z2270" t="str">
            <v>Dissertation in Medieval Studies</v>
          </cell>
          <cell r="AA2270" t="str">
            <v>Dissertation in Medieval Studies</v>
          </cell>
        </row>
        <row r="2271">
          <cell r="Y2271" t="str">
            <v>HISM182</v>
          </cell>
          <cell r="Z2271" t="str">
            <v>Medieval Research Skills</v>
          </cell>
          <cell r="AA2271" t="str">
            <v>Medieval Research Skills</v>
          </cell>
        </row>
        <row r="2272">
          <cell r="Y2272" t="str">
            <v>HISM183</v>
          </cell>
          <cell r="Z2272" t="str">
            <v>Interpreting the Middle Ages</v>
          </cell>
          <cell r="AA2272" t="str">
            <v>Interpreting the Middle Ages</v>
          </cell>
        </row>
        <row r="2273">
          <cell r="Y2273" t="str">
            <v>HISM184</v>
          </cell>
          <cell r="Z2273" t="str">
            <v>Current Research in Medieval Studies</v>
          </cell>
          <cell r="AA2273" t="str">
            <v>Current Research in Medieval Studies</v>
          </cell>
        </row>
        <row r="2274">
          <cell r="Y2274" t="str">
            <v>HISM185</v>
          </cell>
          <cell r="Z2274" t="str">
            <v>Supervised Independent Study in the Humanities</v>
          </cell>
          <cell r="AA2274" t="str">
            <v>Supervised Independent Study in the Humanities</v>
          </cell>
        </row>
        <row r="2275">
          <cell r="Y2275" t="str">
            <v>HISM186</v>
          </cell>
          <cell r="Z2275">
            <v>0</v>
          </cell>
          <cell r="AA2275">
            <v>0</v>
          </cell>
        </row>
        <row r="2276">
          <cell r="Y2276" t="str">
            <v>HISM205</v>
          </cell>
          <cell r="Z2276" t="str">
            <v>Health and Medicine in Modern Britain</v>
          </cell>
          <cell r="AA2276" t="str">
            <v>Health and Medicine in Modern Britain</v>
          </cell>
        </row>
        <row r="2277">
          <cell r="Y2277" t="str">
            <v>HISM315</v>
          </cell>
          <cell r="Z2277" t="str">
            <v>British Naval Power in the Era of Sail 1660-1815</v>
          </cell>
          <cell r="AA2277" t="str">
            <v>British Naval Power in the Era of Sail 1660-1815</v>
          </cell>
        </row>
        <row r="2278">
          <cell r="Y2278" t="str">
            <v>HISM335</v>
          </cell>
          <cell r="Z2278" t="str">
            <v>Empires: Europe's Expansion Overseas 1450-1800</v>
          </cell>
          <cell r="AA2278" t="str">
            <v>Empires: Europe's Expansion Overseas 1450-1800</v>
          </cell>
        </row>
        <row r="2279">
          <cell r="Y2279" t="str">
            <v>HISM400</v>
          </cell>
          <cell r="Z2279">
            <v>0</v>
          </cell>
          <cell r="AA2279">
            <v>0</v>
          </cell>
        </row>
        <row r="2280">
          <cell r="Y2280" t="str">
            <v>HISM401</v>
          </cell>
          <cell r="Z2280" t="str">
            <v>Introduction to Medieval Palaeography</v>
          </cell>
          <cell r="AA2280" t="str">
            <v>Introduction to Medieval Palaeography</v>
          </cell>
        </row>
        <row r="2281">
          <cell r="Y2281" t="str">
            <v>HISM403</v>
          </cell>
          <cell r="Z2281" t="str">
            <v>Dissertation in History</v>
          </cell>
          <cell r="AA2281" t="str">
            <v>Dissertation in History</v>
          </cell>
        </row>
        <row r="2282">
          <cell r="Y2282" t="str">
            <v>HISM426</v>
          </cell>
          <cell r="Z2282" t="str">
            <v>Approaches to War &amp; Society in the Twentieth Century</v>
          </cell>
          <cell r="AA2282" t="str">
            <v>Approaches to War &amp; Society in the Twentieth Century</v>
          </cell>
        </row>
        <row r="2283">
          <cell r="Y2283" t="str">
            <v>HISM427</v>
          </cell>
          <cell r="Z2283" t="str">
            <v>War 1450 to the Present</v>
          </cell>
          <cell r="AA2283" t="str">
            <v>War 1450 to the Present</v>
          </cell>
        </row>
        <row r="2284">
          <cell r="Y2284" t="str">
            <v>HISM477</v>
          </cell>
          <cell r="Z2284" t="str">
            <v>Sexual Discoveries: Reception of 'Erotica' From 'other' Cultures in 19th &amp; 20th Centuries</v>
          </cell>
          <cell r="AA2284" t="str">
            <v>Sexual Discoveries: Reception of 'Erotica' From 'other' Cultures in 19th &amp; 20th Centuries</v>
          </cell>
        </row>
        <row r="2285">
          <cell r="Y2285" t="str">
            <v>HPDM000</v>
          </cell>
          <cell r="Z2285" t="str">
            <v>Dissertation</v>
          </cell>
          <cell r="AA2285" t="str">
            <v>Dissertation</v>
          </cell>
        </row>
        <row r="2286">
          <cell r="Y2286" t="str">
            <v>HPDM019</v>
          </cell>
          <cell r="Z2286" t="str">
            <v>Fundamentals of Environment and Human Health</v>
          </cell>
          <cell r="AA2286" t="str">
            <v>Fundamentals of Environment and Human Health</v>
          </cell>
        </row>
        <row r="2287">
          <cell r="Y2287" t="str">
            <v>HPDM020</v>
          </cell>
          <cell r="Z2287" t="str">
            <v>Ecological Public Health</v>
          </cell>
          <cell r="AA2287" t="str">
            <v>Ecological Public Health</v>
          </cell>
        </row>
        <row r="2288">
          <cell r="Y2288" t="str">
            <v>HPDM021</v>
          </cell>
          <cell r="Z2288" t="str">
            <v>Project Design, Development and Knowledge Transfer</v>
          </cell>
          <cell r="AA2288" t="str">
            <v>Project Design, Development and Knowledge Transfer</v>
          </cell>
        </row>
        <row r="2289">
          <cell r="Y2289" t="str">
            <v>HPDM022</v>
          </cell>
          <cell r="Z2289" t="str">
            <v>Environmental Science and Sustainable Practice</v>
          </cell>
          <cell r="AA2289" t="str">
            <v>Environmental Science and Sustainable Practice</v>
          </cell>
        </row>
        <row r="2290">
          <cell r="Y2290" t="str">
            <v>HPDM023</v>
          </cell>
          <cell r="Z2290" t="str">
            <v>Core Concepts and Paradigms of Health Services Research</v>
          </cell>
          <cell r="AA2290" t="str">
            <v>Core Concepts and Paradigms of Health Services Research</v>
          </cell>
        </row>
        <row r="2291">
          <cell r="Y2291" t="str">
            <v>HPDM026</v>
          </cell>
          <cell r="Z2291" t="str">
            <v>Implementation Science</v>
          </cell>
          <cell r="AA2291" t="str">
            <v>Implementation Science</v>
          </cell>
        </row>
        <row r="2292">
          <cell r="Y2292" t="str">
            <v>HPDM044z</v>
          </cell>
          <cell r="Z2292" t="str">
            <v>Ethical, Legal and Social Issues in Applied Genomics</v>
          </cell>
          <cell r="AA2292">
            <v>0</v>
          </cell>
        </row>
        <row r="2293">
          <cell r="Y2293" t="str">
            <v>HUM2000</v>
          </cell>
          <cell r="Z2293" t="str">
            <v>Humanities in the Workplace</v>
          </cell>
          <cell r="AA2293" t="str">
            <v>Humanities in the Workplace</v>
          </cell>
        </row>
        <row r="2294">
          <cell r="Y2294" t="str">
            <v>HUM2001</v>
          </cell>
          <cell r="Z2294">
            <v>0</v>
          </cell>
          <cell r="AA2294">
            <v>0</v>
          </cell>
        </row>
        <row r="2295">
          <cell r="Y2295" t="str">
            <v>HUM3014</v>
          </cell>
          <cell r="Z2295" t="str">
            <v>One Semester Study Abroad</v>
          </cell>
          <cell r="AA2295" t="str">
            <v>One Semester Study Abroad</v>
          </cell>
        </row>
        <row r="2296">
          <cell r="Y2296" t="str">
            <v>HUM3999</v>
          </cell>
          <cell r="Z2296">
            <v>0</v>
          </cell>
          <cell r="AA2296">
            <v>0</v>
          </cell>
        </row>
        <row r="2297">
          <cell r="Y2297" t="str">
            <v>HUM3999A</v>
          </cell>
          <cell r="Z2297" t="str">
            <v>Study Abroad in China</v>
          </cell>
          <cell r="AA2297" t="str">
            <v>Study Abroad in China</v>
          </cell>
        </row>
        <row r="2298">
          <cell r="Y2298" t="str">
            <v>ICSM005</v>
          </cell>
          <cell r="Z2298">
            <v>0</v>
          </cell>
          <cell r="AA2298">
            <v>0</v>
          </cell>
        </row>
        <row r="2299">
          <cell r="Y2299" t="str">
            <v>INT0001</v>
          </cell>
          <cell r="Z2299" t="str">
            <v>English Language Skills for Academic Study</v>
          </cell>
          <cell r="AA2299" t="str">
            <v>English Language Skills for Academic Study</v>
          </cell>
        </row>
        <row r="2300">
          <cell r="Y2300" t="str">
            <v>INT0001B</v>
          </cell>
          <cell r="Z2300">
            <v>0</v>
          </cell>
          <cell r="AA2300">
            <v>0</v>
          </cell>
        </row>
        <row r="2301">
          <cell r="Y2301" t="str">
            <v>INT0002</v>
          </cell>
          <cell r="Z2301" t="str">
            <v>Introduction to British History and Institutions 1</v>
          </cell>
          <cell r="AA2301" t="str">
            <v>Introduction to British History and Institutions 1</v>
          </cell>
        </row>
        <row r="2302">
          <cell r="Y2302" t="str">
            <v>INT0002B</v>
          </cell>
          <cell r="Z2302">
            <v>0</v>
          </cell>
          <cell r="AA2302">
            <v>0</v>
          </cell>
        </row>
        <row r="2303">
          <cell r="Y2303" t="str">
            <v>INT0003</v>
          </cell>
          <cell r="Z2303" t="str">
            <v>Introduction to British History and Institutions 2</v>
          </cell>
          <cell r="AA2303" t="str">
            <v>Introduction to British History and Institutions 2</v>
          </cell>
        </row>
        <row r="2304">
          <cell r="Y2304" t="str">
            <v>INT0003B</v>
          </cell>
          <cell r="Z2304">
            <v>0</v>
          </cell>
          <cell r="AA2304">
            <v>0</v>
          </cell>
        </row>
        <row r="2305">
          <cell r="Y2305" t="str">
            <v>INT0005</v>
          </cell>
          <cell r="Z2305" t="str">
            <v>Introduction to Management</v>
          </cell>
          <cell r="AA2305" t="str">
            <v>Introduction to Management</v>
          </cell>
        </row>
        <row r="2306">
          <cell r="Y2306" t="str">
            <v>INT0005B</v>
          </cell>
          <cell r="Z2306">
            <v>0</v>
          </cell>
          <cell r="AA2306">
            <v>0</v>
          </cell>
        </row>
        <row r="2307">
          <cell r="Y2307" t="str">
            <v>INT0006</v>
          </cell>
          <cell r="Z2307" t="str">
            <v>Introduction to Accounting and Finance</v>
          </cell>
          <cell r="AA2307" t="str">
            <v>Introduction to Accounting and Finance</v>
          </cell>
        </row>
        <row r="2308">
          <cell r="Y2308" t="str">
            <v>INT0006B</v>
          </cell>
          <cell r="Z2308">
            <v>0</v>
          </cell>
          <cell r="AA2308">
            <v>0</v>
          </cell>
        </row>
        <row r="2309">
          <cell r="Y2309" t="str">
            <v>INT0007</v>
          </cell>
          <cell r="Z2309" t="str">
            <v>Foundation Mathematics</v>
          </cell>
          <cell r="AA2309" t="str">
            <v>Foundation Mathematics</v>
          </cell>
        </row>
        <row r="2310">
          <cell r="Y2310" t="str">
            <v>INT0007B</v>
          </cell>
          <cell r="Z2310">
            <v>0</v>
          </cell>
          <cell r="AA2310">
            <v>0</v>
          </cell>
        </row>
        <row r="2311">
          <cell r="Y2311" t="str">
            <v>INT0012</v>
          </cell>
          <cell r="Z2311" t="str">
            <v>Foundation Physics</v>
          </cell>
          <cell r="AA2311" t="str">
            <v>Foundation Physics</v>
          </cell>
        </row>
        <row r="2312">
          <cell r="Y2312" t="str">
            <v>INT0012B</v>
          </cell>
          <cell r="Z2312">
            <v>0</v>
          </cell>
          <cell r="AA2312">
            <v>0</v>
          </cell>
        </row>
        <row r="2313">
          <cell r="Y2313" t="str">
            <v>INT0013</v>
          </cell>
          <cell r="Z2313" t="str">
            <v>Introduction to Psychology</v>
          </cell>
          <cell r="AA2313" t="str">
            <v>Introduction to Psychology</v>
          </cell>
        </row>
        <row r="2314">
          <cell r="Y2314" t="str">
            <v>INT0013B</v>
          </cell>
          <cell r="Z2314">
            <v>0</v>
          </cell>
          <cell r="AA2314">
            <v>0</v>
          </cell>
        </row>
        <row r="2315">
          <cell r="Y2315" t="str">
            <v>INT0015</v>
          </cell>
          <cell r="Z2315" t="str">
            <v>Foundation Chemistry</v>
          </cell>
          <cell r="AA2315" t="str">
            <v>Foundation Chemistry</v>
          </cell>
        </row>
        <row r="2316">
          <cell r="Y2316" t="str">
            <v>INT0016</v>
          </cell>
          <cell r="Z2316" t="str">
            <v>Introduction to Biological Science</v>
          </cell>
          <cell r="AA2316" t="str">
            <v>Introduction to Biological Science</v>
          </cell>
        </row>
        <row r="2317">
          <cell r="Y2317" t="str">
            <v>INT0016B</v>
          </cell>
          <cell r="Z2317">
            <v>0</v>
          </cell>
          <cell r="AA2317">
            <v>0</v>
          </cell>
        </row>
        <row r="2318">
          <cell r="Y2318" t="str">
            <v>INT0017</v>
          </cell>
          <cell r="Z2318" t="str">
            <v>Introduction to Economics</v>
          </cell>
          <cell r="AA2318" t="str">
            <v>Introduction to Economics</v>
          </cell>
        </row>
        <row r="2319">
          <cell r="Y2319" t="str">
            <v>INT0017B</v>
          </cell>
          <cell r="Z2319">
            <v>0</v>
          </cell>
          <cell r="AA2319">
            <v>0</v>
          </cell>
        </row>
        <row r="2320">
          <cell r="Y2320" t="str">
            <v>INT0018</v>
          </cell>
          <cell r="Z2320" t="str">
            <v>Introduction to English Law and the English Legal System 1</v>
          </cell>
          <cell r="AA2320" t="str">
            <v>Introduction to English Law and the English Legal System 1</v>
          </cell>
        </row>
        <row r="2321">
          <cell r="Y2321" t="str">
            <v>INT0018B</v>
          </cell>
          <cell r="Z2321">
            <v>0</v>
          </cell>
          <cell r="AA2321">
            <v>0</v>
          </cell>
        </row>
        <row r="2322">
          <cell r="Y2322" t="str">
            <v>INT0019</v>
          </cell>
          <cell r="Z2322" t="str">
            <v>Introduction to English Law and the English Legal System 2</v>
          </cell>
          <cell r="AA2322" t="str">
            <v>Introduction to English Law and the English Legal System 2</v>
          </cell>
        </row>
        <row r="2323">
          <cell r="Y2323" t="str">
            <v>INT0019B</v>
          </cell>
          <cell r="Z2323">
            <v>0</v>
          </cell>
          <cell r="AA2323">
            <v>0</v>
          </cell>
        </row>
        <row r="2324">
          <cell r="Y2324" t="str">
            <v>INT0020</v>
          </cell>
          <cell r="Z2324" t="str">
            <v>Maths 1 for Foundation</v>
          </cell>
          <cell r="AA2324" t="str">
            <v>Maths 1 for Foundation</v>
          </cell>
        </row>
        <row r="2325">
          <cell r="Y2325" t="str">
            <v>INT0020B</v>
          </cell>
          <cell r="Z2325">
            <v>0</v>
          </cell>
          <cell r="AA2325">
            <v>0</v>
          </cell>
        </row>
        <row r="2326">
          <cell r="Y2326" t="str">
            <v>INT0021</v>
          </cell>
          <cell r="Z2326" t="str">
            <v>Maths 2 for Foundation</v>
          </cell>
          <cell r="AA2326" t="str">
            <v>Maths 2 for Foundation</v>
          </cell>
        </row>
        <row r="2327">
          <cell r="Y2327" t="str">
            <v>INT0021B</v>
          </cell>
          <cell r="Z2327">
            <v>0</v>
          </cell>
          <cell r="AA2327">
            <v>0</v>
          </cell>
        </row>
        <row r="2328">
          <cell r="Y2328" t="str">
            <v>INT0026</v>
          </cell>
          <cell r="Z2328">
            <v>0</v>
          </cell>
          <cell r="AA2328">
            <v>0</v>
          </cell>
        </row>
        <row r="2329">
          <cell r="Y2329" t="str">
            <v>INT0026B</v>
          </cell>
          <cell r="Z2329" t="str">
            <v>Introduction to World Politics and International Relations</v>
          </cell>
          <cell r="AA2329" t="str">
            <v>Introduction to World Politics and International Relations</v>
          </cell>
        </row>
        <row r="2330">
          <cell r="Y2330" t="str">
            <v>INT0027</v>
          </cell>
          <cell r="Z2330">
            <v>0</v>
          </cell>
          <cell r="AA2330">
            <v>0</v>
          </cell>
        </row>
        <row r="2331">
          <cell r="Y2331" t="str">
            <v>INT0027B</v>
          </cell>
          <cell r="Z2331" t="str">
            <v>Introduction to Film and Literary Studies</v>
          </cell>
          <cell r="AA2331" t="str">
            <v>Introduction to Film and Literary Studies</v>
          </cell>
        </row>
        <row r="2332">
          <cell r="Y2332" t="str">
            <v>INT0028</v>
          </cell>
          <cell r="Z2332" t="str">
            <v>Study Skills</v>
          </cell>
          <cell r="AA2332" t="str">
            <v>Study Skills</v>
          </cell>
        </row>
        <row r="2333">
          <cell r="Y2333" t="str">
            <v>INT0028B</v>
          </cell>
          <cell r="Z2333">
            <v>0</v>
          </cell>
          <cell r="AA2333">
            <v>0</v>
          </cell>
        </row>
        <row r="2334">
          <cell r="Y2334" t="str">
            <v>INT0029</v>
          </cell>
          <cell r="Z2334" t="str">
            <v>English for Academic Study</v>
          </cell>
          <cell r="AA2334" t="str">
            <v>English for Academic Study</v>
          </cell>
        </row>
        <row r="2335">
          <cell r="Y2335" t="str">
            <v>INT0029B</v>
          </cell>
          <cell r="Z2335">
            <v>0</v>
          </cell>
          <cell r="AA2335">
            <v>0</v>
          </cell>
        </row>
        <row r="2336">
          <cell r="Y2336" t="str">
            <v>INT1001</v>
          </cell>
          <cell r="Z2336" t="str">
            <v>English Language Skills for Undergraduate Studies</v>
          </cell>
          <cell r="AA2336" t="str">
            <v>English Language Skills for Undergraduate Studies</v>
          </cell>
        </row>
        <row r="2337">
          <cell r="Y2337" t="str">
            <v>INT1001B</v>
          </cell>
          <cell r="Z2337">
            <v>0</v>
          </cell>
          <cell r="AA2337">
            <v>0</v>
          </cell>
        </row>
        <row r="2338">
          <cell r="Y2338" t="str">
            <v>INT1003</v>
          </cell>
          <cell r="Z2338">
            <v>0</v>
          </cell>
          <cell r="AA2338">
            <v>0</v>
          </cell>
        </row>
        <row r="2339">
          <cell r="Y2339" t="str">
            <v>INT1003B</v>
          </cell>
          <cell r="Z2339">
            <v>0</v>
          </cell>
          <cell r="AA2339">
            <v>0</v>
          </cell>
        </row>
        <row r="2340">
          <cell r="Y2340" t="str">
            <v>INT1004</v>
          </cell>
          <cell r="Z2340" t="str">
            <v>Principles of Economics</v>
          </cell>
          <cell r="AA2340" t="str">
            <v>Principles of Economics</v>
          </cell>
        </row>
        <row r="2341">
          <cell r="Y2341" t="str">
            <v>INT1004B</v>
          </cell>
          <cell r="Z2341">
            <v>0</v>
          </cell>
          <cell r="AA2341">
            <v>0</v>
          </cell>
        </row>
        <row r="2342">
          <cell r="Y2342" t="str">
            <v>INT1005</v>
          </cell>
          <cell r="Z2342" t="str">
            <v>Management Concepts and Practice</v>
          </cell>
          <cell r="AA2342" t="str">
            <v>Management Concepts and Practice</v>
          </cell>
        </row>
        <row r="2343">
          <cell r="Y2343" t="str">
            <v>INT1005B</v>
          </cell>
          <cell r="Z2343">
            <v>0</v>
          </cell>
          <cell r="AA2343">
            <v>0</v>
          </cell>
        </row>
        <row r="2344">
          <cell r="Y2344" t="str">
            <v>INT1008</v>
          </cell>
          <cell r="Z2344" t="str">
            <v>Introduction to Financial Accounting</v>
          </cell>
          <cell r="AA2344" t="str">
            <v>Introduction to Financial Accounting</v>
          </cell>
        </row>
        <row r="2345">
          <cell r="Y2345" t="str">
            <v>INT1008B</v>
          </cell>
          <cell r="Z2345">
            <v>0</v>
          </cell>
          <cell r="AA2345">
            <v>0</v>
          </cell>
        </row>
        <row r="2346">
          <cell r="Y2346" t="str">
            <v>INT1009</v>
          </cell>
          <cell r="Z2346" t="str">
            <v>Introduction to Management Accounting</v>
          </cell>
          <cell r="AA2346" t="str">
            <v>Introduction to Management Accounting</v>
          </cell>
        </row>
        <row r="2347">
          <cell r="Y2347" t="str">
            <v>INT1009B</v>
          </cell>
          <cell r="Z2347">
            <v>0</v>
          </cell>
          <cell r="AA2347">
            <v>0</v>
          </cell>
        </row>
        <row r="2348">
          <cell r="Y2348" t="str">
            <v>INT1010</v>
          </cell>
          <cell r="Z2348" t="str">
            <v>Financial Accounting for the Business Manager</v>
          </cell>
          <cell r="AA2348" t="str">
            <v>Financial Accounting for the Business Manager</v>
          </cell>
        </row>
        <row r="2349">
          <cell r="Y2349" t="str">
            <v>INT1010B</v>
          </cell>
          <cell r="Z2349">
            <v>0</v>
          </cell>
          <cell r="AA2349">
            <v>0</v>
          </cell>
        </row>
        <row r="2350">
          <cell r="Y2350" t="str">
            <v>INT1020</v>
          </cell>
          <cell r="Z2350" t="str">
            <v>Psychological Concepts, Language and Study Skills</v>
          </cell>
          <cell r="AA2350" t="str">
            <v>Psychological Concepts, Language and Study Skills</v>
          </cell>
        </row>
        <row r="2351">
          <cell r="Y2351" t="str">
            <v>INT1101</v>
          </cell>
          <cell r="Z2351" t="str">
            <v>English Language and Study Skills for Engineering</v>
          </cell>
          <cell r="AA2351" t="str">
            <v>English Language and Study Skills for Engineering</v>
          </cell>
        </row>
        <row r="2352">
          <cell r="Y2352" t="str">
            <v>INT1102</v>
          </cell>
          <cell r="Z2352" t="str">
            <v>Core Engineering Project</v>
          </cell>
          <cell r="AA2352" t="str">
            <v>Core Engineering Project</v>
          </cell>
        </row>
        <row r="2353">
          <cell r="Y2353" t="str">
            <v>INT1103</v>
          </cell>
          <cell r="Z2353" t="str">
            <v>Core Engineering (Mechanics &amp; Materials)</v>
          </cell>
          <cell r="AA2353" t="str">
            <v>Core Engineering (Mechanics &amp; Materials)</v>
          </cell>
        </row>
        <row r="2354">
          <cell r="Y2354" t="str">
            <v>INT1104</v>
          </cell>
          <cell r="Z2354" t="str">
            <v>Materials and Manufacturing</v>
          </cell>
          <cell r="AA2354" t="str">
            <v>Materials and Manufacturing</v>
          </cell>
        </row>
        <row r="2355">
          <cell r="Y2355" t="str">
            <v>INT1105</v>
          </cell>
          <cell r="Z2355" t="str">
            <v>Engineering Mechanics</v>
          </cell>
          <cell r="AA2355" t="str">
            <v>Engineering Mechanics</v>
          </cell>
        </row>
        <row r="2356">
          <cell r="Y2356" t="str">
            <v>INT1106</v>
          </cell>
          <cell r="Z2356" t="str">
            <v>Engineering Mathematics</v>
          </cell>
          <cell r="AA2356" t="str">
            <v>Engineering Mathematics</v>
          </cell>
        </row>
        <row r="2357">
          <cell r="Y2357" t="str">
            <v>INT3600A</v>
          </cell>
          <cell r="Z2357" t="str">
            <v>English Language and Communication Skills</v>
          </cell>
          <cell r="AA2357" t="str">
            <v>English Language and Communication Skills</v>
          </cell>
        </row>
        <row r="2358">
          <cell r="Y2358" t="str">
            <v>INT3600B</v>
          </cell>
          <cell r="Z2358">
            <v>0</v>
          </cell>
          <cell r="AA2358">
            <v>0</v>
          </cell>
        </row>
        <row r="2359">
          <cell r="Y2359" t="str">
            <v>INT3601A</v>
          </cell>
          <cell r="Z2359" t="str">
            <v>Business Based Dissertation</v>
          </cell>
          <cell r="AA2359" t="str">
            <v>Business Based Dissertation</v>
          </cell>
        </row>
        <row r="2360">
          <cell r="Y2360" t="str">
            <v>INT3601B</v>
          </cell>
          <cell r="Z2360">
            <v>0</v>
          </cell>
          <cell r="AA2360">
            <v>0</v>
          </cell>
        </row>
        <row r="2361">
          <cell r="Y2361" t="str">
            <v>INT3602A</v>
          </cell>
          <cell r="Z2361" t="str">
            <v>Marketing Management</v>
          </cell>
          <cell r="AA2361" t="str">
            <v>Marketing Management</v>
          </cell>
        </row>
        <row r="2362">
          <cell r="Y2362" t="str">
            <v>INT3602B</v>
          </cell>
          <cell r="Z2362">
            <v>0</v>
          </cell>
          <cell r="AA2362">
            <v>0</v>
          </cell>
        </row>
        <row r="2363">
          <cell r="Y2363" t="str">
            <v>INT3603A</v>
          </cell>
          <cell r="Z2363" t="str">
            <v>Operations Management</v>
          </cell>
          <cell r="AA2363" t="str">
            <v>Operations Management</v>
          </cell>
        </row>
        <row r="2364">
          <cell r="Y2364" t="str">
            <v>INT3603B</v>
          </cell>
          <cell r="Z2364">
            <v>0</v>
          </cell>
          <cell r="AA2364">
            <v>0</v>
          </cell>
        </row>
        <row r="2365">
          <cell r="Y2365" t="str">
            <v>INT3604A</v>
          </cell>
          <cell r="Z2365" t="str">
            <v>Human Resource Management</v>
          </cell>
          <cell r="AA2365" t="str">
            <v>Human Resource Management</v>
          </cell>
        </row>
        <row r="2366">
          <cell r="Y2366" t="str">
            <v>INT3604B</v>
          </cell>
          <cell r="Z2366">
            <v>0</v>
          </cell>
          <cell r="AA2366">
            <v>0</v>
          </cell>
        </row>
        <row r="2367">
          <cell r="Y2367" t="str">
            <v>INT3605A</v>
          </cell>
          <cell r="Z2367" t="str">
            <v>Financial Management</v>
          </cell>
          <cell r="AA2367" t="str">
            <v>Financial Management</v>
          </cell>
        </row>
        <row r="2368">
          <cell r="Y2368" t="str">
            <v>INT3605B</v>
          </cell>
          <cell r="Z2368">
            <v>0</v>
          </cell>
          <cell r="AA2368">
            <v>0</v>
          </cell>
        </row>
        <row r="2369">
          <cell r="Y2369" t="str">
            <v>INT3606A</v>
          </cell>
          <cell r="Z2369" t="str">
            <v>Investments</v>
          </cell>
          <cell r="AA2369" t="str">
            <v>Investments</v>
          </cell>
        </row>
        <row r="2370">
          <cell r="Y2370" t="str">
            <v>INT3606B</v>
          </cell>
          <cell r="Z2370">
            <v>0</v>
          </cell>
          <cell r="AA2370">
            <v>0</v>
          </cell>
        </row>
        <row r="2371">
          <cell r="Y2371" t="str">
            <v>INT3611</v>
          </cell>
          <cell r="Z2371" t="str">
            <v>English language and Communication Skills (Law)</v>
          </cell>
          <cell r="AA2371" t="str">
            <v>English language and Communication Skills (Law)</v>
          </cell>
        </row>
        <row r="2372">
          <cell r="Y2372" t="str">
            <v>INT3612</v>
          </cell>
          <cell r="Z2372" t="str">
            <v>Law - Based Dissertation</v>
          </cell>
          <cell r="AA2372" t="str">
            <v>Law - Based Dissertation</v>
          </cell>
        </row>
        <row r="2373">
          <cell r="Y2373" t="str">
            <v>INT3613</v>
          </cell>
          <cell r="Z2373" t="str">
            <v>English law and the English Legal System</v>
          </cell>
          <cell r="AA2373" t="str">
            <v>English law and the English Legal System</v>
          </cell>
        </row>
        <row r="2374">
          <cell r="Y2374" t="str">
            <v>LAW1003</v>
          </cell>
          <cell r="Z2374" t="str">
            <v>Criminal Law</v>
          </cell>
          <cell r="AA2374" t="str">
            <v>Criminal Law</v>
          </cell>
        </row>
        <row r="2375">
          <cell r="Y2375" t="str">
            <v>LAW1004</v>
          </cell>
          <cell r="Z2375" t="str">
            <v>The Law of Contract</v>
          </cell>
          <cell r="AA2375" t="str">
            <v>The Law of Contract</v>
          </cell>
        </row>
        <row r="2376">
          <cell r="Y2376" t="str">
            <v>LAW1013</v>
          </cell>
          <cell r="Z2376" t="str">
            <v>French Constitutional Law</v>
          </cell>
          <cell r="AA2376" t="str">
            <v>French Constitutional Law</v>
          </cell>
        </row>
        <row r="2377">
          <cell r="Y2377" t="str">
            <v>LAW1014</v>
          </cell>
          <cell r="Z2377" t="str">
            <v>German Constitutional Law</v>
          </cell>
          <cell r="AA2377" t="str">
            <v>German Constitutional Law</v>
          </cell>
        </row>
        <row r="2378">
          <cell r="Y2378" t="str">
            <v>LAW1016C</v>
          </cell>
          <cell r="Z2378" t="str">
            <v>A Legal Foundation for Environmental Protection</v>
          </cell>
          <cell r="AA2378" t="str">
            <v>A Legal Foundation for Environmental Protection</v>
          </cell>
        </row>
        <row r="2379">
          <cell r="Y2379" t="str">
            <v>LAW1017</v>
          </cell>
          <cell r="Z2379" t="str">
            <v>Advocacy and Negotiation</v>
          </cell>
          <cell r="AA2379" t="str">
            <v>Advocacy and Negotiation</v>
          </cell>
        </row>
        <row r="2380">
          <cell r="Y2380" t="str">
            <v>LAW1020</v>
          </cell>
          <cell r="Z2380" t="str">
            <v>Introduction to the Law for Non Lawyers</v>
          </cell>
          <cell r="AA2380" t="str">
            <v>Introduction to the Law for Non Lawyers</v>
          </cell>
        </row>
        <row r="2381">
          <cell r="Y2381" t="str">
            <v>LAW1021</v>
          </cell>
          <cell r="Z2381" t="str">
            <v>Advocacy</v>
          </cell>
          <cell r="AA2381" t="str">
            <v>Advocacy</v>
          </cell>
        </row>
        <row r="2382">
          <cell r="Y2382" t="str">
            <v>LAW1022</v>
          </cell>
          <cell r="Z2382" t="str">
            <v>Legal Foundations</v>
          </cell>
          <cell r="AA2382" t="str">
            <v>Legal Foundations</v>
          </cell>
        </row>
        <row r="2383">
          <cell r="Y2383" t="str">
            <v>LAW1025</v>
          </cell>
          <cell r="Z2383" t="str">
            <v>Negotiation</v>
          </cell>
          <cell r="AA2383" t="str">
            <v>Negotiation</v>
          </cell>
        </row>
        <row r="2384">
          <cell r="Y2384" t="str">
            <v>LAW1035</v>
          </cell>
          <cell r="Z2384" t="str">
            <v>Constitutional and Administrative Law</v>
          </cell>
          <cell r="AA2384" t="str">
            <v>Constitutional and Administrative Law</v>
          </cell>
        </row>
        <row r="2385">
          <cell r="Y2385" t="str">
            <v>LAW1036</v>
          </cell>
          <cell r="Z2385" t="str">
            <v>Legal Foundations</v>
          </cell>
          <cell r="AA2385">
            <v>0</v>
          </cell>
        </row>
        <row r="2386">
          <cell r="Y2386" t="str">
            <v>LAW2003</v>
          </cell>
          <cell r="Z2386" t="str">
            <v>Law and Business Enterprise</v>
          </cell>
          <cell r="AA2386" t="str">
            <v>Law and Business Enterprise</v>
          </cell>
        </row>
        <row r="2387">
          <cell r="Y2387" t="str">
            <v>LAW2004</v>
          </cell>
          <cell r="Z2387" t="str">
            <v>Contract Law</v>
          </cell>
          <cell r="AA2387" t="str">
            <v>Contract Law</v>
          </cell>
        </row>
        <row r="2388">
          <cell r="Y2388" t="str">
            <v>LAW2004B</v>
          </cell>
          <cell r="Z2388" t="str">
            <v xml:space="preserve">Contract Law </v>
          </cell>
          <cell r="AA2388">
            <v>0</v>
          </cell>
        </row>
        <row r="2389">
          <cell r="Y2389" t="str">
            <v>LAW2006</v>
          </cell>
          <cell r="Z2389" t="str">
            <v>Criminal Law and Theory: Part I Foundations</v>
          </cell>
          <cell r="AA2389" t="str">
            <v>Criminal Law and Theory: Part I Foundations</v>
          </cell>
        </row>
        <row r="2390">
          <cell r="Y2390" t="str">
            <v>LAW2006C</v>
          </cell>
          <cell r="Z2390">
            <v>0</v>
          </cell>
          <cell r="AA2390">
            <v>0</v>
          </cell>
        </row>
        <row r="2391">
          <cell r="Y2391" t="str">
            <v>LAW2007C</v>
          </cell>
          <cell r="Z2391">
            <v>0</v>
          </cell>
          <cell r="AA2391">
            <v>0</v>
          </cell>
        </row>
        <row r="2392">
          <cell r="Y2392" t="str">
            <v>LAW2011</v>
          </cell>
          <cell r="Z2392" t="str">
            <v>Gender, Sexuality and Law</v>
          </cell>
          <cell r="AA2392" t="str">
            <v>Gender, Sexuality and Law</v>
          </cell>
        </row>
        <row r="2393">
          <cell r="Y2393" t="str">
            <v>LAW2015</v>
          </cell>
          <cell r="Z2393" t="str">
            <v>The Law of Torts</v>
          </cell>
          <cell r="AA2393" t="str">
            <v>The Law of Torts</v>
          </cell>
        </row>
        <row r="2394">
          <cell r="Y2394" t="str">
            <v>LAW2015B</v>
          </cell>
          <cell r="Z2394" t="str">
            <v>Law of Torts</v>
          </cell>
          <cell r="AA2394">
            <v>0</v>
          </cell>
        </row>
        <row r="2395">
          <cell r="Y2395" t="str">
            <v>LAW2015C</v>
          </cell>
          <cell r="Z2395">
            <v>0</v>
          </cell>
          <cell r="AA2395">
            <v>0</v>
          </cell>
        </row>
        <row r="2396">
          <cell r="Y2396" t="str">
            <v>LAW2016C</v>
          </cell>
          <cell r="Z2396" t="str">
            <v>Environmental Regulation and Redress</v>
          </cell>
          <cell r="AA2396" t="str">
            <v>Environmental Regulation and Redress</v>
          </cell>
        </row>
        <row r="2397">
          <cell r="Y2397" t="str">
            <v>LAW2017</v>
          </cell>
          <cell r="Z2397" t="str">
            <v>Land Law</v>
          </cell>
          <cell r="AA2397" t="str">
            <v>Land Law</v>
          </cell>
        </row>
        <row r="2398">
          <cell r="Y2398" t="str">
            <v>LAW2017B</v>
          </cell>
          <cell r="Z2398" t="str">
            <v>Land Law - Grad LLB</v>
          </cell>
          <cell r="AA2398">
            <v>0</v>
          </cell>
        </row>
        <row r="2399">
          <cell r="Y2399" t="str">
            <v>LAW2017C</v>
          </cell>
          <cell r="Z2399">
            <v>0</v>
          </cell>
          <cell r="AA2399">
            <v>0</v>
          </cell>
        </row>
        <row r="2400">
          <cell r="Y2400" t="str">
            <v>LAW2019</v>
          </cell>
          <cell r="Z2400" t="str">
            <v>Commercial Law</v>
          </cell>
          <cell r="AA2400" t="str">
            <v>Commercial Law</v>
          </cell>
        </row>
        <row r="2401">
          <cell r="Y2401" t="str">
            <v>LAW2020</v>
          </cell>
          <cell r="Z2401" t="str">
            <v>Family Law</v>
          </cell>
          <cell r="AA2401" t="str">
            <v>Family Law</v>
          </cell>
        </row>
        <row r="2402">
          <cell r="Y2402" t="str">
            <v>LAW2024</v>
          </cell>
          <cell r="Z2402" t="str">
            <v>Public International Law</v>
          </cell>
          <cell r="AA2402" t="str">
            <v>Public International Law</v>
          </cell>
        </row>
        <row r="2403">
          <cell r="Y2403" t="str">
            <v>LAW2024C</v>
          </cell>
          <cell r="Z2403">
            <v>0</v>
          </cell>
          <cell r="AA2403">
            <v>0</v>
          </cell>
        </row>
        <row r="2404">
          <cell r="Y2404" t="str">
            <v>LAW2026</v>
          </cell>
          <cell r="Z2404" t="str">
            <v>Employment Law</v>
          </cell>
          <cell r="AA2404" t="str">
            <v>Employment Law</v>
          </cell>
        </row>
        <row r="2405">
          <cell r="Y2405" t="str">
            <v>LAW2026C</v>
          </cell>
          <cell r="Z2405">
            <v>0</v>
          </cell>
          <cell r="AA2405">
            <v>0</v>
          </cell>
        </row>
        <row r="2406">
          <cell r="Y2406" t="str">
            <v>LAW2031</v>
          </cell>
          <cell r="Z2406" t="str">
            <v>Law of Obligations I (German Law)</v>
          </cell>
          <cell r="AA2406" t="str">
            <v>Law of Obligations I (German Law)</v>
          </cell>
        </row>
        <row r="2407">
          <cell r="Y2407" t="str">
            <v>LAW2033</v>
          </cell>
          <cell r="Z2407" t="str">
            <v>French Administrative  Law</v>
          </cell>
          <cell r="AA2407" t="str">
            <v>French Administrative  Law</v>
          </cell>
        </row>
        <row r="2408">
          <cell r="Y2408" t="str">
            <v>LAW2034</v>
          </cell>
          <cell r="Z2408" t="str">
            <v>European Union Law</v>
          </cell>
          <cell r="AA2408" t="str">
            <v>European Union Law</v>
          </cell>
        </row>
        <row r="2409">
          <cell r="Y2409" t="str">
            <v xml:space="preserve">LAW2034 </v>
          </cell>
          <cell r="Z2409" t="str">
            <v>EU Law</v>
          </cell>
          <cell r="AA2409">
            <v>0</v>
          </cell>
        </row>
        <row r="2410">
          <cell r="Y2410" t="str">
            <v>LAW2034C</v>
          </cell>
          <cell r="Z2410">
            <v>0</v>
          </cell>
          <cell r="AA2410">
            <v>0</v>
          </cell>
        </row>
        <row r="2411">
          <cell r="Y2411" t="str">
            <v>LAW2035</v>
          </cell>
          <cell r="Z2411">
            <v>0</v>
          </cell>
          <cell r="AA2411">
            <v>0</v>
          </cell>
        </row>
        <row r="2412">
          <cell r="Y2412" t="str">
            <v>LAW2035B</v>
          </cell>
          <cell r="Z2412" t="str">
            <v xml:space="preserve">Constitutional &amp;amp; Administrative Law </v>
          </cell>
          <cell r="AA2412">
            <v>0</v>
          </cell>
        </row>
        <row r="2413">
          <cell r="Y2413" t="str">
            <v>LAW2041</v>
          </cell>
          <cell r="Z2413" t="str">
            <v>Equity and Trusts</v>
          </cell>
          <cell r="AA2413">
            <v>0</v>
          </cell>
        </row>
        <row r="2414">
          <cell r="Y2414" t="str">
            <v>LAW2057</v>
          </cell>
          <cell r="Z2414" t="str">
            <v>Family Law : Adult Relationships</v>
          </cell>
          <cell r="AA2414" t="str">
            <v>Family Law : Adult Relationships</v>
          </cell>
        </row>
        <row r="2415">
          <cell r="Y2415" t="str">
            <v>LAW2058</v>
          </cell>
          <cell r="Z2415" t="str">
            <v>Family Law : Parents and Children</v>
          </cell>
          <cell r="AA2415" t="str">
            <v>Family Law : Parents and Children</v>
          </cell>
        </row>
        <row r="2416">
          <cell r="Y2416" t="str">
            <v>LAW2059</v>
          </cell>
          <cell r="Z2416" t="str">
            <v>Alternative Dispute Resolution</v>
          </cell>
          <cell r="AA2416" t="str">
            <v>Alternative Dispute Resolution</v>
          </cell>
        </row>
        <row r="2417">
          <cell r="Y2417" t="str">
            <v>LAW2061</v>
          </cell>
          <cell r="Z2417" t="str">
            <v>Human Rights Law : The European Convention On Human Rights</v>
          </cell>
          <cell r="AA2417" t="str">
            <v>Human Rights Law : The European Convention On Human Rights</v>
          </cell>
        </row>
        <row r="2418">
          <cell r="Y2418" t="str">
            <v>LAW2064C</v>
          </cell>
          <cell r="Z2418" t="str">
            <v>Human Dignity and Human Rights</v>
          </cell>
          <cell r="AA2418" t="str">
            <v>Human Dignity and Human Rights</v>
          </cell>
        </row>
        <row r="2419">
          <cell r="Y2419" t="str">
            <v>LAW2068</v>
          </cell>
          <cell r="Z2419">
            <v>0</v>
          </cell>
          <cell r="AA2419">
            <v>0</v>
          </cell>
        </row>
        <row r="2420">
          <cell r="Y2420" t="str">
            <v>LAW2068C</v>
          </cell>
          <cell r="Z2420">
            <v>0</v>
          </cell>
          <cell r="AA2420">
            <v>0</v>
          </cell>
        </row>
        <row r="2421">
          <cell r="Y2421" t="str">
            <v>LAW2072</v>
          </cell>
          <cell r="Z2421" t="str">
            <v>Aspects of Evidence</v>
          </cell>
          <cell r="AA2421" t="str">
            <v>Aspects of Evidence</v>
          </cell>
        </row>
        <row r="2422">
          <cell r="Y2422" t="str">
            <v>LAW2074</v>
          </cell>
          <cell r="Z2422" t="str">
            <v>Jurisprudence I: Theories of the Nature of law</v>
          </cell>
          <cell r="AA2422" t="str">
            <v>Jurisprudence I: Theories of the Nature of law</v>
          </cell>
        </row>
        <row r="2423">
          <cell r="Y2423" t="str">
            <v>LAW2074C</v>
          </cell>
          <cell r="Z2423">
            <v>0</v>
          </cell>
          <cell r="AA2423">
            <v>0</v>
          </cell>
        </row>
        <row r="2424">
          <cell r="Y2424" t="str">
            <v>LAW2088</v>
          </cell>
          <cell r="Z2424" t="str">
            <v>International Refugee Law</v>
          </cell>
          <cell r="AA2424" t="str">
            <v>International Refugee Law</v>
          </cell>
        </row>
        <row r="2425">
          <cell r="Y2425" t="str">
            <v>LAW2089</v>
          </cell>
          <cell r="Z2425" t="str">
            <v>Foundations and Critical Perspectives in Environmental Law</v>
          </cell>
          <cell r="AA2425" t="str">
            <v>Foundations and Critical Perspectives in Environmental Law</v>
          </cell>
        </row>
        <row r="2426">
          <cell r="Y2426" t="str">
            <v>LAW2132</v>
          </cell>
          <cell r="Z2426" t="str">
            <v>Islamic Law and Society</v>
          </cell>
          <cell r="AA2426" t="str">
            <v>Islamic Law and Society</v>
          </cell>
        </row>
        <row r="2427">
          <cell r="Y2427" t="str">
            <v>LAW2133</v>
          </cell>
          <cell r="Z2427" t="str">
            <v>Environment and Planning Law</v>
          </cell>
          <cell r="AA2427" t="str">
            <v>Environment and Planning Law</v>
          </cell>
        </row>
        <row r="2428">
          <cell r="Y2428" t="str">
            <v>LAW2134</v>
          </cell>
          <cell r="Z2428" t="str">
            <v>Forensic Speech and Language</v>
          </cell>
          <cell r="AA2428" t="str">
            <v>Forensic Speech and Language</v>
          </cell>
        </row>
        <row r="2429">
          <cell r="Y2429" t="str">
            <v>LAW2137</v>
          </cell>
          <cell r="Z2429" t="str">
            <v>Lethal Force, the ECHR and Democracy</v>
          </cell>
          <cell r="AA2429" t="str">
            <v>Lethal Force, the ECHR and Democracy</v>
          </cell>
        </row>
        <row r="2430">
          <cell r="Y2430" t="str">
            <v>LAW2138</v>
          </cell>
          <cell r="Z2430" t="str">
            <v>International Law, Conflict and Strategy</v>
          </cell>
          <cell r="AA2430" t="str">
            <v>International Law, Conflict and Strategy</v>
          </cell>
        </row>
        <row r="2431">
          <cell r="Y2431" t="str">
            <v>LAW2148</v>
          </cell>
          <cell r="Z2431" t="str">
            <v>Human Rights Law: The European Convention On Human Rights</v>
          </cell>
          <cell r="AA2431" t="str">
            <v>Human Rights Law: The European Convention On Human Rights</v>
          </cell>
        </row>
        <row r="2432">
          <cell r="Y2432" t="str">
            <v>LAW3000</v>
          </cell>
          <cell r="Z2432" t="str">
            <v>Year Abroad</v>
          </cell>
          <cell r="AA2432" t="str">
            <v>Year Abroad</v>
          </cell>
        </row>
        <row r="2433">
          <cell r="Y2433" t="str">
            <v>LAW3000B</v>
          </cell>
          <cell r="Z2433" t="str">
            <v>Law with International Study Year Abroad Module</v>
          </cell>
          <cell r="AA2433" t="str">
            <v>Law with International Study Year Abroad Module</v>
          </cell>
        </row>
        <row r="2434">
          <cell r="Y2434" t="str">
            <v>LAW3000C</v>
          </cell>
          <cell r="Z2434" t="str">
            <v>Study Abroad (Cornwall)</v>
          </cell>
          <cell r="AA2434" t="str">
            <v>Study Abroad (Cornwall)</v>
          </cell>
        </row>
        <row r="2435">
          <cell r="Y2435" t="str">
            <v>LAW3001C</v>
          </cell>
          <cell r="Z2435" t="str">
            <v>Research Paper</v>
          </cell>
          <cell r="AA2435" t="str">
            <v>Research Paper</v>
          </cell>
        </row>
        <row r="2436">
          <cell r="Y2436" t="str">
            <v>LAW3002C</v>
          </cell>
          <cell r="Z2436" t="str">
            <v>Law and Language</v>
          </cell>
          <cell r="AA2436" t="str">
            <v>Law and Language</v>
          </cell>
        </row>
        <row r="2437">
          <cell r="Y2437" t="str">
            <v>LAW3003</v>
          </cell>
          <cell r="Z2437" t="str">
            <v>Criminal Law</v>
          </cell>
          <cell r="AA2437">
            <v>0</v>
          </cell>
        </row>
        <row r="2438">
          <cell r="Y2438" t="str">
            <v>LAW3003B</v>
          </cell>
          <cell r="Z2438" t="str">
            <v>Criminal Law - Grad LLB</v>
          </cell>
          <cell r="AA2438">
            <v>0</v>
          </cell>
        </row>
        <row r="2439">
          <cell r="Y2439" t="str">
            <v>LAW3006</v>
          </cell>
          <cell r="Z2439" t="str">
            <v>Corporate Insolvency Law</v>
          </cell>
          <cell r="AA2439" t="str">
            <v>Corporate Insolvency Law</v>
          </cell>
        </row>
        <row r="2440">
          <cell r="Y2440" t="str">
            <v>LAW3007</v>
          </cell>
          <cell r="Z2440">
            <v>0</v>
          </cell>
          <cell r="AA2440">
            <v>0</v>
          </cell>
        </row>
        <row r="2441">
          <cell r="Y2441" t="str">
            <v>LAW3007C</v>
          </cell>
          <cell r="Z2441">
            <v>0</v>
          </cell>
          <cell r="AA2441">
            <v>0</v>
          </cell>
        </row>
        <row r="2442">
          <cell r="Y2442" t="str">
            <v>LAW3008C</v>
          </cell>
          <cell r="Z2442" t="str">
            <v>Criminal Law and Theory: Part II Offences</v>
          </cell>
          <cell r="AA2442" t="str">
            <v>Criminal Law and Theory: Part II Offences</v>
          </cell>
        </row>
        <row r="2443">
          <cell r="Y2443" t="str">
            <v>LAW3009</v>
          </cell>
          <cell r="Z2443" t="str">
            <v>Critical Issues in Human Dignity and Law</v>
          </cell>
          <cell r="AA2443" t="str">
            <v>Critical Issues in Human Dignity and Law</v>
          </cell>
        </row>
        <row r="2444">
          <cell r="Y2444" t="str">
            <v>LAW3009C</v>
          </cell>
          <cell r="Z2444">
            <v>0</v>
          </cell>
          <cell r="AA2444">
            <v>0</v>
          </cell>
        </row>
        <row r="2445">
          <cell r="Y2445" t="str">
            <v>LAW3010</v>
          </cell>
          <cell r="Z2445" t="str">
            <v>The Lawyer, Ethics and Popular Culture</v>
          </cell>
          <cell r="AA2445" t="str">
            <v>The Lawyer, Ethics and Popular Culture</v>
          </cell>
        </row>
        <row r="2446">
          <cell r="Y2446" t="str">
            <v>LAW3011</v>
          </cell>
          <cell r="Z2446" t="str">
            <v>Gender, Sexuality and the Law</v>
          </cell>
          <cell r="AA2446">
            <v>0</v>
          </cell>
        </row>
        <row r="2447">
          <cell r="Y2447" t="str">
            <v>LAW3011C</v>
          </cell>
          <cell r="Z2447">
            <v>0</v>
          </cell>
          <cell r="AA2447">
            <v>0</v>
          </cell>
        </row>
        <row r="2448">
          <cell r="Y2448" t="str">
            <v>LAW3016C</v>
          </cell>
          <cell r="Z2448" t="str">
            <v>Legal Response to Environmental Destruction</v>
          </cell>
          <cell r="AA2448" t="str">
            <v>Legal Response to Environmental Destruction</v>
          </cell>
        </row>
        <row r="2449">
          <cell r="Y2449" t="str">
            <v>LAW3019</v>
          </cell>
          <cell r="Z2449" t="str">
            <v>Commercial Law</v>
          </cell>
          <cell r="AA2449">
            <v>0</v>
          </cell>
        </row>
        <row r="2450">
          <cell r="Y2450" t="str">
            <v>LAW3019C</v>
          </cell>
          <cell r="Z2450">
            <v>0</v>
          </cell>
          <cell r="AA2450">
            <v>0</v>
          </cell>
        </row>
        <row r="2451">
          <cell r="Y2451" t="str">
            <v>LAW3020</v>
          </cell>
          <cell r="Z2451" t="str">
            <v>Family Law</v>
          </cell>
          <cell r="AA2451">
            <v>0</v>
          </cell>
        </row>
        <row r="2452">
          <cell r="Y2452" t="str">
            <v>LAW3020C</v>
          </cell>
          <cell r="Z2452" t="str">
            <v>Family Law</v>
          </cell>
          <cell r="AA2452" t="str">
            <v>Family Law</v>
          </cell>
        </row>
        <row r="2453">
          <cell r="Y2453" t="str">
            <v>LAW3024</v>
          </cell>
          <cell r="Z2453" t="str">
            <v>Public International Law</v>
          </cell>
          <cell r="AA2453">
            <v>0</v>
          </cell>
        </row>
        <row r="2454">
          <cell r="Y2454" t="str">
            <v>LAW3024C</v>
          </cell>
          <cell r="Z2454">
            <v>0</v>
          </cell>
          <cell r="AA2454">
            <v>0</v>
          </cell>
        </row>
        <row r="2455">
          <cell r="Y2455" t="str">
            <v>LAW3026</v>
          </cell>
          <cell r="Z2455" t="str">
            <v>Employment Law</v>
          </cell>
          <cell r="AA2455">
            <v>0</v>
          </cell>
        </row>
        <row r="2456">
          <cell r="Y2456" t="str">
            <v>LAW3026C</v>
          </cell>
          <cell r="Z2456">
            <v>0</v>
          </cell>
          <cell r="AA2456">
            <v>0</v>
          </cell>
        </row>
        <row r="2457">
          <cell r="Y2457" t="str">
            <v>LAW3028</v>
          </cell>
          <cell r="Z2457" t="str">
            <v>Intellectual Property</v>
          </cell>
          <cell r="AA2457" t="str">
            <v>Intellectual Property</v>
          </cell>
        </row>
        <row r="2458">
          <cell r="Y2458" t="str">
            <v>LAW3032</v>
          </cell>
          <cell r="Z2458" t="str">
            <v>Law of Obligations (German Law)</v>
          </cell>
          <cell r="AA2458" t="str">
            <v>Law of Obligations (German Law)</v>
          </cell>
        </row>
        <row r="2459">
          <cell r="Y2459" t="str">
            <v>LAW3041</v>
          </cell>
          <cell r="Z2459" t="str">
            <v>Trusts</v>
          </cell>
          <cell r="AA2459" t="str">
            <v>Trusts</v>
          </cell>
        </row>
        <row r="2460">
          <cell r="Y2460" t="str">
            <v>LAW3041B</v>
          </cell>
          <cell r="Z2460" t="str">
            <v>Trusts - Grad LLB</v>
          </cell>
          <cell r="AA2460">
            <v>0</v>
          </cell>
        </row>
        <row r="2461">
          <cell r="Y2461" t="str">
            <v>LAW3041C</v>
          </cell>
          <cell r="Z2461">
            <v>0</v>
          </cell>
          <cell r="AA2461">
            <v>0</v>
          </cell>
        </row>
        <row r="2462">
          <cell r="Y2462" t="str">
            <v>LAW3043</v>
          </cell>
          <cell r="Z2462" t="str">
            <v>Company Law</v>
          </cell>
          <cell r="AA2462" t="str">
            <v>Company Law</v>
          </cell>
        </row>
        <row r="2463">
          <cell r="Y2463" t="str">
            <v>LAW3047</v>
          </cell>
          <cell r="Z2463">
            <v>0</v>
          </cell>
          <cell r="AA2463">
            <v>0</v>
          </cell>
        </row>
        <row r="2464">
          <cell r="Y2464" t="str">
            <v xml:space="preserve">LAW3047 </v>
          </cell>
          <cell r="Z2464" t="str">
            <v>Dissertation</v>
          </cell>
          <cell r="AA2464">
            <v>0</v>
          </cell>
        </row>
        <row r="2465">
          <cell r="Y2465" t="str">
            <v>LAW3047A</v>
          </cell>
          <cell r="Z2465" t="str">
            <v>Comparative Law Dissertation</v>
          </cell>
          <cell r="AA2465" t="str">
            <v>Comparative Law Dissertation</v>
          </cell>
        </row>
        <row r="2466">
          <cell r="Y2466" t="str">
            <v>LAW3047C</v>
          </cell>
          <cell r="Z2466">
            <v>0</v>
          </cell>
          <cell r="AA2466">
            <v>0</v>
          </cell>
        </row>
        <row r="2467">
          <cell r="Y2467" t="str">
            <v>LAW3051</v>
          </cell>
          <cell r="Z2467" t="str">
            <v>French Law of Contract</v>
          </cell>
          <cell r="AA2467" t="str">
            <v>French Law of Contract</v>
          </cell>
        </row>
        <row r="2468">
          <cell r="Y2468" t="str">
            <v>LAW3057</v>
          </cell>
          <cell r="Z2468" t="str">
            <v>Family Law : Adult Relationships</v>
          </cell>
          <cell r="AA2468" t="str">
            <v>Family Law : Adult Relationships</v>
          </cell>
        </row>
        <row r="2469">
          <cell r="Y2469" t="str">
            <v>LAW3057C</v>
          </cell>
          <cell r="Z2469">
            <v>0</v>
          </cell>
          <cell r="AA2469">
            <v>0</v>
          </cell>
        </row>
        <row r="2470">
          <cell r="Y2470" t="str">
            <v>LAW3058</v>
          </cell>
          <cell r="Z2470" t="str">
            <v>Family Law : Parents and Children</v>
          </cell>
          <cell r="AA2470" t="str">
            <v>Family Law : Parents and Children</v>
          </cell>
        </row>
        <row r="2471">
          <cell r="Y2471" t="str">
            <v>LAW3058C</v>
          </cell>
          <cell r="Z2471" t="str">
            <v>Family Law : Parents and Children</v>
          </cell>
          <cell r="AA2471" t="str">
            <v>Family Law : Parents and Children</v>
          </cell>
        </row>
        <row r="2472">
          <cell r="Y2472" t="str">
            <v>LAW3059</v>
          </cell>
          <cell r="Z2472" t="str">
            <v>ADR</v>
          </cell>
          <cell r="AA2472">
            <v>0</v>
          </cell>
        </row>
        <row r="2473">
          <cell r="Y2473" t="str">
            <v>LAW3061</v>
          </cell>
          <cell r="Z2473" t="str">
            <v>Human Rights Law 2 : the European Convention On Human Rights</v>
          </cell>
          <cell r="AA2473" t="str">
            <v>Human Rights Law 2 : the European Convention On Human Rights</v>
          </cell>
        </row>
        <row r="2474">
          <cell r="Y2474" t="str">
            <v>LAW3066</v>
          </cell>
          <cell r="Z2474" t="str">
            <v>Medical Ethics and Law</v>
          </cell>
          <cell r="AA2474" t="str">
            <v>Medical Ethics and Law</v>
          </cell>
        </row>
        <row r="2475">
          <cell r="Y2475" t="str">
            <v>LAW3066C</v>
          </cell>
          <cell r="Z2475" t="str">
            <v>Medical Ethics and Law</v>
          </cell>
          <cell r="AA2475" t="str">
            <v>Medical Ethics and Law</v>
          </cell>
        </row>
        <row r="2476">
          <cell r="Y2476" t="str">
            <v>LAW3068</v>
          </cell>
          <cell r="Z2476" t="str">
            <v>Law and Literature</v>
          </cell>
          <cell r="AA2476" t="str">
            <v>Law and Literature</v>
          </cell>
        </row>
        <row r="2477">
          <cell r="Y2477" t="str">
            <v>LAW3068C</v>
          </cell>
          <cell r="Z2477">
            <v>0</v>
          </cell>
          <cell r="AA2477">
            <v>0</v>
          </cell>
        </row>
        <row r="2478">
          <cell r="Y2478" t="str">
            <v>LAW3072</v>
          </cell>
          <cell r="Z2478" t="str">
            <v>Aspects of Evidence</v>
          </cell>
          <cell r="AA2478">
            <v>0</v>
          </cell>
        </row>
        <row r="2479">
          <cell r="Y2479" t="str">
            <v>LAW3074</v>
          </cell>
          <cell r="Z2479" t="str">
            <v>Jurisprudence I: Theories of the Nature of law</v>
          </cell>
          <cell r="AA2479" t="str">
            <v>Jurisprudence I: Theories of the Nature of law</v>
          </cell>
        </row>
        <row r="2480">
          <cell r="Y2480" t="str">
            <v>LAW3074C</v>
          </cell>
          <cell r="Z2480">
            <v>0</v>
          </cell>
          <cell r="AA2480">
            <v>0</v>
          </cell>
        </row>
        <row r="2481">
          <cell r="Y2481" t="str">
            <v>LAW3081</v>
          </cell>
          <cell r="Z2481" t="str">
            <v>Copyright, Confidence, Remedies and Theories</v>
          </cell>
          <cell r="AA2481" t="str">
            <v>Copyright, Confidence, Remedies and Theories</v>
          </cell>
        </row>
        <row r="2482">
          <cell r="Y2482" t="str">
            <v>LAW3081C</v>
          </cell>
          <cell r="Z2482">
            <v>0</v>
          </cell>
          <cell r="AA2482">
            <v>0</v>
          </cell>
        </row>
        <row r="2483">
          <cell r="Y2483" t="str">
            <v>LAW3082</v>
          </cell>
          <cell r="Z2483" t="str">
            <v>Trademark and Patent Law</v>
          </cell>
          <cell r="AA2483" t="str">
            <v>Trademark and Patent Law</v>
          </cell>
        </row>
        <row r="2484">
          <cell r="Y2484" t="str">
            <v>LAW3082C</v>
          </cell>
          <cell r="Z2484">
            <v>0</v>
          </cell>
          <cell r="AA2484">
            <v>0</v>
          </cell>
        </row>
        <row r="2485">
          <cell r="Y2485" t="str">
            <v>LAW3083</v>
          </cell>
          <cell r="Z2485" t="str">
            <v>Company Law Foundation</v>
          </cell>
          <cell r="AA2485" t="str">
            <v>Company Law Foundation</v>
          </cell>
        </row>
        <row r="2486">
          <cell r="Y2486" t="str">
            <v>LAW3088</v>
          </cell>
          <cell r="Z2486">
            <v>0</v>
          </cell>
          <cell r="AA2486">
            <v>0</v>
          </cell>
        </row>
        <row r="2487">
          <cell r="Y2487" t="str">
            <v>LAW3089</v>
          </cell>
          <cell r="Z2487">
            <v>0</v>
          </cell>
          <cell r="AA2487">
            <v>0</v>
          </cell>
        </row>
        <row r="2488">
          <cell r="Y2488" t="str">
            <v>LAW3133</v>
          </cell>
          <cell r="Z2488">
            <v>0</v>
          </cell>
          <cell r="AA2488">
            <v>0</v>
          </cell>
        </row>
        <row r="2489">
          <cell r="Y2489" t="str">
            <v>LAW3134</v>
          </cell>
          <cell r="Z2489" t="str">
            <v>Forensic Speech and Language</v>
          </cell>
          <cell r="AA2489" t="str">
            <v>Forensic Speech and Language</v>
          </cell>
        </row>
        <row r="2490">
          <cell r="Y2490" t="str">
            <v>LAW3135</v>
          </cell>
          <cell r="Z2490" t="str">
            <v xml:space="preserve">Corporate Social Responsibility </v>
          </cell>
          <cell r="AA2490">
            <v>0</v>
          </cell>
        </row>
        <row r="2491">
          <cell r="Y2491" t="str">
            <v>LAW3137</v>
          </cell>
          <cell r="Z2491" t="str">
            <v>Lethal Force, the ECHR and Democracy</v>
          </cell>
          <cell r="AA2491" t="str">
            <v>Lethal Force, the ECHR and Democracy</v>
          </cell>
        </row>
        <row r="2492">
          <cell r="Y2492" t="str">
            <v>LAW3142</v>
          </cell>
          <cell r="Z2492" t="str">
            <v>Environmental Law and Planning</v>
          </cell>
          <cell r="AA2492">
            <v>0</v>
          </cell>
        </row>
        <row r="2493">
          <cell r="Y2493" t="str">
            <v>LAW3146</v>
          </cell>
          <cell r="Z2493">
            <v>0</v>
          </cell>
          <cell r="AA2493">
            <v>0</v>
          </cell>
        </row>
        <row r="2494">
          <cell r="Y2494" t="str">
            <v>LAW3146A</v>
          </cell>
          <cell r="Z2494" t="str">
            <v>International Law, Conflict and Strategy (PIL)</v>
          </cell>
          <cell r="AA2494" t="str">
            <v>International Law, Conflict and Strategy (PIL)</v>
          </cell>
        </row>
        <row r="2495">
          <cell r="Y2495" t="str">
            <v>LAW3148</v>
          </cell>
          <cell r="Z2495" t="str">
            <v>Human Rights Law: The European Convention on Human Rights</v>
          </cell>
          <cell r="AA2495">
            <v>0</v>
          </cell>
        </row>
        <row r="2496">
          <cell r="Y2496" t="str">
            <v>LAW3151A+B</v>
          </cell>
          <cell r="Z2496" t="str">
            <v>Research Paper</v>
          </cell>
          <cell r="AA2496">
            <v>0</v>
          </cell>
        </row>
        <row r="2497">
          <cell r="Y2497" t="str">
            <v>LAW3154</v>
          </cell>
          <cell r="Z2497" t="str">
            <v>Insurance Law</v>
          </cell>
          <cell r="AA2497">
            <v>0</v>
          </cell>
        </row>
        <row r="2498">
          <cell r="Y2498" t="str">
            <v>LAW3155 POL3209</v>
          </cell>
          <cell r="Z2498" t="str">
            <v>Law, Politics and Power</v>
          </cell>
          <cell r="AA2498">
            <v>0</v>
          </cell>
        </row>
        <row r="2499">
          <cell r="Y2499" t="str">
            <v>LAW3156</v>
          </cell>
          <cell r="Z2499" t="str">
            <v>Immigration, Nationality and Asylum</v>
          </cell>
          <cell r="AA2499">
            <v>0</v>
          </cell>
        </row>
        <row r="2500">
          <cell r="Y2500" t="str">
            <v>LAW3157B</v>
          </cell>
          <cell r="Z2500" t="str">
            <v>EU Law</v>
          </cell>
          <cell r="AA2500">
            <v>0</v>
          </cell>
        </row>
        <row r="2501">
          <cell r="Y2501" t="str">
            <v>LAW4004</v>
          </cell>
          <cell r="Z2501">
            <v>0</v>
          </cell>
          <cell r="AA2501">
            <v>0</v>
          </cell>
        </row>
        <row r="2502">
          <cell r="Y2502" t="str">
            <v>LAW4015</v>
          </cell>
          <cell r="Z2502">
            <v>0</v>
          </cell>
          <cell r="AA2502">
            <v>0</v>
          </cell>
        </row>
        <row r="2503">
          <cell r="Y2503" t="str">
            <v>LAW4017</v>
          </cell>
          <cell r="Z2503">
            <v>0</v>
          </cell>
          <cell r="AA2503">
            <v>0</v>
          </cell>
        </row>
        <row r="2504">
          <cell r="Y2504" t="str">
            <v>LAW4034</v>
          </cell>
          <cell r="Z2504">
            <v>0</v>
          </cell>
          <cell r="AA2504">
            <v>0</v>
          </cell>
        </row>
        <row r="2505">
          <cell r="Y2505" t="str">
            <v>LAW4034B</v>
          </cell>
          <cell r="Z2505" t="str">
            <v>EU Law</v>
          </cell>
          <cell r="AA2505">
            <v>0</v>
          </cell>
        </row>
        <row r="2506">
          <cell r="Y2506" t="str">
            <v>LAW4035</v>
          </cell>
          <cell r="Z2506">
            <v>0</v>
          </cell>
          <cell r="AA2506">
            <v>0</v>
          </cell>
        </row>
        <row r="2507">
          <cell r="Y2507" t="str">
            <v>LAW4041</v>
          </cell>
          <cell r="Z2507">
            <v>0</v>
          </cell>
          <cell r="AA2507">
            <v>0</v>
          </cell>
        </row>
        <row r="2508">
          <cell r="Y2508" t="str">
            <v>LAWM008</v>
          </cell>
          <cell r="Z2508" t="str">
            <v>European Convention On Human Rights</v>
          </cell>
          <cell r="AA2508" t="str">
            <v>European Convention On Human Rights</v>
          </cell>
        </row>
        <row r="2509">
          <cell r="Y2509" t="str">
            <v>LAWM035</v>
          </cell>
          <cell r="Z2509" t="str">
            <v>European Legal Theories II</v>
          </cell>
          <cell r="AA2509" t="str">
            <v>European Legal Theories II</v>
          </cell>
        </row>
        <row r="2510">
          <cell r="Y2510" t="str">
            <v>LAWM036</v>
          </cell>
          <cell r="Z2510" t="str">
            <v>Mergers and Acquisitions</v>
          </cell>
          <cell r="AA2510" t="str">
            <v>Mergers and Acquisitions</v>
          </cell>
        </row>
        <row r="2511">
          <cell r="Y2511" t="str">
            <v>LAWM042</v>
          </cell>
          <cell r="Z2511" t="str">
            <v>Finance and Investment Law</v>
          </cell>
          <cell r="AA2511" t="str">
            <v>Finance and Investment Law</v>
          </cell>
        </row>
        <row r="2512">
          <cell r="Y2512" t="str">
            <v>LAWM043</v>
          </cell>
          <cell r="Z2512">
            <v>0</v>
          </cell>
          <cell r="AA2512">
            <v>0</v>
          </cell>
        </row>
        <row r="2513">
          <cell r="Y2513" t="str">
            <v>LAWM044</v>
          </cell>
          <cell r="Z2513" t="str">
            <v>Trademarks</v>
          </cell>
          <cell r="AA2513" t="str">
            <v>Trademarks</v>
          </cell>
        </row>
        <row r="2514">
          <cell r="Y2514" t="str">
            <v>LAWM048</v>
          </cell>
          <cell r="Z2514" t="str">
            <v>International Security Regulations</v>
          </cell>
          <cell r="AA2514" t="str">
            <v>International Security Regulations</v>
          </cell>
        </row>
        <row r="2515">
          <cell r="Y2515" t="str">
            <v>LAWM049</v>
          </cell>
          <cell r="Z2515" t="str">
            <v>Foundations in Law and Critique</v>
          </cell>
          <cell r="AA2515" t="str">
            <v>Foundations in Law and Critique</v>
          </cell>
        </row>
        <row r="2516">
          <cell r="Y2516" t="str">
            <v>LAWM050</v>
          </cell>
          <cell r="Z2516" t="str">
            <v>The International Law of Armed Conflict</v>
          </cell>
          <cell r="AA2516" t="str">
            <v>The International Law of Armed Conflict</v>
          </cell>
        </row>
        <row r="2517">
          <cell r="Y2517" t="str">
            <v>LAWM053</v>
          </cell>
          <cell r="Z2517" t="str">
            <v>Corporate Social Responsibility, Globalisation and Law</v>
          </cell>
          <cell r="AA2517" t="str">
            <v>Corporate Social Responsibility, Globalisation and Law</v>
          </cell>
        </row>
        <row r="2518">
          <cell r="Y2518" t="str">
            <v>LAWM054</v>
          </cell>
          <cell r="Z2518" t="str">
            <v>Forensic Linguistics</v>
          </cell>
          <cell r="AA2518" t="str">
            <v>Forensic Linguistics</v>
          </cell>
        </row>
        <row r="2519">
          <cell r="Y2519" t="str">
            <v>LAWM056</v>
          </cell>
          <cell r="Z2519" t="str">
            <v>Land Law and the Political</v>
          </cell>
          <cell r="AA2519" t="str">
            <v>Land Law and the Political</v>
          </cell>
        </row>
        <row r="2520">
          <cell r="Y2520" t="str">
            <v>LAWM058</v>
          </cell>
          <cell r="Z2520" t="str">
            <v>Censorship, Markets and Human Rights</v>
          </cell>
          <cell r="AA2520" t="str">
            <v>Censorship, Markets and Human Rights</v>
          </cell>
        </row>
        <row r="2521">
          <cell r="Y2521" t="str">
            <v>LAWM059</v>
          </cell>
          <cell r="Z2521" t="str">
            <v>EU Company Law</v>
          </cell>
          <cell r="AA2521" t="str">
            <v>EU Company Law</v>
          </cell>
        </row>
        <row r="2522">
          <cell r="Y2522" t="str">
            <v>LAWM060</v>
          </cell>
          <cell r="Z2522" t="str">
            <v>International Criminal Law - Institutions</v>
          </cell>
          <cell r="AA2522" t="str">
            <v>International Criminal Law - Institutions</v>
          </cell>
        </row>
        <row r="2523">
          <cell r="Y2523" t="str">
            <v>LAWM061</v>
          </cell>
          <cell r="Z2523" t="str">
            <v>International Criminal Law - Crimes and Criminal Responsibility</v>
          </cell>
          <cell r="AA2523" t="str">
            <v>International Criminal Law - Crimes and Criminal Responsibility</v>
          </cell>
        </row>
        <row r="2524">
          <cell r="Y2524" t="str">
            <v>LAWM062</v>
          </cell>
          <cell r="Z2524" t="str">
            <v>International Legal Theories</v>
          </cell>
          <cell r="AA2524" t="str">
            <v>International Legal Theories</v>
          </cell>
        </row>
        <row r="2525">
          <cell r="Y2525" t="str">
            <v>LAWM063</v>
          </cell>
          <cell r="Z2525" t="str">
            <v>Human Dignity and Human Rights in the EU</v>
          </cell>
          <cell r="AA2525" t="str">
            <v>Human Dignity and Human Rights in the EU</v>
          </cell>
        </row>
        <row r="2526">
          <cell r="Y2526" t="str">
            <v>LAWM064</v>
          </cell>
          <cell r="Z2526" t="str">
            <v>European Internal Market Law</v>
          </cell>
          <cell r="AA2526" t="str">
            <v>European Internal Market Law</v>
          </cell>
        </row>
        <row r="2527">
          <cell r="Y2527" t="str">
            <v>LAWM066</v>
          </cell>
          <cell r="Z2527" t="str">
            <v>Admiralty Law</v>
          </cell>
          <cell r="AA2527" t="str">
            <v>Admiralty Law</v>
          </cell>
        </row>
        <row r="2528">
          <cell r="Y2528" t="str">
            <v>LAWM067</v>
          </cell>
          <cell r="Z2528" t="str">
            <v>Carriage of Goods by Sea</v>
          </cell>
          <cell r="AA2528" t="str">
            <v>Carriage of Goods by Sea</v>
          </cell>
        </row>
        <row r="2529">
          <cell r="Y2529" t="str">
            <v>LAWM068</v>
          </cell>
          <cell r="Z2529" t="str">
            <v>Conflict of Laws</v>
          </cell>
          <cell r="AA2529" t="str">
            <v>Conflict of Laws</v>
          </cell>
        </row>
        <row r="2530">
          <cell r="Y2530" t="str">
            <v>LAWM069</v>
          </cell>
          <cell r="Z2530" t="str">
            <v>Consumer Protection</v>
          </cell>
          <cell r="AA2530" t="str">
            <v>Consumer Protection</v>
          </cell>
        </row>
        <row r="2531">
          <cell r="Y2531" t="str">
            <v>LAWM071</v>
          </cell>
          <cell r="Z2531" t="str">
            <v>International Securities and Finance</v>
          </cell>
          <cell r="AA2531" t="str">
            <v>International Securities and Finance</v>
          </cell>
        </row>
        <row r="2532">
          <cell r="Y2532" t="str">
            <v>LAWM072</v>
          </cell>
          <cell r="Z2532" t="str">
            <v>International Trade</v>
          </cell>
          <cell r="AA2532" t="str">
            <v>International Trade</v>
          </cell>
        </row>
        <row r="2533">
          <cell r="Y2533" t="str">
            <v>LAWM073</v>
          </cell>
          <cell r="Z2533" t="str">
            <v>World Trade Law</v>
          </cell>
          <cell r="AA2533" t="str">
            <v>World Trade Law</v>
          </cell>
        </row>
        <row r="2534">
          <cell r="Y2534" t="str">
            <v>LAWM074</v>
          </cell>
          <cell r="Z2534">
            <v>0</v>
          </cell>
          <cell r="AA2534">
            <v>0</v>
          </cell>
        </row>
        <row r="2535">
          <cell r="Y2535" t="str">
            <v>LAWM075</v>
          </cell>
          <cell r="Z2535" t="str">
            <v>Copyright Law</v>
          </cell>
          <cell r="AA2535" t="str">
            <v>Copyright Law</v>
          </cell>
        </row>
        <row r="2536">
          <cell r="Y2536" t="str">
            <v>LAWM078</v>
          </cell>
          <cell r="Z2536" t="str">
            <v>Environmental Law and Policy</v>
          </cell>
          <cell r="AA2536" t="str">
            <v>Environmental Law and Policy</v>
          </cell>
        </row>
        <row r="2537">
          <cell r="Y2537" t="str">
            <v>LAWM079</v>
          </cell>
          <cell r="Z2537" t="str">
            <v>Marine Insurance</v>
          </cell>
          <cell r="AA2537" t="str">
            <v>Marine Insurance</v>
          </cell>
        </row>
        <row r="2538">
          <cell r="Y2538" t="str">
            <v>LAWM080</v>
          </cell>
          <cell r="Z2538" t="str">
            <v>International Banking Law</v>
          </cell>
          <cell r="AA2538" t="str">
            <v>International Banking Law</v>
          </cell>
        </row>
        <row r="2539">
          <cell r="Y2539" t="str">
            <v>LAWM081</v>
          </cell>
          <cell r="Z2539" t="str">
            <v>International Investment Law and Arbitration</v>
          </cell>
          <cell r="AA2539" t="str">
            <v>International Investment Law and Arbitration</v>
          </cell>
        </row>
        <row r="2540">
          <cell r="Y2540" t="str">
            <v>LAWM083</v>
          </cell>
          <cell r="Z2540">
            <v>0</v>
          </cell>
          <cell r="AA2540">
            <v>0</v>
          </cell>
        </row>
        <row r="2541">
          <cell r="Y2541" t="str">
            <v>LAWM084</v>
          </cell>
          <cell r="Z2541" t="str">
            <v>International Arbitration</v>
          </cell>
          <cell r="AA2541" t="str">
            <v>International Arbitration</v>
          </cell>
        </row>
        <row r="2542">
          <cell r="Y2542" t="str">
            <v>LAWM087</v>
          </cell>
          <cell r="Z2542" t="str">
            <v>Competition Law</v>
          </cell>
          <cell r="AA2542" t="str">
            <v>Competition Law</v>
          </cell>
        </row>
        <row r="2543">
          <cell r="Y2543" t="str">
            <v>LAWM089</v>
          </cell>
          <cell r="Z2543" t="str">
            <v>Consumer Protection</v>
          </cell>
          <cell r="AA2543">
            <v>0</v>
          </cell>
        </row>
        <row r="2544">
          <cell r="Y2544" t="str">
            <v>LAWM090</v>
          </cell>
          <cell r="Z2544" t="str">
            <v>EU Internal Market Law</v>
          </cell>
          <cell r="AA2544" t="str">
            <v>EU Internal Market Law</v>
          </cell>
        </row>
        <row r="2545">
          <cell r="Y2545" t="str">
            <v>LAWM091</v>
          </cell>
          <cell r="Z2545" t="str">
            <v>European Contitutionalism</v>
          </cell>
          <cell r="AA2545" t="str">
            <v>European Contitutionalism</v>
          </cell>
        </row>
        <row r="2546">
          <cell r="Y2546" t="str">
            <v>LAWM094</v>
          </cell>
          <cell r="Z2546" t="str">
            <v>Human Dignity and Human Rights in the EU</v>
          </cell>
          <cell r="AA2546" t="str">
            <v>Human Dignity and Human Rights in the EU</v>
          </cell>
        </row>
        <row r="2547">
          <cell r="Y2547" t="str">
            <v>LAWM095</v>
          </cell>
          <cell r="Z2547" t="str">
            <v>Human Rights and International Business Policy</v>
          </cell>
          <cell r="AA2547" t="str">
            <v>Human Rights and International Business Policy</v>
          </cell>
        </row>
        <row r="2548">
          <cell r="Y2548" t="str">
            <v>LAWM096</v>
          </cell>
          <cell r="Z2548">
            <v>0</v>
          </cell>
          <cell r="AA2548">
            <v>0</v>
          </cell>
        </row>
        <row r="2549">
          <cell r="Y2549" t="str">
            <v>LAWM097</v>
          </cell>
          <cell r="Z2549" t="str">
            <v xml:space="preserve">The International Law of Armed Conflict </v>
          </cell>
          <cell r="AA2549">
            <v>0</v>
          </cell>
        </row>
        <row r="2550">
          <cell r="Y2550" t="str">
            <v>LAWM099</v>
          </cell>
          <cell r="Z2550" t="str">
            <v>International Refugee Law</v>
          </cell>
          <cell r="AA2550" t="str">
            <v>International Refugee Law</v>
          </cell>
        </row>
        <row r="2551">
          <cell r="Y2551" t="str">
            <v>LAWM100</v>
          </cell>
          <cell r="Z2551" t="str">
            <v>Mergers and Acquisitions</v>
          </cell>
          <cell r="AA2551" t="str">
            <v>Mergers and Acquisitions</v>
          </cell>
        </row>
        <row r="2552">
          <cell r="Y2552" t="str">
            <v>LAWM101</v>
          </cell>
          <cell r="Z2552" t="str">
            <v>Patent &amp;amp; Design Law</v>
          </cell>
          <cell r="AA2552">
            <v>0</v>
          </cell>
        </row>
        <row r="2553">
          <cell r="Y2553" t="str">
            <v>LAWM103</v>
          </cell>
          <cell r="Z2553" t="str">
            <v>World Trade Law</v>
          </cell>
          <cell r="AA2553" t="str">
            <v>World Trade Law</v>
          </cell>
        </row>
        <row r="2554">
          <cell r="Y2554" t="str">
            <v>LAWM104</v>
          </cell>
          <cell r="Z2554" t="str">
            <v>Corporate Social Responsibility: Globalisation, Regulation and Law</v>
          </cell>
          <cell r="AA2554" t="str">
            <v>Corporate Social Responsibility: Globalisation, Regulation and Law</v>
          </cell>
        </row>
        <row r="2555">
          <cell r="Y2555" t="str">
            <v>LAWM105</v>
          </cell>
          <cell r="Z2555" t="str">
            <v>Corporate Law &amp;amp; Governance</v>
          </cell>
          <cell r="AA2555">
            <v>0</v>
          </cell>
        </row>
        <row r="2556">
          <cell r="Y2556" t="str">
            <v>LAWM107</v>
          </cell>
          <cell r="Z2556" t="str">
            <v>EU Motor Insurance</v>
          </cell>
          <cell r="AA2556">
            <v>0</v>
          </cell>
        </row>
        <row r="2557">
          <cell r="Y2557" t="str">
            <v>LAWM610</v>
          </cell>
          <cell r="Z2557" t="str">
            <v>Transnational Commercial Law</v>
          </cell>
          <cell r="AA2557" t="str">
            <v>Transnational Commercial Law</v>
          </cell>
        </row>
        <row r="2558">
          <cell r="Y2558" t="str">
            <v>LAWM618A</v>
          </cell>
          <cell r="Z2558" t="str">
            <v>Comparative Comm Conflict of Laws</v>
          </cell>
          <cell r="AA2558" t="str">
            <v>Comparative Comm Conflict of Laws</v>
          </cell>
        </row>
        <row r="2559">
          <cell r="Y2559" t="str">
            <v>LAWM631</v>
          </cell>
          <cell r="Z2559" t="str">
            <v>Human Rights and International Business Policy</v>
          </cell>
          <cell r="AA2559" t="str">
            <v>Human Rights and International Business Policy</v>
          </cell>
        </row>
        <row r="2560">
          <cell r="Y2560" t="str">
            <v>LAWM635</v>
          </cell>
          <cell r="Z2560" t="str">
            <v>Immigrants and Refugees in EU</v>
          </cell>
          <cell r="AA2560" t="str">
            <v>Immigrants and Refugees in EU</v>
          </cell>
        </row>
        <row r="2561">
          <cell r="Y2561" t="str">
            <v>LAWM640</v>
          </cell>
          <cell r="Z2561" t="str">
            <v>Dissertation</v>
          </cell>
          <cell r="AA2561" t="str">
            <v>Dissertation</v>
          </cell>
        </row>
        <row r="2562">
          <cell r="Y2562" t="str">
            <v>LAWM645</v>
          </cell>
          <cell r="Z2562" t="str">
            <v>Ec Consumer Protection</v>
          </cell>
          <cell r="AA2562" t="str">
            <v>Ec Consumer Protection</v>
          </cell>
        </row>
        <row r="2563">
          <cell r="Y2563" t="str">
            <v>LAWM648</v>
          </cell>
          <cell r="Z2563" t="str">
            <v>European Constitutionalism</v>
          </cell>
          <cell r="AA2563" t="str">
            <v>European Constitutionalism</v>
          </cell>
        </row>
        <row r="2564">
          <cell r="Y2564" t="str">
            <v>LAWM649</v>
          </cell>
          <cell r="Z2564" t="str">
            <v>European Private Law</v>
          </cell>
          <cell r="AA2564" t="str">
            <v>European Private Law</v>
          </cell>
        </row>
        <row r="2565">
          <cell r="Y2565" t="str">
            <v>LAWM663</v>
          </cell>
          <cell r="Z2565" t="str">
            <v>European Comparative Law</v>
          </cell>
          <cell r="AA2565" t="str">
            <v>European Comparative Law</v>
          </cell>
        </row>
        <row r="2566">
          <cell r="Y2566" t="str">
            <v>LAWM666A</v>
          </cell>
          <cell r="Z2566" t="str">
            <v>EC Internal Market Law</v>
          </cell>
          <cell r="AA2566" t="str">
            <v>EC Internal Market Law</v>
          </cell>
        </row>
        <row r="2567">
          <cell r="Y2567" t="str">
            <v>LAWM668</v>
          </cell>
          <cell r="Z2567" t="str">
            <v>International Intellectual Property Law</v>
          </cell>
          <cell r="AA2567" t="str">
            <v>International Intellectual Property Law</v>
          </cell>
        </row>
        <row r="2568">
          <cell r="Y2568" t="str">
            <v>LAWM670</v>
          </cell>
          <cell r="Z2568" t="str">
            <v>European Convention On Human Rights</v>
          </cell>
          <cell r="AA2568" t="str">
            <v>European Convention On Human Rights</v>
          </cell>
        </row>
        <row r="2569">
          <cell r="Y2569" t="str">
            <v>LAWM671</v>
          </cell>
          <cell r="Z2569" t="str">
            <v>International Human Rights Law</v>
          </cell>
          <cell r="AA2569" t="str">
            <v>International Human Rights Law</v>
          </cell>
        </row>
        <row r="2570">
          <cell r="Y2570" t="str">
            <v>LAWM672</v>
          </cell>
          <cell r="Z2570" t="str">
            <v>International Refugee Law</v>
          </cell>
          <cell r="AA2570" t="str">
            <v>International Refugee Law</v>
          </cell>
        </row>
        <row r="2571">
          <cell r="Y2571" t="str">
            <v>LAWM673A</v>
          </cell>
          <cell r="Z2571" t="str">
            <v>Copyright Law and Policy</v>
          </cell>
          <cell r="AA2571" t="str">
            <v>Copyright Law and Policy</v>
          </cell>
        </row>
        <row r="2572">
          <cell r="Y2572" t="str">
            <v>LAWM683</v>
          </cell>
          <cell r="Z2572" t="str">
            <v>International Criminal Law</v>
          </cell>
          <cell r="AA2572" t="str">
            <v>International Criminal Law</v>
          </cell>
        </row>
        <row r="2573">
          <cell r="Y2573" t="str">
            <v>LAWM684</v>
          </cell>
          <cell r="Z2573" t="str">
            <v>International Humanitarian Law</v>
          </cell>
          <cell r="AA2573" t="str">
            <v>International Humanitarian Law</v>
          </cell>
        </row>
        <row r="2574">
          <cell r="Y2574" t="str">
            <v>LAWM686</v>
          </cell>
          <cell r="Z2574" t="str">
            <v>Approaches to Research in Law (ESRC)</v>
          </cell>
          <cell r="AA2574" t="str">
            <v>Approaches to Research in Law (ESRC)</v>
          </cell>
        </row>
        <row r="2575">
          <cell r="Y2575" t="str">
            <v>LAWM687</v>
          </cell>
          <cell r="Z2575" t="str">
            <v>Socio-Legal Research Skills</v>
          </cell>
          <cell r="AA2575" t="str">
            <v>Socio-Legal Research Skills</v>
          </cell>
        </row>
        <row r="2576">
          <cell r="Y2576" t="str">
            <v>LAWM689</v>
          </cell>
          <cell r="Z2576" t="str">
            <v>The Family, Law and Social Change</v>
          </cell>
          <cell r="AA2576" t="str">
            <v>The Family, Law and Social Change</v>
          </cell>
        </row>
        <row r="2577">
          <cell r="Y2577" t="str">
            <v>LAWM692</v>
          </cell>
          <cell r="Z2577" t="str">
            <v>Principles of International Trade</v>
          </cell>
          <cell r="AA2577" t="str">
            <v>Principles of International Trade</v>
          </cell>
        </row>
        <row r="2578">
          <cell r="Y2578" t="str">
            <v>LAWM696</v>
          </cell>
          <cell r="Z2578" t="str">
            <v>Patent Law and Policy</v>
          </cell>
          <cell r="AA2578" t="str">
            <v>Patent Law and Policy</v>
          </cell>
        </row>
        <row r="2579">
          <cell r="Y2579" t="str">
            <v>LAWM703</v>
          </cell>
          <cell r="Z2579" t="str">
            <v>International Criminal Law in Practice-The Hague Trip</v>
          </cell>
          <cell r="AA2579" t="str">
            <v>International Criminal Law in Practice-The Hague Trip</v>
          </cell>
        </row>
        <row r="2580">
          <cell r="Y2580" t="str">
            <v>LAWM704</v>
          </cell>
          <cell r="Z2580" t="str">
            <v>Human Rights and the United Nations-Study Trip</v>
          </cell>
          <cell r="AA2580" t="str">
            <v>Human Rights and the United Nations-Study Trip</v>
          </cell>
        </row>
        <row r="2581">
          <cell r="Y2581" t="str">
            <v>LAWM708</v>
          </cell>
          <cell r="Z2581" t="str">
            <v>European Law in Practice: Visit to Brussels</v>
          </cell>
          <cell r="AA2581" t="str">
            <v>European Law in Practice: Visit to Brussels</v>
          </cell>
        </row>
        <row r="2582">
          <cell r="Y2582" t="str">
            <v>LAWM709</v>
          </cell>
          <cell r="Z2582">
            <v>0</v>
          </cell>
          <cell r="AA2582">
            <v>0</v>
          </cell>
        </row>
        <row r="2583">
          <cell r="Y2583" t="str">
            <v>LAWM710</v>
          </cell>
          <cell r="Z2583" t="str">
            <v>Corporate Insolvency Law</v>
          </cell>
          <cell r="AA2583" t="str">
            <v>Corporate Insolvency Law</v>
          </cell>
        </row>
        <row r="2584">
          <cell r="Y2584" t="str">
            <v>LAWM711</v>
          </cell>
          <cell r="Z2584" t="str">
            <v>Environmental and Energy Law</v>
          </cell>
          <cell r="AA2584" t="str">
            <v>Environmental and Energy Law</v>
          </cell>
        </row>
        <row r="2585">
          <cell r="Y2585" t="str">
            <v>LAWM712</v>
          </cell>
          <cell r="Z2585" t="str">
            <v>International Law of Cyber Operations</v>
          </cell>
          <cell r="AA2585" t="str">
            <v>International Law of Cyber Operations</v>
          </cell>
        </row>
        <row r="2586">
          <cell r="Y2586" t="str">
            <v>LAWM713</v>
          </cell>
          <cell r="Z2586" t="str">
            <v>NATO Legal Advisors Course</v>
          </cell>
          <cell r="AA2586" t="str">
            <v>NATO Legal Advisors Course</v>
          </cell>
        </row>
        <row r="2587">
          <cell r="Y2587" t="str">
            <v>LAWM714</v>
          </cell>
          <cell r="Z2587" t="str">
            <v>Oil and Gas</v>
          </cell>
          <cell r="AA2587">
            <v>0</v>
          </cell>
        </row>
        <row r="2588">
          <cell r="Y2588" t="str">
            <v>LAWM715</v>
          </cell>
          <cell r="Z2588" t="str">
            <v>International Migration and the Law</v>
          </cell>
          <cell r="AA2588">
            <v>0</v>
          </cell>
        </row>
        <row r="2589">
          <cell r="Y2589" t="str">
            <v>LAWM907</v>
          </cell>
          <cell r="Z2589" t="str">
            <v>LLM Induction</v>
          </cell>
          <cell r="AA2589">
            <v>0</v>
          </cell>
        </row>
        <row r="2590">
          <cell r="Y2590" t="str">
            <v>LES2001</v>
          </cell>
          <cell r="Z2590" t="str">
            <v>Grand Challenges Cornwall</v>
          </cell>
          <cell r="AA2590" t="str">
            <v>Grand Challenges Cornwall</v>
          </cell>
        </row>
        <row r="2591">
          <cell r="Y2591" t="str">
            <v>LIB1001</v>
          </cell>
          <cell r="Z2591">
            <v>0</v>
          </cell>
          <cell r="AA2591">
            <v>0</v>
          </cell>
        </row>
        <row r="2592">
          <cell r="Y2592" t="str">
            <v>LIB1002</v>
          </cell>
          <cell r="Z2592" t="str">
            <v>Foodways and Consumption</v>
          </cell>
          <cell r="AA2592" t="str">
            <v>Foodways and Consumption</v>
          </cell>
        </row>
        <row r="2593">
          <cell r="Y2593" t="str">
            <v>LIB1003</v>
          </cell>
          <cell r="Z2593" t="str">
            <v>Body and Culture</v>
          </cell>
          <cell r="AA2593" t="str">
            <v>Body and Culture</v>
          </cell>
        </row>
        <row r="2594">
          <cell r="Y2594" t="str">
            <v>LIB1101</v>
          </cell>
          <cell r="Z2594" t="str">
            <v>The Art of Reading and Writing</v>
          </cell>
          <cell r="AA2594" t="str">
            <v>The Art of Reading and Writing</v>
          </cell>
        </row>
        <row r="2595">
          <cell r="Y2595" t="str">
            <v>LIB1102</v>
          </cell>
          <cell r="Z2595" t="str">
            <v>Foodways and Consumptions</v>
          </cell>
          <cell r="AA2595" t="str">
            <v>Foodways and Consumptions</v>
          </cell>
        </row>
        <row r="2596">
          <cell r="Y2596" t="str">
            <v>LIB1103</v>
          </cell>
          <cell r="Z2596">
            <v>0</v>
          </cell>
          <cell r="AA2596">
            <v>0</v>
          </cell>
        </row>
        <row r="2597">
          <cell r="Y2597" t="str">
            <v>LIB2000</v>
          </cell>
          <cell r="Z2597" t="str">
            <v>Think Tank</v>
          </cell>
          <cell r="AA2597" t="str">
            <v>Think Tank</v>
          </cell>
        </row>
        <row r="2598">
          <cell r="Y2598" t="str">
            <v>MBAM801</v>
          </cell>
          <cell r="Z2598" t="str">
            <v>The Changing Business Environment</v>
          </cell>
          <cell r="AA2598" t="str">
            <v>The Changing Business Environment</v>
          </cell>
        </row>
        <row r="2599">
          <cell r="Y2599" t="str">
            <v>MBAM801A</v>
          </cell>
          <cell r="Z2599" t="str">
            <v>The Changing Business Environment</v>
          </cell>
          <cell r="AA2599" t="str">
            <v>The Changing Business Environment</v>
          </cell>
        </row>
        <row r="2600">
          <cell r="Y2600" t="str">
            <v>MBAM802</v>
          </cell>
          <cell r="Z2600" t="str">
            <v>Integrated Accounting</v>
          </cell>
          <cell r="AA2600" t="str">
            <v>Integrated Accounting</v>
          </cell>
        </row>
        <row r="2601">
          <cell r="Y2601" t="str">
            <v>MBAM803</v>
          </cell>
          <cell r="Z2601" t="str">
            <v>Finance and Responsible Investment</v>
          </cell>
          <cell r="AA2601" t="str">
            <v>Finance and Responsible Investment</v>
          </cell>
        </row>
        <row r="2602">
          <cell r="Y2602" t="str">
            <v>MBAM804</v>
          </cell>
          <cell r="Z2602" t="str">
            <v>Marketing and Customer Engagement</v>
          </cell>
          <cell r="AA2602" t="str">
            <v>Marketing and Customer Engagement</v>
          </cell>
        </row>
        <row r="2603">
          <cell r="Y2603" t="str">
            <v>MBAM805</v>
          </cell>
          <cell r="Z2603" t="str">
            <v>Leadership Development</v>
          </cell>
          <cell r="AA2603" t="str">
            <v>Leadership Development</v>
          </cell>
        </row>
        <row r="2604">
          <cell r="Y2604" t="str">
            <v>MBAM806</v>
          </cell>
          <cell r="Z2604" t="str">
            <v>Managing Strategic Resources and Operations</v>
          </cell>
          <cell r="AA2604" t="str">
            <v>Managing Strategic Resources and Operations</v>
          </cell>
        </row>
        <row r="2605">
          <cell r="Y2605" t="str">
            <v>MBAM807</v>
          </cell>
          <cell r="Z2605" t="str">
            <v>Economics for a Sustainable World</v>
          </cell>
          <cell r="AA2605" t="str">
            <v>Economics for a Sustainable World</v>
          </cell>
        </row>
        <row r="2606">
          <cell r="Y2606" t="str">
            <v>MBAM808</v>
          </cell>
          <cell r="Z2606" t="str">
            <v>The Human Factor in Sustainable Organisations</v>
          </cell>
          <cell r="AA2606" t="str">
            <v>The Human Factor in Sustainable Organisations</v>
          </cell>
        </row>
        <row r="2607">
          <cell r="Y2607" t="str">
            <v>MBAM809</v>
          </cell>
          <cell r="Z2607" t="str">
            <v>Strategic and Responsible Innovation Management</v>
          </cell>
          <cell r="AA2607" t="str">
            <v>Strategic and Responsible Innovation Management</v>
          </cell>
        </row>
        <row r="2608">
          <cell r="Y2608" t="str">
            <v>MBAM810</v>
          </cell>
          <cell r="Z2608" t="str">
            <v>Global Strategic Analysis and Management</v>
          </cell>
          <cell r="AA2608" t="str">
            <v>Global Strategic Analysis and Management</v>
          </cell>
        </row>
        <row r="2609">
          <cell r="Y2609" t="str">
            <v>MBAM811</v>
          </cell>
          <cell r="Z2609" t="str">
            <v>Sustainability Consulting Project</v>
          </cell>
          <cell r="AA2609" t="str">
            <v>Sustainability Consulting Project</v>
          </cell>
        </row>
        <row r="2610">
          <cell r="Y2610" t="str">
            <v>MBAM812</v>
          </cell>
          <cell r="Z2610" t="str">
            <v>Research Dissertation</v>
          </cell>
          <cell r="AA2610" t="str">
            <v>Research Dissertation</v>
          </cell>
        </row>
        <row r="2611">
          <cell r="Y2611" t="str">
            <v>MBAM813</v>
          </cell>
          <cell r="Z2611" t="str">
            <v>Solutions for Environmental Management</v>
          </cell>
          <cell r="AA2611" t="str">
            <v>Solutions for Environmental Management</v>
          </cell>
        </row>
        <row r="2612">
          <cell r="Y2612" t="str">
            <v>MBAM814</v>
          </cell>
          <cell r="Z2612" t="str">
            <v>Governance and Ethics in Business</v>
          </cell>
          <cell r="AA2612" t="str">
            <v>Governance and Ethics in Business</v>
          </cell>
        </row>
        <row r="2613">
          <cell r="Y2613" t="str">
            <v>MBAM815</v>
          </cell>
          <cell r="Z2613" t="str">
            <v>Entrepreneurship: Starting Successful New Ventures</v>
          </cell>
          <cell r="AA2613" t="str">
            <v>Entrepreneurship: Starting Successful New Ventures</v>
          </cell>
        </row>
        <row r="2614">
          <cell r="Y2614" t="str">
            <v>MBAM816</v>
          </cell>
          <cell r="Z2614" t="str">
            <v>Collaborating and Partnering</v>
          </cell>
          <cell r="AA2614" t="str">
            <v>Collaborating and Partnering</v>
          </cell>
        </row>
        <row r="2615">
          <cell r="Y2615" t="str">
            <v>MBAM817</v>
          </cell>
          <cell r="Z2615" t="str">
            <v>Sustainable Supply Management</v>
          </cell>
          <cell r="AA2615" t="str">
            <v>Sustainable Supply Management</v>
          </cell>
        </row>
        <row r="2616">
          <cell r="Y2616" t="str">
            <v>MBAM818</v>
          </cell>
          <cell r="Z2616" t="str">
            <v>Exploring Leadership</v>
          </cell>
          <cell r="AA2616" t="str">
            <v>Exploring Leadership</v>
          </cell>
        </row>
        <row r="2617">
          <cell r="Y2617" t="str">
            <v>MBAM820</v>
          </cell>
          <cell r="Z2617" t="str">
            <v>Innovations in Sustainable Finance</v>
          </cell>
          <cell r="AA2617" t="str">
            <v>Innovations in Sustainable Finance</v>
          </cell>
        </row>
        <row r="2618">
          <cell r="Y2618" t="str">
            <v>MBAM821</v>
          </cell>
          <cell r="Z2618" t="str">
            <v>Biomimicry and Business: Learning from Nature</v>
          </cell>
          <cell r="AA2618" t="str">
            <v>Biomimicry and Business: Learning from Nature</v>
          </cell>
        </row>
        <row r="2619">
          <cell r="Y2619" t="str">
            <v>MBAM822</v>
          </cell>
          <cell r="Z2619" t="str">
            <v>Managing Around the World</v>
          </cell>
          <cell r="AA2619" t="str">
            <v>Managing Around the World</v>
          </cell>
        </row>
        <row r="2620">
          <cell r="Y2620" t="str">
            <v>MBAM824</v>
          </cell>
          <cell r="Z2620">
            <v>0</v>
          </cell>
          <cell r="AA2620">
            <v>0</v>
          </cell>
        </row>
        <row r="2621">
          <cell r="Y2621" t="str">
            <v>MBAM825</v>
          </cell>
          <cell r="Z2621">
            <v>0</v>
          </cell>
          <cell r="AA2621">
            <v>0</v>
          </cell>
        </row>
        <row r="2622">
          <cell r="Y2622" t="str">
            <v>MBAM826</v>
          </cell>
          <cell r="Z2622">
            <v>0</v>
          </cell>
          <cell r="AA2622">
            <v>0</v>
          </cell>
        </row>
        <row r="2623">
          <cell r="Y2623" t="str">
            <v>MBAM828</v>
          </cell>
          <cell r="Z2623">
            <v>0</v>
          </cell>
          <cell r="AA2623">
            <v>0</v>
          </cell>
        </row>
        <row r="2624">
          <cell r="Y2624" t="str">
            <v>MBAM829</v>
          </cell>
          <cell r="Z2624">
            <v>0</v>
          </cell>
          <cell r="AA2624">
            <v>0</v>
          </cell>
        </row>
        <row r="2625">
          <cell r="Y2625" t="str">
            <v>MBAM830</v>
          </cell>
          <cell r="Z2625" t="str">
            <v>Customer-Focused Organisations</v>
          </cell>
          <cell r="AA2625" t="str">
            <v>Customer-Focused Organisations</v>
          </cell>
        </row>
        <row r="2626">
          <cell r="Y2626" t="str">
            <v>MBAM831</v>
          </cell>
          <cell r="Z2626" t="str">
            <v>Leadership Exchange</v>
          </cell>
          <cell r="AA2626" t="str">
            <v>Leadership Exchange</v>
          </cell>
        </row>
        <row r="2627">
          <cell r="Y2627" t="str">
            <v>MBAM832</v>
          </cell>
          <cell r="Z2627" t="str">
            <v>Contemporary Topics for Sustainable Practice</v>
          </cell>
          <cell r="AA2627" t="str">
            <v>Contemporary Topics for Sustainable Practice</v>
          </cell>
        </row>
        <row r="2628">
          <cell r="Y2628" t="str">
            <v>MBAM833</v>
          </cell>
          <cell r="Z2628" t="str">
            <v>Sustainability in Context</v>
          </cell>
          <cell r="AA2628" t="str">
            <v>Sustainability in Context</v>
          </cell>
        </row>
        <row r="2629">
          <cell r="Y2629" t="str">
            <v>MBAM834</v>
          </cell>
          <cell r="Z2629" t="str">
            <v>Business to Business Marketing</v>
          </cell>
          <cell r="AA2629" t="str">
            <v>Business to Business Marketing</v>
          </cell>
        </row>
        <row r="2630">
          <cell r="Y2630" t="str">
            <v>MBAM835</v>
          </cell>
          <cell r="Z2630">
            <v>0</v>
          </cell>
          <cell r="AA2630">
            <v>0</v>
          </cell>
        </row>
        <row r="2631">
          <cell r="Y2631" t="str">
            <v>MBAM839</v>
          </cell>
          <cell r="Z2631" t="str">
            <v>Innvovation and Knowledge in the Wilds</v>
          </cell>
          <cell r="AA2631" t="str">
            <v>Innvovation and Knowledge in the Wilds</v>
          </cell>
        </row>
        <row r="2632">
          <cell r="Y2632" t="str">
            <v>MBAM840</v>
          </cell>
          <cell r="Z2632" t="str">
            <v>Practical Insights Into Data and Analytics</v>
          </cell>
          <cell r="AA2632" t="str">
            <v>Practical Insights Into Data and Analytics</v>
          </cell>
        </row>
        <row r="2633">
          <cell r="Y2633" t="str">
            <v>MBAM841</v>
          </cell>
          <cell r="Z2633" t="str">
            <v>Negotiating, Collaboration and Partnering</v>
          </cell>
          <cell r="AA2633" t="str">
            <v>Negotiating, Collaboration and Partnering</v>
          </cell>
        </row>
        <row r="2634">
          <cell r="Y2634" t="str">
            <v>MBAM842</v>
          </cell>
          <cell r="Z2634" t="str">
            <v>The Entrepreneurial Mind-set and the Process of New Venture Creation for Tomorrow's Leaders</v>
          </cell>
          <cell r="AA2634" t="str">
            <v>The Entrepreneurial Mind-set and the Process of New Venture Creation for Tomorrow's Leaders</v>
          </cell>
        </row>
        <row r="2635">
          <cell r="Y2635" t="str">
            <v>MDC1100</v>
          </cell>
          <cell r="Z2635" t="str">
            <v>Applied Medical Knowledge Tests 1</v>
          </cell>
          <cell r="AA2635" t="str">
            <v>Applied Medical Knowledge Tests 1</v>
          </cell>
        </row>
        <row r="2636">
          <cell r="Y2636" t="str">
            <v>MDC1400</v>
          </cell>
          <cell r="Z2636" t="str">
            <v>Student Selected Components 1</v>
          </cell>
          <cell r="AA2636" t="str">
            <v>Student Selected Components 1</v>
          </cell>
        </row>
        <row r="2637">
          <cell r="Y2637" t="str">
            <v>MLF1001</v>
          </cell>
          <cell r="Z2637" t="str">
            <v>French Language</v>
          </cell>
          <cell r="AA2637" t="str">
            <v>French Language</v>
          </cell>
        </row>
        <row r="2638">
          <cell r="Y2638" t="str">
            <v>MLF1014</v>
          </cell>
          <cell r="Z2638" t="str">
            <v>Love and Death in French Culture</v>
          </cell>
          <cell r="AA2638" t="str">
            <v>Love and Death in French Culture</v>
          </cell>
        </row>
        <row r="2639">
          <cell r="Y2639" t="str">
            <v>MLF1015</v>
          </cell>
          <cell r="Z2639" t="str">
            <v>War and Conflict in French Literature</v>
          </cell>
          <cell r="AA2639" t="str">
            <v>War and Conflict in French Literature</v>
          </cell>
        </row>
        <row r="2640">
          <cell r="Y2640" t="str">
            <v>MLF1103</v>
          </cell>
          <cell r="Z2640" t="str">
            <v>The French Language  Present and Past</v>
          </cell>
          <cell r="AA2640" t="str">
            <v>The French Language  Present and Past</v>
          </cell>
        </row>
        <row r="2641">
          <cell r="Y2641" t="str">
            <v>MLF1105</v>
          </cell>
          <cell r="Z2641" t="str">
            <v>An Introduction to French Thought</v>
          </cell>
          <cell r="AA2641" t="str">
            <v>An Introduction to French Thought</v>
          </cell>
        </row>
        <row r="2642">
          <cell r="Y2642" t="str">
            <v>MLF1119</v>
          </cell>
          <cell r="Z2642" t="str">
            <v>French Cinema from the New Wave to the Present Day</v>
          </cell>
          <cell r="AA2642" t="str">
            <v>French Cinema from the New Wave to the Present Day</v>
          </cell>
        </row>
        <row r="2643">
          <cell r="Y2643" t="str">
            <v>MLF1121</v>
          </cell>
          <cell r="Z2643" t="str">
            <v>French Visual History</v>
          </cell>
          <cell r="AA2643" t="str">
            <v>French Visual History</v>
          </cell>
        </row>
        <row r="2644">
          <cell r="Y2644" t="str">
            <v>MLF2001</v>
          </cell>
          <cell r="Z2644" t="str">
            <v>French Language Written and Oral</v>
          </cell>
          <cell r="AA2644" t="str">
            <v>French Language Written and Oral</v>
          </cell>
        </row>
        <row r="2645">
          <cell r="Y2645" t="str">
            <v>MLF2003</v>
          </cell>
          <cell r="Z2645" t="str">
            <v>Freedom and French Realism</v>
          </cell>
          <cell r="AA2645" t="str">
            <v>Freedom and French Realism</v>
          </cell>
        </row>
        <row r="2646">
          <cell r="Y2646" t="str">
            <v>MLF2012</v>
          </cell>
          <cell r="Z2646" t="str">
            <v>Evolution of the French Language</v>
          </cell>
          <cell r="AA2646" t="str">
            <v>Evolution of the French Language</v>
          </cell>
        </row>
        <row r="2647">
          <cell r="Y2647" t="str">
            <v>MLF2029</v>
          </cell>
          <cell r="Z2647" t="str">
            <v>Varieties of French</v>
          </cell>
          <cell r="AA2647" t="str">
            <v>Varieties of French</v>
          </cell>
        </row>
        <row r="2648">
          <cell r="Y2648" t="str">
            <v>MLF2042</v>
          </cell>
          <cell r="Z2648" t="str">
            <v>Intro Post Colonial Francophone Cinema</v>
          </cell>
          <cell r="AA2648" t="str">
            <v>Intro Post Colonial Francophone Cinema</v>
          </cell>
        </row>
        <row r="2649">
          <cell r="Y2649" t="str">
            <v>MLF2048</v>
          </cell>
          <cell r="Z2649" t="str">
            <v>Humour in Medieval and Early Modern France</v>
          </cell>
          <cell r="AA2649" t="str">
            <v>Humour in Medieval and Early Modern France</v>
          </cell>
        </row>
        <row r="2650">
          <cell r="Y2650" t="str">
            <v>MLF2053</v>
          </cell>
          <cell r="Z2650" t="str">
            <v>French Theatre of the Avant-Garde</v>
          </cell>
          <cell r="AA2650" t="str">
            <v>French Theatre of the Avant-Garde</v>
          </cell>
        </row>
        <row r="2651">
          <cell r="Y2651" t="str">
            <v>MLF2056</v>
          </cell>
          <cell r="Z2651" t="str">
            <v>Provoking Thoughts - French Literature &amp; Philosophy From the Renaissance to the 20th Century</v>
          </cell>
          <cell r="AA2651" t="str">
            <v>Provoking Thoughts - French Literature &amp; Philosophy From the Renaissance to the 20th Century</v>
          </cell>
        </row>
        <row r="2652">
          <cell r="Y2652" t="str">
            <v>MLF2063</v>
          </cell>
          <cell r="Z2652" t="str">
            <v>Crime and Punishment in French Fiction</v>
          </cell>
          <cell r="AA2652" t="str">
            <v>Crime and Punishment in French Fiction</v>
          </cell>
        </row>
        <row r="2653">
          <cell r="Y2653" t="str">
            <v>MLF2065</v>
          </cell>
          <cell r="Z2653" t="str">
            <v>Contemporary French Film: Issues and Debates</v>
          </cell>
          <cell r="AA2653" t="str">
            <v>Contemporary French Film: Issues and Debates</v>
          </cell>
        </row>
        <row r="2654">
          <cell r="Y2654" t="str">
            <v>MLF2066</v>
          </cell>
          <cell r="Z2654" t="str">
            <v>Intimate Spaces of the French Enlightenment</v>
          </cell>
          <cell r="AA2654" t="str">
            <v>Intimate Spaces of the French Enlightenment</v>
          </cell>
        </row>
        <row r="2655">
          <cell r="Y2655" t="str">
            <v>MLF2067</v>
          </cell>
          <cell r="Z2655" t="str">
            <v>Gender and Resistance: Contemporary Women's Writing in French</v>
          </cell>
          <cell r="AA2655" t="str">
            <v>Gender and Resistance: Contemporary Women's Writing in French</v>
          </cell>
        </row>
        <row r="2656">
          <cell r="Y2656" t="str">
            <v>MLF2068</v>
          </cell>
          <cell r="Z2656" t="str">
            <v>Telling Stories: Narrative Strategies in 19th and 20th Century Fiction in French</v>
          </cell>
          <cell r="AA2656" t="str">
            <v>Telling Stories: Narrative Strategies in 19th and 20th Century Fiction in French</v>
          </cell>
        </row>
        <row r="2657">
          <cell r="Y2657" t="str">
            <v>MLF2069</v>
          </cell>
          <cell r="Z2657" t="str">
            <v>East is East? Cross-Cultural Encounters in Medieval French Literature</v>
          </cell>
          <cell r="AA2657" t="str">
            <v>East is East? Cross-Cultural Encounters in Medieval French Literature</v>
          </cell>
        </row>
        <row r="2658">
          <cell r="Y2658" t="str">
            <v>MLF3034</v>
          </cell>
          <cell r="Z2658" t="str">
            <v>Sociolinguistics of French</v>
          </cell>
          <cell r="AA2658" t="str">
            <v>Sociolinguistics of French</v>
          </cell>
        </row>
        <row r="2659">
          <cell r="Y2659" t="str">
            <v>MLF3046</v>
          </cell>
          <cell r="Z2659" t="str">
            <v>Dialectology in France</v>
          </cell>
          <cell r="AA2659" t="str">
            <v>Dialectology in France</v>
          </cell>
        </row>
        <row r="2660">
          <cell r="Y2660" t="str">
            <v>MLF3050</v>
          </cell>
          <cell r="Z2660" t="str">
            <v>Music, Poetry, and Society At the Late Medieval French Court</v>
          </cell>
          <cell r="AA2660" t="str">
            <v>Music, Poetry, and Society At the Late Medieval French Court</v>
          </cell>
        </row>
        <row r="2661">
          <cell r="Y2661" t="str">
            <v>MLF3053</v>
          </cell>
          <cell r="Z2661" t="str">
            <v>Looking Awry: Exploring the Unorthodox in Early Modern France</v>
          </cell>
          <cell r="AA2661" t="str">
            <v>Looking Awry: Exploring the Unorthodox in Early Modern France</v>
          </cell>
        </row>
        <row r="2662">
          <cell r="Y2662" t="str">
            <v>MLF3056</v>
          </cell>
          <cell r="Z2662" t="str">
            <v>Cultural Observation in the Ancien Regime</v>
          </cell>
          <cell r="AA2662" t="str">
            <v>Cultural Observation in the Ancien Regime</v>
          </cell>
        </row>
        <row r="2663">
          <cell r="Y2663" t="str">
            <v>MLF3066</v>
          </cell>
          <cell r="Z2663" t="str">
            <v>Contemporary French Visual Culture</v>
          </cell>
          <cell r="AA2663" t="str">
            <v>Contemporary French Visual Culture</v>
          </cell>
        </row>
        <row r="2664">
          <cell r="Y2664" t="str">
            <v>MLF3069</v>
          </cell>
          <cell r="Z2664" t="str">
            <v>Writing Women and Strange Monsters</v>
          </cell>
          <cell r="AA2664" t="str">
            <v>Writing Women and Strange Monsters</v>
          </cell>
        </row>
        <row r="2665">
          <cell r="Y2665" t="str">
            <v>MLF3070</v>
          </cell>
          <cell r="Z2665" t="str">
            <v>Diasporic Cinemas</v>
          </cell>
          <cell r="AA2665" t="str">
            <v>Diasporic Cinemas</v>
          </cell>
        </row>
        <row r="2666">
          <cell r="Y2666" t="str">
            <v>MLF3071</v>
          </cell>
          <cell r="Z2666" t="str">
            <v>Writing the Self: Contemporary Francophone Autobiographies</v>
          </cell>
          <cell r="AA2666" t="str">
            <v>Writing the Self: Contemporary Francophone Autobiographies</v>
          </cell>
        </row>
        <row r="2667">
          <cell r="Y2667" t="str">
            <v>MLF3072</v>
          </cell>
          <cell r="Z2667" t="str">
            <v>Sex and the Text: Gender and Authority in Late Medieval France</v>
          </cell>
          <cell r="AA2667" t="str">
            <v>Sex and the Text: Gender and Authority in Late Medieval France</v>
          </cell>
        </row>
        <row r="2668">
          <cell r="Y2668" t="str">
            <v>MLF3073</v>
          </cell>
          <cell r="Z2668" t="str">
            <v>Proust's A La recherche du temps perdu</v>
          </cell>
          <cell r="AA2668" t="str">
            <v>Proust's A La recherche du temps perdu</v>
          </cell>
        </row>
        <row r="2669">
          <cell r="Y2669" t="str">
            <v>MLF3074</v>
          </cell>
          <cell r="Z2669" t="str">
            <v>Longing for an Audience: Medieval Troubadour Lyric</v>
          </cell>
          <cell r="AA2669" t="str">
            <v>Longing for an Audience: Medieval Troubadour Lyric</v>
          </cell>
        </row>
        <row r="2670">
          <cell r="Y2670" t="str">
            <v>MLF3101</v>
          </cell>
          <cell r="Z2670" t="str">
            <v>French Language</v>
          </cell>
          <cell r="AA2670" t="str">
            <v>French Language</v>
          </cell>
        </row>
        <row r="2671">
          <cell r="Y2671" t="str">
            <v>MLF3101A</v>
          </cell>
          <cell r="Z2671" t="str">
            <v>French Language Written</v>
          </cell>
          <cell r="AA2671" t="str">
            <v>French Language Written</v>
          </cell>
        </row>
        <row r="2672">
          <cell r="Y2672" t="str">
            <v>MLF3111</v>
          </cell>
          <cell r="Z2672" t="str">
            <v>Advanced French Language Skills</v>
          </cell>
          <cell r="AA2672" t="str">
            <v>Advanced French Language Skills</v>
          </cell>
        </row>
        <row r="2673">
          <cell r="Y2673" t="str">
            <v>MLF3888E</v>
          </cell>
          <cell r="Z2673">
            <v>0</v>
          </cell>
          <cell r="AA2673">
            <v>0</v>
          </cell>
        </row>
        <row r="2674">
          <cell r="Y2674" t="str">
            <v>MLG1001</v>
          </cell>
          <cell r="Z2674" t="str">
            <v>German Language</v>
          </cell>
          <cell r="AA2674" t="str">
            <v>German Language</v>
          </cell>
        </row>
        <row r="2675">
          <cell r="Y2675" t="str">
            <v>MLG1014</v>
          </cell>
          <cell r="Z2675" t="str">
            <v>A Nation Remembers: Issues in German Cultural Memory</v>
          </cell>
          <cell r="AA2675" t="str">
            <v>A Nation Remembers: Issues in German Cultural Memory</v>
          </cell>
        </row>
        <row r="2676">
          <cell r="Y2676" t="str">
            <v>MLG1015</v>
          </cell>
          <cell r="Z2676" t="str">
            <v>Representations of Education in German Literature and Film: Satire, Trauma, Melodrama</v>
          </cell>
          <cell r="AA2676" t="str">
            <v>Representations of Education in German Literature and Film: Satire, Trauma, Melodrama</v>
          </cell>
        </row>
        <row r="2677">
          <cell r="Y2677" t="str">
            <v>MLG1016</v>
          </cell>
          <cell r="Z2677" t="str">
            <v>War, Passion and Possibly Love: Approaches to Genre in German Literature</v>
          </cell>
          <cell r="AA2677" t="str">
            <v>War, Passion and Possibly Love: Approaches to Genre in German Literature</v>
          </cell>
        </row>
        <row r="2678">
          <cell r="Y2678" t="str">
            <v>MLG1017</v>
          </cell>
          <cell r="Z2678" t="str">
            <v>Turning Points in German History 1200 - 2000</v>
          </cell>
          <cell r="AA2678" t="str">
            <v>Turning Points in German History 1200 - 2000</v>
          </cell>
        </row>
        <row r="2679">
          <cell r="Y2679" t="str">
            <v>MLG1018</v>
          </cell>
          <cell r="Z2679" t="str">
            <v>Nature and the City in German Literature, Visual Arts and Film</v>
          </cell>
          <cell r="AA2679" t="str">
            <v>Nature and the City in German Literature, Visual Arts and Film</v>
          </cell>
        </row>
        <row r="2680">
          <cell r="Y2680" t="str">
            <v>MLG1019</v>
          </cell>
          <cell r="Z2680" t="str">
            <v>Introduction to German Linguistics</v>
          </cell>
          <cell r="AA2680" t="str">
            <v>Introduction to German Linguistics</v>
          </cell>
        </row>
        <row r="2681">
          <cell r="Y2681" t="str">
            <v>MLG2001</v>
          </cell>
          <cell r="Z2681" t="str">
            <v>German Language  Written and Oral</v>
          </cell>
          <cell r="AA2681" t="str">
            <v>German Language  Written and Oral</v>
          </cell>
        </row>
        <row r="2682">
          <cell r="Y2682" t="str">
            <v>MLG2018</v>
          </cell>
          <cell r="Z2682" t="str">
            <v>Berlin - Culture  History and Politics</v>
          </cell>
          <cell r="AA2682" t="str">
            <v>Berlin - Culture  History and Politics</v>
          </cell>
        </row>
        <row r="2683">
          <cell r="Y2683" t="str">
            <v>MLG2034</v>
          </cell>
          <cell r="Z2683" t="str">
            <v>Crime and Madness in German Prose Fiction</v>
          </cell>
          <cell r="AA2683" t="str">
            <v>Crime and Madness in German Prose Fiction</v>
          </cell>
        </row>
        <row r="2684">
          <cell r="Y2684" t="str">
            <v>MLG2038</v>
          </cell>
          <cell r="Z2684" t="str">
            <v>Comic Perspectives On German History in Literature and Film</v>
          </cell>
          <cell r="AA2684" t="str">
            <v>Comic Perspectives On German History in Literature and Film</v>
          </cell>
        </row>
        <row r="2685">
          <cell r="Y2685" t="str">
            <v>MLG2042</v>
          </cell>
          <cell r="Z2685" t="str">
            <v>Ideologies and Identities in German Cinema</v>
          </cell>
          <cell r="AA2685" t="str">
            <v>Ideologies and Identities in German Cinema</v>
          </cell>
        </row>
        <row r="2686">
          <cell r="Y2686" t="str">
            <v>MLG2044</v>
          </cell>
          <cell r="Z2686" t="str">
            <v>Thinking about the German Language Past and Present</v>
          </cell>
          <cell r="AA2686" t="str">
            <v>Thinking about the German Language Past and Present</v>
          </cell>
        </row>
        <row r="2687">
          <cell r="Y2687" t="str">
            <v>MLG2045</v>
          </cell>
          <cell r="Z2687" t="str">
            <v>Protest, Priests and Princes: Germany in the Early Modern Period</v>
          </cell>
          <cell r="AA2687" t="str">
            <v>Protest, Priests and Princes: Germany in the Early Modern Period</v>
          </cell>
        </row>
        <row r="2688">
          <cell r="Y2688" t="str">
            <v>MLG2046</v>
          </cell>
          <cell r="Z2688" t="str">
            <v>Language and Society in the German-Speaking World</v>
          </cell>
          <cell r="AA2688" t="str">
            <v>Language and Society in the German-Speaking World</v>
          </cell>
        </row>
        <row r="2689">
          <cell r="Y2689" t="str">
            <v>MLG2047</v>
          </cell>
          <cell r="Z2689" t="str">
            <v>Language in the Goethezeit</v>
          </cell>
          <cell r="AA2689" t="str">
            <v>Language in the Goethezeit</v>
          </cell>
        </row>
        <row r="2690">
          <cell r="Y2690" t="str">
            <v>MLG3022</v>
          </cell>
          <cell r="Z2690" t="str">
            <v>The Foundation of Modern Germany1860-1900</v>
          </cell>
          <cell r="AA2690" t="str">
            <v>The Foundation of Modern Germany1860-1900</v>
          </cell>
        </row>
        <row r="2691">
          <cell r="Y2691" t="str">
            <v>MLG3026</v>
          </cell>
          <cell r="Z2691" t="str">
            <v>Pamphlets and Propaganda in German and Austrian History</v>
          </cell>
          <cell r="AA2691" t="str">
            <v>Pamphlets and Propaganda in German and Austrian History</v>
          </cell>
        </row>
        <row r="2692">
          <cell r="Y2692" t="str">
            <v>MLG3028</v>
          </cell>
          <cell r="Z2692" t="str">
            <v>Violence, Gender and Nationhood in the Work of Heinrich von Kleist</v>
          </cell>
          <cell r="AA2692" t="str">
            <v>Violence, Gender and Nationhood in the Work of Heinrich von Kleist</v>
          </cell>
        </row>
        <row r="2693">
          <cell r="Y2693" t="str">
            <v>MLG3035</v>
          </cell>
          <cell r="Z2693" t="str">
            <v>Violence and Vanitas: The German Baroque</v>
          </cell>
          <cell r="AA2693" t="str">
            <v>Violence and Vanitas: The German Baroque</v>
          </cell>
        </row>
        <row r="2694">
          <cell r="Y2694" t="str">
            <v>MLG3036</v>
          </cell>
          <cell r="Z2694" t="str">
            <v>Dictatorships on Display: History Exhibitions in Germany and Austria</v>
          </cell>
          <cell r="AA2694" t="str">
            <v>Dictatorships on Display: History Exhibitions in Germany and Austria</v>
          </cell>
        </row>
        <row r="2695">
          <cell r="Y2695" t="str">
            <v>MLG3037</v>
          </cell>
          <cell r="Z2695" t="str">
            <v>Coping with Catastrophe: German Culture, Literature and Politics in the Interwar Years</v>
          </cell>
          <cell r="AA2695" t="str">
            <v>Coping with Catastrophe: German Culture, Literature and Politics in the Interwar Years</v>
          </cell>
        </row>
        <row r="2696">
          <cell r="Y2696" t="str">
            <v>MLG3038</v>
          </cell>
          <cell r="Z2696" t="str">
            <v>Advanced Translation and Essay Writing in English for Native Speakers of German</v>
          </cell>
          <cell r="AA2696" t="str">
            <v>Advanced Translation and Essay Writing in English for Native Speakers of German</v>
          </cell>
        </row>
        <row r="2697">
          <cell r="Y2697" t="str">
            <v>MLG3101</v>
          </cell>
          <cell r="Z2697" t="str">
            <v>German Language</v>
          </cell>
          <cell r="AA2697" t="str">
            <v>German Language</v>
          </cell>
        </row>
        <row r="2698">
          <cell r="Y2698" t="str">
            <v>MLG3101A</v>
          </cell>
          <cell r="Z2698" t="str">
            <v>German Lang Written</v>
          </cell>
          <cell r="AA2698" t="str">
            <v>German Lang Written</v>
          </cell>
        </row>
        <row r="2699">
          <cell r="Y2699" t="str">
            <v>MLG3111</v>
          </cell>
          <cell r="Z2699" t="str">
            <v>Advanced German Language Skills</v>
          </cell>
          <cell r="AA2699" t="str">
            <v>Advanced German Language Skills</v>
          </cell>
        </row>
        <row r="2700">
          <cell r="Y2700" t="str">
            <v>MLG3888E</v>
          </cell>
          <cell r="Z2700">
            <v>0</v>
          </cell>
          <cell r="AA2700">
            <v>0</v>
          </cell>
        </row>
        <row r="2701">
          <cell r="Y2701" t="str">
            <v>MLI1001</v>
          </cell>
          <cell r="Z2701" t="str">
            <v>Italian Language</v>
          </cell>
          <cell r="AA2701" t="str">
            <v>Italian Language</v>
          </cell>
        </row>
        <row r="2702">
          <cell r="Y2702" t="str">
            <v>MLI1022</v>
          </cell>
          <cell r="Z2702" t="str">
            <v>Italian Literature of the 20th Century</v>
          </cell>
          <cell r="AA2702" t="str">
            <v>Italian Literature of the 20th Century</v>
          </cell>
        </row>
        <row r="2703">
          <cell r="Y2703" t="str">
            <v>MLI1052</v>
          </cell>
          <cell r="Z2703" t="str">
            <v>Italian Language for Beginners</v>
          </cell>
          <cell r="AA2703" t="str">
            <v>Italian Language for Beginners</v>
          </cell>
        </row>
        <row r="2704">
          <cell r="Y2704" t="str">
            <v>MLI1054</v>
          </cell>
          <cell r="Z2704" t="str">
            <v>Contemporary Italian Cinema: an Introduction to Reading Popular Film</v>
          </cell>
          <cell r="AA2704" t="str">
            <v>Contemporary Italian Cinema: an Introduction to Reading Popular Film</v>
          </cell>
        </row>
        <row r="2705">
          <cell r="Y2705" t="str">
            <v>MLI1055</v>
          </cell>
          <cell r="Z2705" t="str">
            <v>Introduction to Italian Linguistics</v>
          </cell>
          <cell r="AA2705" t="str">
            <v>Introduction to Italian Linguistics</v>
          </cell>
        </row>
        <row r="2706">
          <cell r="Y2706" t="str">
            <v>MLI1120</v>
          </cell>
          <cell r="Z2706" t="str">
            <v>Boomtime Italy</v>
          </cell>
          <cell r="AA2706" t="str">
            <v>Boomtime Italy</v>
          </cell>
        </row>
        <row r="2707">
          <cell r="Y2707" t="str">
            <v>MLI1121</v>
          </cell>
          <cell r="Z2707" t="str">
            <v>A Thousand Faces: Cultures and History in 19th-Century Italy</v>
          </cell>
          <cell r="AA2707" t="str">
            <v>A Thousand Faces: Cultures and History in 19th-Century Italy</v>
          </cell>
        </row>
        <row r="2708">
          <cell r="Y2708" t="str">
            <v>MLI1320</v>
          </cell>
          <cell r="Z2708" t="str">
            <v>The Pursuit of Italy in 19th Century History and Literature</v>
          </cell>
          <cell r="AA2708" t="str">
            <v>The Pursuit of Italy in 19th Century History and Literature</v>
          </cell>
        </row>
        <row r="2709">
          <cell r="Y2709" t="str">
            <v>MLI1420</v>
          </cell>
          <cell r="Z2709" t="str">
            <v>The Pursuit of Italy in 19th-Century Literature</v>
          </cell>
          <cell r="AA2709" t="str">
            <v>The Pursuit of Italy in 19th-Century Literature</v>
          </cell>
        </row>
        <row r="2710">
          <cell r="Y2710" t="str">
            <v>MLI2001</v>
          </cell>
          <cell r="Z2710" t="str">
            <v>Italian Language  Written and Oral</v>
          </cell>
          <cell r="AA2710" t="str">
            <v>Italian Language  Written and Oral</v>
          </cell>
        </row>
        <row r="2711">
          <cell r="Y2711" t="str">
            <v>MLI2008</v>
          </cell>
          <cell r="Z2711" t="str">
            <v>Introduction to Dante Inferno</v>
          </cell>
          <cell r="AA2711" t="str">
            <v>Introduction to Dante Inferno</v>
          </cell>
        </row>
        <row r="2712">
          <cell r="Y2712" t="str">
            <v>MLI2015</v>
          </cell>
          <cell r="Z2712" t="str">
            <v>History and Fictions of Fascism</v>
          </cell>
          <cell r="AA2712" t="str">
            <v>History and Fictions of Fascism</v>
          </cell>
        </row>
        <row r="2713">
          <cell r="Y2713" t="str">
            <v>MLI2016</v>
          </cell>
          <cell r="Z2713">
            <v>0</v>
          </cell>
          <cell r="AA2713">
            <v>0</v>
          </cell>
        </row>
        <row r="2714">
          <cell r="Y2714" t="str">
            <v>MLI2020</v>
          </cell>
          <cell r="Z2714" t="str">
            <v>Italian Fiction of the 19th Century</v>
          </cell>
          <cell r="AA2714" t="str">
            <v>Italian Fiction of the 19th Century</v>
          </cell>
        </row>
        <row r="2715">
          <cell r="Y2715" t="str">
            <v>MLI2024</v>
          </cell>
          <cell r="Z2715" t="str">
            <v>Love (and Marriage?)</v>
          </cell>
          <cell r="AA2715" t="str">
            <v>Love (and Marriage?)</v>
          </cell>
        </row>
        <row r="2716">
          <cell r="Y2716" t="str">
            <v>MLI2051</v>
          </cell>
          <cell r="Z2716">
            <v>0</v>
          </cell>
          <cell r="AA2716">
            <v>0</v>
          </cell>
        </row>
        <row r="2717">
          <cell r="Y2717" t="str">
            <v>MLI2120</v>
          </cell>
          <cell r="Z2717" t="str">
            <v>Alessandro Manzoni's The Betrothed</v>
          </cell>
          <cell r="AA2717" t="str">
            <v>Alessandro Manzoni's The Betrothed</v>
          </cell>
        </row>
        <row r="2718">
          <cell r="Y2718" t="str">
            <v>MLI3021</v>
          </cell>
          <cell r="Z2718" t="str">
            <v>Contemporary Italy Social and Cultural Change</v>
          </cell>
          <cell r="AA2718" t="str">
            <v>Contemporary Italy Social and Cultural Change</v>
          </cell>
        </row>
        <row r="2719">
          <cell r="Y2719" t="str">
            <v>MLI3024</v>
          </cell>
          <cell r="Z2719" t="str">
            <v>Dante Purgatorio and Paradiso</v>
          </cell>
          <cell r="AA2719" t="str">
            <v>Dante Purgatorio and Paradiso</v>
          </cell>
        </row>
        <row r="2720">
          <cell r="Y2720" t="str">
            <v>MLI3028</v>
          </cell>
          <cell r="Z2720" t="str">
            <v>Italian Varieties &amp; Dialects</v>
          </cell>
          <cell r="AA2720" t="str">
            <v>Italian Varieties &amp; Dialects</v>
          </cell>
        </row>
        <row r="2721">
          <cell r="Y2721" t="str">
            <v>MLI3031</v>
          </cell>
          <cell r="Z2721" t="str">
            <v>Beauty and the Beast</v>
          </cell>
          <cell r="AA2721" t="str">
            <v>Beauty and the Beast</v>
          </cell>
        </row>
        <row r="2722">
          <cell r="Y2722" t="str">
            <v>MLI3052</v>
          </cell>
          <cell r="Z2722" t="str">
            <v>Representing Immigration in Contemporary Italian Cinema</v>
          </cell>
          <cell r="AA2722" t="str">
            <v>Representing Immigration in Contemporary Italian Cinema</v>
          </cell>
        </row>
        <row r="2723">
          <cell r="Y2723" t="str">
            <v>MLI3101</v>
          </cell>
          <cell r="Z2723">
            <v>0</v>
          </cell>
          <cell r="AA2723">
            <v>0</v>
          </cell>
        </row>
        <row r="2724">
          <cell r="Y2724" t="str">
            <v>MLI3101A</v>
          </cell>
          <cell r="Z2724" t="str">
            <v>Italian Language Written</v>
          </cell>
          <cell r="AA2724" t="str">
            <v>Italian Language Written</v>
          </cell>
        </row>
        <row r="2725">
          <cell r="Y2725" t="str">
            <v>MLI3111</v>
          </cell>
          <cell r="Z2725" t="str">
            <v>Advanced Italian Language Skills</v>
          </cell>
          <cell r="AA2725" t="str">
            <v>Advanced Italian Language Skills</v>
          </cell>
        </row>
        <row r="2726">
          <cell r="Y2726" t="str">
            <v>MLI3199</v>
          </cell>
          <cell r="Z2726" t="str">
            <v>Elena Ferrante's My Brilliant Friend</v>
          </cell>
          <cell r="AA2726" t="str">
            <v>Elena Ferrante's My Brilliant Friend</v>
          </cell>
        </row>
        <row r="2727">
          <cell r="Y2727" t="str">
            <v>MLM1010</v>
          </cell>
          <cell r="Z2727" t="str">
            <v>China of the Senses: Approaching Chinese Culture and Environments</v>
          </cell>
          <cell r="AA2727" t="str">
            <v>China of the Senses: Approaching Chinese Culture and Environments</v>
          </cell>
        </row>
        <row r="2728">
          <cell r="Y2728" t="str">
            <v>MLM1011</v>
          </cell>
          <cell r="Z2728" t="str">
            <v>Modern Chinese Literature and Politics in Context</v>
          </cell>
          <cell r="AA2728" t="str">
            <v>Modern Chinese Literature and Politics in Context</v>
          </cell>
        </row>
        <row r="2729">
          <cell r="Y2729" t="str">
            <v>MLM1052</v>
          </cell>
          <cell r="Z2729" t="str">
            <v>Beginners Chinese</v>
          </cell>
          <cell r="AA2729" t="str">
            <v>Beginners Chinese</v>
          </cell>
        </row>
        <row r="2730">
          <cell r="Y2730" t="str">
            <v>MLM2010</v>
          </cell>
          <cell r="Z2730" t="str">
            <v>Reading China: from Mandarins to Revolutionists</v>
          </cell>
          <cell r="AA2730" t="str">
            <v>Reading China: from Mandarins to Revolutionists</v>
          </cell>
        </row>
        <row r="2731">
          <cell r="Y2731" t="str">
            <v>MLM2011</v>
          </cell>
          <cell r="Z2731" t="str">
            <v>Encounters and Entanglements: Chinese Art in Global Perspective</v>
          </cell>
          <cell r="AA2731" t="str">
            <v>Encounters and Entanglements: Chinese Art in Global Perspective</v>
          </cell>
        </row>
        <row r="2732">
          <cell r="Y2732" t="str">
            <v>MLM2052</v>
          </cell>
          <cell r="Z2732" t="str">
            <v>Intermediate Chinese (One)</v>
          </cell>
          <cell r="AA2732" t="str">
            <v>Intermediate Chinese (One)</v>
          </cell>
        </row>
        <row r="2733">
          <cell r="Y2733" t="str">
            <v>MLM3010</v>
          </cell>
          <cell r="Z2733" t="str">
            <v>Ritual and Power: Text and Image of Chinese Landscapes</v>
          </cell>
          <cell r="AA2733" t="str">
            <v>Ritual and Power: Text and Image of Chinese Landscapes</v>
          </cell>
        </row>
        <row r="2734">
          <cell r="Y2734" t="str">
            <v>MLP1002</v>
          </cell>
          <cell r="Z2734" t="str">
            <v>Introduction to the Lusophone World</v>
          </cell>
          <cell r="AA2734" t="str">
            <v>Introduction to the Lusophone World</v>
          </cell>
        </row>
        <row r="2735">
          <cell r="Y2735" t="str">
            <v>MLP1052</v>
          </cell>
          <cell r="Z2735" t="str">
            <v>Portuguese Language for Beginners</v>
          </cell>
          <cell r="AA2735" t="str">
            <v>Portuguese Language for Beginners</v>
          </cell>
        </row>
        <row r="2736">
          <cell r="Y2736" t="str">
            <v>MLP2002</v>
          </cell>
          <cell r="Z2736" t="str">
            <v>Portuguese as a Global Language</v>
          </cell>
          <cell r="AA2736" t="str">
            <v>Portuguese as a Global Language</v>
          </cell>
        </row>
        <row r="2737">
          <cell r="Y2737" t="str">
            <v>MLP2003</v>
          </cell>
          <cell r="Z2737" t="str">
            <v>The Lusotropical Tempest: An Introduction to Portuguese Speaking Africa</v>
          </cell>
          <cell r="AA2737" t="str">
            <v>The Lusotropical Tempest: An Introduction to Portuguese Speaking Africa</v>
          </cell>
        </row>
        <row r="2738">
          <cell r="Y2738" t="str">
            <v>MLR1001</v>
          </cell>
          <cell r="Z2738" t="str">
            <v>Contemporary Russian Written and Oral</v>
          </cell>
          <cell r="AA2738" t="str">
            <v>Contemporary Russian Written and Oral</v>
          </cell>
        </row>
        <row r="2739">
          <cell r="Y2739" t="str">
            <v>MLR1003</v>
          </cell>
          <cell r="Z2739" t="str">
            <v>Introduction to Russian Historyand Culture</v>
          </cell>
          <cell r="AA2739" t="str">
            <v>Introduction to Russian Historyand Culture</v>
          </cell>
        </row>
        <row r="2740">
          <cell r="Y2740" t="str">
            <v>MLR1005</v>
          </cell>
          <cell r="Z2740" t="str">
            <v>Chekhov's Major Plays</v>
          </cell>
          <cell r="AA2740" t="str">
            <v>Chekhov's Major Plays</v>
          </cell>
        </row>
        <row r="2741">
          <cell r="Y2741" t="str">
            <v>MLR1023</v>
          </cell>
          <cell r="Z2741" t="str">
            <v>Russia: Empire and Identity</v>
          </cell>
          <cell r="AA2741" t="str">
            <v>Russia: Empire and Identity</v>
          </cell>
        </row>
        <row r="2742">
          <cell r="Y2742" t="str">
            <v>MLR1024</v>
          </cell>
          <cell r="Z2742" t="str">
            <v>Russian Heroes and Heroines</v>
          </cell>
          <cell r="AA2742" t="str">
            <v>Russian Heroes and Heroines</v>
          </cell>
        </row>
        <row r="2743">
          <cell r="Y2743" t="str">
            <v>MLR1030</v>
          </cell>
          <cell r="Z2743" t="str">
            <v>Russian Language for Beginners</v>
          </cell>
          <cell r="AA2743" t="str">
            <v>Russian Language for Beginners</v>
          </cell>
        </row>
        <row r="2744">
          <cell r="Y2744" t="str">
            <v>MLR2001</v>
          </cell>
          <cell r="Z2744" t="str">
            <v>Contemporary Russian Written and Oral I</v>
          </cell>
          <cell r="AA2744" t="str">
            <v>Contemporary Russian Written and Oral I</v>
          </cell>
        </row>
        <row r="2745">
          <cell r="Y2745" t="str">
            <v>MLR2015</v>
          </cell>
          <cell r="Z2745" t="str">
            <v>Short Fiction by Pushkin, Gogol', and Turgenev</v>
          </cell>
          <cell r="AA2745" t="str">
            <v>Short Fiction by Pushkin, Gogol', and Turgenev</v>
          </cell>
        </row>
        <row r="2746">
          <cell r="Y2746" t="str">
            <v>MLR2016</v>
          </cell>
          <cell r="Z2746" t="str">
            <v>Russian Lyric Poetry</v>
          </cell>
          <cell r="AA2746" t="str">
            <v>Russian Lyric Poetry</v>
          </cell>
        </row>
        <row r="2747">
          <cell r="Y2747" t="str">
            <v>MLR2017</v>
          </cell>
          <cell r="Z2747" t="str">
            <v>Monsters, Ghosts and Vampires in Russian Literature</v>
          </cell>
          <cell r="AA2747" t="str">
            <v>Monsters, Ghosts and Vampires in Russian Literature</v>
          </cell>
        </row>
        <row r="2748">
          <cell r="Y2748" t="str">
            <v>MLR2018</v>
          </cell>
          <cell r="Z2748" t="str">
            <v>Revolutionary Theatre: 1917-1932</v>
          </cell>
          <cell r="AA2748" t="str">
            <v>Revolutionary Theatre: 1917-1932</v>
          </cell>
        </row>
        <row r="2749">
          <cell r="Y2749" t="str">
            <v>MLR2030</v>
          </cell>
          <cell r="Z2749" t="str">
            <v>Intermediate Russian</v>
          </cell>
          <cell r="AA2749" t="str">
            <v>Intermediate Russian</v>
          </cell>
        </row>
        <row r="2750">
          <cell r="Y2750" t="str">
            <v>MLR2054</v>
          </cell>
          <cell r="Z2750" t="str">
            <v>Soviet History 1917 - 1991</v>
          </cell>
          <cell r="AA2750" t="str">
            <v>Soviet History 1917 - 1991</v>
          </cell>
        </row>
        <row r="2751">
          <cell r="Y2751" t="str">
            <v>MLR3017</v>
          </cell>
          <cell r="Z2751" t="str">
            <v>St Petersburg</v>
          </cell>
          <cell r="AA2751" t="str">
            <v>St Petersburg</v>
          </cell>
        </row>
        <row r="2752">
          <cell r="Y2752" t="str">
            <v>MLR3019</v>
          </cell>
          <cell r="Z2752" t="str">
            <v>Pushkins Evgenii Onegin</v>
          </cell>
          <cell r="AA2752" t="str">
            <v>Pushkins Evgenii Onegin</v>
          </cell>
        </row>
        <row r="2753">
          <cell r="Y2753" t="str">
            <v>MLR3020</v>
          </cell>
          <cell r="Z2753" t="str">
            <v>The Stalin Era</v>
          </cell>
          <cell r="AA2753" t="str">
            <v>The Stalin Era</v>
          </cell>
        </row>
        <row r="2754">
          <cell r="Y2754" t="str">
            <v>MLR3024</v>
          </cell>
          <cell r="Z2754" t="str">
            <v>Exile and Emigration in Twentieth-Century Russian Literature</v>
          </cell>
          <cell r="AA2754" t="str">
            <v>Exile and Emigration in Twentieth-Century Russian Literature</v>
          </cell>
        </row>
        <row r="2755">
          <cell r="Y2755" t="str">
            <v>MLR3025</v>
          </cell>
          <cell r="Z2755" t="str">
            <v>Apocalypse/Utopia: The Russian Roots of Revolution</v>
          </cell>
          <cell r="AA2755" t="str">
            <v>Apocalypse/Utopia: The Russian Roots of Revolution</v>
          </cell>
        </row>
        <row r="2756">
          <cell r="Y2756" t="str">
            <v>MLR3101</v>
          </cell>
          <cell r="Z2756" t="str">
            <v>Russian Language</v>
          </cell>
          <cell r="AA2756" t="str">
            <v>Russian Language</v>
          </cell>
        </row>
        <row r="2757">
          <cell r="Y2757" t="str">
            <v>MLR3111</v>
          </cell>
          <cell r="Z2757" t="str">
            <v>Advanced Russian Language Skills</v>
          </cell>
          <cell r="AA2757" t="str">
            <v>Advanced Russian Language Skills</v>
          </cell>
        </row>
        <row r="2758">
          <cell r="Y2758" t="str">
            <v>MLS1001</v>
          </cell>
          <cell r="Z2758" t="str">
            <v>Spanish Language</v>
          </cell>
          <cell r="AA2758" t="str">
            <v>Spanish Language</v>
          </cell>
        </row>
        <row r="2759">
          <cell r="Y2759" t="str">
            <v>MLS1012</v>
          </cell>
          <cell r="Z2759" t="str">
            <v>Contemporary Latin America: Culture, Society &amp; Institutions</v>
          </cell>
          <cell r="AA2759" t="str">
            <v>Contemporary Latin America: Culture, Society &amp; Institutions</v>
          </cell>
        </row>
        <row r="2760">
          <cell r="Y2760" t="str">
            <v>MLS1014</v>
          </cell>
          <cell r="Z2760" t="str">
            <v>Introduction to the Hispanic World: Texts in Context</v>
          </cell>
          <cell r="AA2760" t="str">
            <v>Introduction to the Hispanic World: Texts in Context</v>
          </cell>
        </row>
        <row r="2761">
          <cell r="Y2761" t="str">
            <v>MLS1016</v>
          </cell>
          <cell r="Z2761" t="str">
            <v>Gender Perspectives</v>
          </cell>
          <cell r="AA2761" t="str">
            <v>Gender Perspectives</v>
          </cell>
        </row>
        <row r="2762">
          <cell r="Y2762" t="str">
            <v>MLS1017</v>
          </cell>
          <cell r="Z2762" t="str">
            <v>Hispanic Journeys</v>
          </cell>
          <cell r="AA2762" t="str">
            <v>Hispanic Journeys</v>
          </cell>
        </row>
        <row r="2763">
          <cell r="Y2763" t="str">
            <v>MLS1020</v>
          </cell>
          <cell r="Z2763" t="str">
            <v>Memory &amp; Identity in Twentieth Century Spain</v>
          </cell>
          <cell r="AA2763" t="str">
            <v>Memory &amp; Identity in Twentieth Century Spain</v>
          </cell>
        </row>
        <row r="2764">
          <cell r="Y2764" t="str">
            <v>MLS1021</v>
          </cell>
          <cell r="Z2764" t="str">
            <v>The Generation of 1898: Imagining Spain</v>
          </cell>
          <cell r="AA2764" t="str">
            <v>The Generation of 1898: Imagining Spain</v>
          </cell>
        </row>
        <row r="2765">
          <cell r="Y2765" t="str">
            <v>MLS1022</v>
          </cell>
          <cell r="Z2765" t="str">
            <v>The Outsider in Hispanic Texts</v>
          </cell>
          <cell r="AA2765" t="str">
            <v>The Outsider in Hispanic Texts</v>
          </cell>
        </row>
        <row r="2766">
          <cell r="Y2766" t="str">
            <v>MLS1023</v>
          </cell>
          <cell r="Z2766" t="str">
            <v>Spain since the Transition: Society, Politics and Culture</v>
          </cell>
          <cell r="AA2766" t="str">
            <v>Spain since the Transition: Society, Politics and Culture</v>
          </cell>
        </row>
        <row r="2767">
          <cell r="Y2767" t="str">
            <v>MLS1024</v>
          </cell>
          <cell r="Z2767" t="str">
            <v>Politics &amp; Honour: An Introduction To The Spanish Golden Age</v>
          </cell>
          <cell r="AA2767" t="str">
            <v>Politics &amp; Honour: An Introduction To The Spanish Golden Age</v>
          </cell>
        </row>
        <row r="2768">
          <cell r="Y2768" t="str">
            <v>MLS1025</v>
          </cell>
          <cell r="Z2768" t="str">
            <v>Te Amo: Love And Desire In Spain</v>
          </cell>
          <cell r="AA2768" t="str">
            <v>Te Amo: Love And Desire In Spain</v>
          </cell>
        </row>
        <row r="2769">
          <cell r="Y2769" t="str">
            <v>MLS1056</v>
          </cell>
          <cell r="Z2769" t="str">
            <v>Spanish Language for Beginners</v>
          </cell>
          <cell r="AA2769" t="str">
            <v>Spanish Language for Beginners</v>
          </cell>
        </row>
        <row r="2770">
          <cell r="Y2770" t="str">
            <v>MLS1062</v>
          </cell>
          <cell r="Z2770" t="str">
            <v>Introduction to the History of the Spanish Language</v>
          </cell>
          <cell r="AA2770" t="str">
            <v>Introduction to the History of the Spanish Language</v>
          </cell>
        </row>
        <row r="2771">
          <cell r="Y2771" t="str">
            <v>MLS1063</v>
          </cell>
          <cell r="Z2771" t="str">
            <v>Cultural Icons of the Portuguese-Speaking World</v>
          </cell>
          <cell r="AA2771" t="str">
            <v>Cultural Icons of the Portuguese-Speaking World</v>
          </cell>
        </row>
        <row r="2772">
          <cell r="Y2772" t="str">
            <v>MLS1064</v>
          </cell>
          <cell r="Z2772" t="str">
            <v>An Introduction to the Hispanic World: Texts in Context</v>
          </cell>
          <cell r="AA2772" t="str">
            <v>An Introduction to the Hispanic World: Texts in Context</v>
          </cell>
        </row>
        <row r="2773">
          <cell r="Y2773" t="str">
            <v>MLS2001</v>
          </cell>
          <cell r="Z2773" t="str">
            <v>Spanish Language Written and Oral</v>
          </cell>
          <cell r="AA2773" t="str">
            <v>Spanish Language Written and Oral</v>
          </cell>
        </row>
        <row r="2774">
          <cell r="Y2774" t="str">
            <v>MLS2032</v>
          </cell>
          <cell r="Z2774" t="str">
            <v>Introduction to Commercial Spanish</v>
          </cell>
          <cell r="AA2774" t="str">
            <v>Introduction to Commercial Spanish</v>
          </cell>
        </row>
        <row r="2775">
          <cell r="Y2775" t="str">
            <v>MLS2033</v>
          </cell>
          <cell r="Z2775" t="str">
            <v>Nation &amp; Narration in 19th and 20th Century Latin America</v>
          </cell>
          <cell r="AA2775" t="str">
            <v>Nation &amp; Narration in 19th and 20th Century Latin America</v>
          </cell>
        </row>
        <row r="2776">
          <cell r="Y2776" t="str">
            <v>MLS2037</v>
          </cell>
          <cell r="Z2776" t="str">
            <v>Introduction to Spanish Linguistics</v>
          </cell>
          <cell r="AA2776" t="str">
            <v>Introduction to Spanish Linguistics</v>
          </cell>
        </row>
        <row r="2777">
          <cell r="Y2777" t="str">
            <v>MLS2045</v>
          </cell>
          <cell r="Z2777" t="str">
            <v>Federico Garcia Lorca: Theatre and Poetry</v>
          </cell>
          <cell r="AA2777" t="str">
            <v>Federico Garcia Lorca: Theatre and Poetry</v>
          </cell>
        </row>
        <row r="2778">
          <cell r="Y2778" t="str">
            <v>MLS2048</v>
          </cell>
          <cell r="Z2778" t="str">
            <v>Spanish Film Under Franco</v>
          </cell>
          <cell r="AA2778" t="str">
            <v>Spanish Film Under Franco</v>
          </cell>
        </row>
        <row r="2779">
          <cell r="Y2779" t="str">
            <v>MLS2052</v>
          </cell>
          <cell r="Z2779" t="str">
            <v>Philosophy and Fiction of the 'Generation of 1898'</v>
          </cell>
          <cell r="AA2779" t="str">
            <v>Philosophy and Fiction of the 'Generation of 1898'</v>
          </cell>
        </row>
        <row r="2780">
          <cell r="Y2780" t="str">
            <v>MLS2053</v>
          </cell>
          <cell r="Z2780" t="str">
            <v>Franco's Spain: Narratives Under Dictatorship</v>
          </cell>
          <cell r="AA2780" t="str">
            <v>Franco's Spain: Narratives Under Dictatorship</v>
          </cell>
        </row>
        <row r="2781">
          <cell r="Y2781" t="str">
            <v>MLS2057</v>
          </cell>
          <cell r="Z2781">
            <v>0</v>
          </cell>
          <cell r="AA2781">
            <v>0</v>
          </cell>
        </row>
        <row r="2782">
          <cell r="Y2782" t="str">
            <v>MLS2058</v>
          </cell>
          <cell r="Z2782" t="str">
            <v>An Introduction to Portuguese</v>
          </cell>
          <cell r="AA2782" t="str">
            <v>An Introduction to Portuguese</v>
          </cell>
        </row>
        <row r="2783">
          <cell r="Y2783" t="str">
            <v>MLS2060</v>
          </cell>
          <cell r="Z2783" t="str">
            <v>Love and Death in Spanish Drama</v>
          </cell>
          <cell r="AA2783" t="str">
            <v>Love and Death in Spanish Drama</v>
          </cell>
        </row>
        <row r="2784">
          <cell r="Y2784" t="str">
            <v>MLS2061</v>
          </cell>
          <cell r="Z2784" t="str">
            <v>The Latin American Short Story</v>
          </cell>
          <cell r="AA2784" t="str">
            <v>The Latin American Short Story</v>
          </cell>
        </row>
        <row r="2785">
          <cell r="Y2785" t="str">
            <v>MLS2063</v>
          </cell>
          <cell r="Z2785" t="str">
            <v>Introduction to Catalan Language and Culture</v>
          </cell>
          <cell r="AA2785" t="str">
            <v>Introduction to Catalan Language and Culture</v>
          </cell>
        </row>
        <row r="2786">
          <cell r="Y2786" t="str">
            <v>MLS2065</v>
          </cell>
          <cell r="Z2786" t="str">
            <v>Portuguese as a Global Language</v>
          </cell>
          <cell r="AA2786" t="str">
            <v>Portuguese as a Global Language</v>
          </cell>
        </row>
        <row r="2787">
          <cell r="Y2787" t="str">
            <v>MLS2066</v>
          </cell>
          <cell r="Z2787" t="str">
            <v>Variety and Unity in the Spanish Golden Age</v>
          </cell>
          <cell r="AA2787" t="str">
            <v>Variety and Unity in the Spanish Golden Age</v>
          </cell>
        </row>
        <row r="2788">
          <cell r="Y2788" t="str">
            <v>MLS2067</v>
          </cell>
          <cell r="Z2788" t="str">
            <v>Spain from Democracy to Dictatorship: Republic, Civil War and Francoism, 1931-1953</v>
          </cell>
          <cell r="AA2788" t="str">
            <v>Spain from Democracy to Dictatorship: Republic, Civil War and Francoism, 1931-1953</v>
          </cell>
        </row>
        <row r="2789">
          <cell r="Y2789" t="str">
            <v>MLS2156</v>
          </cell>
          <cell r="Z2789" t="str">
            <v>Spanish Language (ex-beginners)</v>
          </cell>
          <cell r="AA2789" t="str">
            <v>Spanish Language (ex-beginners)</v>
          </cell>
        </row>
        <row r="2790">
          <cell r="Y2790" t="str">
            <v>MLS2157</v>
          </cell>
          <cell r="Z2790" t="str">
            <v>The Short Story of the Spanish Golden Age</v>
          </cell>
          <cell r="AA2790" t="str">
            <v>The Short Story of the Spanish Golden Age</v>
          </cell>
        </row>
        <row r="2791">
          <cell r="Y2791" t="str">
            <v>MLS3024</v>
          </cell>
          <cell r="Z2791" t="str">
            <v>Spanish and English Modernists</v>
          </cell>
          <cell r="AA2791" t="str">
            <v>Spanish and English Modernists</v>
          </cell>
        </row>
        <row r="2792">
          <cell r="Y2792" t="str">
            <v>MLS3027</v>
          </cell>
          <cell r="Z2792" t="str">
            <v>Commercial Spanish</v>
          </cell>
          <cell r="AA2792" t="str">
            <v>Commercial Spanish</v>
          </cell>
        </row>
        <row r="2793">
          <cell r="Y2793" t="str">
            <v>MLS3031</v>
          </cell>
          <cell r="Z2793" t="str">
            <v>The Varieties of Modern Spanish</v>
          </cell>
          <cell r="AA2793" t="str">
            <v>The Varieties of Modern Spanish</v>
          </cell>
        </row>
        <row r="2794">
          <cell r="Y2794" t="str">
            <v>MLS3037</v>
          </cell>
          <cell r="Z2794" t="str">
            <v>Women and Feminism in 20th Century Spain</v>
          </cell>
          <cell r="AA2794" t="str">
            <v>Women and Feminism in 20th Century Spain</v>
          </cell>
        </row>
        <row r="2795">
          <cell r="Y2795" t="str">
            <v>MLS3045</v>
          </cell>
          <cell r="Z2795" t="str">
            <v>Spanish Romantic Drama</v>
          </cell>
          <cell r="AA2795" t="str">
            <v>Spanish Romantic Drama</v>
          </cell>
        </row>
        <row r="2796">
          <cell r="Y2796" t="str">
            <v>MLS3047</v>
          </cell>
          <cell r="Z2796" t="str">
            <v>Recovery of Historical Memory</v>
          </cell>
          <cell r="AA2796" t="str">
            <v>Recovery of Historical Memory</v>
          </cell>
        </row>
        <row r="2797">
          <cell r="Y2797" t="str">
            <v>MLS3048</v>
          </cell>
          <cell r="Z2797" t="str">
            <v>Memory and Autobiographical Writing in 20th Century Spain</v>
          </cell>
          <cell r="AA2797" t="str">
            <v>Memory and Autobiographical Writing in 20th Century Spain</v>
          </cell>
        </row>
        <row r="2798">
          <cell r="Y2798" t="str">
            <v>MLS3049</v>
          </cell>
          <cell r="Z2798">
            <v>0</v>
          </cell>
          <cell r="AA2798">
            <v>0</v>
          </cell>
        </row>
        <row r="2799">
          <cell r="Y2799" t="str">
            <v>MLS3054</v>
          </cell>
          <cell r="Z2799" t="str">
            <v>Advanced Portuguese</v>
          </cell>
          <cell r="AA2799" t="str">
            <v>Advanced Portuguese</v>
          </cell>
        </row>
        <row r="2800">
          <cell r="Y2800" t="str">
            <v>MLS3055</v>
          </cell>
          <cell r="Z2800" t="str">
            <v>Volver: Screening the Past in Spanish Cinema</v>
          </cell>
          <cell r="AA2800" t="str">
            <v>Volver: Screening the Past in Spanish Cinema</v>
          </cell>
        </row>
        <row r="2801">
          <cell r="Y2801" t="str">
            <v>MLS3056</v>
          </cell>
          <cell r="Z2801" t="str">
            <v>Crossing Media in Spanish Visual Culture</v>
          </cell>
          <cell r="AA2801" t="str">
            <v>Crossing Media in Spanish Visual Culture</v>
          </cell>
        </row>
        <row r="2802">
          <cell r="Y2802" t="str">
            <v>MLS3057</v>
          </cell>
          <cell r="Z2802" t="str">
            <v>Cross Currents: Memory, Myth and Modernity in Latin America</v>
          </cell>
          <cell r="AA2802" t="str">
            <v>Cross Currents: Memory, Myth and Modernity in Latin America</v>
          </cell>
        </row>
        <row r="2803">
          <cell r="Y2803" t="str">
            <v>MLS3058</v>
          </cell>
          <cell r="Z2803" t="str">
            <v>Catalan Studies</v>
          </cell>
          <cell r="AA2803" t="str">
            <v>Catalan Studies</v>
          </cell>
        </row>
        <row r="2804">
          <cell r="Y2804" t="str">
            <v>MLS3060</v>
          </cell>
          <cell r="Z2804" t="str">
            <v>The Amorous Lyric of the Spanish Golden Age</v>
          </cell>
          <cell r="AA2804" t="str">
            <v>The Amorous Lyric of the Spanish Golden Age</v>
          </cell>
        </row>
        <row r="2805">
          <cell r="Y2805" t="str">
            <v>MLS3061</v>
          </cell>
          <cell r="Z2805" t="str">
            <v>Religion, Revolution and Counterrevolution</v>
          </cell>
          <cell r="AA2805" t="str">
            <v>Religion, Revolution and Counterrevolution</v>
          </cell>
        </row>
        <row r="2806">
          <cell r="Y2806" t="str">
            <v>MLS3062</v>
          </cell>
          <cell r="Z2806" t="str">
            <v>Spain and the fin de siecle: from Disaster to Modernity</v>
          </cell>
          <cell r="AA2806" t="str">
            <v>Spain and the fin de siecle: from Disaster to Modernity</v>
          </cell>
        </row>
        <row r="2807">
          <cell r="Y2807" t="str">
            <v>MLS3101</v>
          </cell>
          <cell r="Z2807" t="str">
            <v>Spanish Language</v>
          </cell>
          <cell r="AA2807" t="str">
            <v>Spanish Language</v>
          </cell>
        </row>
        <row r="2808">
          <cell r="Y2808" t="str">
            <v>MLS3101A</v>
          </cell>
          <cell r="Z2808" t="str">
            <v>Spanish Lang Written</v>
          </cell>
          <cell r="AA2808" t="str">
            <v>Spanish Lang Written</v>
          </cell>
        </row>
        <row r="2809">
          <cell r="Y2809" t="str">
            <v>MLS3111</v>
          </cell>
          <cell r="Z2809" t="str">
            <v>Advanced Spanish Language Skills</v>
          </cell>
          <cell r="AA2809" t="str">
            <v>Advanced Spanish Language Skills</v>
          </cell>
        </row>
        <row r="2810">
          <cell r="Y2810" t="str">
            <v>NSC1001</v>
          </cell>
          <cell r="Z2810" t="str">
            <v>Frontiers in Science 1</v>
          </cell>
          <cell r="AA2810" t="str">
            <v>Frontiers in Science 1</v>
          </cell>
        </row>
        <row r="2811">
          <cell r="Y2811" t="str">
            <v>NSC1002</v>
          </cell>
          <cell r="Z2811" t="str">
            <v>Mathematics and Computing: Integrative Tools for Natural Sciences</v>
          </cell>
          <cell r="AA2811" t="str">
            <v>Mathematics and Computing: Integrative Tools for Natural Sciences</v>
          </cell>
        </row>
        <row r="2812">
          <cell r="Y2812" t="str">
            <v>NSC1003</v>
          </cell>
          <cell r="Z2812" t="str">
            <v>Foundations in Natural Science</v>
          </cell>
          <cell r="AA2812" t="str">
            <v>Foundations in Natural Science</v>
          </cell>
        </row>
        <row r="2813">
          <cell r="Y2813" t="str">
            <v>NSC1004</v>
          </cell>
          <cell r="Z2813" t="str">
            <v>Experimental Science</v>
          </cell>
          <cell r="AA2813" t="str">
            <v>Experimental Science</v>
          </cell>
        </row>
        <row r="2814">
          <cell r="Y2814" t="str">
            <v>NSC1005</v>
          </cell>
          <cell r="Z2814" t="str">
            <v>Frontiers in Science 1</v>
          </cell>
          <cell r="AA2814" t="str">
            <v>Frontiers in Science 1</v>
          </cell>
        </row>
        <row r="2815">
          <cell r="Y2815" t="str">
            <v>NSC2001</v>
          </cell>
          <cell r="Z2815" t="str">
            <v>Frontiers in Science 2</v>
          </cell>
          <cell r="AA2815" t="str">
            <v>Frontiers in Science 2</v>
          </cell>
        </row>
        <row r="2816">
          <cell r="Y2816" t="str">
            <v>NSC2002</v>
          </cell>
          <cell r="Z2816" t="str">
            <v>Physical Chemistry</v>
          </cell>
          <cell r="AA2816" t="str">
            <v>Physical Chemistry</v>
          </cell>
        </row>
        <row r="2817">
          <cell r="Y2817" t="str">
            <v>PAM1007</v>
          </cell>
          <cell r="Z2817" t="str">
            <v>Practical Placement 1</v>
          </cell>
          <cell r="AA2817" t="str">
            <v>Practical Placement 1</v>
          </cell>
        </row>
        <row r="2818">
          <cell r="Y2818" t="str">
            <v>PAM1009</v>
          </cell>
          <cell r="Z2818" t="str">
            <v>Foundations of Patient Care</v>
          </cell>
          <cell r="AA2818" t="str">
            <v>Foundations of Patient Care</v>
          </cell>
        </row>
        <row r="2819">
          <cell r="Y2819" t="str">
            <v>PAM1011</v>
          </cell>
          <cell r="Z2819" t="str">
            <v>Anatomy and Physiology</v>
          </cell>
          <cell r="AA2819" t="str">
            <v>Anatomy and Physiology</v>
          </cell>
        </row>
        <row r="2820">
          <cell r="Y2820" t="str">
            <v>PAM1014</v>
          </cell>
          <cell r="Z2820" t="str">
            <v>Introduction to Radiation Physics</v>
          </cell>
          <cell r="AA2820" t="str">
            <v>Introduction to Radiation Physics</v>
          </cell>
        </row>
        <row r="2821">
          <cell r="Y2821" t="str">
            <v>PAM1015</v>
          </cell>
          <cell r="Z2821" t="str">
            <v>Radiographic Anatomy</v>
          </cell>
          <cell r="AA2821" t="str">
            <v>Radiographic Anatomy</v>
          </cell>
        </row>
        <row r="2822">
          <cell r="Y2822" t="str">
            <v>PAM1016</v>
          </cell>
          <cell r="Z2822" t="str">
            <v>Research and Evidence Based Practice</v>
          </cell>
          <cell r="AA2822" t="str">
            <v>Research and Evidence Based Practice</v>
          </cell>
        </row>
        <row r="2823">
          <cell r="Y2823" t="str">
            <v>PAM1017</v>
          </cell>
          <cell r="Z2823" t="str">
            <v>Clinical Imaging 1</v>
          </cell>
          <cell r="AA2823" t="str">
            <v>Clinical Imaging 1</v>
          </cell>
        </row>
        <row r="2824">
          <cell r="Y2824" t="str">
            <v>PAM2003</v>
          </cell>
          <cell r="Z2824" t="str">
            <v>Clinical Imaging 2</v>
          </cell>
          <cell r="AA2824" t="str">
            <v>Clinical Imaging 2</v>
          </cell>
        </row>
        <row r="2825">
          <cell r="Y2825" t="str">
            <v>PAM2004</v>
          </cell>
          <cell r="Z2825" t="str">
            <v>Clinical Imaging 3</v>
          </cell>
          <cell r="AA2825" t="str">
            <v>Clinical Imaging 3</v>
          </cell>
        </row>
        <row r="2826">
          <cell r="Y2826" t="str">
            <v>PAM2005</v>
          </cell>
          <cell r="Z2826" t="str">
            <v>Project Studies 1</v>
          </cell>
          <cell r="AA2826" t="str">
            <v>Project Studies 1</v>
          </cell>
        </row>
        <row r="2827">
          <cell r="Y2827" t="str">
            <v>PAM2006</v>
          </cell>
          <cell r="Z2827" t="str">
            <v>Practical Placement2</v>
          </cell>
          <cell r="AA2827" t="str">
            <v>Practical Placement2</v>
          </cell>
        </row>
        <row r="2828">
          <cell r="Y2828" t="str">
            <v>PAM2011</v>
          </cell>
          <cell r="Z2828" t="str">
            <v>Science for Medical Imaging</v>
          </cell>
          <cell r="AA2828" t="str">
            <v>Science for Medical Imaging</v>
          </cell>
        </row>
        <row r="2829">
          <cell r="Y2829" t="str">
            <v>PAM2012</v>
          </cell>
          <cell r="Z2829" t="str">
            <v>Pathology for Radiographers</v>
          </cell>
          <cell r="AA2829" t="str">
            <v>Pathology for Radiographers</v>
          </cell>
        </row>
        <row r="2830">
          <cell r="Y2830" t="str">
            <v>PAM2901</v>
          </cell>
          <cell r="Z2830" t="str">
            <v>Medical Imaging - Principles and Applications</v>
          </cell>
          <cell r="AA2830" t="str">
            <v>Medical Imaging - Principles and Applications</v>
          </cell>
        </row>
        <row r="2831">
          <cell r="Y2831" t="str">
            <v>PAM3004</v>
          </cell>
          <cell r="Z2831" t="str">
            <v>Project Studies 2</v>
          </cell>
          <cell r="AA2831" t="str">
            <v>Project Studies 2</v>
          </cell>
        </row>
        <row r="2832">
          <cell r="Y2832" t="str">
            <v>PAM3005</v>
          </cell>
          <cell r="Z2832" t="str">
            <v>Practice Placement 3</v>
          </cell>
          <cell r="AA2832" t="str">
            <v>Practice Placement 3</v>
          </cell>
        </row>
        <row r="2833">
          <cell r="Y2833" t="str">
            <v>PAM3006B</v>
          </cell>
          <cell r="Z2833" t="str">
            <v>Skeletal Image Interpretation B</v>
          </cell>
          <cell r="AA2833" t="str">
            <v>Skeletal Image Interpretation B</v>
          </cell>
        </row>
        <row r="2834">
          <cell r="Y2834" t="str">
            <v>PAM3012</v>
          </cell>
          <cell r="Z2834" t="str">
            <v>Digital Image Processing for Radiographers</v>
          </cell>
          <cell r="AA2834" t="str">
            <v>Digital Image Processing for Radiographers</v>
          </cell>
        </row>
        <row r="2835">
          <cell r="Y2835" t="str">
            <v>PAM3013</v>
          </cell>
          <cell r="Z2835" t="str">
            <v>Clinical Imaging 4</v>
          </cell>
          <cell r="AA2835" t="str">
            <v>Clinical Imaging 4</v>
          </cell>
        </row>
        <row r="2836">
          <cell r="Y2836" t="str">
            <v>PAM3015</v>
          </cell>
          <cell r="Z2836" t="str">
            <v>Professional Skills for Radiographers</v>
          </cell>
          <cell r="AA2836" t="str">
            <v>Professional Skills for Radiographers</v>
          </cell>
        </row>
        <row r="2837">
          <cell r="Y2837" t="str">
            <v>PGRSEM01</v>
          </cell>
          <cell r="Z2837" t="str">
            <v>PGR Research Seminars</v>
          </cell>
          <cell r="AA2837">
            <v>0</v>
          </cell>
        </row>
        <row r="2838">
          <cell r="Y2838" t="str">
            <v>PGRTW001</v>
          </cell>
          <cell r="Z2838" t="str">
            <v>SSIS PGR Training Workshops</v>
          </cell>
          <cell r="AA2838">
            <v>0</v>
          </cell>
        </row>
        <row r="2839">
          <cell r="Y2839" t="str">
            <v>PHL1002A</v>
          </cell>
          <cell r="Z2839" t="str">
            <v>Knowledge and Reality 1</v>
          </cell>
          <cell r="AA2839" t="str">
            <v>Knowledge and Reality 1</v>
          </cell>
        </row>
        <row r="2840">
          <cell r="Y2840" t="str">
            <v>PHL1002B</v>
          </cell>
          <cell r="Z2840" t="str">
            <v>Knowledge and Reality 2</v>
          </cell>
          <cell r="AA2840" t="str">
            <v>Knowledge and Reality 2</v>
          </cell>
        </row>
        <row r="2841">
          <cell r="Y2841" t="str">
            <v>PHL1003</v>
          </cell>
          <cell r="Z2841" t="str">
            <v>Philosophical Reading 5</v>
          </cell>
          <cell r="AA2841">
            <v>0</v>
          </cell>
        </row>
        <row r="2842">
          <cell r="Y2842" t="str">
            <v>PHL1005A</v>
          </cell>
          <cell r="Z2842" t="str">
            <v>Evidence and Argument 1</v>
          </cell>
          <cell r="AA2842" t="str">
            <v>Evidence and Argument 1</v>
          </cell>
        </row>
        <row r="2843">
          <cell r="Y2843" t="str">
            <v>PHL1006</v>
          </cell>
          <cell r="Z2843" t="str">
            <v>Introduction to Philosophical Analysis</v>
          </cell>
          <cell r="AA2843" t="str">
            <v>Introduction to Philosophical Analysis</v>
          </cell>
        </row>
        <row r="2844">
          <cell r="Y2844" t="str">
            <v>PHL1007</v>
          </cell>
          <cell r="Z2844" t="str">
            <v>Philosophical Reading 1</v>
          </cell>
          <cell r="AA2844" t="str">
            <v>Philosophical Reading 1</v>
          </cell>
        </row>
        <row r="2845">
          <cell r="Y2845" t="str">
            <v>PHL1008</v>
          </cell>
          <cell r="Z2845" t="str">
            <v>Philosophical Reading 2</v>
          </cell>
          <cell r="AA2845" t="str">
            <v>Philosophical Reading 2</v>
          </cell>
        </row>
        <row r="2846">
          <cell r="Y2846" t="str">
            <v>PHL1009</v>
          </cell>
          <cell r="Z2846" t="str">
            <v>Philosophies of Art</v>
          </cell>
          <cell r="AA2846" t="str">
            <v>Philosophies of Art</v>
          </cell>
        </row>
        <row r="2847">
          <cell r="Y2847" t="str">
            <v>PHL1010</v>
          </cell>
          <cell r="Z2847" t="str">
            <v xml:space="preserve">Introduction to Asian Philosophy </v>
          </cell>
          <cell r="AA2847">
            <v>0</v>
          </cell>
        </row>
        <row r="2848">
          <cell r="Y2848" t="str">
            <v>PHL1013</v>
          </cell>
          <cell r="Z2848" t="str">
            <v>Philosophy of Morality</v>
          </cell>
          <cell r="AA2848" t="str">
            <v>Philosophy of Morality</v>
          </cell>
        </row>
        <row r="2849">
          <cell r="Y2849" t="str">
            <v>PHL1036</v>
          </cell>
          <cell r="Z2849" t="str">
            <v>Foucault-Discipline and Punish</v>
          </cell>
          <cell r="AA2849" t="str">
            <v>Foucault-Discipline and Punish</v>
          </cell>
        </row>
        <row r="2850">
          <cell r="Y2850" t="str">
            <v>PHL1036 SOC1036</v>
          </cell>
          <cell r="Z2850" t="str">
            <v xml:space="preserve">Foucault-Discipline and Punish </v>
          </cell>
          <cell r="AA2850">
            <v>0</v>
          </cell>
        </row>
        <row r="2851">
          <cell r="Y2851" t="str">
            <v>PHL1112</v>
          </cell>
          <cell r="Z2851" t="str">
            <v>Philosophy of Film</v>
          </cell>
          <cell r="AA2851" t="str">
            <v>Philosophy of Film</v>
          </cell>
        </row>
        <row r="2852">
          <cell r="Y2852" t="str">
            <v>PHL2010A</v>
          </cell>
          <cell r="Z2852" t="str">
            <v>Philosophy of Mind - 1</v>
          </cell>
          <cell r="AA2852" t="str">
            <v>Philosophy of Mind - 1</v>
          </cell>
        </row>
        <row r="2853">
          <cell r="Y2853" t="str">
            <v>PHL2011A</v>
          </cell>
          <cell r="Z2853" t="str">
            <v>The Philosophy of Nature - 1</v>
          </cell>
          <cell r="AA2853" t="str">
            <v>The Philosophy of Nature - 1</v>
          </cell>
        </row>
        <row r="2854">
          <cell r="Y2854" t="str">
            <v>PHL2012</v>
          </cell>
          <cell r="Z2854" t="str">
            <v>Social Philosophy</v>
          </cell>
          <cell r="AA2854" t="str">
            <v>Social Philosophy</v>
          </cell>
        </row>
        <row r="2855">
          <cell r="Y2855" t="str">
            <v>PHL2014</v>
          </cell>
          <cell r="Z2855">
            <v>0</v>
          </cell>
          <cell r="AA2855">
            <v>0</v>
          </cell>
        </row>
        <row r="2856">
          <cell r="Y2856" t="str">
            <v>PHL2015</v>
          </cell>
          <cell r="Z2856" t="str">
            <v>Body and Mind</v>
          </cell>
          <cell r="AA2856" t="str">
            <v>Body and Mind</v>
          </cell>
        </row>
        <row r="2857">
          <cell r="Y2857" t="str">
            <v>PHL2016</v>
          </cell>
          <cell r="Z2857" t="str">
            <v>Metaphysics</v>
          </cell>
          <cell r="AA2857" t="str">
            <v>Metaphysics</v>
          </cell>
        </row>
        <row r="2858">
          <cell r="Y2858" t="str">
            <v>PHL2018</v>
          </cell>
          <cell r="Z2858" t="str">
            <v>Philosophy of Language</v>
          </cell>
          <cell r="AA2858" t="str">
            <v>Philosophy of Language</v>
          </cell>
        </row>
        <row r="2859">
          <cell r="Y2859" t="str">
            <v>PHL2020</v>
          </cell>
          <cell r="Z2859" t="str">
            <v>Virtues and Vices</v>
          </cell>
          <cell r="AA2859" t="str">
            <v>Virtues and Vices</v>
          </cell>
        </row>
        <row r="2860">
          <cell r="Y2860" t="str">
            <v>PHL2021</v>
          </cell>
          <cell r="Z2860" t="str">
            <v>Symbolic Logic</v>
          </cell>
          <cell r="AA2860" t="str">
            <v>Symbolic Logic</v>
          </cell>
        </row>
        <row r="2861">
          <cell r="Y2861" t="str">
            <v>PHL2021 and PHL3014</v>
          </cell>
          <cell r="Z2861" t="str">
            <v xml:space="preserve">Symbolic Logic </v>
          </cell>
          <cell r="AA2861">
            <v>0</v>
          </cell>
        </row>
        <row r="2862">
          <cell r="Y2862" t="str">
            <v>PHL2022</v>
          </cell>
          <cell r="Z2862" t="str">
            <v>Sex and Death: Introduction to the Philosophy of Biology</v>
          </cell>
          <cell r="AA2862" t="str">
            <v>Sex and Death: Introduction to the Philosophy of Biology</v>
          </cell>
        </row>
        <row r="2863">
          <cell r="Y2863" t="str">
            <v>PHL2022 and PHL3018</v>
          </cell>
          <cell r="Z2863" t="str">
            <v>Sex and Death: Introduction to the Philosophy of Biology</v>
          </cell>
          <cell r="AA2863">
            <v>0</v>
          </cell>
        </row>
        <row r="2864">
          <cell r="Y2864" t="str">
            <v xml:space="preserve">PHL2024A and PHL3024A </v>
          </cell>
          <cell r="Z2864" t="str">
            <v>Philosophical Readings 3:Ryle</v>
          </cell>
          <cell r="AA2864">
            <v>0</v>
          </cell>
        </row>
        <row r="2865">
          <cell r="Y2865" t="str">
            <v>PHL2026</v>
          </cell>
          <cell r="Z2865" t="str">
            <v>Philosophy of Science</v>
          </cell>
          <cell r="AA2865" t="str">
            <v>Philosophy of Science</v>
          </cell>
        </row>
        <row r="2866">
          <cell r="Y2866" t="str">
            <v>PHL2026 and PHL3026</v>
          </cell>
          <cell r="Z2866" t="str">
            <v xml:space="preserve">Philosophy of Science </v>
          </cell>
          <cell r="AA2866">
            <v>0</v>
          </cell>
        </row>
        <row r="2867">
          <cell r="Y2867" t="str">
            <v>PHL2027 PHL3041</v>
          </cell>
          <cell r="Z2867" t="str">
            <v xml:space="preserve">Feminist Philosophy </v>
          </cell>
          <cell r="AA2867">
            <v>0</v>
          </cell>
        </row>
        <row r="2868">
          <cell r="Y2868" t="str">
            <v>PHL2029</v>
          </cell>
          <cell r="Z2868" t="str">
            <v>Sociology and Philosophy of Globalisation</v>
          </cell>
          <cell r="AA2868" t="str">
            <v>Sociology and Philosophy of Globalisation</v>
          </cell>
        </row>
        <row r="2869">
          <cell r="Y2869" t="str">
            <v>PHL2030 PHL3043</v>
          </cell>
          <cell r="Z2869" t="str">
            <v>Evil</v>
          </cell>
          <cell r="AA2869">
            <v>0</v>
          </cell>
        </row>
        <row r="2870">
          <cell r="Y2870" t="str">
            <v>PHL2031 PHL3044</v>
          </cell>
          <cell r="Z2870" t="str">
            <v>Mind and World</v>
          </cell>
          <cell r="AA2870">
            <v>0</v>
          </cell>
        </row>
        <row r="2871">
          <cell r="Y2871" t="str">
            <v>PHL2035</v>
          </cell>
          <cell r="Z2871" t="str">
            <v>Critical Bioethics</v>
          </cell>
          <cell r="AA2871" t="str">
            <v>Critical Bioethics</v>
          </cell>
        </row>
        <row r="2872">
          <cell r="Y2872" t="str">
            <v>PHL2035 and PHL3025</v>
          </cell>
          <cell r="Z2872" t="str">
            <v xml:space="preserve">Critical Bioethics </v>
          </cell>
          <cell r="AA2872">
            <v>0</v>
          </cell>
        </row>
        <row r="2873">
          <cell r="Y2873" t="str">
            <v>PHL2037</v>
          </cell>
          <cell r="Z2873" t="str">
            <v>Aristotle's Politics</v>
          </cell>
          <cell r="AA2873" t="str">
            <v>Aristotle's Politics</v>
          </cell>
        </row>
        <row r="2874">
          <cell r="Y2874" t="str">
            <v>PHL2038</v>
          </cell>
          <cell r="Z2874" t="str">
            <v>The Self</v>
          </cell>
          <cell r="AA2874" t="str">
            <v>The Self</v>
          </cell>
        </row>
        <row r="2875">
          <cell r="Y2875" t="str">
            <v xml:space="preserve">PHL2038 and PHL3038 </v>
          </cell>
          <cell r="Z2875" t="str">
            <v>The Self</v>
          </cell>
          <cell r="AA2875">
            <v>0</v>
          </cell>
        </row>
        <row r="2876">
          <cell r="Y2876" t="str">
            <v>PHL2046A</v>
          </cell>
          <cell r="Z2876" t="str">
            <v>The Holocaust, Genocide and Society</v>
          </cell>
          <cell r="AA2876" t="str">
            <v>The Holocaust, Genocide and Society</v>
          </cell>
        </row>
        <row r="2877">
          <cell r="Y2877" t="str">
            <v>PHL2050</v>
          </cell>
          <cell r="Z2877" t="str">
            <v>Knowing the Social World</v>
          </cell>
          <cell r="AA2877" t="str">
            <v>Knowing the Social World</v>
          </cell>
        </row>
        <row r="2878">
          <cell r="Y2878" t="str">
            <v>PHL2051</v>
          </cell>
          <cell r="Z2878" t="str">
            <v>The Human Condition: Classic Readings in Anthropology</v>
          </cell>
          <cell r="AA2878" t="str">
            <v>The Human Condition: Classic Readings in Anthropology</v>
          </cell>
        </row>
        <row r="2879">
          <cell r="Y2879" t="str">
            <v>PHL2052 PHL3052</v>
          </cell>
          <cell r="Z2879" t="str">
            <v xml:space="preserve">Epistemology </v>
          </cell>
          <cell r="AA2879">
            <v>0</v>
          </cell>
        </row>
        <row r="2880">
          <cell r="Y2880" t="str">
            <v>PHL2060 PHL3060</v>
          </cell>
          <cell r="Z2880" t="str">
            <v>Philosophy of Emotions</v>
          </cell>
          <cell r="AA2880">
            <v>0</v>
          </cell>
        </row>
        <row r="2881">
          <cell r="Y2881" t="str">
            <v>PHL2061 PHL3061</v>
          </cell>
          <cell r="Z2881" t="str">
            <v>Philosophy of Law</v>
          </cell>
          <cell r="AA2881">
            <v>0</v>
          </cell>
        </row>
        <row r="2882">
          <cell r="Y2882" t="str">
            <v>PHL2074</v>
          </cell>
          <cell r="Z2882" t="str">
            <v>Cyborg Studies</v>
          </cell>
          <cell r="AA2882" t="str">
            <v>Cyborg Studies</v>
          </cell>
        </row>
        <row r="2883">
          <cell r="Y2883" t="str">
            <v>PHL2075</v>
          </cell>
          <cell r="Z2883" t="str">
            <v>Philosophical Readings 6</v>
          </cell>
          <cell r="AA2883" t="str">
            <v>Philosophical Readings 6</v>
          </cell>
        </row>
        <row r="2884">
          <cell r="Y2884" t="str">
            <v>PHL2075 and PHL3075</v>
          </cell>
          <cell r="Z2884" t="str">
            <v>Philosophical Readings 6: Heidegger</v>
          </cell>
          <cell r="AA2884">
            <v>0</v>
          </cell>
        </row>
        <row r="2885">
          <cell r="Y2885" t="str">
            <v>PHL2076</v>
          </cell>
          <cell r="Z2885" t="str">
            <v>The Extended Mind</v>
          </cell>
          <cell r="AA2885" t="str">
            <v>The Extended Mind</v>
          </cell>
        </row>
        <row r="2886">
          <cell r="Y2886" t="str">
            <v>PHL2091 PHL3091 ANT2091 ANT3091</v>
          </cell>
          <cell r="Z2886" t="str">
            <v>Philosophical Anthropology</v>
          </cell>
          <cell r="AA2886">
            <v>0</v>
          </cell>
        </row>
        <row r="2887">
          <cell r="Y2887" t="str">
            <v>PHL2108 PHL3108</v>
          </cell>
          <cell r="Z2887" t="str">
            <v>Fundamental Ontology</v>
          </cell>
          <cell r="AA2887">
            <v>0</v>
          </cell>
        </row>
        <row r="2888">
          <cell r="Y2888" t="str">
            <v>PHL2110 PHL3110</v>
          </cell>
          <cell r="Z2888" t="str">
            <v>Philosophy of Emotion</v>
          </cell>
          <cell r="AA2888">
            <v>0</v>
          </cell>
        </row>
        <row r="2889">
          <cell r="Y2889" t="str">
            <v>PHL3010</v>
          </cell>
          <cell r="Z2889" t="str">
            <v>Pragmatism and its Enemies</v>
          </cell>
          <cell r="AA2889" t="str">
            <v>Pragmatism and its Enemies</v>
          </cell>
        </row>
        <row r="2890">
          <cell r="Y2890" t="str">
            <v>PHL3011</v>
          </cell>
          <cell r="Z2890">
            <v>0</v>
          </cell>
          <cell r="AA2890">
            <v>0</v>
          </cell>
        </row>
        <row r="2891">
          <cell r="Y2891" t="str">
            <v>PHL3013</v>
          </cell>
          <cell r="Z2891" t="str">
            <v>Virtues and Vices</v>
          </cell>
          <cell r="AA2891" t="str">
            <v>Virtues and Vices</v>
          </cell>
        </row>
        <row r="2892">
          <cell r="Y2892" t="str">
            <v>PHL3014</v>
          </cell>
          <cell r="Z2892" t="str">
            <v>Symbolic Logic</v>
          </cell>
          <cell r="AA2892" t="str">
            <v>Symbolic Logic</v>
          </cell>
        </row>
        <row r="2893">
          <cell r="Y2893" t="str">
            <v>PHL3018</v>
          </cell>
          <cell r="Z2893" t="str">
            <v>Sex and Death: Introduction to the Philosophy of Biology</v>
          </cell>
          <cell r="AA2893" t="str">
            <v>Sex and Death: Introduction to the Philosophy of Biology</v>
          </cell>
        </row>
        <row r="2894">
          <cell r="Y2894" t="str">
            <v>PHL3024A</v>
          </cell>
          <cell r="Z2894" t="str">
            <v>Philosophical Readings 3:</v>
          </cell>
          <cell r="AA2894" t="str">
            <v>Philosophical Readings 3:</v>
          </cell>
        </row>
        <row r="2895">
          <cell r="Y2895" t="str">
            <v>PHL3025A</v>
          </cell>
          <cell r="Z2895" t="str">
            <v>Philosophical Readings 4</v>
          </cell>
          <cell r="AA2895" t="str">
            <v>Philosophical Readings 4</v>
          </cell>
        </row>
        <row r="2896">
          <cell r="Y2896" t="str">
            <v>PHL3026</v>
          </cell>
          <cell r="Z2896" t="str">
            <v>Philosophy of Science</v>
          </cell>
          <cell r="AA2896" t="str">
            <v>Philosophy of Science</v>
          </cell>
        </row>
        <row r="2897">
          <cell r="Y2897" t="str">
            <v>PHL3028A</v>
          </cell>
          <cell r="Z2897" t="str">
            <v>Mythologies of Trans Humanism</v>
          </cell>
          <cell r="AA2897" t="str">
            <v>Mythologies of Trans Humanism</v>
          </cell>
        </row>
        <row r="2898">
          <cell r="Y2898" t="str">
            <v>PHL3029</v>
          </cell>
          <cell r="Z2898">
            <v>0</v>
          </cell>
          <cell r="AA2898">
            <v>0</v>
          </cell>
        </row>
        <row r="2899">
          <cell r="Y2899" t="str">
            <v>PHL3032</v>
          </cell>
          <cell r="Z2899" t="str">
            <v>Freedom</v>
          </cell>
          <cell r="AA2899" t="str">
            <v>Freedom</v>
          </cell>
        </row>
        <row r="2900">
          <cell r="Y2900" t="str">
            <v>PHL3033</v>
          </cell>
          <cell r="Z2900" t="str">
            <v>Equality</v>
          </cell>
          <cell r="AA2900" t="str">
            <v>Equality</v>
          </cell>
        </row>
        <row r="2901">
          <cell r="Y2901" t="str">
            <v>PHL3035</v>
          </cell>
          <cell r="Z2901">
            <v>0</v>
          </cell>
          <cell r="AA2901">
            <v>0</v>
          </cell>
        </row>
        <row r="2902">
          <cell r="Y2902" t="str">
            <v>PHL3037</v>
          </cell>
          <cell r="Z2902">
            <v>0</v>
          </cell>
          <cell r="AA2902">
            <v>0</v>
          </cell>
        </row>
        <row r="2903">
          <cell r="Y2903" t="str">
            <v>PHL3038</v>
          </cell>
          <cell r="Z2903">
            <v>0</v>
          </cell>
          <cell r="AA2903">
            <v>0</v>
          </cell>
        </row>
        <row r="2904">
          <cell r="Y2904" t="str">
            <v>PHL3040</v>
          </cell>
          <cell r="Z2904" t="str">
            <v>Philosophy Dissertation</v>
          </cell>
          <cell r="AA2904" t="str">
            <v>Philosophy Dissertation</v>
          </cell>
        </row>
        <row r="2905">
          <cell r="Y2905" t="str">
            <v>PHL3046</v>
          </cell>
          <cell r="Z2905" t="str">
            <v>The Holocaust &amp; Society</v>
          </cell>
          <cell r="AA2905" t="str">
            <v>The Holocaust &amp; Society</v>
          </cell>
        </row>
        <row r="2906">
          <cell r="Y2906" t="str">
            <v>PHL3046A</v>
          </cell>
          <cell r="Z2906" t="str">
            <v>The Holocaust, Genocide and Society</v>
          </cell>
          <cell r="AA2906" t="str">
            <v>The Holocaust, Genocide and Society</v>
          </cell>
        </row>
        <row r="2907">
          <cell r="Y2907" t="str">
            <v>PHL3051</v>
          </cell>
          <cell r="Z2907">
            <v>0</v>
          </cell>
          <cell r="AA2907">
            <v>0</v>
          </cell>
        </row>
        <row r="2908">
          <cell r="Y2908" t="str">
            <v>PHL3074</v>
          </cell>
          <cell r="Z2908" t="str">
            <v>Cyborg Studies</v>
          </cell>
          <cell r="AA2908" t="str">
            <v>Cyborg Studies</v>
          </cell>
        </row>
        <row r="2909">
          <cell r="Y2909" t="str">
            <v>PHL3075</v>
          </cell>
          <cell r="Z2909" t="str">
            <v>Philosophical Readings 6</v>
          </cell>
          <cell r="AA2909" t="str">
            <v>Philosophical Readings 6</v>
          </cell>
        </row>
        <row r="2910">
          <cell r="Y2910" t="str">
            <v>PHL3076</v>
          </cell>
          <cell r="Z2910">
            <v>0</v>
          </cell>
          <cell r="AA2910">
            <v>0</v>
          </cell>
        </row>
        <row r="2911">
          <cell r="Y2911" t="str">
            <v>PHL3100</v>
          </cell>
          <cell r="Z2911" t="str">
            <v>Knowledge and History: Theories of Scientific Change</v>
          </cell>
          <cell r="AA2911" t="str">
            <v>Knowledge and History: Theories of Scientific Change</v>
          </cell>
        </row>
        <row r="2912">
          <cell r="Y2912" t="str">
            <v>PHL3888E</v>
          </cell>
          <cell r="Z2912" t="str">
            <v>Independent study module (FCH)</v>
          </cell>
          <cell r="AA2912" t="str">
            <v>Independent study module (FCH)</v>
          </cell>
        </row>
        <row r="2913">
          <cell r="Y2913" t="str">
            <v>PHLM001</v>
          </cell>
          <cell r="Z2913" t="str">
            <v>Money, Ethics and Power</v>
          </cell>
          <cell r="AA2913" t="str">
            <v>Money, Ethics and Power</v>
          </cell>
        </row>
        <row r="2914">
          <cell r="Y2914" t="str">
            <v>PHLM004</v>
          </cell>
          <cell r="Z2914" t="str">
            <v>The Extended Mind</v>
          </cell>
          <cell r="AA2914" t="str">
            <v>The Extended Mind</v>
          </cell>
        </row>
        <row r="2915">
          <cell r="Y2915" t="str">
            <v>PHLM005</v>
          </cell>
          <cell r="Z2915" t="str">
            <v>Mind and World</v>
          </cell>
          <cell r="AA2915" t="str">
            <v>Mind and World</v>
          </cell>
        </row>
        <row r="2916">
          <cell r="Y2916" t="str">
            <v>PHY1021</v>
          </cell>
          <cell r="Z2916" t="str">
            <v>Vector Mechanics</v>
          </cell>
          <cell r="AA2916" t="str">
            <v>Vector Mechanics</v>
          </cell>
        </row>
        <row r="2917">
          <cell r="Y2917" t="str">
            <v>PHY1022</v>
          </cell>
          <cell r="Z2917" t="str">
            <v>Introduction to Astrophysics</v>
          </cell>
          <cell r="AA2917" t="str">
            <v>Introduction to Astrophysics</v>
          </cell>
        </row>
        <row r="2918">
          <cell r="Y2918" t="str">
            <v>PHY1023</v>
          </cell>
          <cell r="Z2918" t="str">
            <v>Waves and Optics</v>
          </cell>
          <cell r="AA2918" t="str">
            <v>Waves and Optics</v>
          </cell>
        </row>
        <row r="2919">
          <cell r="Y2919" t="str">
            <v>PHY1024</v>
          </cell>
          <cell r="Z2919" t="str">
            <v>Properties of Matter</v>
          </cell>
          <cell r="AA2919" t="str">
            <v>Properties of Matter</v>
          </cell>
        </row>
        <row r="2920">
          <cell r="Y2920" t="str">
            <v>PHY1025</v>
          </cell>
          <cell r="Z2920" t="str">
            <v>Mathematics Skills</v>
          </cell>
          <cell r="AA2920" t="str">
            <v>Mathematics Skills</v>
          </cell>
        </row>
        <row r="2921">
          <cell r="Y2921" t="str">
            <v>PHY1026</v>
          </cell>
          <cell r="Z2921" t="str">
            <v>Mathematics for Physicists</v>
          </cell>
          <cell r="AA2921" t="str">
            <v>Mathematics for Physicists</v>
          </cell>
        </row>
        <row r="2922">
          <cell r="Y2922" t="str">
            <v>PHY1027</v>
          </cell>
          <cell r="Z2922" t="str">
            <v>Practical Physics I</v>
          </cell>
          <cell r="AA2922" t="str">
            <v>Practical Physics I</v>
          </cell>
        </row>
        <row r="2923">
          <cell r="Y2923" t="str">
            <v>PHY1028</v>
          </cell>
          <cell r="Z2923" t="str">
            <v>IT and Electronics Skills</v>
          </cell>
          <cell r="AA2923" t="str">
            <v>IT and Electronics Skills</v>
          </cell>
        </row>
        <row r="2924">
          <cell r="Y2924" t="str">
            <v>PHY1029</v>
          </cell>
          <cell r="Z2924" t="str">
            <v>IT and Astrophysics Skills</v>
          </cell>
          <cell r="AA2924" t="str">
            <v>IT and Astrophysics Skills</v>
          </cell>
        </row>
        <row r="2925">
          <cell r="Y2925" t="str">
            <v>PHY1030</v>
          </cell>
          <cell r="Z2925" t="str">
            <v>Practical Physics and IT Skills</v>
          </cell>
          <cell r="AA2925" t="str">
            <v>Practical Physics and IT Skills</v>
          </cell>
        </row>
        <row r="2926">
          <cell r="Y2926" t="str">
            <v>PHY2021</v>
          </cell>
          <cell r="Z2926" t="str">
            <v>Electromagnetism I</v>
          </cell>
          <cell r="AA2926" t="str">
            <v>Electromagnetism I</v>
          </cell>
        </row>
        <row r="2927">
          <cell r="Y2927" t="str">
            <v>PHY2022</v>
          </cell>
          <cell r="Z2927" t="str">
            <v>Quantum Mechanics I</v>
          </cell>
          <cell r="AA2927" t="str">
            <v>Quantum Mechanics I</v>
          </cell>
        </row>
        <row r="2928">
          <cell r="Y2928" t="str">
            <v>PHY2023</v>
          </cell>
          <cell r="Z2928" t="str">
            <v>Thermal Physics</v>
          </cell>
          <cell r="AA2928" t="str">
            <v>Thermal Physics</v>
          </cell>
        </row>
        <row r="2929">
          <cell r="Y2929" t="str">
            <v>PHY2024</v>
          </cell>
          <cell r="Z2929" t="str">
            <v>Condensed Matter I</v>
          </cell>
          <cell r="AA2929" t="str">
            <v>Condensed Matter I</v>
          </cell>
        </row>
        <row r="2930">
          <cell r="Y2930" t="str">
            <v>PHY2025</v>
          </cell>
          <cell r="Z2930" t="str">
            <v>Mathematics with Physical Applications</v>
          </cell>
          <cell r="AA2930" t="str">
            <v>Mathematics with Physical Applications</v>
          </cell>
        </row>
        <row r="2931">
          <cell r="Y2931" t="str">
            <v>PHY2026</v>
          </cell>
          <cell r="Z2931" t="str">
            <v>Practical Physics II</v>
          </cell>
          <cell r="AA2931" t="str">
            <v>Practical Physics II</v>
          </cell>
        </row>
        <row r="2932">
          <cell r="Y2932" t="str">
            <v>PHY2027</v>
          </cell>
          <cell r="Z2932" t="str">
            <v>Scientific Programming in C</v>
          </cell>
          <cell r="AA2932" t="str">
            <v>Scientific Programming in C</v>
          </cell>
        </row>
        <row r="2933">
          <cell r="Y2933" t="str">
            <v>PHY2028</v>
          </cell>
          <cell r="Z2933" t="str">
            <v>Practical Electronics</v>
          </cell>
          <cell r="AA2933" t="str">
            <v>Practical Electronics</v>
          </cell>
        </row>
        <row r="2934">
          <cell r="Y2934" t="str">
            <v>PHY2029</v>
          </cell>
          <cell r="Z2934" t="str">
            <v>The Physics of Living Systems</v>
          </cell>
          <cell r="AA2934" t="str">
            <v>The Physics of Living Systems</v>
          </cell>
        </row>
        <row r="2935">
          <cell r="Y2935" t="str">
            <v>PHY2030</v>
          </cell>
          <cell r="Z2935" t="str">
            <v>Observing the Universe</v>
          </cell>
          <cell r="AA2935" t="str">
            <v>Observing the Universe</v>
          </cell>
        </row>
        <row r="2936">
          <cell r="Y2936" t="str">
            <v>PHY2031</v>
          </cell>
          <cell r="Z2936" t="str">
            <v>Quantum Applications: Lasers, Materials and Nanoscale Probes</v>
          </cell>
          <cell r="AA2936" t="str">
            <v>Quantum Applications: Lasers, Materials and Nanoscale Probes</v>
          </cell>
        </row>
        <row r="2937">
          <cell r="Y2937" t="str">
            <v>PHY2032</v>
          </cell>
          <cell r="Z2937" t="str">
            <v>Analytical and Chaotic Dynamics</v>
          </cell>
          <cell r="AA2937" t="str">
            <v>Analytical and Chaotic Dynamics</v>
          </cell>
        </row>
        <row r="2938">
          <cell r="Y2938" t="str">
            <v>PHY3051</v>
          </cell>
          <cell r="Z2938" t="str">
            <v>Electromagnetism II</v>
          </cell>
          <cell r="AA2938" t="str">
            <v>Electromagnetism II</v>
          </cell>
        </row>
        <row r="2939">
          <cell r="Y2939" t="str">
            <v>PHY3052</v>
          </cell>
          <cell r="Z2939" t="str">
            <v>Nuclear and High Energy Particle Physics</v>
          </cell>
          <cell r="AA2939" t="str">
            <v>Nuclear and High Energy Particle Physics</v>
          </cell>
        </row>
        <row r="2940">
          <cell r="Y2940" t="str">
            <v>PHY3053</v>
          </cell>
          <cell r="Z2940" t="str">
            <v>General Problems</v>
          </cell>
          <cell r="AA2940" t="str">
            <v>General Problems</v>
          </cell>
        </row>
        <row r="2941">
          <cell r="Y2941" t="str">
            <v>PHY3054</v>
          </cell>
          <cell r="Z2941" t="str">
            <v>Electromagnetism 2 (IS)</v>
          </cell>
          <cell r="AA2941" t="str">
            <v>Electromagnetism 2 (IS)</v>
          </cell>
        </row>
        <row r="2942">
          <cell r="Y2942" t="str">
            <v>PHY3061</v>
          </cell>
          <cell r="Z2942" t="str">
            <v>The Biophysics of Cells and Tissues</v>
          </cell>
          <cell r="AA2942" t="str">
            <v>The Biophysics of Cells and Tissues</v>
          </cell>
        </row>
        <row r="2943">
          <cell r="Y2943" t="str">
            <v>PHY3062</v>
          </cell>
          <cell r="Z2943" t="str">
            <v>Methods of Theoretical Physics</v>
          </cell>
          <cell r="AA2943" t="str">
            <v>Methods of Theoretical Physics</v>
          </cell>
        </row>
        <row r="2944">
          <cell r="Y2944" t="str">
            <v>PHY3063</v>
          </cell>
          <cell r="Z2944" t="str">
            <v>Stars</v>
          </cell>
          <cell r="AA2944" t="str">
            <v>Stars</v>
          </cell>
        </row>
        <row r="2945">
          <cell r="Y2945" t="str">
            <v>PHY3064</v>
          </cell>
          <cell r="Z2945" t="str">
            <v>Nanostructures and Graphene Science</v>
          </cell>
          <cell r="AA2945" t="str">
            <v>Nanostructures and Graphene Science</v>
          </cell>
        </row>
        <row r="2946">
          <cell r="Y2946" t="str">
            <v>PHY3065</v>
          </cell>
          <cell r="Z2946" t="str">
            <v>Quantum Optics and Photonics</v>
          </cell>
          <cell r="AA2946" t="str">
            <v>Quantum Optics and Photonics</v>
          </cell>
        </row>
        <row r="2947">
          <cell r="Y2947" t="str">
            <v>PHY3066</v>
          </cell>
          <cell r="Z2947" t="str">
            <v>Galaxies and High Energy Astrophysics</v>
          </cell>
          <cell r="AA2947" t="str">
            <v>Galaxies and High Energy Astrophysics</v>
          </cell>
        </row>
        <row r="2948">
          <cell r="Y2948" t="str">
            <v>PHY3067</v>
          </cell>
          <cell r="Z2948" t="str">
            <v>Energy and the Environment</v>
          </cell>
          <cell r="AA2948" t="str">
            <v>Energy and the Environment</v>
          </cell>
        </row>
        <row r="2949">
          <cell r="Y2949" t="str">
            <v>PHY3068</v>
          </cell>
          <cell r="Z2949" t="str">
            <v>Principles of Theoretical Physics</v>
          </cell>
          <cell r="AA2949" t="str">
            <v>Principles of Theoretical Physics</v>
          </cell>
        </row>
        <row r="2950">
          <cell r="Y2950" t="str">
            <v>PHY3122</v>
          </cell>
          <cell r="Z2950" t="str">
            <v>Project and Dissertation</v>
          </cell>
          <cell r="AA2950" t="str">
            <v>Project and Dissertation</v>
          </cell>
        </row>
        <row r="2951">
          <cell r="Y2951" t="str">
            <v>PHY3135</v>
          </cell>
          <cell r="Z2951" t="str">
            <v>Nuclear and High-Energy Particle Physics</v>
          </cell>
          <cell r="AA2951" t="str">
            <v>Nuclear and High-Energy Particle Physics</v>
          </cell>
        </row>
        <row r="2952">
          <cell r="Y2952" t="str">
            <v>PHY3138</v>
          </cell>
          <cell r="Z2952" t="str">
            <v>Projects and Dissertations</v>
          </cell>
          <cell r="AA2952" t="str">
            <v>Projects and Dissertations</v>
          </cell>
        </row>
        <row r="2953">
          <cell r="Y2953" t="str">
            <v>PHY3147</v>
          </cell>
          <cell r="Z2953" t="str">
            <v>One-Semester Physics Project and Report</v>
          </cell>
          <cell r="AA2953" t="str">
            <v>One-Semester Physics Project and Report</v>
          </cell>
        </row>
        <row r="2954">
          <cell r="Y2954" t="str">
            <v>PHY3150</v>
          </cell>
          <cell r="Z2954" t="str">
            <v>Applying Physics Group Project</v>
          </cell>
          <cell r="AA2954" t="str">
            <v>Applying Physics Group Project</v>
          </cell>
        </row>
        <row r="2955">
          <cell r="Y2955" t="str">
            <v>PHY3205</v>
          </cell>
          <cell r="Z2955" t="str">
            <v>Project: Background Report</v>
          </cell>
          <cell r="AA2955" t="str">
            <v>Project: Background Report</v>
          </cell>
        </row>
        <row r="2956">
          <cell r="Y2956" t="str">
            <v>PHY3211</v>
          </cell>
          <cell r="Z2956" t="str">
            <v>Overseas Study Physics Option 1</v>
          </cell>
          <cell r="AA2956" t="str">
            <v>Overseas Study Physics Option 1</v>
          </cell>
        </row>
        <row r="2957">
          <cell r="Y2957" t="str">
            <v>PHY3212</v>
          </cell>
          <cell r="Z2957" t="str">
            <v>Overseas Study Physics Option 2</v>
          </cell>
          <cell r="AA2957" t="str">
            <v>Overseas Study Physics Option 2</v>
          </cell>
        </row>
        <row r="2958">
          <cell r="Y2958" t="str">
            <v>PHY3214</v>
          </cell>
          <cell r="Z2958">
            <v>0</v>
          </cell>
          <cell r="AA2958">
            <v>0</v>
          </cell>
        </row>
        <row r="2959">
          <cell r="Y2959" t="str">
            <v>PHY3215</v>
          </cell>
          <cell r="Z2959">
            <v>0</v>
          </cell>
          <cell r="AA2959">
            <v>0</v>
          </cell>
        </row>
        <row r="2960">
          <cell r="Y2960" t="str">
            <v>PHY3216</v>
          </cell>
          <cell r="Z2960" t="str">
            <v>Overseas Study Elective 1</v>
          </cell>
          <cell r="AA2960" t="str">
            <v>Overseas Study Elective 1</v>
          </cell>
        </row>
        <row r="2961">
          <cell r="Y2961" t="str">
            <v>PHY3217</v>
          </cell>
          <cell r="Z2961" t="str">
            <v>Overseas Study Elective 2</v>
          </cell>
          <cell r="AA2961" t="str">
            <v>Overseas Study Elective 2</v>
          </cell>
        </row>
        <row r="2962">
          <cell r="Y2962" t="str">
            <v>PHY3304</v>
          </cell>
          <cell r="Z2962" t="str">
            <v>Quantum Physics II (IS)</v>
          </cell>
          <cell r="AA2962" t="str">
            <v>Quantum Physics II (IS)</v>
          </cell>
        </row>
        <row r="2963">
          <cell r="Y2963" t="str">
            <v>PHY3306</v>
          </cell>
          <cell r="Z2963" t="str">
            <v>Professional Experience</v>
          </cell>
          <cell r="AA2963" t="str">
            <v>Professional Experience</v>
          </cell>
        </row>
        <row r="2964">
          <cell r="Y2964" t="str">
            <v>PHY3307</v>
          </cell>
          <cell r="Z2964" t="str">
            <v>Background Report for Project</v>
          </cell>
          <cell r="AA2964" t="str">
            <v>Background Report for Project</v>
          </cell>
        </row>
        <row r="2965">
          <cell r="Y2965" t="str">
            <v>PHYM001</v>
          </cell>
          <cell r="Z2965" t="str">
            <v>Statistical Physics</v>
          </cell>
          <cell r="AA2965" t="str">
            <v>Statistical Physics</v>
          </cell>
        </row>
        <row r="2966">
          <cell r="Y2966" t="str">
            <v>PHYM002</v>
          </cell>
          <cell r="Z2966" t="str">
            <v>Quantum Mechanics II</v>
          </cell>
          <cell r="AA2966" t="str">
            <v>Quantum Mechanics II</v>
          </cell>
        </row>
        <row r="2967">
          <cell r="Y2967" t="str">
            <v>PHYM003</v>
          </cell>
          <cell r="Z2967" t="str">
            <v>Condensed Matter II</v>
          </cell>
          <cell r="AA2967" t="str">
            <v>Condensed Matter II</v>
          </cell>
        </row>
        <row r="2968">
          <cell r="Y2968" t="str">
            <v>PHYM004</v>
          </cell>
          <cell r="Z2968" t="str">
            <v>Computational Physics and Modelling</v>
          </cell>
          <cell r="AA2968" t="str">
            <v>Computational Physics and Modelling</v>
          </cell>
        </row>
        <row r="2969">
          <cell r="Y2969" t="str">
            <v>PHYM005</v>
          </cell>
          <cell r="Z2969" t="str">
            <v>Independent Study</v>
          </cell>
          <cell r="AA2969" t="str">
            <v>Independent Study</v>
          </cell>
        </row>
        <row r="2970">
          <cell r="Y2970" t="str">
            <v>PHYM006</v>
          </cell>
          <cell r="Z2970" t="str">
            <v>Relativity and Cosmology</v>
          </cell>
          <cell r="AA2970" t="str">
            <v>Relativity and Cosmology</v>
          </cell>
        </row>
        <row r="2971">
          <cell r="Y2971" t="str">
            <v>PHYM007</v>
          </cell>
          <cell r="Z2971" t="str">
            <v>Ultrafast Physics</v>
          </cell>
          <cell r="AA2971" t="str">
            <v>Ultrafast Physics</v>
          </cell>
        </row>
        <row r="2972">
          <cell r="Y2972" t="str">
            <v>PHYM008</v>
          </cell>
          <cell r="Z2972" t="str">
            <v>Physical Methods in Biology and Medicine</v>
          </cell>
          <cell r="AA2972" t="str">
            <v>Physical Methods in Biology and Medicine</v>
          </cell>
        </row>
        <row r="2973">
          <cell r="Y2973" t="str">
            <v>PHYM009</v>
          </cell>
          <cell r="Z2973">
            <v>0</v>
          </cell>
          <cell r="AA2973">
            <v>0</v>
          </cell>
        </row>
        <row r="2974">
          <cell r="Y2974" t="str">
            <v>PHYM010</v>
          </cell>
          <cell r="Z2974">
            <v>0</v>
          </cell>
          <cell r="AA2974">
            <v>0</v>
          </cell>
        </row>
        <row r="2975">
          <cell r="Y2975" t="str">
            <v>PHYM011</v>
          </cell>
          <cell r="Z2975" t="str">
            <v>Statistical Mechanics (IS)</v>
          </cell>
          <cell r="AA2975" t="str">
            <v>Statistical Mechanics (IS)</v>
          </cell>
        </row>
        <row r="2976">
          <cell r="Y2976" t="str">
            <v>PHYM012</v>
          </cell>
          <cell r="Z2976" t="str">
            <v>Solar and Extra-Solar Planets and their Atmospheres</v>
          </cell>
          <cell r="AA2976" t="str">
            <v>Solar and Extra-Solar Planets and their Atmospheres</v>
          </cell>
        </row>
        <row r="2977">
          <cell r="Y2977" t="str">
            <v>PHYM013</v>
          </cell>
          <cell r="Z2977" t="str">
            <v>Quantum Many-Body Theory</v>
          </cell>
          <cell r="AA2977" t="str">
            <v>Quantum Many-Body Theory</v>
          </cell>
        </row>
        <row r="2978">
          <cell r="Y2978" t="str">
            <v>PHYM211</v>
          </cell>
          <cell r="Z2978" t="str">
            <v>Advanced Statistical Physics</v>
          </cell>
          <cell r="AA2978" t="str">
            <v>Advanced Statistical Physics</v>
          </cell>
        </row>
        <row r="2979">
          <cell r="Y2979" t="str">
            <v>PHYM212</v>
          </cell>
          <cell r="Z2979" t="str">
            <v>Advanced Quantum Mechanics</v>
          </cell>
          <cell r="AA2979" t="str">
            <v>Advanced Quantum Mechanics</v>
          </cell>
        </row>
        <row r="2980">
          <cell r="Y2980" t="str">
            <v>PHYM401</v>
          </cell>
          <cell r="Z2980" t="str">
            <v>Solid State Physics II</v>
          </cell>
          <cell r="AA2980" t="str">
            <v>Solid State Physics II</v>
          </cell>
        </row>
        <row r="2981">
          <cell r="Y2981" t="str">
            <v>PHYM411</v>
          </cell>
          <cell r="Z2981" t="str">
            <v>Independent-Study Module</v>
          </cell>
          <cell r="AA2981" t="str">
            <v>Independent-Study Module</v>
          </cell>
        </row>
        <row r="2982">
          <cell r="Y2982" t="str">
            <v>PHYM415</v>
          </cell>
          <cell r="Z2982">
            <v>0</v>
          </cell>
          <cell r="AA2982">
            <v>0</v>
          </cell>
        </row>
        <row r="2983">
          <cell r="Y2983" t="str">
            <v>PHYM416</v>
          </cell>
          <cell r="Z2983" t="str">
            <v>Project</v>
          </cell>
          <cell r="AA2983" t="str">
            <v>Project</v>
          </cell>
        </row>
        <row r="2984">
          <cell r="Y2984" t="str">
            <v>PHYM419</v>
          </cell>
          <cell r="Z2984" t="str">
            <v>Dissertation and Project</v>
          </cell>
          <cell r="AA2984" t="str">
            <v>Dissertation and Project</v>
          </cell>
        </row>
        <row r="2985">
          <cell r="Y2985" t="str">
            <v>PHYM423</v>
          </cell>
          <cell r="Z2985" t="str">
            <v>Classical and Quantum Fluids</v>
          </cell>
          <cell r="AA2985" t="str">
            <v>Classical and Quantum Fluids</v>
          </cell>
        </row>
        <row r="2986">
          <cell r="Y2986" t="str">
            <v>PHYM425</v>
          </cell>
          <cell r="Z2986" t="str">
            <v>Quantum Devices</v>
          </cell>
          <cell r="AA2986" t="str">
            <v>Quantum Devices</v>
          </cell>
        </row>
        <row r="2987">
          <cell r="Y2987" t="str">
            <v>PHYM428</v>
          </cell>
          <cell r="Z2987">
            <v>0</v>
          </cell>
          <cell r="AA2987">
            <v>0</v>
          </cell>
        </row>
        <row r="2988">
          <cell r="Y2988" t="str">
            <v>PHYM429</v>
          </cell>
          <cell r="Z2988">
            <v>0</v>
          </cell>
          <cell r="AA2988">
            <v>0</v>
          </cell>
        </row>
        <row r="2989">
          <cell r="Y2989" t="str">
            <v>PHYM432</v>
          </cell>
          <cell r="Z2989">
            <v>0</v>
          </cell>
          <cell r="AA2989">
            <v>0</v>
          </cell>
        </row>
        <row r="2990">
          <cell r="Y2990" t="str">
            <v>PHYM434</v>
          </cell>
          <cell r="Z2990" t="str">
            <v>Imaging and Signal Processing</v>
          </cell>
          <cell r="AA2990" t="str">
            <v>Imaging and Signal Processing</v>
          </cell>
        </row>
        <row r="2991">
          <cell r="Y2991" t="str">
            <v>PHYM435</v>
          </cell>
          <cell r="Z2991">
            <v>0</v>
          </cell>
          <cell r="AA2991">
            <v>0</v>
          </cell>
        </row>
        <row r="2992">
          <cell r="Y2992" t="str">
            <v>POC1003</v>
          </cell>
          <cell r="Z2992" t="str">
            <v>British Government and Politics</v>
          </cell>
          <cell r="AA2992" t="str">
            <v>British Government and Politics</v>
          </cell>
        </row>
        <row r="2993">
          <cell r="Y2993" t="str">
            <v>POC1005</v>
          </cell>
          <cell r="Z2993" t="str">
            <v>History of Political Thought: from Ancient Greece to Early Christianity</v>
          </cell>
          <cell r="AA2993" t="str">
            <v>History of Political Thought: from Ancient Greece to Early Christianity</v>
          </cell>
        </row>
        <row r="2994">
          <cell r="Y2994" t="str">
            <v>POC1006</v>
          </cell>
          <cell r="Z2994" t="str">
            <v>History of Political Thought: from the Middle Ages to the Renaissance</v>
          </cell>
          <cell r="AA2994" t="str">
            <v>History of Political Thought: from the Middle Ages to the Renaissance</v>
          </cell>
        </row>
        <row r="2995">
          <cell r="Y2995" t="str">
            <v>POC1007</v>
          </cell>
          <cell r="Z2995" t="str">
            <v>Globalisation of World Politics I</v>
          </cell>
          <cell r="AA2995" t="str">
            <v>Globalisation of World Politics I</v>
          </cell>
        </row>
        <row r="2996">
          <cell r="Y2996" t="str">
            <v>POC1008</v>
          </cell>
          <cell r="Z2996" t="str">
            <v>Globalisation of World Politics II</v>
          </cell>
          <cell r="AA2996" t="str">
            <v>Globalisation of World Politics II</v>
          </cell>
        </row>
        <row r="2997">
          <cell r="Y2997" t="str">
            <v>POC1010</v>
          </cell>
          <cell r="Z2997" t="str">
            <v>Introduction to Environmental Politics II</v>
          </cell>
          <cell r="AA2997" t="str">
            <v>Introduction to Environmental Politics II</v>
          </cell>
        </row>
        <row r="2998">
          <cell r="Y2998" t="str">
            <v>POC1011</v>
          </cell>
          <cell r="Z2998">
            <v>0</v>
          </cell>
          <cell r="AA2998">
            <v>0</v>
          </cell>
        </row>
        <row r="2999">
          <cell r="Y2999" t="str">
            <v>POC1012</v>
          </cell>
          <cell r="Z2999" t="str">
            <v>Introduction to Environmental Politics 1</v>
          </cell>
          <cell r="AA2999" t="str">
            <v>Introduction to Environmental Politics 1</v>
          </cell>
        </row>
        <row r="3000">
          <cell r="Y3000" t="str">
            <v>POC1014</v>
          </cell>
          <cell r="Z3000" t="str">
            <v>The Public Policy Process</v>
          </cell>
          <cell r="AA3000" t="str">
            <v>The Public Policy Process</v>
          </cell>
        </row>
        <row r="3001">
          <cell r="Y3001" t="str">
            <v>POC1015</v>
          </cell>
          <cell r="Z3001" t="str">
            <v>Power, Conflict, Inequality: Issues in Global Politics</v>
          </cell>
          <cell r="AA3001" t="str">
            <v>Power, Conflict, Inequality: Issues in Global Politics</v>
          </cell>
        </row>
        <row r="3002">
          <cell r="Y3002" t="str">
            <v>POC1016</v>
          </cell>
          <cell r="Z3002" t="str">
            <v>Resistance and Transformation: Struggles in Global Politics</v>
          </cell>
          <cell r="AA3002" t="str">
            <v>Resistance and Transformation: Struggles in Global Politics</v>
          </cell>
        </row>
        <row r="3003">
          <cell r="Y3003" t="str">
            <v>POC1017</v>
          </cell>
          <cell r="Z3003" t="str">
            <v>Classical Political Ideas: And Why They're Still Useful</v>
          </cell>
          <cell r="AA3003" t="str">
            <v>Classical Political Ideas: And Why They're Still Useful</v>
          </cell>
        </row>
        <row r="3004">
          <cell r="Y3004" t="str">
            <v>POC1018</v>
          </cell>
          <cell r="Z3004" t="str">
            <v>Foundations in Political Thinking: From Early Christianity to the Renaissance</v>
          </cell>
          <cell r="AA3004" t="str">
            <v>Foundations in Political Thinking: From Early Christianity to the Renaissance</v>
          </cell>
        </row>
        <row r="3005">
          <cell r="Y3005" t="str">
            <v>POC1019</v>
          </cell>
          <cell r="Z3005" t="str">
            <v>Green Politics in Theory and Practice</v>
          </cell>
          <cell r="AA3005" t="str">
            <v>Green Politics in Theory and Practice</v>
          </cell>
        </row>
        <row r="3006">
          <cell r="Y3006" t="str">
            <v>POC1020</v>
          </cell>
          <cell r="Z3006" t="str">
            <v>Global Environmental Politics</v>
          </cell>
          <cell r="AA3006" t="str">
            <v>Global Environmental Politics</v>
          </cell>
        </row>
        <row r="3007">
          <cell r="Y3007" t="str">
            <v>POC1022</v>
          </cell>
          <cell r="Z3007" t="str">
            <v>Violence in World Politics</v>
          </cell>
          <cell r="AA3007">
            <v>0</v>
          </cell>
        </row>
        <row r="3008">
          <cell r="Y3008" t="str">
            <v>POC2005</v>
          </cell>
          <cell r="Z3008">
            <v>0</v>
          </cell>
          <cell r="AA3008">
            <v>0</v>
          </cell>
        </row>
        <row r="3009">
          <cell r="Y3009" t="str">
            <v>POC2006</v>
          </cell>
          <cell r="Z3009" t="str">
            <v>Introduction to Security in World Politics</v>
          </cell>
          <cell r="AA3009" t="str">
            <v>Introduction to Security in World Politics</v>
          </cell>
        </row>
        <row r="3010">
          <cell r="Y3010" t="str">
            <v>POC2007</v>
          </cell>
          <cell r="Z3010" t="str">
            <v>Modern Political Thought: From Hobbes to Wollstonecraft</v>
          </cell>
          <cell r="AA3010" t="str">
            <v>Modern Political Thought: From Hobbes to Wollstonecraft</v>
          </cell>
        </row>
        <row r="3011">
          <cell r="Y3011" t="str">
            <v>POC2008</v>
          </cell>
          <cell r="Z3011" t="str">
            <v>Modern Political Thought: From Kant to Marx</v>
          </cell>
          <cell r="AA3011" t="str">
            <v>Modern Political Thought: From Kant to Marx</v>
          </cell>
        </row>
        <row r="3012">
          <cell r="Y3012" t="str">
            <v>POC2010</v>
          </cell>
          <cell r="Z3012" t="str">
            <v>Media, Public Opinion and Campaigns</v>
          </cell>
          <cell r="AA3012" t="str">
            <v>Media, Public Opinion and Campaigns</v>
          </cell>
        </row>
        <row r="3013">
          <cell r="Y3013" t="str">
            <v>POC2012</v>
          </cell>
          <cell r="Z3013" t="str">
            <v>The Ethics and Politics of Humanitarian Intervention</v>
          </cell>
          <cell r="AA3013" t="str">
            <v>The Ethics and Politics of Humanitarian Intervention</v>
          </cell>
        </row>
        <row r="3014">
          <cell r="Y3014" t="str">
            <v>POC2013</v>
          </cell>
          <cell r="Z3014" t="str">
            <v>Gendering World Politics</v>
          </cell>
          <cell r="AA3014" t="str">
            <v>Gendering World Politics</v>
          </cell>
        </row>
        <row r="3015">
          <cell r="Y3015" t="str">
            <v>POC2016</v>
          </cell>
          <cell r="Z3015" t="str">
            <v>Sustainability and Policy</v>
          </cell>
          <cell r="AA3015" t="str">
            <v>Sustainability and Policy</v>
          </cell>
        </row>
        <row r="3016">
          <cell r="Y3016" t="str">
            <v>POC2017</v>
          </cell>
          <cell r="Z3016" t="str">
            <v>Chinese Politics</v>
          </cell>
          <cell r="AA3016" t="str">
            <v>Chinese Politics</v>
          </cell>
        </row>
        <row r="3017">
          <cell r="Y3017" t="str">
            <v>POC2018</v>
          </cell>
          <cell r="Z3017" t="str">
            <v>National and Community Identity</v>
          </cell>
          <cell r="AA3017" t="str">
            <v>National and Community Identity</v>
          </cell>
        </row>
        <row r="3018">
          <cell r="Y3018" t="str">
            <v>POC2019</v>
          </cell>
          <cell r="Z3018" t="str">
            <v>EU Politics</v>
          </cell>
          <cell r="AA3018" t="str">
            <v>EU Politics</v>
          </cell>
        </row>
        <row r="3019">
          <cell r="Y3019" t="str">
            <v>POC2020</v>
          </cell>
          <cell r="Z3019" t="str">
            <v>Deviance and Representation: Power and Control</v>
          </cell>
          <cell r="AA3019" t="str">
            <v>Deviance and Representation: Power and Control</v>
          </cell>
        </row>
        <row r="3020">
          <cell r="Y3020" t="str">
            <v>POC2021</v>
          </cell>
          <cell r="Z3020" t="str">
            <v>Research Inquiry in Practice</v>
          </cell>
          <cell r="AA3020" t="str">
            <v>Research Inquiry in Practice</v>
          </cell>
        </row>
        <row r="3021">
          <cell r="Y3021" t="str">
            <v>POC2022</v>
          </cell>
          <cell r="Z3021" t="str">
            <v>The Politics of NGOs</v>
          </cell>
          <cell r="AA3021" t="str">
            <v>The Politics of NGOs</v>
          </cell>
        </row>
        <row r="3022">
          <cell r="Y3022" t="str">
            <v>POC2023</v>
          </cell>
          <cell r="Z3022" t="str">
            <v>Doing Politics Research</v>
          </cell>
          <cell r="AA3022" t="str">
            <v>Doing Politics Research</v>
          </cell>
        </row>
        <row r="3023">
          <cell r="Y3023" t="str">
            <v>POC2024</v>
          </cell>
          <cell r="Z3023">
            <v>0</v>
          </cell>
          <cell r="AA3023">
            <v>0</v>
          </cell>
        </row>
        <row r="3024">
          <cell r="Y3024" t="str">
            <v>POC2024F</v>
          </cell>
          <cell r="Z3024" t="str">
            <v>Politics of Protest</v>
          </cell>
          <cell r="AA3024" t="str">
            <v>Politics of Protest</v>
          </cell>
        </row>
        <row r="3025">
          <cell r="Y3025" t="str">
            <v>POC2027</v>
          </cell>
          <cell r="Z3025">
            <v>0</v>
          </cell>
          <cell r="AA3025">
            <v>0</v>
          </cell>
        </row>
        <row r="3026">
          <cell r="Y3026" t="str">
            <v>POC2028</v>
          </cell>
          <cell r="Z3026" t="str">
            <v>The Political Economy of Economic Development</v>
          </cell>
          <cell r="AA3026" t="str">
            <v>The Political Economy of Economic Development</v>
          </cell>
        </row>
        <row r="3027">
          <cell r="Y3027" t="str">
            <v>POC2029</v>
          </cell>
          <cell r="Z3027" t="str">
            <v>Global Governance and International Relations</v>
          </cell>
          <cell r="AA3027" t="str">
            <v>Global Governance and International Relations</v>
          </cell>
        </row>
        <row r="3028">
          <cell r="Y3028" t="str">
            <v>POC2031</v>
          </cell>
          <cell r="Z3028" t="str">
            <v>China in World Politics</v>
          </cell>
          <cell r="AA3028" t="str">
            <v>China in World Politics</v>
          </cell>
        </row>
        <row r="3029">
          <cell r="Y3029" t="str">
            <v>POC2041</v>
          </cell>
          <cell r="Z3029" t="str">
            <v>The Political Psychology of Elites</v>
          </cell>
          <cell r="AA3029" t="str">
            <v>The Political Psychology of Elites</v>
          </cell>
        </row>
        <row r="3030">
          <cell r="Y3030" t="str">
            <v>POC2041/POC3041</v>
          </cell>
          <cell r="Z3030" t="str">
            <v>Political Psychology of Elites</v>
          </cell>
          <cell r="AA3030">
            <v>0</v>
          </cell>
        </row>
        <row r="3031">
          <cell r="Y3031" t="str">
            <v>POC2043</v>
          </cell>
          <cell r="Z3031">
            <v>0</v>
          </cell>
          <cell r="AA3031">
            <v>0</v>
          </cell>
        </row>
        <row r="3032">
          <cell r="Y3032" t="str">
            <v>POC2044</v>
          </cell>
          <cell r="Z3032" t="str">
            <v>American Democracy and the Challenges of the 21st Century</v>
          </cell>
          <cell r="AA3032" t="str">
            <v>American Democracy and the Challenges of the 21st Century</v>
          </cell>
        </row>
        <row r="3033">
          <cell r="Y3033" t="str">
            <v>POC2047</v>
          </cell>
          <cell r="Z3033">
            <v>0</v>
          </cell>
          <cell r="AA3033">
            <v>0</v>
          </cell>
        </row>
        <row r="3034">
          <cell r="Y3034" t="str">
            <v>POC2049</v>
          </cell>
          <cell r="Z3034" t="str">
            <v>EU Integration</v>
          </cell>
          <cell r="AA3034" t="str">
            <v>EU Integration</v>
          </cell>
        </row>
        <row r="3035">
          <cell r="Y3035" t="str">
            <v>POC2049/POC3049</v>
          </cell>
          <cell r="Z3035" t="str">
            <v>EU Integration (optional)</v>
          </cell>
          <cell r="AA3035">
            <v>0</v>
          </cell>
        </row>
        <row r="3036">
          <cell r="Y3036" t="str">
            <v>POC2050</v>
          </cell>
          <cell r="Z3036">
            <v>0</v>
          </cell>
          <cell r="AA3036">
            <v>0</v>
          </cell>
        </row>
        <row r="3037">
          <cell r="Y3037" t="str">
            <v>POC2052</v>
          </cell>
          <cell r="Z3037" t="str">
            <v>NGOs: Responding to Global Challenges</v>
          </cell>
          <cell r="AA3037" t="str">
            <v>NGOs: Responding to Global Challenges</v>
          </cell>
        </row>
        <row r="3038">
          <cell r="Y3038" t="str">
            <v>POC2055</v>
          </cell>
          <cell r="Z3038" t="str">
            <v>Modern Political Thought: Rights, The Nation and The State</v>
          </cell>
          <cell r="AA3038" t="str">
            <v>Modern Political Thought: Rights, The Nation and The State</v>
          </cell>
        </row>
        <row r="3039">
          <cell r="Y3039" t="str">
            <v>POC2056</v>
          </cell>
          <cell r="Z3039">
            <v>0</v>
          </cell>
          <cell r="AA3039">
            <v>0</v>
          </cell>
        </row>
        <row r="3040">
          <cell r="Y3040" t="str">
            <v>POC2063</v>
          </cell>
          <cell r="Z3040" t="str">
            <v>The Politics of Climate Change</v>
          </cell>
          <cell r="AA3040" t="str">
            <v>The Politics of Climate Change</v>
          </cell>
        </row>
        <row r="3041">
          <cell r="Y3041" t="str">
            <v>POC2064</v>
          </cell>
          <cell r="Z3041" t="str">
            <v>Foreign Policy</v>
          </cell>
          <cell r="AA3041" t="str">
            <v>Foreign Policy</v>
          </cell>
        </row>
        <row r="3042">
          <cell r="Y3042" t="str">
            <v>POC2065</v>
          </cell>
          <cell r="Z3042" t="str">
            <v>Secrets, Lies and Spies</v>
          </cell>
          <cell r="AA3042" t="str">
            <v>Secrets, Lies and Spies</v>
          </cell>
        </row>
        <row r="3043">
          <cell r="Y3043" t="str">
            <v>POC2067</v>
          </cell>
          <cell r="Z3043" t="str">
            <v>Faith Wars: Religion and Conflict in International Relations (I)</v>
          </cell>
          <cell r="AA3043" t="str">
            <v>Faith Wars: Religion and Conflict in International Relations (I)</v>
          </cell>
        </row>
        <row r="3044">
          <cell r="Y3044" t="str">
            <v>POC2068</v>
          </cell>
          <cell r="Z3044" t="str">
            <v>Faith Wars: Religion and Conflict in International Relations (II)</v>
          </cell>
          <cell r="AA3044" t="str">
            <v>Faith Wars: Religion and Conflict in International Relations (II)</v>
          </cell>
        </row>
        <row r="3045">
          <cell r="Y3045" t="str">
            <v>POC2069</v>
          </cell>
          <cell r="Z3045" t="str">
            <v>Elections, Campaigns and Referendums: Public Opinion in Practice</v>
          </cell>
          <cell r="AA3045" t="str">
            <v>Elections, Campaigns and Referendums: Public Opinion in Practice</v>
          </cell>
        </row>
        <row r="3046">
          <cell r="Y3046" t="str">
            <v>POC2083</v>
          </cell>
          <cell r="Z3046" t="str">
            <v>The Research Toolkit</v>
          </cell>
          <cell r="AA3046">
            <v>0</v>
          </cell>
        </row>
        <row r="3047">
          <cell r="Y3047" t="str">
            <v>POC2084</v>
          </cell>
          <cell r="Z3047" t="str">
            <v>Foreign Policy</v>
          </cell>
          <cell r="AA3047">
            <v>0</v>
          </cell>
        </row>
        <row r="3048">
          <cell r="Y3048" t="str">
            <v>POC2085/POC3085</v>
          </cell>
          <cell r="Z3048" t="str">
            <v>Imagining the Good Life: From Agora to the American Dream</v>
          </cell>
          <cell r="AA3048">
            <v>0</v>
          </cell>
        </row>
        <row r="3049">
          <cell r="Y3049" t="str">
            <v>POC2086</v>
          </cell>
          <cell r="Z3049" t="str">
            <v>Governing the Good Life: Contemporary International Studies</v>
          </cell>
          <cell r="AA3049">
            <v>0</v>
          </cell>
        </row>
        <row r="3050">
          <cell r="Y3050" t="str">
            <v>POC2087</v>
          </cell>
          <cell r="Z3050" t="str">
            <v>Security Studies</v>
          </cell>
          <cell r="AA3050">
            <v>0</v>
          </cell>
        </row>
        <row r="3051">
          <cell r="Y3051" t="str">
            <v>POC2088/POC3088</v>
          </cell>
          <cell r="Z3051" t="str">
            <v>Understanding Israel and Palestine, One Land, Two People</v>
          </cell>
          <cell r="AA3051">
            <v>0</v>
          </cell>
        </row>
        <row r="3052">
          <cell r="Y3052" t="str">
            <v>POC2089/POC3089</v>
          </cell>
          <cell r="Z3052" t="str">
            <v>Revolts and Revolutions in the MENA Region</v>
          </cell>
          <cell r="AA3052">
            <v>0</v>
          </cell>
        </row>
        <row r="3053">
          <cell r="Y3053" t="str">
            <v>POC2090/POC3090</v>
          </cell>
          <cell r="Z3053" t="str">
            <v>Violence, Conflict, and Religion in the Middle East</v>
          </cell>
          <cell r="AA3053">
            <v>0</v>
          </cell>
        </row>
        <row r="3054">
          <cell r="Y3054" t="str">
            <v>POC2091/POC3091</v>
          </cell>
          <cell r="Z3054" t="str">
            <v>Foreign Policy in the Middle East</v>
          </cell>
          <cell r="AA3054">
            <v>0</v>
          </cell>
        </row>
        <row r="3055">
          <cell r="Y3055" t="str">
            <v>POC2092/POC3092</v>
          </cell>
          <cell r="Z3055" t="str">
            <v>Comparative Government, Politics, and Society in the Contemporary Middle East</v>
          </cell>
          <cell r="AA3055">
            <v>0</v>
          </cell>
        </row>
        <row r="3056">
          <cell r="Y3056" t="str">
            <v>POC2093/POC3093</v>
          </cell>
          <cell r="Z3056" t="str">
            <v>Understanding Israel and Palestine: Seeking Peace</v>
          </cell>
          <cell r="AA3056">
            <v>0</v>
          </cell>
        </row>
        <row r="3057">
          <cell r="Y3057" t="str">
            <v>POC3012</v>
          </cell>
          <cell r="Z3057" t="str">
            <v>Creating Order out of Chaos</v>
          </cell>
          <cell r="AA3057" t="str">
            <v>Creating Order out of Chaos</v>
          </cell>
        </row>
        <row r="3058">
          <cell r="Y3058" t="str">
            <v>POC3013</v>
          </cell>
          <cell r="Z3058" t="str">
            <v>Political Theory</v>
          </cell>
          <cell r="AA3058" t="str">
            <v>Political Theory</v>
          </cell>
        </row>
        <row r="3059">
          <cell r="Y3059" t="str">
            <v>POC3015</v>
          </cell>
          <cell r="Z3059" t="str">
            <v>Development: Policy and Practice</v>
          </cell>
          <cell r="AA3059" t="str">
            <v>Development: Policy and Practice</v>
          </cell>
        </row>
        <row r="3060">
          <cell r="Y3060" t="str">
            <v>POC3016</v>
          </cell>
          <cell r="Z3060" t="str">
            <v>Green Political Thought</v>
          </cell>
          <cell r="AA3060" t="str">
            <v>Green Political Thought</v>
          </cell>
        </row>
        <row r="3061">
          <cell r="Y3061" t="str">
            <v>POC3017</v>
          </cell>
          <cell r="Z3061" t="str">
            <v>Transnational Social Movements</v>
          </cell>
          <cell r="AA3061" t="str">
            <v>Transnational Social Movements</v>
          </cell>
        </row>
        <row r="3062">
          <cell r="Y3062" t="str">
            <v>POC3018</v>
          </cell>
          <cell r="Z3062" t="str">
            <v>Gender, Militarization and Resistance</v>
          </cell>
          <cell r="AA3062" t="str">
            <v>Gender, Militarization and Resistance</v>
          </cell>
        </row>
        <row r="3063">
          <cell r="Y3063" t="str">
            <v>POC3020</v>
          </cell>
          <cell r="Z3063" t="str">
            <v>The Politics of War</v>
          </cell>
          <cell r="AA3063" t="str">
            <v>The Politics of War</v>
          </cell>
        </row>
        <row r="3064">
          <cell r="Y3064" t="str">
            <v>POC3021</v>
          </cell>
          <cell r="Z3064" t="str">
            <v>The Political Economy of Economic Development</v>
          </cell>
          <cell r="AA3064" t="str">
            <v>The Political Economy of Economic Development</v>
          </cell>
        </row>
        <row r="3065">
          <cell r="Y3065" t="str">
            <v>POC3022</v>
          </cell>
          <cell r="Z3065" t="str">
            <v>Global Governance and International Relations</v>
          </cell>
          <cell r="AA3065" t="str">
            <v>Global Governance and International Relations</v>
          </cell>
        </row>
        <row r="3066">
          <cell r="Y3066" t="str">
            <v>POC3025</v>
          </cell>
          <cell r="Z3066" t="str">
            <v>Elections, Campaigns and Referendums: Public Opinion in Practice</v>
          </cell>
          <cell r="AA3066" t="str">
            <v>Elections, Campaigns and Referendums: Public Opinion in Practice</v>
          </cell>
        </row>
        <row r="3067">
          <cell r="Y3067" t="str">
            <v>POC3034</v>
          </cell>
          <cell r="Z3067" t="str">
            <v>Humanitarian Intervention</v>
          </cell>
          <cell r="AA3067">
            <v>0</v>
          </cell>
        </row>
        <row r="3068">
          <cell r="Y3068" t="str">
            <v>POC3038</v>
          </cell>
          <cell r="Z3068" t="str">
            <v>Politics Psychology</v>
          </cell>
          <cell r="AA3068" t="str">
            <v>Politics Psychology</v>
          </cell>
        </row>
        <row r="3069">
          <cell r="Y3069" t="str">
            <v>POC3040</v>
          </cell>
          <cell r="Z3069" t="str">
            <v>Dissertation</v>
          </cell>
          <cell r="AA3069">
            <v>0</v>
          </cell>
        </row>
        <row r="3070">
          <cell r="Y3070" t="str">
            <v>POC3041</v>
          </cell>
          <cell r="Z3070" t="str">
            <v>The Political Psychology of Elites</v>
          </cell>
          <cell r="AA3070" t="str">
            <v>The Political Psychology of Elites</v>
          </cell>
        </row>
        <row r="3071">
          <cell r="Y3071" t="str">
            <v>POC3042</v>
          </cell>
          <cell r="Z3071" t="str">
            <v>The Politics of Memory</v>
          </cell>
          <cell r="AA3071" t="str">
            <v>The Politics of Memory</v>
          </cell>
        </row>
        <row r="3072">
          <cell r="Y3072" t="str">
            <v>POC3043</v>
          </cell>
          <cell r="Z3072" t="str">
            <v>Soviet Successor States in Global Politics</v>
          </cell>
          <cell r="AA3072" t="str">
            <v>Soviet Successor States in Global Politics</v>
          </cell>
        </row>
        <row r="3073">
          <cell r="Y3073" t="str">
            <v>POC3044</v>
          </cell>
          <cell r="Z3073" t="str">
            <v>American Democracy and the Challenges of the 21st Century</v>
          </cell>
          <cell r="AA3073">
            <v>0</v>
          </cell>
        </row>
        <row r="3074">
          <cell r="Y3074" t="str">
            <v>POC3047</v>
          </cell>
          <cell r="Z3074" t="str">
            <v>Work Placement</v>
          </cell>
          <cell r="AA3074" t="str">
            <v>Work Placement</v>
          </cell>
        </row>
        <row r="3075">
          <cell r="Y3075" t="str">
            <v>POC3048</v>
          </cell>
          <cell r="Z3075" t="str">
            <v>United States Field Course</v>
          </cell>
          <cell r="AA3075">
            <v>0</v>
          </cell>
        </row>
        <row r="3076">
          <cell r="Y3076" t="str">
            <v>POC3049</v>
          </cell>
          <cell r="Z3076" t="str">
            <v>EU Integration</v>
          </cell>
          <cell r="AA3076" t="str">
            <v>EU Integration</v>
          </cell>
        </row>
        <row r="3077">
          <cell r="Y3077" t="str">
            <v>POC3050</v>
          </cell>
          <cell r="Z3077" t="str">
            <v>The EU Policy Process</v>
          </cell>
          <cell r="AA3077" t="str">
            <v>The EU Policy Process</v>
          </cell>
        </row>
        <row r="3078">
          <cell r="Y3078" t="str">
            <v>POC3052</v>
          </cell>
          <cell r="Z3078">
            <v>0</v>
          </cell>
          <cell r="AA3078">
            <v>0</v>
          </cell>
        </row>
        <row r="3079">
          <cell r="Y3079" t="str">
            <v>POC3055</v>
          </cell>
          <cell r="Z3079">
            <v>0</v>
          </cell>
          <cell r="AA3079">
            <v>0</v>
          </cell>
        </row>
        <row r="3080">
          <cell r="Y3080" t="str">
            <v>POC3056</v>
          </cell>
          <cell r="Z3080" t="str">
            <v>Modern Political Thought: In Critique of Rights</v>
          </cell>
          <cell r="AA3080" t="str">
            <v>Modern Political Thought: In Critique of Rights</v>
          </cell>
        </row>
        <row r="3081">
          <cell r="Y3081" t="str">
            <v>POC3063</v>
          </cell>
          <cell r="Z3081">
            <v>0</v>
          </cell>
          <cell r="AA3081">
            <v>0</v>
          </cell>
        </row>
        <row r="3082">
          <cell r="Y3082" t="str">
            <v>POC3064</v>
          </cell>
          <cell r="Z3082">
            <v>0</v>
          </cell>
          <cell r="AA3082">
            <v>0</v>
          </cell>
        </row>
        <row r="3083">
          <cell r="Y3083" t="str">
            <v>POC3065</v>
          </cell>
          <cell r="Z3083" t="str">
            <v>Secrets, Lies and Spies</v>
          </cell>
          <cell r="AA3083">
            <v>0</v>
          </cell>
        </row>
        <row r="3084">
          <cell r="Y3084" t="str">
            <v>POC3066</v>
          </cell>
          <cell r="Z3084" t="str">
            <v>Security and Liberty</v>
          </cell>
          <cell r="AA3084" t="str">
            <v>Security and Liberty</v>
          </cell>
        </row>
        <row r="3085">
          <cell r="Y3085" t="str">
            <v>POC3067</v>
          </cell>
          <cell r="Z3085">
            <v>0</v>
          </cell>
          <cell r="AA3085">
            <v>0</v>
          </cell>
        </row>
        <row r="3086">
          <cell r="Y3086" t="str">
            <v>POC3068</v>
          </cell>
          <cell r="Z3086" t="str">
            <v>Faith Wars: Religion and Conflict in International Relations (II)</v>
          </cell>
          <cell r="AA3086" t="str">
            <v>Faith Wars: Religion and Conflict in International Relations (II)</v>
          </cell>
        </row>
        <row r="3087">
          <cell r="Y3087" t="str">
            <v>POC3069</v>
          </cell>
          <cell r="Z3087" t="str">
            <v>Political Islam: Concepts and Theories</v>
          </cell>
          <cell r="AA3087" t="str">
            <v>Political Islam: Concepts and Theories</v>
          </cell>
        </row>
        <row r="3088">
          <cell r="Y3088" t="str">
            <v>POC3070</v>
          </cell>
          <cell r="Z3088" t="str">
            <v>Islam and the State</v>
          </cell>
          <cell r="AA3088" t="str">
            <v>Islam and the State</v>
          </cell>
        </row>
        <row r="3089">
          <cell r="Y3089" t="str">
            <v>POC3071</v>
          </cell>
          <cell r="Z3089" t="str">
            <v>Exploring Quantitative Research Methods</v>
          </cell>
          <cell r="AA3089" t="str">
            <v>Exploring Quantitative Research Methods</v>
          </cell>
        </row>
        <row r="3090">
          <cell r="Y3090" t="str">
            <v>POC3072F</v>
          </cell>
          <cell r="Z3090" t="str">
            <v>Politics of Protest</v>
          </cell>
          <cell r="AA3090" t="str">
            <v>Politics of Protest</v>
          </cell>
        </row>
        <row r="3091">
          <cell r="Y3091" t="str">
            <v>POC3087</v>
          </cell>
          <cell r="Z3091" t="str">
            <v>Social Movements in China</v>
          </cell>
          <cell r="AA3091">
            <v>0</v>
          </cell>
        </row>
        <row r="3092">
          <cell r="Y3092" t="str">
            <v>POL1001A</v>
          </cell>
          <cell r="Z3092" t="str">
            <v>British Government and Politics</v>
          </cell>
          <cell r="AA3092" t="str">
            <v>British Government and Politics</v>
          </cell>
        </row>
        <row r="3093">
          <cell r="Y3093" t="str">
            <v>POL1001B</v>
          </cell>
          <cell r="Z3093" t="str">
            <v>State of Britain</v>
          </cell>
          <cell r="AA3093" t="str">
            <v>State of Britain</v>
          </cell>
        </row>
        <row r="3094">
          <cell r="Y3094" t="str">
            <v>POL1006</v>
          </cell>
          <cell r="Z3094" t="str">
            <v>State and Society</v>
          </cell>
          <cell r="AA3094" t="str">
            <v>State and Society</v>
          </cell>
        </row>
        <row r="3095">
          <cell r="Y3095" t="str">
            <v>POL1008 SOC1004</v>
          </cell>
          <cell r="Z3095" t="str">
            <v>Q-Step Introduction to Social Data</v>
          </cell>
          <cell r="AA3095">
            <v>0</v>
          </cell>
        </row>
        <row r="3096">
          <cell r="Y3096" t="str">
            <v>POL1016A</v>
          </cell>
          <cell r="Z3096" t="str">
            <v>History of Political Thought 1</v>
          </cell>
          <cell r="AA3096" t="str">
            <v>History of Political Thought 1</v>
          </cell>
        </row>
        <row r="3097">
          <cell r="Y3097" t="str">
            <v>POL1016B</v>
          </cell>
          <cell r="Z3097" t="str">
            <v>History of Political Thought 2</v>
          </cell>
          <cell r="AA3097" t="str">
            <v>History of Political Thought 2</v>
          </cell>
        </row>
        <row r="3098">
          <cell r="Y3098" t="str">
            <v>POL1017</v>
          </cell>
          <cell r="Z3098" t="str">
            <v>Globalization of World Politics</v>
          </cell>
          <cell r="AA3098" t="str">
            <v>Globalization of World Politics</v>
          </cell>
        </row>
        <row r="3099">
          <cell r="Y3099" t="str">
            <v>POL1018</v>
          </cell>
          <cell r="Z3099" t="str">
            <v>The Challenges of World Politics in the Twenty-First Century</v>
          </cell>
          <cell r="AA3099" t="str">
            <v>The Challenges of World Politics in the Twenty-First Century</v>
          </cell>
        </row>
        <row r="3100">
          <cell r="Y3100" t="str">
            <v>POL1019</v>
          </cell>
          <cell r="Z3100" t="str">
            <v>Power and Democracy</v>
          </cell>
          <cell r="AA3100" t="str">
            <v>Power and Democracy</v>
          </cell>
        </row>
        <row r="3101">
          <cell r="Y3101" t="str">
            <v>POL1020</v>
          </cell>
          <cell r="Z3101" t="str">
            <v>Politics in Europe</v>
          </cell>
          <cell r="AA3101" t="str">
            <v>Politics in Europe</v>
          </cell>
        </row>
        <row r="3102">
          <cell r="Y3102" t="str">
            <v>POL1023</v>
          </cell>
          <cell r="Z3102" t="str">
            <v>Politics and Economy of the Contemporary Middle East</v>
          </cell>
          <cell r="AA3102" t="str">
            <v>Politics and Economy of the Contemporary Middle East</v>
          </cell>
        </row>
        <row r="3103">
          <cell r="Y3103" t="str">
            <v>POL1024</v>
          </cell>
          <cell r="Z3103" t="str">
            <v>Changing Character of Warfare</v>
          </cell>
          <cell r="AA3103" t="str">
            <v>Changing Character of Warfare</v>
          </cell>
        </row>
        <row r="3104">
          <cell r="Y3104" t="str">
            <v>POL1025</v>
          </cell>
          <cell r="Z3104" t="str">
            <v>Classical Political Thought</v>
          </cell>
          <cell r="AA3104" t="str">
            <v>Classical Political Thought</v>
          </cell>
        </row>
        <row r="3105">
          <cell r="Y3105" t="str">
            <v>POL1026</v>
          </cell>
          <cell r="Z3105" t="str">
            <v>Early Modern Political Thought</v>
          </cell>
          <cell r="AA3105" t="str">
            <v>Early Modern Political Thought</v>
          </cell>
        </row>
        <row r="3106">
          <cell r="Y3106" t="str">
            <v>POL1027</v>
          </cell>
          <cell r="Z3106" t="str">
            <v>Strategic Theory and Contemporary International Conflict</v>
          </cell>
          <cell r="AA3106" t="str">
            <v>Strategic Theory and Contemporary International Conflict</v>
          </cell>
        </row>
        <row r="3107">
          <cell r="Y3107" t="str">
            <v>POL1027 SEC1021</v>
          </cell>
          <cell r="Z3107" t="str">
            <v>Strategic Theory and Contemporary International Conflict cocoded with SEC1021</v>
          </cell>
          <cell r="AA3107">
            <v>0</v>
          </cell>
        </row>
        <row r="3108">
          <cell r="Y3108" t="str">
            <v>POL1028</v>
          </cell>
          <cell r="Z3108" t="str">
            <v>Introduction to Strategic Studies</v>
          </cell>
          <cell r="AA3108">
            <v>0</v>
          </cell>
        </row>
        <row r="3109">
          <cell r="Y3109" t="str">
            <v>POL1041</v>
          </cell>
          <cell r="Z3109" t="str">
            <v>Data Analysis in Social Science</v>
          </cell>
          <cell r="AA3109" t="str">
            <v>Data Analysis in Social Science</v>
          </cell>
        </row>
        <row r="3110">
          <cell r="Y3110" t="str">
            <v>POL1041-SOC1041</v>
          </cell>
          <cell r="Z3110" t="str">
            <v>Q-Step: Data Analysis in Social Science (soc1041)</v>
          </cell>
          <cell r="AA3110">
            <v>0</v>
          </cell>
        </row>
        <row r="3111">
          <cell r="Y3111" t="str">
            <v>POL1042</v>
          </cell>
          <cell r="Z3111" t="str">
            <v>Rational Choice and Environmental Problems</v>
          </cell>
          <cell r="AA3111" t="str">
            <v>Rational Choice and Environmental Problems</v>
          </cell>
        </row>
        <row r="3112">
          <cell r="Y3112" t="str">
            <v>POL1043</v>
          </cell>
          <cell r="Z3112" t="str">
            <v>Freshers Seminar</v>
          </cell>
          <cell r="AA3112">
            <v>0</v>
          </cell>
        </row>
        <row r="3113">
          <cell r="Y3113" t="str">
            <v>POL2020</v>
          </cell>
          <cell r="Z3113" t="str">
            <v>Contemporary Theories of World Politics</v>
          </cell>
          <cell r="AA3113" t="str">
            <v>Contemporary Theories of World Politics</v>
          </cell>
        </row>
        <row r="3114">
          <cell r="Y3114" t="str">
            <v>POL2022</v>
          </cell>
          <cell r="Z3114" t="str">
            <v>Political Ideologies</v>
          </cell>
          <cell r="AA3114" t="str">
            <v>Political Ideologies</v>
          </cell>
        </row>
        <row r="3115">
          <cell r="Y3115" t="str">
            <v>POL2025</v>
          </cell>
          <cell r="Z3115" t="str">
            <v>Health Policy in Comparative Perspective</v>
          </cell>
          <cell r="AA3115">
            <v>0</v>
          </cell>
        </row>
        <row r="3116">
          <cell r="Y3116" t="str">
            <v>POL2026</v>
          </cell>
          <cell r="Z3116" t="str">
            <v>Political Analysis: Behaviour, Institutions, Ideas</v>
          </cell>
          <cell r="AA3116" t="str">
            <v>Political Analysis: Behaviour, Institutions, Ideas</v>
          </cell>
        </row>
        <row r="3117">
          <cell r="Y3117" t="str">
            <v>POL2027</v>
          </cell>
          <cell r="Z3117" t="str">
            <v>The Politics of the World Economy</v>
          </cell>
          <cell r="AA3117" t="str">
            <v>The Politics of the World Economy</v>
          </cell>
        </row>
        <row r="3118">
          <cell r="Y3118" t="str">
            <v>POL2028</v>
          </cell>
          <cell r="Z3118" t="str">
            <v>‘Political Ethics: Theory and Case Studies’</v>
          </cell>
          <cell r="AA3118">
            <v>0</v>
          </cell>
        </row>
        <row r="3119">
          <cell r="Y3119" t="str">
            <v>POL2037</v>
          </cell>
          <cell r="Z3119" t="str">
            <v>International Relations, Rethinking Third World Politics</v>
          </cell>
          <cell r="AA3119" t="str">
            <v>International Relations, Rethinking Third World Politics</v>
          </cell>
        </row>
        <row r="3120">
          <cell r="Y3120" t="str">
            <v>POL2038</v>
          </cell>
          <cell r="Z3120" t="str">
            <v>International Relations, War and Peace in the Middle East</v>
          </cell>
          <cell r="AA3120" t="str">
            <v>International Relations, War and Peace in the Middle East</v>
          </cell>
        </row>
        <row r="3121">
          <cell r="Y3121" t="str">
            <v>POL2046</v>
          </cell>
          <cell r="Z3121" t="str">
            <v>The Economics of Politics</v>
          </cell>
          <cell r="AA3121" t="str">
            <v>The Economics of Politics</v>
          </cell>
        </row>
        <row r="3122">
          <cell r="Y3122" t="str">
            <v>POL2047</v>
          </cell>
          <cell r="Z3122" t="str">
            <v>American Politics</v>
          </cell>
          <cell r="AA3122" t="str">
            <v>American Politics</v>
          </cell>
        </row>
        <row r="3123">
          <cell r="Y3123" t="str">
            <v>POL2049</v>
          </cell>
          <cell r="Z3123" t="str">
            <v>Media, Public Opinion and Campaigns</v>
          </cell>
          <cell r="AA3123" t="str">
            <v>Media, Public Opinion and Campaigns</v>
          </cell>
        </row>
        <row r="3124">
          <cell r="Y3124" t="str">
            <v>POL2050</v>
          </cell>
          <cell r="Z3124" t="str">
            <v>Political Philosophy</v>
          </cell>
          <cell r="AA3124" t="str">
            <v>Political Philosophy</v>
          </cell>
        </row>
        <row r="3125">
          <cell r="Y3125" t="str">
            <v>POL2052</v>
          </cell>
          <cell r="Z3125" t="str">
            <v>Foreign Policy: Leadership, Power and Responsibility</v>
          </cell>
          <cell r="AA3125" t="str">
            <v>Foreign Policy: Leadership, Power and Responsibility</v>
          </cell>
        </row>
        <row r="3126">
          <cell r="Y3126" t="str">
            <v>POL2057</v>
          </cell>
          <cell r="Z3126" t="str">
            <v>Security Studies</v>
          </cell>
          <cell r="AA3126" t="str">
            <v>Security Studies</v>
          </cell>
        </row>
        <row r="3127">
          <cell r="Y3127" t="str">
            <v>POL2059</v>
          </cell>
          <cell r="Z3127" t="str">
            <v>Political Thought of Modernity</v>
          </cell>
          <cell r="AA3127" t="str">
            <v>Political Thought of Modernity</v>
          </cell>
        </row>
        <row r="3128">
          <cell r="Y3128" t="str">
            <v>POL2060</v>
          </cell>
          <cell r="Z3128" t="str">
            <v>Public Policy and Administration</v>
          </cell>
          <cell r="AA3128" t="str">
            <v>Public Policy and Administration</v>
          </cell>
        </row>
        <row r="3129">
          <cell r="Y3129" t="str">
            <v>POL2062</v>
          </cell>
          <cell r="Z3129" t="str">
            <v>Comparative Politics: Approaches and Concepts</v>
          </cell>
          <cell r="AA3129" t="str">
            <v>Comparative Politics: Approaches and Concepts</v>
          </cell>
        </row>
        <row r="3130">
          <cell r="Y3130" t="str">
            <v>POL2063</v>
          </cell>
          <cell r="Z3130" t="str">
            <v>Introduction to Middle East Politics</v>
          </cell>
          <cell r="AA3130" t="str">
            <v>Introduction to Middle East Politics</v>
          </cell>
        </row>
        <row r="3131">
          <cell r="Y3131" t="str">
            <v>POL2064</v>
          </cell>
          <cell r="Z3131" t="str">
            <v>The Political Economy of Globalization</v>
          </cell>
          <cell r="AA3131" t="str">
            <v>The Political Economy of Globalization</v>
          </cell>
        </row>
        <row r="3132">
          <cell r="Y3132" t="str">
            <v>POL2065</v>
          </cell>
          <cell r="Z3132" t="str">
            <v>Environmental Politics</v>
          </cell>
          <cell r="AA3132" t="str">
            <v>Environmental Politics</v>
          </cell>
        </row>
        <row r="3133">
          <cell r="Y3133" t="str">
            <v>POL2068</v>
          </cell>
          <cell r="Z3133" t="str">
            <v>Global Justice and Transnational Democracy</v>
          </cell>
          <cell r="AA3133" t="str">
            <v>Global Justice and Transnational Democracy</v>
          </cell>
        </row>
        <row r="3134">
          <cell r="Y3134" t="str">
            <v>POL2069</v>
          </cell>
          <cell r="Z3134" t="str">
            <v>Democracy in Eastern Europe</v>
          </cell>
          <cell r="AA3134" t="str">
            <v>Democracy in Eastern Europe</v>
          </cell>
        </row>
        <row r="3135">
          <cell r="Y3135" t="str">
            <v>POL2070</v>
          </cell>
          <cell r="Z3135" t="str">
            <v>Quantitative Methods in Political Science</v>
          </cell>
          <cell r="AA3135" t="str">
            <v>Quantitative Methods in Political Science</v>
          </cell>
        </row>
        <row r="3136">
          <cell r="Y3136" t="str">
            <v>POL2071</v>
          </cell>
          <cell r="Z3136" t="str">
            <v>Experimental Research in the Social Sciences</v>
          </cell>
          <cell r="AA3136" t="str">
            <v>Experimental Research in the Social Sciences</v>
          </cell>
        </row>
        <row r="3137">
          <cell r="Y3137" t="str">
            <v>POL2072</v>
          </cell>
          <cell r="Z3137" t="str">
            <v>Race, Ethnicity and Politics</v>
          </cell>
          <cell r="AA3137" t="str">
            <v>Race, Ethnicity and Politics</v>
          </cell>
        </row>
        <row r="3138">
          <cell r="Y3138" t="str">
            <v>POL2075</v>
          </cell>
          <cell r="Z3138" t="str">
            <v>Integration and Disintegration in the European Union</v>
          </cell>
          <cell r="AA3138" t="str">
            <v>Integration and Disintegration in the European Union</v>
          </cell>
        </row>
        <row r="3139">
          <cell r="Y3139" t="str">
            <v>POL2076</v>
          </cell>
          <cell r="Z3139" t="str">
            <v>Rising Powers, Peace and Conflict</v>
          </cell>
          <cell r="AA3139" t="str">
            <v>Rising Powers, Peace and Conflict</v>
          </cell>
        </row>
        <row r="3140">
          <cell r="Y3140" t="str">
            <v>POL2077 SOC2077</v>
          </cell>
          <cell r="Z3140" t="str">
            <v>Q-Step Data Analysis in Social Science II</v>
          </cell>
          <cell r="AA3140">
            <v>0</v>
          </cell>
        </row>
        <row r="3141">
          <cell r="Y3141" t="str">
            <v>POL2078</v>
          </cell>
          <cell r="Z3141" t="str">
            <v>Governing the Public Sector; Bureaucratic Power and Politics</v>
          </cell>
          <cell r="AA3141">
            <v>0</v>
          </cell>
        </row>
        <row r="3142">
          <cell r="Y3142" t="str">
            <v>POL2079</v>
          </cell>
          <cell r="Z3142" t="str">
            <v xml:space="preserve">Contemporary Public Debate in an Age of &amp;quot;Anti-politics&amp;quot; </v>
          </cell>
          <cell r="AA3142">
            <v>0</v>
          </cell>
        </row>
        <row r="3143">
          <cell r="Y3143" t="str">
            <v>POL2081</v>
          </cell>
          <cell r="Z3143" t="str">
            <v>Q-Step Thinking about Race: Perspectives from the Bilogical and Social Sciences</v>
          </cell>
          <cell r="AA3143">
            <v>0</v>
          </cell>
        </row>
        <row r="3144">
          <cell r="Y3144" t="str">
            <v>POL2082</v>
          </cell>
          <cell r="Z3144" t="str">
            <v>Changing Character of Warfare</v>
          </cell>
          <cell r="AA3144">
            <v>0</v>
          </cell>
        </row>
        <row r="3145">
          <cell r="Y3145" t="str">
            <v>POL2083</v>
          </cell>
          <cell r="Z3145" t="str">
            <v>Introduction to Social Network Analysis</v>
          </cell>
          <cell r="AA3145">
            <v>0</v>
          </cell>
        </row>
        <row r="3146">
          <cell r="Y3146" t="str">
            <v>POL2084</v>
          </cell>
          <cell r="Z3146" t="str">
            <v>European Union Foreign Policy</v>
          </cell>
          <cell r="AA3146">
            <v>0</v>
          </cell>
        </row>
        <row r="3147">
          <cell r="Y3147" t="str">
            <v>POL2085</v>
          </cell>
          <cell r="Z3147" t="str">
            <v>Political Engagement of Modern Britain</v>
          </cell>
          <cell r="AA3147">
            <v>0</v>
          </cell>
        </row>
        <row r="3148">
          <cell r="Y3148" t="str">
            <v>POL2091/SOC3091 / POL3091/SOC209</v>
          </cell>
          <cell r="Z3148" t="str">
            <v>Immigration in Western Societies</v>
          </cell>
          <cell r="AA3148">
            <v>0</v>
          </cell>
        </row>
        <row r="3149">
          <cell r="Y3149" t="str">
            <v>POL2094 POL3094 SOC2094 SOC3094</v>
          </cell>
          <cell r="Z3149" t="str">
            <v>Data Analysis in Social Science III</v>
          </cell>
          <cell r="AA3149">
            <v>0</v>
          </cell>
        </row>
        <row r="3150">
          <cell r="Y3150" t="str">
            <v>POL3017</v>
          </cell>
          <cell r="Z3150" t="str">
            <v>Conflict and Order in the Middle East</v>
          </cell>
          <cell r="AA3150" t="str">
            <v>Conflict and Order in the Middle East</v>
          </cell>
        </row>
        <row r="3151">
          <cell r="Y3151" t="str">
            <v>POL3040</v>
          </cell>
          <cell r="Z3151" t="str">
            <v>Dissertation</v>
          </cell>
          <cell r="AA3151" t="str">
            <v>Dissertation</v>
          </cell>
        </row>
        <row r="3152">
          <cell r="Y3152" t="str">
            <v>POL3042</v>
          </cell>
          <cell r="Z3152" t="str">
            <v>Understand Democracy and Human Rights in  M.east</v>
          </cell>
          <cell r="AA3152" t="str">
            <v>Understand Democracy and Human Rights in  M.east</v>
          </cell>
        </row>
        <row r="3153">
          <cell r="Y3153" t="str">
            <v>POL3046</v>
          </cell>
          <cell r="Z3153">
            <v>0</v>
          </cell>
          <cell r="AA3153">
            <v>0</v>
          </cell>
        </row>
        <row r="3154">
          <cell r="Y3154" t="str">
            <v>POL3051</v>
          </cell>
          <cell r="Z3154" t="str">
            <v>The Media in Europe</v>
          </cell>
          <cell r="AA3154" t="str">
            <v>The Media in Europe</v>
          </cell>
        </row>
        <row r="3155">
          <cell r="Y3155" t="str">
            <v>POL3054</v>
          </cell>
          <cell r="Z3155" t="str">
            <v>Nuclear Weapons in International Relations</v>
          </cell>
          <cell r="AA3155">
            <v>0</v>
          </cell>
        </row>
        <row r="3156">
          <cell r="Y3156" t="str">
            <v>POL3066</v>
          </cell>
          <cell r="Z3156" t="str">
            <v>The Political Economy of Globalization</v>
          </cell>
          <cell r="AA3156" t="str">
            <v>The Political Economy of Globalization</v>
          </cell>
        </row>
        <row r="3157">
          <cell r="Y3157" t="str">
            <v>POL3069</v>
          </cell>
          <cell r="Z3157" t="str">
            <v>Globalisation and the Politics of Resistance</v>
          </cell>
          <cell r="AA3157" t="str">
            <v>Globalisation and the Politics of Resistance</v>
          </cell>
        </row>
        <row r="3158">
          <cell r="Y3158" t="str">
            <v>POL3070</v>
          </cell>
          <cell r="Z3158" t="str">
            <v>Electoral Politics</v>
          </cell>
          <cell r="AA3158" t="str">
            <v>Electoral Politics</v>
          </cell>
        </row>
        <row r="3159">
          <cell r="Y3159" t="str">
            <v>POL3072</v>
          </cell>
          <cell r="Z3159" t="str">
            <v>Business and Politics</v>
          </cell>
          <cell r="AA3159" t="str">
            <v>Business and Politics</v>
          </cell>
        </row>
        <row r="3160">
          <cell r="Y3160" t="str">
            <v>POL3074</v>
          </cell>
          <cell r="Z3160" t="str">
            <v>The Politics of Climate Change</v>
          </cell>
          <cell r="AA3160" t="str">
            <v>The Politics of Climate Change</v>
          </cell>
        </row>
        <row r="3161">
          <cell r="Y3161" t="str">
            <v>POL3075</v>
          </cell>
          <cell r="Z3161" t="str">
            <v>Political Representation in the European Union</v>
          </cell>
          <cell r="AA3161" t="str">
            <v>Political Representation in the European Union</v>
          </cell>
        </row>
        <row r="3162">
          <cell r="Y3162" t="str">
            <v>POL3076</v>
          </cell>
          <cell r="Z3162" t="str">
            <v>Research Design for Dissertation</v>
          </cell>
          <cell r="AA3162" t="str">
            <v>Research Design for Dissertation</v>
          </cell>
        </row>
        <row r="3163">
          <cell r="Y3163" t="str">
            <v>POL3077</v>
          </cell>
          <cell r="Z3163" t="str">
            <v>Global Environmental Politics and Policy</v>
          </cell>
          <cell r="AA3163" t="str">
            <v>Global Environmental Politics and Policy</v>
          </cell>
        </row>
        <row r="3164">
          <cell r="Y3164" t="str">
            <v>POL3078</v>
          </cell>
          <cell r="Z3164" t="str">
            <v>Soviet and Post-Soviet Politics</v>
          </cell>
          <cell r="AA3164" t="str">
            <v>Soviet and Post-Soviet Politics</v>
          </cell>
        </row>
        <row r="3165">
          <cell r="Y3165" t="str">
            <v>POL3079</v>
          </cell>
          <cell r="Z3165" t="str">
            <v>Money and Policymaking in the United States</v>
          </cell>
          <cell r="AA3165" t="str">
            <v>Money and Policymaking in the United States</v>
          </cell>
        </row>
        <row r="3166">
          <cell r="Y3166" t="str">
            <v>POL3080</v>
          </cell>
          <cell r="Z3166" t="str">
            <v>The International Politics of Religion</v>
          </cell>
          <cell r="AA3166" t="str">
            <v>The International Politics of Religion</v>
          </cell>
        </row>
        <row r="3167">
          <cell r="Y3167" t="str">
            <v>POL3081</v>
          </cell>
          <cell r="Z3167" t="str">
            <v>Markets, Regulation and Europeanization</v>
          </cell>
          <cell r="AA3167" t="str">
            <v>Markets, Regulation and Europeanization</v>
          </cell>
        </row>
        <row r="3168">
          <cell r="Y3168" t="str">
            <v>POL3082</v>
          </cell>
          <cell r="Z3168" t="str">
            <v>The Idea of Human Rights</v>
          </cell>
          <cell r="AA3168" t="str">
            <v>The Idea of Human Rights</v>
          </cell>
        </row>
        <row r="3169">
          <cell r="Y3169" t="str">
            <v>POL3120</v>
          </cell>
          <cell r="Z3169" t="str">
            <v>War and Public Opinion</v>
          </cell>
          <cell r="AA3169" t="str">
            <v>War and Public Opinion</v>
          </cell>
        </row>
        <row r="3170">
          <cell r="Y3170" t="str">
            <v>POL3123</v>
          </cell>
          <cell r="Z3170" t="str">
            <v>Strategy in the Twenty-First Century: From Idea to Practice</v>
          </cell>
          <cell r="AA3170" t="str">
            <v>Strategy in the Twenty-First Century: From Idea to Practice</v>
          </cell>
        </row>
        <row r="3171">
          <cell r="Y3171" t="str">
            <v>POL3124</v>
          </cell>
          <cell r="Z3171" t="str">
            <v>Anarchism and World Ordering</v>
          </cell>
          <cell r="AA3171" t="str">
            <v>Anarchism and World Ordering</v>
          </cell>
        </row>
        <row r="3172">
          <cell r="Y3172" t="str">
            <v>POL3125</v>
          </cell>
          <cell r="Z3172" t="str">
            <v>The History and Political Development of Iraq</v>
          </cell>
          <cell r="AA3172" t="str">
            <v>The History and Political Development of Iraq</v>
          </cell>
        </row>
        <row r="3173">
          <cell r="Y3173" t="str">
            <v>POL3126</v>
          </cell>
          <cell r="Z3173" t="str">
            <v>Ethno-Politics: Theoretical Considerations and Case Studies</v>
          </cell>
          <cell r="AA3173" t="str">
            <v>Ethno-Politics: Theoretical Considerations and Case Studies</v>
          </cell>
        </row>
        <row r="3174">
          <cell r="Y3174" t="str">
            <v>POL3127</v>
          </cell>
          <cell r="Z3174" t="str">
            <v>EU Democracy Promotion in the Middle East and North Africa</v>
          </cell>
          <cell r="AA3174" t="str">
            <v>EU Democracy Promotion in the Middle East and North Africa</v>
          </cell>
        </row>
        <row r="3175">
          <cell r="Y3175" t="str">
            <v>POL3128</v>
          </cell>
          <cell r="Z3175">
            <v>0</v>
          </cell>
          <cell r="AA3175">
            <v>0</v>
          </cell>
        </row>
        <row r="3176">
          <cell r="Y3176" t="str">
            <v>POL3129</v>
          </cell>
          <cell r="Z3176" t="str">
            <v>Politics and Reform in the Gulf</v>
          </cell>
          <cell r="AA3176" t="str">
            <v>Politics and Reform in the Gulf</v>
          </cell>
        </row>
        <row r="3177">
          <cell r="Y3177" t="str">
            <v>POL3132</v>
          </cell>
          <cell r="Z3177" t="str">
            <v>Globalisation and Democratic Politics:The end of the Nation State?</v>
          </cell>
          <cell r="AA3177" t="str">
            <v>Globalisation and Democratic Politics:The end of the Nation State?</v>
          </cell>
        </row>
        <row r="3178">
          <cell r="Y3178" t="str">
            <v>POL3136</v>
          </cell>
          <cell r="Z3178" t="str">
            <v>Political Psychology</v>
          </cell>
          <cell r="AA3178" t="str">
            <v>Political Psychology</v>
          </cell>
        </row>
        <row r="3179">
          <cell r="Y3179" t="str">
            <v>POL3143</v>
          </cell>
          <cell r="Z3179" t="str">
            <v>Regional and Subregional Governance: A Practice Approach</v>
          </cell>
          <cell r="AA3179" t="str">
            <v>Regional and Subregional Governance: A Practice Approach</v>
          </cell>
        </row>
        <row r="3180">
          <cell r="Y3180" t="str">
            <v>POL3148</v>
          </cell>
          <cell r="Z3180" t="str">
            <v>Human Rights and the Political</v>
          </cell>
          <cell r="AA3180" t="str">
            <v>Human Rights and the Political</v>
          </cell>
        </row>
        <row r="3181">
          <cell r="Y3181" t="str">
            <v>POL3153</v>
          </cell>
          <cell r="Z3181" t="str">
            <v>Justice, Democracy and Civil Society</v>
          </cell>
          <cell r="AA3181" t="str">
            <v>Justice, Democracy and Civil Society</v>
          </cell>
        </row>
        <row r="3182">
          <cell r="Y3182" t="str">
            <v>POL3154</v>
          </cell>
          <cell r="Z3182" t="str">
            <v>The Politics of Climate Change</v>
          </cell>
          <cell r="AA3182">
            <v>0</v>
          </cell>
        </row>
        <row r="3183">
          <cell r="Y3183" t="str">
            <v>POL3156</v>
          </cell>
          <cell r="Z3183" t="str">
            <v>Central Asian Politics</v>
          </cell>
          <cell r="AA3183" t="str">
            <v>Central Asian Politics</v>
          </cell>
        </row>
        <row r="3184">
          <cell r="Y3184" t="str">
            <v>POL3158</v>
          </cell>
          <cell r="Z3184" t="str">
            <v>Justice, Order and Anarchy in Modern International Relations</v>
          </cell>
          <cell r="AA3184" t="str">
            <v>Justice, Order and Anarchy in Modern International Relations</v>
          </cell>
        </row>
        <row r="3185">
          <cell r="Y3185" t="str">
            <v>POL3166</v>
          </cell>
          <cell r="Z3185" t="str">
            <v>Comparing Western Democracies: Parties, Elites, Institutions</v>
          </cell>
          <cell r="AA3185" t="str">
            <v>Comparing Western Democracies: Parties, Elites, Institutions</v>
          </cell>
        </row>
        <row r="3186">
          <cell r="Y3186" t="str">
            <v>POL3168</v>
          </cell>
          <cell r="Z3186" t="str">
            <v>War and its Aftermath: Interventions and Contemporary Conflict</v>
          </cell>
          <cell r="AA3186" t="str">
            <v>War and its Aftermath: Interventions and Contemporary Conflict</v>
          </cell>
        </row>
        <row r="3187">
          <cell r="Y3187" t="str">
            <v>POL3169</v>
          </cell>
          <cell r="Z3187" t="str">
            <v>The Political Economy of International Trade</v>
          </cell>
          <cell r="AA3187" t="str">
            <v>The Political Economy of International Trade</v>
          </cell>
        </row>
        <row r="3188">
          <cell r="Y3188" t="str">
            <v>POL3170</v>
          </cell>
          <cell r="Z3188" t="str">
            <v>Marxism and Post-Structuralism</v>
          </cell>
          <cell r="AA3188" t="str">
            <v>Marxism and Post-Structuralism</v>
          </cell>
        </row>
        <row r="3189">
          <cell r="Y3189" t="str">
            <v>POL3172</v>
          </cell>
          <cell r="Z3189" t="str">
            <v>Political participation (</v>
          </cell>
          <cell r="AA3189">
            <v>0</v>
          </cell>
        </row>
        <row r="3190">
          <cell r="Y3190" t="str">
            <v>POL3174</v>
          </cell>
          <cell r="Z3190" t="str">
            <v>International Security and US Foreign Policy</v>
          </cell>
          <cell r="AA3190" t="str">
            <v>International Security and US Foreign Policy</v>
          </cell>
        </row>
        <row r="3191">
          <cell r="Y3191" t="str">
            <v>POL3175</v>
          </cell>
          <cell r="Z3191" t="str">
            <v>Nationalisms in the Middle East</v>
          </cell>
          <cell r="AA3191" t="str">
            <v>Nationalisms in the Middle East</v>
          </cell>
        </row>
        <row r="3192">
          <cell r="Y3192" t="str">
            <v>POL3175 ARA 3129</v>
          </cell>
          <cell r="Z3192" t="str">
            <v>Nationalisms in the Middle East co-coded ARA 3129</v>
          </cell>
          <cell r="AA3192">
            <v>0</v>
          </cell>
        </row>
        <row r="3193">
          <cell r="Y3193" t="str">
            <v>POL3177</v>
          </cell>
          <cell r="Z3193" t="str">
            <v>The Refugee Crisis in the Modern World</v>
          </cell>
          <cell r="AA3193" t="str">
            <v>The Refugee Crisis in the Modern World</v>
          </cell>
        </row>
        <row r="3194">
          <cell r="Y3194" t="str">
            <v>POL3178</v>
          </cell>
          <cell r="Z3194" t="str">
            <v>Policy Analysis for the Real World</v>
          </cell>
          <cell r="AA3194" t="str">
            <v>Policy Analysis for the Real World</v>
          </cell>
        </row>
        <row r="3195">
          <cell r="Y3195" t="str">
            <v>POL3179</v>
          </cell>
          <cell r="Z3195" t="str">
            <v>City Politics: Power, Policy and Conflict</v>
          </cell>
          <cell r="AA3195" t="str">
            <v>City Politics: Power, Policy and Conflict</v>
          </cell>
        </row>
        <row r="3196">
          <cell r="Y3196" t="str">
            <v>POL3180</v>
          </cell>
          <cell r="Z3196" t="str">
            <v>Latin American Parties, Politics and Elections</v>
          </cell>
          <cell r="AA3196" t="str">
            <v>Latin American Parties, Politics and Elections</v>
          </cell>
        </row>
        <row r="3197">
          <cell r="Y3197" t="str">
            <v>POL3182</v>
          </cell>
          <cell r="Z3197" t="str">
            <v>From Enlightenment to Post-Structuralism</v>
          </cell>
          <cell r="AA3197" t="str">
            <v>From Enlightenment to Post-Structuralism</v>
          </cell>
        </row>
        <row r="3198">
          <cell r="Y3198" t="str">
            <v>POL3184</v>
          </cell>
          <cell r="Z3198" t="str">
            <v>Politics of Semidemocratic and Authoritarian Countries</v>
          </cell>
          <cell r="AA3198" t="str">
            <v>Politics of Semidemocratic and Authoritarian Countries</v>
          </cell>
        </row>
        <row r="3199">
          <cell r="Y3199" t="str">
            <v>POL3184 ARA3107</v>
          </cell>
          <cell r="Z3199" t="str">
            <v>Politics of Semidemocratic and Authoritarian Countries</v>
          </cell>
          <cell r="AA3199">
            <v>0</v>
          </cell>
        </row>
        <row r="3200">
          <cell r="Y3200" t="str">
            <v>POL3185</v>
          </cell>
          <cell r="Z3200" t="str">
            <v>Political Islam: Past, Present and Future</v>
          </cell>
          <cell r="AA3200" t="str">
            <v>Political Islam: Past, Present and Future</v>
          </cell>
        </row>
        <row r="3201">
          <cell r="Y3201" t="str">
            <v>POL3186B</v>
          </cell>
          <cell r="Z3201" t="str">
            <v>Gender,  Militarization and Resistance</v>
          </cell>
          <cell r="AA3201" t="str">
            <v>Gender,  Militarization and Resistance</v>
          </cell>
        </row>
        <row r="3202">
          <cell r="Y3202" t="str">
            <v>POL3187</v>
          </cell>
          <cell r="Z3202" t="str">
            <v>Sub-National and Local Governance: A Practice Approach</v>
          </cell>
          <cell r="AA3202" t="str">
            <v>Sub-National and Local Governance: A Practice Approach</v>
          </cell>
        </row>
        <row r="3203">
          <cell r="Y3203" t="str">
            <v>POL3191</v>
          </cell>
          <cell r="Z3203" t="str">
            <v>Security and the Politics of Categorization</v>
          </cell>
          <cell r="AA3203" t="str">
            <v>Security and the Politics of Categorization</v>
          </cell>
        </row>
        <row r="3204">
          <cell r="Y3204" t="str">
            <v>POL3193</v>
          </cell>
          <cell r="Z3204" t="str">
            <v>Women in Criminal Justice System: Law, Policy and Institutions</v>
          </cell>
          <cell r="AA3204">
            <v>0</v>
          </cell>
        </row>
        <row r="3205">
          <cell r="Y3205" t="str">
            <v>POL3194</v>
          </cell>
          <cell r="Z3205" t="str">
            <v>Rethinking the Politics of Communities</v>
          </cell>
          <cell r="AA3205">
            <v>0</v>
          </cell>
        </row>
        <row r="3206">
          <cell r="Y3206" t="str">
            <v>POL3195</v>
          </cell>
          <cell r="Z3206" t="str">
            <v>The Politis of Regulation: Risks and Regulatory Failures</v>
          </cell>
          <cell r="AA3206">
            <v>0</v>
          </cell>
        </row>
        <row r="3207">
          <cell r="Y3207" t="str">
            <v>POL3196</v>
          </cell>
          <cell r="Z3207" t="str">
            <v>Democracy in the European Union</v>
          </cell>
          <cell r="AA3207">
            <v>0</v>
          </cell>
        </row>
        <row r="3208">
          <cell r="Y3208" t="str">
            <v>POL3197</v>
          </cell>
          <cell r="Z3208" t="str">
            <v>Anarchy and the World Order: The Anarchist Perspective</v>
          </cell>
          <cell r="AA3208">
            <v>0</v>
          </cell>
        </row>
        <row r="3209">
          <cell r="Y3209" t="str">
            <v>POL3198</v>
          </cell>
          <cell r="Z3209" t="str">
            <v>Revolution and Modern Political Thought</v>
          </cell>
          <cell r="AA3209">
            <v>0</v>
          </cell>
        </row>
        <row r="3210">
          <cell r="Y3210" t="str">
            <v>POL3199</v>
          </cell>
          <cell r="Z3210" t="str">
            <v>Images of Democracy</v>
          </cell>
          <cell r="AA3210">
            <v>0</v>
          </cell>
        </row>
        <row r="3211">
          <cell r="Y3211" t="str">
            <v>POL3201</v>
          </cell>
          <cell r="Z3211" t="str">
            <v>International Security and US Foreign Policy</v>
          </cell>
          <cell r="AA3211">
            <v>0</v>
          </cell>
        </row>
        <row r="3212">
          <cell r="Y3212" t="str">
            <v>POL3202</v>
          </cell>
          <cell r="Z3212" t="str">
            <v>Internation Relations of China</v>
          </cell>
          <cell r="AA3212">
            <v>0</v>
          </cell>
        </row>
        <row r="3213">
          <cell r="Y3213" t="str">
            <v>POL3203</v>
          </cell>
          <cell r="Z3213" t="str">
            <v>European Public Opinion</v>
          </cell>
          <cell r="AA3213">
            <v>0</v>
          </cell>
        </row>
        <row r="3214">
          <cell r="Y3214" t="str">
            <v>POL3204</v>
          </cell>
          <cell r="Z3214" t="str">
            <v>Politics Through the Life Course</v>
          </cell>
          <cell r="AA3214">
            <v>0</v>
          </cell>
        </row>
        <row r="3215">
          <cell r="Y3215" t="str">
            <v>POL3205</v>
          </cell>
          <cell r="Z3215" t="str">
            <v>Civic Engagement</v>
          </cell>
          <cell r="AA3215">
            <v>0</v>
          </cell>
        </row>
        <row r="3216">
          <cell r="Y3216" t="str">
            <v>POL3206</v>
          </cell>
          <cell r="Z3216" t="str">
            <v>The Political Economy of the State</v>
          </cell>
          <cell r="AA3216">
            <v>0</v>
          </cell>
        </row>
        <row r="3217">
          <cell r="Y3217" t="str">
            <v>POL3207</v>
          </cell>
          <cell r="Z3217" t="str">
            <v>Realism and International Security</v>
          </cell>
          <cell r="AA3217">
            <v>0</v>
          </cell>
        </row>
        <row r="3218">
          <cell r="Y3218" t="str">
            <v>POL3208</v>
          </cell>
          <cell r="Z3218" t="str">
            <v>Maritime Security in Global Politics</v>
          </cell>
          <cell r="AA3218">
            <v>0</v>
          </cell>
        </row>
        <row r="3219">
          <cell r="Y3219" t="str">
            <v xml:space="preserve">POL3210 </v>
          </cell>
          <cell r="Z3219" t="str">
            <v>Global Justice</v>
          </cell>
          <cell r="AA3219">
            <v>0</v>
          </cell>
        </row>
        <row r="3220">
          <cell r="Y3220" t="str">
            <v>POL3211</v>
          </cell>
          <cell r="Z3220" t="str">
            <v>Nonviolence: Power and Politics</v>
          </cell>
          <cell r="AA3220">
            <v>0</v>
          </cell>
        </row>
        <row r="3221">
          <cell r="Y3221" t="str">
            <v>POL3888B</v>
          </cell>
          <cell r="Z3221" t="str">
            <v>Independent Study</v>
          </cell>
          <cell r="AA3221" t="str">
            <v>Independent Study</v>
          </cell>
        </row>
        <row r="3222">
          <cell r="Y3222" t="str">
            <v>POL3888E</v>
          </cell>
          <cell r="Z3222">
            <v>0</v>
          </cell>
          <cell r="AA3222">
            <v>0</v>
          </cell>
        </row>
        <row r="3223">
          <cell r="Y3223" t="str">
            <v>POLM001M</v>
          </cell>
          <cell r="Z3223" t="str">
            <v>Risk, Responsibility, Regulation: Whose Policy Is It Anyway?</v>
          </cell>
          <cell r="AA3223" t="str">
            <v>Risk, Responsibility, Regulation: Whose Policy Is It Anyway?</v>
          </cell>
        </row>
        <row r="3224">
          <cell r="Y3224" t="str">
            <v>POLM002M</v>
          </cell>
          <cell r="Z3224" t="str">
            <v>Management and Governance: Comparing Public Administration around the World</v>
          </cell>
          <cell r="AA3224" t="str">
            <v>Management and Governance: Comparing Public Administration around the World</v>
          </cell>
        </row>
        <row r="3225">
          <cell r="Y3225" t="str">
            <v>POLM003M</v>
          </cell>
          <cell r="Z3225" t="str">
            <v>Policy and Politics: the theory and Strategy of Delivering Public Services</v>
          </cell>
          <cell r="AA3225" t="str">
            <v>Policy and Politics: the theory and Strategy of Delivering Public Services</v>
          </cell>
        </row>
        <row r="3226">
          <cell r="Y3226" t="str">
            <v>POLM004M</v>
          </cell>
          <cell r="Z3226" t="str">
            <v>Public Sector Finance for Managers</v>
          </cell>
          <cell r="AA3226" t="str">
            <v>Public Sector Finance for Managers</v>
          </cell>
        </row>
        <row r="3227">
          <cell r="Y3227" t="str">
            <v>POLM005M</v>
          </cell>
          <cell r="Z3227" t="str">
            <v>The Politics, Policy and Practice of Sustainable Development</v>
          </cell>
          <cell r="AA3227" t="str">
            <v>The Politics, Policy and Practice of Sustainable Development</v>
          </cell>
        </row>
        <row r="3228">
          <cell r="Y3228" t="str">
            <v>POLM006M</v>
          </cell>
          <cell r="Z3228" t="str">
            <v>Global Governance and Administration</v>
          </cell>
          <cell r="AA3228" t="str">
            <v>Global Governance and Administration</v>
          </cell>
        </row>
        <row r="3229">
          <cell r="Y3229" t="str">
            <v>POLM007M</v>
          </cell>
          <cell r="Z3229" t="str">
            <v>The new Public Management: Principles, Practice and Prospects</v>
          </cell>
          <cell r="AA3229" t="str">
            <v>The new Public Management: Principles, Practice and Prospects</v>
          </cell>
        </row>
        <row r="3230">
          <cell r="Y3230" t="str">
            <v>POLM008M</v>
          </cell>
          <cell r="Z3230" t="str">
            <v xml:space="preserve">Policy Analysis and Evaluation </v>
          </cell>
          <cell r="AA3230">
            <v>0</v>
          </cell>
        </row>
        <row r="3231">
          <cell r="Y3231" t="str">
            <v>POLM009M</v>
          </cell>
          <cell r="Z3231" t="str">
            <v>Regulation and Reform: Analysis and Policy</v>
          </cell>
          <cell r="AA3231">
            <v>0</v>
          </cell>
        </row>
        <row r="3232">
          <cell r="Y3232" t="str">
            <v>POLM013M</v>
          </cell>
          <cell r="Z3232" t="str">
            <v>MPA Dissertation</v>
          </cell>
          <cell r="AA3232">
            <v>0</v>
          </cell>
        </row>
        <row r="3233">
          <cell r="Y3233" t="str">
            <v>POLM014M</v>
          </cell>
          <cell r="Z3233" t="str">
            <v>MPA Applied Studies</v>
          </cell>
          <cell r="AA3233">
            <v>0</v>
          </cell>
        </row>
        <row r="3234">
          <cell r="Y3234" t="str">
            <v>POLM037</v>
          </cell>
          <cell r="Z3234" t="str">
            <v>Logics of Explanation in Politics</v>
          </cell>
          <cell r="AA3234" t="str">
            <v>Logics of Explanation in Politics</v>
          </cell>
        </row>
        <row r="3235">
          <cell r="Y3235" t="str">
            <v>POLM042</v>
          </cell>
          <cell r="Z3235" t="str">
            <v>Regulating the European Media: Theory and Practice</v>
          </cell>
          <cell r="AA3235" t="str">
            <v>Regulating the European Media: Theory and Practice</v>
          </cell>
        </row>
        <row r="3236">
          <cell r="Y3236" t="str">
            <v>POLM051</v>
          </cell>
          <cell r="Z3236" t="str">
            <v>Intervention and Statebuilding</v>
          </cell>
          <cell r="AA3236" t="str">
            <v>Intervention and Statebuilding</v>
          </cell>
        </row>
        <row r="3237">
          <cell r="Y3237" t="str">
            <v>POLM054</v>
          </cell>
          <cell r="Z3237">
            <v>0</v>
          </cell>
          <cell r="AA3237">
            <v>0</v>
          </cell>
        </row>
        <row r="3238">
          <cell r="Y3238" t="str">
            <v>POLM057</v>
          </cell>
          <cell r="Z3238" t="str">
            <v>Understanding and Interpretation in Political Thought</v>
          </cell>
          <cell r="AA3238" t="str">
            <v>Understanding and Interpretation in Political Thought</v>
          </cell>
        </row>
        <row r="3239">
          <cell r="Y3239" t="str">
            <v>POLM060</v>
          </cell>
          <cell r="Z3239" t="str">
            <v>Global Security</v>
          </cell>
          <cell r="AA3239" t="str">
            <v>Global Security</v>
          </cell>
        </row>
        <row r="3240">
          <cell r="Y3240" t="str">
            <v>POLM063</v>
          </cell>
          <cell r="Z3240" t="str">
            <v>Qualitative Methods in Social Research</v>
          </cell>
          <cell r="AA3240" t="str">
            <v>Qualitative Methods in Social Research</v>
          </cell>
        </row>
        <row r="3241">
          <cell r="Y3241" t="str">
            <v>POLM065</v>
          </cell>
          <cell r="Z3241" t="str">
            <v>Theories of Interpretation</v>
          </cell>
          <cell r="AA3241" t="str">
            <v>Theories of Interpretation</v>
          </cell>
        </row>
        <row r="3242">
          <cell r="Y3242" t="str">
            <v>POLM066</v>
          </cell>
          <cell r="Z3242" t="str">
            <v>Dissertation in Political Theory</v>
          </cell>
          <cell r="AA3242" t="str">
            <v>Dissertation in Political Theory</v>
          </cell>
        </row>
        <row r="3243">
          <cell r="Y3243" t="str">
            <v>POLM067</v>
          </cell>
          <cell r="Z3243" t="str">
            <v>Foundation Study in Politics</v>
          </cell>
          <cell r="AA3243" t="str">
            <v>Foundation Study in Politics</v>
          </cell>
        </row>
        <row r="3244">
          <cell r="Y3244" t="str">
            <v>POLM073</v>
          </cell>
          <cell r="Z3244" t="str">
            <v>Political Economy of Food and Agriculture</v>
          </cell>
          <cell r="AA3244" t="str">
            <v>Political Economy of Food and Agriculture</v>
          </cell>
        </row>
        <row r="3245">
          <cell r="Y3245" t="str">
            <v>POLM074</v>
          </cell>
          <cell r="Z3245" t="str">
            <v>Research &amp; Knowledge Transfer for Food Security &amp; Sustainable Agriculture</v>
          </cell>
          <cell r="AA3245" t="str">
            <v>Research &amp; Knowledge Transfer for Food Security &amp; Sustainable Agriculture</v>
          </cell>
        </row>
        <row r="3246">
          <cell r="Y3246" t="str">
            <v>POLM077</v>
          </cell>
          <cell r="Z3246" t="str">
            <v>The Politics of Human Rights</v>
          </cell>
          <cell r="AA3246" t="str">
            <v>The Politics of Human Rights</v>
          </cell>
        </row>
        <row r="3247">
          <cell r="Y3247" t="str">
            <v>POLM079</v>
          </cell>
          <cell r="Z3247" t="str">
            <v>Europeanization and Federalism in Europe</v>
          </cell>
          <cell r="AA3247" t="str">
            <v>Europeanization and Federalism in Europe</v>
          </cell>
        </row>
        <row r="3248">
          <cell r="Y3248" t="str">
            <v>POLM080</v>
          </cell>
          <cell r="Z3248" t="str">
            <v>Global Justice</v>
          </cell>
          <cell r="AA3248" t="str">
            <v>Global Justice</v>
          </cell>
        </row>
        <row r="3249">
          <cell r="Y3249" t="str">
            <v>POLM082</v>
          </cell>
          <cell r="Z3249" t="str">
            <v>International Relations of the Middle East</v>
          </cell>
          <cell r="AA3249" t="str">
            <v>International Relations of the Middle East</v>
          </cell>
        </row>
        <row r="3250">
          <cell r="Y3250" t="str">
            <v>POLM083</v>
          </cell>
          <cell r="Z3250">
            <v>0</v>
          </cell>
          <cell r="AA3250">
            <v>0</v>
          </cell>
        </row>
        <row r="3251">
          <cell r="Y3251" t="str">
            <v>POLM084</v>
          </cell>
          <cell r="Z3251" t="str">
            <v>Conflict, Security and Development in World Politics</v>
          </cell>
          <cell r="AA3251" t="str">
            <v>Conflict, Security and Development in World Politics</v>
          </cell>
        </row>
        <row r="3252">
          <cell r="Y3252" t="str">
            <v>POLM085</v>
          </cell>
          <cell r="Z3252" t="str">
            <v>Work Placement in Conflict, Security and Development</v>
          </cell>
          <cell r="AA3252" t="str">
            <v>Work Placement in Conflict, Security and Development</v>
          </cell>
        </row>
        <row r="3253">
          <cell r="Y3253" t="str">
            <v>POLM086</v>
          </cell>
          <cell r="Z3253" t="str">
            <v>Quantitative Data Analysis</v>
          </cell>
          <cell r="AA3253" t="str">
            <v>Quantitative Data Analysis</v>
          </cell>
        </row>
        <row r="3254">
          <cell r="Y3254" t="str">
            <v>POLM087</v>
          </cell>
          <cell r="Z3254" t="str">
            <v>International Political Theory</v>
          </cell>
          <cell r="AA3254" t="str">
            <v>International Political Theory</v>
          </cell>
        </row>
        <row r="3255">
          <cell r="Y3255" t="str">
            <v>POLM090</v>
          </cell>
          <cell r="Z3255" t="str">
            <v>East Asian Regional Order</v>
          </cell>
          <cell r="AA3255">
            <v>0</v>
          </cell>
        </row>
        <row r="3256">
          <cell r="Y3256" t="str">
            <v>POLM100</v>
          </cell>
          <cell r="Z3256" t="str">
            <v>POLM100 Dissertation</v>
          </cell>
          <cell r="AA3256">
            <v>0</v>
          </cell>
        </row>
        <row r="3257">
          <cell r="Y3257" t="str">
            <v>POLM102</v>
          </cell>
          <cell r="Z3257" t="str">
            <v>International Political Economy</v>
          </cell>
          <cell r="AA3257" t="str">
            <v>International Political Economy</v>
          </cell>
        </row>
        <row r="3258">
          <cell r="Y3258" t="str">
            <v>POLM104</v>
          </cell>
          <cell r="Z3258" t="str">
            <v>US Foreign Policy</v>
          </cell>
          <cell r="AA3258" t="str">
            <v>US Foreign Policy</v>
          </cell>
        </row>
        <row r="3259">
          <cell r="Y3259" t="str">
            <v>POLM105</v>
          </cell>
          <cell r="Z3259" t="str">
            <v>The Politics of Global Capitalism</v>
          </cell>
          <cell r="AA3259" t="str">
            <v>The Politics of Global Capitalism</v>
          </cell>
        </row>
        <row r="3260">
          <cell r="Y3260" t="str">
            <v>POLM130</v>
          </cell>
          <cell r="Z3260" t="str">
            <v>One Semester Study Abroad</v>
          </cell>
          <cell r="AA3260" t="str">
            <v>One Semester Study Abroad</v>
          </cell>
        </row>
        <row r="3261">
          <cell r="Y3261" t="str">
            <v>POLM139</v>
          </cell>
          <cell r="Z3261" t="str">
            <v>Quantitative Data Analysis in Political Science</v>
          </cell>
          <cell r="AA3261" t="str">
            <v>Quantitative Data Analysis in Political Science</v>
          </cell>
        </row>
        <row r="3262">
          <cell r="Y3262" t="str">
            <v>POLM140</v>
          </cell>
          <cell r="Z3262" t="str">
            <v>Qualitative Methods in Social Research (POLM063)</v>
          </cell>
          <cell r="AA3262">
            <v>0</v>
          </cell>
        </row>
        <row r="3263">
          <cell r="Y3263" t="str">
            <v>POLM141</v>
          </cell>
          <cell r="Z3263" t="str">
            <v>Elements of Research Design in Politics</v>
          </cell>
          <cell r="AA3263" t="str">
            <v>Elements of Research Design in Politics</v>
          </cell>
        </row>
        <row r="3264">
          <cell r="Y3264" t="str">
            <v>POLM142</v>
          </cell>
          <cell r="Z3264" t="str">
            <v>Europe in the Digital Age</v>
          </cell>
          <cell r="AA3264" t="str">
            <v>Europe in the Digital Age</v>
          </cell>
        </row>
        <row r="3265">
          <cell r="Y3265" t="str">
            <v>POLM144</v>
          </cell>
          <cell r="Z3265" t="str">
            <v>The West, Civilizations and World Order</v>
          </cell>
          <cell r="AA3265" t="str">
            <v>The West, Civilizations and World Order</v>
          </cell>
        </row>
        <row r="3266">
          <cell r="Y3266" t="str">
            <v>POLM200</v>
          </cell>
          <cell r="Z3266">
            <v>0</v>
          </cell>
          <cell r="AA3266">
            <v>0</v>
          </cell>
        </row>
        <row r="3267">
          <cell r="Y3267" t="str">
            <v>POLM201</v>
          </cell>
          <cell r="Z3267">
            <v>0</v>
          </cell>
          <cell r="AA3267">
            <v>0</v>
          </cell>
        </row>
        <row r="3268">
          <cell r="Y3268" t="str">
            <v>POLM202</v>
          </cell>
          <cell r="Z3268" t="str">
            <v>MPA Dissertation</v>
          </cell>
          <cell r="AA3268" t="str">
            <v>MPA Dissertation</v>
          </cell>
        </row>
        <row r="3269">
          <cell r="Y3269" t="str">
            <v>POLM206</v>
          </cell>
          <cell r="Z3269">
            <v>0</v>
          </cell>
          <cell r="AA3269">
            <v>0</v>
          </cell>
        </row>
        <row r="3270">
          <cell r="Y3270" t="str">
            <v>POLM207</v>
          </cell>
          <cell r="Z3270">
            <v>0</v>
          </cell>
          <cell r="AA3270">
            <v>0</v>
          </cell>
        </row>
        <row r="3271">
          <cell r="Y3271" t="str">
            <v>POLM208</v>
          </cell>
          <cell r="Z3271">
            <v>0</v>
          </cell>
          <cell r="AA3271">
            <v>0</v>
          </cell>
        </row>
        <row r="3272">
          <cell r="Y3272" t="str">
            <v>POLM209</v>
          </cell>
          <cell r="Z3272">
            <v>0</v>
          </cell>
          <cell r="AA3272">
            <v>0</v>
          </cell>
        </row>
        <row r="3273">
          <cell r="Y3273" t="str">
            <v>POLM210</v>
          </cell>
          <cell r="Z3273" t="str">
            <v>Policy Analysis and Evaluation</v>
          </cell>
          <cell r="AA3273" t="str">
            <v>Policy Analysis and Evaluation</v>
          </cell>
        </row>
        <row r="3274">
          <cell r="Y3274" t="str">
            <v>POLM211</v>
          </cell>
          <cell r="Z3274" t="str">
            <v>Regulation and Reform: Analysis and Policy</v>
          </cell>
          <cell r="AA3274" t="str">
            <v>Regulation and Reform: Analysis and Policy</v>
          </cell>
        </row>
        <row r="3275">
          <cell r="Y3275" t="str">
            <v>POLM212</v>
          </cell>
          <cell r="Z3275" t="str">
            <v>MPA Applied Studies</v>
          </cell>
          <cell r="AA3275" t="str">
            <v>MPA Applied Studies</v>
          </cell>
        </row>
        <row r="3276">
          <cell r="Y3276" t="str">
            <v>POLM502</v>
          </cell>
          <cell r="Z3276" t="str">
            <v>International Relations: Power and Institutions</v>
          </cell>
          <cell r="AA3276" t="str">
            <v>International Relations: Power and Institutions</v>
          </cell>
        </row>
        <row r="3277">
          <cell r="Y3277" t="str">
            <v>POLM606</v>
          </cell>
          <cell r="Z3277" t="str">
            <v>European Political Integration</v>
          </cell>
          <cell r="AA3277" t="str">
            <v>European Political Integration</v>
          </cell>
        </row>
        <row r="3278">
          <cell r="Y3278" t="str">
            <v>POLM651</v>
          </cell>
          <cell r="Z3278" t="str">
            <v>State and Society in the Middle East co-coded ARAM054</v>
          </cell>
          <cell r="AA3278">
            <v>0</v>
          </cell>
        </row>
        <row r="3279">
          <cell r="Y3279" t="str">
            <v>POLM686</v>
          </cell>
          <cell r="Z3279" t="str">
            <v>Understanding Democracy in the Middle East</v>
          </cell>
          <cell r="AA3279" t="str">
            <v>Understanding Democracy in the Middle East</v>
          </cell>
        </row>
        <row r="3280">
          <cell r="Y3280" t="str">
            <v>POLM802</v>
          </cell>
          <cell r="Z3280" t="str">
            <v>Critical Global Studies 2 the Politics of Governance and Resistance</v>
          </cell>
          <cell r="AA3280" t="str">
            <v>Critical Global Studies 2 the Politics of Governance and Resistance</v>
          </cell>
        </row>
        <row r="3281">
          <cell r="Y3281" t="str">
            <v>POLM803</v>
          </cell>
          <cell r="Z3281" t="str">
            <v>Sources in Modernity and Post-Modernity</v>
          </cell>
          <cell r="AA3281" t="str">
            <v>Sources in Modernity and Post-Modernity</v>
          </cell>
        </row>
        <row r="3282">
          <cell r="Y3282" t="str">
            <v>POLM805</v>
          </cell>
          <cell r="Z3282" t="str">
            <v>Theories of Revolution and Continuity in the History of Political Thought</v>
          </cell>
          <cell r="AA3282" t="str">
            <v>Theories of Revolution and Continuity in the History of Political Thought</v>
          </cell>
        </row>
        <row r="3283">
          <cell r="Y3283" t="str">
            <v>POLM806</v>
          </cell>
          <cell r="Z3283" t="str">
            <v>Problems and Texts in Social and Political Thought</v>
          </cell>
          <cell r="AA3283" t="str">
            <v>Problems and Texts in Social and Political Thought</v>
          </cell>
        </row>
        <row r="3284">
          <cell r="Y3284" t="str">
            <v>POLM807</v>
          </cell>
          <cell r="Z3284" t="str">
            <v>Independent Study in Political Thought</v>
          </cell>
          <cell r="AA3284" t="str">
            <v>Independent Study in Political Thought</v>
          </cell>
        </row>
        <row r="3285">
          <cell r="Y3285" t="str">
            <v>POLM808</v>
          </cell>
          <cell r="Z3285" t="str">
            <v>Independent Study in Politics</v>
          </cell>
          <cell r="AA3285">
            <v>0</v>
          </cell>
        </row>
        <row r="3286">
          <cell r="Y3286" t="str">
            <v>POLM809</v>
          </cell>
          <cell r="Z3286" t="str">
            <v>Applied Quantitative Data Analysis</v>
          </cell>
          <cell r="AA3286" t="str">
            <v>Applied Quantitative Data Analysis</v>
          </cell>
        </row>
        <row r="3287">
          <cell r="Y3287" t="str">
            <v>POLM860</v>
          </cell>
          <cell r="Z3287" t="str">
            <v>Contemporary Continental Philosophy</v>
          </cell>
          <cell r="AA3287" t="str">
            <v>Contemporary Continental Philosophy</v>
          </cell>
        </row>
        <row r="3288">
          <cell r="Y3288" t="str">
            <v>POLM876</v>
          </cell>
          <cell r="Z3288" t="str">
            <v>Dissertation Skills</v>
          </cell>
          <cell r="AA3288" t="str">
            <v>Dissertation Skills</v>
          </cell>
        </row>
        <row r="3289">
          <cell r="Y3289" t="str">
            <v>POLM877</v>
          </cell>
          <cell r="Z3289" t="str">
            <v>Dissertation</v>
          </cell>
          <cell r="AA3289" t="str">
            <v>Dissertation</v>
          </cell>
        </row>
        <row r="3290">
          <cell r="Y3290" t="str">
            <v>POLM879</v>
          </cell>
          <cell r="Z3290" t="str">
            <v>Dissertation</v>
          </cell>
          <cell r="AA3290">
            <v>0</v>
          </cell>
        </row>
        <row r="3291">
          <cell r="Y3291" t="str">
            <v>PSY1101</v>
          </cell>
          <cell r="Z3291" t="str">
            <v>Introduction to Animal Behaviour</v>
          </cell>
          <cell r="AA3291" t="str">
            <v>Introduction to Animal Behaviour</v>
          </cell>
        </row>
        <row r="3292">
          <cell r="Y3292" t="str">
            <v>PSY1104</v>
          </cell>
          <cell r="Z3292" t="str">
            <v>Introduction to the Evolution of Behaviour</v>
          </cell>
          <cell r="AA3292" t="str">
            <v>Introduction to the Evolution of Behaviour</v>
          </cell>
        </row>
        <row r="3293">
          <cell r="Y3293" t="str">
            <v>PSY1105</v>
          </cell>
          <cell r="Z3293" t="str">
            <v>Introduction to Behaviour and Evolution</v>
          </cell>
          <cell r="AA3293" t="str">
            <v>Introduction to Behaviour and Evolution</v>
          </cell>
        </row>
        <row r="3294">
          <cell r="Y3294" t="str">
            <v>PSY1126</v>
          </cell>
          <cell r="Z3294" t="str">
            <v>Classic Studies in Psychology</v>
          </cell>
          <cell r="AA3294" t="str">
            <v>Classic Studies in Psychology</v>
          </cell>
        </row>
        <row r="3295">
          <cell r="Y3295" t="str">
            <v>PSY1201</v>
          </cell>
          <cell r="Z3295" t="str">
            <v>Introduction to Cognition and Cognitive Development</v>
          </cell>
          <cell r="AA3295" t="str">
            <v>Introduction to Cognition and Cognitive Development</v>
          </cell>
        </row>
        <row r="3296">
          <cell r="Y3296" t="str">
            <v>PSY1202</v>
          </cell>
          <cell r="Z3296" t="str">
            <v>Introduction to Biological Psychology</v>
          </cell>
          <cell r="AA3296" t="str">
            <v>Introduction to Biological Psychology</v>
          </cell>
        </row>
        <row r="3297">
          <cell r="Y3297" t="str">
            <v>PSY1203</v>
          </cell>
          <cell r="Z3297" t="str">
            <v>Introduction to Social Psychology</v>
          </cell>
          <cell r="AA3297" t="str">
            <v>Introduction to Social Psychology</v>
          </cell>
        </row>
        <row r="3298">
          <cell r="Y3298" t="str">
            <v>PSY1204</v>
          </cell>
          <cell r="Z3298" t="str">
            <v>Introduction to Clinical Psychology</v>
          </cell>
          <cell r="AA3298" t="str">
            <v>Introduction to Clinical Psychology</v>
          </cell>
        </row>
        <row r="3299">
          <cell r="Y3299" t="str">
            <v>PSY1205</v>
          </cell>
          <cell r="Z3299" t="str">
            <v>Introduction to Statistics</v>
          </cell>
          <cell r="AA3299" t="str">
            <v>Introduction to Statistics</v>
          </cell>
        </row>
        <row r="3300">
          <cell r="Y3300" t="str">
            <v>PSY1206</v>
          </cell>
          <cell r="Z3300" t="str">
            <v>Introduction to Research Methods</v>
          </cell>
          <cell r="AA3300" t="str">
            <v>Introduction to Research Methods</v>
          </cell>
        </row>
        <row r="3301">
          <cell r="Y3301" t="str">
            <v>PSY1207</v>
          </cell>
          <cell r="Z3301" t="str">
            <v>Cognition, Emotion and Development</v>
          </cell>
          <cell r="AA3301" t="str">
            <v>Cognition, Emotion and Development</v>
          </cell>
        </row>
        <row r="3302">
          <cell r="Y3302" t="str">
            <v>PSY1301</v>
          </cell>
          <cell r="Z3302" t="str">
            <v>Professional Issues and Development</v>
          </cell>
          <cell r="AA3302" t="str">
            <v>Professional Issues and Development</v>
          </cell>
        </row>
        <row r="3303">
          <cell r="Y3303" t="str">
            <v>PSY1302</v>
          </cell>
          <cell r="Z3303" t="str">
            <v>Evidence-based Psychological Therapy</v>
          </cell>
          <cell r="AA3303" t="str">
            <v>Evidence-based Psychological Therapy</v>
          </cell>
        </row>
        <row r="3304">
          <cell r="Y3304" t="str">
            <v>PSY1303</v>
          </cell>
          <cell r="Z3304" t="str">
            <v>Historical and Conceptual Issues in Psychology and Clinical Psychology</v>
          </cell>
          <cell r="AA3304" t="str">
            <v>Historical and Conceptual Issues in Psychology and Clinical Psychology</v>
          </cell>
        </row>
        <row r="3305">
          <cell r="Y3305" t="str">
            <v>PSY1304</v>
          </cell>
          <cell r="Z3305" t="str">
            <v>Introduction to Cognition, Cognitive Development and Emotion</v>
          </cell>
          <cell r="AA3305" t="str">
            <v>Introduction to Cognition, Cognitive Development and Emotion</v>
          </cell>
        </row>
        <row r="3306">
          <cell r="Y3306" t="str">
            <v>PSY2201</v>
          </cell>
          <cell r="Z3306" t="str">
            <v>Cognitive Psychology II</v>
          </cell>
          <cell r="AA3306" t="str">
            <v>Cognitive Psychology II</v>
          </cell>
        </row>
        <row r="3307">
          <cell r="Y3307" t="str">
            <v>PSY2202</v>
          </cell>
          <cell r="Z3307" t="str">
            <v>Biological Psychology II</v>
          </cell>
          <cell r="AA3307" t="str">
            <v>Biological Psychology II</v>
          </cell>
        </row>
        <row r="3308">
          <cell r="Y3308" t="str">
            <v>PSY2203</v>
          </cell>
          <cell r="Z3308" t="str">
            <v>Social Psychology II</v>
          </cell>
          <cell r="AA3308" t="str">
            <v>Social Psychology II</v>
          </cell>
        </row>
        <row r="3309">
          <cell r="Y3309" t="str">
            <v>PSY2204</v>
          </cell>
          <cell r="Z3309" t="str">
            <v>Developmental Psychology</v>
          </cell>
          <cell r="AA3309" t="str">
            <v>Developmental Psychology</v>
          </cell>
        </row>
        <row r="3310">
          <cell r="Y3310" t="str">
            <v>PSY2205</v>
          </cell>
          <cell r="Z3310" t="str">
            <v>Personality and Individual Differences</v>
          </cell>
          <cell r="AA3310" t="str">
            <v>Personality and Individual Differences</v>
          </cell>
        </row>
        <row r="3311">
          <cell r="Y3311" t="str">
            <v>PSY2206</v>
          </cell>
          <cell r="Z3311" t="str">
            <v>Methods and Statistics in Psychology II</v>
          </cell>
          <cell r="AA3311" t="str">
            <v>Methods and Statistics in Psychology II</v>
          </cell>
        </row>
        <row r="3312">
          <cell r="Y3312" t="str">
            <v>PSY2206A</v>
          </cell>
          <cell r="Z3312">
            <v>0</v>
          </cell>
          <cell r="AA3312">
            <v>0</v>
          </cell>
        </row>
        <row r="3313">
          <cell r="Y3313" t="str">
            <v>PSY2209</v>
          </cell>
          <cell r="Z3313" t="str">
            <v>Cognition Practical I</v>
          </cell>
          <cell r="AA3313" t="str">
            <v>Cognition Practical I</v>
          </cell>
        </row>
        <row r="3314">
          <cell r="Y3314" t="str">
            <v>PSY2210</v>
          </cell>
          <cell r="Z3314" t="str">
            <v>Social Practical I</v>
          </cell>
          <cell r="AA3314" t="str">
            <v>Social Practical I</v>
          </cell>
        </row>
        <row r="3315">
          <cell r="Y3315" t="str">
            <v>PSY2211</v>
          </cell>
          <cell r="Z3315" t="str">
            <v>Interview Skills and Qualitative Methods</v>
          </cell>
          <cell r="AA3315" t="str">
            <v>Interview Skills and Qualitative Methods</v>
          </cell>
        </row>
        <row r="3316">
          <cell r="Y3316" t="str">
            <v>PSY2212</v>
          </cell>
          <cell r="Z3316" t="str">
            <v>Cognition Practical II</v>
          </cell>
          <cell r="AA3316" t="str">
            <v>Cognition Practical II</v>
          </cell>
        </row>
        <row r="3317">
          <cell r="Y3317" t="str">
            <v>PSY2213</v>
          </cell>
          <cell r="Z3317" t="str">
            <v>Social Practical II</v>
          </cell>
          <cell r="AA3317" t="str">
            <v>Social Practical II</v>
          </cell>
        </row>
        <row r="3318">
          <cell r="Y3318" t="str">
            <v>PSY2214</v>
          </cell>
          <cell r="Z3318" t="str">
            <v>Observations and Experiments in Animal Behaviour</v>
          </cell>
          <cell r="AA3318" t="str">
            <v>Observations and Experiments in Animal Behaviour</v>
          </cell>
        </row>
        <row r="3319">
          <cell r="Y3319" t="str">
            <v>PSY2215</v>
          </cell>
          <cell r="Z3319" t="str">
            <v>Problems and Projects in Animal Behaviour</v>
          </cell>
          <cell r="AA3319" t="str">
            <v>Problems and Projects in Animal Behaviour</v>
          </cell>
        </row>
        <row r="3320">
          <cell r="Y3320" t="str">
            <v>PSY2216</v>
          </cell>
          <cell r="Z3320" t="str">
            <v>Qualitative Methods and Interview Skills</v>
          </cell>
          <cell r="AA3320" t="str">
            <v>Qualitative Methods and Interview Skills</v>
          </cell>
        </row>
        <row r="3321">
          <cell r="Y3321" t="str">
            <v>PSY2217</v>
          </cell>
          <cell r="Z3321" t="str">
            <v>Wild Behaviour</v>
          </cell>
          <cell r="AA3321" t="str">
            <v>Wild Behaviour</v>
          </cell>
        </row>
        <row r="3322">
          <cell r="Y3322" t="str">
            <v>PSY2301</v>
          </cell>
          <cell r="Z3322" t="str">
            <v>Engagement and Assessment of Patients with Common Mental Health Problems</v>
          </cell>
          <cell r="AA3322" t="str">
            <v>Engagement and Assessment of Patients with Common Mental Health Problems</v>
          </cell>
        </row>
        <row r="3323">
          <cell r="Y3323" t="str">
            <v>PSY2302</v>
          </cell>
          <cell r="Z3323" t="str">
            <v>Evidence Based Low Intensity Treatment for Common Mental Health Problems</v>
          </cell>
          <cell r="AA3323" t="str">
            <v>Evidence Based Low Intensity Treatment for Common Mental Health Problems</v>
          </cell>
        </row>
        <row r="3324">
          <cell r="Y3324" t="str">
            <v>PSY2303</v>
          </cell>
          <cell r="Z3324" t="str">
            <v>Cognition and Emotion</v>
          </cell>
          <cell r="AA3324" t="str">
            <v>Cognition and Emotion</v>
          </cell>
        </row>
        <row r="3325">
          <cell r="Y3325" t="str">
            <v>PSY2304</v>
          </cell>
          <cell r="Z3325" t="str">
            <v>Biological Basis of Behaviour</v>
          </cell>
          <cell r="AA3325" t="str">
            <v>Biological Basis of Behaviour</v>
          </cell>
        </row>
        <row r="3326">
          <cell r="Y3326" t="str">
            <v>PSY2306</v>
          </cell>
          <cell r="Z3326" t="str">
            <v>Development Psychology and Psychopathology</v>
          </cell>
          <cell r="AA3326" t="str">
            <v>Development Psychology and Psychopathology</v>
          </cell>
        </row>
        <row r="3327">
          <cell r="Y3327" t="str">
            <v>PSY3250</v>
          </cell>
          <cell r="Z3327">
            <v>0</v>
          </cell>
          <cell r="AA3327">
            <v>0</v>
          </cell>
        </row>
        <row r="3328">
          <cell r="Y3328" t="str">
            <v>PSY3251</v>
          </cell>
          <cell r="Z3328">
            <v>0</v>
          </cell>
          <cell r="AA3328">
            <v>0</v>
          </cell>
        </row>
        <row r="3329">
          <cell r="Y3329" t="str">
            <v>PSY3256</v>
          </cell>
          <cell r="Z3329" t="str">
            <v>Psychology and Law</v>
          </cell>
          <cell r="AA3329" t="str">
            <v>Psychology and Law</v>
          </cell>
        </row>
        <row r="3330">
          <cell r="Y3330" t="str">
            <v>PSY3261</v>
          </cell>
          <cell r="Z3330">
            <v>0</v>
          </cell>
          <cell r="AA3330">
            <v>0</v>
          </cell>
        </row>
        <row r="3331">
          <cell r="Y3331" t="str">
            <v>PSY3262</v>
          </cell>
          <cell r="Z3331" t="str">
            <v>Social Psychology of Globalisation</v>
          </cell>
          <cell r="AA3331" t="str">
            <v>Social Psychology of Globalisation</v>
          </cell>
        </row>
        <row r="3332">
          <cell r="Y3332" t="str">
            <v>PSY3263</v>
          </cell>
          <cell r="Z3332">
            <v>0</v>
          </cell>
          <cell r="AA3332">
            <v>0</v>
          </cell>
        </row>
        <row r="3333">
          <cell r="Y3333" t="str">
            <v>PSY3265</v>
          </cell>
          <cell r="Z3333">
            <v>0</v>
          </cell>
          <cell r="AA3333">
            <v>0</v>
          </cell>
        </row>
        <row r="3334">
          <cell r="Y3334" t="str">
            <v>PSY3270</v>
          </cell>
          <cell r="Z3334">
            <v>0</v>
          </cell>
          <cell r="AA3334">
            <v>0</v>
          </cell>
        </row>
        <row r="3335">
          <cell r="Y3335" t="str">
            <v>PSY3271</v>
          </cell>
          <cell r="Z3335" t="str">
            <v>Positive Psychology</v>
          </cell>
          <cell r="AA3335" t="str">
            <v>Positive Psychology</v>
          </cell>
        </row>
        <row r="3336">
          <cell r="Y3336" t="str">
            <v>PSY3273</v>
          </cell>
          <cell r="Z3336">
            <v>0</v>
          </cell>
          <cell r="AA3336">
            <v>0</v>
          </cell>
        </row>
        <row r="3337">
          <cell r="Y3337" t="str">
            <v>PSY3275</v>
          </cell>
          <cell r="Z3337">
            <v>0</v>
          </cell>
          <cell r="AA3337">
            <v>0</v>
          </cell>
        </row>
        <row r="3338">
          <cell r="Y3338" t="str">
            <v>PSY3277</v>
          </cell>
          <cell r="Z3338" t="str">
            <v>Parental Psychiatric Disorders and Children's Development</v>
          </cell>
          <cell r="AA3338" t="str">
            <v>Parental Psychiatric Disorders and Children's Development</v>
          </cell>
        </row>
        <row r="3339">
          <cell r="Y3339" t="str">
            <v>PSY3279</v>
          </cell>
          <cell r="Z3339" t="str">
            <v>Studying Cognition and Emotion with Brain Imaging</v>
          </cell>
          <cell r="AA3339" t="str">
            <v>Studying Cognition and Emotion with Brain Imaging</v>
          </cell>
        </row>
        <row r="3340">
          <cell r="Y3340" t="str">
            <v>PSY3283</v>
          </cell>
          <cell r="Z3340" t="str">
            <v>Mind Control</v>
          </cell>
          <cell r="AA3340" t="str">
            <v>Mind Control</v>
          </cell>
        </row>
        <row r="3341">
          <cell r="Y3341" t="str">
            <v>PSY3284</v>
          </cell>
          <cell r="Z3341">
            <v>0</v>
          </cell>
          <cell r="AA3341">
            <v>0</v>
          </cell>
        </row>
        <row r="3342">
          <cell r="Y3342" t="str">
            <v>PSY3285</v>
          </cell>
          <cell r="Z3342" t="str">
            <v>Social Psychology of Prosocial and Antisocial Behaviour</v>
          </cell>
          <cell r="AA3342" t="str">
            <v>Social Psychology of Prosocial and Antisocial Behaviour</v>
          </cell>
        </row>
        <row r="3343">
          <cell r="Y3343" t="str">
            <v>PSY3286</v>
          </cell>
          <cell r="Z3343" t="str">
            <v>Compulsive Behaviour</v>
          </cell>
          <cell r="AA3343" t="str">
            <v>Compulsive Behaviour</v>
          </cell>
        </row>
        <row r="3344">
          <cell r="Y3344" t="str">
            <v>PSY3287</v>
          </cell>
          <cell r="Z3344" t="str">
            <v>Interpersonal and Emotion Regulation Processes in Psychopathology</v>
          </cell>
          <cell r="AA3344" t="str">
            <v>Interpersonal and Emotion Regulation Processes in Psychopathology</v>
          </cell>
        </row>
        <row r="3345">
          <cell r="Y3345" t="str">
            <v>PSY3288</v>
          </cell>
          <cell r="Z3345">
            <v>0</v>
          </cell>
          <cell r="AA3345">
            <v>0</v>
          </cell>
        </row>
        <row r="3346">
          <cell r="Y3346" t="str">
            <v>PSY3289</v>
          </cell>
          <cell r="Z3346">
            <v>0</v>
          </cell>
          <cell r="AA3346">
            <v>0</v>
          </cell>
        </row>
        <row r="3347">
          <cell r="Y3347" t="str">
            <v>PSY3290</v>
          </cell>
          <cell r="Z3347">
            <v>0</v>
          </cell>
          <cell r="AA3347">
            <v>0</v>
          </cell>
        </row>
        <row r="3348">
          <cell r="Y3348" t="str">
            <v>PSY3302</v>
          </cell>
          <cell r="Z3348" t="str">
            <v>Clinical Practice Placement</v>
          </cell>
          <cell r="AA3348" t="str">
            <v>Clinical Practice Placement</v>
          </cell>
        </row>
        <row r="3349">
          <cell r="Y3349" t="str">
            <v>PSY3303</v>
          </cell>
          <cell r="Z3349" t="str">
            <v>Improving Access to Psychological Therapies</v>
          </cell>
          <cell r="AA3349" t="str">
            <v>Improving Access to Psychological Therapies</v>
          </cell>
        </row>
        <row r="3350">
          <cell r="Y3350" t="str">
            <v>PSY3401</v>
          </cell>
          <cell r="Z3350" t="str">
            <v>Psychology Research Project</v>
          </cell>
          <cell r="AA3350" t="str">
            <v>Psychology Research Project</v>
          </cell>
        </row>
        <row r="3351">
          <cell r="Y3351" t="str">
            <v>PSY3402</v>
          </cell>
          <cell r="Z3351" t="str">
            <v>Methods and Statistics in Psychology III</v>
          </cell>
          <cell r="AA3351" t="str">
            <v>Methods and Statistics in Psychology III</v>
          </cell>
        </row>
        <row r="3352">
          <cell r="Y3352" t="str">
            <v>PSY3403</v>
          </cell>
          <cell r="Z3352" t="str">
            <v>Contemporary Issues in Psychology</v>
          </cell>
          <cell r="AA3352" t="str">
            <v>Contemporary Issues in Psychology</v>
          </cell>
        </row>
        <row r="3353">
          <cell r="Y3353" t="str">
            <v>PSY3410</v>
          </cell>
          <cell r="Z3353" t="str">
            <v>Stereotypes and Stereotyping</v>
          </cell>
          <cell r="AA3353" t="str">
            <v>Stereotypes and Stereotyping</v>
          </cell>
        </row>
        <row r="3354">
          <cell r="Y3354" t="str">
            <v>PSY3411</v>
          </cell>
          <cell r="Z3354">
            <v>0</v>
          </cell>
          <cell r="AA3354">
            <v>0</v>
          </cell>
        </row>
        <row r="3355">
          <cell r="Y3355" t="str">
            <v>PSY3412</v>
          </cell>
          <cell r="Z3355" t="str">
            <v>The Psychology of Gender</v>
          </cell>
          <cell r="AA3355" t="str">
            <v>The Psychology of Gender</v>
          </cell>
        </row>
        <row r="3356">
          <cell r="Y3356" t="str">
            <v>PSY3413</v>
          </cell>
          <cell r="Z3356" t="str">
            <v>Communication and Social Groups</v>
          </cell>
          <cell r="AA3356" t="str">
            <v>Communication and Social Groups</v>
          </cell>
        </row>
        <row r="3357">
          <cell r="Y3357" t="str">
            <v>PSY3414</v>
          </cell>
          <cell r="Z3357" t="str">
            <v>Psychology, Discourse and Language</v>
          </cell>
          <cell r="AA3357" t="str">
            <v>Psychology, Discourse and Language</v>
          </cell>
        </row>
        <row r="3358">
          <cell r="Y3358" t="str">
            <v>PSY3415</v>
          </cell>
          <cell r="Z3358">
            <v>0</v>
          </cell>
          <cell r="AA3358">
            <v>0</v>
          </cell>
        </row>
        <row r="3359">
          <cell r="Y3359" t="str">
            <v>PSY3416</v>
          </cell>
          <cell r="Z3359" t="str">
            <v>Work and Organisational Psychology</v>
          </cell>
          <cell r="AA3359" t="str">
            <v>Work and Organisational Psychology</v>
          </cell>
        </row>
        <row r="3360">
          <cell r="Y3360" t="str">
            <v>PSY3417</v>
          </cell>
          <cell r="Z3360" t="str">
            <v>The Associative Mind</v>
          </cell>
          <cell r="AA3360" t="str">
            <v>The Associative Mind</v>
          </cell>
        </row>
        <row r="3361">
          <cell r="Y3361" t="str">
            <v>PSY3418</v>
          </cell>
          <cell r="Z3361" t="str">
            <v>Processes of Human Memory</v>
          </cell>
          <cell r="AA3361" t="str">
            <v>Processes of Human Memory</v>
          </cell>
        </row>
        <row r="3362">
          <cell r="Y3362" t="str">
            <v>PSY3419</v>
          </cell>
          <cell r="Z3362" t="str">
            <v>Studying Cognition and Emotion with Brain Imaging</v>
          </cell>
          <cell r="AA3362" t="str">
            <v>Studying Cognition and Emotion with Brain Imaging</v>
          </cell>
        </row>
        <row r="3363">
          <cell r="Y3363" t="str">
            <v>PSY3420</v>
          </cell>
          <cell r="Z3363" t="str">
            <v>Brain Plasticity and Language Learning Across the Lifespan</v>
          </cell>
          <cell r="AA3363" t="str">
            <v>Brain Plasticity and Language Learning Across the Lifespan</v>
          </cell>
        </row>
        <row r="3364">
          <cell r="Y3364" t="str">
            <v>PSY3421</v>
          </cell>
          <cell r="Z3364" t="str">
            <v>Neuroethology</v>
          </cell>
          <cell r="AA3364" t="str">
            <v>Neuroethology</v>
          </cell>
        </row>
        <row r="3365">
          <cell r="Y3365" t="str">
            <v>PSY3422</v>
          </cell>
          <cell r="Z3365" t="str">
            <v>Comparative Cognition</v>
          </cell>
          <cell r="AA3365" t="str">
            <v>Comparative Cognition</v>
          </cell>
        </row>
        <row r="3366">
          <cell r="Y3366" t="str">
            <v>PSY3423</v>
          </cell>
          <cell r="Z3366" t="str">
            <v>The Evolution of Social Behaviour and Social Organisation</v>
          </cell>
          <cell r="AA3366" t="str">
            <v>The Evolution of Social Behaviour and Social Organisation</v>
          </cell>
        </row>
        <row r="3367">
          <cell r="Y3367" t="str">
            <v>PSY3424</v>
          </cell>
          <cell r="Z3367" t="str">
            <v>Applied Social Psychology: Health, Environment and Society</v>
          </cell>
          <cell r="AA3367" t="str">
            <v>Applied Social Psychology: Health, Environment and Society</v>
          </cell>
        </row>
        <row r="3368">
          <cell r="Y3368" t="str">
            <v>PSY3425</v>
          </cell>
          <cell r="Z3368" t="str">
            <v>Cognitive Behavioural Approaches to Mood Disorders</v>
          </cell>
          <cell r="AA3368" t="str">
            <v>Cognitive Behavioural Approaches to Mood Disorders</v>
          </cell>
        </row>
        <row r="3369">
          <cell r="Y3369" t="str">
            <v>PSY3426</v>
          </cell>
          <cell r="Z3369" t="str">
            <v>Parental Psychological Disorders and Children's Development</v>
          </cell>
          <cell r="AA3369" t="str">
            <v>Parental Psychological Disorders and Children's Development</v>
          </cell>
        </row>
        <row r="3370">
          <cell r="Y3370" t="str">
            <v>PSY3427</v>
          </cell>
          <cell r="Z3370" t="str">
            <v>Compulsive Behaviour</v>
          </cell>
          <cell r="AA3370" t="str">
            <v>Compulsive Behaviour</v>
          </cell>
        </row>
        <row r="3371">
          <cell r="Y3371" t="str">
            <v>PSY3428</v>
          </cell>
          <cell r="Z3371">
            <v>0</v>
          </cell>
          <cell r="AA3371">
            <v>0</v>
          </cell>
        </row>
        <row r="3372">
          <cell r="Y3372" t="str">
            <v>PSY3429</v>
          </cell>
          <cell r="Z3372" t="str">
            <v>Associative Mechanisms Underpinning Human Addictive Behaviour</v>
          </cell>
          <cell r="AA3372" t="str">
            <v>Associative Mechanisms Underpinning Human Addictive Behaviour</v>
          </cell>
        </row>
        <row r="3373">
          <cell r="Y3373" t="str">
            <v>PSY3430</v>
          </cell>
          <cell r="Z3373" t="str">
            <v>Women's Mental Health</v>
          </cell>
          <cell r="AA3373" t="str">
            <v>Women's Mental Health</v>
          </cell>
        </row>
        <row r="3374">
          <cell r="Y3374" t="str">
            <v>PSY3900</v>
          </cell>
          <cell r="Z3374">
            <v>0</v>
          </cell>
          <cell r="AA3374">
            <v>0</v>
          </cell>
        </row>
        <row r="3375">
          <cell r="Y3375" t="str">
            <v>PSY3901</v>
          </cell>
          <cell r="Z3375" t="str">
            <v>Evidence-based Low-intensity Treatment for Common Mental Health Problems</v>
          </cell>
          <cell r="AA3375" t="str">
            <v>Evidence-based Low-intensity Treatment for Common Mental Health Problems</v>
          </cell>
        </row>
        <row r="3376">
          <cell r="Y3376" t="str">
            <v>PSY3902</v>
          </cell>
          <cell r="Z3376" t="str">
            <v>Values, Policy, Culture and Diversity</v>
          </cell>
          <cell r="AA3376" t="str">
            <v>Values, Policy, Culture and Diversity</v>
          </cell>
        </row>
        <row r="3377">
          <cell r="Y3377" t="str">
            <v>PSY3903</v>
          </cell>
          <cell r="Z3377" t="str">
            <v>Working within an Employment, Social and Healthcare Context</v>
          </cell>
          <cell r="AA3377" t="str">
            <v>Working within an Employment, Social and Healthcare Context</v>
          </cell>
        </row>
        <row r="3378">
          <cell r="Y3378" t="str">
            <v>PSY3906</v>
          </cell>
          <cell r="Z3378" t="str">
            <v>Psychology Research Internship</v>
          </cell>
          <cell r="AA3378" t="str">
            <v>Psychology Research Internship</v>
          </cell>
        </row>
        <row r="3379">
          <cell r="Y3379" t="str">
            <v>PSYM050</v>
          </cell>
          <cell r="Z3379" t="str">
            <v>Evidenced-Based Practice and Practice-Based Evidence in Family Therapy</v>
          </cell>
          <cell r="AA3379" t="str">
            <v>Evidenced-Based Practice and Practice-Based Evidence in Family Therapy</v>
          </cell>
        </row>
        <row r="3380">
          <cell r="Y3380" t="str">
            <v>PSYM051</v>
          </cell>
          <cell r="Z3380" t="str">
            <v>Key Concepts and Skills in Systemic/Family Therapy Practice</v>
          </cell>
          <cell r="AA3380" t="str">
            <v>Key Concepts and Skills in Systemic/Family Therapy Practice</v>
          </cell>
        </row>
        <row r="3381">
          <cell r="Y3381" t="str">
            <v>PSYM052</v>
          </cell>
          <cell r="Z3381" t="str">
            <v>Systemic Clinical Practice: Part 1</v>
          </cell>
          <cell r="AA3381" t="str">
            <v>Systemic Clinical Practice: Part 1</v>
          </cell>
        </row>
        <row r="3382">
          <cell r="Y3382" t="str">
            <v>PSYM055</v>
          </cell>
          <cell r="Z3382" t="str">
            <v>Applications of Mindfulness-based Teaching in Health and Mental Health Care and Beginning to Teach</v>
          </cell>
          <cell r="AA3382" t="str">
            <v>Applications of Mindfulness-based Teaching in Health and Mental Health Care and Beginning to Teach</v>
          </cell>
        </row>
        <row r="3383">
          <cell r="Y3383" t="str">
            <v>PSYM123</v>
          </cell>
          <cell r="Z3383" t="str">
            <v>Psychological Therapies Research Project</v>
          </cell>
          <cell r="AA3383" t="str">
            <v>Psychological Therapies Research Project</v>
          </cell>
        </row>
        <row r="3384">
          <cell r="Y3384" t="str">
            <v>PSYM151</v>
          </cell>
          <cell r="Z3384" t="str">
            <v>Psychodynamic Clinical Practice I</v>
          </cell>
          <cell r="AA3384" t="str">
            <v>Psychodynamic Clinical Practice I</v>
          </cell>
        </row>
        <row r="3385">
          <cell r="Y3385" t="str">
            <v>PSYM164</v>
          </cell>
          <cell r="Z3385" t="str">
            <v>Psychodynamic Observation Seminar</v>
          </cell>
          <cell r="AA3385" t="str">
            <v>Psychodynamic Observation Seminar</v>
          </cell>
        </row>
        <row r="3386">
          <cell r="Y3386" t="str">
            <v>PSYM168</v>
          </cell>
          <cell r="Z3386" t="str">
            <v>Psychological Therapies Research Methods</v>
          </cell>
          <cell r="AA3386" t="str">
            <v>Psychological Therapies Research Methods</v>
          </cell>
        </row>
        <row r="3387">
          <cell r="Y3387" t="str">
            <v>PSYM169</v>
          </cell>
          <cell r="Z3387" t="str">
            <v>Contemporary Psychological Practice</v>
          </cell>
          <cell r="AA3387" t="str">
            <v>Contemporary Psychological Practice</v>
          </cell>
        </row>
        <row r="3388">
          <cell r="Y3388" t="str">
            <v>PSYM170</v>
          </cell>
          <cell r="Z3388" t="str">
            <v>Introduction to Mindfulness Based Cognitive Therapies</v>
          </cell>
          <cell r="AA3388" t="str">
            <v>Introduction to Mindfulness Based Cognitive Therapies</v>
          </cell>
        </row>
        <row r="3389">
          <cell r="Y3389" t="str">
            <v>PSYM171</v>
          </cell>
          <cell r="Z3389" t="str">
            <v>MBCT Theory/Research and Buddhist Psychology</v>
          </cell>
          <cell r="AA3389" t="str">
            <v>MBCT Theory/Research and Buddhist Psychology</v>
          </cell>
        </row>
        <row r="3390">
          <cell r="Y3390" t="str">
            <v>PSYM172</v>
          </cell>
          <cell r="Z3390" t="str">
            <v>Introduction to Being an MBCT Instructor</v>
          </cell>
          <cell r="AA3390" t="str">
            <v>Introduction to Being an MBCT Instructor</v>
          </cell>
        </row>
        <row r="3391">
          <cell r="Y3391" t="str">
            <v>PSYM173</v>
          </cell>
          <cell r="Z3391" t="str">
            <v>Placement: Instructing MBCT</v>
          </cell>
          <cell r="AA3391" t="str">
            <v>Placement: Instructing MBCT</v>
          </cell>
        </row>
        <row r="3392">
          <cell r="Y3392" t="str">
            <v>PSYM174</v>
          </cell>
          <cell r="Z3392" t="str">
            <v>Behaviour of Organisations</v>
          </cell>
          <cell r="AA3392" t="str">
            <v>Behaviour of Organisations</v>
          </cell>
        </row>
        <row r="3393">
          <cell r="Y3393" t="str">
            <v>PSYM175</v>
          </cell>
          <cell r="Z3393" t="str">
            <v>Introduction to Being a Mindfulness-based Instructor</v>
          </cell>
          <cell r="AA3393" t="str">
            <v>Introduction to Being a Mindfulness-based Instructor</v>
          </cell>
        </row>
        <row r="3394">
          <cell r="Y3394" t="str">
            <v>PSYM176</v>
          </cell>
          <cell r="Z3394" t="str">
            <v>Placement: Instructing Mindfulness-based Approaches</v>
          </cell>
          <cell r="AA3394" t="str">
            <v>Placement: Instructing Mindfulness-based Approaches</v>
          </cell>
        </row>
        <row r="3395">
          <cell r="Y3395" t="str">
            <v>PSYM178</v>
          </cell>
          <cell r="Z3395" t="str">
            <v>Theoretical Research Paper</v>
          </cell>
          <cell r="AA3395" t="str">
            <v>Theoretical Research Paper</v>
          </cell>
        </row>
        <row r="3396">
          <cell r="Y3396" t="str">
            <v>PSYM180</v>
          </cell>
          <cell r="Z3396" t="str">
            <v>Engagement and Assessment of Patients with Common Mental Health Problems</v>
          </cell>
          <cell r="AA3396" t="str">
            <v>Engagement and Assessment of Patients with Common Mental Health Problems</v>
          </cell>
        </row>
        <row r="3397">
          <cell r="Y3397" t="str">
            <v>PSYM181</v>
          </cell>
          <cell r="Z3397" t="str">
            <v>Evidence-based Low-intensity Treatment for Common Mental Health Disorders</v>
          </cell>
          <cell r="AA3397" t="str">
            <v>Evidence-based Low-intensity Treatment for Common Mental Health Disorders</v>
          </cell>
        </row>
        <row r="3398">
          <cell r="Y3398" t="str">
            <v>PSYM182</v>
          </cell>
          <cell r="Z3398">
            <v>0</v>
          </cell>
          <cell r="AA3398">
            <v>0</v>
          </cell>
        </row>
        <row r="3399">
          <cell r="Y3399" t="str">
            <v>PSYM183</v>
          </cell>
          <cell r="Z3399">
            <v>0</v>
          </cell>
        </row>
        <row r="3400">
          <cell r="Y3400" t="str">
            <v>PSYM184</v>
          </cell>
          <cell r="Z3400" t="str">
            <v>The Fundamentals of Cognitive-Behaviour Therapy</v>
          </cell>
          <cell r="AA3400" t="str">
            <v>The Fundamentals of Cognitive-Behaviour Therapy</v>
          </cell>
        </row>
        <row r="3401">
          <cell r="Y3401" t="str">
            <v>PSYM188</v>
          </cell>
          <cell r="Z3401" t="str">
            <v>Supervising Evidence-based Psychological Therapies</v>
          </cell>
          <cell r="AA3401" t="str">
            <v>Supervising Evidence-based Psychological Therapies</v>
          </cell>
        </row>
        <row r="3402">
          <cell r="Y3402" t="str">
            <v>PSYM189</v>
          </cell>
          <cell r="Z3402" t="str">
            <v>Enhancing Low Intensity Treatment: Working with Long Term Conditions</v>
          </cell>
          <cell r="AA3402" t="str">
            <v>Enhancing Low Intensity Treatment: Working with Long Term Conditions</v>
          </cell>
        </row>
        <row r="3403">
          <cell r="Y3403" t="str">
            <v>PSYM190</v>
          </cell>
          <cell r="Z3403" t="str">
            <v>Leadership and Sustainable Development in Health Care Settings</v>
          </cell>
          <cell r="AA3403" t="str">
            <v>Leadership and Sustainable Development in Health Care Settings</v>
          </cell>
        </row>
        <row r="3404">
          <cell r="Y3404" t="str">
            <v>PSYM191</v>
          </cell>
          <cell r="Z3404" t="str">
            <v>Methodological Approaches in Psychological Therapies</v>
          </cell>
          <cell r="AA3404" t="str">
            <v>Methodological Approaches in Psychological Therapies</v>
          </cell>
        </row>
        <row r="3405">
          <cell r="Y3405" t="str">
            <v>PSYM196</v>
          </cell>
          <cell r="Z3405" t="str">
            <v>Clinical Supervision Practice Placement</v>
          </cell>
          <cell r="AA3405" t="str">
            <v>Clinical Supervision Practice Placement</v>
          </cell>
        </row>
        <row r="3406">
          <cell r="Y3406" t="str">
            <v>PSYM201</v>
          </cell>
          <cell r="Z3406" t="str">
            <v>Advanced Statistics</v>
          </cell>
          <cell r="AA3406" t="str">
            <v>Advanced Statistics</v>
          </cell>
        </row>
        <row r="3407">
          <cell r="Y3407" t="str">
            <v>PSYM202</v>
          </cell>
          <cell r="Z3407" t="str">
            <v>Behavioural Science Research Skills</v>
          </cell>
          <cell r="AA3407" t="str">
            <v>Behavioural Science Research Skills</v>
          </cell>
        </row>
        <row r="3408">
          <cell r="Y3408" t="str">
            <v>PSYM204</v>
          </cell>
          <cell r="Z3408" t="str">
            <v>Advances and Methods in Social and Organisational Psychology</v>
          </cell>
          <cell r="AA3408" t="str">
            <v>Advances and Methods in Social and Organisational Psychology</v>
          </cell>
        </row>
        <row r="3409">
          <cell r="Y3409" t="str">
            <v>PSYM205</v>
          </cell>
          <cell r="Z3409" t="str">
            <v>Advances and Methods in Animal Behaviour</v>
          </cell>
          <cell r="AA3409" t="str">
            <v>Advances and Methods in Animal Behaviour</v>
          </cell>
        </row>
        <row r="3410">
          <cell r="Y3410" t="str">
            <v>PSYM210</v>
          </cell>
          <cell r="Z3410" t="str">
            <v>Research Apprenticeship</v>
          </cell>
          <cell r="AA3410" t="str">
            <v>Research Apprenticeship</v>
          </cell>
        </row>
        <row r="3411">
          <cell r="Y3411" t="str">
            <v>PSYM211</v>
          </cell>
          <cell r="Z3411" t="str">
            <v>Current Research Issues in Social and Organisational Psychology</v>
          </cell>
          <cell r="AA3411" t="str">
            <v>Current Research Issues in Social and Organisational Psychology</v>
          </cell>
        </row>
        <row r="3412">
          <cell r="Y3412" t="str">
            <v>PSYM212</v>
          </cell>
          <cell r="Z3412" t="str">
            <v>Current Research Issues in Psychological Research Methods</v>
          </cell>
          <cell r="AA3412" t="str">
            <v>Current Research Issues in Psychological Research Methods</v>
          </cell>
        </row>
        <row r="3413">
          <cell r="Y3413" t="str">
            <v>PSYM213</v>
          </cell>
          <cell r="Z3413" t="str">
            <v>Current Research Issues in Animal Behaviour</v>
          </cell>
          <cell r="AA3413" t="str">
            <v>Current Research Issues in Animal Behaviour</v>
          </cell>
        </row>
        <row r="3414">
          <cell r="Y3414" t="str">
            <v>PSYM214</v>
          </cell>
          <cell r="Z3414" t="str">
            <v>Methods in Cognitive and Clinical Psychology and Neuroscience</v>
          </cell>
          <cell r="AA3414" t="str">
            <v>Methods in Cognitive and Clinical Psychology and Neuroscience</v>
          </cell>
        </row>
        <row r="3415">
          <cell r="Y3415" t="str">
            <v>PSYM306</v>
          </cell>
          <cell r="Z3415" t="str">
            <v>Systemic Family Practice for Adolescent Self Harm/Depression</v>
          </cell>
          <cell r="AA3415" t="str">
            <v>Systemic Family Practice for Adolescent Self Harm/Depression</v>
          </cell>
        </row>
        <row r="3416">
          <cell r="Y3416" t="str">
            <v>PSYM307</v>
          </cell>
          <cell r="Z3416" t="str">
            <v>Supervising Evidence-Based Psychological Therapies in Child and Adolescent Mental Health Services</v>
          </cell>
          <cell r="AA3416" t="str">
            <v>Supervising Evidence-Based Psychological Therapies in Child and Adolescent Mental Health Services</v>
          </cell>
        </row>
        <row r="3417">
          <cell r="Y3417" t="str">
            <v>PSYM906</v>
          </cell>
          <cell r="Z3417" t="str">
            <v>Psychology Research Internship</v>
          </cell>
          <cell r="AA3417" t="str">
            <v>Psychology Research Internship</v>
          </cell>
        </row>
        <row r="3418">
          <cell r="Y3418" t="str">
            <v>PT000</v>
          </cell>
          <cell r="Z3418" t="str">
            <v>PGCE Primary Partnership Training</v>
          </cell>
          <cell r="AA3418">
            <v>0</v>
          </cell>
        </row>
        <row r="3419">
          <cell r="Y3419" t="str">
            <v>SEC1002</v>
          </cell>
          <cell r="Z3419">
            <v>0</v>
          </cell>
          <cell r="AA3419">
            <v>0</v>
          </cell>
        </row>
        <row r="3420">
          <cell r="Y3420" t="str">
            <v>SECM000</v>
          </cell>
          <cell r="Z3420" t="str">
            <v>MStrat Induction - SSI</v>
          </cell>
          <cell r="AA3420">
            <v>0</v>
          </cell>
        </row>
        <row r="3421">
          <cell r="Y3421" t="str">
            <v>SECM001</v>
          </cell>
          <cell r="Z3421" t="str">
            <v>Security Strategy in History and in Theory</v>
          </cell>
          <cell r="AA3421" t="str">
            <v>Security Strategy in History and in Theory</v>
          </cell>
        </row>
        <row r="3422">
          <cell r="Y3422" t="str">
            <v>SECM002</v>
          </cell>
          <cell r="Z3422" t="str">
            <v>Security Strategy: Planning, Process and Product</v>
          </cell>
          <cell r="AA3422" t="str">
            <v>Security Strategy: Planning, Process and Product</v>
          </cell>
        </row>
        <row r="3423">
          <cell r="Y3423" t="str">
            <v>SECM003</v>
          </cell>
          <cell r="Z3423">
            <v>0</v>
          </cell>
        </row>
        <row r="3424">
          <cell r="Y3424" t="str">
            <v>SECM003A</v>
          </cell>
          <cell r="Z3424" t="str">
            <v>Security Strategy and Resources</v>
          </cell>
          <cell r="AA3424" t="str">
            <v>Security Strategy and Resources</v>
          </cell>
        </row>
        <row r="3425">
          <cell r="Y3425" t="str">
            <v>SECM004</v>
          </cell>
          <cell r="Z3425" t="str">
            <v>Security Strategy: Implementation, Adaptation and Evolution</v>
          </cell>
          <cell r="AA3425" t="str">
            <v>Security Strategy: Implementation, Adaptation and Evolution</v>
          </cell>
        </row>
        <row r="3426">
          <cell r="Y3426" t="str">
            <v>SECM005</v>
          </cell>
          <cell r="Z3426" t="str">
            <v>Crisis Watch: Active Strategy</v>
          </cell>
          <cell r="AA3426" t="str">
            <v>Crisis Watch: Active Strategy</v>
          </cell>
        </row>
        <row r="3427">
          <cell r="Y3427" t="str">
            <v>SECM005A</v>
          </cell>
          <cell r="Z3427" t="str">
            <v>Crisis Watch: Active Strategy SSI</v>
          </cell>
          <cell r="AA3427">
            <v>0</v>
          </cell>
        </row>
        <row r="3428">
          <cell r="Y3428" t="str">
            <v>SECM006</v>
          </cell>
          <cell r="Z3428" t="str">
            <v>MA in Applied Security Strategy Dissertation</v>
          </cell>
          <cell r="AA3428" t="str">
            <v>MA in Applied Security Strategy Dissertation</v>
          </cell>
        </row>
        <row r="3429">
          <cell r="Y3429" t="str">
            <v xml:space="preserve">SENCO </v>
          </cell>
          <cell r="Z3429" t="str">
            <v>SENCO PGCert Programme Hours</v>
          </cell>
          <cell r="AA3429">
            <v>0</v>
          </cell>
        </row>
        <row r="3430">
          <cell r="Y3430" t="str">
            <v>SHSM003</v>
          </cell>
          <cell r="Z3430" t="str">
            <v>Paediatric Exercise Physiology</v>
          </cell>
          <cell r="AA3430" t="str">
            <v>Paediatric Exercise Physiology</v>
          </cell>
        </row>
        <row r="3431">
          <cell r="Y3431" t="str">
            <v>SHSM005</v>
          </cell>
          <cell r="Z3431" t="str">
            <v>Biomechanical Aspects of Lower Limb Injury</v>
          </cell>
          <cell r="AA3431" t="str">
            <v>Biomechanical Aspects of Lower Limb Injury</v>
          </cell>
        </row>
        <row r="3432">
          <cell r="Y3432" t="str">
            <v>SHSM006</v>
          </cell>
          <cell r="Z3432" t="str">
            <v>Laboratory Techniques in Physiology</v>
          </cell>
          <cell r="AA3432" t="str">
            <v>Laboratory Techniques in Physiology</v>
          </cell>
        </row>
        <row r="3433">
          <cell r="Y3433" t="str">
            <v>SHSM014</v>
          </cell>
          <cell r="Z3433" t="str">
            <v>Paediatric Exercise and Health</v>
          </cell>
          <cell r="AA3433" t="str">
            <v>Paediatric Exercise and Health</v>
          </cell>
        </row>
        <row r="3434">
          <cell r="Y3434" t="str">
            <v>SHSM015</v>
          </cell>
          <cell r="Z3434">
            <v>0</v>
          </cell>
          <cell r="AA3434">
            <v>0</v>
          </cell>
        </row>
        <row r="3435">
          <cell r="Y3435" t="str">
            <v>SHSM019</v>
          </cell>
          <cell r="Z3435" t="str">
            <v>Current Issues in Sport Psychology</v>
          </cell>
          <cell r="AA3435" t="str">
            <v>Current Issues in Sport Psychology</v>
          </cell>
        </row>
        <row r="3436">
          <cell r="Y3436" t="str">
            <v>SHSM020</v>
          </cell>
          <cell r="Z3436" t="str">
            <v>An Introduction to Sport and Exercise Medicine and Sports Injury Management</v>
          </cell>
          <cell r="AA3436" t="str">
            <v>An Introduction to Sport and Exercise Medicine and Sports Injury Management</v>
          </cell>
        </row>
        <row r="3437">
          <cell r="Y3437" t="str">
            <v>SHSM021</v>
          </cell>
          <cell r="Z3437" t="str">
            <v>Clinical Aspects of Sports Injury</v>
          </cell>
          <cell r="AA3437" t="str">
            <v>Clinical Aspects of Sports Injury</v>
          </cell>
        </row>
        <row r="3438">
          <cell r="Y3438" t="str">
            <v>SHSM022</v>
          </cell>
          <cell r="Z3438" t="str">
            <v>Physical Activity in the Prevention and Treatment of Chronic Disease</v>
          </cell>
          <cell r="AA3438" t="str">
            <v>Physical Activity in the Prevention and Treatment of Chronic Disease</v>
          </cell>
        </row>
        <row r="3439">
          <cell r="Y3439" t="str">
            <v>SHSM023</v>
          </cell>
          <cell r="Z3439" t="str">
            <v>Current Issues in Sport and Exercise Psychology</v>
          </cell>
          <cell r="AA3439" t="str">
            <v>Current Issues in Sport and Exercise Psychology</v>
          </cell>
        </row>
        <row r="3440">
          <cell r="Y3440" t="str">
            <v>SHSM024</v>
          </cell>
          <cell r="Z3440" t="str">
            <v>Research Methods and Analytical Procedures</v>
          </cell>
          <cell r="AA3440" t="str">
            <v>Research Methods and Analytical Procedures</v>
          </cell>
        </row>
        <row r="3441">
          <cell r="Y3441" t="str">
            <v>SHSM025</v>
          </cell>
          <cell r="Z3441" t="str">
            <v>Dissertation (Journal Article)</v>
          </cell>
          <cell r="AA3441" t="str">
            <v>Dissertation (Journal Article)</v>
          </cell>
        </row>
        <row r="3442">
          <cell r="Y3442" t="str">
            <v>SHSM026</v>
          </cell>
          <cell r="Z3442" t="str">
            <v>Physical Activity and Mental Health</v>
          </cell>
          <cell r="AA3442" t="str">
            <v>Physical Activity and Mental Health</v>
          </cell>
        </row>
        <row r="3443">
          <cell r="Y3443" t="str">
            <v>SHSM027</v>
          </cell>
          <cell r="Z3443" t="str">
            <v>Sports Medicine: Non-MSK Medical Topics and Issues</v>
          </cell>
          <cell r="AA3443" t="str">
            <v>Sports Medicine: Non-MSK Medical Topics and Issues</v>
          </cell>
        </row>
        <row r="3444">
          <cell r="Y3444" t="str">
            <v>SHSM028</v>
          </cell>
          <cell r="Z3444" t="str">
            <v>Physical Activity Promotion and Public Health</v>
          </cell>
          <cell r="AA3444" t="str">
            <v>Physical Activity Promotion and Public Health</v>
          </cell>
        </row>
        <row r="3445">
          <cell r="Y3445" t="str">
            <v>SIS2001</v>
          </cell>
          <cell r="Z3445" t="str">
            <v>Learning from Work Experience</v>
          </cell>
          <cell r="AA3445">
            <v>0</v>
          </cell>
        </row>
        <row r="3446">
          <cell r="Y3446" t="str">
            <v>SML2207</v>
          </cell>
          <cell r="Z3446" t="str">
            <v>The Broken Mirror: Narratives of Child Sexual Abuse (Comencini, Maraini, Moravia)</v>
          </cell>
          <cell r="AA3446" t="str">
            <v>The Broken Mirror: Narratives of Child Sexual Abuse (Comencini, Maraini, Moravia)</v>
          </cell>
        </row>
        <row r="3447">
          <cell r="Y3447" t="str">
            <v>SML2209</v>
          </cell>
          <cell r="Z3447" t="str">
            <v>Music in Medieval Europe</v>
          </cell>
          <cell r="AA3447" t="str">
            <v>Music in Medieval Europe</v>
          </cell>
        </row>
        <row r="3448">
          <cell r="Y3448" t="str">
            <v>SML2243</v>
          </cell>
          <cell r="Z3448" t="str">
            <v>Text and Image in Early European Culture</v>
          </cell>
          <cell r="AA3448" t="str">
            <v>Text and Image in Early European Culture</v>
          </cell>
        </row>
        <row r="3449">
          <cell r="Y3449" t="str">
            <v>SML2244</v>
          </cell>
          <cell r="Z3449" t="str">
            <v>Multilingualism in Society</v>
          </cell>
          <cell r="AA3449" t="str">
            <v>Multilingualism in Society</v>
          </cell>
        </row>
        <row r="3450">
          <cell r="Y3450" t="str">
            <v>SML3001E</v>
          </cell>
          <cell r="Z3450" t="str">
            <v>SML Erasmus Credits 1</v>
          </cell>
          <cell r="AA3450" t="str">
            <v>SML Erasmus Credits 1</v>
          </cell>
        </row>
        <row r="3451">
          <cell r="Y3451" t="str">
            <v>SML3010</v>
          </cell>
          <cell r="Z3451" t="str">
            <v>Work and Study Abroad</v>
          </cell>
          <cell r="AA3451" t="str">
            <v>Work and Study Abroad</v>
          </cell>
        </row>
        <row r="3452">
          <cell r="Y3452" t="str">
            <v>SML3011</v>
          </cell>
          <cell r="Z3452" t="str">
            <v>Year Abroad Split Placement Module(Work and Study at a Partner Institution)</v>
          </cell>
          <cell r="AA3452" t="str">
            <v>Year Abroad Split Placement Module(Work and Study at a Partner Institution)</v>
          </cell>
        </row>
        <row r="3453">
          <cell r="Y3453" t="str">
            <v>SML3012</v>
          </cell>
          <cell r="Z3453" t="str">
            <v>Law in Fiction</v>
          </cell>
          <cell r="AA3453" t="str">
            <v>Law in Fiction</v>
          </cell>
        </row>
        <row r="3454">
          <cell r="Y3454" t="str">
            <v>SML3015</v>
          </cell>
          <cell r="Z3454" t="str">
            <v>Dissertation</v>
          </cell>
          <cell r="AA3454" t="str">
            <v>Dissertation</v>
          </cell>
        </row>
        <row r="3455">
          <cell r="Y3455" t="str">
            <v>SML3016</v>
          </cell>
          <cell r="Z3455" t="str">
            <v>The Romance Languages</v>
          </cell>
          <cell r="AA3455" t="str">
            <v>The Romance Languages</v>
          </cell>
        </row>
        <row r="3456">
          <cell r="Y3456" t="str">
            <v>SML3017</v>
          </cell>
          <cell r="Z3456" t="str">
            <v>Language Contact</v>
          </cell>
          <cell r="AA3456" t="str">
            <v>Language Contact</v>
          </cell>
        </row>
        <row r="3457">
          <cell r="Y3457" t="str">
            <v>SML3019</v>
          </cell>
          <cell r="Z3457">
            <v>0</v>
          </cell>
          <cell r="AA3457">
            <v>0</v>
          </cell>
        </row>
        <row r="3458">
          <cell r="Y3458" t="str">
            <v>SML3030</v>
          </cell>
          <cell r="Z3458" t="str">
            <v>Extended Dissertation</v>
          </cell>
          <cell r="AA3458" t="str">
            <v>Extended Dissertation</v>
          </cell>
        </row>
        <row r="3459">
          <cell r="Y3459" t="str">
            <v>SML3031</v>
          </cell>
          <cell r="Z3459" t="str">
            <v>Advanced Translation Skills</v>
          </cell>
          <cell r="AA3459" t="str">
            <v>Advanced Translation Skills</v>
          </cell>
        </row>
        <row r="3460">
          <cell r="Y3460" t="str">
            <v>SML3035</v>
          </cell>
          <cell r="Z3460" t="str">
            <v>The Fantastic in 19th and 20th Century Literature</v>
          </cell>
          <cell r="AA3460" t="str">
            <v>The Fantastic in 19th and 20th Century Literature</v>
          </cell>
        </row>
        <row r="3461">
          <cell r="Y3461" t="str">
            <v>SML3036</v>
          </cell>
          <cell r="Z3461" t="str">
            <v>Beyond Sex and the City: Becoming a Woman in Contemporary Western Cinema</v>
          </cell>
          <cell r="AA3461" t="str">
            <v>Beyond Sex and the City: Becoming a Woman in Contemporary Western Cinema</v>
          </cell>
        </row>
        <row r="3462">
          <cell r="Y3462" t="str">
            <v>SML3037</v>
          </cell>
          <cell r="Z3462">
            <v>0</v>
          </cell>
          <cell r="AA3462">
            <v>0</v>
          </cell>
        </row>
        <row r="3463">
          <cell r="Y3463" t="str">
            <v>SMLM003</v>
          </cell>
          <cell r="Z3463">
            <v>0</v>
          </cell>
          <cell r="AA3463">
            <v>0</v>
          </cell>
        </row>
        <row r="3464">
          <cell r="Y3464" t="str">
            <v>SMLM023</v>
          </cell>
          <cell r="Z3464" t="str">
            <v>Introduction to Medieval Latin</v>
          </cell>
          <cell r="AA3464" t="str">
            <v>Introduction to Medieval Latin</v>
          </cell>
        </row>
        <row r="3465">
          <cell r="Y3465" t="str">
            <v>SMLM073</v>
          </cell>
          <cell r="Z3465" t="str">
            <v>Critical Theory and Methodology</v>
          </cell>
          <cell r="AA3465" t="str">
            <v>Critical Theory and Methodology</v>
          </cell>
        </row>
        <row r="3466">
          <cell r="Y3466" t="str">
            <v>SMLM101</v>
          </cell>
          <cell r="Z3466" t="str">
            <v>Dissertation for Mres</v>
          </cell>
          <cell r="AA3466" t="str">
            <v>Dissertation for Mres</v>
          </cell>
        </row>
        <row r="3467">
          <cell r="Y3467" t="str">
            <v>SMLM121</v>
          </cell>
          <cell r="Z3467" t="str">
            <v>Subject-Specific Critical Issues</v>
          </cell>
          <cell r="AA3467" t="str">
            <v>Subject-Specific Critical Issues</v>
          </cell>
        </row>
        <row r="3468">
          <cell r="Y3468" t="str">
            <v>SMLM140</v>
          </cell>
          <cell r="Z3468" t="str">
            <v>Translation Methodology</v>
          </cell>
          <cell r="AA3468" t="str">
            <v>Translation Methodology</v>
          </cell>
        </row>
        <row r="3469">
          <cell r="Y3469" t="str">
            <v>SMLM141</v>
          </cell>
          <cell r="Z3469" t="str">
            <v>Practical Translation</v>
          </cell>
          <cell r="AA3469" t="str">
            <v>Practical Translation</v>
          </cell>
        </row>
        <row r="3470">
          <cell r="Y3470" t="str">
            <v>SMLM142</v>
          </cell>
          <cell r="Z3470" t="str">
            <v>Specialist Translation</v>
          </cell>
          <cell r="AA3470" t="str">
            <v>Specialist Translation</v>
          </cell>
        </row>
        <row r="3471">
          <cell r="Y3471" t="str">
            <v>SMLM143</v>
          </cell>
          <cell r="Z3471" t="str">
            <v>The Translation Profession</v>
          </cell>
          <cell r="AA3471" t="str">
            <v>The Translation Profession</v>
          </cell>
        </row>
        <row r="3472">
          <cell r="Y3472" t="str">
            <v>SMLM144</v>
          </cell>
          <cell r="Z3472" t="str">
            <v>Research in Translation Studies</v>
          </cell>
          <cell r="AA3472" t="str">
            <v>Research in Translation Studies</v>
          </cell>
        </row>
        <row r="3473">
          <cell r="Y3473" t="str">
            <v>SMLM145</v>
          </cell>
          <cell r="Z3473" t="str">
            <v>Translation Dissertation</v>
          </cell>
          <cell r="AA3473" t="str">
            <v>Translation Dissertation</v>
          </cell>
        </row>
        <row r="3474">
          <cell r="Y3474" t="str">
            <v>SMLM146</v>
          </cell>
          <cell r="Z3474" t="str">
            <v>Literary Translation: Method &amp; Practice</v>
          </cell>
          <cell r="AA3474" t="str">
            <v>Literary Translation: Method &amp; Practice</v>
          </cell>
        </row>
        <row r="3475">
          <cell r="Y3475" t="str">
            <v>SMLM147</v>
          </cell>
          <cell r="Z3475" t="str">
            <v>Revisiting Literature</v>
          </cell>
          <cell r="AA3475" t="str">
            <v>Revisiting Literature</v>
          </cell>
        </row>
        <row r="3476">
          <cell r="Y3476" t="str">
            <v>SMLM230</v>
          </cell>
          <cell r="Z3476" t="str">
            <v>Skills and Methodology (Sexuality and Gender Studies)</v>
          </cell>
          <cell r="AA3476" t="str">
            <v>Skills and Methodology (Sexuality and Gender Studies)</v>
          </cell>
        </row>
        <row r="3477">
          <cell r="Y3477" t="str">
            <v>SMLM233</v>
          </cell>
          <cell r="Z3477" t="str">
            <v>Sexuality and Gender Studies MA Dissertation</v>
          </cell>
          <cell r="AA3477" t="str">
            <v>Sexuality and Gender Studies MA Dissertation</v>
          </cell>
        </row>
        <row r="3478">
          <cell r="Y3478" t="str">
            <v>SOC1003</v>
          </cell>
          <cell r="Z3478">
            <v>0</v>
          </cell>
          <cell r="AA3478">
            <v>0</v>
          </cell>
        </row>
        <row r="3479">
          <cell r="Y3479" t="str">
            <v>SOC1004</v>
          </cell>
          <cell r="Z3479" t="str">
            <v>Introduction to Social Data</v>
          </cell>
          <cell r="AA3479" t="str">
            <v>Introduction to Social Data</v>
          </cell>
        </row>
        <row r="3480">
          <cell r="Y3480" t="str">
            <v>SOC1008</v>
          </cell>
          <cell r="Z3480">
            <v>0</v>
          </cell>
        </row>
        <row r="3481">
          <cell r="Y3481" t="str">
            <v>SOC1012</v>
          </cell>
          <cell r="Z3481" t="str">
            <v>Introduction to Social Analysis</v>
          </cell>
          <cell r="AA3481" t="str">
            <v>Introduction to Social Analysis</v>
          </cell>
        </row>
        <row r="3482">
          <cell r="Y3482" t="str">
            <v>SOC1019</v>
          </cell>
          <cell r="Z3482" t="str">
            <v>Contemporary Society-Themes and Perspectives</v>
          </cell>
          <cell r="AA3482" t="str">
            <v>Contemporary Society-Themes and Perspectives</v>
          </cell>
        </row>
        <row r="3483">
          <cell r="Y3483" t="str">
            <v>SOC1020</v>
          </cell>
          <cell r="Z3483" t="str">
            <v>Contemporary Society-Fields and Case Studies</v>
          </cell>
          <cell r="AA3483" t="str">
            <v>Contemporary Society-Fields and Case Studies</v>
          </cell>
        </row>
        <row r="3484">
          <cell r="Y3484" t="str">
            <v>SOC1026</v>
          </cell>
          <cell r="Z3484" t="str">
            <v>Sociology of Contemporary Society</v>
          </cell>
          <cell r="AA3484" t="str">
            <v>Sociology of Contemporary Society</v>
          </cell>
        </row>
        <row r="3485">
          <cell r="Y3485" t="str">
            <v>SOC1026A</v>
          </cell>
          <cell r="Z3485" t="str">
            <v>Sociology of Contemporary Society - Part A</v>
          </cell>
          <cell r="AA3485" t="str">
            <v>Sociology of Contemporary Society - Part A</v>
          </cell>
        </row>
        <row r="3486">
          <cell r="Y3486" t="str">
            <v>SOC1026B</v>
          </cell>
          <cell r="Z3486" t="str">
            <v>Sociology of Contemporary Society - Part B</v>
          </cell>
          <cell r="AA3486" t="str">
            <v>Sociology of Contemporary Society - Part B</v>
          </cell>
        </row>
        <row r="3487">
          <cell r="Y3487" t="str">
            <v>SOC1028</v>
          </cell>
          <cell r="Z3487" t="str">
            <v>Media and Society</v>
          </cell>
          <cell r="AA3487" t="str">
            <v>Media and Society</v>
          </cell>
        </row>
        <row r="3488">
          <cell r="Y3488" t="str">
            <v xml:space="preserve">SOC1028 / ANT1007	</v>
          </cell>
          <cell r="Z3488" t="str">
            <v>Media in Society</v>
          </cell>
          <cell r="AA3488">
            <v>0</v>
          </cell>
        </row>
        <row r="3489">
          <cell r="Y3489" t="str">
            <v>SOC1032</v>
          </cell>
          <cell r="Z3489">
            <v>0</v>
          </cell>
          <cell r="AA3489">
            <v>0</v>
          </cell>
        </row>
        <row r="3490">
          <cell r="Y3490" t="str">
            <v>SOC1033</v>
          </cell>
          <cell r="Z3490" t="str">
            <v>Imagining Social Worlds Part 2</v>
          </cell>
          <cell r="AA3490" t="str">
            <v>Imagining Social Worlds Part 2</v>
          </cell>
        </row>
        <row r="3491">
          <cell r="Y3491" t="str">
            <v>SOC1035</v>
          </cell>
          <cell r="Z3491" t="str">
            <v>Social Issues: Crime and Deviance</v>
          </cell>
          <cell r="AA3491" t="str">
            <v>Social Issues: Crime and Deviance</v>
          </cell>
        </row>
        <row r="3492">
          <cell r="Y3492" t="str">
            <v>SOC1036</v>
          </cell>
          <cell r="Z3492" t="str">
            <v>Foucault-Discipline and Punish</v>
          </cell>
          <cell r="AA3492" t="str">
            <v>Foucault-Discipline and Punish</v>
          </cell>
        </row>
        <row r="3493">
          <cell r="Y3493" t="str">
            <v>SOC1037</v>
          </cell>
          <cell r="Z3493" t="str">
            <v>Introduction to Social Analysis: Classical Social Theory</v>
          </cell>
          <cell r="AA3493" t="str">
            <v>Introduction to Social Analysis: Classical Social Theory</v>
          </cell>
        </row>
        <row r="3494">
          <cell r="Y3494" t="str">
            <v>SOC1038</v>
          </cell>
          <cell r="Z3494" t="str">
            <v>Introduction to Social Analysis: Contemporary Social Theory</v>
          </cell>
          <cell r="AA3494" t="str">
            <v>Introduction to Social Analysis: Contemporary Social Theory</v>
          </cell>
        </row>
        <row r="3495">
          <cell r="Y3495" t="str">
            <v>SOC1039</v>
          </cell>
          <cell r="Z3495" t="str">
            <v>Social Issues: Part I - Introducing Crime and Deviance</v>
          </cell>
          <cell r="AA3495" t="str">
            <v>Social Issues: Part I - Introducing Crime and Deviance</v>
          </cell>
        </row>
        <row r="3496">
          <cell r="Y3496" t="str">
            <v>SOC1040</v>
          </cell>
          <cell r="Z3496" t="str">
            <v>Social Issues: Part II - Themes in Criminology</v>
          </cell>
          <cell r="AA3496" t="str">
            <v>Social Issues: Part II - Themes in Criminology</v>
          </cell>
        </row>
        <row r="3497">
          <cell r="Y3497" t="str">
            <v>SOC1041</v>
          </cell>
          <cell r="Z3497" t="str">
            <v>Data Analysis in Social Science</v>
          </cell>
          <cell r="AA3497" t="str">
            <v>Data Analysis in Social Science</v>
          </cell>
        </row>
        <row r="3498">
          <cell r="Y3498" t="str">
            <v>SOC1045</v>
          </cell>
          <cell r="Z3498" t="str">
            <v>Introduction to Criminal Justice</v>
          </cell>
          <cell r="AA3498">
            <v>0</v>
          </cell>
        </row>
        <row r="3499">
          <cell r="Y3499" t="str">
            <v>SOC2004</v>
          </cell>
          <cell r="Z3499" t="str">
            <v>Into the Field</v>
          </cell>
          <cell r="AA3499" t="str">
            <v>Into the Field</v>
          </cell>
        </row>
        <row r="3500">
          <cell r="Y3500" t="str">
            <v>SOC2005</v>
          </cell>
          <cell r="Z3500" t="str">
            <v>Theoretical Sociology</v>
          </cell>
          <cell r="AA3500" t="str">
            <v>Theoretical Sociology</v>
          </cell>
        </row>
        <row r="3501">
          <cell r="Y3501" t="str">
            <v>SOC2014</v>
          </cell>
          <cell r="Z3501" t="str">
            <v>Media in Society</v>
          </cell>
          <cell r="AA3501" t="str">
            <v>Media in Society</v>
          </cell>
        </row>
        <row r="3502">
          <cell r="Y3502" t="str">
            <v>SOC2014 and SOC3028</v>
          </cell>
          <cell r="Z3502" t="str">
            <v xml:space="preserve">Media in Society </v>
          </cell>
          <cell r="AA3502">
            <v>0</v>
          </cell>
        </row>
        <row r="3503">
          <cell r="Y3503" t="str">
            <v>SOC2019</v>
          </cell>
          <cell r="Z3503" t="str">
            <v>Introduction to Quantitative Research</v>
          </cell>
          <cell r="AA3503" t="str">
            <v>Introduction to Quantitative Research</v>
          </cell>
        </row>
        <row r="3504">
          <cell r="Y3504" t="str">
            <v>SOC2029</v>
          </cell>
          <cell r="Z3504" t="str">
            <v>Sociology and Philosophy of Globalisation</v>
          </cell>
          <cell r="AA3504" t="str">
            <v>Sociology and Philosophy of Globalisation</v>
          </cell>
        </row>
        <row r="3505">
          <cell r="Y3505" t="str">
            <v>SOC2030</v>
          </cell>
          <cell r="Z3505">
            <v>0</v>
          </cell>
          <cell r="AA3505">
            <v>0</v>
          </cell>
        </row>
        <row r="3506">
          <cell r="Y3506" t="str">
            <v>SOC2030 and SOC3030</v>
          </cell>
          <cell r="Z3506" t="str">
            <v xml:space="preserve">Sociology of Art and Culture </v>
          </cell>
          <cell r="AA3506">
            <v>0</v>
          </cell>
        </row>
        <row r="3507">
          <cell r="Y3507" t="str">
            <v>SOC2031</v>
          </cell>
          <cell r="Z3507">
            <v>0</v>
          </cell>
          <cell r="AA3507">
            <v>0</v>
          </cell>
        </row>
        <row r="3508">
          <cell r="Y3508" t="str">
            <v>SOC2032</v>
          </cell>
          <cell r="Z3508" t="str">
            <v>Culture and Perception</v>
          </cell>
          <cell r="AA3508" t="str">
            <v>Culture and Perception</v>
          </cell>
        </row>
        <row r="3509">
          <cell r="Y3509" t="str">
            <v>SOC2033</v>
          </cell>
          <cell r="Z3509">
            <v>0</v>
          </cell>
          <cell r="AA3509">
            <v>0</v>
          </cell>
        </row>
        <row r="3510">
          <cell r="Y3510" t="str">
            <v>SOC2033 SOC3033 ANT2033 ANT3033</v>
          </cell>
          <cell r="Z3510" t="str">
            <v>Addiction</v>
          </cell>
          <cell r="AA3510">
            <v>0</v>
          </cell>
        </row>
        <row r="3511">
          <cell r="Y3511" t="str">
            <v>SOC2034</v>
          </cell>
          <cell r="Z3511" t="str">
            <v>Gender and Society 1</v>
          </cell>
          <cell r="AA3511" t="str">
            <v>Gender and Society 1</v>
          </cell>
        </row>
        <row r="3512">
          <cell r="Y3512" t="str">
            <v>SOC2034 and SOC3013</v>
          </cell>
          <cell r="Z3512" t="str">
            <v>Gender and Society 1</v>
          </cell>
          <cell r="AA3512">
            <v>0</v>
          </cell>
        </row>
        <row r="3513">
          <cell r="Y3513" t="str">
            <v>SOC2035 SOC3034</v>
          </cell>
          <cell r="Z3513" t="str">
            <v xml:space="preserve">International Criminal Justice: Comparative Criminology </v>
          </cell>
          <cell r="AA3513">
            <v>0</v>
          </cell>
        </row>
        <row r="3514">
          <cell r="Y3514" t="str">
            <v>SOC2037 SOC3080</v>
          </cell>
          <cell r="Z3514" t="str">
            <v>Pharmaceutical Cultures</v>
          </cell>
          <cell r="AA3514">
            <v>0</v>
          </cell>
        </row>
        <row r="3515">
          <cell r="Y3515" t="str">
            <v>SOC2046A</v>
          </cell>
          <cell r="Z3515">
            <v>0</v>
          </cell>
          <cell r="AA3515">
            <v>0</v>
          </cell>
        </row>
        <row r="3516">
          <cell r="Y3516" t="str">
            <v>SOC2050</v>
          </cell>
          <cell r="Z3516" t="str">
            <v>Knowing the Social World</v>
          </cell>
          <cell r="AA3516" t="str">
            <v>Knowing the Social World</v>
          </cell>
        </row>
        <row r="3517">
          <cell r="Y3517" t="str">
            <v>SOC2074</v>
          </cell>
          <cell r="Z3517" t="str">
            <v>Cyborg Studies</v>
          </cell>
          <cell r="AA3517" t="str">
            <v>Cyborg Studies</v>
          </cell>
        </row>
        <row r="3518">
          <cell r="Y3518" t="str">
            <v>SOC2075</v>
          </cell>
          <cell r="Z3518" t="str">
            <v>Work: The Social Self as Producer</v>
          </cell>
          <cell r="AA3518" t="str">
            <v>Work: The Social Self as Producer</v>
          </cell>
        </row>
        <row r="3519">
          <cell r="Y3519" t="str">
            <v>SOC2078B</v>
          </cell>
          <cell r="Z3519" t="str">
            <v>Eat: The Social Self as Consumer</v>
          </cell>
          <cell r="AA3519" t="str">
            <v>Eat: The Social Self as Consumer</v>
          </cell>
        </row>
        <row r="3520">
          <cell r="Y3520" t="str">
            <v>SOC2078B and SOC3078B</v>
          </cell>
          <cell r="Z3520" t="str">
            <v xml:space="preserve">Eat: The Social Self as Consumer </v>
          </cell>
          <cell r="AA3520">
            <v>0</v>
          </cell>
        </row>
        <row r="3521">
          <cell r="Y3521" t="str">
            <v>SOC2085</v>
          </cell>
          <cell r="Z3521">
            <v>0</v>
          </cell>
          <cell r="AA3521">
            <v>0</v>
          </cell>
        </row>
        <row r="3522">
          <cell r="Y3522" t="str">
            <v>SOC2087</v>
          </cell>
          <cell r="Z3522">
            <v>0</v>
          </cell>
        </row>
        <row r="3523">
          <cell r="Y3523" t="str">
            <v>SOC2088</v>
          </cell>
          <cell r="Z3523">
            <v>0</v>
          </cell>
          <cell r="AA3523">
            <v>0</v>
          </cell>
        </row>
        <row r="3524">
          <cell r="Y3524" t="str">
            <v>SOC2091</v>
          </cell>
          <cell r="Z3524" t="str">
            <v>Immigration in Western Societies</v>
          </cell>
          <cell r="AA3524" t="str">
            <v>Immigration in Western Societies</v>
          </cell>
        </row>
        <row r="3525">
          <cell r="Y3525" t="str">
            <v>SOC2091 SOC3091</v>
          </cell>
          <cell r="Z3525" t="str">
            <v>Q-Step Imigration in Western Societies</v>
          </cell>
          <cell r="AA3525">
            <v>0</v>
          </cell>
        </row>
        <row r="3526">
          <cell r="Y3526" t="str">
            <v>SOC2092</v>
          </cell>
          <cell r="Z3526" t="str">
            <v>Introduction to Terrorism Studies</v>
          </cell>
          <cell r="AA3526" t="str">
            <v>Introduction to Terrorism Studies</v>
          </cell>
        </row>
        <row r="3527">
          <cell r="Y3527" t="str">
            <v>SOC2092 and SOC3092</v>
          </cell>
          <cell r="Z3527" t="str">
            <v xml:space="preserve">Introduction to Terrorism Studies </v>
          </cell>
          <cell r="AA3527">
            <v>0</v>
          </cell>
        </row>
        <row r="3528">
          <cell r="Y3528" t="str">
            <v>SOC2093</v>
          </cell>
          <cell r="Z3528" t="str">
            <v>Family and Society</v>
          </cell>
          <cell r="AA3528" t="str">
            <v>Family and Society</v>
          </cell>
        </row>
        <row r="3529">
          <cell r="Y3529" t="str">
            <v>SOC2095 and SOC3095</v>
          </cell>
          <cell r="Z3529" t="str">
            <v>On Violence</v>
          </cell>
          <cell r="AA3529">
            <v>0</v>
          </cell>
        </row>
        <row r="3530">
          <cell r="Y3530" t="str">
            <v>SOC2096 SOC3096 PHL2096 PHL3096</v>
          </cell>
          <cell r="Z3530" t="str">
            <v>Cyborg Studies</v>
          </cell>
          <cell r="AA3530">
            <v>0</v>
          </cell>
        </row>
        <row r="3531">
          <cell r="Y3531" t="str">
            <v>SOC2097 SOC3097 ANT2097 ANT3097</v>
          </cell>
          <cell r="Z3531" t="str">
            <v>Environment and Society</v>
          </cell>
        </row>
        <row r="3532">
          <cell r="Y3532" t="str">
            <v>SOC2098 SOC3098</v>
          </cell>
          <cell r="Z3532" t="str">
            <v>Sociology of Imprisonment</v>
          </cell>
          <cell r="AA3532">
            <v>0</v>
          </cell>
        </row>
        <row r="3533">
          <cell r="Y3533" t="str">
            <v>SOC2101 SOC3101</v>
          </cell>
          <cell r="Z3533" t="str">
            <v>Police and Policing</v>
          </cell>
        </row>
        <row r="3534">
          <cell r="Y3534" t="str">
            <v>SOC2102 SOC3102</v>
          </cell>
          <cell r="Z3534" t="str">
            <v>Sociology of Education</v>
          </cell>
          <cell r="AA3534">
            <v>0</v>
          </cell>
        </row>
        <row r="3535">
          <cell r="Y3535" t="str">
            <v>SOC2104 SOC3104</v>
          </cell>
          <cell r="Z3535" t="str">
            <v>Victimology</v>
          </cell>
          <cell r="AA3535">
            <v>0</v>
          </cell>
        </row>
        <row r="3536">
          <cell r="Y3536" t="str">
            <v>SOC3013</v>
          </cell>
          <cell r="Z3536" t="str">
            <v>Gender and Society 1</v>
          </cell>
          <cell r="AA3536" t="str">
            <v>Gender and Society 1</v>
          </cell>
        </row>
        <row r="3537">
          <cell r="Y3537" t="str">
            <v>SOC3016</v>
          </cell>
          <cell r="Z3537" t="str">
            <v>Gender and Society</v>
          </cell>
          <cell r="AA3537" t="str">
            <v>Gender and Society</v>
          </cell>
        </row>
        <row r="3538">
          <cell r="Y3538" t="str">
            <v>SOC3028</v>
          </cell>
          <cell r="Z3538">
            <v>0</v>
          </cell>
          <cell r="AA3538">
            <v>0</v>
          </cell>
        </row>
        <row r="3539">
          <cell r="Y3539" t="str">
            <v>SOC3029</v>
          </cell>
          <cell r="Z3539">
            <v>0</v>
          </cell>
          <cell r="AA3539">
            <v>0</v>
          </cell>
        </row>
        <row r="3540">
          <cell r="Y3540" t="str">
            <v>SOC3030</v>
          </cell>
          <cell r="Z3540" t="str">
            <v>Sociology of Art and Culture</v>
          </cell>
          <cell r="AA3540" t="str">
            <v>Sociology of Art and Culture</v>
          </cell>
        </row>
        <row r="3541">
          <cell r="Y3541" t="str">
            <v>SOC3031</v>
          </cell>
          <cell r="Z3541">
            <v>0</v>
          </cell>
          <cell r="AA3541">
            <v>0</v>
          </cell>
        </row>
        <row r="3542">
          <cell r="Y3542" t="str">
            <v>SOC3032</v>
          </cell>
          <cell r="Z3542">
            <v>0</v>
          </cell>
          <cell r="AA3542">
            <v>0</v>
          </cell>
        </row>
        <row r="3543">
          <cell r="Y3543" t="str">
            <v>SOC3033</v>
          </cell>
          <cell r="Z3543">
            <v>0</v>
          </cell>
        </row>
        <row r="3544">
          <cell r="Y3544" t="str">
            <v>SOC3037 SOC2040 ANT3037 ANT2040</v>
          </cell>
          <cell r="Z3544" t="str">
            <v xml:space="preserve">Actor-Network Theory </v>
          </cell>
          <cell r="AA3544">
            <v>0</v>
          </cell>
        </row>
        <row r="3545">
          <cell r="Y3545" t="str">
            <v>SOC3040</v>
          </cell>
          <cell r="Z3545">
            <v>0</v>
          </cell>
          <cell r="AA3545">
            <v>0</v>
          </cell>
        </row>
        <row r="3546">
          <cell r="Y3546" t="str">
            <v>SOC3040 and ANT3040</v>
          </cell>
          <cell r="Z3546" t="str">
            <v>Sociology and Anthropology Dissertation</v>
          </cell>
          <cell r="AA3546">
            <v>0</v>
          </cell>
        </row>
        <row r="3547">
          <cell r="Y3547" t="str">
            <v>SOC3046</v>
          </cell>
          <cell r="Z3547" t="str">
            <v>The Holocaust and Society</v>
          </cell>
          <cell r="AA3547" t="str">
            <v>The Holocaust and Society</v>
          </cell>
        </row>
        <row r="3548">
          <cell r="Y3548" t="str">
            <v>SOC3046A</v>
          </cell>
          <cell r="Z3548">
            <v>0</v>
          </cell>
          <cell r="AA3548">
            <v>0</v>
          </cell>
        </row>
        <row r="3549">
          <cell r="Y3549" t="str">
            <v>SOC3053</v>
          </cell>
          <cell r="Z3549" t="str">
            <v>Criminology</v>
          </cell>
          <cell r="AA3549" t="str">
            <v>Criminology</v>
          </cell>
        </row>
        <row r="3550">
          <cell r="Y3550" t="str">
            <v>SOC3066A</v>
          </cell>
          <cell r="Z3550" t="str">
            <v>Cultures of War A: the Transformation of War</v>
          </cell>
          <cell r="AA3550" t="str">
            <v>Cultures of War A: the Transformation of War</v>
          </cell>
        </row>
        <row r="3551">
          <cell r="Y3551" t="str">
            <v>SOC3074</v>
          </cell>
          <cell r="Z3551">
            <v>0</v>
          </cell>
          <cell r="AA3551">
            <v>0</v>
          </cell>
        </row>
        <row r="3552">
          <cell r="Y3552" t="str">
            <v>SOC3078A</v>
          </cell>
          <cell r="Z3552" t="str">
            <v>Work: The Social Self as Producer</v>
          </cell>
          <cell r="AA3552" t="str">
            <v>Work: The Social Self as Producer</v>
          </cell>
        </row>
        <row r="3553">
          <cell r="Y3553" t="str">
            <v>SOC3078B</v>
          </cell>
          <cell r="Z3553">
            <v>0</v>
          </cell>
          <cell r="AA3553">
            <v>0</v>
          </cell>
        </row>
        <row r="3554">
          <cell r="Y3554" t="str">
            <v>SOC3083</v>
          </cell>
          <cell r="Z3554" t="str">
            <v>New Capitalism</v>
          </cell>
          <cell r="AA3554" t="str">
            <v>New Capitalism</v>
          </cell>
        </row>
        <row r="3555">
          <cell r="Y3555" t="str">
            <v>SOC3084</v>
          </cell>
          <cell r="Z3555">
            <v>0</v>
          </cell>
          <cell r="AA3555">
            <v>0</v>
          </cell>
        </row>
        <row r="3556">
          <cell r="Y3556" t="str">
            <v>SOC3085</v>
          </cell>
          <cell r="Z3556" t="str">
            <v>Health, Illness and Bodies in Contemporary Society Part 1: Medicine and Social Control</v>
          </cell>
          <cell r="AA3556" t="str">
            <v>Health, Illness and Bodies in Contemporary Society Part 1: Medicine and Social Control</v>
          </cell>
        </row>
        <row r="3557">
          <cell r="Y3557" t="str">
            <v>SOC3086</v>
          </cell>
          <cell r="Z3557" t="str">
            <v>Addiction</v>
          </cell>
          <cell r="AA3557" t="str">
            <v>Addiction</v>
          </cell>
        </row>
        <row r="3558">
          <cell r="Y3558" t="str">
            <v>SOC3087</v>
          </cell>
          <cell r="Z3558">
            <v>0</v>
          </cell>
          <cell r="AA3558">
            <v>0</v>
          </cell>
        </row>
        <row r="3559">
          <cell r="Y3559" t="str">
            <v>SOC3088</v>
          </cell>
          <cell r="Z3559" t="str">
            <v>Health, Illness and Bodies in Contemporary Society: Part 2: Bodies in Society</v>
          </cell>
          <cell r="AA3559" t="str">
            <v>Health, Illness and Bodies in Contemporary Society: Part 2: Bodies in Society</v>
          </cell>
        </row>
        <row r="3560">
          <cell r="Y3560" t="str">
            <v>SOC3089</v>
          </cell>
          <cell r="Z3560">
            <v>0</v>
          </cell>
          <cell r="AA3560">
            <v>0</v>
          </cell>
        </row>
        <row r="3561">
          <cell r="Y3561" t="str">
            <v>SOC3090</v>
          </cell>
          <cell r="Z3561">
            <v>0</v>
          </cell>
          <cell r="AA3561">
            <v>0</v>
          </cell>
        </row>
        <row r="3562">
          <cell r="Y3562" t="str">
            <v>SOC3091</v>
          </cell>
          <cell r="Z3562">
            <v>0</v>
          </cell>
          <cell r="AA3562">
            <v>0</v>
          </cell>
        </row>
        <row r="3563">
          <cell r="Y3563" t="str">
            <v>SOC3092</v>
          </cell>
          <cell r="Z3563">
            <v>0</v>
          </cell>
          <cell r="AA3563">
            <v>0</v>
          </cell>
        </row>
        <row r="3564">
          <cell r="Y3564" t="str">
            <v>SOC3093</v>
          </cell>
          <cell r="Z3564" t="str">
            <v>Family and Society</v>
          </cell>
          <cell r="AA3564" t="str">
            <v>Family and Society</v>
          </cell>
        </row>
        <row r="3565">
          <cell r="Y3565" t="str">
            <v>SOC3888E</v>
          </cell>
          <cell r="Z3565">
            <v>0</v>
          </cell>
          <cell r="AA3565">
            <v>0</v>
          </cell>
        </row>
        <row r="3566">
          <cell r="Y3566" t="str">
            <v>SOCM002A</v>
          </cell>
          <cell r="Z3566" t="str">
            <v>Philosophy of the Social Sciences 1</v>
          </cell>
          <cell r="AA3566" t="str">
            <v>Philosophy of the Social Sciences 1</v>
          </cell>
        </row>
        <row r="3567">
          <cell r="Y3567" t="str">
            <v>SOCM007</v>
          </cell>
          <cell r="Z3567" t="str">
            <v>Knowledge and History: Theories of Scientific Change</v>
          </cell>
          <cell r="AA3567" t="str">
            <v>Knowledge and History: Theories of Scientific Change</v>
          </cell>
        </row>
        <row r="3568">
          <cell r="Y3568" t="str">
            <v>SOCM008</v>
          </cell>
          <cell r="Z3568">
            <v>0</v>
          </cell>
          <cell r="AA3568">
            <v>0</v>
          </cell>
        </row>
        <row r="3569">
          <cell r="Y3569" t="str">
            <v>SOCM012</v>
          </cell>
          <cell r="Z3569" t="str">
            <v>Counter-Insurgency: Conventional War of the Twenty-First Century</v>
          </cell>
          <cell r="AA3569" t="str">
            <v>Counter-Insurgency: Conventional War of the Twenty-First Century</v>
          </cell>
        </row>
        <row r="3570">
          <cell r="Y3570" t="str">
            <v>SOCM013</v>
          </cell>
          <cell r="Z3570" t="str">
            <v>Independent Study in Sociology and Philosophy</v>
          </cell>
          <cell r="AA3570" t="str">
            <v>Independent Study in Sociology and Philosophy</v>
          </cell>
        </row>
        <row r="3571">
          <cell r="Y3571" t="str">
            <v>SOCM015</v>
          </cell>
          <cell r="Z3571" t="str">
            <v>Foundations of the Life Sciences</v>
          </cell>
          <cell r="AA3571" t="str">
            <v>Foundations of the Life Sciences</v>
          </cell>
        </row>
        <row r="3572">
          <cell r="Y3572" t="str">
            <v>SOCM016</v>
          </cell>
          <cell r="Z3572" t="str">
            <v>Cultures of the Life Sciences</v>
          </cell>
          <cell r="AA3572" t="str">
            <v>Cultures of the Life Sciences</v>
          </cell>
        </row>
        <row r="3573">
          <cell r="Y3573" t="str">
            <v>SOCM018</v>
          </cell>
          <cell r="Z3573" t="str">
            <v>Methodology and Research Skills in Sociology</v>
          </cell>
          <cell r="AA3573" t="str">
            <v>Methodology and Research Skills in Sociology</v>
          </cell>
        </row>
        <row r="3574">
          <cell r="Y3574" t="str">
            <v>SOCM019</v>
          </cell>
          <cell r="Z3574" t="str">
            <v>Research Methods in the Social Sciences</v>
          </cell>
          <cell r="AA3574" t="str">
            <v>Research Methods in the Social Sciences</v>
          </cell>
        </row>
        <row r="3575">
          <cell r="Y3575" t="str">
            <v>SOCM020</v>
          </cell>
          <cell r="Z3575" t="str">
            <v>Methodology and Research Skills in Sociology</v>
          </cell>
        </row>
        <row r="3576">
          <cell r="Y3576" t="str">
            <v>SOCM904</v>
          </cell>
          <cell r="Z3576" t="str">
            <v>Dissertation</v>
          </cell>
          <cell r="AA3576">
            <v>0</v>
          </cell>
        </row>
        <row r="3577">
          <cell r="Y3577" t="str">
            <v>SOCM945</v>
          </cell>
          <cell r="Z3577" t="str">
            <v>Philosophy of Science</v>
          </cell>
          <cell r="AA3577" t="str">
            <v>Philosophy of Science</v>
          </cell>
        </row>
        <row r="3578">
          <cell r="Y3578" t="str">
            <v>SOCM950</v>
          </cell>
          <cell r="Z3578" t="str">
            <v>Science Technology and Society</v>
          </cell>
          <cell r="AA3578" t="str">
            <v>Science Technology and Society</v>
          </cell>
        </row>
        <row r="3579">
          <cell r="Y3579" t="str">
            <v>SSI1001</v>
          </cell>
          <cell r="Z3579" t="str">
            <v>Learning from Work Experience in Law</v>
          </cell>
          <cell r="AA3579" t="str">
            <v>Learning from Work Experience in Law</v>
          </cell>
        </row>
        <row r="3580">
          <cell r="Y3580" t="str">
            <v>SSI2001</v>
          </cell>
          <cell r="Z3580" t="str">
            <v>Learning from Work Experience in Social Sciences</v>
          </cell>
          <cell r="AA3580" t="str">
            <v>Learning from Work Experience in Social Sciences</v>
          </cell>
        </row>
        <row r="3581">
          <cell r="Y3581" t="str">
            <v>SSI2002</v>
          </cell>
          <cell r="Z3581" t="str">
            <v>Q-Step Data Analysis in the Workplace</v>
          </cell>
          <cell r="AA3581">
            <v>0</v>
          </cell>
        </row>
        <row r="3582">
          <cell r="Y3582" t="str">
            <v>SSI3014</v>
          </cell>
          <cell r="Z3582" t="str">
            <v>One Semester Study Abroad</v>
          </cell>
          <cell r="AA3582" t="str">
            <v>One Semester Study Abroad</v>
          </cell>
        </row>
        <row r="3583">
          <cell r="Y3583" t="str">
            <v>SSI3999</v>
          </cell>
          <cell r="Z3583" t="str">
            <v>Year Abroad essays:</v>
          </cell>
          <cell r="AA3583">
            <v>0</v>
          </cell>
        </row>
        <row r="3584">
          <cell r="Y3584" t="str">
            <v>SSIM900</v>
          </cell>
          <cell r="Z3584" t="str">
            <v>Contemporary Debates in Security, Conflict and Justice</v>
          </cell>
          <cell r="AA3584" t="str">
            <v>Contemporary Debates in Security, Conflict and Justice</v>
          </cell>
        </row>
        <row r="3585">
          <cell r="Y3585" t="str">
            <v>SSIM901</v>
          </cell>
          <cell r="Z3585" t="str">
            <v>Interdisciplinary Research Design</v>
          </cell>
          <cell r="AA3585" t="str">
            <v>Interdisciplinary Research Design</v>
          </cell>
        </row>
        <row r="3586">
          <cell r="Y3586" t="str">
            <v>SSIS</v>
          </cell>
          <cell r="Z3586" t="str">
            <v>Dissertation</v>
          </cell>
        </row>
        <row r="3587">
          <cell r="Y3587" t="str">
            <v>SWM1712</v>
          </cell>
          <cell r="Z3587" t="str">
            <v>An Introduction to Christian Doctrine I</v>
          </cell>
          <cell r="AA3587" t="str">
            <v>An Introduction to Christian Doctrine I</v>
          </cell>
        </row>
        <row r="3588">
          <cell r="Y3588" t="str">
            <v>SWM1722</v>
          </cell>
          <cell r="Z3588" t="str">
            <v>An Introduction to Christian Doctrine II</v>
          </cell>
          <cell r="AA3588" t="str">
            <v>An Introduction to Christian Doctrine II</v>
          </cell>
        </row>
        <row r="3589">
          <cell r="Y3589" t="str">
            <v>SWM1732</v>
          </cell>
          <cell r="Z3589" t="str">
            <v>An Introduction to Christian Ethics</v>
          </cell>
          <cell r="AA3589" t="str">
            <v>An Introduction to Christian Ethics</v>
          </cell>
        </row>
        <row r="3590">
          <cell r="Y3590" t="str">
            <v>SWM1742</v>
          </cell>
          <cell r="Z3590" t="str">
            <v>An Introduction to the Bible I</v>
          </cell>
          <cell r="AA3590" t="str">
            <v>An Introduction to the Bible I</v>
          </cell>
        </row>
        <row r="3591">
          <cell r="Y3591" t="str">
            <v>SWM1752</v>
          </cell>
          <cell r="Z3591" t="str">
            <v>An Introduction to the Bible II</v>
          </cell>
          <cell r="AA3591" t="str">
            <v>An Introduction to the Bible II</v>
          </cell>
        </row>
        <row r="3592">
          <cell r="Y3592" t="str">
            <v>SWM1811</v>
          </cell>
          <cell r="Z3592">
            <v>0</v>
          </cell>
          <cell r="AA3592">
            <v>0</v>
          </cell>
        </row>
        <row r="3593">
          <cell r="Y3593" t="str">
            <v>SWM1821</v>
          </cell>
          <cell r="Z3593">
            <v>0</v>
          </cell>
          <cell r="AA3593">
            <v>0</v>
          </cell>
        </row>
        <row r="3594">
          <cell r="Y3594" t="str">
            <v>SWM1831</v>
          </cell>
          <cell r="Z3594">
            <v>0</v>
          </cell>
          <cell r="AA3594">
            <v>0</v>
          </cell>
        </row>
        <row r="3595">
          <cell r="Y3595" t="str">
            <v>SWM1841</v>
          </cell>
          <cell r="Z3595">
            <v>0</v>
          </cell>
          <cell r="AA3595">
            <v>0</v>
          </cell>
        </row>
        <row r="3596">
          <cell r="Y3596" t="str">
            <v>SWM1851</v>
          </cell>
          <cell r="Z3596">
            <v>0</v>
          </cell>
          <cell r="AA3596">
            <v>0</v>
          </cell>
        </row>
        <row r="3597">
          <cell r="Y3597" t="str">
            <v>SWM1852</v>
          </cell>
          <cell r="Z3597">
            <v>0</v>
          </cell>
          <cell r="AA3597">
            <v>0</v>
          </cell>
        </row>
        <row r="3598">
          <cell r="Y3598" t="str">
            <v>SWM1861</v>
          </cell>
          <cell r="Z3598" t="str">
            <v>Introduction to Church History</v>
          </cell>
          <cell r="AA3598" t="str">
            <v>Introduction to Church History</v>
          </cell>
        </row>
        <row r="3599">
          <cell r="Y3599" t="str">
            <v>SWM1915</v>
          </cell>
          <cell r="Z3599" t="str">
            <v>MInistry Development Module I</v>
          </cell>
          <cell r="AA3599" t="str">
            <v>MInistry Development Module I</v>
          </cell>
        </row>
        <row r="3600">
          <cell r="Y3600" t="str">
            <v>SWM1942</v>
          </cell>
          <cell r="Z3600" t="str">
            <v>Reader Development Module I</v>
          </cell>
          <cell r="AA3600" t="str">
            <v>Reader Development Module I</v>
          </cell>
        </row>
        <row r="3601">
          <cell r="Y3601" t="str">
            <v>SWM1952</v>
          </cell>
          <cell r="Z3601" t="str">
            <v>Reader Development Module II</v>
          </cell>
          <cell r="AA3601" t="str">
            <v>Reader Development Module II</v>
          </cell>
        </row>
        <row r="3602">
          <cell r="Y3602" t="str">
            <v>SWM1961</v>
          </cell>
          <cell r="Z3602" t="str">
            <v>Reader Development Module III</v>
          </cell>
          <cell r="AA3602" t="str">
            <v>Reader Development Module III</v>
          </cell>
        </row>
        <row r="3603">
          <cell r="Y3603" t="str">
            <v>SWM2631</v>
          </cell>
          <cell r="Z3603" t="str">
            <v>Independent Study Module</v>
          </cell>
          <cell r="AA3603" t="str">
            <v>Independent Study Module</v>
          </cell>
        </row>
        <row r="3604">
          <cell r="Y3604" t="str">
            <v>SWM2631A</v>
          </cell>
          <cell r="Z3604">
            <v>0</v>
          </cell>
          <cell r="AA3604">
            <v>0</v>
          </cell>
        </row>
        <row r="3605">
          <cell r="Y3605" t="str">
            <v>SWM2722</v>
          </cell>
          <cell r="Z3605">
            <v>0</v>
          </cell>
          <cell r="AA3605">
            <v>0</v>
          </cell>
        </row>
        <row r="3606">
          <cell r="Y3606" t="str">
            <v>SWM2732</v>
          </cell>
          <cell r="Z3606" t="str">
            <v>Reading Galatians and 1. Corinthians</v>
          </cell>
          <cell r="AA3606" t="str">
            <v>Reading Galatians and 1. Corinthians</v>
          </cell>
        </row>
        <row r="3607">
          <cell r="Y3607" t="str">
            <v>SWM2752</v>
          </cell>
          <cell r="Z3607">
            <v>0</v>
          </cell>
          <cell r="AA3607">
            <v>0</v>
          </cell>
        </row>
        <row r="3608">
          <cell r="Y3608" t="str">
            <v>SWM2762</v>
          </cell>
          <cell r="Z3608">
            <v>0</v>
          </cell>
          <cell r="AA3608">
            <v>0</v>
          </cell>
        </row>
        <row r="3609">
          <cell r="Y3609" t="str">
            <v>SWM2772</v>
          </cell>
          <cell r="Z3609" t="str">
            <v>Reading Mark-a Study in the Gospels</v>
          </cell>
          <cell r="AA3609" t="str">
            <v>Reading Mark-a Study in the Gospels</v>
          </cell>
        </row>
        <row r="3610">
          <cell r="Y3610" t="str">
            <v>SWM2782</v>
          </cell>
          <cell r="Z3610">
            <v>0</v>
          </cell>
          <cell r="AA3610">
            <v>0</v>
          </cell>
        </row>
        <row r="3611">
          <cell r="Y3611" t="str">
            <v>SWM2821</v>
          </cell>
          <cell r="Z3611" t="str">
            <v>Visible Words</v>
          </cell>
          <cell r="AA3611" t="str">
            <v>Visible Words</v>
          </cell>
        </row>
        <row r="3612">
          <cell r="Y3612" t="str">
            <v>SWM2831</v>
          </cell>
          <cell r="Z3612" t="str">
            <v>Reading Galatians and 1.Corinthians</v>
          </cell>
          <cell r="AA3612" t="str">
            <v>Reading Galatians and 1.Corinthians</v>
          </cell>
        </row>
        <row r="3613">
          <cell r="Y3613" t="str">
            <v>SWM2851</v>
          </cell>
          <cell r="Z3613" t="str">
            <v>Reading the Modern Theologians</v>
          </cell>
          <cell r="AA3613" t="str">
            <v>Reading the Modern Theologians</v>
          </cell>
        </row>
        <row r="3614">
          <cell r="Y3614" t="str">
            <v>SWM2861</v>
          </cell>
          <cell r="Z3614" t="str">
            <v>Ecotheology and Ecojustice</v>
          </cell>
          <cell r="AA3614" t="str">
            <v>Ecotheology and Ecojustice</v>
          </cell>
        </row>
        <row r="3615">
          <cell r="Y3615" t="str">
            <v>SWM2871</v>
          </cell>
          <cell r="Z3615">
            <v>0</v>
          </cell>
          <cell r="AA3615">
            <v>0</v>
          </cell>
        </row>
        <row r="3616">
          <cell r="Y3616" t="str">
            <v>SWM2881</v>
          </cell>
          <cell r="Z3616" t="str">
            <v>Reading Psalms</v>
          </cell>
          <cell r="AA3616" t="str">
            <v>Reading Psalms</v>
          </cell>
        </row>
        <row r="3617">
          <cell r="Y3617" t="str">
            <v>SWM2924</v>
          </cell>
          <cell r="Z3617" t="str">
            <v>Ministry Development Module III Sacraments</v>
          </cell>
          <cell r="AA3617" t="str">
            <v>Ministry Development Module III Sacraments</v>
          </cell>
        </row>
        <row r="3618">
          <cell r="Y3618" t="str">
            <v>SWM2925</v>
          </cell>
          <cell r="Z3618" t="str">
            <v>Ministry Development Module II Sacraments</v>
          </cell>
          <cell r="AA3618" t="str">
            <v>Ministry Development Module II Sacraments</v>
          </cell>
        </row>
        <row r="3619">
          <cell r="Y3619" t="str">
            <v>SWM2934</v>
          </cell>
          <cell r="Z3619" t="str">
            <v>Ministry Development Module III Mission</v>
          </cell>
          <cell r="AA3619" t="str">
            <v>Ministry Development Module III Mission</v>
          </cell>
        </row>
        <row r="3620">
          <cell r="Y3620" t="str">
            <v>SWM2935</v>
          </cell>
          <cell r="Z3620" t="str">
            <v>Ministry Development Module II Mission</v>
          </cell>
          <cell r="AA3620" t="str">
            <v>Ministry Development Module II Mission</v>
          </cell>
        </row>
        <row r="3621">
          <cell r="Y3621" t="str">
            <v>SWM2952</v>
          </cell>
          <cell r="Z3621" t="str">
            <v>Reader Development Module II</v>
          </cell>
          <cell r="AA3621" t="str">
            <v>Reader Development Module II</v>
          </cell>
        </row>
        <row r="3622">
          <cell r="Y3622" t="str">
            <v>SWM2962</v>
          </cell>
          <cell r="Z3622" t="str">
            <v>Reader Development Module III L2</v>
          </cell>
          <cell r="AA3622" t="str">
            <v>Reader Development Module III L2</v>
          </cell>
        </row>
        <row r="3623">
          <cell r="Y3623" t="str">
            <v>SWM2973</v>
          </cell>
          <cell r="Z3623">
            <v>0</v>
          </cell>
          <cell r="AA3623">
            <v>0</v>
          </cell>
        </row>
        <row r="3624">
          <cell r="Y3624" t="str">
            <v>SWM3614</v>
          </cell>
          <cell r="Z3624" t="str">
            <v>Dissertation</v>
          </cell>
          <cell r="AA3624" t="str">
            <v>Dissertation</v>
          </cell>
        </row>
        <row r="3625">
          <cell r="Y3625" t="str">
            <v>SWM3624</v>
          </cell>
          <cell r="Z3625" t="str">
            <v>Ministry Project Module</v>
          </cell>
          <cell r="AA3625" t="str">
            <v>Ministry Project Module</v>
          </cell>
        </row>
        <row r="3626">
          <cell r="Y3626" t="str">
            <v>SWM3631</v>
          </cell>
          <cell r="Z3626" t="str">
            <v>Independent Study Module</v>
          </cell>
          <cell r="AA3626" t="str">
            <v>Independent Study Module</v>
          </cell>
        </row>
        <row r="3627">
          <cell r="Y3627" t="str">
            <v>SWM3631A</v>
          </cell>
          <cell r="Z3627">
            <v>0</v>
          </cell>
          <cell r="AA3627">
            <v>0</v>
          </cell>
        </row>
        <row r="3628">
          <cell r="Y3628" t="str">
            <v>SWM3821</v>
          </cell>
          <cell r="Z3628">
            <v>0</v>
          </cell>
          <cell r="AA3628">
            <v>0</v>
          </cell>
        </row>
        <row r="3629">
          <cell r="Y3629" t="str">
            <v>SWM3871</v>
          </cell>
          <cell r="Z3629" t="str">
            <v>Reading Mark - a Study in the Gospels</v>
          </cell>
          <cell r="AA3629" t="str">
            <v>Reading Mark - a Study in the Gospels</v>
          </cell>
        </row>
        <row r="3630">
          <cell r="Y3630" t="str">
            <v>SWM3881</v>
          </cell>
          <cell r="Z3630">
            <v>0</v>
          </cell>
          <cell r="AA3630">
            <v>0</v>
          </cell>
        </row>
        <row r="3631">
          <cell r="Y3631" t="str">
            <v>SWM3924</v>
          </cell>
          <cell r="Z3631" t="str">
            <v>Ministry Development Module III Sacraments (L3)</v>
          </cell>
          <cell r="AA3631" t="str">
            <v>Ministry Development Module III Sacraments (L3)</v>
          </cell>
        </row>
        <row r="3632">
          <cell r="Y3632" t="str">
            <v>SWM3925</v>
          </cell>
          <cell r="Z3632" t="str">
            <v>Ministry Development Module IIS</v>
          </cell>
          <cell r="AA3632" t="str">
            <v>Ministry Development Module IIS</v>
          </cell>
        </row>
        <row r="3633">
          <cell r="Y3633" t="str">
            <v>SWM3934</v>
          </cell>
          <cell r="Z3633" t="str">
            <v>Ministry Development Module III Mission (L3)</v>
          </cell>
          <cell r="AA3633" t="str">
            <v>Ministry Development Module III Mission (L3)</v>
          </cell>
        </row>
        <row r="3634">
          <cell r="Y3634" t="str">
            <v>SWM3973</v>
          </cell>
          <cell r="Z3634" t="str">
            <v>Ministry Development Module IV</v>
          </cell>
          <cell r="AA3634" t="str">
            <v>Ministry Development Module IV</v>
          </cell>
        </row>
        <row r="3635">
          <cell r="Y3635" t="str">
            <v>THE1051</v>
          </cell>
          <cell r="Z3635" t="str">
            <v>Introduction to Theology</v>
          </cell>
          <cell r="AA3635" t="str">
            <v>Introduction to Theology</v>
          </cell>
        </row>
        <row r="3636">
          <cell r="Y3636" t="str">
            <v>THE1052</v>
          </cell>
          <cell r="Z3636" t="str">
            <v>Philosophical Questions About Religion</v>
          </cell>
          <cell r="AA3636" t="str">
            <v>Philosophical Questions About Religion</v>
          </cell>
        </row>
        <row r="3637">
          <cell r="Y3637" t="str">
            <v>THE1054</v>
          </cell>
          <cell r="Z3637" t="str">
            <v>The Gospels: Origins and Outlooks</v>
          </cell>
          <cell r="AA3637" t="str">
            <v>The Gospels: Origins and Outlooks</v>
          </cell>
        </row>
        <row r="3638">
          <cell r="Y3638" t="str">
            <v>THE1060</v>
          </cell>
          <cell r="Z3638" t="str">
            <v>Medieval and Reformation Theology</v>
          </cell>
          <cell r="AA3638" t="str">
            <v>Medieval and Reformation Theology</v>
          </cell>
        </row>
        <row r="3639">
          <cell r="Y3639" t="str">
            <v>THE1061</v>
          </cell>
          <cell r="Z3639" t="str">
            <v>The Faith of the Fathers: God, Christ and Salvation in the Early Church</v>
          </cell>
          <cell r="AA3639" t="str">
            <v>The Faith of the Fathers: God, Christ and Salvation in the Early Church</v>
          </cell>
        </row>
        <row r="3640">
          <cell r="Y3640" t="str">
            <v>THE1070</v>
          </cell>
          <cell r="Z3640" t="str">
            <v>Elements of New Testament Greek</v>
          </cell>
          <cell r="AA3640" t="str">
            <v>Elements of New Testament Greek</v>
          </cell>
        </row>
        <row r="3641">
          <cell r="Y3641" t="str">
            <v>THE1072</v>
          </cell>
          <cell r="Z3641" t="str">
            <v>Introducing Biblical Hebrew</v>
          </cell>
          <cell r="AA3641" t="str">
            <v>Introducing Biblical Hebrew</v>
          </cell>
        </row>
        <row r="3642">
          <cell r="Y3642" t="str">
            <v>THE1073</v>
          </cell>
          <cell r="Z3642" t="str">
            <v>The Creation of A Nation in the Hebrew Bible</v>
          </cell>
          <cell r="AA3642" t="str">
            <v>The Creation of A Nation in the Hebrew Bible</v>
          </cell>
        </row>
        <row r="3643">
          <cell r="Y3643" t="str">
            <v>THE1075</v>
          </cell>
          <cell r="Z3643" t="str">
            <v>Introduction to Biblical Hermeneutics</v>
          </cell>
          <cell r="AA3643" t="str">
            <v>Introduction to Biblical Hermeneutics</v>
          </cell>
        </row>
        <row r="3644">
          <cell r="Y3644" t="str">
            <v>THE1076</v>
          </cell>
          <cell r="Z3644" t="str">
            <v>Religion in the Modern World</v>
          </cell>
          <cell r="AA3644" t="str">
            <v>Religion in the Modern World</v>
          </cell>
        </row>
        <row r="3645">
          <cell r="Y3645" t="str">
            <v>THE1077</v>
          </cell>
          <cell r="Z3645" t="str">
            <v>God, Humanity and the Cosmos: An Introduction to the Debate between Science and Religion</v>
          </cell>
          <cell r="AA3645" t="str">
            <v>God, Humanity and the Cosmos: An Introduction to the Debate between Science and Religion</v>
          </cell>
        </row>
        <row r="3646">
          <cell r="Y3646" t="str">
            <v>THE1107</v>
          </cell>
          <cell r="Z3646" t="str">
            <v>Atonement and Salvation</v>
          </cell>
          <cell r="AA3646" t="str">
            <v>Atonement and Salvation</v>
          </cell>
        </row>
        <row r="3647">
          <cell r="Y3647" t="str">
            <v>THE2019</v>
          </cell>
          <cell r="Z3647" t="str">
            <v>Theology. Art and Politics</v>
          </cell>
          <cell r="AA3647" t="str">
            <v>Theology. Art and Politics</v>
          </cell>
        </row>
        <row r="3648">
          <cell r="Y3648" t="str">
            <v>THE2031</v>
          </cell>
          <cell r="Z3648">
            <v>0</v>
          </cell>
          <cell r="AA3648">
            <v>0</v>
          </cell>
        </row>
        <row r="3649">
          <cell r="Y3649" t="str">
            <v>THE2034</v>
          </cell>
          <cell r="Z3649" t="str">
            <v>Intermediate New Testament Greek</v>
          </cell>
          <cell r="AA3649" t="str">
            <v>Intermediate New Testament Greek</v>
          </cell>
        </row>
        <row r="3650">
          <cell r="Y3650" t="str">
            <v>THE2035</v>
          </cell>
          <cell r="Z3650" t="str">
            <v>Intermediate Biblical Hebrew</v>
          </cell>
          <cell r="AA3650" t="str">
            <v>Intermediate Biblical Hebrew</v>
          </cell>
        </row>
        <row r="3651">
          <cell r="Y3651" t="str">
            <v>THE2059</v>
          </cell>
          <cell r="Z3651" t="str">
            <v>Christian Moral Theory and Ethics</v>
          </cell>
          <cell r="AA3651" t="str">
            <v>Christian Moral Theory and Ethics</v>
          </cell>
        </row>
        <row r="3652">
          <cell r="Y3652" t="str">
            <v>THE2069</v>
          </cell>
          <cell r="Z3652" t="str">
            <v>Introducing Paul</v>
          </cell>
          <cell r="AA3652" t="str">
            <v>Introducing Paul</v>
          </cell>
        </row>
        <row r="3653">
          <cell r="Y3653" t="str">
            <v>THE2125</v>
          </cell>
          <cell r="Z3653" t="str">
            <v>Modern Theology</v>
          </cell>
          <cell r="AA3653" t="str">
            <v>Modern Theology</v>
          </cell>
        </row>
        <row r="3654">
          <cell r="Y3654" t="str">
            <v>THE2136</v>
          </cell>
          <cell r="Z3654">
            <v>0</v>
          </cell>
        </row>
        <row r="3655">
          <cell r="Y3655" t="str">
            <v>THE2142</v>
          </cell>
          <cell r="Z3655" t="str">
            <v>Heaven &amp; Hell Throughout the Ages</v>
          </cell>
          <cell r="AA3655" t="str">
            <v>Heaven &amp; Hell Throughout the Ages</v>
          </cell>
        </row>
        <row r="3656">
          <cell r="Y3656" t="str">
            <v>THE2146</v>
          </cell>
          <cell r="Z3656">
            <v>0</v>
          </cell>
        </row>
        <row r="3657">
          <cell r="Y3657" t="str">
            <v>THE2150</v>
          </cell>
          <cell r="Z3657" t="str">
            <v>The Divine World in the Hebrew Bible</v>
          </cell>
          <cell r="AA3657" t="str">
            <v>The Divine World in the Hebrew Bible</v>
          </cell>
        </row>
        <row r="3658">
          <cell r="Y3658" t="str">
            <v>THE2152</v>
          </cell>
          <cell r="Z3658">
            <v>0</v>
          </cell>
        </row>
        <row r="3659">
          <cell r="Y3659" t="str">
            <v>THE2155</v>
          </cell>
          <cell r="Z3659" t="str">
            <v>Theology of the Built Environment</v>
          </cell>
          <cell r="AA3659" t="str">
            <v>Theology of the Built Environment</v>
          </cell>
        </row>
        <row r="3660">
          <cell r="Y3660" t="str">
            <v>THE2157</v>
          </cell>
          <cell r="Z3660">
            <v>0</v>
          </cell>
        </row>
        <row r="3661">
          <cell r="Y3661" t="str">
            <v>THE2163</v>
          </cell>
          <cell r="Z3661" t="str">
            <v>Scribes, Apostles and Sages:  Early Jewish Biblical Exegesis</v>
          </cell>
          <cell r="AA3661" t="str">
            <v>Scribes, Apostles and Sages:  Early Jewish Biblical Exegesis</v>
          </cell>
        </row>
        <row r="3662">
          <cell r="Y3662" t="str">
            <v>THE2165</v>
          </cell>
          <cell r="Z3662">
            <v>0</v>
          </cell>
          <cell r="AA3662">
            <v>0</v>
          </cell>
        </row>
        <row r="3663">
          <cell r="Y3663" t="str">
            <v>THE2168</v>
          </cell>
          <cell r="Z3663">
            <v>0</v>
          </cell>
          <cell r="AA3663">
            <v>0</v>
          </cell>
        </row>
        <row r="3664">
          <cell r="Y3664" t="str">
            <v>THE2175</v>
          </cell>
          <cell r="Z3664" t="str">
            <v>Sexuality &amp; Theology</v>
          </cell>
          <cell r="AA3664" t="str">
            <v>Sexuality &amp; Theology</v>
          </cell>
        </row>
        <row r="3665">
          <cell r="Y3665" t="str">
            <v>THE2177</v>
          </cell>
          <cell r="Z3665">
            <v>0</v>
          </cell>
          <cell r="AA3665">
            <v>0</v>
          </cell>
        </row>
        <row r="3666">
          <cell r="Y3666" t="str">
            <v>THE2179</v>
          </cell>
          <cell r="Z3666" t="str">
            <v>'Deviant Bodies': Disability Studies and the New Testament</v>
          </cell>
          <cell r="AA3666" t="str">
            <v>'Deviant Bodies': Disability Studies and the New Testament</v>
          </cell>
        </row>
        <row r="3667">
          <cell r="Y3667" t="str">
            <v>THE2180</v>
          </cell>
          <cell r="Z3667" t="str">
            <v>Reading Augustine through the Confessions</v>
          </cell>
          <cell r="AA3667" t="str">
            <v>Reading Augustine through the Confessions</v>
          </cell>
        </row>
        <row r="3668">
          <cell r="Y3668" t="str">
            <v>THE2183</v>
          </cell>
          <cell r="Z3668" t="str">
            <v>Wittgenstein and Beyond: Religion Through the Lens of 20th Century Philosophy</v>
          </cell>
          <cell r="AA3668" t="str">
            <v>Wittgenstein and Beyond: Religion Through the Lens of 20th Century Philosophy</v>
          </cell>
        </row>
        <row r="3669">
          <cell r="Y3669" t="str">
            <v>THE2184</v>
          </cell>
          <cell r="Z3669" t="str">
            <v>Legends of the Fall</v>
          </cell>
          <cell r="AA3669" t="str">
            <v>Legends of the Fall</v>
          </cell>
        </row>
        <row r="3670">
          <cell r="Y3670" t="str">
            <v>THE2186</v>
          </cell>
          <cell r="Z3670">
            <v>0</v>
          </cell>
          <cell r="AA3670">
            <v>0</v>
          </cell>
        </row>
        <row r="3671">
          <cell r="Y3671" t="str">
            <v>THE2187</v>
          </cell>
          <cell r="Z3671">
            <v>0</v>
          </cell>
          <cell r="AA3671">
            <v>0</v>
          </cell>
        </row>
        <row r="3672">
          <cell r="Y3672" t="str">
            <v>THE2188</v>
          </cell>
          <cell r="Z3672" t="str">
            <v>Incarnation: Topics in Philosophical Theology</v>
          </cell>
          <cell r="AA3672" t="str">
            <v>Incarnation: Topics in Philosophical Theology</v>
          </cell>
        </row>
        <row r="3673">
          <cell r="Y3673" t="str">
            <v>THE2190</v>
          </cell>
          <cell r="Z3673" t="str">
            <v>Art in Syria and the Holy Land at the Time of the Crusades</v>
          </cell>
          <cell r="AA3673" t="str">
            <v>Art in Syria and the Holy Land at the Time of the Crusades</v>
          </cell>
        </row>
        <row r="3674">
          <cell r="Y3674" t="str">
            <v>THE2193</v>
          </cell>
          <cell r="Z3674">
            <v>0</v>
          </cell>
          <cell r="AA3674">
            <v>0</v>
          </cell>
        </row>
        <row r="3675">
          <cell r="Y3675" t="str">
            <v>THE2194</v>
          </cell>
          <cell r="Z3675">
            <v>0</v>
          </cell>
          <cell r="AA3675">
            <v>0</v>
          </cell>
        </row>
        <row r="3676">
          <cell r="Y3676" t="str">
            <v>THE2195</v>
          </cell>
          <cell r="Z3676" t="str">
            <v>Blasphemy and the Abrahamic Faiths</v>
          </cell>
          <cell r="AA3676" t="str">
            <v>Blasphemy and the Abrahamic Faiths</v>
          </cell>
        </row>
        <row r="3677">
          <cell r="Y3677" t="str">
            <v>THE2196</v>
          </cell>
          <cell r="Z3677" t="str">
            <v>Encounters in Philosophy and Theology</v>
          </cell>
          <cell r="AA3677" t="str">
            <v>Encounters in Philosophy and Theology</v>
          </cell>
        </row>
        <row r="3678">
          <cell r="Y3678" t="str">
            <v>THE2197</v>
          </cell>
          <cell r="Z3678" t="str">
            <v>The Earliest Christian Communities</v>
          </cell>
          <cell r="AA3678" t="str">
            <v>The Earliest Christian Communities</v>
          </cell>
        </row>
        <row r="3679">
          <cell r="Y3679" t="str">
            <v>THE2199</v>
          </cell>
          <cell r="Z3679" t="str">
            <v>Theology &amp; Criminal Justice</v>
          </cell>
          <cell r="AA3679" t="str">
            <v>Theology &amp; Criminal Justice</v>
          </cell>
        </row>
        <row r="3680">
          <cell r="Y3680" t="str">
            <v>THE3019</v>
          </cell>
          <cell r="Z3680" t="str">
            <v>Theology, Art and Politics</v>
          </cell>
          <cell r="AA3680" t="str">
            <v>Theology, Art and Politics</v>
          </cell>
        </row>
        <row r="3681">
          <cell r="Y3681" t="str">
            <v>THE3031</v>
          </cell>
          <cell r="Z3681" t="str">
            <v>Encountering the Historical Jesus</v>
          </cell>
          <cell r="AA3681" t="str">
            <v>Encountering the Historical Jesus</v>
          </cell>
        </row>
        <row r="3682">
          <cell r="Y3682" t="str">
            <v>THE3082</v>
          </cell>
          <cell r="Z3682" t="str">
            <v>Theology Dissertation</v>
          </cell>
          <cell r="AA3682" t="str">
            <v>Theology Dissertation</v>
          </cell>
        </row>
        <row r="3683">
          <cell r="Y3683" t="str">
            <v>THE3136</v>
          </cell>
          <cell r="Z3683" t="str">
            <v>The Bible and Environmental Ethics</v>
          </cell>
          <cell r="AA3683" t="str">
            <v>The Bible and Environmental Ethics</v>
          </cell>
        </row>
        <row r="3684">
          <cell r="Y3684" t="str">
            <v>THE3142</v>
          </cell>
          <cell r="Z3684" t="str">
            <v>Heaven &amp; Hell Throughout the Ages</v>
          </cell>
          <cell r="AA3684" t="str">
            <v>Heaven &amp; Hell Throughout the Ages</v>
          </cell>
        </row>
        <row r="3685">
          <cell r="Y3685" t="str">
            <v>THE3146</v>
          </cell>
          <cell r="Z3685" t="str">
            <v>Theology, Gender, Race and Class</v>
          </cell>
          <cell r="AA3685" t="str">
            <v>Theology, Gender, Race and Class</v>
          </cell>
        </row>
        <row r="3686">
          <cell r="Y3686" t="str">
            <v>THE3152</v>
          </cell>
          <cell r="Z3686" t="str">
            <v>Evolution, God and Gaia</v>
          </cell>
          <cell r="AA3686" t="str">
            <v>Evolution, God and Gaia</v>
          </cell>
        </row>
        <row r="3687">
          <cell r="Y3687" t="str">
            <v>THE3155</v>
          </cell>
          <cell r="Z3687" t="str">
            <v>Theology of the Built Environment</v>
          </cell>
          <cell r="AA3687" t="str">
            <v>Theology of the Built Environment</v>
          </cell>
        </row>
        <row r="3688">
          <cell r="Y3688" t="str">
            <v>THE3157</v>
          </cell>
          <cell r="Z3688" t="str">
            <v>Ways of Christian Living in the 4th and 5th Centuries</v>
          </cell>
          <cell r="AA3688" t="str">
            <v>Ways of Christian Living in the 4th and 5th Centuries</v>
          </cell>
        </row>
        <row r="3689">
          <cell r="Y3689" t="str">
            <v>THE3163</v>
          </cell>
          <cell r="Z3689" t="str">
            <v>Scribes, Apostles and Sages:  Early Jewish Biblical Exegesis</v>
          </cell>
          <cell r="AA3689" t="str">
            <v>Scribes, Apostles and Sages:  Early Jewish Biblical Exegesis</v>
          </cell>
        </row>
        <row r="3690">
          <cell r="Y3690" t="str">
            <v>THE3165</v>
          </cell>
          <cell r="Z3690" t="str">
            <v>Philosophy and the Spiritual Life</v>
          </cell>
          <cell r="AA3690" t="str">
            <v>Philosophy and the Spiritual Life</v>
          </cell>
        </row>
        <row r="3691">
          <cell r="Y3691" t="str">
            <v>THE3168</v>
          </cell>
          <cell r="Z3691" t="str">
            <v>God, Sex and Money: Topics in Christian Ethics</v>
          </cell>
          <cell r="AA3691" t="str">
            <v>God, Sex and Money: Topics in Christian Ethics</v>
          </cell>
        </row>
        <row r="3692">
          <cell r="Y3692" t="str">
            <v>THE3175</v>
          </cell>
          <cell r="Z3692" t="str">
            <v>Sexuality &amp; Theology</v>
          </cell>
          <cell r="AA3692" t="str">
            <v>Sexuality &amp; Theology</v>
          </cell>
        </row>
        <row r="3693">
          <cell r="Y3693" t="str">
            <v>THE3177</v>
          </cell>
          <cell r="Z3693" t="str">
            <v>Dead Sea Scrolls</v>
          </cell>
          <cell r="AA3693" t="str">
            <v>Dead Sea Scrolls</v>
          </cell>
        </row>
        <row r="3694">
          <cell r="Y3694" t="str">
            <v>THE3179</v>
          </cell>
          <cell r="Z3694" t="str">
            <v>'Deviant Bodies': Disability Studies and the New Testament</v>
          </cell>
          <cell r="AA3694" t="str">
            <v>'Deviant Bodies': Disability Studies and the New Testament</v>
          </cell>
        </row>
        <row r="3695">
          <cell r="Y3695" t="str">
            <v>THE3180</v>
          </cell>
          <cell r="Z3695" t="str">
            <v>Reading Augustine through the Confessions</v>
          </cell>
          <cell r="AA3695" t="str">
            <v>Reading Augustine through the Confessions</v>
          </cell>
        </row>
        <row r="3696">
          <cell r="Y3696" t="str">
            <v>THE3182</v>
          </cell>
          <cell r="Z3696" t="str">
            <v>Reading Early Jewish and Christian Texts</v>
          </cell>
          <cell r="AA3696" t="str">
            <v>Reading Early Jewish and Christian Texts</v>
          </cell>
        </row>
        <row r="3697">
          <cell r="Y3697" t="str">
            <v>THE3183</v>
          </cell>
          <cell r="Z3697" t="str">
            <v>Wittgenstein and Beyond: Religion Through the Lens of 20th Century Philosophy</v>
          </cell>
          <cell r="AA3697" t="str">
            <v>Wittgenstein and Beyond: Religion Through the Lens of 20th Century Philosophy</v>
          </cell>
        </row>
        <row r="3698">
          <cell r="Y3698" t="str">
            <v>THE3184</v>
          </cell>
          <cell r="Z3698" t="str">
            <v>Legends of the Fall</v>
          </cell>
          <cell r="AA3698" t="str">
            <v>Legends of the Fall</v>
          </cell>
        </row>
        <row r="3699">
          <cell r="Y3699" t="str">
            <v>THE3186</v>
          </cell>
          <cell r="Z3699" t="str">
            <v>Jewish Religious Responses to the Holocaust</v>
          </cell>
          <cell r="AA3699" t="str">
            <v>Jewish Religious Responses to the Holocaust</v>
          </cell>
        </row>
        <row r="3700">
          <cell r="Y3700" t="str">
            <v>THE3187</v>
          </cell>
          <cell r="Z3700" t="str">
            <v>Interactions Between the Abrahamic Faiths</v>
          </cell>
          <cell r="AA3700" t="str">
            <v>Interactions Between the Abrahamic Faiths</v>
          </cell>
        </row>
        <row r="3701">
          <cell r="Y3701" t="str">
            <v>THE3188</v>
          </cell>
          <cell r="Z3701" t="str">
            <v>Incarnation: Topics in Philosophical Theology</v>
          </cell>
          <cell r="AA3701" t="str">
            <v>Incarnation: Topics in Philosophical Theology</v>
          </cell>
        </row>
        <row r="3702">
          <cell r="Y3702" t="str">
            <v>THE3190</v>
          </cell>
          <cell r="Z3702" t="str">
            <v>Art in Syria and the Holy Land at the Time of the Crusades</v>
          </cell>
          <cell r="AA3702" t="str">
            <v>Art in Syria and the Holy Land at the Time of the Crusades</v>
          </cell>
        </row>
        <row r="3703">
          <cell r="Y3703" t="str">
            <v>THE3193</v>
          </cell>
          <cell r="Z3703" t="str">
            <v>Food, Faith and Farming</v>
          </cell>
          <cell r="AA3703" t="str">
            <v>Food, Faith and Farming</v>
          </cell>
        </row>
        <row r="3704">
          <cell r="Y3704" t="str">
            <v>THE3194</v>
          </cell>
          <cell r="Z3704" t="str">
            <v>Critical Readings in Theology and Religion</v>
          </cell>
          <cell r="AA3704" t="str">
            <v>Critical Readings in Theology and Religion</v>
          </cell>
        </row>
        <row r="3705">
          <cell r="Y3705" t="str">
            <v>THE3195</v>
          </cell>
          <cell r="Z3705" t="str">
            <v>Blasphemy and the Abrahamic Faiths</v>
          </cell>
          <cell r="AA3705" t="str">
            <v>Blasphemy and the Abrahamic Faiths</v>
          </cell>
        </row>
        <row r="3706">
          <cell r="Y3706" t="str">
            <v>THE3196</v>
          </cell>
          <cell r="Z3706">
            <v>0</v>
          </cell>
          <cell r="AA3706">
            <v>0</v>
          </cell>
        </row>
        <row r="3707">
          <cell r="Y3707" t="str">
            <v>THE3197</v>
          </cell>
          <cell r="Z3707" t="str">
            <v>The Earliest Christian Communities</v>
          </cell>
          <cell r="AA3707" t="str">
            <v>The Earliest Christian Communities</v>
          </cell>
        </row>
        <row r="3708">
          <cell r="Y3708" t="str">
            <v>THE3199</v>
          </cell>
          <cell r="Z3708" t="str">
            <v>Theology &amp; Criminal Justice</v>
          </cell>
          <cell r="AA3708" t="str">
            <v>Theology &amp; Criminal Justice</v>
          </cell>
        </row>
        <row r="3709">
          <cell r="Y3709" t="str">
            <v>THEM006</v>
          </cell>
          <cell r="Z3709" t="str">
            <v>Research Proposal in Theology</v>
          </cell>
          <cell r="AA3709" t="str">
            <v>Research Proposal in Theology</v>
          </cell>
        </row>
        <row r="3710">
          <cell r="Y3710" t="str">
            <v>THEM007</v>
          </cell>
          <cell r="Z3710" t="str">
            <v>Worship, Liturgy, Ritual and Theology Today</v>
          </cell>
          <cell r="AA3710" t="str">
            <v>Worship, Liturgy, Ritual and Theology Today</v>
          </cell>
        </row>
        <row r="3711">
          <cell r="Y3711" t="str">
            <v>THEM020</v>
          </cell>
          <cell r="Z3711">
            <v>0</v>
          </cell>
          <cell r="AA3711">
            <v>0</v>
          </cell>
        </row>
        <row r="3712">
          <cell r="Y3712" t="str">
            <v>THEM109</v>
          </cell>
          <cell r="Z3712" t="str">
            <v>Research Skills in Theology A</v>
          </cell>
          <cell r="AA3712" t="str">
            <v>Research Skills in Theology A</v>
          </cell>
        </row>
        <row r="3713">
          <cell r="Y3713" t="str">
            <v>THEM116</v>
          </cell>
          <cell r="Z3713" t="str">
            <v>Cappadocian Theology Cultural Context</v>
          </cell>
          <cell r="AA3713" t="str">
            <v>Cappadocian Theology Cultural Context</v>
          </cell>
        </row>
        <row r="3714">
          <cell r="Y3714" t="str">
            <v>THEM121</v>
          </cell>
          <cell r="Z3714" t="str">
            <v>Reading Early Jewish and Christian Texts B</v>
          </cell>
          <cell r="AA3714" t="str">
            <v>Reading Early Jewish and Christian Texts B</v>
          </cell>
        </row>
        <row r="3715">
          <cell r="Y3715" t="str">
            <v>THEM122</v>
          </cell>
          <cell r="Z3715" t="str">
            <v>Approaches to Biblical Studies</v>
          </cell>
          <cell r="AA3715" t="str">
            <v>Approaches to Biblical Studies</v>
          </cell>
        </row>
        <row r="3716">
          <cell r="Y3716" t="str">
            <v>THEM127</v>
          </cell>
          <cell r="Z3716" t="str">
            <v>Introducing Biblical Hebrew</v>
          </cell>
          <cell r="AA3716" t="str">
            <v>Introducing Biblical Hebrew</v>
          </cell>
        </row>
        <row r="3717">
          <cell r="Y3717" t="str">
            <v>THEM128</v>
          </cell>
          <cell r="Z3717" t="str">
            <v>Theology, Ethics and Public Issues</v>
          </cell>
          <cell r="AA3717" t="str">
            <v>Theology, Ethics and Public Issues</v>
          </cell>
        </row>
        <row r="3718">
          <cell r="Y3718" t="str">
            <v>THEM149</v>
          </cell>
          <cell r="Z3718">
            <v>0</v>
          </cell>
          <cell r="AA3718">
            <v>0</v>
          </cell>
        </row>
        <row r="3719">
          <cell r="Y3719" t="str">
            <v>THEM412</v>
          </cell>
          <cell r="Z3719" t="str">
            <v>Ethical Theory</v>
          </cell>
          <cell r="AA3719" t="str">
            <v>Ethical Theory</v>
          </cell>
        </row>
        <row r="3720">
          <cell r="Y3720" t="str">
            <v>THEM423</v>
          </cell>
          <cell r="Z3720" t="str">
            <v>Anthropological Approaches to the New Testament</v>
          </cell>
          <cell r="AA3720" t="str">
            <v>Anthropological Approaches to the New Testament</v>
          </cell>
        </row>
        <row r="3721">
          <cell r="Y3721" t="str">
            <v>THEM424</v>
          </cell>
          <cell r="Z3721" t="str">
            <v>Perspectives On Prophetic Texts</v>
          </cell>
          <cell r="AA3721" t="str">
            <v>Perspectives On Prophetic Texts</v>
          </cell>
        </row>
        <row r="3722">
          <cell r="Y3722" t="str">
            <v>THEM425</v>
          </cell>
          <cell r="Z3722" t="str">
            <v>The Theology of Thomas Aquinas</v>
          </cell>
          <cell r="AA3722" t="str">
            <v>The Theology of Thomas Aquinas</v>
          </cell>
        </row>
        <row r="3723">
          <cell r="Y3723" t="str">
            <v>THEM433</v>
          </cell>
          <cell r="Z3723" t="str">
            <v>Reading Early Jewish and Christian Texts</v>
          </cell>
          <cell r="AA3723" t="str">
            <v>Reading Early Jewish and Christian Texts</v>
          </cell>
        </row>
        <row r="3724">
          <cell r="Y3724" t="str">
            <v>TLI6010</v>
          </cell>
          <cell r="Z3724" t="str">
            <v>General Professional Studies - Professional Portfolio: QTS Standards</v>
          </cell>
          <cell r="AA3724" t="str">
            <v>General Professional Studies - Professional Portfolio: QTS Standards</v>
          </cell>
        </row>
        <row r="3725">
          <cell r="Y3725" t="str">
            <v>TLI6321</v>
          </cell>
          <cell r="Z3725" t="str">
            <v>Continuing Subject Studies: Chemistry (Level 6)</v>
          </cell>
          <cell r="AA3725" t="str">
            <v>Continuing Subject Studies: Chemistry (Level 6)</v>
          </cell>
        </row>
        <row r="3726">
          <cell r="Y3726" t="str">
            <v>TLIM211</v>
          </cell>
          <cell r="Z3726" t="str">
            <v>Continuing Subject Studies - Health and Social Care (Level 7)</v>
          </cell>
          <cell r="AA3726" t="str">
            <v>Continuing Subject Studies - Health and Social Care (Level 7)</v>
          </cell>
        </row>
        <row r="3727">
          <cell r="Y3727" t="str">
            <v>TLIM212</v>
          </cell>
          <cell r="Z3727" t="str">
            <v>Continuing Subject Studies - Applied Business Studies (Level 7)</v>
          </cell>
          <cell r="AA3727" t="str">
            <v>Continuing Subject Studies - Applied Business Studies (Level 7)</v>
          </cell>
        </row>
        <row r="3728">
          <cell r="Y3728" t="str">
            <v>TLIM213</v>
          </cell>
          <cell r="Z3728" t="str">
            <v>Continuing Subject Studies - Information and Communications Technology (Level 7)</v>
          </cell>
          <cell r="AA3728" t="str">
            <v>Continuing Subject Studies - Information and Communications Technology (Level 7)</v>
          </cell>
        </row>
        <row r="3729">
          <cell r="Y3729" t="str">
            <v>TLIM214</v>
          </cell>
          <cell r="Z3729" t="str">
            <v>Continuing Subject Studies - Mathematics (Level 7)</v>
          </cell>
          <cell r="AA3729" t="str">
            <v>Continuing Subject Studies - Mathematics (Level 7)</v>
          </cell>
        </row>
        <row r="3730">
          <cell r="Y3730" t="str">
            <v>TLIM215</v>
          </cell>
          <cell r="Z3730" t="str">
            <v>Continuing Subject Studies - Media Studies (Level 7)</v>
          </cell>
          <cell r="AA3730" t="str">
            <v>Continuing Subject Studies - Media Studies (Level 7)</v>
          </cell>
        </row>
        <row r="3731">
          <cell r="Y3731" t="str">
            <v>TLIM216</v>
          </cell>
          <cell r="Z3731" t="str">
            <v>Continuing Subject Studies - Modern Foreign Languages (Level 7)</v>
          </cell>
          <cell r="AA3731" t="str">
            <v>Continuing Subject Studies - Modern Foreign Languages (Level 7)</v>
          </cell>
        </row>
        <row r="3732">
          <cell r="Y3732" t="str">
            <v>TLIM218</v>
          </cell>
          <cell r="Z3732" t="str">
            <v>Continuing Subject Studies - Science (Level 7)</v>
          </cell>
          <cell r="AA3732" t="str">
            <v>Continuing Subject Studies - Science (Level 7)</v>
          </cell>
        </row>
        <row r="3733">
          <cell r="Y3733" t="str">
            <v>TLIM221</v>
          </cell>
          <cell r="Z3733" t="str">
            <v>Continuing Subject Studies: Computer Science</v>
          </cell>
          <cell r="AA3733" t="str">
            <v>Continuing Subject Studies: Computer Science</v>
          </cell>
        </row>
        <row r="3734">
          <cell r="Y3734" t="str">
            <v>TLIM222</v>
          </cell>
          <cell r="Z3734" t="str">
            <v>Continuing Subject Studies: Physical Education</v>
          </cell>
          <cell r="AA3734" t="str">
            <v>Continuing Subject Studies: Physical Education</v>
          </cell>
        </row>
        <row r="3735">
          <cell r="Y3735" t="str">
            <v>TLIM223</v>
          </cell>
          <cell r="Z3735" t="str">
            <v>Continuing Subject Studies: Psychology</v>
          </cell>
          <cell r="AA3735" t="str">
            <v>Continuing Subject Studies: Psychology</v>
          </cell>
        </row>
        <row r="3736">
          <cell r="Y3736" t="str">
            <v>TRU1100</v>
          </cell>
          <cell r="Z3736" t="str">
            <v>Shakespeare and the History of Ideas</v>
          </cell>
          <cell r="AA3736" t="str">
            <v>Shakespeare and the History of Ideas</v>
          </cell>
        </row>
        <row r="3737">
          <cell r="Y3737" t="str">
            <v>TRU1101</v>
          </cell>
          <cell r="Z3737" t="str">
            <v>Foundations</v>
          </cell>
          <cell r="AA3737" t="str">
            <v>Foundations</v>
          </cell>
        </row>
        <row r="3738">
          <cell r="Y3738" t="str">
            <v>TRU1103</v>
          </cell>
          <cell r="Z3738" t="str">
            <v>Critical Theory</v>
          </cell>
          <cell r="AA3738" t="str">
            <v>Critical Theory</v>
          </cell>
        </row>
        <row r="3739">
          <cell r="Y3739" t="str">
            <v>TRU1104</v>
          </cell>
          <cell r="Z3739" t="str">
            <v>Reinventions</v>
          </cell>
          <cell r="AA3739" t="str">
            <v>Reinventions</v>
          </cell>
        </row>
        <row r="3740">
          <cell r="Y3740" t="str">
            <v>TRU2006</v>
          </cell>
          <cell r="Z3740" t="str">
            <v>Renaissance, Reformation and Rebellion</v>
          </cell>
          <cell r="AA3740" t="str">
            <v>Renaissance, Reformation and Rebellion</v>
          </cell>
        </row>
        <row r="3741">
          <cell r="Y3741" t="str">
            <v>TRU2010</v>
          </cell>
          <cell r="Z3741" t="str">
            <v>From Romanticism to Decadence</v>
          </cell>
          <cell r="AA3741" t="str">
            <v>From Romanticism to Decadence</v>
          </cell>
        </row>
        <row r="3742">
          <cell r="Y3742" t="str">
            <v>TRU2011</v>
          </cell>
          <cell r="Z3742" t="str">
            <v>From Modernism to the Contemporary</v>
          </cell>
          <cell r="AA3742" t="str">
            <v>From Modernism to the Contemporary</v>
          </cell>
        </row>
        <row r="3743">
          <cell r="Y3743" t="str">
            <v>TRU2012</v>
          </cell>
          <cell r="Z3743" t="str">
            <v>Reason &amp; Passion: 1700-1799</v>
          </cell>
          <cell r="AA3743" t="str">
            <v>Reason &amp; Passion: 1700-1799</v>
          </cell>
        </row>
        <row r="3744">
          <cell r="Y3744" t="str">
            <v>TRU3002</v>
          </cell>
          <cell r="Z3744" t="str">
            <v>Witchcraft Magic and Gender in Literature</v>
          </cell>
          <cell r="AA3744" t="str">
            <v>Witchcraft Magic and Gender in Literature</v>
          </cell>
        </row>
        <row r="3745">
          <cell r="Y3745" t="str">
            <v>TRU3013</v>
          </cell>
          <cell r="Z3745" t="str">
            <v>Romantic Revisions</v>
          </cell>
          <cell r="AA3745" t="str">
            <v>Romantic Revisions</v>
          </cell>
        </row>
        <row r="3746">
          <cell r="Y3746" t="str">
            <v>TRU3016</v>
          </cell>
          <cell r="Z3746" t="str">
            <v>Literature and Environment</v>
          </cell>
          <cell r="AA3746" t="str">
            <v>Literature and Environment</v>
          </cell>
        </row>
        <row r="3747">
          <cell r="Y3747" t="str">
            <v>TRU3018</v>
          </cell>
          <cell r="Z3747" t="str">
            <v>Women's Writing: Romantic to Modern</v>
          </cell>
          <cell r="AA3747" t="str">
            <v>Women's Writing: Romantic to Modern</v>
          </cell>
        </row>
        <row r="3748">
          <cell r="Y3748" t="str">
            <v>TRU3022</v>
          </cell>
          <cell r="Z3748" t="str">
            <v>Literary Decadence</v>
          </cell>
          <cell r="AA3748" t="str">
            <v>Literary Decadence</v>
          </cell>
        </row>
        <row r="3749">
          <cell r="Y3749" t="str">
            <v>TRU3024</v>
          </cell>
          <cell r="Z3749" t="str">
            <v>The Gothic</v>
          </cell>
          <cell r="AA3749" t="str">
            <v>The Gothic</v>
          </cell>
        </row>
        <row r="3750">
          <cell r="Y3750" t="str">
            <v>TRU3025</v>
          </cell>
          <cell r="Z3750" t="str">
            <v>Tolkien: Scholar, Critic, Writer</v>
          </cell>
          <cell r="AA3750" t="str">
            <v>Tolkien: Scholar, Critic, Writer</v>
          </cell>
        </row>
        <row r="3751">
          <cell r="Y3751" t="str">
            <v>TRU3028</v>
          </cell>
          <cell r="Z3751" t="str">
            <v>Literature, Culture, and Crisis in Early Modern England</v>
          </cell>
          <cell r="AA3751" t="str">
            <v>Literature, Culture, and Crisis in Early Modern England</v>
          </cell>
        </row>
        <row r="3752">
          <cell r="Y3752" t="str">
            <v>TRU3029</v>
          </cell>
          <cell r="Z3752" t="str">
            <v>Sex, Scandal and Sensation in Victorian Literature</v>
          </cell>
          <cell r="AA3752" t="str">
            <v>Sex, Scandal and Sensation in Victorian Literature</v>
          </cell>
        </row>
        <row r="3753">
          <cell r="Y3753" t="str">
            <v>TRU3032</v>
          </cell>
          <cell r="Z3753">
            <v>0</v>
          </cell>
          <cell r="AA3753">
            <v>0</v>
          </cell>
        </row>
        <row r="3754">
          <cell r="Y3754" t="str">
            <v>TRU3033</v>
          </cell>
          <cell r="Z3754" t="str">
            <v>Places and Journeys</v>
          </cell>
          <cell r="AA3754" t="str">
            <v>Places and Journeys</v>
          </cell>
        </row>
        <row r="3755">
          <cell r="Y3755" t="str">
            <v>TRU3035</v>
          </cell>
          <cell r="Z3755" t="str">
            <v>'Great Hatred, Little Room' : Irish and Scottish Literature, 1800 - 1939</v>
          </cell>
          <cell r="AA3755" t="str">
            <v>'Great Hatred, Little Room' : Irish and Scottish Literature, 1800 - 1939</v>
          </cell>
        </row>
        <row r="3756">
          <cell r="Y3756" t="str">
            <v>TRU3036</v>
          </cell>
          <cell r="Z3756" t="str">
            <v>Inventing the Body</v>
          </cell>
          <cell r="AA3756" t="str">
            <v>Inventing the Body</v>
          </cell>
        </row>
        <row r="3757">
          <cell r="Y3757" t="str">
            <v>TRU3037</v>
          </cell>
          <cell r="Z3757">
            <v>0</v>
          </cell>
          <cell r="AA3757">
            <v>0</v>
          </cell>
        </row>
        <row r="3758">
          <cell r="Y3758" t="str">
            <v>TRU3038</v>
          </cell>
          <cell r="Z3758" t="str">
            <v>Decadence and the Birth of Modernism</v>
          </cell>
          <cell r="AA3758" t="str">
            <v>Decadence and the Birth of Modernism</v>
          </cell>
        </row>
        <row r="3759">
          <cell r="Y3759" t="str">
            <v>TRU3039</v>
          </cell>
          <cell r="Z3759" t="str">
            <v>British Children's Literature</v>
          </cell>
          <cell r="AA3759" t="str">
            <v>British Children's Literature</v>
          </cell>
        </row>
        <row r="3760">
          <cell r="Y3760" t="str">
            <v>TRU3040</v>
          </cell>
          <cell r="Z3760" t="str">
            <v>Revenge</v>
          </cell>
          <cell r="AA3760" t="str">
            <v>Revenge</v>
          </cell>
        </row>
        <row r="3761">
          <cell r="Y3761" t="str">
            <v>TRU3041</v>
          </cell>
          <cell r="Z3761">
            <v>0</v>
          </cell>
          <cell r="AA3761">
            <v>0</v>
          </cell>
        </row>
        <row r="3762">
          <cell r="Y3762" t="str">
            <v>TRU3042</v>
          </cell>
          <cell r="Z3762">
            <v>0</v>
          </cell>
          <cell r="AA3762">
            <v>0</v>
          </cell>
        </row>
        <row r="3763">
          <cell r="Y3763">
            <v>0</v>
          </cell>
          <cell r="Z3763">
            <v>0</v>
          </cell>
          <cell r="AA3763">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el 6 template"/>
      <sheetName val="Level 7 Template"/>
      <sheetName val="Rates"/>
      <sheetName val="Inputs"/>
      <sheetName val="TRAC_rates"/>
    </sheetNames>
    <sheetDataSet>
      <sheetData sheetId="0" refreshError="1"/>
      <sheetData sheetId="1" refreshError="1"/>
      <sheetData sheetId="2">
        <row r="9">
          <cell r="Q9" t="str">
            <v>Business</v>
          </cell>
          <cell r="V9" t="str">
            <v>2015/16</v>
          </cell>
          <cell r="W9" t="str">
            <v>2016/17</v>
          </cell>
        </row>
        <row r="10">
          <cell r="Q10" t="str">
            <v>CEMPS</v>
          </cell>
          <cell r="V10" t="str">
            <v>2016/17</v>
          </cell>
          <cell r="W10" t="str">
            <v>2017/18</v>
          </cell>
        </row>
        <row r="11">
          <cell r="Q11" t="str">
            <v>CLES</v>
          </cell>
          <cell r="V11" t="str">
            <v>2017/18</v>
          </cell>
          <cell r="W11" t="str">
            <v>2018/19</v>
          </cell>
        </row>
        <row r="12">
          <cell r="Q12" t="str">
            <v>Hums</v>
          </cell>
          <cell r="V12" t="str">
            <v>2018/19</v>
          </cell>
          <cell r="W12" t="str">
            <v>2019/20</v>
          </cell>
        </row>
        <row r="13">
          <cell r="Q13" t="str">
            <v>SSIS</v>
          </cell>
          <cell r="V13" t="str">
            <v>2019/20</v>
          </cell>
          <cell r="W13" t="str">
            <v>2020/21</v>
          </cell>
        </row>
        <row r="14">
          <cell r="Q14" t="str">
            <v>UEMS</v>
          </cell>
          <cell r="V14" t="str">
            <v>2020/21</v>
          </cell>
          <cell r="W14" t="str">
            <v>2021/22</v>
          </cell>
        </row>
        <row r="15">
          <cell r="V15" t="str">
            <v>2021/22</v>
          </cell>
          <cell r="W15" t="str">
            <v>2022/23</v>
          </cell>
        </row>
        <row r="16">
          <cell r="V16" t="str">
            <v>2022/23</v>
          </cell>
          <cell r="W16" t="str">
            <v>2023/24</v>
          </cell>
        </row>
        <row r="17">
          <cell r="V17" t="str">
            <v>2023/24</v>
          </cell>
          <cell r="W17" t="str">
            <v>2024/25</v>
          </cell>
        </row>
        <row r="18">
          <cell r="V18" t="str">
            <v>2024/25</v>
          </cell>
          <cell r="W18" t="str">
            <v>2025/26</v>
          </cell>
        </row>
        <row r="19">
          <cell r="V19" t="str">
            <v>2025/26</v>
          </cell>
          <cell r="W19" t="str">
            <v>2026/27</v>
          </cell>
        </row>
        <row r="20">
          <cell r="V20" t="str">
            <v>2026/27</v>
          </cell>
          <cell r="W20" t="str">
            <v>2027/28</v>
          </cell>
        </row>
        <row r="21">
          <cell r="V21" t="str">
            <v>2027/28</v>
          </cell>
          <cell r="W21" t="str">
            <v>2028/29</v>
          </cell>
        </row>
        <row r="22">
          <cell r="V22" t="str">
            <v>2028/29</v>
          </cell>
          <cell r="W22" t="str">
            <v>2029/30</v>
          </cell>
        </row>
      </sheetData>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ings checklist"/>
      <sheetName val="Priority Project Decision Tool"/>
      <sheetName val="Costs"/>
      <sheetName val="Authorisation"/>
      <sheetName val="Cost Summary"/>
      <sheetName val="Solexa"/>
      <sheetName val="RKT Lead In"/>
      <sheetName val="ERC B2"/>
      <sheetName val="Laboratory"/>
      <sheetName val="Lab TIR"/>
      <sheetName val="Desk"/>
      <sheetName val="Monthly Avg Costs"/>
      <sheetName val="PCF Represented"/>
      <sheetName val="Lookup Est Ind"/>
      <sheetName val="RKT Lead"/>
    </sheetNames>
    <sheetDataSet>
      <sheetData sheetId="0" refreshError="1"/>
      <sheetData sheetId="1" refreshError="1"/>
      <sheetData sheetId="2" refreshError="1">
        <row r="24">
          <cell r="C24">
            <v>0</v>
          </cell>
          <cell r="D24">
            <v>0</v>
          </cell>
          <cell r="E24">
            <v>0</v>
          </cell>
          <cell r="F24">
            <v>0</v>
          </cell>
          <cell r="G24">
            <v>0</v>
          </cell>
          <cell r="H24">
            <v>0</v>
          </cell>
          <cell r="I24">
            <v>0</v>
          </cell>
          <cell r="J24">
            <v>0</v>
          </cell>
          <cell r="K24">
            <v>0</v>
          </cell>
          <cell r="L24">
            <v>0</v>
          </cell>
          <cell r="M24">
            <v>0</v>
          </cell>
        </row>
        <row r="25">
          <cell r="C25">
            <v>0</v>
          </cell>
          <cell r="D25">
            <v>0</v>
          </cell>
          <cell r="E25">
            <v>0</v>
          </cell>
          <cell r="F25">
            <v>0</v>
          </cell>
          <cell r="G25" t="str">
            <v/>
          </cell>
          <cell r="H25" t="str">
            <v/>
          </cell>
          <cell r="I25" t="str">
            <v/>
          </cell>
          <cell r="J25" t="str">
            <v/>
          </cell>
          <cell r="K25" t="str">
            <v/>
          </cell>
          <cell r="L25">
            <v>0</v>
          </cell>
          <cell r="M25">
            <v>0</v>
          </cell>
        </row>
        <row r="26">
          <cell r="C26">
            <v>0</v>
          </cell>
          <cell r="D26">
            <v>0</v>
          </cell>
          <cell r="E26">
            <v>0</v>
          </cell>
          <cell r="F26">
            <v>0</v>
          </cell>
          <cell r="G26" t="str">
            <v/>
          </cell>
          <cell r="H26" t="str">
            <v/>
          </cell>
          <cell r="I26" t="str">
            <v/>
          </cell>
          <cell r="J26" t="str">
            <v/>
          </cell>
          <cell r="K26" t="str">
            <v/>
          </cell>
          <cell r="L26">
            <v>0</v>
          </cell>
          <cell r="M26">
            <v>0</v>
          </cell>
        </row>
        <row r="27">
          <cell r="C27">
            <v>0</v>
          </cell>
          <cell r="D27">
            <v>0</v>
          </cell>
          <cell r="E27">
            <v>0</v>
          </cell>
          <cell r="F27">
            <v>0</v>
          </cell>
          <cell r="G27" t="str">
            <v/>
          </cell>
          <cell r="H27" t="str">
            <v/>
          </cell>
          <cell r="I27" t="str">
            <v/>
          </cell>
          <cell r="J27" t="str">
            <v/>
          </cell>
          <cell r="K27" t="str">
            <v/>
          </cell>
          <cell r="L27">
            <v>0</v>
          </cell>
          <cell r="M27">
            <v>0</v>
          </cell>
        </row>
        <row r="28">
          <cell r="C28">
            <v>0</v>
          </cell>
          <cell r="D28">
            <v>0</v>
          </cell>
          <cell r="E28">
            <v>0</v>
          </cell>
          <cell r="F28">
            <v>0</v>
          </cell>
          <cell r="G28" t="str">
            <v/>
          </cell>
          <cell r="H28" t="str">
            <v/>
          </cell>
          <cell r="I28" t="str">
            <v/>
          </cell>
          <cell r="J28" t="str">
            <v/>
          </cell>
          <cell r="K28" t="str">
            <v/>
          </cell>
          <cell r="L28">
            <v>0</v>
          </cell>
          <cell r="M28">
            <v>0</v>
          </cell>
        </row>
        <row r="29">
          <cell r="C29">
            <v>0</v>
          </cell>
          <cell r="D29">
            <v>0</v>
          </cell>
          <cell r="E29">
            <v>0</v>
          </cell>
          <cell r="F29">
            <v>0</v>
          </cell>
          <cell r="G29" t="str">
            <v/>
          </cell>
          <cell r="H29" t="str">
            <v/>
          </cell>
          <cell r="I29" t="str">
            <v/>
          </cell>
          <cell r="J29" t="str">
            <v/>
          </cell>
          <cell r="K29" t="str">
            <v/>
          </cell>
          <cell r="L29">
            <v>0</v>
          </cell>
          <cell r="M29">
            <v>0</v>
          </cell>
        </row>
        <row r="30">
          <cell r="C30">
            <v>0</v>
          </cell>
          <cell r="D30">
            <v>0</v>
          </cell>
          <cell r="E30">
            <v>0</v>
          </cell>
          <cell r="F30">
            <v>0</v>
          </cell>
          <cell r="G30" t="str">
            <v/>
          </cell>
          <cell r="H30" t="str">
            <v/>
          </cell>
          <cell r="I30" t="str">
            <v/>
          </cell>
          <cell r="J30" t="str">
            <v/>
          </cell>
          <cell r="K30" t="str">
            <v/>
          </cell>
          <cell r="L30">
            <v>0</v>
          </cell>
          <cell r="M30">
            <v>0</v>
          </cell>
        </row>
        <row r="31">
          <cell r="C31">
            <v>0</v>
          </cell>
          <cell r="D31">
            <v>0</v>
          </cell>
          <cell r="E31">
            <v>0</v>
          </cell>
          <cell r="F31">
            <v>0</v>
          </cell>
          <cell r="G31" t="str">
            <v/>
          </cell>
          <cell r="H31" t="str">
            <v/>
          </cell>
          <cell r="I31" t="str">
            <v/>
          </cell>
          <cell r="J31" t="str">
            <v/>
          </cell>
          <cell r="K31" t="str">
            <v/>
          </cell>
          <cell r="L31">
            <v>0</v>
          </cell>
          <cell r="M31">
            <v>0</v>
          </cell>
        </row>
        <row r="32">
          <cell r="C32">
            <v>0</v>
          </cell>
          <cell r="D32">
            <v>0</v>
          </cell>
          <cell r="E32">
            <v>0</v>
          </cell>
          <cell r="F32">
            <v>0</v>
          </cell>
          <cell r="G32" t="str">
            <v/>
          </cell>
          <cell r="H32" t="str">
            <v/>
          </cell>
          <cell r="I32" t="str">
            <v/>
          </cell>
          <cell r="J32" t="str">
            <v/>
          </cell>
          <cell r="K32" t="str">
            <v/>
          </cell>
          <cell r="L32">
            <v>0</v>
          </cell>
          <cell r="M32">
            <v>0</v>
          </cell>
        </row>
        <row r="33">
          <cell r="C33">
            <v>0</v>
          </cell>
          <cell r="D33">
            <v>0</v>
          </cell>
          <cell r="E33">
            <v>0</v>
          </cell>
          <cell r="F33">
            <v>0</v>
          </cell>
          <cell r="G33" t="str">
            <v/>
          </cell>
          <cell r="H33" t="str">
            <v/>
          </cell>
          <cell r="I33" t="str">
            <v/>
          </cell>
          <cell r="J33" t="str">
            <v/>
          </cell>
          <cell r="K33" t="str">
            <v/>
          </cell>
          <cell r="L33">
            <v>0</v>
          </cell>
          <cell r="M33">
            <v>0</v>
          </cell>
        </row>
        <row r="34">
          <cell r="C34">
            <v>0</v>
          </cell>
          <cell r="D34">
            <v>0</v>
          </cell>
          <cell r="E34">
            <v>0</v>
          </cell>
          <cell r="F34">
            <v>0</v>
          </cell>
          <cell r="G34" t="str">
            <v/>
          </cell>
          <cell r="H34" t="str">
            <v/>
          </cell>
          <cell r="I34" t="str">
            <v/>
          </cell>
          <cell r="J34" t="str">
            <v/>
          </cell>
          <cell r="K34" t="str">
            <v/>
          </cell>
          <cell r="L34">
            <v>0</v>
          </cell>
          <cell r="M34">
            <v>0</v>
          </cell>
        </row>
        <row r="35">
          <cell r="C35">
            <v>0</v>
          </cell>
          <cell r="D35">
            <v>0</v>
          </cell>
          <cell r="E35">
            <v>0</v>
          </cell>
          <cell r="F35">
            <v>0</v>
          </cell>
          <cell r="G35" t="str">
            <v/>
          </cell>
          <cell r="H35" t="str">
            <v/>
          </cell>
          <cell r="I35" t="str">
            <v/>
          </cell>
          <cell r="J35" t="str">
            <v/>
          </cell>
          <cell r="K35" t="str">
            <v/>
          </cell>
          <cell r="L35">
            <v>0</v>
          </cell>
          <cell r="M35">
            <v>0</v>
          </cell>
        </row>
        <row r="36">
          <cell r="C36">
            <v>0</v>
          </cell>
          <cell r="D36">
            <v>0</v>
          </cell>
          <cell r="E36">
            <v>0</v>
          </cell>
          <cell r="F36">
            <v>0</v>
          </cell>
          <cell r="G36" t="str">
            <v/>
          </cell>
          <cell r="H36" t="str">
            <v/>
          </cell>
          <cell r="I36" t="str">
            <v/>
          </cell>
          <cell r="J36" t="str">
            <v/>
          </cell>
          <cell r="K36" t="str">
            <v/>
          </cell>
          <cell r="L36">
            <v>0</v>
          </cell>
          <cell r="M36">
            <v>0</v>
          </cell>
        </row>
        <row r="37">
          <cell r="C37">
            <v>0</v>
          </cell>
          <cell r="D37">
            <v>0</v>
          </cell>
          <cell r="E37">
            <v>0</v>
          </cell>
          <cell r="F37">
            <v>0</v>
          </cell>
          <cell r="G37" t="str">
            <v/>
          </cell>
          <cell r="H37" t="str">
            <v/>
          </cell>
          <cell r="I37" t="str">
            <v/>
          </cell>
          <cell r="J37" t="str">
            <v/>
          </cell>
          <cell r="K37" t="str">
            <v/>
          </cell>
          <cell r="L37">
            <v>0</v>
          </cell>
          <cell r="M37">
            <v>0</v>
          </cell>
        </row>
        <row r="38">
          <cell r="C38">
            <v>0</v>
          </cell>
          <cell r="D38">
            <v>0</v>
          </cell>
          <cell r="E38">
            <v>0</v>
          </cell>
          <cell r="F38">
            <v>0</v>
          </cell>
          <cell r="G38" t="str">
            <v/>
          </cell>
          <cell r="H38" t="str">
            <v/>
          </cell>
          <cell r="I38" t="str">
            <v/>
          </cell>
          <cell r="J38" t="str">
            <v/>
          </cell>
          <cell r="K38" t="str">
            <v/>
          </cell>
          <cell r="L38">
            <v>0</v>
          </cell>
          <cell r="M38">
            <v>0</v>
          </cell>
        </row>
        <row r="39">
          <cell r="C39">
            <v>0</v>
          </cell>
          <cell r="D39">
            <v>0</v>
          </cell>
          <cell r="E39">
            <v>0</v>
          </cell>
          <cell r="F39">
            <v>0</v>
          </cell>
          <cell r="G39" t="str">
            <v/>
          </cell>
          <cell r="H39" t="str">
            <v/>
          </cell>
          <cell r="I39" t="str">
            <v/>
          </cell>
          <cell r="J39" t="str">
            <v/>
          </cell>
          <cell r="K39" t="str">
            <v/>
          </cell>
          <cell r="L39">
            <v>0</v>
          </cell>
          <cell r="M39">
            <v>0</v>
          </cell>
        </row>
        <row r="40">
          <cell r="C40">
            <v>0</v>
          </cell>
          <cell r="D40">
            <v>0</v>
          </cell>
          <cell r="E40">
            <v>0</v>
          </cell>
          <cell r="F40">
            <v>0</v>
          </cell>
          <cell r="G40">
            <v>0</v>
          </cell>
          <cell r="H40">
            <v>0</v>
          </cell>
          <cell r="I40">
            <v>0</v>
          </cell>
          <cell r="J40">
            <v>0</v>
          </cell>
          <cell r="K40">
            <v>0</v>
          </cell>
          <cell r="L40">
            <v>0</v>
          </cell>
          <cell r="M40">
            <v>0</v>
          </cell>
        </row>
        <row r="41">
          <cell r="C41" t="str">
            <v>Sub-Total of Directly incurred costs</v>
          </cell>
          <cell r="D41">
            <v>0</v>
          </cell>
          <cell r="E41">
            <v>0</v>
          </cell>
          <cell r="F41" t="str">
            <v>Cost 1</v>
          </cell>
          <cell r="G41">
            <v>0</v>
          </cell>
          <cell r="H41">
            <v>0</v>
          </cell>
          <cell r="I41">
            <v>0</v>
          </cell>
          <cell r="J41">
            <v>0</v>
          </cell>
          <cell r="K41">
            <v>0</v>
          </cell>
          <cell r="L41">
            <v>0</v>
          </cell>
          <cell r="M41">
            <v>0</v>
          </cell>
        </row>
        <row r="42">
          <cell r="C42">
            <v>0</v>
          </cell>
          <cell r="D42">
            <v>0</v>
          </cell>
          <cell r="E42">
            <v>0</v>
          </cell>
          <cell r="F42">
            <v>0</v>
          </cell>
          <cell r="G42">
            <v>0</v>
          </cell>
          <cell r="H42">
            <v>0</v>
          </cell>
          <cell r="I42">
            <v>0</v>
          </cell>
          <cell r="J42">
            <v>0</v>
          </cell>
          <cell r="K42">
            <v>0</v>
          </cell>
          <cell r="L42">
            <v>0</v>
          </cell>
          <cell r="M42">
            <v>0</v>
          </cell>
        </row>
        <row r="43">
          <cell r="C43" t="str">
            <v>Section 2.  Directly allocated costs (existing costs allocated to the project)</v>
          </cell>
          <cell r="D43">
            <v>0</v>
          </cell>
          <cell r="E43">
            <v>0</v>
          </cell>
          <cell r="F43">
            <v>0</v>
          </cell>
          <cell r="G43">
            <v>0</v>
          </cell>
          <cell r="H43">
            <v>0</v>
          </cell>
          <cell r="I43">
            <v>0</v>
          </cell>
          <cell r="J43">
            <v>0</v>
          </cell>
          <cell r="K43">
            <v>0</v>
          </cell>
          <cell r="L43">
            <v>0</v>
          </cell>
          <cell r="M43">
            <v>0</v>
          </cell>
        </row>
        <row r="44">
          <cell r="C44" t="str">
            <v>Staff Costs (Principal investigator and other existing staff time)</v>
          </cell>
          <cell r="D44">
            <v>0</v>
          </cell>
          <cell r="E44">
            <v>0</v>
          </cell>
          <cell r="F44">
            <v>0</v>
          </cell>
          <cell r="G44">
            <v>0</v>
          </cell>
          <cell r="H44">
            <v>0</v>
          </cell>
          <cell r="I44">
            <v>0</v>
          </cell>
          <cell r="J44">
            <v>0</v>
          </cell>
          <cell r="K44">
            <v>0</v>
          </cell>
          <cell r="L44">
            <v>0</v>
          </cell>
          <cell r="M44">
            <v>0</v>
          </cell>
        </row>
        <row r="45">
          <cell r="C45" t="str">
            <v xml:space="preserve">Cost </v>
          </cell>
          <cell r="D45" t="str">
            <v>Type</v>
          </cell>
          <cell r="E45" t="str">
            <v xml:space="preserve">Staff FTE </v>
          </cell>
          <cell r="F45" t="str">
            <v>Hours</v>
          </cell>
          <cell r="G45">
            <v>0</v>
          </cell>
          <cell r="H45">
            <v>0</v>
          </cell>
          <cell r="I45">
            <v>0</v>
          </cell>
          <cell r="J45">
            <v>0</v>
          </cell>
          <cell r="K45">
            <v>0</v>
          </cell>
          <cell r="L45">
            <v>0</v>
          </cell>
          <cell r="M45">
            <v>0</v>
          </cell>
        </row>
        <row r="46">
          <cell r="C46">
            <v>0</v>
          </cell>
          <cell r="D46">
            <v>0</v>
          </cell>
          <cell r="E46">
            <v>0</v>
          </cell>
          <cell r="F46">
            <v>0</v>
          </cell>
          <cell r="G46" t="str">
            <v/>
          </cell>
          <cell r="H46" t="str">
            <v/>
          </cell>
          <cell r="I46" t="str">
            <v/>
          </cell>
          <cell r="J46" t="str">
            <v/>
          </cell>
          <cell r="K46" t="str">
            <v/>
          </cell>
          <cell r="L46">
            <v>0</v>
          </cell>
          <cell r="M46">
            <v>0</v>
          </cell>
        </row>
        <row r="47">
          <cell r="C47">
            <v>0</v>
          </cell>
          <cell r="D47">
            <v>0</v>
          </cell>
          <cell r="E47">
            <v>0</v>
          </cell>
          <cell r="F47">
            <v>0</v>
          </cell>
          <cell r="G47" t="str">
            <v/>
          </cell>
          <cell r="H47" t="str">
            <v/>
          </cell>
          <cell r="I47" t="str">
            <v/>
          </cell>
          <cell r="J47" t="str">
            <v/>
          </cell>
          <cell r="K47" t="str">
            <v/>
          </cell>
          <cell r="L47">
            <v>0</v>
          </cell>
          <cell r="M47">
            <v>0</v>
          </cell>
        </row>
        <row r="48">
          <cell r="C48">
            <v>0</v>
          </cell>
          <cell r="D48">
            <v>0</v>
          </cell>
          <cell r="E48">
            <v>1</v>
          </cell>
          <cell r="F48">
            <v>8250</v>
          </cell>
          <cell r="G48" t="str">
            <v/>
          </cell>
          <cell r="H48" t="str">
            <v/>
          </cell>
          <cell r="I48" t="str">
            <v/>
          </cell>
          <cell r="J48" t="str">
            <v/>
          </cell>
          <cell r="K48" t="str">
            <v/>
          </cell>
          <cell r="L48">
            <v>0</v>
          </cell>
          <cell r="M48">
            <v>0</v>
          </cell>
        </row>
        <row r="49">
          <cell r="C49">
            <v>0</v>
          </cell>
          <cell r="D49">
            <v>0</v>
          </cell>
          <cell r="E49">
            <v>0</v>
          </cell>
          <cell r="F49">
            <v>0</v>
          </cell>
          <cell r="G49" t="str">
            <v/>
          </cell>
          <cell r="H49" t="str">
            <v/>
          </cell>
          <cell r="I49" t="str">
            <v/>
          </cell>
          <cell r="J49" t="str">
            <v/>
          </cell>
          <cell r="K49" t="str">
            <v/>
          </cell>
          <cell r="L49">
            <v>0</v>
          </cell>
          <cell r="M49">
            <v>0</v>
          </cell>
        </row>
        <row r="50">
          <cell r="C50">
            <v>0</v>
          </cell>
          <cell r="D50">
            <v>0</v>
          </cell>
          <cell r="E50">
            <v>0</v>
          </cell>
          <cell r="F50">
            <v>0</v>
          </cell>
          <cell r="G50" t="str">
            <v/>
          </cell>
          <cell r="H50" t="str">
            <v/>
          </cell>
          <cell r="I50" t="str">
            <v/>
          </cell>
          <cell r="J50" t="str">
            <v/>
          </cell>
          <cell r="K50" t="str">
            <v/>
          </cell>
          <cell r="L50">
            <v>0</v>
          </cell>
          <cell r="M50">
            <v>0</v>
          </cell>
        </row>
        <row r="51">
          <cell r="C51">
            <v>0</v>
          </cell>
          <cell r="D51">
            <v>0</v>
          </cell>
          <cell r="E51">
            <v>0</v>
          </cell>
          <cell r="F51">
            <v>0</v>
          </cell>
          <cell r="G51" t="str">
            <v/>
          </cell>
          <cell r="H51" t="str">
            <v/>
          </cell>
          <cell r="I51" t="str">
            <v/>
          </cell>
          <cell r="J51" t="str">
            <v/>
          </cell>
          <cell r="K51" t="str">
            <v/>
          </cell>
          <cell r="L51">
            <v>0</v>
          </cell>
          <cell r="M51">
            <v>0</v>
          </cell>
        </row>
        <row r="52">
          <cell r="C52">
            <v>0</v>
          </cell>
          <cell r="D52">
            <v>0</v>
          </cell>
          <cell r="E52">
            <v>0</v>
          </cell>
          <cell r="F52">
            <v>0</v>
          </cell>
          <cell r="G52" t="str">
            <v/>
          </cell>
          <cell r="H52" t="str">
            <v/>
          </cell>
          <cell r="I52" t="str">
            <v/>
          </cell>
          <cell r="J52" t="str">
            <v/>
          </cell>
          <cell r="K52" t="str">
            <v/>
          </cell>
          <cell r="L52">
            <v>0</v>
          </cell>
          <cell r="M52">
            <v>0</v>
          </cell>
        </row>
        <row r="53">
          <cell r="C53">
            <v>0</v>
          </cell>
          <cell r="D53">
            <v>0</v>
          </cell>
          <cell r="E53">
            <v>0</v>
          </cell>
          <cell r="F53">
            <v>0</v>
          </cell>
          <cell r="G53" t="str">
            <v/>
          </cell>
          <cell r="H53" t="str">
            <v/>
          </cell>
          <cell r="I53" t="str">
            <v/>
          </cell>
          <cell r="J53" t="str">
            <v/>
          </cell>
          <cell r="K53" t="str">
            <v/>
          </cell>
          <cell r="L53">
            <v>0</v>
          </cell>
          <cell r="M53">
            <v>0</v>
          </cell>
        </row>
        <row r="54">
          <cell r="C54" t="str">
            <v>Estates Lab</v>
          </cell>
          <cell r="D54">
            <v>0</v>
          </cell>
          <cell r="E54">
            <v>0</v>
          </cell>
          <cell r="F54">
            <v>0</v>
          </cell>
          <cell r="G54" t="e">
            <v>#DIV/0!</v>
          </cell>
          <cell r="H54" t="e">
            <v>#DIV/0!</v>
          </cell>
          <cell r="I54" t="e">
            <v>#DIV/0!</v>
          </cell>
          <cell r="J54" t="e">
            <v>#DIV/0!</v>
          </cell>
          <cell r="K54" t="e">
            <v>#DIV/0!</v>
          </cell>
          <cell r="L54" t="e">
            <v>#DIV/0!</v>
          </cell>
          <cell r="M54">
            <v>0</v>
          </cell>
        </row>
        <row r="55">
          <cell r="C55" t="str">
            <v>Estates TIR</v>
          </cell>
          <cell r="D55">
            <v>0</v>
          </cell>
          <cell r="E55">
            <v>0</v>
          </cell>
          <cell r="F55">
            <v>0</v>
          </cell>
          <cell r="G55" t="e">
            <v>#REF!</v>
          </cell>
          <cell r="H55" t="e">
            <v>#REF!</v>
          </cell>
          <cell r="I55" t="e">
            <v>#REF!</v>
          </cell>
          <cell r="J55" t="e">
            <v>#REF!</v>
          </cell>
          <cell r="K55" t="e">
            <v>#REF!</v>
          </cell>
          <cell r="L55" t="e">
            <v>#REF!</v>
          </cell>
          <cell r="M55">
            <v>0</v>
          </cell>
        </row>
        <row r="56">
          <cell r="C56">
            <v>0</v>
          </cell>
          <cell r="D56">
            <v>0</v>
          </cell>
          <cell r="E56">
            <v>0</v>
          </cell>
          <cell r="F56">
            <v>0</v>
          </cell>
          <cell r="G56" t="str">
            <v/>
          </cell>
          <cell r="H56" t="str">
            <v/>
          </cell>
          <cell r="I56" t="str">
            <v/>
          </cell>
          <cell r="J56" t="str">
            <v/>
          </cell>
          <cell r="K56" t="str">
            <v/>
          </cell>
          <cell r="L56">
            <v>0</v>
          </cell>
          <cell r="M56">
            <v>0</v>
          </cell>
        </row>
        <row r="57">
          <cell r="C57">
            <v>0</v>
          </cell>
          <cell r="D57">
            <v>0</v>
          </cell>
          <cell r="E57">
            <v>0</v>
          </cell>
          <cell r="F57">
            <v>0</v>
          </cell>
          <cell r="G57" t="str">
            <v/>
          </cell>
          <cell r="H57" t="str">
            <v/>
          </cell>
          <cell r="I57" t="str">
            <v/>
          </cell>
          <cell r="J57" t="str">
            <v/>
          </cell>
          <cell r="K57" t="str">
            <v/>
          </cell>
          <cell r="L57">
            <v>0</v>
          </cell>
          <cell r="M57">
            <v>0</v>
          </cell>
        </row>
        <row r="58">
          <cell r="C58">
            <v>0</v>
          </cell>
          <cell r="D58">
            <v>0</v>
          </cell>
          <cell r="E58">
            <v>0</v>
          </cell>
          <cell r="F58">
            <v>0</v>
          </cell>
          <cell r="G58" t="str">
            <v/>
          </cell>
          <cell r="H58" t="str">
            <v/>
          </cell>
          <cell r="I58" t="str">
            <v/>
          </cell>
          <cell r="J58" t="str">
            <v/>
          </cell>
          <cell r="K58" t="str">
            <v/>
          </cell>
          <cell r="L58">
            <v>0</v>
          </cell>
          <cell r="M58">
            <v>0</v>
          </cell>
        </row>
        <row r="59">
          <cell r="C59">
            <v>0</v>
          </cell>
          <cell r="D59">
            <v>0</v>
          </cell>
          <cell r="E59">
            <v>0</v>
          </cell>
          <cell r="F59">
            <v>0</v>
          </cell>
          <cell r="G59" t="str">
            <v/>
          </cell>
          <cell r="H59" t="str">
            <v/>
          </cell>
          <cell r="I59" t="str">
            <v/>
          </cell>
          <cell r="J59" t="str">
            <v/>
          </cell>
          <cell r="K59" t="str">
            <v/>
          </cell>
          <cell r="L59">
            <v>0</v>
          </cell>
          <cell r="M59">
            <v>0</v>
          </cell>
        </row>
        <row r="60">
          <cell r="C60">
            <v>0</v>
          </cell>
          <cell r="D60">
            <v>0</v>
          </cell>
          <cell r="E60">
            <v>0</v>
          </cell>
          <cell r="F60">
            <v>0</v>
          </cell>
          <cell r="G60" t="str">
            <v/>
          </cell>
          <cell r="H60" t="str">
            <v/>
          </cell>
          <cell r="I60" t="str">
            <v/>
          </cell>
          <cell r="J60" t="str">
            <v/>
          </cell>
          <cell r="K60" t="str">
            <v/>
          </cell>
          <cell r="L60">
            <v>0</v>
          </cell>
          <cell r="M60">
            <v>0</v>
          </cell>
        </row>
        <row r="61">
          <cell r="C61">
            <v>0</v>
          </cell>
          <cell r="D61">
            <v>0</v>
          </cell>
          <cell r="E61">
            <v>0</v>
          </cell>
          <cell r="F61">
            <v>0</v>
          </cell>
          <cell r="G61">
            <v>0</v>
          </cell>
          <cell r="H61">
            <v>0</v>
          </cell>
          <cell r="I61">
            <v>0</v>
          </cell>
          <cell r="J61">
            <v>0</v>
          </cell>
          <cell r="K61">
            <v>0</v>
          </cell>
          <cell r="L61">
            <v>0</v>
          </cell>
          <cell r="M61">
            <v>0</v>
          </cell>
        </row>
        <row r="62">
          <cell r="C62" t="str">
            <v>Sub-total of Directly allocated costs</v>
          </cell>
          <cell r="D62">
            <v>0</v>
          </cell>
          <cell r="E62">
            <v>0</v>
          </cell>
          <cell r="F62" t="str">
            <v>Cost 2</v>
          </cell>
          <cell r="G62" t="e">
            <v>#DIV/0!</v>
          </cell>
          <cell r="H62" t="e">
            <v>#DIV/0!</v>
          </cell>
          <cell r="I62" t="e">
            <v>#DIV/0!</v>
          </cell>
          <cell r="J62" t="e">
            <v>#DIV/0!</v>
          </cell>
          <cell r="K62" t="e">
            <v>#DIV/0!</v>
          </cell>
          <cell r="L62" t="e">
            <v>#DIV/0!</v>
          </cell>
          <cell r="M62">
            <v>0</v>
          </cell>
        </row>
        <row r="63">
          <cell r="C63">
            <v>0</v>
          </cell>
          <cell r="D63">
            <v>0</v>
          </cell>
          <cell r="E63">
            <v>0</v>
          </cell>
          <cell r="F63">
            <v>0</v>
          </cell>
          <cell r="G63">
            <v>0</v>
          </cell>
          <cell r="H63">
            <v>0</v>
          </cell>
          <cell r="I63">
            <v>0</v>
          </cell>
          <cell r="J63">
            <v>0</v>
          </cell>
          <cell r="K63">
            <v>0</v>
          </cell>
          <cell r="L63">
            <v>0</v>
          </cell>
          <cell r="M63">
            <v>0</v>
          </cell>
        </row>
        <row r="64">
          <cell r="C64">
            <v>0</v>
          </cell>
          <cell r="D64">
            <v>0</v>
          </cell>
          <cell r="E64">
            <v>0</v>
          </cell>
          <cell r="F64">
            <v>0</v>
          </cell>
          <cell r="G64">
            <v>0</v>
          </cell>
          <cell r="H64">
            <v>0</v>
          </cell>
          <cell r="I64">
            <v>0</v>
          </cell>
          <cell r="J64">
            <v>0</v>
          </cell>
          <cell r="K64">
            <v>0</v>
          </cell>
          <cell r="L64" t="str">
            <v>2007/08</v>
          </cell>
          <cell r="M64" t="str">
            <v>2007/08</v>
          </cell>
        </row>
        <row r="65">
          <cell r="C65" t="str">
            <v>Section 3.  Indirect costs</v>
          </cell>
          <cell r="D65">
            <v>0</v>
          </cell>
          <cell r="E65">
            <v>0</v>
          </cell>
          <cell r="F65">
            <v>0</v>
          </cell>
          <cell r="G65">
            <v>0</v>
          </cell>
          <cell r="H65">
            <v>0</v>
          </cell>
          <cell r="I65">
            <v>0</v>
          </cell>
          <cell r="J65">
            <v>0</v>
          </cell>
          <cell r="K65">
            <v>0</v>
          </cell>
          <cell r="L65">
            <v>0</v>
          </cell>
          <cell r="M65">
            <v>0</v>
          </cell>
        </row>
        <row r="66">
          <cell r="C66">
            <v>0</v>
          </cell>
          <cell r="D66">
            <v>0</v>
          </cell>
          <cell r="E66">
            <v>0</v>
          </cell>
          <cell r="F66">
            <v>0</v>
          </cell>
          <cell r="G66">
            <v>0</v>
          </cell>
          <cell r="H66">
            <v>0</v>
          </cell>
          <cell r="I66">
            <v>0</v>
          </cell>
          <cell r="J66">
            <v>0</v>
          </cell>
          <cell r="K66">
            <v>0</v>
          </cell>
          <cell r="L66">
            <v>0</v>
          </cell>
          <cell r="M66">
            <v>0</v>
          </cell>
        </row>
        <row r="67">
          <cell r="C67" t="str">
            <v>Indirects Lab</v>
          </cell>
          <cell r="D67">
            <v>0</v>
          </cell>
          <cell r="E67">
            <v>0</v>
          </cell>
          <cell r="F67">
            <v>0</v>
          </cell>
          <cell r="G67" t="e">
            <v>#DIV/0!</v>
          </cell>
          <cell r="H67" t="e">
            <v>#DIV/0!</v>
          </cell>
          <cell r="I67" t="e">
            <v>#DIV/0!</v>
          </cell>
          <cell r="J67" t="e">
            <v>#DIV/0!</v>
          </cell>
          <cell r="K67" t="e">
            <v>#DIV/0!</v>
          </cell>
          <cell r="L67" t="e">
            <v>#DIV/0!</v>
          </cell>
          <cell r="M67">
            <v>0</v>
          </cell>
        </row>
        <row r="68">
          <cell r="C68">
            <v>0</v>
          </cell>
          <cell r="D68">
            <v>0</v>
          </cell>
          <cell r="E68">
            <v>0</v>
          </cell>
          <cell r="F68">
            <v>0</v>
          </cell>
          <cell r="G68">
            <v>0</v>
          </cell>
          <cell r="H68">
            <v>0</v>
          </cell>
          <cell r="I68">
            <v>0</v>
          </cell>
          <cell r="J68">
            <v>0</v>
          </cell>
          <cell r="K68">
            <v>0</v>
          </cell>
          <cell r="L68">
            <v>0</v>
          </cell>
          <cell r="M68">
            <v>0</v>
          </cell>
        </row>
        <row r="69">
          <cell r="C69" t="str">
            <v>Sub-total of Indirect costs</v>
          </cell>
          <cell r="D69">
            <v>0</v>
          </cell>
          <cell r="E69">
            <v>0</v>
          </cell>
          <cell r="F69" t="str">
            <v>Cost 3</v>
          </cell>
          <cell r="G69" t="e">
            <v>#DIV/0!</v>
          </cell>
          <cell r="H69" t="e">
            <v>#DIV/0!</v>
          </cell>
          <cell r="I69" t="e">
            <v>#DIV/0!</v>
          </cell>
          <cell r="J69" t="e">
            <v>#DIV/0!</v>
          </cell>
          <cell r="K69" t="e">
            <v>#DIV/0!</v>
          </cell>
          <cell r="L69" t="e">
            <v>#DIV/0!</v>
          </cell>
          <cell r="M69">
            <v>0</v>
          </cell>
        </row>
        <row r="70">
          <cell r="C70">
            <v>0</v>
          </cell>
          <cell r="D70">
            <v>0</v>
          </cell>
          <cell r="E70">
            <v>0</v>
          </cell>
          <cell r="F70">
            <v>0</v>
          </cell>
          <cell r="G70">
            <v>0</v>
          </cell>
          <cell r="H70">
            <v>0</v>
          </cell>
          <cell r="I70">
            <v>0</v>
          </cell>
          <cell r="J70">
            <v>0</v>
          </cell>
          <cell r="K70">
            <v>0</v>
          </cell>
          <cell r="L70">
            <v>0</v>
          </cell>
          <cell r="M70">
            <v>0</v>
          </cell>
        </row>
        <row r="71">
          <cell r="C71">
            <v>0</v>
          </cell>
          <cell r="D71">
            <v>0</v>
          </cell>
          <cell r="E71">
            <v>0</v>
          </cell>
          <cell r="F71">
            <v>0</v>
          </cell>
          <cell r="G71">
            <v>0</v>
          </cell>
          <cell r="H71">
            <v>0</v>
          </cell>
          <cell r="I71">
            <v>0</v>
          </cell>
          <cell r="J71">
            <v>0</v>
          </cell>
          <cell r="K71">
            <v>0</v>
          </cell>
          <cell r="L71">
            <v>0</v>
          </cell>
          <cell r="M71">
            <v>0</v>
          </cell>
        </row>
        <row r="72">
          <cell r="C72" t="str">
            <v>Section 4.  Exceptional costs</v>
          </cell>
          <cell r="D72">
            <v>0</v>
          </cell>
          <cell r="E72">
            <v>0</v>
          </cell>
          <cell r="F72">
            <v>0</v>
          </cell>
          <cell r="G72">
            <v>0</v>
          </cell>
          <cell r="H72">
            <v>0</v>
          </cell>
          <cell r="I72">
            <v>0</v>
          </cell>
          <cell r="J72">
            <v>0</v>
          </cell>
          <cell r="K72">
            <v>0</v>
          </cell>
          <cell r="L72">
            <v>0</v>
          </cell>
          <cell r="M72">
            <v>0</v>
          </cell>
        </row>
        <row r="73">
          <cell r="C73">
            <v>0</v>
          </cell>
          <cell r="D73">
            <v>0</v>
          </cell>
          <cell r="E73">
            <v>0</v>
          </cell>
          <cell r="F73">
            <v>0</v>
          </cell>
          <cell r="G73">
            <v>0</v>
          </cell>
          <cell r="H73">
            <v>0</v>
          </cell>
          <cell r="I73">
            <v>0</v>
          </cell>
          <cell r="J73">
            <v>0</v>
          </cell>
          <cell r="K73">
            <v>0</v>
          </cell>
          <cell r="L73">
            <v>0</v>
          </cell>
          <cell r="M73">
            <v>0</v>
          </cell>
        </row>
        <row r="74">
          <cell r="C74" t="str">
            <v>Student Maintenance</v>
          </cell>
          <cell r="D74">
            <v>0</v>
          </cell>
          <cell r="E74">
            <v>0</v>
          </cell>
          <cell r="F74">
            <v>0</v>
          </cell>
          <cell r="G74">
            <v>0</v>
          </cell>
          <cell r="H74">
            <v>0</v>
          </cell>
          <cell r="I74">
            <v>0</v>
          </cell>
          <cell r="J74">
            <v>0</v>
          </cell>
          <cell r="K74">
            <v>0</v>
          </cell>
          <cell r="L74">
            <v>0</v>
          </cell>
          <cell r="M74">
            <v>0</v>
          </cell>
        </row>
        <row r="75">
          <cell r="C75" t="str">
            <v>Student Fees</v>
          </cell>
          <cell r="D75">
            <v>0</v>
          </cell>
          <cell r="E75">
            <v>0</v>
          </cell>
          <cell r="F75">
            <v>0</v>
          </cell>
          <cell r="G75">
            <v>0</v>
          </cell>
          <cell r="H75">
            <v>0</v>
          </cell>
          <cell r="I75">
            <v>0</v>
          </cell>
          <cell r="J75">
            <v>0</v>
          </cell>
          <cell r="K75">
            <v>0</v>
          </cell>
          <cell r="L75">
            <v>0</v>
          </cell>
          <cell r="M75">
            <v>0</v>
          </cell>
        </row>
        <row r="76">
          <cell r="C76" t="str">
            <v>Sub-total of Exceptional costs</v>
          </cell>
          <cell r="D76">
            <v>0</v>
          </cell>
          <cell r="E76">
            <v>0</v>
          </cell>
          <cell r="F76" t="str">
            <v>Cost 4</v>
          </cell>
          <cell r="G76">
            <v>0</v>
          </cell>
          <cell r="H76">
            <v>0</v>
          </cell>
          <cell r="I76">
            <v>0</v>
          </cell>
          <cell r="J76">
            <v>0</v>
          </cell>
          <cell r="K76">
            <v>0</v>
          </cell>
          <cell r="L76">
            <v>0</v>
          </cell>
          <cell r="M76">
            <v>0</v>
          </cell>
        </row>
        <row r="77">
          <cell r="L77">
            <v>0</v>
          </cell>
          <cell r="M77">
            <v>0</v>
          </cell>
        </row>
        <row r="78">
          <cell r="L78" t="str">
            <v>Year  1</v>
          </cell>
          <cell r="M78" t="str">
            <v>Year  1</v>
          </cell>
        </row>
        <row r="79">
          <cell r="C79" t="str">
            <v>TOTAL COST TO THE UNIVERSITY OF EXETER</v>
          </cell>
          <cell r="D79">
            <v>0</v>
          </cell>
          <cell r="E79">
            <v>0</v>
          </cell>
          <cell r="F79">
            <v>0</v>
          </cell>
          <cell r="G79">
            <v>0</v>
          </cell>
          <cell r="H79">
            <v>0</v>
          </cell>
          <cell r="I79">
            <v>0</v>
          </cell>
          <cell r="J79">
            <v>0</v>
          </cell>
          <cell r="K79">
            <v>0</v>
          </cell>
          <cell r="L79">
            <v>0</v>
          </cell>
          <cell r="M79">
            <v>0</v>
          </cell>
        </row>
        <row r="80">
          <cell r="C80">
            <v>0</v>
          </cell>
          <cell r="D80">
            <v>0</v>
          </cell>
          <cell r="E80">
            <v>0</v>
          </cell>
          <cell r="F80">
            <v>0</v>
          </cell>
          <cell r="G80">
            <v>0</v>
          </cell>
          <cell r="H80">
            <v>0</v>
          </cell>
          <cell r="I80">
            <v>0</v>
          </cell>
          <cell r="J80">
            <v>0</v>
          </cell>
          <cell r="K80">
            <v>0</v>
          </cell>
          <cell r="L80">
            <v>0</v>
          </cell>
          <cell r="M80">
            <v>0</v>
          </cell>
        </row>
        <row r="81">
          <cell r="C81" t="str">
            <v>Cost 1 - Directly incurred costs</v>
          </cell>
          <cell r="D81">
            <v>0</v>
          </cell>
          <cell r="E81">
            <v>0</v>
          </cell>
          <cell r="F81">
            <v>0</v>
          </cell>
          <cell r="G81">
            <v>0</v>
          </cell>
          <cell r="H81">
            <v>0</v>
          </cell>
          <cell r="I81">
            <v>0</v>
          </cell>
          <cell r="J81">
            <v>0</v>
          </cell>
          <cell r="K81">
            <v>0</v>
          </cell>
          <cell r="L81">
            <v>0</v>
          </cell>
          <cell r="M81">
            <v>0</v>
          </cell>
        </row>
        <row r="82">
          <cell r="C82" t="str">
            <v>Cost 2 - Directly allocated costs (existing costs allocated to the project)</v>
          </cell>
          <cell r="D82">
            <v>0</v>
          </cell>
          <cell r="E82">
            <v>0</v>
          </cell>
          <cell r="F82">
            <v>0</v>
          </cell>
          <cell r="G82" t="e">
            <v>#DIV/0!</v>
          </cell>
          <cell r="H82" t="e">
            <v>#DIV/0!</v>
          </cell>
          <cell r="I82" t="e">
            <v>#DIV/0!</v>
          </cell>
          <cell r="J82" t="e">
            <v>#DIV/0!</v>
          </cell>
          <cell r="K82" t="e">
            <v>#DIV/0!</v>
          </cell>
          <cell r="L82" t="e">
            <v>#DIV/0!</v>
          </cell>
          <cell r="M82">
            <v>0</v>
          </cell>
        </row>
        <row r="83">
          <cell r="C83" t="str">
            <v>Cost 3 - Indirect costs</v>
          </cell>
          <cell r="D83">
            <v>0</v>
          </cell>
          <cell r="E83">
            <v>0</v>
          </cell>
          <cell r="F83">
            <v>0</v>
          </cell>
          <cell r="G83" t="e">
            <v>#DIV/0!</v>
          </cell>
          <cell r="H83" t="e">
            <v>#DIV/0!</v>
          </cell>
          <cell r="I83" t="e">
            <v>#DIV/0!</v>
          </cell>
          <cell r="J83" t="e">
            <v>#DIV/0!</v>
          </cell>
          <cell r="K83" t="e">
            <v>#DIV/0!</v>
          </cell>
          <cell r="L83" t="e">
            <v>#DIV/0!</v>
          </cell>
          <cell r="M83">
            <v>0</v>
          </cell>
        </row>
        <row r="84">
          <cell r="C84" t="str">
            <v>Cost 4 - Exceptional costs</v>
          </cell>
          <cell r="D84">
            <v>0</v>
          </cell>
          <cell r="E84">
            <v>0</v>
          </cell>
          <cell r="F84">
            <v>0</v>
          </cell>
          <cell r="G84">
            <v>0</v>
          </cell>
          <cell r="H84">
            <v>0</v>
          </cell>
          <cell r="I84">
            <v>0</v>
          </cell>
          <cell r="J84">
            <v>0</v>
          </cell>
          <cell r="K84">
            <v>0</v>
          </cell>
          <cell r="L84">
            <v>0</v>
          </cell>
          <cell r="M84">
            <v>0</v>
          </cell>
        </row>
        <row r="85">
          <cell r="C85" t="str">
            <v>Cost Total</v>
          </cell>
          <cell r="D85">
            <v>0</v>
          </cell>
          <cell r="E85">
            <v>0</v>
          </cell>
          <cell r="F85">
            <v>0</v>
          </cell>
          <cell r="G85" t="e">
            <v>#DIV/0!</v>
          </cell>
          <cell r="H85" t="e">
            <v>#DIV/0!</v>
          </cell>
          <cell r="I85" t="e">
            <v>#DIV/0!</v>
          </cell>
          <cell r="J85" t="e">
            <v>#DIV/0!</v>
          </cell>
          <cell r="K85" t="e">
            <v>#DIV/0!</v>
          </cell>
          <cell r="L85" t="e">
            <v>#DIV/0!</v>
          </cell>
          <cell r="M85">
            <v>0</v>
          </cell>
        </row>
        <row r="86">
          <cell r="C86">
            <v>0</v>
          </cell>
          <cell r="D86">
            <v>0</v>
          </cell>
          <cell r="E86">
            <v>0</v>
          </cell>
          <cell r="F86">
            <v>0</v>
          </cell>
          <cell r="G86">
            <v>0</v>
          </cell>
          <cell r="H86">
            <v>0</v>
          </cell>
          <cell r="I86">
            <v>0</v>
          </cell>
          <cell r="J86">
            <v>0</v>
          </cell>
          <cell r="K86">
            <v>0</v>
          </cell>
          <cell r="L86">
            <v>0</v>
          </cell>
          <cell r="M86">
            <v>0</v>
          </cell>
        </row>
        <row r="87">
          <cell r="C87">
            <v>0</v>
          </cell>
          <cell r="D87">
            <v>0</v>
          </cell>
          <cell r="E87">
            <v>0</v>
          </cell>
          <cell r="F87">
            <v>0</v>
          </cell>
          <cell r="G87">
            <v>0</v>
          </cell>
          <cell r="H87">
            <v>0</v>
          </cell>
          <cell r="I87">
            <v>0</v>
          </cell>
          <cell r="J87">
            <v>0</v>
          </cell>
          <cell r="K87">
            <v>0</v>
          </cell>
          <cell r="L87">
            <v>0</v>
          </cell>
          <cell r="M87">
            <v>0</v>
          </cell>
        </row>
        <row r="88">
          <cell r="C88" t="str">
            <v>Overheads</v>
          </cell>
          <cell r="D88">
            <v>0</v>
          </cell>
          <cell r="E88">
            <v>0</v>
          </cell>
          <cell r="F88">
            <v>0</v>
          </cell>
          <cell r="G88">
            <v>0</v>
          </cell>
          <cell r="H88">
            <v>0</v>
          </cell>
          <cell r="I88">
            <v>0</v>
          </cell>
          <cell r="J88">
            <v>0</v>
          </cell>
          <cell r="K88">
            <v>0</v>
          </cell>
          <cell r="L88">
            <v>0</v>
          </cell>
          <cell r="M88">
            <v>0</v>
          </cell>
        </row>
        <row r="89">
          <cell r="C89" t="str">
            <v>TOTALS</v>
          </cell>
          <cell r="D89">
            <v>0</v>
          </cell>
          <cell r="E89">
            <v>0</v>
          </cell>
          <cell r="F89">
            <v>0</v>
          </cell>
          <cell r="G89">
            <v>0</v>
          </cell>
          <cell r="H89">
            <v>0</v>
          </cell>
          <cell r="I89">
            <v>0</v>
          </cell>
          <cell r="J89">
            <v>0</v>
          </cell>
          <cell r="K89">
            <v>0</v>
          </cell>
          <cell r="L89" t="e">
            <v>#DIV/0!</v>
          </cell>
          <cell r="M89">
            <v>0</v>
          </cell>
        </row>
        <row r="134">
          <cell r="A134" t="str">
            <v>PI-RTD</v>
          </cell>
        </row>
        <row r="135">
          <cell r="A135" t="str">
            <v>Co-I RTD</v>
          </cell>
        </row>
      </sheetData>
      <sheetData sheetId="3" refreshError="1"/>
      <sheetData sheetId="4" refreshError="1">
        <row r="2">
          <cell r="M2">
            <v>0</v>
          </cell>
        </row>
        <row r="12">
          <cell r="I12" t="str">
            <v>Enter Name</v>
          </cell>
        </row>
        <row r="13">
          <cell r="I13" t="str">
            <v>Enter Name</v>
          </cell>
        </row>
        <row r="14">
          <cell r="I14" t="str">
            <v>Enter Name</v>
          </cell>
        </row>
        <row r="15">
          <cell r="I15" t="str">
            <v>Enter Name</v>
          </cell>
        </row>
        <row r="16">
          <cell r="I16" t="str">
            <v>Enter Name</v>
          </cell>
        </row>
        <row r="17">
          <cell r="I17" t="str">
            <v>Enter Name</v>
          </cell>
        </row>
        <row r="18">
          <cell r="I18" t="str">
            <v>Enter Name</v>
          </cell>
        </row>
        <row r="19">
          <cell r="I19" t="str">
            <v>Enter Name</v>
          </cell>
        </row>
        <row r="20">
          <cell r="I20" t="str">
            <v>Enter Name</v>
          </cell>
        </row>
        <row r="21">
          <cell r="I21" t="str">
            <v>Enter Name</v>
          </cell>
        </row>
        <row r="22">
          <cell r="I22" t="str">
            <v>Enter Name</v>
          </cell>
        </row>
        <row r="23">
          <cell r="I23">
            <v>0</v>
          </cell>
        </row>
        <row r="24">
          <cell r="I24" t="str">
            <v>Other Direct Costs (not incl. Subcontracts)</v>
          </cell>
        </row>
        <row r="25">
          <cell r="I25" t="str">
            <v>Advertising/ recruitment costs/relocation costs</v>
          </cell>
        </row>
        <row r="26">
          <cell r="I26" t="str">
            <v>Travel &amp; Subsistence, conferences</v>
          </cell>
        </row>
        <row r="27">
          <cell r="I27" t="str">
            <v>Equipment</v>
          </cell>
        </row>
        <row r="28">
          <cell r="I28" t="str">
            <v>Consumables</v>
          </cell>
        </row>
        <row r="29">
          <cell r="I29" t="str">
            <v>Solexa sequencing - access charge</v>
          </cell>
        </row>
        <row r="30">
          <cell r="I30" t="str">
            <v>Solexa sequencing - consumables</v>
          </cell>
        </row>
        <row r="31">
          <cell r="I31" t="str">
            <v>IT equipment</v>
          </cell>
        </row>
        <row r="32">
          <cell r="I32" t="str">
            <v>Software licences</v>
          </cell>
        </row>
        <row r="33">
          <cell r="I33">
            <v>0</v>
          </cell>
        </row>
        <row r="34">
          <cell r="I34" t="str">
            <v>Subcontracts</v>
          </cell>
        </row>
        <row r="35">
          <cell r="I35">
            <v>0</v>
          </cell>
        </row>
        <row r="36">
          <cell r="I36" t="str">
            <v>Research Eligible Costs (A)</v>
          </cell>
        </row>
        <row r="37">
          <cell r="I37" t="str">
            <v>Eligible EU Overheads (B)= A x 0.2</v>
          </cell>
        </row>
        <row r="38">
          <cell r="I38" t="str">
            <v>Total RTD Eligible Costs</v>
          </cell>
        </row>
        <row r="39">
          <cell r="I39" t="str">
            <v>Total EU Contribution = A + B x  1</v>
          </cell>
        </row>
        <row r="40">
          <cell r="I40">
            <v>0</v>
          </cell>
        </row>
        <row r="41">
          <cell r="I41" t="str">
            <v>Management/ Training</v>
          </cell>
        </row>
        <row r="42">
          <cell r="I42">
            <v>0</v>
          </cell>
        </row>
        <row r="43">
          <cell r="I43">
            <v>0</v>
          </cell>
        </row>
        <row r="44">
          <cell r="I44">
            <v>0</v>
          </cell>
        </row>
        <row r="45">
          <cell r="I45" t="str">
            <v xml:space="preserve">Other Costs </v>
          </cell>
        </row>
        <row r="46">
          <cell r="I46" t="str">
            <v xml:space="preserve">Eligible EU Management Overheads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t="str">
            <v>Estates Lab</v>
          </cell>
          <cell r="B4">
            <v>0</v>
          </cell>
          <cell r="C4">
            <v>0</v>
          </cell>
          <cell r="D4">
            <v>0</v>
          </cell>
          <cell r="E4">
            <v>0</v>
          </cell>
          <cell r="F4">
            <v>0</v>
          </cell>
        </row>
        <row r="5">
          <cell r="A5" t="str">
            <v>Estates TIR</v>
          </cell>
          <cell r="B5">
            <v>0</v>
          </cell>
          <cell r="C5">
            <v>0</v>
          </cell>
          <cell r="D5">
            <v>0</v>
          </cell>
          <cell r="E5">
            <v>0</v>
          </cell>
          <cell r="F5">
            <v>0</v>
          </cell>
        </row>
        <row r="6">
          <cell r="A6" t="str">
            <v>Estates Desk</v>
          </cell>
          <cell r="B6">
            <v>0</v>
          </cell>
          <cell r="C6">
            <v>0</v>
          </cell>
          <cell r="D6">
            <v>0</v>
          </cell>
          <cell r="E6">
            <v>0</v>
          </cell>
          <cell r="F6">
            <v>0</v>
          </cell>
        </row>
        <row r="7">
          <cell r="A7" t="str">
            <v>Indirects Lab</v>
          </cell>
          <cell r="B7">
            <v>0</v>
          </cell>
          <cell r="C7">
            <v>0</v>
          </cell>
          <cell r="D7">
            <v>0</v>
          </cell>
          <cell r="E7">
            <v>0</v>
          </cell>
          <cell r="F7">
            <v>0</v>
          </cell>
        </row>
        <row r="8">
          <cell r="A8" t="str">
            <v>Indirects Desk</v>
          </cell>
          <cell r="B8">
            <v>0</v>
          </cell>
          <cell r="C8">
            <v>0</v>
          </cell>
          <cell r="D8">
            <v>0</v>
          </cell>
          <cell r="E8">
            <v>0</v>
          </cell>
          <cell r="F8">
            <v>0</v>
          </cell>
        </row>
      </sheetData>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ESTS"/>
      <sheetName val="EU APPLICATIONS IN PROGRESS"/>
      <sheetName val="EU APPLICATIONSS"/>
      <sheetName val="AWARD COVER SHEET"/>
      <sheetName val="EU AWARDS"/>
      <sheetName val="PYRAMID LOOKUPS"/>
      <sheetName val="CONTACTS"/>
      <sheetName val="FORM C"/>
    </sheetNames>
    <sheetDataSet>
      <sheetData sheetId="0" refreshError="1">
        <row r="2">
          <cell r="V2" t="str">
            <v>CEMPS</v>
          </cell>
          <cell r="W2" t="str">
            <v>ENDA CLARKE</v>
          </cell>
          <cell r="X2" t="str">
            <v>YES</v>
          </cell>
        </row>
        <row r="3">
          <cell r="W3" t="str">
            <v>SAM IRISH</v>
          </cell>
          <cell r="X3" t="str">
            <v>NO</v>
          </cell>
        </row>
        <row r="4">
          <cell r="W4" t="str">
            <v>GAYNOR HUGHES</v>
          </cell>
        </row>
        <row r="5">
          <cell r="W5" t="str">
            <v>SU HADLEY</v>
          </cell>
        </row>
        <row r="6">
          <cell r="W6" t="str">
            <v>JOHN HAY</v>
          </cell>
        </row>
        <row r="7">
          <cell r="W7" t="str">
            <v>RICK COCKRAM</v>
          </cell>
        </row>
      </sheetData>
      <sheetData sheetId="1" refreshError="1"/>
      <sheetData sheetId="2" refreshError="1"/>
      <sheetData sheetId="3" refreshError="1"/>
      <sheetData sheetId="4" refreshError="1">
        <row r="1">
          <cell r="B1" t="str">
            <v>PAC ID</v>
          </cell>
          <cell r="C1" t="str">
            <v>Project Title</v>
          </cell>
          <cell r="D1" t="str">
            <v>VATABLE PROJECT</v>
          </cell>
          <cell r="F1" t="str">
            <v>Account Number</v>
          </cell>
          <cell r="G1" t="str">
            <v>Name (PI)</v>
          </cell>
          <cell r="H1" t="str">
            <v>CO-I</v>
          </cell>
          <cell r="I1" t="str">
            <v>Orgainisation</v>
          </cell>
          <cell r="J1" t="str">
            <v>Org Code</v>
          </cell>
          <cell r="K1" t="str">
            <v>CCY</v>
          </cell>
          <cell r="L1" t="str">
            <v>Amount</v>
          </cell>
          <cell r="M1" t="str">
            <v>Sponsor</v>
          </cell>
          <cell r="N1" t="str">
            <v>Announced Start Date</v>
          </cell>
          <cell r="O1" t="str">
            <v>Announced End Date</v>
          </cell>
          <cell r="P1" t="str">
            <v>Actual Start Date</v>
          </cell>
          <cell r="Q1" t="str">
            <v>Actual End Date</v>
          </cell>
          <cell r="R1" t="str">
            <v>Output VAT</v>
          </cell>
          <cell r="S1" t="str">
            <v>Input VAT</v>
          </cell>
          <cell r="T1" t="str">
            <v>UOA Name</v>
          </cell>
          <cell r="U1" t="str">
            <v>UOA Code</v>
          </cell>
          <cell r="V1" t="str">
            <v>Sponsor Name</v>
          </cell>
          <cell r="W1" t="str">
            <v>Sponsor Code</v>
          </cell>
          <cell r="X1" t="str">
            <v>PCAT</v>
          </cell>
          <cell r="Y1" t="str">
            <v>GRANT NUMBER</v>
          </cell>
          <cell r="Z1" t="str">
            <v>STAFF MEMO</v>
          </cell>
          <cell r="AA1" t="str">
            <v>EQUIP MEMO</v>
          </cell>
          <cell r="AB1" t="str">
            <v>LOAN OF EQUIP</v>
          </cell>
          <cell r="AC1" t="str">
            <v>CLAIM PERIOD</v>
          </cell>
          <cell r="AD1" t="str">
            <v>PAYMENT METHOD NOTES</v>
          </cell>
          <cell r="AE1" t="str">
            <v>SPECIFIC CONTRACT REQUIRMENTS</v>
          </cell>
          <cell r="AF1" t="str">
            <v>OUR NOTES RE STAGE OF COMPLETION</v>
          </cell>
          <cell r="AG1" t="str">
            <v>STATUS</v>
          </cell>
          <cell r="AH1" t="str">
            <v>ESTIMATE % COMPLETED</v>
          </cell>
          <cell r="AI1" t="str">
            <v>LOCATION</v>
          </cell>
        </row>
        <row r="2">
          <cell r="B2" t="str">
            <v>TBA1</v>
          </cell>
          <cell r="C2" t="str">
            <v>Where is this one??</v>
          </cell>
          <cell r="E2" t="str">
            <v/>
          </cell>
          <cell r="F2" t="str">
            <v>1-PL-L-000-000-UPA05-SPA35-A500-PQPA60</v>
          </cell>
          <cell r="G2" t="str">
            <v>MATTHEW NEWCOMBE</v>
          </cell>
          <cell r="H2" t="str">
            <v>N/A</v>
          </cell>
          <cell r="J2" t="str">
            <v/>
          </cell>
          <cell r="K2" t="str">
            <v>£</v>
          </cell>
          <cell r="L2">
            <v>49919</v>
          </cell>
          <cell r="M2" t="str">
            <v>JISC</v>
          </cell>
          <cell r="N2">
            <v>40360</v>
          </cell>
          <cell r="O2">
            <v>40724</v>
          </cell>
          <cell r="P2">
            <v>40360</v>
          </cell>
          <cell r="Q2">
            <v>40724</v>
          </cell>
          <cell r="R2" t="str">
            <v>OS</v>
          </cell>
          <cell r="S2" t="str">
            <v>SN</v>
          </cell>
          <cell r="T2" t="str">
            <v>NOT ELIGIBLE</v>
          </cell>
          <cell r="U2" t="str">
            <v>099</v>
          </cell>
          <cell r="V2" t="str">
            <v>NON-EU OTHER -OTHER</v>
          </cell>
          <cell r="W2" t="str">
            <v>MZ</v>
          </cell>
          <cell r="X2" t="str">
            <v>F1 OTHER - NON-TAXABLE</v>
          </cell>
          <cell r="Y2" t="str">
            <v>*****</v>
          </cell>
          <cell r="Z2" t="str">
            <v>NO</v>
          </cell>
          <cell r="AA2" t="str">
            <v>NO</v>
          </cell>
          <cell r="AB2" t="str">
            <v>NO</v>
          </cell>
          <cell r="AC2" t="str">
            <v>Claim 2a</v>
          </cell>
          <cell r="AD2" t="str">
            <v>TO BE COMPLETED</v>
          </cell>
          <cell r="AE2" t="str">
            <v>TO BE COMPLETED</v>
          </cell>
          <cell r="AF2" t="str">
            <v>CHECK STATUS OF THIS ONE, SHOULD BE ABLE TO SET UP AS CODE ALREADY CREATED.</v>
          </cell>
          <cell r="AG2" t="str">
            <v>IN PROGRESS</v>
          </cell>
          <cell r="AH2">
            <v>0.3</v>
          </cell>
        </row>
        <row r="3">
          <cell r="B3" t="str">
            <v>TBA2</v>
          </cell>
          <cell r="C3" t="str">
            <v>JISC AWARD IAN TILSED</v>
          </cell>
          <cell r="D3" t="str">
            <v>YES</v>
          </cell>
          <cell r="E3" t="str">
            <v>N</v>
          </cell>
          <cell r="F3" t="str">
            <v>1-PA-L-000-000-UPA02-A500-PQPA059</v>
          </cell>
          <cell r="G3" t="str">
            <v>IAN TILSED</v>
          </cell>
          <cell r="H3" t="str">
            <v>N/A</v>
          </cell>
          <cell r="I3" t="str">
            <v>GV Grants</v>
          </cell>
          <cell r="J3" t="str">
            <v>PA</v>
          </cell>
          <cell r="K3" t="str">
            <v>£</v>
          </cell>
          <cell r="L3">
            <v>14582</v>
          </cell>
          <cell r="M3" t="str">
            <v>JISC</v>
          </cell>
          <cell r="N3">
            <v>40330</v>
          </cell>
          <cell r="O3">
            <v>40602</v>
          </cell>
          <cell r="P3">
            <v>40330</v>
          </cell>
          <cell r="Q3">
            <v>40602</v>
          </cell>
          <cell r="R3" t="str">
            <v>OS</v>
          </cell>
          <cell r="S3" t="str">
            <v>SN</v>
          </cell>
          <cell r="T3" t="str">
            <v>NOT ELIGIBLE</v>
          </cell>
          <cell r="U3" t="str">
            <v>099</v>
          </cell>
          <cell r="V3" t="str">
            <v>NON-EU OTHER -OTHER</v>
          </cell>
          <cell r="W3" t="str">
            <v>MZ</v>
          </cell>
          <cell r="X3" t="str">
            <v>F1 OTHER - NON-TAXABLE</v>
          </cell>
          <cell r="Y3" t="str">
            <v>*****</v>
          </cell>
          <cell r="Z3" t="str">
            <v>NO</v>
          </cell>
          <cell r="AA3" t="str">
            <v>NO</v>
          </cell>
          <cell r="AB3" t="str">
            <v>NO</v>
          </cell>
          <cell r="AC3" t="str">
            <v>Claim 1</v>
          </cell>
          <cell r="AD3" t="str">
            <v>TO BE COMPLETED</v>
          </cell>
          <cell r="AE3" t="str">
            <v>TO BE COMPLETED</v>
          </cell>
          <cell r="AF3" t="str">
            <v>RETROSPECTIVE PCF REQUIRED UPDATE AS PER BUDGET (PINK TAB)</v>
          </cell>
          <cell r="AG3" t="str">
            <v>IN PROGRESS</v>
          </cell>
          <cell r="AH3">
            <v>0.6</v>
          </cell>
        </row>
        <row r="4">
          <cell r="B4" t="str">
            <v>TBA3</v>
          </cell>
          <cell r="C4" t="str">
            <v>JISC AWARD SUE BURKILL</v>
          </cell>
          <cell r="D4" t="str">
            <v>YES</v>
          </cell>
          <cell r="E4" t="str">
            <v>N</v>
          </cell>
          <cell r="F4" t="str">
            <v>1-PA-L-000-000-UPA05-SPA35-A500-PQPA055</v>
          </cell>
          <cell r="G4" t="str">
            <v>SUE BURKILL</v>
          </cell>
          <cell r="H4" t="str">
            <v>N/A</v>
          </cell>
          <cell r="I4" t="str">
            <v>GV Grants</v>
          </cell>
          <cell r="J4" t="str">
            <v>PA</v>
          </cell>
          <cell r="K4" t="str">
            <v>£</v>
          </cell>
          <cell r="L4">
            <v>12500</v>
          </cell>
          <cell r="M4" t="str">
            <v>JISC</v>
          </cell>
          <cell r="N4">
            <v>40179</v>
          </cell>
          <cell r="O4">
            <v>41274</v>
          </cell>
          <cell r="P4">
            <v>40179</v>
          </cell>
          <cell r="Q4">
            <v>41274</v>
          </cell>
          <cell r="R4" t="str">
            <v>OS</v>
          </cell>
          <cell r="S4" t="str">
            <v>SN</v>
          </cell>
          <cell r="T4" t="str">
            <v>NOT ELIGIBLE</v>
          </cell>
          <cell r="U4" t="str">
            <v>099</v>
          </cell>
          <cell r="V4" t="str">
            <v>NON-EU OTHER -OTHER</v>
          </cell>
          <cell r="W4" t="str">
            <v>MZ</v>
          </cell>
          <cell r="X4" t="str">
            <v>F1 OTHER - NON-TAXABLE</v>
          </cell>
          <cell r="Y4" t="str">
            <v>*****</v>
          </cell>
          <cell r="Z4" t="str">
            <v>YES</v>
          </cell>
          <cell r="AA4" t="str">
            <v>NO</v>
          </cell>
          <cell r="AB4" t="str">
            <v>NO</v>
          </cell>
          <cell r="AC4" t="str">
            <v>Claim 2a</v>
          </cell>
          <cell r="AD4" t="str">
            <v>INVOICE TO BRADFORD - ADDITIONAL INFO REQUIRED</v>
          </cell>
          <cell r="AE4" t="str">
            <v>TO BE COMPLETED</v>
          </cell>
          <cell r="AF4" t="str">
            <v>"GOES ON AS AN AWARD, 1 LINER - £12,500 AWARDED" - CHECK WITH STEVE WHERE WE ARE ON THIS ONE - ALSO NEED TO RE DO BUDGET SHEET ON PAC</v>
          </cell>
          <cell r="AG4" t="str">
            <v>IN PROGRESS</v>
          </cell>
          <cell r="AH4">
            <v>0.6</v>
          </cell>
        </row>
        <row r="5">
          <cell r="B5">
            <v>81819</v>
          </cell>
          <cell r="C5" t="str">
            <v>TRANSFOP</v>
          </cell>
          <cell r="D5" t="str">
            <v>NO</v>
          </cell>
          <cell r="E5" t="str">
            <v>P</v>
          </cell>
          <cell r="F5" t="str">
            <v>1-SC-P-000-000-003-FR-A1-05020</v>
          </cell>
          <cell r="G5" t="str">
            <v>STEVE MCCORRISTON</v>
          </cell>
          <cell r="H5" t="str">
            <v>N/A</v>
          </cell>
          <cell r="I5" t="str">
            <v>BUSINESS SCHOOL</v>
          </cell>
          <cell r="J5" t="str">
            <v>SC</v>
          </cell>
          <cell r="K5" t="str">
            <v>€</v>
          </cell>
          <cell r="L5">
            <v>195288</v>
          </cell>
          <cell r="M5" t="str">
            <v>EUROPEAN COMMISSION</v>
          </cell>
          <cell r="N5">
            <v>40544</v>
          </cell>
          <cell r="O5">
            <v>41639</v>
          </cell>
          <cell r="P5">
            <v>40544</v>
          </cell>
          <cell r="Q5">
            <v>41639</v>
          </cell>
          <cell r="R5" t="str">
            <v>OS</v>
          </cell>
          <cell r="S5" t="str">
            <v>SN</v>
          </cell>
          <cell r="T5" t="str">
            <v>ECONOMICS &amp; ECONOMETRICS - ECONOMICS</v>
          </cell>
          <cell r="U5" t="str">
            <v>003</v>
          </cell>
          <cell r="V5" t="str">
            <v>European Commission</v>
          </cell>
          <cell r="W5" t="str">
            <v>FR</v>
          </cell>
          <cell r="X5" t="str">
            <v>A1 COLLABORATIVE</v>
          </cell>
          <cell r="Y5" t="str">
            <v>05020</v>
          </cell>
          <cell r="Z5" t="str">
            <v>NO</v>
          </cell>
          <cell r="AA5" t="str">
            <v>NO</v>
          </cell>
          <cell r="AB5" t="str">
            <v>NO</v>
          </cell>
          <cell r="AC5" t="str">
            <v>Claim 2a</v>
          </cell>
          <cell r="AD5" t="str">
            <v>We have already received PreFiancing of €599,995.20 inclusive of the Gaurantee fund.  The actual ammount received into our EUR bank account valued 17/12/10 was €549,987.18 net of a bank charge if €8.42.  The breakdown of the prefinancing is €599,995.20 of which €49,999.60 relates to the Gaurantee fund.</v>
          </cell>
          <cell r="AE5" t="str">
            <v>The Project is divided into reporting periods of the following duration - P1: from month 1 to 18  P2: from month 19 to the last month of the project.  European Commission's address: Commissin of the European Union, Attn. Mr Patrice Lemaitre, DG Research - SDME 8/66, B-1049 Brussels.</v>
          </cell>
          <cell r="AF5" t="str">
            <v xml:space="preserve"> - ALLOCATE NUMBER FROM GRANT MONITORING SPREADSHEET, ASCERTAIN EXETERS PORTION OF AWARD, UPDATE PAC, WE DO HAVE A SIGNED CONTRACT</v>
          </cell>
          <cell r="AG5" t="str">
            <v>IN PROGRESS</v>
          </cell>
          <cell r="AH5">
            <v>0.95</v>
          </cell>
        </row>
        <row r="6">
          <cell r="B6" t="str">
            <v>TBA4</v>
          </cell>
          <cell r="C6" t="str">
            <v>CONCUR</v>
          </cell>
          <cell r="D6" t="str">
            <v>NO</v>
          </cell>
          <cell r="E6" t="str">
            <v>P</v>
          </cell>
          <cell r="F6" t="str">
            <v>TO CREATE - POSSIBLY GM CODE</v>
          </cell>
          <cell r="G6" t="str">
            <v>JOVISA ZUNIC</v>
          </cell>
          <cell r="H6" t="str">
            <v>N/A</v>
          </cell>
          <cell r="I6" t="str">
            <v>SEMPS</v>
          </cell>
          <cell r="J6" t="str">
            <v>SH</v>
          </cell>
          <cell r="K6" t="str">
            <v>€</v>
          </cell>
          <cell r="L6">
            <v>35672</v>
          </cell>
          <cell r="M6" t="str">
            <v>EUROPEAN COMMISSION</v>
          </cell>
          <cell r="N6">
            <v>39828</v>
          </cell>
          <cell r="O6">
            <v>40922</v>
          </cell>
          <cell r="P6">
            <v>39828</v>
          </cell>
          <cell r="Q6">
            <v>40922</v>
          </cell>
          <cell r="R6" t="str">
            <v>OS</v>
          </cell>
          <cell r="S6" t="str">
            <v>SN</v>
          </cell>
          <cell r="T6" t="str">
            <v>COMP SCI &amp; INFORMATICS</v>
          </cell>
          <cell r="U6" t="str">
            <v>010</v>
          </cell>
          <cell r="V6" t="str">
            <v>European Commission</v>
          </cell>
          <cell r="W6" t="str">
            <v>FR</v>
          </cell>
          <cell r="X6" t="str">
            <v>B1 NON-COLLABORATIVE</v>
          </cell>
          <cell r="Y6" t="str">
            <v>*****</v>
          </cell>
          <cell r="Z6" t="str">
            <v>NO</v>
          </cell>
          <cell r="AA6" t="str">
            <v>NO</v>
          </cell>
          <cell r="AB6" t="str">
            <v>NO</v>
          </cell>
          <cell r="AC6" t="str">
            <v>Claim 3</v>
          </cell>
          <cell r="AF6" t="str">
            <v>LACK OF INFORMATION - NO PCF - NO SIGNED CONTRACT -NO START DATE - SPEAK TO ENDA.  ENDA CHASING JOVISA AS NO SIGNED PARTNERSHIP AGREEMENT, THEREFORE NO BUDGET, THEREFORE CANNOT SET UP OR INVOICE LEAD PARTNER.  10.02.11</v>
          </cell>
          <cell r="AG6" t="str">
            <v>PENDED AWAITING CONTRACT</v>
          </cell>
          <cell r="AH6">
            <v>0.4</v>
          </cell>
        </row>
        <row r="7">
          <cell r="B7">
            <v>107342</v>
          </cell>
          <cell r="C7" t="str">
            <v>JISC SU MILWARD</v>
          </cell>
          <cell r="D7" t="str">
            <v>YES</v>
          </cell>
          <cell r="E7" t="str">
            <v>N</v>
          </cell>
          <cell r="F7" t="str">
            <v>1-PA-L-000-000-UPA02-SPA10-PQPA057</v>
          </cell>
          <cell r="G7" t="str">
            <v>SUE MILWARD</v>
          </cell>
          <cell r="H7" t="str">
            <v>N/A</v>
          </cell>
          <cell r="I7" t="str">
            <v>GV Grants</v>
          </cell>
          <cell r="J7" t="str">
            <v>PA</v>
          </cell>
          <cell r="K7" t="str">
            <v>£</v>
          </cell>
          <cell r="L7">
            <v>28227</v>
          </cell>
          <cell r="M7" t="str">
            <v>JISC</v>
          </cell>
          <cell r="N7">
            <v>40360</v>
          </cell>
          <cell r="O7">
            <v>40543</v>
          </cell>
          <cell r="P7">
            <v>40360</v>
          </cell>
          <cell r="Q7">
            <v>40543</v>
          </cell>
          <cell r="R7" t="str">
            <v>OS</v>
          </cell>
          <cell r="S7" t="str">
            <v>SN</v>
          </cell>
          <cell r="T7" t="str">
            <v>NOT ELIGIBLE</v>
          </cell>
          <cell r="U7" t="str">
            <v>099</v>
          </cell>
          <cell r="V7" t="str">
            <v>NON-EU OTHER -OTHER</v>
          </cell>
          <cell r="W7" t="str">
            <v>MZ</v>
          </cell>
          <cell r="X7" t="str">
            <v>B1 NON-COLLABORATIVE</v>
          </cell>
          <cell r="Y7" t="str">
            <v>*****</v>
          </cell>
          <cell r="Z7" t="str">
            <v>NO</v>
          </cell>
          <cell r="AA7" t="str">
            <v>NO</v>
          </cell>
          <cell r="AB7" t="str">
            <v>NO</v>
          </cell>
          <cell r="AC7" t="str">
            <v>Claim 2a</v>
          </cell>
          <cell r="AD7" t="str">
            <v>PROFILE PAYMENTS PAID BY HEFCE ON OR ABOUT THE 20TH OF JULY AND OCTOBER</v>
          </cell>
          <cell r="AF7" t="str">
            <v>SHOULD BE ABLE TO SET UP AS CODE CREATED.  CHECK STATUS OF THIS ONE</v>
          </cell>
          <cell r="AG7" t="str">
            <v>IN PROGRESS</v>
          </cell>
          <cell r="AH7">
            <v>0.4</v>
          </cell>
        </row>
        <row r="8">
          <cell r="B8">
            <v>84134</v>
          </cell>
          <cell r="C8" t="str">
            <v>Robust Enzymes</v>
          </cell>
          <cell r="D8" t="str">
            <v>NO</v>
          </cell>
          <cell r="E8" t="str">
            <v>P</v>
          </cell>
          <cell r="F8" t="str">
            <v>1-SW-P-000-000-031-FR-B1-04974</v>
          </cell>
          <cell r="G8" t="str">
            <v>JENNY LITTLECHILD</v>
          </cell>
          <cell r="H8" t="str">
            <v>N/A</v>
          </cell>
          <cell r="I8" t="str">
            <v>SBS</v>
          </cell>
          <cell r="J8" t="str">
            <v>SW</v>
          </cell>
          <cell r="K8" t="str">
            <v>€</v>
          </cell>
          <cell r="M8" t="str">
            <v>EUROPEAN COMMISSION</v>
          </cell>
          <cell r="N8">
            <v>40575</v>
          </cell>
          <cell r="O8">
            <v>41670</v>
          </cell>
          <cell r="P8">
            <v>40575</v>
          </cell>
          <cell r="Q8">
            <v>41670</v>
          </cell>
          <cell r="R8" t="str">
            <v>OS</v>
          </cell>
          <cell r="S8" t="str">
            <v>SN</v>
          </cell>
          <cell r="T8" t="str">
            <v>BIOLOGICAL SCI - EXETER</v>
          </cell>
          <cell r="U8" t="str">
            <v>031</v>
          </cell>
          <cell r="V8" t="str">
            <v>European Commission</v>
          </cell>
          <cell r="W8" t="str">
            <v>FR</v>
          </cell>
          <cell r="X8" t="str">
            <v>B1 NON-COLLABORATIVE</v>
          </cell>
          <cell r="Y8" t="str">
            <v>*****</v>
          </cell>
          <cell r="Z8" t="str">
            <v>YES</v>
          </cell>
          <cell r="AA8" t="str">
            <v>NO</v>
          </cell>
          <cell r="AB8" t="str">
            <v>NO</v>
          </cell>
          <cell r="AC8" t="str">
            <v>Claim 3</v>
          </cell>
          <cell r="AF8" t="str">
            <v>HOTZYME - SIGNED PCF ON FILE / NO CONTRACT / CHECK PAC STATUS</v>
          </cell>
          <cell r="AG8" t="str">
            <v>PENDED AWAITING CONTRACT</v>
          </cell>
          <cell r="AH8">
            <v>0.2</v>
          </cell>
        </row>
        <row r="9">
          <cell r="B9">
            <v>91181</v>
          </cell>
          <cell r="C9" t="str">
            <v>Modeling In Ecology; Does Simple Always Equate to General</v>
          </cell>
          <cell r="D9" t="str">
            <v>NO</v>
          </cell>
          <cell r="E9" t="str">
            <v>P</v>
          </cell>
          <cell r="F9" t="str">
            <v>1-SW-P-000-000-030-JZ-B1-05013</v>
          </cell>
          <cell r="G9" t="str">
            <v>MATTHEW EVANS</v>
          </cell>
          <cell r="H9" t="str">
            <v>N/A</v>
          </cell>
          <cell r="I9" t="str">
            <v>SBS</v>
          </cell>
          <cell r="J9" t="str">
            <v>SW</v>
          </cell>
          <cell r="K9" t="str">
            <v>€</v>
          </cell>
          <cell r="L9">
            <v>14000</v>
          </cell>
          <cell r="M9" t="str">
            <v>European Science Foundation</v>
          </cell>
          <cell r="N9">
            <v>40791</v>
          </cell>
          <cell r="O9">
            <v>40792</v>
          </cell>
          <cell r="P9">
            <v>40791</v>
          </cell>
          <cell r="Q9">
            <v>40792</v>
          </cell>
          <cell r="R9" t="str">
            <v>OS</v>
          </cell>
          <cell r="S9" t="str">
            <v>SN</v>
          </cell>
          <cell r="T9" t="str">
            <v>BIOLOGICAL SCI - CORNWALL</v>
          </cell>
          <cell r="U9" t="str">
            <v>030</v>
          </cell>
          <cell r="V9" t="str">
            <v>EU OTHER - OTHER</v>
          </cell>
          <cell r="W9" t="str">
            <v>JZ</v>
          </cell>
          <cell r="X9" t="str">
            <v>B1 NON-COLLABORATIVE</v>
          </cell>
          <cell r="Y9" t="str">
            <v>05013</v>
          </cell>
          <cell r="Z9" t="str">
            <v>NO</v>
          </cell>
          <cell r="AA9" t="str">
            <v>NO</v>
          </cell>
          <cell r="AB9" t="str">
            <v>NO</v>
          </cell>
          <cell r="AC9" t="str">
            <v>Claim 2a</v>
          </cell>
          <cell r="AD9" t="str">
            <v>PROFILE PAYMENT  -REF EW10-054</v>
          </cell>
          <cell r="AE9" t="str">
            <v>ONE DAY WORKSHOP / MEETING FOR WHICH WE HAVE BEEN AWARDED 14,000 EURO CONTACT DETAILS EUROPEAN SPACE AGENCY, EUROPEAN SCIENCE FOUNDATION, 1 QUAI LEZAY-MARNESIA, BP 90015, 67080 STRASBOURG CEDEX, FRANCE. TEL +33 (0)3  88 76 71 16 FAX +33 (0)3 88 36 69 45</v>
          </cell>
          <cell r="AF9" t="str">
            <v>WE HAVE SCANNED COPY OF OFFER LETTER - CAROLINE PROVIDED WITH CODE - APPEARS TO BE 1 DAY WORKSHOP</v>
          </cell>
          <cell r="AG9" t="str">
            <v>OFFER LETTER RECEIVED</v>
          </cell>
          <cell r="AH9">
            <v>0.95</v>
          </cell>
          <cell r="AI9" t="str">
            <v>With Su to Check 15/02 - Now with Mark, Su will check retrospectively</v>
          </cell>
        </row>
        <row r="10">
          <cell r="B10">
            <v>81931</v>
          </cell>
          <cell r="C10" t="str">
            <v>Coberon</v>
          </cell>
          <cell r="D10" t="str">
            <v>NO</v>
          </cell>
          <cell r="E10" t="str">
            <v>P</v>
          </cell>
          <cell r="F10" t="str">
            <v>1-SC-P-000-000-002-FR-B1-04775</v>
          </cell>
          <cell r="G10" t="str">
            <v>ALEX THOMPSON</v>
          </cell>
          <cell r="H10" t="str">
            <v>N/A</v>
          </cell>
          <cell r="I10" t="str">
            <v>BUSINESS SCHOOL</v>
          </cell>
          <cell r="J10" t="str">
            <v>SC</v>
          </cell>
          <cell r="K10" t="str">
            <v>€</v>
          </cell>
          <cell r="L10">
            <v>33727.72</v>
          </cell>
          <cell r="M10" t="str">
            <v>EUROPEAN COMMISSION</v>
          </cell>
          <cell r="N10">
            <v>40452</v>
          </cell>
          <cell r="O10">
            <v>42277</v>
          </cell>
          <cell r="P10">
            <v>40452</v>
          </cell>
          <cell r="Q10">
            <v>42277</v>
          </cell>
          <cell r="R10" t="str">
            <v>OS</v>
          </cell>
          <cell r="S10" t="str">
            <v>SN</v>
          </cell>
          <cell r="T10" t="str">
            <v>BUSINESS &amp; MANAGEMENT - MANAGEMENT</v>
          </cell>
          <cell r="U10" t="str">
            <v>002</v>
          </cell>
          <cell r="V10" t="str">
            <v>European Commission</v>
          </cell>
          <cell r="W10" t="str">
            <v>FR</v>
          </cell>
          <cell r="X10" t="str">
            <v>B1 NON-COLLABORATIVE</v>
          </cell>
          <cell r="Y10" t="str">
            <v>04775</v>
          </cell>
          <cell r="Z10" t="str">
            <v>NO</v>
          </cell>
          <cell r="AA10" t="str">
            <v>NO</v>
          </cell>
          <cell r="AB10" t="str">
            <v>NO</v>
          </cell>
          <cell r="AC10" t="str">
            <v>Claim 2a</v>
          </cell>
          <cell r="AF10" t="str">
            <v>CODE CREATED.  DOES THE 002 RELATE TO UOA IF SO SHOULD BE 003 AND MAY NEED A JOURNAL.  WE HAVE SIGNED PARTNERSHIP AGREEMENT, LETTER OF INTENT, A SIGNED GRANT AGREEMENT</v>
          </cell>
          <cell r="AG10" t="str">
            <v>IN PROGRESS</v>
          </cell>
          <cell r="AH10">
            <v>0.65</v>
          </cell>
          <cell r="AI10" t="str">
            <v>With Steve</v>
          </cell>
        </row>
        <row r="11">
          <cell r="B11">
            <v>89929</v>
          </cell>
          <cell r="C11" t="str">
            <v>Konstanz</v>
          </cell>
          <cell r="D11" t="str">
            <v>NO</v>
          </cell>
          <cell r="E11" t="str">
            <v>P</v>
          </cell>
          <cell r="F11" t="str">
            <v>1-SL-P-000-000-063-QZ-F2-04867</v>
          </cell>
          <cell r="G11" t="str">
            <v>ANDREW PICKERING</v>
          </cell>
          <cell r="H11" t="str">
            <v>N/A</v>
          </cell>
          <cell r="I11" t="str">
            <v>HUSS</v>
          </cell>
          <cell r="J11" t="str">
            <v>SL</v>
          </cell>
          <cell r="K11" t="str">
            <v>£</v>
          </cell>
          <cell r="L11">
            <v>11000</v>
          </cell>
          <cell r="M11" t="str">
            <v>GERMAN RESEARCH FOUNDATION (DFG) VIA DURHAM</v>
          </cell>
          <cell r="N11">
            <v>40452</v>
          </cell>
          <cell r="O11">
            <v>40534</v>
          </cell>
          <cell r="P11">
            <v>40544</v>
          </cell>
          <cell r="Q11">
            <v>40816</v>
          </cell>
          <cell r="R11" t="str">
            <v>OS</v>
          </cell>
          <cell r="S11" t="str">
            <v>SR</v>
          </cell>
          <cell r="T11" t="str">
            <v>SOCIOLOGY - SSIS</v>
          </cell>
          <cell r="U11" t="str">
            <v>063</v>
          </cell>
          <cell r="V11" t="str">
            <v>OTHER SOURCES - OTHER</v>
          </cell>
          <cell r="W11" t="str">
            <v>QZ</v>
          </cell>
          <cell r="X11" t="str">
            <v>F2 OTHER - TAXABLE</v>
          </cell>
          <cell r="Y11" t="str">
            <v>04867</v>
          </cell>
          <cell r="Z11" t="str">
            <v>NO</v>
          </cell>
          <cell r="AA11" t="str">
            <v>NO</v>
          </cell>
          <cell r="AB11" t="str">
            <v>NO</v>
          </cell>
          <cell r="AC11" t="str">
            <v>Claim 2a</v>
          </cell>
          <cell r="AD11" t="str">
            <v>PAYMENT BY INVIOCE EMAIL FROM FRED GIROD DATED 01/02/10 REFERES. 2 AMOUNTS OF £17,500 TO BE INVOICE IN TO SEPERATE TRANCHES.  TRANCHE 1 INVOICE ALREADY SENT (£17,500 AT 0.86325) TRANCHE 2 INVOICE TO BE SENT IN APRIL.  THE UNIVERSITY OF KONSTANZ HAVE ALSO CONFIRMED IN EMAIL THAT THE WILL ALSO REIMBURSE ANY OUT OF POCKET EXPENSES RESULTING IN EXCHANGE RATE MOVEMENTS.</v>
          </cell>
          <cell r="AE11" t="str">
            <v>SEE ABOVE</v>
          </cell>
          <cell r="AF11" t="str">
            <v>NOT THE EXRC CLUSTER - THEY HAVE THEIR OWN - GERMAN RESEARCH FOUNDATION (DGF) - WE HAVE A SIGNED PCF - WE DO NOT HAVE A SIGNED CONTRACT, HOWEVER, WE HAVE A RAFT OF EMAIL CORRESPONDENCE EXPRESSING WILLINGNESS AND REQUESTING PAYMENT DETAILS AND WE HAVE INVOICED.  WE HAVE A SIGNED OFFER LETTER - BUDGET BREAKDOWN REQUIRED</v>
          </cell>
          <cell r="AG11" t="str">
            <v>ACTIVE</v>
          </cell>
          <cell r="AH11">
            <v>0.95</v>
          </cell>
          <cell r="AI11" t="str">
            <v>On Shelf awaiting PAC Update</v>
          </cell>
        </row>
        <row r="12">
          <cell r="B12">
            <v>87867</v>
          </cell>
          <cell r="C12" t="str">
            <v>A Record of Rapid Climate Change from the Pyrenees, Spain</v>
          </cell>
          <cell r="D12" t="str">
            <v>NO</v>
          </cell>
          <cell r="E12" t="str">
            <v>P</v>
          </cell>
          <cell r="F12" t="str">
            <v>1-SK-P-000-000-016-FR-B1-04996</v>
          </cell>
          <cell r="G12" t="str">
            <v>TIM BARROWS</v>
          </cell>
          <cell r="H12" t="str">
            <v>N/A</v>
          </cell>
          <cell r="I12" t="str">
            <v>GEOGRAPHY</v>
          </cell>
          <cell r="J12" t="str">
            <v>SK</v>
          </cell>
          <cell r="K12" t="str">
            <v>€</v>
          </cell>
          <cell r="L12">
            <v>100000</v>
          </cell>
          <cell r="M12" t="str">
            <v>EUROPEAN COMMISSION</v>
          </cell>
          <cell r="N12">
            <v>40544</v>
          </cell>
          <cell r="O12">
            <v>42004</v>
          </cell>
          <cell r="P12">
            <v>40603</v>
          </cell>
          <cell r="Q12">
            <v>42063</v>
          </cell>
          <cell r="R12" t="str">
            <v>OS</v>
          </cell>
          <cell r="S12" t="str">
            <v>SN</v>
          </cell>
          <cell r="T12" t="str">
            <v>GEO &amp; ENV - EXETER</v>
          </cell>
          <cell r="U12" t="str">
            <v>016</v>
          </cell>
          <cell r="V12" t="str">
            <v>European Commission</v>
          </cell>
          <cell r="W12" t="str">
            <v>FR</v>
          </cell>
          <cell r="X12" t="str">
            <v>B1 NON-COLLABORATIVE</v>
          </cell>
          <cell r="Y12" t="str">
            <v>04996</v>
          </cell>
          <cell r="Z12" t="str">
            <v>NO</v>
          </cell>
          <cell r="AA12" t="str">
            <v>NO</v>
          </cell>
          <cell r="AB12" t="str">
            <v>NO</v>
          </cell>
          <cell r="AC12" t="str">
            <v>Claim 1</v>
          </cell>
          <cell r="AD12" t="str">
            <v>The project is divided into reporting periods of the following duration: P1: for month 1 to 24 P2: from month 25 to the last month of the project.  Award amount €100,000.  A Pre-finincing amount of €50,000 shall be paid to the beneficiary of which €5,000 will be deducted for the Gaurantee fund.  We have already received this value 21/01/2011. (€50,000 - €45,000 - €8.45 bank charge).</v>
          </cell>
          <cell r="AE12" t="str">
            <v>Contaact Address - Research Executive Agency, P3 - Marie Curie Reintergration Grnats and Researchers Night, COV 2, B-1049, Brussels, Belgium. Email - rea-mariecurie-rg@ec.europa.eu</v>
          </cell>
          <cell r="AF12" t="str">
            <v>MARIE CURIE - REINTERGRATION GRANT AGREEMENT SIGNED - UNIVERSITY OF EXETER HAVE RECEIVED €44,991.55 INTO BANK ACCOUNT</v>
          </cell>
          <cell r="AG12" t="str">
            <v>IN PROGRESS</v>
          </cell>
          <cell r="AH12">
            <v>0.95</v>
          </cell>
          <cell r="AI12" t="str">
            <v>On Shelf awaiting PAC Update</v>
          </cell>
        </row>
        <row r="13">
          <cell r="B13">
            <v>104320</v>
          </cell>
          <cell r="C13" t="str">
            <v>Enhanced NFT ToolBox</v>
          </cell>
          <cell r="D13" t="str">
            <v>NO</v>
          </cell>
          <cell r="E13" t="str">
            <v>P</v>
          </cell>
          <cell r="F13" t="str">
            <v>1-SH-P-000-000-020-JZ-B1-04984</v>
          </cell>
          <cell r="G13" t="str">
            <v>DECLAN BATES</v>
          </cell>
          <cell r="H13" t="str">
            <v>PRATHYUSH MENC</v>
          </cell>
          <cell r="I13" t="str">
            <v>SEMPS</v>
          </cell>
          <cell r="J13" t="str">
            <v>SH</v>
          </cell>
          <cell r="K13" t="str">
            <v>€</v>
          </cell>
          <cell r="L13">
            <v>70000</v>
          </cell>
          <cell r="M13" t="str">
            <v>EUROPEAN COMMISSION</v>
          </cell>
          <cell r="N13">
            <v>40219</v>
          </cell>
          <cell r="O13">
            <v>40708</v>
          </cell>
          <cell r="P13">
            <v>40219</v>
          </cell>
          <cell r="Q13">
            <v>40708</v>
          </cell>
          <cell r="R13" t="str">
            <v>OS</v>
          </cell>
          <cell r="S13" t="str">
            <v>SR</v>
          </cell>
          <cell r="T13" t="str">
            <v>GENERAL ENGINEERING AND MINERAL AND MINING ENGINEERING - FUNCTIONAL MATERIALS</v>
          </cell>
          <cell r="U13" t="str">
            <v>020</v>
          </cell>
          <cell r="V13" t="str">
            <v>EU OTHER - OTHER</v>
          </cell>
          <cell r="W13" t="str">
            <v>JZ</v>
          </cell>
          <cell r="X13" t="str">
            <v>B1 NON-COLLABORATIVE</v>
          </cell>
          <cell r="Y13" t="str">
            <v>04984</v>
          </cell>
          <cell r="Z13" t="str">
            <v>NO</v>
          </cell>
          <cell r="AA13" t="str">
            <v>NO</v>
          </cell>
          <cell r="AB13" t="str">
            <v>NO</v>
          </cell>
          <cell r="AC13" t="str">
            <v>Claim 2a</v>
          </cell>
          <cell r="AD13" t="str">
            <v>Payment by invoice to: NGC Aerospace France, 323 Chemin Des Plaines, Mouans Sartoux, 06370 France. The project is broken down in 3 phases: P1 €24,500, P2 €24,500, P3 €21,000 and is a fixed price contract.</v>
          </cell>
          <cell r="AE13" t="str">
            <v>The price is delivered duty paid for all deliverables, exclusive of import duties and VAT in accordance with the INCOTERMS 2000, to the addressees specified in Article 4, Clause 7 of the contract.  The subcontractor's (UOE) contribution to draft Final Report and Abstract shall be submitted electronically for approval no later than 20th April 2011.  All correspondence to be submitted to invoice address as stated above.  Please refer to clause 22 of the contract for details of milestones, prior to requesting payment in line with the phases mentioned above to ensure compliance.  Clause 28 of the contract makes reference to penalties for late deliveris.</v>
          </cell>
          <cell r="AF13" t="str">
            <v>SIGNED CONTRACT ON FILE</v>
          </cell>
          <cell r="AG13" t="str">
            <v>IN PROGRESS</v>
          </cell>
          <cell r="AH13">
            <v>0.95</v>
          </cell>
          <cell r="AI13" t="str">
            <v>With Mark to Set up</v>
          </cell>
        </row>
        <row r="14">
          <cell r="B14">
            <v>81829</v>
          </cell>
          <cell r="C14" t="str">
            <v>NOWAPHEN</v>
          </cell>
          <cell r="D14" t="str">
            <v>NO</v>
          </cell>
          <cell r="E14" t="str">
            <v>P</v>
          </cell>
          <cell r="F14" t="str">
            <v>1-SH-P-000-000-027-FR-B1-04983</v>
          </cell>
          <cell r="G14" t="str">
            <v>VOLODYMYR KRUGLYAK</v>
          </cell>
          <cell r="H14" t="str">
            <v>ROB HICKEN, FEODOR ORGIN, MISHA PORTNOI</v>
          </cell>
          <cell r="I14" t="str">
            <v>SEMPS</v>
          </cell>
          <cell r="J14" t="str">
            <v>SH</v>
          </cell>
          <cell r="K14" t="str">
            <v>€</v>
          </cell>
          <cell r="L14">
            <v>168948</v>
          </cell>
          <cell r="M14" t="str">
            <v>EUROPEAN COMMISSION</v>
          </cell>
          <cell r="N14">
            <v>40299</v>
          </cell>
          <cell r="O14">
            <v>42124</v>
          </cell>
          <cell r="P14">
            <v>40301</v>
          </cell>
          <cell r="Q14">
            <v>41761</v>
          </cell>
          <cell r="R14" t="str">
            <v>OS</v>
          </cell>
          <cell r="S14" t="str">
            <v>SN</v>
          </cell>
          <cell r="T14" t="str">
            <v>PHYSICS - ELECTROMAGNETIC MATERIALS</v>
          </cell>
          <cell r="U14" t="str">
            <v>027</v>
          </cell>
          <cell r="V14" t="str">
            <v>European Commission</v>
          </cell>
          <cell r="W14" t="str">
            <v>FR</v>
          </cell>
          <cell r="X14" t="str">
            <v>B1 NON-COLLABORATIVE</v>
          </cell>
          <cell r="Y14" t="str">
            <v>04983</v>
          </cell>
          <cell r="Z14" t="str">
            <v>NO</v>
          </cell>
          <cell r="AA14" t="str">
            <v>NO</v>
          </cell>
          <cell r="AB14" t="str">
            <v>NO</v>
          </cell>
          <cell r="AC14" t="str">
            <v>Claim 1</v>
          </cell>
          <cell r="AD14" t="str">
            <v>Overall Budget across all partners is €333,000. Exeter's slice is €156,000. However, as co-ordinator, Exeter can have 7%of the overall budget to pay for management activities such as the organisation of project meetings or workshops, as well as associated travel &amp; subsistence. Although partners can claim from this pot, Exeter will hold it. The revised budget for Exeter will therefore be €23,310 for management costs and €145,638 for the travel &amp; subsistence costs of researchers. Pre-Financing €183,150 to have 7% allocated to Exeter for Management part of pre-financing before pro-rataing the remaining amount between us and the partners.</v>
          </cell>
          <cell r="AE14" t="str">
            <v>WE ARE CO-ORDINATING. The Project is divided into reporting periods of the following duration - P1: from month 1 to 24  P2: from month 25 to the last month of the project. Form C required within 60 days of end of reporting periods so we need to communicate deadline to Partners for returning their reports to us so we can meet this deadline.</v>
          </cell>
          <cell r="AF14" t="str">
            <v>MARIE CURIE - SIGNED AGREEMENT ON FILE - UNSURE IF PAC RECORD EXISTS - WE HAVE RECEIVED €183,141.69 VALUE 31 DEC 2010</v>
          </cell>
          <cell r="AG14" t="str">
            <v>IN PROGRESS</v>
          </cell>
          <cell r="AH14">
            <v>0.95</v>
          </cell>
          <cell r="AI14" t="str">
            <v>With Mark to Set up</v>
          </cell>
        </row>
        <row r="15">
          <cell r="B15">
            <v>82152</v>
          </cell>
          <cell r="C15" t="str">
            <v>Optiject</v>
          </cell>
          <cell r="D15" t="str">
            <v>NO</v>
          </cell>
          <cell r="E15" t="str">
            <v>P</v>
          </cell>
          <cell r="F15" t="str">
            <v>1-SH-P-000-000-020-FR-A1-04914</v>
          </cell>
          <cell r="G15" t="str">
            <v>OANA GHITA</v>
          </cell>
          <cell r="H15" t="str">
            <v>N/A</v>
          </cell>
          <cell r="I15" t="str">
            <v>SEMPS</v>
          </cell>
          <cell r="J15" t="str">
            <v>SH</v>
          </cell>
          <cell r="K15" t="str">
            <v>€</v>
          </cell>
          <cell r="L15">
            <v>385928</v>
          </cell>
          <cell r="M15" t="str">
            <v>REA</v>
          </cell>
          <cell r="N15">
            <v>40544</v>
          </cell>
          <cell r="O15">
            <v>41274</v>
          </cell>
          <cell r="P15">
            <v>40544</v>
          </cell>
          <cell r="Q15">
            <v>41274</v>
          </cell>
          <cell r="R15" t="str">
            <v>OS</v>
          </cell>
          <cell r="S15" t="str">
            <v>SN</v>
          </cell>
          <cell r="T15" t="str">
            <v>GENERAL ENGINEERING AND MINERAL AND MINING ENGINEERING - FUNCTIONAL MATERIALS</v>
          </cell>
          <cell r="U15" t="str">
            <v>020</v>
          </cell>
          <cell r="V15" t="str">
            <v>European Commission</v>
          </cell>
          <cell r="W15" t="str">
            <v>FR</v>
          </cell>
          <cell r="X15" t="str">
            <v>A1 COLLABORATIVE</v>
          </cell>
          <cell r="Y15" t="str">
            <v>04914</v>
          </cell>
          <cell r="Z15" t="str">
            <v>NO</v>
          </cell>
          <cell r="AA15" t="str">
            <v>NO</v>
          </cell>
          <cell r="AB15" t="str">
            <v>NO</v>
          </cell>
          <cell r="AC15" t="str">
            <v>Claim 2a</v>
          </cell>
          <cell r="AD15" t="str">
            <v xml:space="preserve">The project is divided into two reporting periods P1: from month 1 to month 9 and P2: from month 10 to the last month of the project.  </v>
          </cell>
          <cell r="AE15" t="str">
            <v>Contact Details - Research Executive Agency, Unit S1 SME Actions 17/24, COV 2, B-1049 Brussels, Belgium  https://webgate.ec.europa.eu/FormC  Contact details for the Coordinator Digby Colm, Innovacio I Recerca Industrial I Sostenible SL, Parc Mediterrani de la Technologia, Edifico C4, Bloque Anexo, Planta Baja, Av. del, Canal Olimpic, 15 C4, Castelldefels 08860, Spain. Email cdigby@iris.cat</v>
          </cell>
          <cell r="AF15" t="str">
            <v>ENDA HAS CONTRACT IF NOT IN FILE</v>
          </cell>
          <cell r="AG15" t="str">
            <v>IN PROGRESS</v>
          </cell>
          <cell r="AH15">
            <v>0.95</v>
          </cell>
          <cell r="AI15" t="str">
            <v>With Mark to Set up</v>
          </cell>
          <cell r="AO15" t="str">
            <v>This was maked as 30% Complete, don't remember giving it to Mark to set up - Perhaps I didn't update spreadsheet?</v>
          </cell>
        </row>
        <row r="16">
          <cell r="B16">
            <v>102898</v>
          </cell>
          <cell r="C16" t="str">
            <v>Integrated Mining and Processing of Zinc Ore</v>
          </cell>
          <cell r="D16" t="str">
            <v>YES</v>
          </cell>
          <cell r="E16" t="str">
            <v>N</v>
          </cell>
          <cell r="F16" t="str">
            <v>1-SH-N-000-000-020-JZ-F2-05004</v>
          </cell>
          <cell r="G16" t="str">
            <v>HYLKE GLASS</v>
          </cell>
          <cell r="H16" t="str">
            <v>N/A</v>
          </cell>
          <cell r="I16" t="str">
            <v>SEMPS</v>
          </cell>
          <cell r="J16" t="str">
            <v>SH</v>
          </cell>
          <cell r="K16" t="str">
            <v>€</v>
          </cell>
          <cell r="L16">
            <v>77170.62</v>
          </cell>
          <cell r="M16" t="str">
            <v>DELFT UNIVERSITY OF TECHNOLOGY</v>
          </cell>
          <cell r="N16">
            <v>40210</v>
          </cell>
          <cell r="O16">
            <v>40482</v>
          </cell>
          <cell r="P16">
            <v>40210</v>
          </cell>
          <cell r="Q16">
            <v>40482</v>
          </cell>
          <cell r="R16" t="str">
            <v>ST</v>
          </cell>
          <cell r="S16" t="str">
            <v>SR</v>
          </cell>
          <cell r="T16" t="str">
            <v>GENERAL ENGINEERING AND MINERAL AND MINING ENGINEERING - FUNCTIONAL MATERIALS</v>
          </cell>
          <cell r="U16" t="str">
            <v>020</v>
          </cell>
          <cell r="V16" t="str">
            <v>EU OTHER - OTHER</v>
          </cell>
          <cell r="W16" t="str">
            <v>JZ</v>
          </cell>
          <cell r="X16" t="str">
            <v>F2 OTHER - TAXABLE</v>
          </cell>
          <cell r="Y16" t="str">
            <v>05004</v>
          </cell>
          <cell r="Z16" t="str">
            <v>NO</v>
          </cell>
          <cell r="AA16" t="str">
            <v>NO</v>
          </cell>
          <cell r="AB16" t="str">
            <v>NO</v>
          </cell>
          <cell r="AC16" t="str">
            <v>Claim 3</v>
          </cell>
          <cell r="AD16" t="str">
            <v>Invoice Full amount upon execution of the contract  €77,170.62 (Execution of contract confimed as being the point at which the contract was signed by Christine Hazell)</v>
          </cell>
          <cell r="AE16" t="str">
            <v>Time Table Start Date 01/02/2010 End Date 31/10/2010.  Delft University contact is Hans de Ruiter.</v>
          </cell>
          <cell r="AF16" t="str">
            <v>GONE TO FALL OUT - EMAIL FROM CHARLOTTE REFERS</v>
          </cell>
          <cell r="AG16" t="str">
            <v>FALL OUT</v>
          </cell>
          <cell r="AH16">
            <v>1</v>
          </cell>
        </row>
        <row r="17">
          <cell r="B17">
            <v>107608</v>
          </cell>
          <cell r="C17" t="str">
            <v>Ecoligical Effects of Light Polution</v>
          </cell>
          <cell r="D17" t="str">
            <v>NO</v>
          </cell>
          <cell r="E17" t="str">
            <v>P</v>
          </cell>
          <cell r="F17" t="str">
            <v>1-SW-P-000-000-031-FR-B1-05011</v>
          </cell>
          <cell r="G17" t="str">
            <v>KEVIN GASTON</v>
          </cell>
          <cell r="H17" t="str">
            <v>N/A</v>
          </cell>
          <cell r="I17" t="str">
            <v>SBS</v>
          </cell>
          <cell r="J17" t="str">
            <v>SW</v>
          </cell>
          <cell r="K17" t="str">
            <v>€</v>
          </cell>
          <cell r="L17">
            <v>1600000</v>
          </cell>
          <cell r="M17" t="str">
            <v>EUROPEAN COMMISSION</v>
          </cell>
          <cell r="N17">
            <v>40664</v>
          </cell>
          <cell r="O17">
            <v>42490</v>
          </cell>
          <cell r="P17">
            <v>40664</v>
          </cell>
          <cell r="Q17">
            <v>42490</v>
          </cell>
          <cell r="R17" t="str">
            <v>OS</v>
          </cell>
          <cell r="S17" t="str">
            <v>SN</v>
          </cell>
          <cell r="T17" t="str">
            <v>BIOLOGICAL SCI - EXETER</v>
          </cell>
          <cell r="U17" t="str">
            <v>031</v>
          </cell>
          <cell r="V17" t="str">
            <v>European Commission</v>
          </cell>
          <cell r="W17" t="str">
            <v>FR</v>
          </cell>
          <cell r="X17" t="str">
            <v>B1 NON-COLLABORATIVE</v>
          </cell>
          <cell r="Y17" t="str">
            <v>05011</v>
          </cell>
          <cell r="Z17" t="str">
            <v>NO</v>
          </cell>
          <cell r="AA17" t="str">
            <v>NO</v>
          </cell>
          <cell r="AB17" t="str">
            <v>NO</v>
          </cell>
          <cell r="AC17" t="str">
            <v>Claim 3</v>
          </cell>
          <cell r="AD17" t="str">
            <v>Financial Management Reporting Periods - P1: from 1 to month 18, P2: from month 19 to month 36, P3: from month 37 to month 54, P4: from month 55 to the last month of the project. Max Financial contribution by the union (i.e. The award amouont) €1,600,000.  Pre financing €640,000 of which €80,000 will be the contribution to the gaurantee fund.  Secial clause 6 - The Pre-financing shall be paid not earlier than 45 days before the start date of the project.</v>
          </cell>
          <cell r="AE17" t="str">
            <v>Contact Address for Commission - European Commission, European Research Council Executive Agency, ERC Executive Agency - C2, COV2, Rue do le Loi 200, B-1049 Brussels, Belgium.  IT systems - Form C submission  via FORCE, Scientific reports via SESAM.  For any other documents / queries email ERC-C2@ec.europa.eu.</v>
          </cell>
          <cell r="AF17" t="str">
            <v>NEW AWARD FOR BIOSCIENCES - EMAIL FROM CAROLINE TO SAY THEY WILL UNDERWRIGHT ANY RISK, THEREFORE CODE PROVIDED</v>
          </cell>
          <cell r="AG17" t="str">
            <v>IN PROGRESS</v>
          </cell>
          <cell r="AH17">
            <v>0.95</v>
          </cell>
          <cell r="AI17" t="str">
            <v>With Su to Check 15/02 - Now with Mark, Su will check retrospectively</v>
          </cell>
        </row>
        <row r="18">
          <cell r="B18">
            <v>81879</v>
          </cell>
          <cell r="C18" t="str">
            <v>Urgenche</v>
          </cell>
          <cell r="D18" t="str">
            <v>NO</v>
          </cell>
          <cell r="E18" t="str">
            <v>P</v>
          </cell>
          <cell r="F18" t="str">
            <v>1-SK-P-000-000-016-FR-B1-*****</v>
          </cell>
          <cell r="G18" t="str">
            <v>CLIVE SABLE</v>
          </cell>
          <cell r="H18" t="str">
            <v>N/A</v>
          </cell>
          <cell r="I18" t="str">
            <v>GEOGRAPHY</v>
          </cell>
          <cell r="J18" t="str">
            <v>SK</v>
          </cell>
          <cell r="K18" t="str">
            <v>€</v>
          </cell>
          <cell r="M18" t="str">
            <v>EUROPEAN COMMISSION</v>
          </cell>
          <cell r="N18">
            <v>40544</v>
          </cell>
          <cell r="O18">
            <v>41639</v>
          </cell>
          <cell r="P18">
            <v>40695</v>
          </cell>
          <cell r="Q18">
            <v>41790</v>
          </cell>
          <cell r="R18" t="str">
            <v>OS</v>
          </cell>
          <cell r="S18" t="str">
            <v>SN</v>
          </cell>
          <cell r="T18" t="str">
            <v>GEO &amp; ENV - EXETER</v>
          </cell>
          <cell r="U18" t="str">
            <v>016</v>
          </cell>
          <cell r="V18" t="str">
            <v>European Commission</v>
          </cell>
          <cell r="W18" t="str">
            <v>FR</v>
          </cell>
          <cell r="X18" t="str">
            <v>B1 NON-COLLABORATIVE</v>
          </cell>
          <cell r="Y18" t="str">
            <v>*****</v>
          </cell>
          <cell r="Z18" t="str">
            <v>TO BE PROVIDED</v>
          </cell>
          <cell r="AA18" t="str">
            <v>NO</v>
          </cell>
          <cell r="AB18" t="str">
            <v>NO</v>
          </cell>
          <cell r="AC18" t="str">
            <v>Claim 1</v>
          </cell>
          <cell r="AF18" t="str">
            <v>AWAITING COUNTERSINGED CONTRACT FROM COMMISSION - PCF HAS BEEN RE DONE - THERE HAS BEEN A CHANGE OF PROJECT OFFICER WHICH HAS SLOWED PROCESS DOWN. START DATE IS 01/06/2011</v>
          </cell>
          <cell r="AG18" t="str">
            <v>PENDED AWAITING CONTRACT</v>
          </cell>
          <cell r="AH18">
            <v>0.5</v>
          </cell>
        </row>
        <row r="19">
          <cell r="B19">
            <v>81651</v>
          </cell>
          <cell r="C19" t="str">
            <v>Marinet</v>
          </cell>
          <cell r="D19" t="str">
            <v>NO</v>
          </cell>
          <cell r="E19" t="str">
            <v>P</v>
          </cell>
          <cell r="F19" t="str">
            <v>1-SH-P-000-000-090-FR-B1-*****</v>
          </cell>
          <cell r="G19" t="str">
            <v>LARS JOHANNING</v>
          </cell>
          <cell r="H19" t="str">
            <v>N/A</v>
          </cell>
          <cell r="I19" t="str">
            <v>SEMPS</v>
          </cell>
          <cell r="J19" t="str">
            <v>SH</v>
          </cell>
          <cell r="K19" t="str">
            <v>€</v>
          </cell>
          <cell r="M19" t="str">
            <v>EUROPEAN COMMISSION</v>
          </cell>
          <cell r="N19">
            <v>40544</v>
          </cell>
          <cell r="O19">
            <v>42004</v>
          </cell>
          <cell r="P19">
            <v>40544</v>
          </cell>
          <cell r="Q19">
            <v>42004</v>
          </cell>
          <cell r="R19" t="str">
            <v>OS</v>
          </cell>
          <cell r="S19" t="str">
            <v>SN</v>
          </cell>
          <cell r="T19" t="str">
            <v>GENERAL ENGINEERING AND MINERAL AND MINING ENGINEERING - RENEWABLE ENERGY</v>
          </cell>
          <cell r="U19" t="str">
            <v>090</v>
          </cell>
          <cell r="V19" t="str">
            <v>European Commission</v>
          </cell>
          <cell r="W19" t="str">
            <v>FR</v>
          </cell>
          <cell r="X19" t="str">
            <v>B1 NON-COLLABORATIVE</v>
          </cell>
          <cell r="Y19" t="str">
            <v>*****</v>
          </cell>
          <cell r="Z19" t="str">
            <v>TO BE PROVIDED</v>
          </cell>
          <cell r="AA19" t="str">
            <v>NO</v>
          </cell>
          <cell r="AB19" t="str">
            <v>NO</v>
          </cell>
          <cell r="AC19" t="str">
            <v>Claim 2a</v>
          </cell>
          <cell r="AF19" t="str">
            <v>AWAITING CONTRACT - PCF HAS BEEN RE DONE</v>
          </cell>
          <cell r="AG19" t="str">
            <v>PENDED AWAITING CONTRACT</v>
          </cell>
          <cell r="AH19">
            <v>0.4</v>
          </cell>
        </row>
        <row r="20">
          <cell r="B20" t="str">
            <v>TBA8</v>
          </cell>
          <cell r="C20" t="str">
            <v>Combine</v>
          </cell>
          <cell r="D20" t="str">
            <v>NO</v>
          </cell>
          <cell r="E20" t="str">
            <v>P</v>
          </cell>
          <cell r="F20" t="str">
            <v>1-SH-P-000-000-007-FR-B1-*****</v>
          </cell>
          <cell r="G20" t="str">
            <v>PIERE FRIEDLINGSTEIN</v>
          </cell>
          <cell r="H20" t="str">
            <v>N/A</v>
          </cell>
          <cell r="I20" t="str">
            <v>SEMPS</v>
          </cell>
          <cell r="J20" t="str">
            <v>SH</v>
          </cell>
          <cell r="K20" t="str">
            <v>€</v>
          </cell>
          <cell r="M20" t="str">
            <v>EUROPEAN COMMISSION</v>
          </cell>
          <cell r="N20">
            <v>40544</v>
          </cell>
          <cell r="O20">
            <v>41394</v>
          </cell>
          <cell r="P20">
            <v>40544</v>
          </cell>
          <cell r="Q20">
            <v>41394</v>
          </cell>
          <cell r="R20" t="str">
            <v>OS</v>
          </cell>
          <cell r="S20" t="str">
            <v>SN</v>
          </cell>
          <cell r="T20" t="str">
            <v>MATHEMATICAL SCIENCES - CLIMATE SYSTEMS</v>
          </cell>
          <cell r="U20" t="str">
            <v>007</v>
          </cell>
          <cell r="V20" t="str">
            <v>European Commission</v>
          </cell>
          <cell r="W20" t="str">
            <v>FR</v>
          </cell>
          <cell r="X20" t="str">
            <v>B1 NON-COLLABORATIVE</v>
          </cell>
          <cell r="Y20" t="str">
            <v>*****</v>
          </cell>
          <cell r="Z20" t="str">
            <v>TO BE PROVIDED</v>
          </cell>
          <cell r="AA20" t="str">
            <v>NO</v>
          </cell>
          <cell r="AB20" t="str">
            <v>NO</v>
          </cell>
          <cell r="AC20" t="str">
            <v>Claim 3</v>
          </cell>
          <cell r="AF20" t="str">
            <v>TRANSFERING IN FROM ANOTHER INSTITUION - THEREFORE NOTHING ON PAC - IF AWAITING CONTRACT CAN COLLEGE UNDERWRIGHT RISK?</v>
          </cell>
          <cell r="AG20" t="str">
            <v>PENDED  AWAITING CONTRACT</v>
          </cell>
          <cell r="AH20">
            <v>0.2</v>
          </cell>
        </row>
        <row r="21">
          <cell r="B21">
            <v>90075</v>
          </cell>
          <cell r="C21" t="str">
            <v>Electrograph</v>
          </cell>
          <cell r="D21" t="str">
            <v>NO</v>
          </cell>
          <cell r="E21" t="str">
            <v>P</v>
          </cell>
          <cell r="F21" t="str">
            <v>1-SH-P-000-000-020-FR-B1-*****</v>
          </cell>
          <cell r="G21" t="str">
            <v>YANGQUI ZHU</v>
          </cell>
          <cell r="H21" t="str">
            <v>N/A</v>
          </cell>
          <cell r="I21" t="str">
            <v>SEMPS</v>
          </cell>
          <cell r="J21" t="str">
            <v>SH</v>
          </cell>
          <cell r="K21" t="str">
            <v>€</v>
          </cell>
          <cell r="M21" t="str">
            <v>EUROPEAN COMMISSION</v>
          </cell>
          <cell r="N21">
            <v>40544</v>
          </cell>
          <cell r="O21">
            <v>40908</v>
          </cell>
          <cell r="P21">
            <v>40544</v>
          </cell>
          <cell r="Q21">
            <v>40908</v>
          </cell>
          <cell r="R21" t="str">
            <v>OS</v>
          </cell>
          <cell r="S21" t="str">
            <v>SN</v>
          </cell>
          <cell r="T21" t="str">
            <v>GENERAL ENGINEERING AND MINERAL AND MINING ENGINEERING - FUNCTIONAL MATERIALS</v>
          </cell>
          <cell r="U21" t="str">
            <v>020</v>
          </cell>
          <cell r="V21" t="str">
            <v>European Commission</v>
          </cell>
          <cell r="W21" t="str">
            <v>FR</v>
          </cell>
          <cell r="X21" t="str">
            <v>B1 NON-COLLABORATIVE</v>
          </cell>
          <cell r="Y21" t="str">
            <v>*****</v>
          </cell>
          <cell r="Z21" t="str">
            <v>TO BE PROVIDED</v>
          </cell>
          <cell r="AA21" t="str">
            <v>NO</v>
          </cell>
          <cell r="AB21" t="str">
            <v>NO</v>
          </cell>
          <cell r="AC21" t="str">
            <v>Claim 2a</v>
          </cell>
          <cell r="AF21" t="str">
            <v>CAN COLLEGE UNDERWRIGHT?</v>
          </cell>
          <cell r="AG21" t="str">
            <v>PENDED  AWAITING CONTRACT</v>
          </cell>
          <cell r="AH21">
            <v>0.2</v>
          </cell>
        </row>
        <row r="22">
          <cell r="B22" t="str">
            <v>TBA9</v>
          </cell>
          <cell r="C22" t="str">
            <v>Intimate</v>
          </cell>
          <cell r="D22" t="str">
            <v>NO</v>
          </cell>
          <cell r="E22" t="str">
            <v>P</v>
          </cell>
          <cell r="F22" t="str">
            <v>1-SK-P-000-000-016-FR-B1-*****</v>
          </cell>
          <cell r="G22" t="str">
            <v>CHRIS TURNEY</v>
          </cell>
          <cell r="H22" t="str">
            <v>N/A</v>
          </cell>
          <cell r="I22" t="str">
            <v>GEOGRAPHY</v>
          </cell>
          <cell r="J22" t="str">
            <v>SK</v>
          </cell>
          <cell r="K22" t="str">
            <v>€</v>
          </cell>
          <cell r="M22" t="str">
            <v>EUROPEAN COMMISSION</v>
          </cell>
          <cell r="N22">
            <v>40117</v>
          </cell>
          <cell r="O22">
            <v>41577</v>
          </cell>
          <cell r="P22">
            <v>40117</v>
          </cell>
          <cell r="Q22">
            <v>41577</v>
          </cell>
          <cell r="R22" t="str">
            <v>OS</v>
          </cell>
          <cell r="S22" t="str">
            <v>SN</v>
          </cell>
          <cell r="T22" t="str">
            <v>GEO &amp; ENV - EXETER</v>
          </cell>
          <cell r="U22" t="str">
            <v>016</v>
          </cell>
          <cell r="V22" t="str">
            <v>European Commission</v>
          </cell>
          <cell r="W22" t="str">
            <v>FR</v>
          </cell>
          <cell r="X22" t="str">
            <v>B1 NON-COLLABORATIVE</v>
          </cell>
          <cell r="Y22" t="str">
            <v>*****</v>
          </cell>
          <cell r="Z22" t="str">
            <v>TO BE PROVIDED</v>
          </cell>
          <cell r="AA22" t="str">
            <v>NO</v>
          </cell>
          <cell r="AB22" t="str">
            <v>NO</v>
          </cell>
          <cell r="AC22" t="str">
            <v>Claim 3</v>
          </cell>
          <cell r="AF22" t="str">
            <v>NOT ON PAC - BEEN AWARDED, HOWEVER, HE'S LEAVING AND BY THE TIME THE CONTRACT HAS BEEN SORTED OUT, PI WOULD HAVE LEFT</v>
          </cell>
          <cell r="AG22" t="str">
            <v>FALL OUT</v>
          </cell>
          <cell r="AH22">
            <v>1</v>
          </cell>
        </row>
        <row r="23">
          <cell r="B23">
            <v>83206</v>
          </cell>
          <cell r="C23" t="str">
            <v>From Genome to Antigen</v>
          </cell>
          <cell r="D23" t="str">
            <v>NO</v>
          </cell>
          <cell r="E23" t="str">
            <v>P</v>
          </cell>
          <cell r="F23" t="str">
            <v>1-SW-P-000-000-031-GZ-F1-04985</v>
          </cell>
          <cell r="G23" t="str">
            <v>STEPHEN MICHELL</v>
          </cell>
          <cell r="H23" t="str">
            <v>RICK TITBALL</v>
          </cell>
          <cell r="I23" t="str">
            <v>SBS</v>
          </cell>
          <cell r="J23" t="str">
            <v>SW</v>
          </cell>
          <cell r="K23" t="str">
            <v>€</v>
          </cell>
          <cell r="L23">
            <v>400000</v>
          </cell>
          <cell r="M23" t="str">
            <v>CARIPLO FOUNDATION</v>
          </cell>
          <cell r="N23">
            <v>40422</v>
          </cell>
          <cell r="O23">
            <v>41517</v>
          </cell>
          <cell r="P23">
            <v>40483</v>
          </cell>
          <cell r="Q23">
            <v>41578</v>
          </cell>
          <cell r="R23" t="str">
            <v>OS</v>
          </cell>
          <cell r="S23" t="str">
            <v>SN</v>
          </cell>
          <cell r="T23" t="str">
            <v>BIOLOGICAL SCI - EXETER</v>
          </cell>
          <cell r="U23" t="str">
            <v>031</v>
          </cell>
          <cell r="V23" t="str">
            <v>EU BASED CHARITIES - OTHER</v>
          </cell>
          <cell r="W23" t="str">
            <v>GZ</v>
          </cell>
          <cell r="X23" t="str">
            <v>F1 OTHER - NON-TAXABLE</v>
          </cell>
          <cell r="Y23" t="str">
            <v>04985</v>
          </cell>
          <cell r="Z23" t="str">
            <v>TO BE PROVIDED</v>
          </cell>
          <cell r="AA23" t="str">
            <v>NO</v>
          </cell>
          <cell r="AB23" t="str">
            <v>NO</v>
          </cell>
          <cell r="AC23" t="str">
            <v>Claim 3</v>
          </cell>
          <cell r="AD23" t="str">
            <v>CARIPLO Foundation have confirmed this is profile payment and our bank account details have now been provided.  A request for a more detailed schedule has been requested.</v>
          </cell>
          <cell r="AE23" t="str">
            <v xml:space="preserve">Work has commenced on this project and we have received a copy of the award letter.  Charlotte Moger has confirmed we will not receive any further documents i.e. Contract and the award letter will suffice.  </v>
          </cell>
          <cell r="AF23" t="str">
            <v>AWAITING FOR REVISED PCF TO BE SIGNED OFF BY THE COLLEGE, THEN TO SET UP - AWAITING SIGNED CONTRACT - SU SENT CHASER EMAIL FOR PCF ON 2ND, I CHASED AGAIN TODAY 17/02.  Spoke to Charlotte Moger (17/02) who said we might get one tomorrow.  The college have underwritten the risk in terms of the recruitment but not the whole project.  Email from Charlotte 25/2 stated that we wont be getting a contract? OK TO SET UP FOLLOWING EMAIL RECEVIED FROM CHARLOTTE AND CAROLINE 25TH FEB.</v>
          </cell>
          <cell r="AG23" t="str">
            <v>IN PROGRESS</v>
          </cell>
          <cell r="AH23">
            <v>0.95</v>
          </cell>
          <cell r="AI23" t="str">
            <v>On Marks Desk for Set up - Codes already created</v>
          </cell>
        </row>
        <row r="24">
          <cell r="B24">
            <v>108832</v>
          </cell>
          <cell r="C24" t="str">
            <v>Ensymora</v>
          </cell>
          <cell r="D24" t="str">
            <v>NO</v>
          </cell>
          <cell r="E24" t="str">
            <v>P</v>
          </cell>
          <cell r="F24" t="str">
            <v>1-SH-P-000-000-015-FR-B1-*****</v>
          </cell>
          <cell r="G24" t="str">
            <v>CATHERINE MITCHELL</v>
          </cell>
          <cell r="H24" t="str">
            <v>N/A</v>
          </cell>
          <cell r="I24" t="str">
            <v>SEMPS</v>
          </cell>
          <cell r="J24" t="str">
            <v>SH</v>
          </cell>
          <cell r="K24" t="str">
            <v>€</v>
          </cell>
          <cell r="M24" t="str">
            <v>EUROPEAN COMMISSION</v>
          </cell>
          <cell r="N24">
            <v>40544</v>
          </cell>
          <cell r="O24">
            <v>42004</v>
          </cell>
          <cell r="P24">
            <v>40544</v>
          </cell>
          <cell r="Q24">
            <v>42004</v>
          </cell>
          <cell r="R24" t="str">
            <v>OS</v>
          </cell>
          <cell r="S24" t="str">
            <v>SN</v>
          </cell>
          <cell r="T24" t="str">
            <v>GEO &amp; ENV - CORNWALL</v>
          </cell>
          <cell r="U24" t="str">
            <v>015</v>
          </cell>
          <cell r="V24" t="str">
            <v>European Commission</v>
          </cell>
          <cell r="W24" t="str">
            <v>FR</v>
          </cell>
          <cell r="X24" t="str">
            <v>B1 NON-COLLABORATIVE</v>
          </cell>
          <cell r="Y24" t="str">
            <v>*****</v>
          </cell>
          <cell r="Z24" t="str">
            <v>TO BE PROVIDED</v>
          </cell>
          <cell r="AA24" t="str">
            <v>NO</v>
          </cell>
          <cell r="AB24" t="str">
            <v>NO</v>
          </cell>
          <cell r="AC24" t="str">
            <v>Claim 2a</v>
          </cell>
          <cell r="AF24" t="str">
            <v>DO WE HAVE A CONTRACT?</v>
          </cell>
          <cell r="AG24" t="str">
            <v>PENDED AWAITING CONTRACT</v>
          </cell>
          <cell r="AH24">
            <v>0.2</v>
          </cell>
        </row>
        <row r="25">
          <cell r="B25" t="str">
            <v>TBA5</v>
          </cell>
          <cell r="C25" t="str">
            <v>ICOMEX</v>
          </cell>
          <cell r="D25" t="str">
            <v>NO</v>
          </cell>
          <cell r="E25" t="str">
            <v>P</v>
          </cell>
          <cell r="F25" t="str">
            <v>1-SH-P-000-000-088-FR-B1-*****</v>
          </cell>
          <cell r="G25" t="str">
            <v>JOHN THUBURN</v>
          </cell>
          <cell r="H25" t="str">
            <v>N/A</v>
          </cell>
          <cell r="I25" t="str">
            <v>SEMPS</v>
          </cell>
          <cell r="J25" t="str">
            <v>SH</v>
          </cell>
          <cell r="K25" t="str">
            <v>£</v>
          </cell>
          <cell r="L25">
            <v>253640</v>
          </cell>
          <cell r="M25" t="str">
            <v>G8</v>
          </cell>
          <cell r="N25">
            <v>40634</v>
          </cell>
          <cell r="O25">
            <v>41729</v>
          </cell>
          <cell r="P25">
            <v>40634</v>
          </cell>
          <cell r="Q25">
            <v>41729</v>
          </cell>
          <cell r="R25" t="str">
            <v>OS</v>
          </cell>
          <cell r="S25" t="str">
            <v>SN</v>
          </cell>
          <cell r="T25" t="str">
            <v>MATHEMATICAL SCIENCES - GEOPHYSICAL AND ASTROPHYSICAL FLUIDS</v>
          </cell>
          <cell r="U25" t="str">
            <v>088</v>
          </cell>
          <cell r="V25" t="str">
            <v>European Commission</v>
          </cell>
          <cell r="W25" t="str">
            <v>FR</v>
          </cell>
          <cell r="X25" t="str">
            <v>B1 NON-COLLABORATIVE</v>
          </cell>
          <cell r="Y25" t="str">
            <v>*****</v>
          </cell>
          <cell r="Z25" t="str">
            <v>TO BE PROVIDED</v>
          </cell>
          <cell r="AA25" t="str">
            <v>NO</v>
          </cell>
          <cell r="AB25" t="str">
            <v>NO</v>
          </cell>
          <cell r="AC25" t="str">
            <v>Claim 2a</v>
          </cell>
          <cell r="AF25" t="str">
            <v>DO WE HAVE A CONTRACT?</v>
          </cell>
          <cell r="AG25" t="str">
            <v>PENDED AWAITING CONTRACT</v>
          </cell>
          <cell r="AH25">
            <v>0.2</v>
          </cell>
        </row>
        <row r="26">
          <cell r="B26">
            <v>104395</v>
          </cell>
          <cell r="C26" t="str">
            <v>GREENCYCLES</v>
          </cell>
          <cell r="D26" t="str">
            <v>NO</v>
          </cell>
          <cell r="E26" t="str">
            <v>P</v>
          </cell>
          <cell r="F26" t="str">
            <v>1-SH-P-000-000-007-FR-B1-*****</v>
          </cell>
          <cell r="G26" t="str">
            <v>PETER COX</v>
          </cell>
          <cell r="H26" t="str">
            <v>N/A</v>
          </cell>
          <cell r="I26" t="str">
            <v>SEMPS</v>
          </cell>
          <cell r="J26" t="str">
            <v>SH</v>
          </cell>
          <cell r="K26" t="str">
            <v>€</v>
          </cell>
          <cell r="M26" t="str">
            <v>EUROPEAN COMMISSION</v>
          </cell>
          <cell r="N26">
            <v>40422</v>
          </cell>
          <cell r="O26">
            <v>41882</v>
          </cell>
          <cell r="P26">
            <v>40422</v>
          </cell>
          <cell r="Q26">
            <v>41882</v>
          </cell>
          <cell r="R26" t="str">
            <v>OS</v>
          </cell>
          <cell r="S26" t="str">
            <v>SN</v>
          </cell>
          <cell r="T26" t="str">
            <v>MATHEMATICAL SCIENCES - CLIMATE SYSTEMS</v>
          </cell>
          <cell r="U26" t="str">
            <v>007</v>
          </cell>
          <cell r="V26" t="str">
            <v>European Commission</v>
          </cell>
          <cell r="W26" t="str">
            <v>FR</v>
          </cell>
          <cell r="X26" t="str">
            <v>B1 NON-COLLABORATIVE</v>
          </cell>
          <cell r="Y26" t="str">
            <v>*****</v>
          </cell>
          <cell r="Z26" t="str">
            <v>TO BE PROVIDED</v>
          </cell>
          <cell r="AA26" t="str">
            <v>NO</v>
          </cell>
          <cell r="AB26" t="str">
            <v>NO</v>
          </cell>
          <cell r="AC26" t="str">
            <v>Claim 1</v>
          </cell>
          <cell r="AF26" t="str">
            <v>THIS IS A TRANSFER IN BUT WE ARE WAITING ON A COPY OF THE CONTRACT TO BE AGREED EVEN THOUGH THE CHANGES HAVE ALREADY BEEN APPROVED BY THE COMMISSION.  EMAIL RECEIVED FROM COLLEGE THEY ARE HAPPY TO UNDERWRIGHT (22/02/2011)</v>
          </cell>
          <cell r="AG26" t="str">
            <v>PENDED AWAITING CONTRACT</v>
          </cell>
          <cell r="AH26">
            <v>0.35</v>
          </cell>
        </row>
        <row r="27">
          <cell r="B27" t="str">
            <v>TBA6</v>
          </cell>
          <cell r="C27" t="str">
            <v>INET</v>
          </cell>
          <cell r="D27" t="str">
            <v>NO</v>
          </cell>
          <cell r="E27" t="str">
            <v>P</v>
          </cell>
          <cell r="F27" t="str">
            <v>1-SW-P-000-000-031-FR-B1-*****</v>
          </cell>
          <cell r="G27" t="str">
            <v>JENNY LITTLECHILD</v>
          </cell>
          <cell r="H27" t="str">
            <v>N/A</v>
          </cell>
          <cell r="I27" t="str">
            <v>SBS</v>
          </cell>
          <cell r="J27" t="str">
            <v>SW</v>
          </cell>
          <cell r="K27" t="str">
            <v>€</v>
          </cell>
          <cell r="M27" t="str">
            <v>EUROPEAN COMMISSION</v>
          </cell>
          <cell r="N27">
            <v>40422</v>
          </cell>
          <cell r="O27">
            <v>41517</v>
          </cell>
          <cell r="P27">
            <v>40422</v>
          </cell>
          <cell r="Q27">
            <v>41517</v>
          </cell>
          <cell r="R27" t="str">
            <v>OS</v>
          </cell>
          <cell r="S27" t="str">
            <v>SN</v>
          </cell>
          <cell r="T27" t="str">
            <v>BIOLOGICAL SCI - EXETER</v>
          </cell>
          <cell r="U27" t="str">
            <v>031</v>
          </cell>
          <cell r="V27" t="str">
            <v>European Commission</v>
          </cell>
          <cell r="W27" t="str">
            <v>FR</v>
          </cell>
          <cell r="X27" t="str">
            <v>B1 NON-COLLABORATIVE</v>
          </cell>
          <cell r="Y27" t="str">
            <v>*****</v>
          </cell>
          <cell r="Z27" t="str">
            <v>TO BE PROVIDED</v>
          </cell>
          <cell r="AA27" t="str">
            <v>NO</v>
          </cell>
          <cell r="AB27" t="str">
            <v>NO</v>
          </cell>
          <cell r="AC27" t="str">
            <v>Claim 1</v>
          </cell>
          <cell r="AF27" t="str">
            <v>CONSORTIUM AGREEMENT SIGNED ON 4TH MARCH.  ENDA SENDING OVER COPY OF AGREEMENT AND CONTRACT DOCUMENTATION</v>
          </cell>
          <cell r="AG27" t="str">
            <v>PENDED AWAITING CONTRACT</v>
          </cell>
          <cell r="AH27">
            <v>0.2</v>
          </cell>
        </row>
        <row r="28">
          <cell r="B28">
            <v>82306</v>
          </cell>
          <cell r="C28" t="str">
            <v>TRUST: FP7 / CO-OP / COLLAB / Env / (P) / Kapelan</v>
          </cell>
          <cell r="D28" t="str">
            <v>NO</v>
          </cell>
          <cell r="E28" t="str">
            <v>P</v>
          </cell>
          <cell r="F28" t="str">
            <v>1-SH-P-000-000-021-JZ-F1-*****</v>
          </cell>
          <cell r="G28" t="str">
            <v>ZORAN KAPELAN</v>
          </cell>
          <cell r="H28" t="str">
            <v>DRAGAN SAVIC &amp; DAVID BUTLER</v>
          </cell>
          <cell r="I28" t="str">
            <v>SEMPS</v>
          </cell>
          <cell r="J28" t="str">
            <v>SH</v>
          </cell>
          <cell r="K28" t="str">
            <v>€</v>
          </cell>
          <cell r="M28" t="str">
            <v>EUROPEAN COMMISSION</v>
          </cell>
          <cell r="N28">
            <v>40544</v>
          </cell>
          <cell r="O28">
            <v>42004</v>
          </cell>
          <cell r="P28">
            <v>40544</v>
          </cell>
          <cell r="Q28">
            <v>42004</v>
          </cell>
          <cell r="R28" t="str">
            <v>OS</v>
          </cell>
          <cell r="S28" t="str">
            <v>SN</v>
          </cell>
          <cell r="T28" t="str">
            <v>GENERAL ENGINEERING AND MINERAL AND MINING ENGINEERING - WATER AND ENVIRONMENT</v>
          </cell>
          <cell r="U28" t="str">
            <v>021</v>
          </cell>
          <cell r="V28" t="str">
            <v>EU OTHER - OTHER</v>
          </cell>
          <cell r="W28" t="str">
            <v>JZ</v>
          </cell>
          <cell r="X28" t="str">
            <v>F1 OTHER - NON-TAXABLE</v>
          </cell>
          <cell r="Y28" t="str">
            <v>*****</v>
          </cell>
          <cell r="Z28" t="str">
            <v>TO BE PROVIDED</v>
          </cell>
          <cell r="AA28" t="str">
            <v>NO</v>
          </cell>
          <cell r="AB28" t="str">
            <v>NO</v>
          </cell>
          <cell r="AC28" t="str">
            <v>Claim 2a</v>
          </cell>
          <cell r="AF28" t="str">
            <v>NO CONTRACT BUT EMAIL RECEIVED FROM PAULA TO SAY COLLEGE IS HAPPY TO UNDERWRIGHT. (22/2/11)</v>
          </cell>
          <cell r="AG28" t="str">
            <v>PENDED AWAITING CONTRACT</v>
          </cell>
          <cell r="AH28">
            <v>0.3</v>
          </cell>
        </row>
        <row r="29">
          <cell r="B29" t="str">
            <v>TBA7</v>
          </cell>
          <cell r="C29" t="str">
            <v>CHANGES</v>
          </cell>
          <cell r="D29" t="str">
            <v>NO</v>
          </cell>
          <cell r="E29" t="str">
            <v>P</v>
          </cell>
          <cell r="F29" t="str">
            <v/>
          </cell>
          <cell r="G29" t="str">
            <v>STEPHAN HARRISON</v>
          </cell>
          <cell r="H29" t="str">
            <v>N/A</v>
          </cell>
          <cell r="J29" t="str">
            <v/>
          </cell>
          <cell r="U29" t="str">
            <v/>
          </cell>
          <cell r="W29" t="str">
            <v/>
          </cell>
          <cell r="Y29" t="str">
            <v>*****</v>
          </cell>
          <cell r="Z29" t="str">
            <v>NO</v>
          </cell>
          <cell r="AA29" t="str">
            <v>NO</v>
          </cell>
          <cell r="AB29" t="str">
            <v>NO</v>
          </cell>
          <cell r="AC29" t="str">
            <v/>
          </cell>
          <cell r="AF29" t="str">
            <v>NO COSTS DONE FOR THIS ONE, ENDA'S EMAIL REFERS</v>
          </cell>
          <cell r="AG29" t="str">
            <v>FALL OUT</v>
          </cell>
          <cell r="AH29">
            <v>1</v>
          </cell>
        </row>
        <row r="30">
          <cell r="B30">
            <v>90343</v>
          </cell>
          <cell r="C30" t="str">
            <v>CIVDEMO: FP7 / MC / IEF / Castiglione / Kroeger</v>
          </cell>
          <cell r="D30" t="str">
            <v>NO</v>
          </cell>
          <cell r="E30" t="str">
            <v>P</v>
          </cell>
          <cell r="F30" t="str">
            <v>1-SL-P-000-000-062-JZ-F1-*****</v>
          </cell>
          <cell r="G30" t="str">
            <v>DARIO CASTIGLIONE</v>
          </cell>
          <cell r="H30" t="str">
            <v>N/A</v>
          </cell>
          <cell r="I30" t="str">
            <v>HUSS</v>
          </cell>
          <cell r="J30" t="str">
            <v>SL</v>
          </cell>
          <cell r="K30" t="str">
            <v>€</v>
          </cell>
          <cell r="M30" t="str">
            <v>EUROPEAN COMMISSION</v>
          </cell>
          <cell r="N30">
            <v>40787</v>
          </cell>
          <cell r="O30">
            <v>41517</v>
          </cell>
          <cell r="P30">
            <v>40787</v>
          </cell>
          <cell r="Q30">
            <v>41517</v>
          </cell>
          <cell r="R30" t="str">
            <v>OS</v>
          </cell>
          <cell r="S30" t="str">
            <v>SN</v>
          </cell>
          <cell r="T30" t="str">
            <v>POL &amp; INT STUDIES - EXETER</v>
          </cell>
          <cell r="U30" t="str">
            <v>062</v>
          </cell>
          <cell r="V30" t="str">
            <v>EU OTHER - OTHER</v>
          </cell>
          <cell r="W30" t="str">
            <v>JZ</v>
          </cell>
          <cell r="X30" t="str">
            <v>F1 OTHER - NON-TAXABLE</v>
          </cell>
          <cell r="Y30" t="str">
            <v>*****</v>
          </cell>
          <cell r="Z30" t="str">
            <v>TO BE PROVIDED</v>
          </cell>
          <cell r="AA30" t="str">
            <v>NO</v>
          </cell>
          <cell r="AB30" t="str">
            <v>NO</v>
          </cell>
          <cell r="AC30" t="str">
            <v>Claim 1</v>
          </cell>
          <cell r="AG30" t="str">
            <v>SEE FILE</v>
          </cell>
          <cell r="AH30">
            <v>0.3</v>
          </cell>
        </row>
        <row r="31">
          <cell r="B31">
            <v>90139</v>
          </cell>
          <cell r="C31" t="str">
            <v>D3DC: FP7 / MC / IEF / Quine / Meersmans</v>
          </cell>
          <cell r="D31" t="str">
            <v>NO</v>
          </cell>
          <cell r="E31" t="str">
            <v>P</v>
          </cell>
          <cell r="F31" t="str">
            <v>1-SH-P-000-000-016-JZ-F1-*****</v>
          </cell>
          <cell r="G31" t="str">
            <v>TIM QUINE</v>
          </cell>
          <cell r="H31" t="str">
            <v>N/A</v>
          </cell>
          <cell r="I31" t="str">
            <v>SEMPS</v>
          </cell>
          <cell r="J31" t="str">
            <v>SH</v>
          </cell>
          <cell r="K31" t="str">
            <v>€</v>
          </cell>
          <cell r="M31" t="str">
            <v>EUROPEAN COMMISSION</v>
          </cell>
          <cell r="N31">
            <v>40787</v>
          </cell>
          <cell r="O31">
            <v>41517</v>
          </cell>
          <cell r="P31">
            <v>40787</v>
          </cell>
          <cell r="Q31">
            <v>41517</v>
          </cell>
          <cell r="R31" t="str">
            <v>OS</v>
          </cell>
          <cell r="S31" t="str">
            <v>SN</v>
          </cell>
          <cell r="T31" t="str">
            <v>GEO &amp; ENV - EXETER</v>
          </cell>
          <cell r="U31" t="str">
            <v>016</v>
          </cell>
          <cell r="V31" t="str">
            <v>EU OTHER - OTHER</v>
          </cell>
          <cell r="W31" t="str">
            <v>JZ</v>
          </cell>
          <cell r="X31" t="str">
            <v>F1 OTHER - NON-TAXABLE</v>
          </cell>
          <cell r="Y31" t="str">
            <v>*****</v>
          </cell>
          <cell r="Z31" t="str">
            <v>TO BE PROVIDED</v>
          </cell>
          <cell r="AA31" t="str">
            <v>NO</v>
          </cell>
          <cell r="AB31" t="str">
            <v>NO</v>
          </cell>
          <cell r="AC31" t="str">
            <v>Claim 1</v>
          </cell>
          <cell r="AG31" t="str">
            <v>SEE FILE</v>
          </cell>
          <cell r="AH31">
            <v>0.3</v>
          </cell>
        </row>
        <row r="32">
          <cell r="B32">
            <v>90705</v>
          </cell>
          <cell r="C32" t="str">
            <v>VORTEXETER:  FP7 / MC / IEF / Gilbert / Riedinger</v>
          </cell>
          <cell r="D32" t="str">
            <v>NO</v>
          </cell>
          <cell r="E32" t="str">
            <v>P</v>
          </cell>
          <cell r="F32" t="str">
            <v>1-SH-P-000-000-088-JZ-F1-*****</v>
          </cell>
          <cell r="G32" t="str">
            <v>ANDREW GILBERT</v>
          </cell>
          <cell r="H32" t="str">
            <v>N/A</v>
          </cell>
          <cell r="I32" t="str">
            <v>SEMPS</v>
          </cell>
          <cell r="J32" t="str">
            <v>SH</v>
          </cell>
          <cell r="K32" t="str">
            <v>€</v>
          </cell>
          <cell r="M32" t="str">
            <v>EUROPEAN COMMISSION</v>
          </cell>
          <cell r="N32">
            <v>40787</v>
          </cell>
          <cell r="O32">
            <v>41517</v>
          </cell>
          <cell r="P32">
            <v>40787</v>
          </cell>
          <cell r="Q32">
            <v>41517</v>
          </cell>
          <cell r="R32" t="str">
            <v>OS</v>
          </cell>
          <cell r="S32" t="str">
            <v>SN</v>
          </cell>
          <cell r="T32" t="str">
            <v>MATHEMATICAL SCIENCES - GEOPHYSICAL AND ASTROPHYSICAL FLUIDS</v>
          </cell>
          <cell r="U32" t="str">
            <v>088</v>
          </cell>
          <cell r="V32" t="str">
            <v>EU OTHER - OTHER</v>
          </cell>
          <cell r="W32" t="str">
            <v>JZ</v>
          </cell>
          <cell r="X32" t="str">
            <v>F1 OTHER - NON-TAXABLE</v>
          </cell>
          <cell r="Y32" t="str">
            <v>*****</v>
          </cell>
          <cell r="Z32" t="str">
            <v>TO BE PROVIDED</v>
          </cell>
          <cell r="AA32" t="str">
            <v>NO</v>
          </cell>
          <cell r="AB32" t="str">
            <v>NO</v>
          </cell>
          <cell r="AC32" t="str">
            <v>Claim 1</v>
          </cell>
          <cell r="AG32" t="str">
            <v>SEE FILE</v>
          </cell>
          <cell r="AH32">
            <v>0.3</v>
          </cell>
        </row>
        <row r="33">
          <cell r="B33">
            <v>102802</v>
          </cell>
          <cell r="C33" t="str">
            <v>SOILCOEV: FP7 / MC / IEF / Buckling / Gomez-Lopez</v>
          </cell>
          <cell r="D33" t="str">
            <v>NO</v>
          </cell>
          <cell r="E33" t="str">
            <v>P</v>
          </cell>
          <cell r="F33" t="str">
            <v>1-SW-P-000-000-031-JZ-F1-*****</v>
          </cell>
          <cell r="G33" t="str">
            <v>ANGUS BUCKLING</v>
          </cell>
          <cell r="H33" t="str">
            <v>N/A</v>
          </cell>
          <cell r="I33" t="str">
            <v>SBS</v>
          </cell>
          <cell r="J33" t="str">
            <v>SW</v>
          </cell>
          <cell r="K33" t="str">
            <v>€</v>
          </cell>
          <cell r="M33" t="str">
            <v>EUROPEAN COMMISSION</v>
          </cell>
          <cell r="N33">
            <v>40787</v>
          </cell>
          <cell r="O33">
            <v>41517</v>
          </cell>
          <cell r="P33">
            <v>40787</v>
          </cell>
          <cell r="Q33">
            <v>41517</v>
          </cell>
          <cell r="R33" t="str">
            <v>OS</v>
          </cell>
          <cell r="S33" t="str">
            <v>SN</v>
          </cell>
          <cell r="T33" t="str">
            <v>BIOLOGICAL SCI - EXETER</v>
          </cell>
          <cell r="U33" t="str">
            <v>031</v>
          </cell>
          <cell r="V33" t="str">
            <v>EU OTHER - OTHER</v>
          </cell>
          <cell r="W33" t="str">
            <v>JZ</v>
          </cell>
          <cell r="X33" t="str">
            <v>F1 OTHER - NON-TAXABLE</v>
          </cell>
          <cell r="Y33" t="str">
            <v>*****</v>
          </cell>
          <cell r="Z33" t="str">
            <v>TO BE PROVIDED</v>
          </cell>
          <cell r="AA33" t="str">
            <v>NO</v>
          </cell>
          <cell r="AB33" t="str">
            <v>NO</v>
          </cell>
          <cell r="AC33" t="str">
            <v>Claim 1</v>
          </cell>
          <cell r="AG33" t="str">
            <v>SEE FILE</v>
          </cell>
          <cell r="AH33">
            <v>0.3</v>
          </cell>
        </row>
        <row r="34">
          <cell r="B34">
            <v>83786</v>
          </cell>
          <cell r="C34" t="str">
            <v>Archilogical Landscapes SG-04776</v>
          </cell>
          <cell r="D34" t="str">
            <v>NO</v>
          </cell>
          <cell r="E34" t="str">
            <v>P</v>
          </cell>
          <cell r="F34" t="str">
            <v>1-SX-P-000-000-045-FR-B1-04776</v>
          </cell>
          <cell r="G34" t="str">
            <v>L OLTEAN</v>
          </cell>
          <cell r="H34" t="str">
            <v>N/A</v>
          </cell>
          <cell r="I34" t="str">
            <v>SALL</v>
          </cell>
          <cell r="J34" t="str">
            <v>SX</v>
          </cell>
          <cell r="K34" t="str">
            <v>€</v>
          </cell>
          <cell r="L34">
            <v>45780.55</v>
          </cell>
          <cell r="M34" t="str">
            <v>EUROPEAN COMMISSION</v>
          </cell>
          <cell r="N34">
            <v>40436</v>
          </cell>
          <cell r="O34">
            <v>42261</v>
          </cell>
          <cell r="P34">
            <v>40436</v>
          </cell>
          <cell r="Q34">
            <v>42261</v>
          </cell>
          <cell r="R34" t="str">
            <v>OS</v>
          </cell>
          <cell r="S34" t="str">
            <v>SN</v>
          </cell>
          <cell r="T34" t="str">
            <v xml:space="preserve">ARCHAEOLOGY </v>
          </cell>
          <cell r="U34" t="str">
            <v>045</v>
          </cell>
          <cell r="V34" t="str">
            <v>European Commission</v>
          </cell>
          <cell r="W34" t="str">
            <v>FR</v>
          </cell>
          <cell r="X34" t="str">
            <v>B1 NON-COLLABORATIVE</v>
          </cell>
          <cell r="Y34" t="str">
            <v>04776</v>
          </cell>
          <cell r="Z34" t="str">
            <v>NO</v>
          </cell>
          <cell r="AA34" t="str">
            <v>NO</v>
          </cell>
          <cell r="AB34" t="str">
            <v>NO</v>
          </cell>
          <cell r="AC34" t="str">
            <v>Claim 2a</v>
          </cell>
          <cell r="AD34" t="str">
            <v>All expenditure must be Invoiced to the project by its end. (Last date allowed 14th Sep 2015) All payments shall be made on behalf of all the co-ordinators bank account or sub account denominated in Euros.  DEUTSCHE BUNDESBANK, D - LEIPZIG, ACCOUNT HOLDER: BUNDESKASSE HALLE, FULL ACCOUNT NUMBER (INCLUDING BANK CODES): IBAN_ONLY, IBAN ACCOUNT NUMBER CODE: DE38860000000086001040.  The request for payment of the balance shall be accomopanied by the final technical imlpementation report and financial statements - where beneficiaries financial statements and underlying accounts exeeds €750,000 an audit certificate is required</v>
          </cell>
          <cell r="AE34" t="str">
            <v>Pre-financing withing 45 days of the date when the last parties signs the agreement representing 30% of the amounts specified in 1.4.3 €2.5m to the coordinator.  Interim report (14 May 2012) 20% June/July 2012, Interim Report (14 January 2012) 20% February.  Final Technical Implementation Report and financial statement: within 2 months following the closing date.  Written correspondence relating to the grant agreement to : Education Audiovisual and Culture Executive Agency, Culture Programme (2007-2013), Strand 1.1 - Multi-annual Cooperation Projects, Avenue du Bourget, 1 (BOUR 04/66) B- 1140 Brussels, Belgium.  Written correspondence to beneficiaries: Romisch-Germanische Kommission Des Deutschen Archaologischen Instituts, Mr / Mrs Posluschny Axel G. Palmengartenstrasse, 10-12, D- 60325 Frankfurt Am Main</v>
          </cell>
          <cell r="AF34" t="str">
            <v>CONTRACT AWARD AMOUNT DOES NOT MATCH FINAL PCF (SPONSOR CONTRIBUTION), SPOKE WITH ENDA TODAY (09/02) AND SHE WILL SEARCH PAPER WORK AND GET BACK TO ME, SHE IS ALSO LOOKING FOR THE AWARD BREAKDOWN TO ENABLE ME TO UPDATE PAC - THIS IS ALL THAT IS LEFT TO DO.</v>
          </cell>
          <cell r="AG34" t="str">
            <v>IN PROGRESS</v>
          </cell>
          <cell r="AH34">
            <v>0.95</v>
          </cell>
          <cell r="AI34" t="str">
            <v>With Su to Check 15/02 - Now with Mark, Su will check retrospectively</v>
          </cell>
        </row>
        <row r="35">
          <cell r="B35">
            <v>83274</v>
          </cell>
          <cell r="C35" t="str">
            <v>COCOPOPS</v>
          </cell>
          <cell r="D35" t="str">
            <v>NO</v>
          </cell>
          <cell r="E35" t="str">
            <v>P</v>
          </cell>
          <cell r="F35" t="str">
            <v>1-SL-P-000-000-062-FR-B1-05023</v>
          </cell>
          <cell r="G35" t="str">
            <v>OLIVER JAMES</v>
          </cell>
          <cell r="H35" t="str">
            <v>N/A</v>
          </cell>
          <cell r="I35" t="str">
            <v>HUSS</v>
          </cell>
          <cell r="J35" t="str">
            <v>SL</v>
          </cell>
          <cell r="K35" t="str">
            <v>€</v>
          </cell>
          <cell r="L35">
            <v>205615.89</v>
          </cell>
          <cell r="M35" t="str">
            <v>EUROPEAN COMMISSION</v>
          </cell>
          <cell r="N35">
            <v>40575</v>
          </cell>
          <cell r="O35">
            <v>41670</v>
          </cell>
          <cell r="P35">
            <v>40544</v>
          </cell>
          <cell r="Q35">
            <v>41820</v>
          </cell>
          <cell r="R35" t="str">
            <v>OS</v>
          </cell>
          <cell r="S35" t="str">
            <v>SN</v>
          </cell>
          <cell r="T35" t="str">
            <v>POL &amp; INT STUDIES - EXETER</v>
          </cell>
          <cell r="U35" t="str">
            <v>062</v>
          </cell>
          <cell r="V35" t="str">
            <v>European Commission</v>
          </cell>
          <cell r="W35" t="str">
            <v>FR</v>
          </cell>
          <cell r="X35" t="str">
            <v>B1 NON-COLLABORATIVE</v>
          </cell>
          <cell r="Y35" t="str">
            <v>05023</v>
          </cell>
          <cell r="Z35" t="str">
            <v>TO BE PROVIDED</v>
          </cell>
          <cell r="AA35" t="str">
            <v>NO</v>
          </cell>
          <cell r="AB35" t="str">
            <v>NO</v>
          </cell>
          <cell r="AC35" t="str">
            <v>Claim 2a</v>
          </cell>
          <cell r="AD35" t="str">
            <v>We are Partner. Financial Reporting Periods - 18 months (30/06/12), 30 months (30/06/13) and 42 months (30/06/14). Payment from Co-ordinator based on 70% of budget at pre-financing, 30% at month 12 upon the submission and fulfilment of all delvierables.</v>
          </cell>
          <cell r="AF35" t="str">
            <v>CONTRACT RECEIVED 7/2/11</v>
          </cell>
          <cell r="AG35" t="str">
            <v>IN PROGRESS</v>
          </cell>
          <cell r="AH35">
            <v>0.4</v>
          </cell>
          <cell r="AI35" t="str">
            <v>With Steve</v>
          </cell>
        </row>
        <row r="36">
          <cell r="B36">
            <v>81641</v>
          </cell>
          <cell r="C36" t="str">
            <v>QNANO</v>
          </cell>
          <cell r="D36" t="str">
            <v>NO</v>
          </cell>
          <cell r="E36" t="str">
            <v>P</v>
          </cell>
          <cell r="F36" t="str">
            <v>1-SW-P-000-000-031-FR-A1-05044</v>
          </cell>
          <cell r="G36" t="str">
            <v>TAMARA GALLOWAY</v>
          </cell>
          <cell r="H36" t="str">
            <v>N/A</v>
          </cell>
          <cell r="I36" t="str">
            <v>SBS</v>
          </cell>
          <cell r="J36" t="str">
            <v>SW</v>
          </cell>
          <cell r="K36" t="str">
            <v>€</v>
          </cell>
          <cell r="L36">
            <v>176651.9</v>
          </cell>
          <cell r="M36" t="str">
            <v>EUROPEAN COMMISSION</v>
          </cell>
          <cell r="N36">
            <v>40544</v>
          </cell>
          <cell r="O36">
            <v>42368</v>
          </cell>
          <cell r="P36">
            <v>40575</v>
          </cell>
          <cell r="Q36">
            <v>42400</v>
          </cell>
          <cell r="R36" t="str">
            <v>OS</v>
          </cell>
          <cell r="S36" t="str">
            <v>SN</v>
          </cell>
          <cell r="T36" t="str">
            <v>BIOLOGICAL SCI - EXETER</v>
          </cell>
          <cell r="U36" t="str">
            <v>031</v>
          </cell>
          <cell r="V36" t="str">
            <v>European Commission</v>
          </cell>
          <cell r="W36" t="str">
            <v>FR</v>
          </cell>
          <cell r="X36" t="str">
            <v>A1 COLLABORATIVE</v>
          </cell>
          <cell r="Y36" t="str">
            <v>05044</v>
          </cell>
          <cell r="AC36" t="str">
            <v>Claim 3</v>
          </cell>
          <cell r="AF36" t="str">
            <v>NEED TO SEND REVISED PCF TO CAROLINE HAMPSON TO SIGN OFF.</v>
          </cell>
          <cell r="AG36" t="str">
            <v>IN PROGRESS</v>
          </cell>
          <cell r="AH36">
            <v>0.6</v>
          </cell>
        </row>
        <row r="38">
          <cell r="E38" t="str">
            <v/>
          </cell>
          <cell r="F38" t="str">
            <v/>
          </cell>
          <cell r="J38" t="str">
            <v/>
          </cell>
          <cell r="U38" t="str">
            <v/>
          </cell>
          <cell r="W38" t="str">
            <v/>
          </cell>
          <cell r="Y38" t="str">
            <v>*****</v>
          </cell>
          <cell r="AC38" t="str">
            <v/>
          </cell>
        </row>
        <row r="39">
          <cell r="E39" t="str">
            <v/>
          </cell>
          <cell r="F39" t="str">
            <v/>
          </cell>
          <cell r="J39" t="str">
            <v/>
          </cell>
          <cell r="U39" t="str">
            <v/>
          </cell>
          <cell r="W39" t="str">
            <v/>
          </cell>
          <cell r="Y39" t="str">
            <v>*****</v>
          </cell>
          <cell r="AC39" t="str">
            <v/>
          </cell>
        </row>
        <row r="40">
          <cell r="E40" t="str">
            <v/>
          </cell>
          <cell r="F40" t="str">
            <v/>
          </cell>
          <cell r="J40" t="str">
            <v/>
          </cell>
          <cell r="U40" t="str">
            <v/>
          </cell>
          <cell r="W40" t="str">
            <v/>
          </cell>
          <cell r="Y40" t="str">
            <v>*****</v>
          </cell>
          <cell r="AC40" t="str">
            <v/>
          </cell>
        </row>
        <row r="41">
          <cell r="E41" t="str">
            <v/>
          </cell>
          <cell r="F41" t="str">
            <v/>
          </cell>
          <cell r="J41" t="str">
            <v/>
          </cell>
          <cell r="U41" t="str">
            <v/>
          </cell>
          <cell r="W41" t="str">
            <v/>
          </cell>
          <cell r="AC41" t="str">
            <v/>
          </cell>
        </row>
        <row r="42">
          <cell r="E42" t="str">
            <v/>
          </cell>
          <cell r="F42" t="str">
            <v/>
          </cell>
          <cell r="J42" t="str">
            <v/>
          </cell>
          <cell r="U42" t="str">
            <v/>
          </cell>
          <cell r="W42" t="str">
            <v/>
          </cell>
          <cell r="AC42" t="str">
            <v/>
          </cell>
        </row>
        <row r="43">
          <cell r="E43" t="str">
            <v/>
          </cell>
          <cell r="F43" t="str">
            <v/>
          </cell>
          <cell r="J43" t="str">
            <v/>
          </cell>
          <cell r="U43" t="str">
            <v/>
          </cell>
          <cell r="W43" t="str">
            <v/>
          </cell>
          <cell r="AC43" t="str">
            <v/>
          </cell>
        </row>
        <row r="44">
          <cell r="E44" t="str">
            <v/>
          </cell>
          <cell r="F44" t="str">
            <v/>
          </cell>
          <cell r="J44" t="str">
            <v/>
          </cell>
          <cell r="U44" t="str">
            <v/>
          </cell>
          <cell r="W44" t="str">
            <v/>
          </cell>
          <cell r="AC44" t="str">
            <v/>
          </cell>
        </row>
        <row r="45">
          <cell r="E45" t="str">
            <v/>
          </cell>
          <cell r="F45" t="str">
            <v/>
          </cell>
          <cell r="J45" t="str">
            <v/>
          </cell>
          <cell r="U45" t="str">
            <v/>
          </cell>
          <cell r="W45" t="str">
            <v/>
          </cell>
          <cell r="AC45" t="str">
            <v/>
          </cell>
        </row>
        <row r="46">
          <cell r="E46" t="str">
            <v/>
          </cell>
          <cell r="F46" t="str">
            <v/>
          </cell>
          <cell r="J46" t="str">
            <v/>
          </cell>
          <cell r="U46" t="str">
            <v/>
          </cell>
          <cell r="W46" t="str">
            <v/>
          </cell>
          <cell r="AC46" t="str">
            <v/>
          </cell>
        </row>
        <row r="47">
          <cell r="E47" t="str">
            <v/>
          </cell>
          <cell r="F47" t="str">
            <v/>
          </cell>
          <cell r="J47" t="str">
            <v/>
          </cell>
          <cell r="U47" t="str">
            <v/>
          </cell>
          <cell r="W47" t="str">
            <v/>
          </cell>
          <cell r="AC47" t="str">
            <v/>
          </cell>
        </row>
        <row r="48">
          <cell r="E48" t="str">
            <v/>
          </cell>
          <cell r="F48" t="str">
            <v/>
          </cell>
          <cell r="J48" t="str">
            <v/>
          </cell>
          <cell r="U48" t="str">
            <v/>
          </cell>
          <cell r="W48" t="str">
            <v/>
          </cell>
          <cell r="AC48" t="str">
            <v/>
          </cell>
        </row>
        <row r="49">
          <cell r="E49" t="str">
            <v/>
          </cell>
          <cell r="F49" t="str">
            <v/>
          </cell>
          <cell r="J49" t="str">
            <v/>
          </cell>
          <cell r="U49" t="str">
            <v/>
          </cell>
          <cell r="W49" t="str">
            <v/>
          </cell>
          <cell r="AC49" t="str">
            <v/>
          </cell>
        </row>
        <row r="50">
          <cell r="E50" t="str">
            <v/>
          </cell>
          <cell r="F50" t="str">
            <v/>
          </cell>
          <cell r="J50" t="str">
            <v/>
          </cell>
          <cell r="U50" t="str">
            <v/>
          </cell>
          <cell r="W50" t="str">
            <v/>
          </cell>
          <cell r="AC50" t="str">
            <v/>
          </cell>
        </row>
        <row r="51">
          <cell r="E51" t="str">
            <v/>
          </cell>
          <cell r="F51" t="str">
            <v/>
          </cell>
          <cell r="J51" t="str">
            <v/>
          </cell>
          <cell r="U51" t="str">
            <v/>
          </cell>
          <cell r="W51" t="str">
            <v/>
          </cell>
          <cell r="AC51" t="str">
            <v/>
          </cell>
        </row>
        <row r="52">
          <cell r="E52" t="str">
            <v/>
          </cell>
          <cell r="F52" t="str">
            <v/>
          </cell>
          <cell r="J52" t="str">
            <v/>
          </cell>
          <cell r="W52" t="str">
            <v/>
          </cell>
          <cell r="AC52" t="str">
            <v/>
          </cell>
        </row>
        <row r="53">
          <cell r="E53" t="str">
            <v/>
          </cell>
          <cell r="F53" t="str">
            <v/>
          </cell>
          <cell r="J53" t="str">
            <v/>
          </cell>
          <cell r="W53" t="str">
            <v/>
          </cell>
          <cell r="AC53" t="str">
            <v/>
          </cell>
        </row>
        <row r="54">
          <cell r="E54" t="str">
            <v/>
          </cell>
          <cell r="F54" t="str">
            <v/>
          </cell>
          <cell r="J54" t="str">
            <v/>
          </cell>
          <cell r="W54" t="str">
            <v/>
          </cell>
          <cell r="AC54" t="str">
            <v/>
          </cell>
        </row>
        <row r="55">
          <cell r="E55" t="str">
            <v/>
          </cell>
          <cell r="F55" t="str">
            <v/>
          </cell>
          <cell r="J55" t="str">
            <v/>
          </cell>
          <cell r="W55" t="str">
            <v/>
          </cell>
          <cell r="AC55" t="str">
            <v/>
          </cell>
        </row>
        <row r="56">
          <cell r="E56" t="str">
            <v/>
          </cell>
          <cell r="F56" t="str">
            <v/>
          </cell>
          <cell r="J56" t="str">
            <v/>
          </cell>
          <cell r="W56" t="str">
            <v/>
          </cell>
          <cell r="AC56" t="str">
            <v/>
          </cell>
        </row>
        <row r="57">
          <cell r="E57" t="str">
            <v/>
          </cell>
          <cell r="F57" t="str">
            <v/>
          </cell>
          <cell r="J57" t="str">
            <v/>
          </cell>
          <cell r="W57" t="str">
            <v/>
          </cell>
          <cell r="AC57" t="str">
            <v/>
          </cell>
        </row>
        <row r="58">
          <cell r="E58" t="str">
            <v/>
          </cell>
          <cell r="F58" t="str">
            <v/>
          </cell>
          <cell r="J58" t="str">
            <v/>
          </cell>
          <cell r="W58" t="str">
            <v/>
          </cell>
          <cell r="AC58" t="str">
            <v/>
          </cell>
        </row>
        <row r="59">
          <cell r="E59" t="str">
            <v/>
          </cell>
          <cell r="F59" t="str">
            <v/>
          </cell>
          <cell r="J59" t="str">
            <v/>
          </cell>
          <cell r="W59" t="str">
            <v/>
          </cell>
          <cell r="AC59" t="str">
            <v/>
          </cell>
        </row>
        <row r="60">
          <cell r="E60" t="str">
            <v/>
          </cell>
          <cell r="F60" t="str">
            <v/>
          </cell>
          <cell r="J60" t="str">
            <v/>
          </cell>
          <cell r="W60" t="str">
            <v/>
          </cell>
          <cell r="AC60" t="str">
            <v/>
          </cell>
        </row>
        <row r="61">
          <cell r="E61" t="str">
            <v/>
          </cell>
          <cell r="F61" t="str">
            <v/>
          </cell>
          <cell r="J61" t="str">
            <v/>
          </cell>
          <cell r="W61" t="str">
            <v/>
          </cell>
          <cell r="AC61" t="str">
            <v/>
          </cell>
        </row>
        <row r="62">
          <cell r="E62" t="str">
            <v/>
          </cell>
          <cell r="F62" t="str">
            <v/>
          </cell>
          <cell r="J62" t="str">
            <v/>
          </cell>
          <cell r="W62" t="str">
            <v/>
          </cell>
          <cell r="AC62" t="str">
            <v/>
          </cell>
        </row>
        <row r="63">
          <cell r="E63" t="str">
            <v/>
          </cell>
          <cell r="F63" t="str">
            <v/>
          </cell>
          <cell r="J63" t="str">
            <v/>
          </cell>
          <cell r="W63" t="str">
            <v/>
          </cell>
          <cell r="AC63" t="str">
            <v/>
          </cell>
        </row>
        <row r="64">
          <cell r="E64" t="str">
            <v/>
          </cell>
          <cell r="F64" t="str">
            <v/>
          </cell>
          <cell r="J64" t="str">
            <v/>
          </cell>
          <cell r="W64" t="str">
            <v/>
          </cell>
          <cell r="AC64" t="str">
            <v/>
          </cell>
        </row>
        <row r="65">
          <cell r="E65" t="str">
            <v/>
          </cell>
          <cell r="F65" t="str">
            <v/>
          </cell>
          <cell r="J65" t="str">
            <v/>
          </cell>
          <cell r="W65" t="str">
            <v/>
          </cell>
          <cell r="AC65" t="str">
            <v/>
          </cell>
        </row>
        <row r="66">
          <cell r="E66" t="str">
            <v/>
          </cell>
          <cell r="F66" t="str">
            <v/>
          </cell>
          <cell r="J66" t="str">
            <v/>
          </cell>
          <cell r="W66" t="str">
            <v/>
          </cell>
          <cell r="AC66" t="str">
            <v/>
          </cell>
        </row>
        <row r="67">
          <cell r="E67" t="str">
            <v/>
          </cell>
          <cell r="F67" t="str">
            <v/>
          </cell>
          <cell r="J67" t="str">
            <v/>
          </cell>
          <cell r="W67" t="str">
            <v/>
          </cell>
          <cell r="AC67" t="str">
            <v/>
          </cell>
        </row>
        <row r="68">
          <cell r="E68" t="str">
            <v/>
          </cell>
          <cell r="F68" t="str">
            <v/>
          </cell>
          <cell r="J68" t="str">
            <v/>
          </cell>
          <cell r="W68" t="str">
            <v/>
          </cell>
          <cell r="AC68" t="str">
            <v/>
          </cell>
        </row>
        <row r="69">
          <cell r="E69" t="str">
            <v/>
          </cell>
          <cell r="F69" t="str">
            <v/>
          </cell>
          <cell r="J69" t="str">
            <v/>
          </cell>
          <cell r="W69" t="str">
            <v/>
          </cell>
          <cell r="AC69" t="str">
            <v/>
          </cell>
        </row>
        <row r="70">
          <cell r="E70" t="str">
            <v/>
          </cell>
          <cell r="F70" t="str">
            <v/>
          </cell>
          <cell r="J70" t="str">
            <v/>
          </cell>
          <cell r="W70" t="str">
            <v/>
          </cell>
          <cell r="AC70" t="str">
            <v/>
          </cell>
        </row>
        <row r="71">
          <cell r="E71" t="str">
            <v/>
          </cell>
          <cell r="F71" t="str">
            <v/>
          </cell>
          <cell r="J71" t="str">
            <v/>
          </cell>
          <cell r="W71" t="str">
            <v/>
          </cell>
          <cell r="AC71" t="str">
            <v/>
          </cell>
        </row>
        <row r="72">
          <cell r="E72" t="str">
            <v/>
          </cell>
          <cell r="F72" t="str">
            <v/>
          </cell>
          <cell r="J72" t="str">
            <v/>
          </cell>
          <cell r="W72" t="str">
            <v/>
          </cell>
          <cell r="AC72" t="str">
            <v/>
          </cell>
        </row>
        <row r="73">
          <cell r="E73" t="str">
            <v/>
          </cell>
          <cell r="F73" t="str">
            <v/>
          </cell>
          <cell r="J73" t="str">
            <v/>
          </cell>
          <cell r="W73" t="str">
            <v/>
          </cell>
          <cell r="AC73" t="str">
            <v/>
          </cell>
        </row>
        <row r="74">
          <cell r="E74" t="str">
            <v/>
          </cell>
          <cell r="F74" t="str">
            <v/>
          </cell>
          <cell r="J74" t="str">
            <v/>
          </cell>
          <cell r="W74" t="str">
            <v/>
          </cell>
          <cell r="AC74" t="str">
            <v/>
          </cell>
        </row>
        <row r="75">
          <cell r="E75" t="str">
            <v/>
          </cell>
          <cell r="F75" t="str">
            <v/>
          </cell>
          <cell r="J75" t="str">
            <v/>
          </cell>
          <cell r="W75" t="str">
            <v/>
          </cell>
          <cell r="AC75" t="str">
            <v/>
          </cell>
        </row>
        <row r="76">
          <cell r="E76" t="str">
            <v/>
          </cell>
          <cell r="F76" t="str">
            <v/>
          </cell>
          <cell r="J76" t="str">
            <v/>
          </cell>
          <cell r="W76" t="str">
            <v/>
          </cell>
          <cell r="AC76" t="str">
            <v/>
          </cell>
        </row>
        <row r="77">
          <cell r="E77" t="str">
            <v/>
          </cell>
          <cell r="F77" t="str">
            <v/>
          </cell>
          <cell r="J77" t="str">
            <v/>
          </cell>
          <cell r="W77" t="str">
            <v/>
          </cell>
          <cell r="AC77" t="str">
            <v/>
          </cell>
        </row>
        <row r="78">
          <cell r="E78" t="str">
            <v/>
          </cell>
          <cell r="F78" t="str">
            <v/>
          </cell>
          <cell r="J78" t="str">
            <v/>
          </cell>
          <cell r="W78" t="str">
            <v/>
          </cell>
          <cell r="AC78" t="str">
            <v/>
          </cell>
        </row>
        <row r="79">
          <cell r="E79" t="str">
            <v/>
          </cell>
          <cell r="F79" t="str">
            <v/>
          </cell>
          <cell r="J79" t="str">
            <v/>
          </cell>
          <cell r="W79" t="str">
            <v/>
          </cell>
          <cell r="AC79" t="str">
            <v/>
          </cell>
        </row>
        <row r="80">
          <cell r="E80" t="str">
            <v/>
          </cell>
          <cell r="F80" t="str">
            <v/>
          </cell>
          <cell r="J80" t="str">
            <v/>
          </cell>
          <cell r="W80" t="str">
            <v/>
          </cell>
          <cell r="AC80" t="str">
            <v/>
          </cell>
        </row>
        <row r="81">
          <cell r="E81" t="str">
            <v/>
          </cell>
          <cell r="F81" t="str">
            <v/>
          </cell>
          <cell r="J81" t="str">
            <v/>
          </cell>
          <cell r="W81" t="str">
            <v/>
          </cell>
          <cell r="AC81" t="str">
            <v/>
          </cell>
        </row>
        <row r="82">
          <cell r="E82" t="str">
            <v/>
          </cell>
          <cell r="F82" t="str">
            <v/>
          </cell>
          <cell r="J82" t="str">
            <v/>
          </cell>
          <cell r="W82" t="str">
            <v/>
          </cell>
          <cell r="AC82" t="str">
            <v/>
          </cell>
        </row>
        <row r="83">
          <cell r="E83" t="str">
            <v/>
          </cell>
          <cell r="F83" t="str">
            <v/>
          </cell>
          <cell r="J83" t="str">
            <v/>
          </cell>
          <cell r="W83" t="str">
            <v/>
          </cell>
          <cell r="AC83" t="str">
            <v/>
          </cell>
        </row>
        <row r="84">
          <cell r="E84" t="str">
            <v/>
          </cell>
          <cell r="F84" t="str">
            <v/>
          </cell>
          <cell r="J84" t="str">
            <v/>
          </cell>
          <cell r="W84" t="str">
            <v/>
          </cell>
          <cell r="AC84" t="str">
            <v/>
          </cell>
        </row>
        <row r="85">
          <cell r="E85" t="str">
            <v/>
          </cell>
          <cell r="F85" t="str">
            <v/>
          </cell>
          <cell r="J85" t="str">
            <v/>
          </cell>
          <cell r="W85" t="str">
            <v/>
          </cell>
          <cell r="AC85" t="str">
            <v/>
          </cell>
        </row>
        <row r="86">
          <cell r="E86" t="str">
            <v/>
          </cell>
          <cell r="F86" t="str">
            <v/>
          </cell>
          <cell r="J86" t="str">
            <v/>
          </cell>
          <cell r="W86" t="str">
            <v/>
          </cell>
          <cell r="AC86" t="str">
            <v/>
          </cell>
        </row>
        <row r="87">
          <cell r="E87" t="str">
            <v/>
          </cell>
          <cell r="F87" t="str">
            <v/>
          </cell>
          <cell r="J87" t="str">
            <v/>
          </cell>
          <cell r="W87" t="str">
            <v/>
          </cell>
          <cell r="AC87" t="str">
            <v/>
          </cell>
        </row>
        <row r="88">
          <cell r="E88" t="str">
            <v/>
          </cell>
          <cell r="F88" t="str">
            <v/>
          </cell>
          <cell r="J88" t="str">
            <v/>
          </cell>
          <cell r="W88" t="str">
            <v/>
          </cell>
          <cell r="AC88" t="str">
            <v/>
          </cell>
        </row>
        <row r="89">
          <cell r="E89" t="str">
            <v/>
          </cell>
          <cell r="F89" t="str">
            <v/>
          </cell>
          <cell r="W89" t="str">
            <v/>
          </cell>
          <cell r="AC89" t="str">
            <v/>
          </cell>
        </row>
        <row r="90">
          <cell r="E90" t="str">
            <v/>
          </cell>
          <cell r="F90" t="str">
            <v/>
          </cell>
          <cell r="W90" t="str">
            <v/>
          </cell>
          <cell r="AC90" t="str">
            <v/>
          </cell>
        </row>
        <row r="91">
          <cell r="E91" t="str">
            <v/>
          </cell>
          <cell r="F91" t="str">
            <v/>
          </cell>
          <cell r="W91" t="str">
            <v/>
          </cell>
          <cell r="AC91" t="str">
            <v/>
          </cell>
        </row>
        <row r="92">
          <cell r="E92" t="str">
            <v/>
          </cell>
          <cell r="F92" t="str">
            <v/>
          </cell>
          <cell r="W92" t="str">
            <v/>
          </cell>
          <cell r="AC92" t="str">
            <v/>
          </cell>
        </row>
        <row r="93">
          <cell r="E93" t="str">
            <v/>
          </cell>
          <cell r="F93" t="str">
            <v/>
          </cell>
          <cell r="W93" t="str">
            <v/>
          </cell>
          <cell r="AC93" t="str">
            <v/>
          </cell>
        </row>
        <row r="94">
          <cell r="E94" t="str">
            <v/>
          </cell>
          <cell r="F94" t="str">
            <v/>
          </cell>
          <cell r="W94" t="str">
            <v/>
          </cell>
          <cell r="AC94" t="str">
            <v/>
          </cell>
        </row>
        <row r="95">
          <cell r="E95" t="str">
            <v/>
          </cell>
          <cell r="F95" t="str">
            <v/>
          </cell>
          <cell r="W95" t="str">
            <v/>
          </cell>
          <cell r="AC95" t="str">
            <v/>
          </cell>
        </row>
        <row r="96">
          <cell r="E96" t="str">
            <v/>
          </cell>
          <cell r="F96" t="str">
            <v/>
          </cell>
          <cell r="W96" t="str">
            <v/>
          </cell>
          <cell r="AC96" t="str">
            <v/>
          </cell>
        </row>
        <row r="97">
          <cell r="E97" t="str">
            <v/>
          </cell>
          <cell r="F97" t="str">
            <v/>
          </cell>
          <cell r="W97" t="str">
            <v/>
          </cell>
          <cell r="AC97" t="str">
            <v/>
          </cell>
        </row>
        <row r="98">
          <cell r="E98" t="str">
            <v/>
          </cell>
          <cell r="F98" t="str">
            <v/>
          </cell>
          <cell r="W98" t="str">
            <v/>
          </cell>
          <cell r="AC98" t="str">
            <v/>
          </cell>
        </row>
        <row r="99">
          <cell r="E99" t="str">
            <v/>
          </cell>
          <cell r="F99" t="str">
            <v/>
          </cell>
          <cell r="W99" t="str">
            <v/>
          </cell>
          <cell r="AC99" t="str">
            <v/>
          </cell>
        </row>
        <row r="100">
          <cell r="E100" t="str">
            <v/>
          </cell>
          <cell r="F100" t="str">
            <v/>
          </cell>
          <cell r="W100" t="str">
            <v/>
          </cell>
          <cell r="AC100" t="str">
            <v/>
          </cell>
        </row>
        <row r="101">
          <cell r="E101" t="str">
            <v/>
          </cell>
          <cell r="F101" t="str">
            <v/>
          </cell>
          <cell r="W101" t="str">
            <v/>
          </cell>
          <cell r="AC101" t="str">
            <v/>
          </cell>
        </row>
        <row r="102">
          <cell r="E102" t="str">
            <v/>
          </cell>
          <cell r="F102" t="str">
            <v/>
          </cell>
          <cell r="W102" t="str">
            <v/>
          </cell>
          <cell r="AC102" t="str">
            <v/>
          </cell>
        </row>
        <row r="103">
          <cell r="E103" t="str">
            <v/>
          </cell>
          <cell r="F103" t="str">
            <v/>
          </cell>
          <cell r="W103" t="str">
            <v/>
          </cell>
          <cell r="AC103" t="str">
            <v/>
          </cell>
        </row>
        <row r="104">
          <cell r="E104" t="str">
            <v/>
          </cell>
          <cell r="F104" t="str">
            <v/>
          </cell>
          <cell r="W104" t="str">
            <v/>
          </cell>
          <cell r="AC104" t="str">
            <v/>
          </cell>
        </row>
        <row r="105">
          <cell r="E105" t="str">
            <v/>
          </cell>
          <cell r="F105" t="str">
            <v/>
          </cell>
          <cell r="W105" t="str">
            <v/>
          </cell>
          <cell r="AC105" t="str">
            <v/>
          </cell>
        </row>
        <row r="106">
          <cell r="E106" t="str">
            <v/>
          </cell>
          <cell r="F106" t="str">
            <v/>
          </cell>
          <cell r="W106" t="str">
            <v/>
          </cell>
          <cell r="AC106" t="str">
            <v/>
          </cell>
        </row>
        <row r="107">
          <cell r="E107" t="str">
            <v/>
          </cell>
          <cell r="F107" t="str">
            <v/>
          </cell>
          <cell r="W107" t="str">
            <v/>
          </cell>
          <cell r="AC107" t="str">
            <v/>
          </cell>
        </row>
        <row r="108">
          <cell r="E108" t="str">
            <v/>
          </cell>
          <cell r="F108" t="str">
            <v/>
          </cell>
          <cell r="W108" t="str">
            <v/>
          </cell>
          <cell r="AC108" t="str">
            <v/>
          </cell>
        </row>
        <row r="109">
          <cell r="E109" t="str">
            <v/>
          </cell>
          <cell r="F109" t="str">
            <v/>
          </cell>
          <cell r="W109" t="str">
            <v/>
          </cell>
          <cell r="AC109" t="str">
            <v/>
          </cell>
        </row>
        <row r="110">
          <cell r="E110" t="str">
            <v/>
          </cell>
          <cell r="F110" t="str">
            <v/>
          </cell>
          <cell r="W110" t="str">
            <v/>
          </cell>
          <cell r="AC110" t="str">
            <v/>
          </cell>
        </row>
        <row r="111">
          <cell r="E111" t="str">
            <v/>
          </cell>
          <cell r="F111" t="str">
            <v/>
          </cell>
          <cell r="W111" t="str">
            <v/>
          </cell>
          <cell r="AC111" t="str">
            <v/>
          </cell>
        </row>
        <row r="112">
          <cell r="E112" t="str">
            <v/>
          </cell>
          <cell r="F112" t="str">
            <v/>
          </cell>
          <cell r="W112" t="str">
            <v/>
          </cell>
          <cell r="AC112" t="str">
            <v/>
          </cell>
        </row>
        <row r="113">
          <cell r="E113" t="str">
            <v/>
          </cell>
          <cell r="F113" t="str">
            <v/>
          </cell>
          <cell r="W113" t="str">
            <v/>
          </cell>
          <cell r="AC113" t="str">
            <v/>
          </cell>
        </row>
        <row r="114">
          <cell r="E114" t="str">
            <v/>
          </cell>
          <cell r="F114" t="str">
            <v/>
          </cell>
          <cell r="W114" t="str">
            <v/>
          </cell>
          <cell r="AC114" t="str">
            <v/>
          </cell>
        </row>
        <row r="115">
          <cell r="E115" t="str">
            <v/>
          </cell>
          <cell r="F115" t="str">
            <v/>
          </cell>
          <cell r="W115" t="str">
            <v/>
          </cell>
          <cell r="AC115" t="str">
            <v/>
          </cell>
        </row>
        <row r="116">
          <cell r="E116" t="str">
            <v/>
          </cell>
          <cell r="F116" t="str">
            <v/>
          </cell>
          <cell r="W116" t="str">
            <v/>
          </cell>
          <cell r="AC116" t="str">
            <v/>
          </cell>
        </row>
        <row r="117">
          <cell r="E117" t="str">
            <v/>
          </cell>
          <cell r="F117" t="str">
            <v/>
          </cell>
          <cell r="W117" t="str">
            <v/>
          </cell>
          <cell r="AC117" t="str">
            <v/>
          </cell>
        </row>
        <row r="118">
          <cell r="E118" t="str">
            <v/>
          </cell>
          <cell r="F118" t="str">
            <v/>
          </cell>
          <cell r="W118" t="str">
            <v/>
          </cell>
          <cell r="AC118" t="str">
            <v/>
          </cell>
        </row>
        <row r="119">
          <cell r="E119" t="str">
            <v/>
          </cell>
          <cell r="F119" t="str">
            <v/>
          </cell>
          <cell r="W119" t="str">
            <v/>
          </cell>
          <cell r="AC119" t="str">
            <v/>
          </cell>
        </row>
        <row r="120">
          <cell r="E120" t="str">
            <v/>
          </cell>
          <cell r="F120" t="str">
            <v/>
          </cell>
          <cell r="W120" t="str">
            <v/>
          </cell>
          <cell r="AC120" t="str">
            <v/>
          </cell>
        </row>
        <row r="121">
          <cell r="E121" t="str">
            <v/>
          </cell>
          <cell r="F121" t="str">
            <v/>
          </cell>
          <cell r="W121" t="str">
            <v/>
          </cell>
          <cell r="AC121" t="str">
            <v/>
          </cell>
        </row>
        <row r="122">
          <cell r="E122" t="str">
            <v/>
          </cell>
          <cell r="F122" t="str">
            <v/>
          </cell>
          <cell r="W122" t="str">
            <v/>
          </cell>
          <cell r="AC122" t="str">
            <v/>
          </cell>
        </row>
        <row r="123">
          <cell r="E123" t="str">
            <v/>
          </cell>
          <cell r="F123" t="str">
            <v/>
          </cell>
          <cell r="W123" t="str">
            <v/>
          </cell>
          <cell r="AC123" t="str">
            <v/>
          </cell>
        </row>
        <row r="124">
          <cell r="E124" t="str">
            <v/>
          </cell>
          <cell r="F124" t="str">
            <v/>
          </cell>
          <cell r="W124" t="str">
            <v/>
          </cell>
          <cell r="AC124" t="str">
            <v/>
          </cell>
        </row>
        <row r="125">
          <cell r="E125" t="str">
            <v/>
          </cell>
          <cell r="F125" t="str">
            <v/>
          </cell>
          <cell r="W125" t="str">
            <v/>
          </cell>
          <cell r="AC125" t="str">
            <v/>
          </cell>
        </row>
        <row r="126">
          <cell r="E126" t="str">
            <v/>
          </cell>
          <cell r="F126" t="str">
            <v/>
          </cell>
          <cell r="W126" t="str">
            <v/>
          </cell>
          <cell r="AC126" t="str">
            <v/>
          </cell>
        </row>
        <row r="127">
          <cell r="E127" t="str">
            <v/>
          </cell>
          <cell r="F127" t="str">
            <v/>
          </cell>
          <cell r="W127" t="str">
            <v/>
          </cell>
          <cell r="AC127" t="str">
            <v/>
          </cell>
        </row>
        <row r="128">
          <cell r="E128" t="str">
            <v/>
          </cell>
          <cell r="F128" t="str">
            <v/>
          </cell>
          <cell r="R128" t="str">
            <v>ZERO</v>
          </cell>
          <cell r="S128" t="str">
            <v>SR</v>
          </cell>
          <cell r="W128" t="str">
            <v/>
          </cell>
          <cell r="AC128" t="str">
            <v/>
          </cell>
        </row>
        <row r="129">
          <cell r="E129" t="str">
            <v/>
          </cell>
          <cell r="F129" t="str">
            <v/>
          </cell>
          <cell r="R129" t="str">
            <v>OS</v>
          </cell>
          <cell r="S129" t="str">
            <v>SN</v>
          </cell>
          <cell r="W129" t="str">
            <v/>
          </cell>
          <cell r="AC129" t="str">
            <v/>
          </cell>
        </row>
        <row r="130">
          <cell r="E130" t="str">
            <v/>
          </cell>
          <cell r="F130" t="str">
            <v/>
          </cell>
          <cell r="R130" t="str">
            <v>ST</v>
          </cell>
          <cell r="W130" t="str">
            <v/>
          </cell>
          <cell r="AC130" t="str">
            <v/>
          </cell>
        </row>
        <row r="131">
          <cell r="E131" t="str">
            <v/>
          </cell>
          <cell r="F131" t="str">
            <v/>
          </cell>
          <cell r="R131" t="str">
            <v>EX</v>
          </cell>
          <cell r="W131" t="str">
            <v/>
          </cell>
          <cell r="AC131" t="str">
            <v/>
          </cell>
        </row>
        <row r="132">
          <cell r="E132" t="str">
            <v/>
          </cell>
          <cell r="F132" t="str">
            <v/>
          </cell>
          <cell r="W132" t="str">
            <v/>
          </cell>
          <cell r="AC132" t="str">
            <v/>
          </cell>
        </row>
        <row r="133">
          <cell r="E133" t="str">
            <v/>
          </cell>
          <cell r="F133" t="str">
            <v/>
          </cell>
          <cell r="W133" t="str">
            <v/>
          </cell>
          <cell r="AC133" t="str">
            <v/>
          </cell>
        </row>
        <row r="134">
          <cell r="E134" t="str">
            <v/>
          </cell>
          <cell r="F134" t="str">
            <v/>
          </cell>
          <cell r="W134" t="str">
            <v/>
          </cell>
          <cell r="AC134" t="str">
            <v/>
          </cell>
        </row>
        <row r="135">
          <cell r="E135" t="str">
            <v/>
          </cell>
          <cell r="F135" t="str">
            <v/>
          </cell>
          <cell r="W135" t="str">
            <v/>
          </cell>
          <cell r="AC135" t="str">
            <v/>
          </cell>
        </row>
        <row r="136">
          <cell r="E136" t="str">
            <v/>
          </cell>
          <cell r="F136" t="str">
            <v/>
          </cell>
          <cell r="W136" t="str">
            <v/>
          </cell>
          <cell r="AC136" t="str">
            <v/>
          </cell>
        </row>
        <row r="137">
          <cell r="E137" t="str">
            <v/>
          </cell>
          <cell r="F137" t="str">
            <v/>
          </cell>
          <cell r="W137" t="str">
            <v/>
          </cell>
          <cell r="AC137" t="str">
            <v/>
          </cell>
        </row>
        <row r="138">
          <cell r="E138" t="str">
            <v/>
          </cell>
          <cell r="F138" t="str">
            <v/>
          </cell>
          <cell r="W138" t="str">
            <v/>
          </cell>
          <cell r="AC138" t="str">
            <v/>
          </cell>
        </row>
        <row r="139">
          <cell r="E139" t="str">
            <v/>
          </cell>
          <cell r="F139" t="str">
            <v/>
          </cell>
          <cell r="W139" t="str">
            <v/>
          </cell>
          <cell r="AC139" t="str">
            <v/>
          </cell>
        </row>
        <row r="140">
          <cell r="E140" t="str">
            <v/>
          </cell>
          <cell r="F140" t="str">
            <v/>
          </cell>
          <cell r="W140" t="str">
            <v/>
          </cell>
          <cell r="AC140" t="str">
            <v/>
          </cell>
        </row>
        <row r="141">
          <cell r="E141" t="str">
            <v/>
          </cell>
          <cell r="F141" t="str">
            <v/>
          </cell>
          <cell r="W141" t="str">
            <v/>
          </cell>
          <cell r="AC141" t="str">
            <v/>
          </cell>
        </row>
        <row r="142">
          <cell r="E142" t="str">
            <v/>
          </cell>
          <cell r="F142" t="str">
            <v/>
          </cell>
          <cell r="W142" t="str">
            <v/>
          </cell>
          <cell r="AC142" t="str">
            <v/>
          </cell>
        </row>
        <row r="143">
          <cell r="E143" t="str">
            <v/>
          </cell>
          <cell r="F143" t="str">
            <v/>
          </cell>
          <cell r="W143" t="str">
            <v/>
          </cell>
          <cell r="AC143" t="str">
            <v/>
          </cell>
        </row>
        <row r="144">
          <cell r="E144" t="str">
            <v/>
          </cell>
          <cell r="F144" t="str">
            <v/>
          </cell>
          <cell r="W144" t="str">
            <v/>
          </cell>
          <cell r="AC144" t="str">
            <v/>
          </cell>
        </row>
        <row r="145">
          <cell r="E145" t="str">
            <v/>
          </cell>
          <cell r="F145" t="str">
            <v/>
          </cell>
          <cell r="W145" t="str">
            <v/>
          </cell>
          <cell r="AC145" t="str">
            <v/>
          </cell>
        </row>
        <row r="146">
          <cell r="E146" t="str">
            <v/>
          </cell>
          <cell r="F146" t="str">
            <v/>
          </cell>
          <cell r="W146" t="str">
            <v/>
          </cell>
          <cell r="AC146" t="str">
            <v/>
          </cell>
        </row>
        <row r="147">
          <cell r="E147" t="str">
            <v/>
          </cell>
          <cell r="F147" t="str">
            <v/>
          </cell>
          <cell r="W147" t="str">
            <v/>
          </cell>
          <cell r="AC147" t="str">
            <v/>
          </cell>
        </row>
        <row r="148">
          <cell r="E148" t="str">
            <v/>
          </cell>
          <cell r="F148" t="str">
            <v/>
          </cell>
          <cell r="W148" t="str">
            <v/>
          </cell>
          <cell r="AC148" t="str">
            <v/>
          </cell>
        </row>
        <row r="149">
          <cell r="E149" t="str">
            <v/>
          </cell>
          <cell r="F149" t="str">
            <v/>
          </cell>
          <cell r="W149" t="str">
            <v/>
          </cell>
          <cell r="AC149" t="str">
            <v/>
          </cell>
        </row>
        <row r="150">
          <cell r="E150" t="str">
            <v/>
          </cell>
          <cell r="F150" t="str">
            <v/>
          </cell>
          <cell r="W150" t="str">
            <v/>
          </cell>
          <cell r="AC150" t="str">
            <v/>
          </cell>
        </row>
        <row r="151">
          <cell r="E151" t="str">
            <v/>
          </cell>
          <cell r="F151" t="str">
            <v/>
          </cell>
          <cell r="W151" t="str">
            <v/>
          </cell>
          <cell r="AC151" t="str">
            <v/>
          </cell>
        </row>
        <row r="152">
          <cell r="E152" t="str">
            <v/>
          </cell>
          <cell r="F152" t="str">
            <v/>
          </cell>
          <cell r="W152" t="str">
            <v/>
          </cell>
          <cell r="AC152" t="str">
            <v/>
          </cell>
        </row>
        <row r="153">
          <cell r="E153" t="str">
            <v/>
          </cell>
          <cell r="F153" t="str">
            <v/>
          </cell>
          <cell r="W153" t="str">
            <v/>
          </cell>
          <cell r="AC153" t="str">
            <v/>
          </cell>
        </row>
        <row r="154">
          <cell r="E154" t="str">
            <v/>
          </cell>
          <cell r="F154" t="str">
            <v/>
          </cell>
          <cell r="W154" t="str">
            <v/>
          </cell>
          <cell r="AC154" t="str">
            <v/>
          </cell>
        </row>
        <row r="155">
          <cell r="E155" t="str">
            <v/>
          </cell>
          <cell r="F155" t="str">
            <v/>
          </cell>
          <cell r="W155" t="str">
            <v/>
          </cell>
          <cell r="AC155" t="str">
            <v/>
          </cell>
        </row>
        <row r="156">
          <cell r="E156" t="str">
            <v/>
          </cell>
          <cell r="F156" t="str">
            <v/>
          </cell>
          <cell r="W156" t="str">
            <v/>
          </cell>
          <cell r="AC156" t="str">
            <v/>
          </cell>
        </row>
        <row r="157">
          <cell r="E157" t="str">
            <v/>
          </cell>
          <cell r="F157" t="str">
            <v/>
          </cell>
          <cell r="W157" t="str">
            <v/>
          </cell>
          <cell r="AC157" t="str">
            <v/>
          </cell>
        </row>
        <row r="158">
          <cell r="E158" t="str">
            <v/>
          </cell>
          <cell r="F158" t="str">
            <v/>
          </cell>
          <cell r="W158" t="str">
            <v/>
          </cell>
          <cell r="AC158" t="str">
            <v/>
          </cell>
        </row>
        <row r="159">
          <cell r="E159" t="str">
            <v/>
          </cell>
          <cell r="F159" t="str">
            <v/>
          </cell>
          <cell r="W159" t="str">
            <v/>
          </cell>
          <cell r="AC159" t="str">
            <v/>
          </cell>
        </row>
        <row r="160">
          <cell r="E160" t="str">
            <v/>
          </cell>
          <cell r="F160" t="str">
            <v/>
          </cell>
          <cell r="W160" t="str">
            <v/>
          </cell>
          <cell r="AC160" t="str">
            <v/>
          </cell>
        </row>
        <row r="161">
          <cell r="E161" t="str">
            <v/>
          </cell>
          <cell r="F161" t="str">
            <v/>
          </cell>
          <cell r="W161" t="str">
            <v/>
          </cell>
          <cell r="AC161" t="str">
            <v/>
          </cell>
        </row>
        <row r="162">
          <cell r="E162" t="str">
            <v/>
          </cell>
          <cell r="F162" t="str">
            <v/>
          </cell>
          <cell r="W162" t="str">
            <v/>
          </cell>
          <cell r="AC162" t="str">
            <v/>
          </cell>
        </row>
        <row r="163">
          <cell r="E163" t="str">
            <v/>
          </cell>
          <cell r="F163" t="str">
            <v/>
          </cell>
          <cell r="W163" t="str">
            <v/>
          </cell>
          <cell r="AC163" t="str">
            <v/>
          </cell>
        </row>
        <row r="164">
          <cell r="E164" t="str">
            <v/>
          </cell>
          <cell r="F164" t="str">
            <v/>
          </cell>
          <cell r="W164" t="str">
            <v/>
          </cell>
          <cell r="AC164" t="str">
            <v/>
          </cell>
        </row>
        <row r="165">
          <cell r="E165" t="str">
            <v/>
          </cell>
          <cell r="F165" t="str">
            <v/>
          </cell>
          <cell r="W165" t="str">
            <v/>
          </cell>
          <cell r="AC165" t="str">
            <v/>
          </cell>
        </row>
        <row r="166">
          <cell r="E166" t="str">
            <v/>
          </cell>
          <cell r="F166" t="str">
            <v/>
          </cell>
          <cell r="W166" t="str">
            <v/>
          </cell>
          <cell r="AC166" t="str">
            <v/>
          </cell>
        </row>
        <row r="167">
          <cell r="E167" t="str">
            <v/>
          </cell>
          <cell r="F167" t="str">
            <v/>
          </cell>
          <cell r="W167" t="str">
            <v/>
          </cell>
          <cell r="AC167" t="str">
            <v/>
          </cell>
        </row>
        <row r="168">
          <cell r="E168" t="str">
            <v/>
          </cell>
          <cell r="F168" t="str">
            <v/>
          </cell>
          <cell r="W168" t="str">
            <v/>
          </cell>
          <cell r="AC168" t="str">
            <v/>
          </cell>
        </row>
        <row r="169">
          <cell r="E169" t="str">
            <v/>
          </cell>
          <cell r="F169" t="str">
            <v/>
          </cell>
          <cell r="W169" t="str">
            <v/>
          </cell>
          <cell r="AC169" t="str">
            <v/>
          </cell>
        </row>
        <row r="170">
          <cell r="E170" t="str">
            <v/>
          </cell>
          <cell r="F170" t="str">
            <v/>
          </cell>
          <cell r="W170" t="str">
            <v/>
          </cell>
          <cell r="AC170" t="str">
            <v/>
          </cell>
        </row>
        <row r="171">
          <cell r="E171" t="str">
            <v/>
          </cell>
          <cell r="F171" t="str">
            <v/>
          </cell>
          <cell r="W171" t="str">
            <v/>
          </cell>
          <cell r="AC171" t="str">
            <v/>
          </cell>
        </row>
        <row r="172">
          <cell r="E172" t="str">
            <v/>
          </cell>
          <cell r="F172" t="str">
            <v/>
          </cell>
          <cell r="W172" t="str">
            <v/>
          </cell>
          <cell r="AC172" t="str">
            <v/>
          </cell>
        </row>
        <row r="173">
          <cell r="E173" t="str">
            <v/>
          </cell>
          <cell r="F173" t="str">
            <v/>
          </cell>
          <cell r="W173" t="str">
            <v/>
          </cell>
          <cell r="AC173" t="str">
            <v/>
          </cell>
        </row>
        <row r="174">
          <cell r="E174" t="str">
            <v/>
          </cell>
          <cell r="F174" t="str">
            <v/>
          </cell>
          <cell r="W174" t="str">
            <v/>
          </cell>
          <cell r="AC174" t="str">
            <v/>
          </cell>
        </row>
        <row r="175">
          <cell r="E175" t="str">
            <v/>
          </cell>
          <cell r="F175" t="str">
            <v/>
          </cell>
          <cell r="W175" t="str">
            <v/>
          </cell>
          <cell r="AC175" t="str">
            <v/>
          </cell>
        </row>
        <row r="176">
          <cell r="E176" t="str">
            <v/>
          </cell>
          <cell r="F176" t="str">
            <v/>
          </cell>
          <cell r="W176" t="str">
            <v/>
          </cell>
          <cell r="AC176" t="str">
            <v/>
          </cell>
        </row>
        <row r="177">
          <cell r="E177" t="str">
            <v/>
          </cell>
          <cell r="F177" t="str">
            <v/>
          </cell>
          <cell r="W177" t="str">
            <v/>
          </cell>
          <cell r="AC177" t="str">
            <v/>
          </cell>
        </row>
        <row r="178">
          <cell r="E178" t="str">
            <v/>
          </cell>
          <cell r="F178" t="str">
            <v/>
          </cell>
          <cell r="W178" t="str">
            <v/>
          </cell>
          <cell r="AC178" t="str">
            <v/>
          </cell>
        </row>
        <row r="179">
          <cell r="E179" t="str">
            <v/>
          </cell>
          <cell r="F179" t="str">
            <v/>
          </cell>
          <cell r="W179" t="str">
            <v/>
          </cell>
          <cell r="AC179" t="str">
            <v/>
          </cell>
        </row>
        <row r="180">
          <cell r="E180" t="str">
            <v/>
          </cell>
          <cell r="F180" t="str">
            <v/>
          </cell>
          <cell r="W180" t="str">
            <v/>
          </cell>
          <cell r="AC180" t="str">
            <v/>
          </cell>
        </row>
        <row r="181">
          <cell r="E181" t="str">
            <v/>
          </cell>
          <cell r="F181" t="str">
            <v/>
          </cell>
          <cell r="W181" t="str">
            <v/>
          </cell>
          <cell r="AC181" t="str">
            <v/>
          </cell>
        </row>
        <row r="182">
          <cell r="E182" t="str">
            <v/>
          </cell>
          <cell r="F182" t="str">
            <v/>
          </cell>
          <cell r="W182" t="str">
            <v/>
          </cell>
          <cell r="AC182" t="str">
            <v/>
          </cell>
        </row>
        <row r="183">
          <cell r="E183" t="str">
            <v/>
          </cell>
          <cell r="W183" t="str">
            <v/>
          </cell>
          <cell r="AC183" t="str">
            <v/>
          </cell>
        </row>
        <row r="184">
          <cell r="E184" t="str">
            <v/>
          </cell>
          <cell r="W184" t="str">
            <v/>
          </cell>
          <cell r="AC184" t="str">
            <v/>
          </cell>
        </row>
        <row r="185">
          <cell r="E185" t="str">
            <v/>
          </cell>
        </row>
        <row r="186">
          <cell r="E186" t="str">
            <v/>
          </cell>
        </row>
        <row r="187">
          <cell r="E187" t="str">
            <v/>
          </cell>
        </row>
        <row r="188">
          <cell r="E188" t="str">
            <v/>
          </cell>
        </row>
        <row r="189">
          <cell r="E189" t="str">
            <v/>
          </cell>
        </row>
        <row r="190">
          <cell r="E190" t="str">
            <v/>
          </cell>
        </row>
        <row r="197">
          <cell r="C197">
            <v>35</v>
          </cell>
        </row>
        <row r="199">
          <cell r="D199" t="str">
            <v>YES</v>
          </cell>
        </row>
        <row r="200">
          <cell r="D200" t="str">
            <v>NO</v>
          </cell>
        </row>
      </sheetData>
      <sheetData sheetId="5" refreshError="1">
        <row r="10">
          <cell r="C10" t="str">
            <v>HUSS</v>
          </cell>
        </row>
        <row r="11">
          <cell r="C11" t="str">
            <v>SALL</v>
          </cell>
        </row>
        <row r="12">
          <cell r="C12" t="str">
            <v>PSYCHOLOGY</v>
          </cell>
        </row>
        <row r="13">
          <cell r="C13" t="str">
            <v>SELL</v>
          </cell>
        </row>
        <row r="14">
          <cell r="C14" t="str">
            <v>BUSINESS SCHOOL</v>
          </cell>
        </row>
        <row r="15">
          <cell r="C15" t="str">
            <v>GEOGRAPHY</v>
          </cell>
        </row>
        <row r="16">
          <cell r="C16" t="str">
            <v>SBS</v>
          </cell>
        </row>
        <row r="17">
          <cell r="C17" t="str">
            <v>S&amp;HS</v>
          </cell>
        </row>
        <row r="18">
          <cell r="C18" t="str">
            <v>SEMPS</v>
          </cell>
        </row>
        <row r="19">
          <cell r="C19" t="str">
            <v>GE Grants</v>
          </cell>
        </row>
        <row r="20">
          <cell r="C20" t="str">
            <v>GV Grants</v>
          </cell>
        </row>
        <row r="38">
          <cell r="C38" t="str">
            <v>001</v>
          </cell>
          <cell r="D38" t="str">
            <v>ACCOUNTING &amp; FINANCE - ECONOMICS</v>
          </cell>
        </row>
        <row r="39">
          <cell r="C39" t="str">
            <v>002</v>
          </cell>
          <cell r="D39" t="str">
            <v>BUSINESS &amp; MANAGEMENT - MANAGEMENT</v>
          </cell>
        </row>
        <row r="40">
          <cell r="C40" t="str">
            <v>003</v>
          </cell>
          <cell r="D40" t="str">
            <v>ECONOMICS &amp; ECONOMETRICS - ECONOMICS</v>
          </cell>
        </row>
        <row r="41">
          <cell r="C41" t="str">
            <v>005</v>
          </cell>
          <cell r="D41" t="str">
            <v>MATHEMATICAL SCIENCES - SYSTEMS BIOLOGY AND CONTROL</v>
          </cell>
        </row>
        <row r="42">
          <cell r="C42" t="str">
            <v>006</v>
          </cell>
          <cell r="D42" t="str">
            <v>MATHEMATICAL SCIENCES - PURE MATHEMATICS AND DYNAMICAL SYSTEMS</v>
          </cell>
        </row>
        <row r="43">
          <cell r="C43" t="str">
            <v>007</v>
          </cell>
          <cell r="D43" t="str">
            <v>MATHEMATICAL SCIENCES - CLIMATE SYSTEMS</v>
          </cell>
        </row>
        <row r="44">
          <cell r="C44" t="str">
            <v>010</v>
          </cell>
          <cell r="D44" t="str">
            <v>COMP SCI &amp; INFORMATICS</v>
          </cell>
        </row>
        <row r="45">
          <cell r="C45" t="str">
            <v>015</v>
          </cell>
          <cell r="D45" t="str">
            <v>GEO &amp; ENV - CORNWALL</v>
          </cell>
        </row>
        <row r="46">
          <cell r="C46" t="str">
            <v>016</v>
          </cell>
          <cell r="D46" t="str">
            <v>GEO &amp; ENV - EXETER</v>
          </cell>
        </row>
        <row r="47">
          <cell r="C47" t="str">
            <v>019</v>
          </cell>
          <cell r="D47" t="str">
            <v>GENERAL ENGINEERING AND MINERAL AND MINING ENGINEERING - X-AT</v>
          </cell>
        </row>
        <row r="48">
          <cell r="C48" t="str">
            <v>020</v>
          </cell>
          <cell r="D48" t="str">
            <v>GENERAL ENGINEERING AND MINERAL AND MINING ENGINEERING - FUNCTIONAL MATERIALS</v>
          </cell>
        </row>
        <row r="49">
          <cell r="C49" t="str">
            <v>021</v>
          </cell>
          <cell r="D49" t="str">
            <v>GENERAL ENGINEERING AND MINERAL AND MINING ENGINEERING - WATER AND ENVIRONMENT</v>
          </cell>
        </row>
        <row r="50">
          <cell r="C50" t="str">
            <v>022</v>
          </cell>
          <cell r="D50" t="str">
            <v>GENERAL ENGINEERING AND MINERAL AND MINING ENGINEERING - GEOLOGY, MINING AND MINERALS ENGINEERING</v>
          </cell>
        </row>
        <row r="51">
          <cell r="C51" t="str">
            <v>023</v>
          </cell>
          <cell r="D51" t="str">
            <v>GENERAL ENGINEERING AND MINERAL AND MINING ENGINEERING - ENGINEERING (TREMOUGH)</v>
          </cell>
        </row>
        <row r="52">
          <cell r="C52" t="str">
            <v>024</v>
          </cell>
          <cell r="D52" t="str">
            <v>PHYSICS - CENTRE FOR ENERGY AND ENVIRONMENT</v>
          </cell>
        </row>
        <row r="53">
          <cell r="C53" t="str">
            <v>025</v>
          </cell>
          <cell r="D53" t="str">
            <v>PHYSICS - ASTROPHYSICS</v>
          </cell>
        </row>
        <row r="54">
          <cell r="C54" t="str">
            <v>026</v>
          </cell>
          <cell r="D54" t="str">
            <v>PHYSICS - BIOMEDICAL PHYSICS</v>
          </cell>
        </row>
        <row r="55">
          <cell r="C55" t="str">
            <v>027</v>
          </cell>
          <cell r="D55" t="str">
            <v>PHYSICS - ELECTROMAGNETIC MATERIALS</v>
          </cell>
        </row>
        <row r="56">
          <cell r="C56" t="str">
            <v>028</v>
          </cell>
          <cell r="D56" t="str">
            <v>PHYSICS - QUANTUM SYSTEMS AND NANOMATERIALS</v>
          </cell>
        </row>
        <row r="57">
          <cell r="C57" t="str">
            <v>029</v>
          </cell>
          <cell r="D57" t="str">
            <v>PHYSICS - MEDICAL IMAGING/RADIOGRAPHY</v>
          </cell>
        </row>
        <row r="58">
          <cell r="C58" t="str">
            <v>030</v>
          </cell>
          <cell r="D58" t="str">
            <v>BIOLOGICAL SCI - CORNWALL</v>
          </cell>
        </row>
        <row r="59">
          <cell r="C59" t="str">
            <v>031</v>
          </cell>
          <cell r="D59" t="str">
            <v>BIOLOGICAL SCI - EXETER</v>
          </cell>
        </row>
        <row r="60">
          <cell r="C60" t="str">
            <v>032</v>
          </cell>
          <cell r="D60" t="str">
            <v xml:space="preserve">CHEMISTRY </v>
          </cell>
        </row>
        <row r="61">
          <cell r="C61" t="str">
            <v>035</v>
          </cell>
          <cell r="D61" t="str">
            <v xml:space="preserve">PSYCHOLOGY </v>
          </cell>
        </row>
        <row r="62">
          <cell r="C62" t="str">
            <v>036</v>
          </cell>
          <cell r="D62" t="str">
            <v xml:space="preserve">SPORTS-RELATED STUDIES </v>
          </cell>
        </row>
        <row r="63">
          <cell r="C63" t="str">
            <v>037</v>
          </cell>
          <cell r="D63" t="str">
            <v>OTHER HOSP BASED CLINICAL</v>
          </cell>
        </row>
        <row r="64">
          <cell r="C64" t="str">
            <v>038</v>
          </cell>
          <cell r="D64" t="str">
            <v>PRIMARY CARE &amp; OTHER COMM BASED CLINICAL</v>
          </cell>
        </row>
        <row r="65">
          <cell r="C65" t="str">
            <v>039</v>
          </cell>
          <cell r="D65" t="str">
            <v>SOCIAL WORK AND SOCIAL POLICY &amp; ADMIN</v>
          </cell>
        </row>
        <row r="66">
          <cell r="C66" t="str">
            <v>040</v>
          </cell>
          <cell r="D66" t="str">
            <v>EDUCATION - GSOE</v>
          </cell>
        </row>
        <row r="67">
          <cell r="C67" t="str">
            <v>045</v>
          </cell>
          <cell r="D67" t="str">
            <v xml:space="preserve">ARCHAEOLOGY </v>
          </cell>
        </row>
        <row r="68">
          <cell r="C68" t="str">
            <v>046</v>
          </cell>
          <cell r="D68" t="str">
            <v>HISTORY - CORNWALL - HISTORY IN CORNWALL</v>
          </cell>
        </row>
        <row r="69">
          <cell r="C69" t="str">
            <v>047</v>
          </cell>
          <cell r="D69" t="str">
            <v>HISTORY - EXETER</v>
          </cell>
        </row>
        <row r="70">
          <cell r="C70" t="str">
            <v>048</v>
          </cell>
          <cell r="D70" t="str">
            <v>CLASSICS, ANCIENT HIST, BYZ AND MOD GREEK</v>
          </cell>
        </row>
        <row r="71">
          <cell r="C71" t="str">
            <v>049</v>
          </cell>
          <cell r="D71" t="str">
            <v xml:space="preserve">MID EASTERN &amp; AFRICAN STUDIES </v>
          </cell>
        </row>
        <row r="72">
          <cell r="C72" t="str">
            <v>050</v>
          </cell>
          <cell r="D72" t="str">
            <v>ENGLISH LANG &amp; LIT - CORNWALL</v>
          </cell>
        </row>
        <row r="73">
          <cell r="C73" t="str">
            <v>051</v>
          </cell>
          <cell r="D73" t="str">
            <v>ENGLISH LANG &amp; LIT - EXETER</v>
          </cell>
        </row>
        <row r="74">
          <cell r="C74" t="str">
            <v>055</v>
          </cell>
          <cell r="D74" t="str">
            <v>LAW - CORNWALL</v>
          </cell>
        </row>
        <row r="75">
          <cell r="C75" t="str">
            <v>056</v>
          </cell>
          <cell r="D75" t="str">
            <v xml:space="preserve">LAW - EXETER  </v>
          </cell>
        </row>
        <row r="76">
          <cell r="C76" t="str">
            <v>061</v>
          </cell>
          <cell r="D76" t="str">
            <v>POL &amp; INT STUDIES - CORNWALL</v>
          </cell>
        </row>
        <row r="77">
          <cell r="C77" t="str">
            <v>062</v>
          </cell>
          <cell r="D77" t="str">
            <v>POL &amp; INT STUDIES - EXETER</v>
          </cell>
        </row>
        <row r="78">
          <cell r="C78" t="str">
            <v>063</v>
          </cell>
          <cell r="D78" t="str">
            <v>SOCIOLOGY - SSIS</v>
          </cell>
        </row>
        <row r="79">
          <cell r="C79" t="str">
            <v>064</v>
          </cell>
          <cell r="D79" t="str">
            <v>THEOLOGY, DIV &amp; RELIGIOUS - CORNWALL</v>
          </cell>
        </row>
        <row r="80">
          <cell r="C80" t="str">
            <v>065</v>
          </cell>
          <cell r="D80" t="str">
            <v>THEOLOGY, DIV &amp; RELIGIOUS - EXETER</v>
          </cell>
        </row>
        <row r="81">
          <cell r="C81" t="str">
            <v>070</v>
          </cell>
          <cell r="D81" t="str">
            <v xml:space="preserve">FRENCH </v>
          </cell>
        </row>
        <row r="82">
          <cell r="C82" t="str">
            <v>071</v>
          </cell>
          <cell r="D82" t="str">
            <v xml:space="preserve">GERMAN, DUTCH &amp; SCAND LANGUAGES </v>
          </cell>
        </row>
        <row r="83">
          <cell r="C83" t="str">
            <v>072</v>
          </cell>
          <cell r="D83" t="str">
            <v>IBERIAN AND LATIN AMER LANG</v>
          </cell>
        </row>
        <row r="84">
          <cell r="C84" t="str">
            <v>073</v>
          </cell>
          <cell r="D84" t="str">
            <v xml:space="preserve">ITALIAN </v>
          </cell>
        </row>
        <row r="85">
          <cell r="C85" t="str">
            <v>074</v>
          </cell>
          <cell r="D85" t="str">
            <v>RUSSIAN, SLAVONIC &amp;E EUROPEAN LANG</v>
          </cell>
        </row>
        <row r="86">
          <cell r="C86" t="str">
            <v>080</v>
          </cell>
          <cell r="D86" t="str">
            <v xml:space="preserve">DRAMA, DANCE &amp; PERF ARTS </v>
          </cell>
        </row>
        <row r="87">
          <cell r="C87" t="str">
            <v>081</v>
          </cell>
          <cell r="D87" t="str">
            <v xml:space="preserve">MUSIC  </v>
          </cell>
        </row>
        <row r="88">
          <cell r="C88" t="str">
            <v>099</v>
          </cell>
          <cell r="D88" t="str">
            <v>NOT ELIGIBLE</v>
          </cell>
        </row>
        <row r="89">
          <cell r="C89" t="str">
            <v>082</v>
          </cell>
          <cell r="D89" t="str">
            <v>ACCOUNTING &amp; FINANCE - ACCOUNTING</v>
          </cell>
        </row>
        <row r="90">
          <cell r="C90" t="str">
            <v>083</v>
          </cell>
          <cell r="D90" t="str">
            <v>ACCOUNTING &amp; FINANCE - FINANCE</v>
          </cell>
        </row>
        <row r="91">
          <cell r="C91" t="str">
            <v>084</v>
          </cell>
          <cell r="D91" t="str">
            <v>BUSINESS &amp; MANAGEMENT - CLS</v>
          </cell>
        </row>
        <row r="92">
          <cell r="C92" t="str">
            <v>085</v>
          </cell>
          <cell r="D92" t="str">
            <v>BUSINESS &amp; MANAGEMENT - BUSINESS EDUCATION</v>
          </cell>
        </row>
        <row r="93">
          <cell r="C93" t="str">
            <v>086</v>
          </cell>
          <cell r="D93" t="str">
            <v>BUSINESS &amp; MANAGEMENT - XSPO</v>
          </cell>
        </row>
        <row r="94">
          <cell r="C94" t="str">
            <v>087</v>
          </cell>
          <cell r="D94" t="str">
            <v>BUSINESS &amp; MANAGEMENT - CSERV</v>
          </cell>
        </row>
        <row r="95">
          <cell r="C95" t="str">
            <v>088</v>
          </cell>
          <cell r="D95" t="str">
            <v>MATHEMATICAL SCIENCES - GEOPHYSICAL AND ASTROPHYSICAL FLUIDS</v>
          </cell>
        </row>
        <row r="96">
          <cell r="C96" t="str">
            <v>089</v>
          </cell>
          <cell r="D96" t="str">
            <v>GENERAL ENGINEERING AND MINERAL AND MINING ENGINEERING - ENGINEERING, MATHEMATICS AND COMPUTING (STREATHAM)</v>
          </cell>
        </row>
        <row r="97">
          <cell r="C97" t="str">
            <v>090</v>
          </cell>
          <cell r="D97" t="str">
            <v>GENERAL ENGINEERING AND MINERAL AND MINING ENGINEERING - RENEWABLE ENERGY</v>
          </cell>
        </row>
        <row r="98">
          <cell r="C98" t="str">
            <v>091</v>
          </cell>
          <cell r="D98" t="str">
            <v>EDUCATION - MARCHMONT</v>
          </cell>
        </row>
        <row r="99">
          <cell r="C99" t="str">
            <v>092</v>
          </cell>
          <cell r="D99" t="str">
            <v>SOCIOLOGY - EGENIS</v>
          </cell>
        </row>
        <row r="100">
          <cell r="C100" t="str">
            <v>093</v>
          </cell>
          <cell r="D100" t="str">
            <v>GENERAL ENGINEERING AND MINERAL AND MINING ENGINEERING - MATERIALS AND MANUFACTURING</v>
          </cell>
        </row>
        <row r="101">
          <cell r="C101" t="str">
            <v>094</v>
          </cell>
          <cell r="D101" t="str">
            <v>HISTORY - CORNWALL - CORNISH STUDIES</v>
          </cell>
        </row>
        <row r="102">
          <cell r="C102" t="str">
            <v>095</v>
          </cell>
          <cell r="D102" t="str">
            <v>HISTORY - EXETER - MARITIME HISTORY</v>
          </cell>
        </row>
        <row r="103">
          <cell r="C103" t="str">
            <v>096</v>
          </cell>
          <cell r="D103" t="str">
            <v>HISTORY - EXETER - MEDICAL HISTORY</v>
          </cell>
        </row>
        <row r="104">
          <cell r="C104" t="str">
            <v>097</v>
          </cell>
          <cell r="D104" t="str">
            <v>HISTORY - EXETER - BLAVATSKY</v>
          </cell>
        </row>
        <row r="105">
          <cell r="C105" t="str">
            <v>098</v>
          </cell>
          <cell r="D105" t="str">
            <v>ENGLISH LANG &amp; LIT - CORNWALL - ESF</v>
          </cell>
        </row>
        <row r="106">
          <cell r="C106" t="str">
            <v>100</v>
          </cell>
          <cell r="D106" t="str">
            <v xml:space="preserve">PSYCHOLOGY - Main </v>
          </cell>
        </row>
        <row r="122">
          <cell r="D122" t="str">
            <v>Biotechnology and Biological Sciences Research Councils</v>
          </cell>
        </row>
        <row r="124">
          <cell r="D124" t="str">
            <v>Medical Research Council</v>
          </cell>
        </row>
        <row r="126">
          <cell r="D126" t="str">
            <v>Natural Environment Research Council</v>
          </cell>
        </row>
        <row r="128">
          <cell r="D128" t="str">
            <v>Engineering and Physical Sciences Research Council</v>
          </cell>
        </row>
        <row r="130">
          <cell r="D130" t="str">
            <v>Economic &amp; Social Research Council</v>
          </cell>
        </row>
        <row r="132">
          <cell r="D132" t="str">
            <v>Arts &amp; Humanities Research Council</v>
          </cell>
        </row>
        <row r="134">
          <cell r="D134" t="str">
            <v>Science &amp; Technology Facilities Council</v>
          </cell>
        </row>
        <row r="136">
          <cell r="D136" t="str">
            <v>British Academy (Government)</v>
          </cell>
        </row>
        <row r="138">
          <cell r="D138" t="str">
            <v>British Academy (Charity)*</v>
          </cell>
        </row>
        <row r="140">
          <cell r="D140" t="str">
            <v>Royal Society</v>
          </cell>
        </row>
        <row r="142">
          <cell r="D142" t="str">
            <v>OST Research - Other</v>
          </cell>
        </row>
        <row r="144">
          <cell r="D144" t="str">
            <v>The Leverhulme Trust</v>
          </cell>
        </row>
        <row r="146">
          <cell r="D146" t="str">
            <v>Wellcome Trust</v>
          </cell>
        </row>
        <row r="148">
          <cell r="D148" t="str">
            <v>Royal Society (Charity Arm)</v>
          </cell>
        </row>
        <row r="150">
          <cell r="D150" t="str">
            <v>CANCER RESEARCH</v>
          </cell>
        </row>
        <row r="152">
          <cell r="D152" t="str">
            <v>AMRC OTHER</v>
          </cell>
        </row>
        <row r="154">
          <cell r="D154" t="str">
            <v>UK CHARITIES OTHER</v>
          </cell>
        </row>
        <row r="156">
          <cell r="D156" t="str">
            <v>Department for Environment, Food and Rural Affairs</v>
          </cell>
        </row>
        <row r="158">
          <cell r="D158" t="str">
            <v>Department of Trade and Industry</v>
          </cell>
        </row>
        <row r="160">
          <cell r="D160" t="str">
            <v>South West Regional Development Agency</v>
          </cell>
        </row>
        <row r="162">
          <cell r="D162" t="str">
            <v>National Health Service</v>
          </cell>
        </row>
        <row r="164">
          <cell r="D164" t="str">
            <v>UK CENT GOV ETC - OTHER</v>
          </cell>
        </row>
        <row r="166">
          <cell r="D166" t="str">
            <v>UK IND ETC - OTHER</v>
          </cell>
        </row>
        <row r="170">
          <cell r="D170" t="str">
            <v>European Commission</v>
          </cell>
        </row>
        <row r="172">
          <cell r="D172" t="str">
            <v>European Regional Development Fund</v>
          </cell>
        </row>
        <row r="174">
          <cell r="D174" t="str">
            <v>EU BASED CHARITIES - OTHER</v>
          </cell>
        </row>
        <row r="176">
          <cell r="D176" t="str">
            <v>EU IND ETC - OTHER</v>
          </cell>
        </row>
        <row r="178">
          <cell r="D178" t="str">
            <v>EU OTHER - OTHER</v>
          </cell>
        </row>
        <row r="180">
          <cell r="D180" t="str">
            <v>NON-EU CHARITIES - OTHER</v>
          </cell>
        </row>
        <row r="182">
          <cell r="D182" t="str">
            <v>NON-EU IND ETC - OTHER</v>
          </cell>
        </row>
        <row r="184">
          <cell r="D184" t="str">
            <v>NON-EU OTHER -OTHER</v>
          </cell>
        </row>
        <row r="186">
          <cell r="D186" t="str">
            <v>OTHER SOURCES - OTHER</v>
          </cell>
        </row>
        <row r="188">
          <cell r="D188" t="str">
            <v>ESF</v>
          </cell>
        </row>
      </sheetData>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alculations"/>
    </sheetNames>
    <sheetDataSet>
      <sheetData sheetId="0"/>
      <sheetData sheetId="1">
        <row r="2">
          <cell r="A2" t="str">
            <v>ERBS</v>
          </cell>
        </row>
        <row r="3">
          <cell r="A3" t="str">
            <v>Not in</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SIS L7 Acad Prof (for staff)"/>
      <sheetName val="Scenario Summary"/>
      <sheetName val="Summary"/>
    </sheetNames>
    <sheetDataSet>
      <sheetData sheetId="0" refreshError="1"/>
      <sheetData sheetId="1" refreshError="1"/>
      <sheetData sheetId="2">
        <row r="2">
          <cell r="D2">
            <v>0.9</v>
          </cell>
        </row>
        <row r="3">
          <cell r="D3">
            <v>0.75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3.xml"/><Relationship Id="rId18" Type="http://schemas.openxmlformats.org/officeDocument/2006/relationships/ctrlProp" Target="../ctrlProps/ctrlProp18.xml"/><Relationship Id="rId26" Type="http://schemas.openxmlformats.org/officeDocument/2006/relationships/ctrlProp" Target="../ctrlProps/ctrlProp26.xml"/><Relationship Id="rId21" Type="http://schemas.openxmlformats.org/officeDocument/2006/relationships/ctrlProp" Target="../ctrlProps/ctrlProp21.xml"/><Relationship Id="rId34" Type="http://schemas.openxmlformats.org/officeDocument/2006/relationships/ctrlProp" Target="../ctrlProps/ctrlProp34.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33" Type="http://schemas.openxmlformats.org/officeDocument/2006/relationships/ctrlProp" Target="../ctrlProps/ctrlProp33.xml"/><Relationship Id="rId38" Type="http://schemas.openxmlformats.org/officeDocument/2006/relationships/ctrlProp" Target="../ctrlProps/ctrlProp38.xml"/><Relationship Id="rId2" Type="http://schemas.openxmlformats.org/officeDocument/2006/relationships/drawing" Target="../drawings/drawing2.xml"/><Relationship Id="rId16" Type="http://schemas.openxmlformats.org/officeDocument/2006/relationships/ctrlProp" Target="../ctrlProps/ctrlProp16.xml"/><Relationship Id="rId20" Type="http://schemas.openxmlformats.org/officeDocument/2006/relationships/ctrlProp" Target="../ctrlProps/ctrlProp20.xml"/><Relationship Id="rId29" Type="http://schemas.openxmlformats.org/officeDocument/2006/relationships/ctrlProp" Target="../ctrlProps/ctrlProp29.xml"/><Relationship Id="rId1" Type="http://schemas.openxmlformats.org/officeDocument/2006/relationships/printerSettings" Target="../printerSettings/printerSettings2.bin"/><Relationship Id="rId6" Type="http://schemas.openxmlformats.org/officeDocument/2006/relationships/ctrlProp" Target="../ctrlProps/ctrlProp6.xml"/><Relationship Id="rId11" Type="http://schemas.openxmlformats.org/officeDocument/2006/relationships/ctrlProp" Target="../ctrlProps/ctrlProp11.xml"/><Relationship Id="rId24" Type="http://schemas.openxmlformats.org/officeDocument/2006/relationships/ctrlProp" Target="../ctrlProps/ctrlProp24.xml"/><Relationship Id="rId32" Type="http://schemas.openxmlformats.org/officeDocument/2006/relationships/ctrlProp" Target="../ctrlProps/ctrlProp32.xml"/><Relationship Id="rId37" Type="http://schemas.openxmlformats.org/officeDocument/2006/relationships/ctrlProp" Target="../ctrlProps/ctrlProp37.xml"/><Relationship Id="rId5" Type="http://schemas.openxmlformats.org/officeDocument/2006/relationships/ctrlProp" Target="../ctrlProps/ctrlProp5.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36" Type="http://schemas.openxmlformats.org/officeDocument/2006/relationships/ctrlProp" Target="../ctrlProps/ctrlProp36.xml"/><Relationship Id="rId10" Type="http://schemas.openxmlformats.org/officeDocument/2006/relationships/ctrlProp" Target="../ctrlProps/ctrlProp10.xml"/><Relationship Id="rId19" Type="http://schemas.openxmlformats.org/officeDocument/2006/relationships/ctrlProp" Target="../ctrlProps/ctrlProp19.xml"/><Relationship Id="rId31" Type="http://schemas.openxmlformats.org/officeDocument/2006/relationships/ctrlProp" Target="../ctrlProps/ctrlProp31.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 Id="rId30" Type="http://schemas.openxmlformats.org/officeDocument/2006/relationships/ctrlProp" Target="../ctrlProps/ctrlProp30.xml"/><Relationship Id="rId35" Type="http://schemas.openxmlformats.org/officeDocument/2006/relationships/ctrlProp" Target="../ctrlProps/ctrlProp35.xml"/><Relationship Id="rId8" Type="http://schemas.openxmlformats.org/officeDocument/2006/relationships/ctrlProp" Target="../ctrlProps/ctrlProp8.xml"/><Relationship Id="rId3" Type="http://schemas.openxmlformats.org/officeDocument/2006/relationships/vmlDrawing" Target="../drawings/vmlDrawing2.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X114"/>
  <sheetViews>
    <sheetView showGridLines="0" tabSelected="1" zoomScale="90" zoomScaleNormal="90" workbookViewId="0">
      <selection activeCell="H19" sqref="H19"/>
    </sheetView>
  </sheetViews>
  <sheetFormatPr defaultRowHeight="14.5" x14ac:dyDescent="0.35"/>
  <cols>
    <col min="1" max="1" width="23.26953125" customWidth="1"/>
    <col min="5" max="5" width="11.7265625" customWidth="1"/>
    <col min="19" max="19" width="16" customWidth="1"/>
  </cols>
  <sheetData>
    <row r="1" spans="1:4" x14ac:dyDescent="0.35">
      <c r="A1" s="6" t="s">
        <v>53</v>
      </c>
    </row>
    <row r="3" spans="1:4" x14ac:dyDescent="0.35">
      <c r="A3" t="s">
        <v>220</v>
      </c>
    </row>
    <row r="4" spans="1:4" x14ac:dyDescent="0.35">
      <c r="A4" t="s">
        <v>747</v>
      </c>
    </row>
    <row r="5" spans="1:4" x14ac:dyDescent="0.35">
      <c r="A5" t="s">
        <v>748</v>
      </c>
    </row>
    <row r="6" spans="1:4" x14ac:dyDescent="0.35">
      <c r="A6" t="s">
        <v>751</v>
      </c>
    </row>
    <row r="7" spans="1:4" x14ac:dyDescent="0.35">
      <c r="A7" t="s">
        <v>750</v>
      </c>
    </row>
    <row r="9" spans="1:4" x14ac:dyDescent="0.35">
      <c r="A9" t="s">
        <v>749</v>
      </c>
    </row>
    <row r="11" spans="1:4" x14ac:dyDescent="0.35">
      <c r="A11" s="219" t="s">
        <v>217</v>
      </c>
      <c r="B11" s="219"/>
      <c r="C11" s="219"/>
      <c r="D11" s="219"/>
    </row>
    <row r="13" spans="1:4" x14ac:dyDescent="0.35">
      <c r="A13" s="4"/>
      <c r="B13" s="9" t="s">
        <v>3</v>
      </c>
    </row>
    <row r="14" spans="1:4" x14ac:dyDescent="0.35">
      <c r="A14" s="5"/>
      <c r="B14" s="9" t="s">
        <v>61</v>
      </c>
    </row>
    <row r="15" spans="1:4" x14ac:dyDescent="0.35">
      <c r="B15" s="9"/>
    </row>
    <row r="16" spans="1:4" x14ac:dyDescent="0.35">
      <c r="B16" s="9" t="s">
        <v>218</v>
      </c>
    </row>
    <row r="20" spans="1:6" x14ac:dyDescent="0.35">
      <c r="A20" t="s">
        <v>219</v>
      </c>
    </row>
    <row r="22" spans="1:6" x14ac:dyDescent="0.35">
      <c r="A22" s="18"/>
      <c r="B22" s="9" t="s">
        <v>40</v>
      </c>
    </row>
    <row r="24" spans="1:6" x14ac:dyDescent="0.35">
      <c r="A24" t="s">
        <v>766</v>
      </c>
    </row>
    <row r="26" spans="1:6" x14ac:dyDescent="0.35">
      <c r="A26" s="23" t="s">
        <v>752</v>
      </c>
    </row>
    <row r="28" spans="1:6" x14ac:dyDescent="0.35">
      <c r="A28" t="s">
        <v>731</v>
      </c>
    </row>
    <row r="29" spans="1:6" x14ac:dyDescent="0.35">
      <c r="B29" t="s">
        <v>243</v>
      </c>
      <c r="F29" t="s">
        <v>733</v>
      </c>
    </row>
    <row r="30" spans="1:6" x14ac:dyDescent="0.35">
      <c r="B30" t="s">
        <v>244</v>
      </c>
      <c r="F30" t="s">
        <v>777</v>
      </c>
    </row>
    <row r="31" spans="1:6" x14ac:dyDescent="0.35">
      <c r="B31" t="s">
        <v>245</v>
      </c>
      <c r="F31" t="s">
        <v>739</v>
      </c>
    </row>
    <row r="32" spans="1:6" x14ac:dyDescent="0.35">
      <c r="B32" t="s">
        <v>246</v>
      </c>
      <c r="F32" t="s">
        <v>739</v>
      </c>
    </row>
    <row r="33" spans="1:6" x14ac:dyDescent="0.35">
      <c r="A33" t="s">
        <v>732</v>
      </c>
    </row>
    <row r="34" spans="1:6" x14ac:dyDescent="0.35">
      <c r="B34" t="s">
        <v>247</v>
      </c>
      <c r="F34" t="s">
        <v>734</v>
      </c>
    </row>
    <row r="35" spans="1:6" x14ac:dyDescent="0.35">
      <c r="B35" t="s">
        <v>248</v>
      </c>
      <c r="F35" t="s">
        <v>735</v>
      </c>
    </row>
    <row r="36" spans="1:6" x14ac:dyDescent="0.35">
      <c r="B36" t="s">
        <v>249</v>
      </c>
      <c r="F36" t="s">
        <v>736</v>
      </c>
    </row>
    <row r="37" spans="1:6" x14ac:dyDescent="0.35">
      <c r="B37" t="s">
        <v>250</v>
      </c>
      <c r="F37" t="s">
        <v>737</v>
      </c>
    </row>
    <row r="38" spans="1:6" x14ac:dyDescent="0.35">
      <c r="B38" t="s">
        <v>251</v>
      </c>
      <c r="F38" t="s">
        <v>738</v>
      </c>
    </row>
    <row r="39" spans="1:6" x14ac:dyDescent="0.35">
      <c r="B39" t="s">
        <v>252</v>
      </c>
      <c r="F39" t="s">
        <v>740</v>
      </c>
    </row>
    <row r="40" spans="1:6" x14ac:dyDescent="0.35">
      <c r="B40" t="s">
        <v>253</v>
      </c>
      <c r="F40" t="s">
        <v>741</v>
      </c>
    </row>
    <row r="41" spans="1:6" x14ac:dyDescent="0.35">
      <c r="B41" t="s">
        <v>254</v>
      </c>
      <c r="F41" t="s">
        <v>742</v>
      </c>
    </row>
    <row r="42" spans="1:6" x14ac:dyDescent="0.35">
      <c r="B42" t="s">
        <v>255</v>
      </c>
      <c r="F42" t="s">
        <v>743</v>
      </c>
    </row>
    <row r="44" spans="1:6" x14ac:dyDescent="0.35">
      <c r="A44" s="23" t="s">
        <v>744</v>
      </c>
    </row>
    <row r="46" spans="1:6" x14ac:dyDescent="0.35">
      <c r="A46" s="28" t="s">
        <v>745</v>
      </c>
      <c r="B46" s="28" t="s">
        <v>746</v>
      </c>
    </row>
    <row r="47" spans="1:6" x14ac:dyDescent="0.35">
      <c r="A47" s="28"/>
      <c r="B47" s="28"/>
    </row>
    <row r="48" spans="1:6" x14ac:dyDescent="0.35">
      <c r="A48" s="219" t="s">
        <v>776</v>
      </c>
      <c r="B48" t="s">
        <v>753</v>
      </c>
    </row>
    <row r="49" spans="1:2" x14ac:dyDescent="0.35">
      <c r="B49" t="s">
        <v>754</v>
      </c>
    </row>
    <row r="50" spans="1:2" x14ac:dyDescent="0.35">
      <c r="B50" t="s">
        <v>755</v>
      </c>
    </row>
    <row r="51" spans="1:2" x14ac:dyDescent="0.35">
      <c r="B51" t="s">
        <v>756</v>
      </c>
    </row>
    <row r="52" spans="1:2" x14ac:dyDescent="0.35">
      <c r="B52" t="s">
        <v>771</v>
      </c>
    </row>
    <row r="53" spans="1:2" x14ac:dyDescent="0.35">
      <c r="B53" t="s">
        <v>762</v>
      </c>
    </row>
    <row r="54" spans="1:2" x14ac:dyDescent="0.35">
      <c r="B54" t="s">
        <v>758</v>
      </c>
    </row>
    <row r="55" spans="1:2" x14ac:dyDescent="0.35">
      <c r="B55" t="s">
        <v>789</v>
      </c>
    </row>
    <row r="56" spans="1:2" x14ac:dyDescent="0.35">
      <c r="B56" t="s">
        <v>790</v>
      </c>
    </row>
    <row r="57" spans="1:2" x14ac:dyDescent="0.35">
      <c r="B57" t="s">
        <v>759</v>
      </c>
    </row>
    <row r="58" spans="1:2" x14ac:dyDescent="0.35">
      <c r="B58" t="s">
        <v>760</v>
      </c>
    </row>
    <row r="60" spans="1:2" x14ac:dyDescent="0.35">
      <c r="A60" s="219" t="s">
        <v>761</v>
      </c>
      <c r="B60" t="s">
        <v>788</v>
      </c>
    </row>
    <row r="61" spans="1:2" x14ac:dyDescent="0.35">
      <c r="B61" t="s">
        <v>791</v>
      </c>
    </row>
    <row r="62" spans="1:2" x14ac:dyDescent="0.35">
      <c r="B62" t="s">
        <v>763</v>
      </c>
    </row>
    <row r="63" spans="1:2" x14ac:dyDescent="0.35">
      <c r="B63" t="s">
        <v>764</v>
      </c>
    </row>
    <row r="64" spans="1:2" x14ac:dyDescent="0.35">
      <c r="B64" t="s">
        <v>813</v>
      </c>
    </row>
    <row r="65" spans="1:24" x14ac:dyDescent="0.35">
      <c r="B65" t="s">
        <v>765</v>
      </c>
    </row>
    <row r="66" spans="1:24" x14ac:dyDescent="0.35">
      <c r="B66" t="s">
        <v>767</v>
      </c>
    </row>
    <row r="67" spans="1:24" x14ac:dyDescent="0.35">
      <c r="B67" t="s">
        <v>774</v>
      </c>
    </row>
    <row r="68" spans="1:24" x14ac:dyDescent="0.35">
      <c r="B68" t="s">
        <v>775</v>
      </c>
    </row>
    <row r="70" spans="1:24" x14ac:dyDescent="0.35">
      <c r="A70" s="219" t="s">
        <v>768</v>
      </c>
      <c r="B70" t="s">
        <v>772</v>
      </c>
      <c r="T70" s="93" t="s">
        <v>9</v>
      </c>
      <c r="X70" s="93" t="s">
        <v>832</v>
      </c>
    </row>
    <row r="71" spans="1:24" x14ac:dyDescent="0.35">
      <c r="B71" t="s">
        <v>773</v>
      </c>
      <c r="T71" t="s">
        <v>158</v>
      </c>
      <c r="X71" t="s">
        <v>834</v>
      </c>
    </row>
    <row r="72" spans="1:24" x14ac:dyDescent="0.35">
      <c r="B72" t="s">
        <v>848</v>
      </c>
      <c r="T72" t="s">
        <v>160</v>
      </c>
      <c r="X72" t="s">
        <v>834</v>
      </c>
    </row>
    <row r="73" spans="1:24" x14ac:dyDescent="0.35">
      <c r="B73" t="s">
        <v>828</v>
      </c>
      <c r="T73" t="s">
        <v>162</v>
      </c>
      <c r="X73" t="s">
        <v>834</v>
      </c>
    </row>
    <row r="74" spans="1:24" x14ac:dyDescent="0.35">
      <c r="B74" t="s">
        <v>783</v>
      </c>
      <c r="T74" t="s">
        <v>166</v>
      </c>
      <c r="X74" t="s">
        <v>834</v>
      </c>
    </row>
    <row r="75" spans="1:24" x14ac:dyDescent="0.35">
      <c r="B75" t="s">
        <v>784</v>
      </c>
      <c r="T75" t="s">
        <v>835</v>
      </c>
      <c r="X75" t="s">
        <v>837</v>
      </c>
    </row>
    <row r="76" spans="1:24" x14ac:dyDescent="0.35">
      <c r="B76" t="s">
        <v>778</v>
      </c>
      <c r="T76" t="s">
        <v>838</v>
      </c>
      <c r="X76" t="s">
        <v>837</v>
      </c>
    </row>
    <row r="77" spans="1:24" x14ac:dyDescent="0.35">
      <c r="B77" t="s">
        <v>779</v>
      </c>
      <c r="T77" t="s">
        <v>170</v>
      </c>
      <c r="X77" t="s">
        <v>834</v>
      </c>
    </row>
    <row r="78" spans="1:24" x14ac:dyDescent="0.35">
      <c r="B78" t="s">
        <v>757</v>
      </c>
      <c r="T78" t="s">
        <v>172</v>
      </c>
      <c r="X78" t="s">
        <v>837</v>
      </c>
    </row>
    <row r="79" spans="1:24" x14ac:dyDescent="0.35">
      <c r="B79" t="s">
        <v>854</v>
      </c>
      <c r="T79" t="s">
        <v>174</v>
      </c>
      <c r="X79" t="s">
        <v>840</v>
      </c>
    </row>
    <row r="80" spans="1:24" x14ac:dyDescent="0.35">
      <c r="B80" t="s">
        <v>780</v>
      </c>
      <c r="T80" t="s">
        <v>176</v>
      </c>
      <c r="X80" t="s">
        <v>837</v>
      </c>
    </row>
    <row r="81" spans="1:24" x14ac:dyDescent="0.35">
      <c r="B81" t="s">
        <v>782</v>
      </c>
      <c r="T81" t="s">
        <v>178</v>
      </c>
      <c r="X81" t="s">
        <v>837</v>
      </c>
    </row>
    <row r="82" spans="1:24" x14ac:dyDescent="0.35">
      <c r="B82" t="s">
        <v>781</v>
      </c>
      <c r="T82" t="s">
        <v>180</v>
      </c>
      <c r="X82" t="s">
        <v>840</v>
      </c>
    </row>
    <row r="83" spans="1:24" x14ac:dyDescent="0.35">
      <c r="T83" t="s">
        <v>182</v>
      </c>
      <c r="X83" t="s">
        <v>840</v>
      </c>
    </row>
    <row r="84" spans="1:24" x14ac:dyDescent="0.35">
      <c r="D84" t="s">
        <v>555</v>
      </c>
      <c r="T84" t="s">
        <v>184</v>
      </c>
      <c r="X84" t="s">
        <v>834</v>
      </c>
    </row>
    <row r="85" spans="1:24" x14ac:dyDescent="0.35">
      <c r="C85" s="197" t="s">
        <v>550</v>
      </c>
      <c r="D85" s="14"/>
      <c r="E85" s="14"/>
      <c r="F85" s="14"/>
      <c r="G85" s="14"/>
      <c r="H85" s="14"/>
      <c r="I85" s="14"/>
      <c r="J85" s="193">
        <f>SUM(D85:I85)</f>
        <v>0</v>
      </c>
      <c r="K85" s="174" t="s">
        <v>554</v>
      </c>
      <c r="T85" t="s">
        <v>186</v>
      </c>
      <c r="X85" t="s">
        <v>834</v>
      </c>
    </row>
    <row r="86" spans="1:24" x14ac:dyDescent="0.35">
      <c r="C86" s="197" t="s">
        <v>551</v>
      </c>
      <c r="D86" s="98"/>
      <c r="E86" s="98"/>
      <c r="F86" s="98"/>
      <c r="G86" s="98"/>
      <c r="H86" s="98"/>
      <c r="I86" s="98"/>
      <c r="T86" t="s">
        <v>188</v>
      </c>
      <c r="X86" t="s">
        <v>834</v>
      </c>
    </row>
    <row r="87" spans="1:24" x14ac:dyDescent="0.35">
      <c r="C87" s="174"/>
      <c r="D87" s="198">
        <f>IFERROR(VLOOKUP(D$86,pay_scales!$A:$S,18,FALSE)*D85,0)</f>
        <v>0</v>
      </c>
      <c r="E87" s="198">
        <f>IFERROR(VLOOKUP(E$86,pay_scales!$A:$S,18,FALSE)*E85,0)</f>
        <v>0</v>
      </c>
      <c r="F87" s="198">
        <f>IFERROR(VLOOKUP(F$86,pay_scales!$A:$S,18,FALSE)*F85,0)</f>
        <v>0</v>
      </c>
      <c r="G87" s="198">
        <f>IFERROR(VLOOKUP(G$86,pay_scales!$A:$S,18,FALSE)*G85,0)</f>
        <v>0</v>
      </c>
      <c r="H87" s="198">
        <f>IFERROR(VLOOKUP(H$86,pay_scales!$A:$S,18,FALSE)*H85,0)</f>
        <v>0</v>
      </c>
      <c r="I87" s="198">
        <f>IFERROR(VLOOKUP(I$86,pay_scales!$A:$S,18,FALSE)*I85,0)</f>
        <v>0</v>
      </c>
      <c r="J87" s="198">
        <f>SUM(D87:I87)</f>
        <v>0</v>
      </c>
      <c r="T87" t="s">
        <v>190</v>
      </c>
      <c r="X87" t="s">
        <v>834</v>
      </c>
    </row>
    <row r="88" spans="1:24" x14ac:dyDescent="0.35">
      <c r="C88" s="160" t="s">
        <v>552</v>
      </c>
      <c r="D88" s="195">
        <f>IFERROR(VLOOKUP($J$87,pay_scales!$U:$V,2,TRUE),0)</f>
        <v>0</v>
      </c>
      <c r="T88" t="s">
        <v>192</v>
      </c>
      <c r="X88" t="s">
        <v>834</v>
      </c>
    </row>
    <row r="89" spans="1:24" x14ac:dyDescent="0.35">
      <c r="T89" t="s">
        <v>194</v>
      </c>
      <c r="X89" t="s">
        <v>834</v>
      </c>
    </row>
    <row r="90" spans="1:24" x14ac:dyDescent="0.35">
      <c r="A90" s="219" t="s">
        <v>785</v>
      </c>
      <c r="B90" t="s">
        <v>786</v>
      </c>
      <c r="T90" t="s">
        <v>841</v>
      </c>
      <c r="X90" t="s">
        <v>834</v>
      </c>
    </row>
    <row r="91" spans="1:24" x14ac:dyDescent="0.35">
      <c r="B91" t="s">
        <v>787</v>
      </c>
      <c r="T91" t="s">
        <v>842</v>
      </c>
      <c r="X91" t="s">
        <v>834</v>
      </c>
    </row>
    <row r="92" spans="1:24" x14ac:dyDescent="0.35">
      <c r="T92" t="s">
        <v>200</v>
      </c>
      <c r="X92" t="s">
        <v>834</v>
      </c>
    </row>
    <row r="93" spans="1:24" x14ac:dyDescent="0.35">
      <c r="A93" s="220" t="s">
        <v>795</v>
      </c>
      <c r="B93" t="s">
        <v>797</v>
      </c>
      <c r="T93" t="s">
        <v>844</v>
      </c>
      <c r="X93" t="s">
        <v>834</v>
      </c>
    </row>
    <row r="94" spans="1:24" x14ac:dyDescent="0.35">
      <c r="B94" t="s">
        <v>855</v>
      </c>
      <c r="T94" t="s">
        <v>202</v>
      </c>
      <c r="X94" t="s">
        <v>834</v>
      </c>
    </row>
    <row r="95" spans="1:24" x14ac:dyDescent="0.35">
      <c r="B95" t="s">
        <v>792</v>
      </c>
      <c r="T95" t="s">
        <v>204</v>
      </c>
      <c r="X95" t="s">
        <v>834</v>
      </c>
    </row>
    <row r="96" spans="1:24" x14ac:dyDescent="0.35">
      <c r="B96" t="s">
        <v>793</v>
      </c>
      <c r="T96" t="s">
        <v>208</v>
      </c>
      <c r="X96" t="s">
        <v>840</v>
      </c>
    </row>
    <row r="97" spans="1:24" x14ac:dyDescent="0.35">
      <c r="B97" t="s">
        <v>812</v>
      </c>
      <c r="T97" t="s">
        <v>846</v>
      </c>
      <c r="X97" t="s">
        <v>840</v>
      </c>
    </row>
    <row r="98" spans="1:24" x14ac:dyDescent="0.35">
      <c r="B98" t="s">
        <v>794</v>
      </c>
      <c r="T98" t="s">
        <v>206</v>
      </c>
      <c r="X98" t="s">
        <v>837</v>
      </c>
    </row>
    <row r="100" spans="1:24" x14ac:dyDescent="0.35">
      <c r="A100" s="220" t="s">
        <v>796</v>
      </c>
      <c r="B100" t="s">
        <v>798</v>
      </c>
    </row>
    <row r="101" spans="1:24" x14ac:dyDescent="0.35">
      <c r="B101" t="s">
        <v>799</v>
      </c>
    </row>
    <row r="102" spans="1:24" x14ac:dyDescent="0.35">
      <c r="B102" t="s">
        <v>802</v>
      </c>
    </row>
    <row r="103" spans="1:24" x14ac:dyDescent="0.35">
      <c r="B103" t="s">
        <v>800</v>
      </c>
    </row>
    <row r="104" spans="1:24" x14ac:dyDescent="0.35">
      <c r="B104" t="s">
        <v>801</v>
      </c>
    </row>
    <row r="106" spans="1:24" x14ac:dyDescent="0.35">
      <c r="A106" s="219" t="s">
        <v>803</v>
      </c>
      <c r="B106" t="s">
        <v>853</v>
      </c>
    </row>
    <row r="107" spans="1:24" x14ac:dyDescent="0.35">
      <c r="B107" t="s">
        <v>804</v>
      </c>
    </row>
    <row r="108" spans="1:24" x14ac:dyDescent="0.35">
      <c r="B108" t="s">
        <v>805</v>
      </c>
    </row>
    <row r="109" spans="1:24" x14ac:dyDescent="0.35">
      <c r="B109" t="s">
        <v>810</v>
      </c>
    </row>
    <row r="110" spans="1:24" x14ac:dyDescent="0.35">
      <c r="B110" t="s">
        <v>806</v>
      </c>
    </row>
    <row r="111" spans="1:24" x14ac:dyDescent="0.35">
      <c r="B111" t="s">
        <v>811</v>
      </c>
    </row>
    <row r="113" spans="1:2" x14ac:dyDescent="0.35">
      <c r="A113" s="220" t="s">
        <v>807</v>
      </c>
      <c r="B113" t="s">
        <v>808</v>
      </c>
    </row>
    <row r="114" spans="1:2" x14ac:dyDescent="0.35">
      <c r="B114" t="s">
        <v>809</v>
      </c>
    </row>
  </sheetData>
  <dataValidations disablePrompts="1" count="1">
    <dataValidation type="decimal" allowBlank="1" showInputMessage="1" showErrorMessage="1" error="Value should be between 0% and 100%" sqref="D85:I85" xr:uid="{00000000-0002-0000-0000-000000000000}">
      <formula1>0</formula1>
      <formula2>1</formula2>
    </dataValidation>
  </dataValidations>
  <pageMargins left="0.78740157480314965" right="0.39370078740157483" top="0.74803149606299213" bottom="0.74803149606299213" header="0.31496062992125984" footer="0.31496062992125984"/>
  <pageSetup paperSize="9" scale="68" fitToHeight="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Group Box 1">
              <controlPr defaultSize="0" autoFill="0" autoPict="0">
                <anchor moveWithCells="1">
                  <from>
                    <xdr:col>0</xdr:col>
                    <xdr:colOff>38100</xdr:colOff>
                    <xdr:row>14</xdr:row>
                    <xdr:rowOff>95250</xdr:rowOff>
                  </from>
                  <to>
                    <xdr:col>0</xdr:col>
                    <xdr:colOff>1257300</xdr:colOff>
                    <xdr:row>18</xdr:row>
                    <xdr:rowOff>69850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0</xdr:col>
                    <xdr:colOff>127000</xdr:colOff>
                    <xdr:row>15</xdr:row>
                    <xdr:rowOff>76200</xdr:rowOff>
                  </from>
                  <to>
                    <xdr:col>0</xdr:col>
                    <xdr:colOff>742950</xdr:colOff>
                    <xdr:row>16</xdr:row>
                    <xdr:rowOff>107950</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0</xdr:col>
                    <xdr:colOff>127000</xdr:colOff>
                    <xdr:row>16</xdr:row>
                    <xdr:rowOff>76200</xdr:rowOff>
                  </from>
                  <to>
                    <xdr:col>0</xdr:col>
                    <xdr:colOff>742950</xdr:colOff>
                    <xdr:row>17</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whole" allowBlank="1" showInputMessage="1" showErrorMessage="1" error="Input value between 5 and 71" xr:uid="{00000000-0002-0000-0000-000001000000}">
          <x14:formula1>
            <xm:f>pay_scales!$A$75</xm:f>
          </x14:formula1>
          <x14:formula2>
            <xm:f>pay_scales!$A$9</xm:f>
          </x14:formula2>
          <xm:sqref>D86:I86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AH69"/>
  <sheetViews>
    <sheetView zoomScale="80" zoomScaleNormal="80" workbookViewId="0"/>
  </sheetViews>
  <sheetFormatPr defaultRowHeight="14.5" x14ac:dyDescent="0.35"/>
  <cols>
    <col min="2" max="2" width="31.1796875" customWidth="1"/>
    <col min="3" max="3" width="24.81640625" bestFit="1" customWidth="1"/>
    <col min="4" max="4" width="9.1796875" customWidth="1"/>
    <col min="5" max="14" width="10.7265625" customWidth="1"/>
    <col min="15" max="19" width="10.7265625" hidden="1" customWidth="1"/>
    <col min="20" max="24" width="10.7265625" customWidth="1"/>
    <col min="25" max="29" width="10.7265625" hidden="1" customWidth="1"/>
    <col min="30" max="34" width="9.1796875" hidden="1" customWidth="1"/>
  </cols>
  <sheetData>
    <row r="1" spans="1:34" x14ac:dyDescent="0.35">
      <c r="A1" s="6" t="str">
        <f>'NOTES - please read'!A1</f>
        <v>PROGRAMME COSTING TOOL</v>
      </c>
    </row>
    <row r="2" spans="1:34" x14ac:dyDescent="0.35">
      <c r="A2" t="s">
        <v>367</v>
      </c>
    </row>
    <row r="4" spans="1:34" x14ac:dyDescent="0.35">
      <c r="A4" t="s">
        <v>376</v>
      </c>
    </row>
    <row r="5" spans="1:34" x14ac:dyDescent="0.35">
      <c r="A5" t="s">
        <v>377</v>
      </c>
    </row>
    <row r="6" spans="1:34" x14ac:dyDescent="0.35">
      <c r="A6" t="s">
        <v>378</v>
      </c>
    </row>
    <row r="8" spans="1:34" x14ac:dyDescent="0.35">
      <c r="A8" t="s">
        <v>391</v>
      </c>
    </row>
    <row r="9" spans="1:34" x14ac:dyDescent="0.35">
      <c r="A9" t="s">
        <v>392</v>
      </c>
    </row>
    <row r="10" spans="1:34" x14ac:dyDescent="0.35">
      <c r="A10" t="s">
        <v>393</v>
      </c>
    </row>
    <row r="12" spans="1:34" x14ac:dyDescent="0.35">
      <c r="B12" s="12"/>
      <c r="C12" s="12"/>
      <c r="D12" s="12"/>
      <c r="E12" s="147" t="s">
        <v>850</v>
      </c>
      <c r="F12" s="148"/>
      <c r="G12" s="148"/>
      <c r="H12" s="149" t="s">
        <v>338</v>
      </c>
      <c r="I12" s="149" t="s">
        <v>339</v>
      </c>
      <c r="J12" s="151" t="s">
        <v>394</v>
      </c>
      <c r="K12" s="152"/>
      <c r="L12" s="152"/>
      <c r="M12" s="153" t="s">
        <v>338</v>
      </c>
      <c r="N12" s="153" t="s">
        <v>339</v>
      </c>
      <c r="O12" s="155" t="s">
        <v>852</v>
      </c>
      <c r="P12" s="156"/>
      <c r="Q12" s="156"/>
      <c r="R12" s="157" t="s">
        <v>338</v>
      </c>
      <c r="S12" s="157" t="s">
        <v>339</v>
      </c>
      <c r="T12" s="151" t="s">
        <v>395</v>
      </c>
      <c r="U12" s="152"/>
      <c r="V12" s="152"/>
      <c r="W12" s="153" t="s">
        <v>338</v>
      </c>
      <c r="X12" s="153" t="s">
        <v>339</v>
      </c>
      <c r="Y12" s="155" t="s">
        <v>396</v>
      </c>
      <c r="Z12" s="156"/>
      <c r="AA12" s="156"/>
      <c r="AB12" s="157" t="s">
        <v>338</v>
      </c>
      <c r="AC12" s="157" t="s">
        <v>339</v>
      </c>
      <c r="AD12" s="147" t="s">
        <v>851</v>
      </c>
      <c r="AE12" s="148"/>
      <c r="AF12" s="148"/>
      <c r="AG12" s="149" t="s">
        <v>338</v>
      </c>
      <c r="AH12" s="149" t="s">
        <v>339</v>
      </c>
    </row>
    <row r="13" spans="1:34" ht="87" x14ac:dyDescent="0.35">
      <c r="A13" t="s">
        <v>0</v>
      </c>
      <c r="B13" s="167" t="s">
        <v>418</v>
      </c>
      <c r="C13" s="12" t="s">
        <v>373</v>
      </c>
      <c r="D13" s="139" t="s">
        <v>374</v>
      </c>
      <c r="E13" s="150" t="s">
        <v>858</v>
      </c>
      <c r="F13" s="150" t="s">
        <v>859</v>
      </c>
      <c r="G13" s="150" t="s">
        <v>860</v>
      </c>
      <c r="H13" s="150" t="s">
        <v>861</v>
      </c>
      <c r="I13" s="150" t="s">
        <v>862</v>
      </c>
      <c r="J13" s="154" t="s">
        <v>858</v>
      </c>
      <c r="K13" s="154" t="s">
        <v>859</v>
      </c>
      <c r="L13" s="154" t="s">
        <v>860</v>
      </c>
      <c r="M13" s="154" t="s">
        <v>861</v>
      </c>
      <c r="N13" s="154" t="s">
        <v>862</v>
      </c>
      <c r="O13" s="158" t="s">
        <v>858</v>
      </c>
      <c r="P13" s="158" t="s">
        <v>859</v>
      </c>
      <c r="Q13" s="158" t="s">
        <v>860</v>
      </c>
      <c r="R13" s="158" t="s">
        <v>861</v>
      </c>
      <c r="S13" s="158" t="s">
        <v>862</v>
      </c>
      <c r="T13" s="154" t="s">
        <v>858</v>
      </c>
      <c r="U13" s="154" t="s">
        <v>859</v>
      </c>
      <c r="V13" s="154" t="s">
        <v>860</v>
      </c>
      <c r="W13" s="154" t="s">
        <v>861</v>
      </c>
      <c r="X13" s="154" t="s">
        <v>862</v>
      </c>
      <c r="Y13" s="158" t="s">
        <v>858</v>
      </c>
      <c r="Z13" s="158" t="s">
        <v>859</v>
      </c>
      <c r="AA13" s="158" t="s">
        <v>860</v>
      </c>
      <c r="AB13" s="158" t="s">
        <v>861</v>
      </c>
      <c r="AC13" s="158" t="s">
        <v>862</v>
      </c>
      <c r="AD13" s="150" t="s">
        <v>858</v>
      </c>
      <c r="AE13" s="150" t="s">
        <v>859</v>
      </c>
      <c r="AF13" s="150" t="s">
        <v>860</v>
      </c>
      <c r="AG13" s="150" t="s">
        <v>861</v>
      </c>
      <c r="AH13" s="150" t="s">
        <v>862</v>
      </c>
    </row>
    <row r="14" spans="1:34" x14ac:dyDescent="0.35">
      <c r="A14" t="s">
        <v>1</v>
      </c>
      <c r="B14" s="167" t="str">
        <f>A14&amp;C14&amp;D14</f>
        <v>UGTaught - desk basedUp to 30</v>
      </c>
      <c r="C14" s="12" t="s">
        <v>819</v>
      </c>
      <c r="D14" s="7" t="s">
        <v>369</v>
      </c>
      <c r="E14" s="138">
        <f>[12]old_new!G38</f>
        <v>1.5</v>
      </c>
      <c r="F14" s="138">
        <f>[12]old_new!J38</f>
        <v>50</v>
      </c>
      <c r="G14" s="138">
        <f>[12]old_new!H38</f>
        <v>20</v>
      </c>
      <c r="H14" s="138">
        <f>[12]old_new!F38</f>
        <v>300</v>
      </c>
      <c r="I14" s="138">
        <f>[12]old_new!I38</f>
        <v>150</v>
      </c>
      <c r="J14" s="138">
        <f>E14*T14</f>
        <v>3.5</v>
      </c>
      <c r="K14" s="138">
        <f t="shared" ref="K14:N29" si="0">F14*U14</f>
        <v>44</v>
      </c>
      <c r="L14" s="138">
        <f t="shared" si="0"/>
        <v>33.333333333333336</v>
      </c>
      <c r="M14" s="138">
        <f t="shared" si="0"/>
        <v>300</v>
      </c>
      <c r="N14" s="138">
        <f t="shared" si="0"/>
        <v>50</v>
      </c>
      <c r="O14" s="138">
        <f>E14</f>
        <v>1.5</v>
      </c>
      <c r="P14" s="138">
        <f t="shared" ref="P14:S29" si="1">F14</f>
        <v>50</v>
      </c>
      <c r="Q14" s="138">
        <f t="shared" si="1"/>
        <v>20</v>
      </c>
      <c r="R14" s="138">
        <f t="shared" si="1"/>
        <v>300</v>
      </c>
      <c r="S14" s="138">
        <f t="shared" si="1"/>
        <v>150</v>
      </c>
      <c r="T14" s="159">
        <f>$E$65</f>
        <v>2.3333333333333335</v>
      </c>
      <c r="U14" s="159">
        <f>$E$66</f>
        <v>0.88</v>
      </c>
      <c r="V14" s="159">
        <f>$E$67</f>
        <v>1.6666666666666667</v>
      </c>
      <c r="W14" s="159">
        <f>$E$68</f>
        <v>1</v>
      </c>
      <c r="X14" s="159">
        <f>$E$69</f>
        <v>0.33333333333333331</v>
      </c>
      <c r="Y14" s="159"/>
      <c r="Z14" s="159"/>
      <c r="AA14" s="159"/>
      <c r="AB14" s="159"/>
      <c r="AC14" s="159"/>
      <c r="AD14" s="138">
        <f>[13]STD!$F$7/10</f>
        <v>1.2580149685337028</v>
      </c>
      <c r="AE14" s="138">
        <f>[13]STD!$D$7</f>
        <v>34.31064268833088</v>
      </c>
      <c r="AF14" s="138">
        <f>[13]STD!$E$7</f>
        <v>14.932127031019206</v>
      </c>
      <c r="AG14" s="138">
        <f>(AH14*([13]STD!$B$17+[13]STD!$B$18))-AH14</f>
        <v>140.95477429837524</v>
      </c>
      <c r="AH14" s="138">
        <f>[13]STD!$B$7</f>
        <v>70.477387149187621</v>
      </c>
    </row>
    <row r="15" spans="1:34" x14ac:dyDescent="0.35">
      <c r="A15" t="s">
        <v>1</v>
      </c>
      <c r="B15" s="167" t="str">
        <f t="shared" ref="B15:B22" si="2">A15&amp;C15&amp;D15</f>
        <v>UGTaught - desk based30+</v>
      </c>
      <c r="C15" s="12" t="s">
        <v>819</v>
      </c>
      <c r="D15" s="165" t="s">
        <v>370</v>
      </c>
      <c r="E15" s="138">
        <f>[12]old_new!G39</f>
        <v>3</v>
      </c>
      <c r="F15" s="138">
        <f>[12]old_new!J39</f>
        <v>100</v>
      </c>
      <c r="G15" s="138">
        <f>[12]old_new!H39</f>
        <v>20</v>
      </c>
      <c r="H15" s="138">
        <f>[12]old_new!F39</f>
        <v>400</v>
      </c>
      <c r="I15" s="138">
        <f>[12]old_new!I39</f>
        <v>200</v>
      </c>
      <c r="J15" s="138">
        <f t="shared" ref="J15:N40" si="3">E15*T15</f>
        <v>7</v>
      </c>
      <c r="K15" s="138">
        <f t="shared" si="0"/>
        <v>88</v>
      </c>
      <c r="L15" s="138">
        <f t="shared" si="0"/>
        <v>33.333333333333336</v>
      </c>
      <c r="M15" s="138">
        <f t="shared" si="0"/>
        <v>400</v>
      </c>
      <c r="N15" s="138">
        <f t="shared" si="0"/>
        <v>66.666666666666657</v>
      </c>
      <c r="O15" s="138">
        <f t="shared" ref="O15:S40" si="4">E15</f>
        <v>3</v>
      </c>
      <c r="P15" s="138">
        <f t="shared" si="1"/>
        <v>100</v>
      </c>
      <c r="Q15" s="138">
        <f t="shared" si="1"/>
        <v>20</v>
      </c>
      <c r="R15" s="138">
        <f t="shared" si="1"/>
        <v>400</v>
      </c>
      <c r="S15" s="138">
        <f t="shared" si="1"/>
        <v>200</v>
      </c>
      <c r="T15" s="159">
        <f t="shared" ref="T15:T38" si="5">$E$65</f>
        <v>2.3333333333333335</v>
      </c>
      <c r="U15" s="159">
        <f>$E$66</f>
        <v>0.88</v>
      </c>
      <c r="V15" s="159">
        <f>$E$67</f>
        <v>1.6666666666666667</v>
      </c>
      <c r="W15" s="159">
        <f>$E$68</f>
        <v>1</v>
      </c>
      <c r="X15" s="159">
        <f>$E$69</f>
        <v>0.33333333333333331</v>
      </c>
      <c r="Y15" s="159"/>
      <c r="Z15" s="159"/>
      <c r="AA15" s="159"/>
      <c r="AB15" s="159"/>
      <c r="AC15" s="159"/>
      <c r="AD15" s="138">
        <f>[13]STD!$F$8/10</f>
        <v>2.9435657082425468</v>
      </c>
      <c r="AE15" s="138">
        <f>[13]STD!$D$8</f>
        <v>85.03052355769232</v>
      </c>
      <c r="AF15" s="138">
        <f>[13]STD!$E$8</f>
        <v>13.810096153846157</v>
      </c>
      <c r="AG15" s="138">
        <f>(AH15*([13]STD!$B$17+[13]STD!$B$18))-AH15</f>
        <v>252.74368269230763</v>
      </c>
      <c r="AH15" s="138">
        <f>[13]STD!$B$8</f>
        <v>126.37184134615381</v>
      </c>
    </row>
    <row r="16" spans="1:34" x14ac:dyDescent="0.35">
      <c r="A16" t="s">
        <v>1</v>
      </c>
      <c r="B16" s="167" t="str">
        <f t="shared" si="2"/>
        <v>UGProject/dissertation - desk basedUp to 45</v>
      </c>
      <c r="C16" s="12" t="s">
        <v>821</v>
      </c>
      <c r="D16" s="7" t="s">
        <v>371</v>
      </c>
      <c r="E16" s="138">
        <f>[12]old_new!G40</f>
        <v>12.5</v>
      </c>
      <c r="F16" s="138">
        <f>[12]old_new!J40</f>
        <v>0</v>
      </c>
      <c r="G16" s="138">
        <f>[12]old_new!H40</f>
        <v>210</v>
      </c>
      <c r="H16" s="138">
        <f>[12]old_new!F40</f>
        <v>0</v>
      </c>
      <c r="I16" s="138">
        <f>[12]old_new!I40</f>
        <v>0</v>
      </c>
      <c r="J16" s="138">
        <f t="shared" si="3"/>
        <v>11.458333333333332</v>
      </c>
      <c r="K16" s="138">
        <f t="shared" si="0"/>
        <v>0</v>
      </c>
      <c r="L16" s="138">
        <f t="shared" si="0"/>
        <v>70.63636363636364</v>
      </c>
      <c r="M16" s="138">
        <f t="shared" si="0"/>
        <v>0</v>
      </c>
      <c r="N16" s="138">
        <f t="shared" si="0"/>
        <v>0</v>
      </c>
      <c r="O16" s="138">
        <f t="shared" si="4"/>
        <v>12.5</v>
      </c>
      <c r="P16" s="138">
        <f t="shared" si="1"/>
        <v>0</v>
      </c>
      <c r="Q16" s="138">
        <f t="shared" si="1"/>
        <v>210</v>
      </c>
      <c r="R16" s="138">
        <f t="shared" si="1"/>
        <v>0</v>
      </c>
      <c r="S16" s="138">
        <f t="shared" si="1"/>
        <v>0</v>
      </c>
      <c r="T16" s="159">
        <f>$F$65</f>
        <v>0.91666666666666663</v>
      </c>
      <c r="U16" s="159">
        <f>$F$66</f>
        <v>1</v>
      </c>
      <c r="V16" s="159">
        <f>$F$67</f>
        <v>0.33636363636363636</v>
      </c>
      <c r="W16" s="159">
        <f>$F$68</f>
        <v>1</v>
      </c>
      <c r="X16" s="159">
        <f>$F$69</f>
        <v>1</v>
      </c>
      <c r="Y16" s="159"/>
      <c r="Z16" s="159"/>
      <c r="AA16" s="159"/>
      <c r="AB16" s="159"/>
      <c r="AC16" s="159"/>
      <c r="AD16" s="138">
        <f>[13]STD!$F$9/10</f>
        <v>10.677733388729127</v>
      </c>
      <c r="AE16" s="138">
        <f>[13]STD!$D$9</f>
        <v>27.81878787878788</v>
      </c>
      <c r="AF16" s="138">
        <f>[13]STD!$E$9</f>
        <v>20.65303030303031</v>
      </c>
      <c r="AG16" s="138">
        <f>(AH16*([13]STD!$B$17+[13]STD!$B$18))-AH16</f>
        <v>0</v>
      </c>
      <c r="AH16" s="138">
        <f>[13]STD!$B$9</f>
        <v>0</v>
      </c>
    </row>
    <row r="17" spans="1:34" x14ac:dyDescent="0.35">
      <c r="A17" t="s">
        <v>1</v>
      </c>
      <c r="B17" s="167" t="str">
        <f t="shared" si="2"/>
        <v>UGProject/dissertation - desk based45+</v>
      </c>
      <c r="C17" s="12" t="s">
        <v>821</v>
      </c>
      <c r="D17" s="165" t="s">
        <v>372</v>
      </c>
      <c r="E17" s="138">
        <f>[12]old_new!G41</f>
        <v>18</v>
      </c>
      <c r="F17" s="138">
        <f>[12]old_new!J41</f>
        <v>0</v>
      </c>
      <c r="G17" s="138">
        <f>[12]old_new!H41</f>
        <v>170</v>
      </c>
      <c r="H17" s="138">
        <f>[12]old_new!F41</f>
        <v>0</v>
      </c>
      <c r="I17" s="138">
        <f>[12]old_new!I41</f>
        <v>0</v>
      </c>
      <c r="J17" s="138">
        <f t="shared" si="3"/>
        <v>16.5</v>
      </c>
      <c r="K17" s="138">
        <f t="shared" si="0"/>
        <v>0</v>
      </c>
      <c r="L17" s="138">
        <f t="shared" si="0"/>
        <v>57.18181818181818</v>
      </c>
      <c r="M17" s="138">
        <f t="shared" si="0"/>
        <v>0</v>
      </c>
      <c r="N17" s="138">
        <f t="shared" si="0"/>
        <v>0</v>
      </c>
      <c r="O17" s="138">
        <f t="shared" si="4"/>
        <v>18</v>
      </c>
      <c r="P17" s="138">
        <f t="shared" si="1"/>
        <v>0</v>
      </c>
      <c r="Q17" s="138">
        <f t="shared" si="1"/>
        <v>170</v>
      </c>
      <c r="R17" s="138">
        <f t="shared" si="1"/>
        <v>0</v>
      </c>
      <c r="S17" s="138">
        <f t="shared" si="1"/>
        <v>0</v>
      </c>
      <c r="T17" s="159">
        <f>$F$65</f>
        <v>0.91666666666666663</v>
      </c>
      <c r="U17" s="159">
        <f>$F$66</f>
        <v>1</v>
      </c>
      <c r="V17" s="159">
        <f>$F$67</f>
        <v>0.33636363636363636</v>
      </c>
      <c r="W17" s="159">
        <f>$F$68</f>
        <v>1</v>
      </c>
      <c r="X17" s="159">
        <f>$F$69</f>
        <v>1</v>
      </c>
      <c r="Y17" s="159"/>
      <c r="Z17" s="159"/>
      <c r="AA17" s="159"/>
      <c r="AB17" s="159"/>
      <c r="AC17" s="159"/>
      <c r="AD17" s="138">
        <f>[13]STD!$F$10/10</f>
        <v>25</v>
      </c>
      <c r="AE17" s="138">
        <f>[13]STD!$D$10</f>
        <v>4</v>
      </c>
      <c r="AF17" s="138">
        <f>[13]STD!$E$10</f>
        <v>63.333333333333336</v>
      </c>
      <c r="AG17" s="138">
        <f>(AH17*([13]STD!$B$17+[13]STD!$B$18))-AH17</f>
        <v>0</v>
      </c>
      <c r="AH17" s="138">
        <f>[13]STD!$B$10</f>
        <v>0</v>
      </c>
    </row>
    <row r="18" spans="1:34" x14ac:dyDescent="0.35">
      <c r="A18" t="s">
        <v>1</v>
      </c>
      <c r="B18" s="185" t="str">
        <f>A18&amp;C18</f>
        <v>UGYear abroad/placement (120 credits) - desk based</v>
      </c>
      <c r="C18" s="12" t="s">
        <v>820</v>
      </c>
      <c r="D18" s="165">
        <v>120</v>
      </c>
      <c r="E18" s="138">
        <f>[12]old_new!G42</f>
        <v>6</v>
      </c>
      <c r="F18" s="138">
        <f>[12]old_new!J42</f>
        <v>20</v>
      </c>
      <c r="G18" s="138">
        <f>[12]old_new!H42</f>
        <v>20</v>
      </c>
      <c r="H18" s="138">
        <f>[12]old_new!F42</f>
        <v>0</v>
      </c>
      <c r="I18" s="138">
        <f>[12]old_new!I42</f>
        <v>100</v>
      </c>
      <c r="J18" s="138">
        <f t="shared" si="3"/>
        <v>6</v>
      </c>
      <c r="K18" s="138">
        <f t="shared" si="0"/>
        <v>20</v>
      </c>
      <c r="L18" s="138">
        <f t="shared" si="0"/>
        <v>20</v>
      </c>
      <c r="M18" s="138">
        <f t="shared" si="0"/>
        <v>0</v>
      </c>
      <c r="N18" s="138">
        <f t="shared" si="0"/>
        <v>100</v>
      </c>
      <c r="O18" s="138">
        <f t="shared" si="4"/>
        <v>6</v>
      </c>
      <c r="P18" s="138">
        <f t="shared" si="1"/>
        <v>20</v>
      </c>
      <c r="Q18" s="138">
        <f t="shared" si="1"/>
        <v>20</v>
      </c>
      <c r="R18" s="138">
        <f t="shared" si="1"/>
        <v>0</v>
      </c>
      <c r="S18" s="138">
        <f t="shared" si="1"/>
        <v>100</v>
      </c>
      <c r="T18" s="224">
        <v>1</v>
      </c>
      <c r="U18" s="224">
        <v>1</v>
      </c>
      <c r="V18" s="224">
        <v>1</v>
      </c>
      <c r="W18" s="224">
        <v>1</v>
      </c>
      <c r="X18" s="224">
        <v>1</v>
      </c>
      <c r="Y18" s="159"/>
      <c r="Z18" s="159"/>
      <c r="AA18" s="159"/>
      <c r="AB18" s="159"/>
      <c r="AC18" s="159"/>
      <c r="AD18" s="138">
        <f>[13]YO_pivs!$X$12</f>
        <v>12</v>
      </c>
      <c r="AE18" s="138">
        <v>0</v>
      </c>
      <c r="AF18" s="138">
        <v>0</v>
      </c>
      <c r="AG18" s="138">
        <v>0</v>
      </c>
      <c r="AH18" s="138">
        <v>0</v>
      </c>
    </row>
    <row r="19" spans="1:34" x14ac:dyDescent="0.35">
      <c r="A19" t="s">
        <v>2</v>
      </c>
      <c r="B19" s="167" t="str">
        <f t="shared" si="2"/>
        <v>PGTTaught - desk basedUp to 30</v>
      </c>
      <c r="C19" s="12" t="s">
        <v>819</v>
      </c>
      <c r="D19" s="7" t="s">
        <v>369</v>
      </c>
      <c r="E19" s="138">
        <f>[12]old_new!G43</f>
        <v>1.5</v>
      </c>
      <c r="F19" s="138">
        <f>[12]old_new!J43</f>
        <v>75</v>
      </c>
      <c r="G19" s="138">
        <f>[12]old_new!H43</f>
        <v>20</v>
      </c>
      <c r="H19" s="138">
        <f>[12]old_new!F43</f>
        <v>300</v>
      </c>
      <c r="I19" s="138">
        <f>[12]old_new!I43</f>
        <v>150</v>
      </c>
      <c r="J19" s="138">
        <f t="shared" si="3"/>
        <v>3.5</v>
      </c>
      <c r="K19" s="138">
        <f t="shared" si="0"/>
        <v>66</v>
      </c>
      <c r="L19" s="138">
        <f t="shared" si="0"/>
        <v>33.333333333333336</v>
      </c>
      <c r="M19" s="138">
        <f t="shared" si="0"/>
        <v>300</v>
      </c>
      <c r="N19" s="138">
        <f t="shared" si="0"/>
        <v>50</v>
      </c>
      <c r="O19" s="138">
        <f t="shared" si="4"/>
        <v>1.5</v>
      </c>
      <c r="P19" s="138">
        <f t="shared" si="1"/>
        <v>75</v>
      </c>
      <c r="Q19" s="138">
        <f t="shared" si="1"/>
        <v>20</v>
      </c>
      <c r="R19" s="138">
        <f t="shared" si="1"/>
        <v>300</v>
      </c>
      <c r="S19" s="138">
        <f t="shared" si="1"/>
        <v>150</v>
      </c>
      <c r="T19" s="159">
        <f>$E$65</f>
        <v>2.3333333333333335</v>
      </c>
      <c r="U19" s="159">
        <f>$E$66</f>
        <v>0.88</v>
      </c>
      <c r="V19" s="159">
        <f>$E$67</f>
        <v>1.6666666666666667</v>
      </c>
      <c r="W19" s="159">
        <f>$E$68</f>
        <v>1</v>
      </c>
      <c r="X19" s="159">
        <f>$E$69</f>
        <v>0.33333333333333331</v>
      </c>
      <c r="Y19" s="159"/>
      <c r="Z19" s="159"/>
      <c r="AA19" s="159"/>
      <c r="AB19" s="159"/>
      <c r="AC19" s="159"/>
      <c r="AD19" s="138">
        <f>[13]STD!$F$12/10</f>
        <v>1.9333001611171905</v>
      </c>
      <c r="AE19" s="138">
        <f>[13]STD!$D$12</f>
        <v>25.299843750000001</v>
      </c>
      <c r="AF19" s="138">
        <f>[13]STD!$E$12</f>
        <v>13.045312499999998</v>
      </c>
      <c r="AG19" s="138">
        <f>(AH19*([13]STD!$B$17+[13]STD!$B$18))-AH19</f>
        <v>135.83821875000001</v>
      </c>
      <c r="AH19" s="138">
        <f>[13]STD!$B$12</f>
        <v>67.919109375000005</v>
      </c>
    </row>
    <row r="20" spans="1:34" x14ac:dyDescent="0.35">
      <c r="A20" t="s">
        <v>2</v>
      </c>
      <c r="B20" s="167" t="str">
        <f t="shared" si="2"/>
        <v>PGTTaught - desk based30+</v>
      </c>
      <c r="C20" s="12" t="s">
        <v>819</v>
      </c>
      <c r="D20" s="165" t="s">
        <v>370</v>
      </c>
      <c r="E20" s="138">
        <f>[12]old_new!G44</f>
        <v>2</v>
      </c>
      <c r="F20" s="138">
        <f>[12]old_new!J44</f>
        <v>75</v>
      </c>
      <c r="G20" s="138">
        <f>[12]old_new!H44</f>
        <v>20</v>
      </c>
      <c r="H20" s="138">
        <f>[12]old_new!F44</f>
        <v>300</v>
      </c>
      <c r="I20" s="138">
        <f>[12]old_new!I44</f>
        <v>150</v>
      </c>
      <c r="J20" s="138">
        <f t="shared" si="3"/>
        <v>4.666666666666667</v>
      </c>
      <c r="K20" s="138">
        <f t="shared" si="0"/>
        <v>66</v>
      </c>
      <c r="L20" s="138">
        <f t="shared" si="0"/>
        <v>33.333333333333336</v>
      </c>
      <c r="M20" s="138">
        <f t="shared" si="0"/>
        <v>300</v>
      </c>
      <c r="N20" s="138">
        <f t="shared" si="0"/>
        <v>50</v>
      </c>
      <c r="O20" s="138">
        <f t="shared" si="4"/>
        <v>2</v>
      </c>
      <c r="P20" s="138">
        <f t="shared" si="1"/>
        <v>75</v>
      </c>
      <c r="Q20" s="138">
        <f t="shared" si="1"/>
        <v>20</v>
      </c>
      <c r="R20" s="138">
        <f t="shared" si="1"/>
        <v>300</v>
      </c>
      <c r="S20" s="138">
        <f t="shared" si="1"/>
        <v>150</v>
      </c>
      <c r="T20" s="159">
        <f t="shared" si="5"/>
        <v>2.3333333333333335</v>
      </c>
      <c r="U20" s="159">
        <f>$E$66</f>
        <v>0.88</v>
      </c>
      <c r="V20" s="159">
        <f>$E$67</f>
        <v>1.6666666666666667</v>
      </c>
      <c r="W20" s="159">
        <f>$E$68</f>
        <v>1</v>
      </c>
      <c r="X20" s="159">
        <f>$E$69</f>
        <v>0.33333333333333331</v>
      </c>
      <c r="Y20" s="159"/>
      <c r="Z20" s="159"/>
      <c r="AA20" s="159"/>
      <c r="AB20" s="159"/>
      <c r="AC20" s="159"/>
      <c r="AD20" s="138">
        <f>[13]STD!$F$13/10</f>
        <v>2.3813515489880448</v>
      </c>
      <c r="AE20" s="138">
        <f>[13]STD!$D$13</f>
        <v>31.779990123456784</v>
      </c>
      <c r="AF20" s="138">
        <f>[13]STD!$E$13</f>
        <v>10.131481481481483</v>
      </c>
      <c r="AG20" s="138">
        <f>(AH20*([13]STD!$B$17+[13]STD!$B$18))-AH20</f>
        <v>173.14813333333331</v>
      </c>
      <c r="AH20" s="138">
        <f>[13]STD!$B$13</f>
        <v>86.574066666666667</v>
      </c>
    </row>
    <row r="21" spans="1:34" x14ac:dyDescent="0.35">
      <c r="A21" t="s">
        <v>2</v>
      </c>
      <c r="B21" s="167" t="str">
        <f t="shared" si="2"/>
        <v>PGTProject/dissertation - desk basedUp to 45</v>
      </c>
      <c r="C21" s="12" t="s">
        <v>821</v>
      </c>
      <c r="D21" s="7" t="s">
        <v>371</v>
      </c>
      <c r="E21" s="138">
        <f>[12]old_new!G45</f>
        <v>12.5</v>
      </c>
      <c r="F21" s="138">
        <f>[12]old_new!J45</f>
        <v>0</v>
      </c>
      <c r="G21" s="138">
        <f>[12]old_new!H45</f>
        <v>210</v>
      </c>
      <c r="H21" s="138">
        <f>[12]old_new!F45</f>
        <v>0</v>
      </c>
      <c r="I21" s="138">
        <f>[12]old_new!I45</f>
        <v>0</v>
      </c>
      <c r="J21" s="138">
        <f t="shared" si="3"/>
        <v>11.458333333333332</v>
      </c>
      <c r="K21" s="138">
        <f t="shared" si="0"/>
        <v>0</v>
      </c>
      <c r="L21" s="138">
        <f t="shared" si="0"/>
        <v>70.63636363636364</v>
      </c>
      <c r="M21" s="138">
        <f t="shared" si="0"/>
        <v>0</v>
      </c>
      <c r="N21" s="138">
        <f t="shared" si="0"/>
        <v>0</v>
      </c>
      <c r="O21" s="138">
        <f t="shared" si="4"/>
        <v>12.5</v>
      </c>
      <c r="P21" s="138">
        <f t="shared" si="1"/>
        <v>0</v>
      </c>
      <c r="Q21" s="138">
        <f t="shared" si="1"/>
        <v>210</v>
      </c>
      <c r="R21" s="138">
        <f t="shared" si="1"/>
        <v>0</v>
      </c>
      <c r="S21" s="138">
        <f t="shared" si="1"/>
        <v>0</v>
      </c>
      <c r="T21" s="159">
        <f>$F$65</f>
        <v>0.91666666666666663</v>
      </c>
      <c r="U21" s="159">
        <f>$F$66</f>
        <v>1</v>
      </c>
      <c r="V21" s="159">
        <f>$F$67</f>
        <v>0.33636363636363636</v>
      </c>
      <c r="W21" s="159">
        <f>$F$68</f>
        <v>1</v>
      </c>
      <c r="X21" s="159">
        <f>$F$69</f>
        <v>1</v>
      </c>
      <c r="Y21" s="159"/>
      <c r="Z21" s="159"/>
      <c r="AA21" s="159"/>
      <c r="AB21" s="159"/>
      <c r="AC21" s="159"/>
      <c r="AD21" s="138">
        <f>[13]STD!$F$14/10</f>
        <v>10.677733388729127</v>
      </c>
      <c r="AE21" s="138">
        <f>[13]STD!$D$14</f>
        <v>27.81878787878788</v>
      </c>
      <c r="AF21" s="138">
        <f>[13]STD!$E$14</f>
        <v>20.65303030303031</v>
      </c>
      <c r="AG21" s="138">
        <f>(AH21*([13]STD!$B$17+[13]STD!$B$18))-AH21</f>
        <v>0</v>
      </c>
      <c r="AH21" s="138">
        <f>[13]STD!$B$14</f>
        <v>0</v>
      </c>
    </row>
    <row r="22" spans="1:34" x14ac:dyDescent="0.35">
      <c r="A22" t="s">
        <v>2</v>
      </c>
      <c r="B22" s="167" t="str">
        <f t="shared" si="2"/>
        <v>PGTProject/dissertation - desk based45+</v>
      </c>
      <c r="C22" s="12" t="s">
        <v>821</v>
      </c>
      <c r="D22" s="165" t="s">
        <v>372</v>
      </c>
      <c r="E22" s="138">
        <f>[12]old_new!G46</f>
        <v>18</v>
      </c>
      <c r="F22" s="138">
        <f>[12]old_new!J46</f>
        <v>0</v>
      </c>
      <c r="G22" s="138">
        <f>[12]old_new!H46</f>
        <v>170</v>
      </c>
      <c r="H22" s="138">
        <f>[12]old_new!F46</f>
        <v>0</v>
      </c>
      <c r="I22" s="138">
        <f>[12]old_new!I46</f>
        <v>0</v>
      </c>
      <c r="J22" s="138">
        <f t="shared" si="3"/>
        <v>16.5</v>
      </c>
      <c r="K22" s="138">
        <f t="shared" si="0"/>
        <v>0</v>
      </c>
      <c r="L22" s="138">
        <f t="shared" si="0"/>
        <v>57.18181818181818</v>
      </c>
      <c r="M22" s="138">
        <f t="shared" si="0"/>
        <v>0</v>
      </c>
      <c r="N22" s="138">
        <f t="shared" si="0"/>
        <v>0</v>
      </c>
      <c r="O22" s="138">
        <f t="shared" si="4"/>
        <v>18</v>
      </c>
      <c r="P22" s="138">
        <f t="shared" si="1"/>
        <v>0</v>
      </c>
      <c r="Q22" s="138">
        <f t="shared" si="1"/>
        <v>170</v>
      </c>
      <c r="R22" s="138">
        <f t="shared" si="1"/>
        <v>0</v>
      </c>
      <c r="S22" s="138">
        <f t="shared" si="1"/>
        <v>0</v>
      </c>
      <c r="T22" s="159">
        <f>$F$65</f>
        <v>0.91666666666666663</v>
      </c>
      <c r="U22" s="159">
        <f>$F$66</f>
        <v>1</v>
      </c>
      <c r="V22" s="159">
        <f>$F$67</f>
        <v>0.33636363636363636</v>
      </c>
      <c r="W22" s="159">
        <f>$F$68</f>
        <v>1</v>
      </c>
      <c r="X22" s="159">
        <f>$F$69</f>
        <v>1</v>
      </c>
      <c r="Y22" s="159"/>
      <c r="Z22" s="159"/>
      <c r="AA22" s="159"/>
      <c r="AB22" s="159"/>
      <c r="AC22" s="159"/>
      <c r="AD22" s="138">
        <f>[13]STD!$F$15/10</f>
        <v>25</v>
      </c>
      <c r="AE22" s="138">
        <f>[13]STD!$D$15</f>
        <v>4</v>
      </c>
      <c r="AF22" s="138">
        <f>[13]STD!$E$15</f>
        <v>63.333333333333336</v>
      </c>
      <c r="AG22" s="138">
        <f>(AH22*([13]STD!$B$17+[13]STD!$B$18))-AH22</f>
        <v>0</v>
      </c>
      <c r="AH22" s="138">
        <f>[13]STD!$B$15</f>
        <v>0</v>
      </c>
    </row>
    <row r="23" spans="1:34" x14ac:dyDescent="0.35">
      <c r="A23" t="s">
        <v>1</v>
      </c>
      <c r="B23" s="167" t="str">
        <f>A23&amp;C23&amp;D23</f>
        <v>UGTaught - dry lab basedUp to 30</v>
      </c>
      <c r="C23" s="12" t="s">
        <v>822</v>
      </c>
      <c r="D23" s="7" t="s">
        <v>369</v>
      </c>
      <c r="E23" s="138">
        <f>[12]old_new!G47</f>
        <v>1.5</v>
      </c>
      <c r="F23" s="138">
        <f>[12]old_new!J47</f>
        <v>60</v>
      </c>
      <c r="G23" s="138">
        <f>[12]old_new!H47</f>
        <v>20</v>
      </c>
      <c r="H23" s="138">
        <f>[12]old_new!F47</f>
        <v>240</v>
      </c>
      <c r="I23" s="138">
        <f>[12]old_new!I47</f>
        <v>120</v>
      </c>
      <c r="J23" s="138">
        <f t="shared" si="3"/>
        <v>3.5</v>
      </c>
      <c r="K23" s="138">
        <f t="shared" si="0"/>
        <v>52.8</v>
      </c>
      <c r="L23" s="138">
        <f t="shared" si="0"/>
        <v>33.333333333333336</v>
      </c>
      <c r="M23" s="138">
        <f t="shared" si="0"/>
        <v>240</v>
      </c>
      <c r="N23" s="138">
        <f t="shared" si="0"/>
        <v>40</v>
      </c>
      <c r="O23" s="138">
        <f t="shared" si="4"/>
        <v>1.5</v>
      </c>
      <c r="P23" s="138">
        <f t="shared" si="1"/>
        <v>60</v>
      </c>
      <c r="Q23" s="138">
        <f t="shared" si="1"/>
        <v>20</v>
      </c>
      <c r="R23" s="138">
        <f t="shared" si="1"/>
        <v>240</v>
      </c>
      <c r="S23" s="138">
        <f t="shared" si="1"/>
        <v>120</v>
      </c>
      <c r="T23" s="159">
        <f>$E$65</f>
        <v>2.3333333333333335</v>
      </c>
      <c r="U23" s="159">
        <f>$E$66</f>
        <v>0.88</v>
      </c>
      <c r="V23" s="159">
        <f>$E$67</f>
        <v>1.6666666666666667</v>
      </c>
      <c r="W23" s="159">
        <f>$E$68</f>
        <v>1</v>
      </c>
      <c r="X23" s="159">
        <f>$E$69</f>
        <v>0.33333333333333331</v>
      </c>
      <c r="Y23" s="159"/>
      <c r="Z23" s="159"/>
      <c r="AA23" s="159"/>
      <c r="AB23" s="159"/>
      <c r="AC23" s="159"/>
      <c r="AD23" s="138">
        <f>[13]STD!$F$7/10</f>
        <v>1.2580149685337028</v>
      </c>
      <c r="AE23" s="138">
        <f>[13]STD!$D$7</f>
        <v>34.31064268833088</v>
      </c>
      <c r="AF23" s="138">
        <f>[13]STD!$E$7</f>
        <v>14.932127031019206</v>
      </c>
      <c r="AG23" s="138">
        <f>(AH23*([13]STD!$B$17+[13]STD!$B$18))-AH23</f>
        <v>140.95477429837524</v>
      </c>
      <c r="AH23" s="138">
        <f>[13]STD!$B$7</f>
        <v>70.477387149187621</v>
      </c>
    </row>
    <row r="24" spans="1:34" x14ac:dyDescent="0.35">
      <c r="A24" t="s">
        <v>1</v>
      </c>
      <c r="B24" s="167" t="str">
        <f t="shared" ref="B24:B26" si="6">A24&amp;C24&amp;D24</f>
        <v>UGTaught - dry lab based30+</v>
      </c>
      <c r="C24" s="12" t="s">
        <v>822</v>
      </c>
      <c r="D24" s="165" t="s">
        <v>370</v>
      </c>
      <c r="E24" s="138">
        <f>[12]old_new!G48</f>
        <v>2.5</v>
      </c>
      <c r="F24" s="138">
        <f>[12]old_new!J48</f>
        <v>110</v>
      </c>
      <c r="G24" s="138">
        <f>[12]old_new!H48</f>
        <v>60</v>
      </c>
      <c r="H24" s="138">
        <f>[12]old_new!F48</f>
        <v>440</v>
      </c>
      <c r="I24" s="138">
        <f>[12]old_new!I48</f>
        <v>220</v>
      </c>
      <c r="J24" s="138">
        <f t="shared" si="3"/>
        <v>5.8333333333333339</v>
      </c>
      <c r="K24" s="138">
        <f t="shared" si="0"/>
        <v>96.8</v>
      </c>
      <c r="L24" s="138">
        <f t="shared" si="0"/>
        <v>100</v>
      </c>
      <c r="M24" s="138">
        <f t="shared" si="0"/>
        <v>440</v>
      </c>
      <c r="N24" s="138">
        <f t="shared" si="0"/>
        <v>73.333333333333329</v>
      </c>
      <c r="O24" s="138">
        <f t="shared" si="4"/>
        <v>2.5</v>
      </c>
      <c r="P24" s="138">
        <f t="shared" si="1"/>
        <v>110</v>
      </c>
      <c r="Q24" s="138">
        <f t="shared" si="1"/>
        <v>60</v>
      </c>
      <c r="R24" s="138">
        <f t="shared" si="1"/>
        <v>440</v>
      </c>
      <c r="S24" s="138">
        <f t="shared" si="1"/>
        <v>220</v>
      </c>
      <c r="T24" s="159">
        <f t="shared" si="5"/>
        <v>2.3333333333333335</v>
      </c>
      <c r="U24" s="159">
        <f>$E$66</f>
        <v>0.88</v>
      </c>
      <c r="V24" s="159">
        <f>$E$67</f>
        <v>1.6666666666666667</v>
      </c>
      <c r="W24" s="159">
        <f>$E$68</f>
        <v>1</v>
      </c>
      <c r="X24" s="159">
        <f>$E$69</f>
        <v>0.33333333333333331</v>
      </c>
      <c r="Y24" s="159"/>
      <c r="Z24" s="159"/>
      <c r="AA24" s="159"/>
      <c r="AB24" s="159"/>
      <c r="AC24" s="159"/>
      <c r="AD24" s="138">
        <f>[13]STD!$F$8/10</f>
        <v>2.9435657082425468</v>
      </c>
      <c r="AE24" s="138">
        <f>[13]STD!$D$8</f>
        <v>85.03052355769232</v>
      </c>
      <c r="AF24" s="138">
        <f>[13]STD!$E$8</f>
        <v>13.810096153846157</v>
      </c>
      <c r="AG24" s="138">
        <f>(AH24*([13]STD!$B$17+[13]STD!$B$18))-AH24</f>
        <v>252.74368269230763</v>
      </c>
      <c r="AH24" s="138">
        <f>[13]STD!$B$8</f>
        <v>126.37184134615381</v>
      </c>
    </row>
    <row r="25" spans="1:34" x14ac:dyDescent="0.35">
      <c r="A25" t="s">
        <v>1</v>
      </c>
      <c r="B25" s="167" t="str">
        <f t="shared" si="6"/>
        <v>UGProject/dissertation - dry lab basedUp to 45</v>
      </c>
      <c r="C25" s="12" t="s">
        <v>823</v>
      </c>
      <c r="D25" s="7" t="s">
        <v>371</v>
      </c>
      <c r="E25" s="138">
        <f>[12]old_new!G49</f>
        <v>12</v>
      </c>
      <c r="F25" s="138">
        <f>[12]old_new!J49</f>
        <v>0</v>
      </c>
      <c r="G25" s="138">
        <f>[12]old_new!H49</f>
        <v>220</v>
      </c>
      <c r="H25" s="138">
        <f>[12]old_new!F49</f>
        <v>0</v>
      </c>
      <c r="I25" s="138">
        <f>[12]old_new!I49</f>
        <v>0</v>
      </c>
      <c r="J25" s="138">
        <f t="shared" si="3"/>
        <v>11</v>
      </c>
      <c r="K25" s="138">
        <f t="shared" si="0"/>
        <v>0</v>
      </c>
      <c r="L25" s="138">
        <f t="shared" si="0"/>
        <v>74</v>
      </c>
      <c r="M25" s="138">
        <f t="shared" si="0"/>
        <v>0</v>
      </c>
      <c r="N25" s="138">
        <f t="shared" si="0"/>
        <v>0</v>
      </c>
      <c r="O25" s="138">
        <f t="shared" si="4"/>
        <v>12</v>
      </c>
      <c r="P25" s="138">
        <f t="shared" si="1"/>
        <v>0</v>
      </c>
      <c r="Q25" s="138">
        <f t="shared" si="1"/>
        <v>220</v>
      </c>
      <c r="R25" s="138">
        <f t="shared" si="1"/>
        <v>0</v>
      </c>
      <c r="S25" s="138">
        <f t="shared" si="1"/>
        <v>0</v>
      </c>
      <c r="T25" s="159">
        <f>$F$65</f>
        <v>0.91666666666666663</v>
      </c>
      <c r="U25" s="159">
        <f>$F$66</f>
        <v>1</v>
      </c>
      <c r="V25" s="159">
        <f>$F$67</f>
        <v>0.33636363636363636</v>
      </c>
      <c r="W25" s="159">
        <f>$F$68</f>
        <v>1</v>
      </c>
      <c r="X25" s="159">
        <f>$F$69</f>
        <v>1</v>
      </c>
      <c r="Y25" s="159"/>
      <c r="Z25" s="159"/>
      <c r="AA25" s="159"/>
      <c r="AB25" s="159"/>
      <c r="AC25" s="159"/>
      <c r="AD25" s="138">
        <f>[13]STD!$F$9/10</f>
        <v>10.677733388729127</v>
      </c>
      <c r="AE25" s="138">
        <f>[13]STD!$D$9</f>
        <v>27.81878787878788</v>
      </c>
      <c r="AF25" s="138">
        <f>[13]STD!$E$9</f>
        <v>20.65303030303031</v>
      </c>
      <c r="AG25" s="138">
        <f>(AH25*([13]STD!$B$17+[13]STD!$B$18))-AH25</f>
        <v>0</v>
      </c>
      <c r="AH25" s="138">
        <f>[13]STD!$B$9</f>
        <v>0</v>
      </c>
    </row>
    <row r="26" spans="1:34" x14ac:dyDescent="0.35">
      <c r="A26" t="s">
        <v>1</v>
      </c>
      <c r="B26" s="167" t="str">
        <f t="shared" si="6"/>
        <v>UGProject/dissertation - dry lab based45+</v>
      </c>
      <c r="C26" s="12" t="s">
        <v>823</v>
      </c>
      <c r="D26" s="165" t="s">
        <v>372</v>
      </c>
      <c r="E26" s="138">
        <f>[12]old_new!G50</f>
        <v>18</v>
      </c>
      <c r="F26" s="138">
        <f>[12]old_new!J50</f>
        <v>0</v>
      </c>
      <c r="G26" s="138">
        <f>[12]old_new!H50</f>
        <v>250</v>
      </c>
      <c r="H26" s="138">
        <f>[12]old_new!F50</f>
        <v>0</v>
      </c>
      <c r="I26" s="138">
        <f>[12]old_new!I50</f>
        <v>0</v>
      </c>
      <c r="J26" s="138">
        <f t="shared" si="3"/>
        <v>16.5</v>
      </c>
      <c r="K26" s="138">
        <f t="shared" si="0"/>
        <v>0</v>
      </c>
      <c r="L26" s="138">
        <f t="shared" si="0"/>
        <v>84.090909090909093</v>
      </c>
      <c r="M26" s="138">
        <f t="shared" si="0"/>
        <v>0</v>
      </c>
      <c r="N26" s="138">
        <f t="shared" si="0"/>
        <v>0</v>
      </c>
      <c r="O26" s="138">
        <f t="shared" si="4"/>
        <v>18</v>
      </c>
      <c r="P26" s="138">
        <f t="shared" si="1"/>
        <v>0</v>
      </c>
      <c r="Q26" s="138">
        <f t="shared" si="1"/>
        <v>250</v>
      </c>
      <c r="R26" s="138">
        <f t="shared" si="1"/>
        <v>0</v>
      </c>
      <c r="S26" s="138">
        <f t="shared" si="1"/>
        <v>0</v>
      </c>
      <c r="T26" s="159">
        <f>$F$65</f>
        <v>0.91666666666666663</v>
      </c>
      <c r="U26" s="159">
        <f>$F$66</f>
        <v>1</v>
      </c>
      <c r="V26" s="159">
        <f>$F$67</f>
        <v>0.33636363636363636</v>
      </c>
      <c r="W26" s="159">
        <f>$F$68</f>
        <v>1</v>
      </c>
      <c r="X26" s="159">
        <f>$F$69</f>
        <v>1</v>
      </c>
      <c r="Y26" s="159"/>
      <c r="Z26" s="159"/>
      <c r="AA26" s="159"/>
      <c r="AB26" s="159"/>
      <c r="AC26" s="159"/>
      <c r="AD26" s="138">
        <f>[13]STD!$F$10/10</f>
        <v>25</v>
      </c>
      <c r="AE26" s="138">
        <f>[13]STD!$D$10</f>
        <v>4</v>
      </c>
      <c r="AF26" s="138">
        <f>[13]STD!$E$10</f>
        <v>63.333333333333336</v>
      </c>
      <c r="AG26" s="138">
        <f>(AH26*([13]STD!$B$17+[13]STD!$B$18))-AH26</f>
        <v>0</v>
      </c>
      <c r="AH26" s="138">
        <f>[13]STD!$B$10</f>
        <v>0</v>
      </c>
    </row>
    <row r="27" spans="1:34" x14ac:dyDescent="0.35">
      <c r="A27" t="s">
        <v>1</v>
      </c>
      <c r="B27" s="185" t="str">
        <f>A27&amp;C27</f>
        <v>UGYear abroad/placement (120 credits) - dry lab based</v>
      </c>
      <c r="C27" s="12" t="s">
        <v>824</v>
      </c>
      <c r="D27" s="165">
        <v>120</v>
      </c>
      <c r="E27" s="138">
        <f>[12]old_new!G51</f>
        <v>5</v>
      </c>
      <c r="F27" s="138">
        <f>[12]old_new!J51</f>
        <v>50</v>
      </c>
      <c r="G27" s="138">
        <f>[12]old_new!H51</f>
        <v>20</v>
      </c>
      <c r="H27" s="138">
        <f>[12]old_new!F51</f>
        <v>0</v>
      </c>
      <c r="I27" s="138">
        <f>[12]old_new!I51</f>
        <v>50</v>
      </c>
      <c r="J27" s="138">
        <f t="shared" si="3"/>
        <v>5</v>
      </c>
      <c r="K27" s="138">
        <f t="shared" si="0"/>
        <v>50</v>
      </c>
      <c r="L27" s="138">
        <f t="shared" si="0"/>
        <v>20</v>
      </c>
      <c r="M27" s="138">
        <f t="shared" si="0"/>
        <v>0</v>
      </c>
      <c r="N27" s="138">
        <f t="shared" si="0"/>
        <v>50</v>
      </c>
      <c r="O27" s="138">
        <f t="shared" si="4"/>
        <v>5</v>
      </c>
      <c r="P27" s="138">
        <f t="shared" si="1"/>
        <v>50</v>
      </c>
      <c r="Q27" s="138">
        <f t="shared" si="1"/>
        <v>20</v>
      </c>
      <c r="R27" s="138">
        <f t="shared" si="1"/>
        <v>0</v>
      </c>
      <c r="S27" s="138">
        <f t="shared" si="1"/>
        <v>50</v>
      </c>
      <c r="T27" s="224">
        <v>1</v>
      </c>
      <c r="U27" s="224">
        <v>1</v>
      </c>
      <c r="V27" s="224">
        <v>1</v>
      </c>
      <c r="W27" s="224">
        <v>1</v>
      </c>
      <c r="X27" s="224">
        <v>1</v>
      </c>
      <c r="Y27" s="159"/>
      <c r="Z27" s="159"/>
      <c r="AA27" s="159"/>
      <c r="AB27" s="159"/>
      <c r="AC27" s="159"/>
      <c r="AD27" s="138">
        <f>[13]YO_pivs!$X$12</f>
        <v>12</v>
      </c>
      <c r="AE27" s="138">
        <v>0</v>
      </c>
      <c r="AF27" s="138">
        <v>0</v>
      </c>
      <c r="AG27" s="138">
        <v>0</v>
      </c>
      <c r="AH27" s="138">
        <v>0</v>
      </c>
    </row>
    <row r="28" spans="1:34" x14ac:dyDescent="0.35">
      <c r="A28" t="s">
        <v>2</v>
      </c>
      <c r="B28" s="167" t="str">
        <f t="shared" ref="B28:B31" si="7">A28&amp;C28&amp;D28</f>
        <v>PGTTaught - dry lab basedUp to 30</v>
      </c>
      <c r="C28" s="12" t="s">
        <v>822</v>
      </c>
      <c r="D28" s="7" t="s">
        <v>369</v>
      </c>
      <c r="E28" s="138">
        <f>[12]old_new!G52</f>
        <v>1.5</v>
      </c>
      <c r="F28" s="138">
        <f>[12]old_new!J52</f>
        <v>50</v>
      </c>
      <c r="G28" s="138">
        <f>[12]old_new!H52</f>
        <v>20</v>
      </c>
      <c r="H28" s="138">
        <f>[12]old_new!F52</f>
        <v>200</v>
      </c>
      <c r="I28" s="138">
        <f>[12]old_new!I52</f>
        <v>100</v>
      </c>
      <c r="J28" s="138">
        <f t="shared" si="3"/>
        <v>3.5</v>
      </c>
      <c r="K28" s="138">
        <f t="shared" si="0"/>
        <v>44</v>
      </c>
      <c r="L28" s="138">
        <f t="shared" si="0"/>
        <v>33.333333333333336</v>
      </c>
      <c r="M28" s="138">
        <f t="shared" si="0"/>
        <v>200</v>
      </c>
      <c r="N28" s="138">
        <f t="shared" si="0"/>
        <v>33.333333333333329</v>
      </c>
      <c r="O28" s="138">
        <f t="shared" si="4"/>
        <v>1.5</v>
      </c>
      <c r="P28" s="138">
        <f t="shared" si="1"/>
        <v>50</v>
      </c>
      <c r="Q28" s="138">
        <f t="shared" si="1"/>
        <v>20</v>
      </c>
      <c r="R28" s="138">
        <f t="shared" si="1"/>
        <v>200</v>
      </c>
      <c r="S28" s="138">
        <f t="shared" si="1"/>
        <v>100</v>
      </c>
      <c r="T28" s="159">
        <f>$E$65</f>
        <v>2.3333333333333335</v>
      </c>
      <c r="U28" s="159">
        <f>$E$66</f>
        <v>0.88</v>
      </c>
      <c r="V28" s="159">
        <f>$E$67</f>
        <v>1.6666666666666667</v>
      </c>
      <c r="W28" s="159">
        <f>$E$68</f>
        <v>1</v>
      </c>
      <c r="X28" s="159">
        <f>$E$69</f>
        <v>0.33333333333333331</v>
      </c>
      <c r="Y28" s="159"/>
      <c r="Z28" s="159"/>
      <c r="AA28" s="159"/>
      <c r="AB28" s="159"/>
      <c r="AC28" s="159"/>
      <c r="AD28" s="138">
        <f>[13]STD!$F$12/10</f>
        <v>1.9333001611171905</v>
      </c>
      <c r="AE28" s="138">
        <f>[13]STD!$D$12</f>
        <v>25.299843750000001</v>
      </c>
      <c r="AF28" s="138">
        <f>[13]STD!$E$12</f>
        <v>13.045312499999998</v>
      </c>
      <c r="AG28" s="138">
        <f>(AH28*([13]STD!$B$17+[13]STD!$B$18))-AH28</f>
        <v>135.83821875000001</v>
      </c>
      <c r="AH28" s="138">
        <f>[13]STD!$B$12</f>
        <v>67.919109375000005</v>
      </c>
    </row>
    <row r="29" spans="1:34" x14ac:dyDescent="0.35">
      <c r="A29" t="s">
        <v>2</v>
      </c>
      <c r="B29" s="167" t="str">
        <f t="shared" si="7"/>
        <v>PGTTaught - dry lab based30+</v>
      </c>
      <c r="C29" s="12" t="s">
        <v>822</v>
      </c>
      <c r="D29" s="165" t="s">
        <v>370</v>
      </c>
      <c r="E29" s="138">
        <f>[12]old_new!G53</f>
        <v>3</v>
      </c>
      <c r="F29" s="138">
        <f>[12]old_new!J53</f>
        <v>100</v>
      </c>
      <c r="G29" s="138">
        <f>[12]old_new!H53</f>
        <v>30</v>
      </c>
      <c r="H29" s="138">
        <f>[12]old_new!F53</f>
        <v>300</v>
      </c>
      <c r="I29" s="138">
        <f>[12]old_new!I53</f>
        <v>150</v>
      </c>
      <c r="J29" s="138">
        <f t="shared" si="3"/>
        <v>7</v>
      </c>
      <c r="K29" s="138">
        <f t="shared" si="0"/>
        <v>88</v>
      </c>
      <c r="L29" s="138">
        <f t="shared" si="0"/>
        <v>50</v>
      </c>
      <c r="M29" s="138">
        <f t="shared" si="0"/>
        <v>300</v>
      </c>
      <c r="N29" s="138">
        <f t="shared" si="0"/>
        <v>50</v>
      </c>
      <c r="O29" s="138">
        <f t="shared" si="4"/>
        <v>3</v>
      </c>
      <c r="P29" s="138">
        <f t="shared" si="1"/>
        <v>100</v>
      </c>
      <c r="Q29" s="138">
        <f t="shared" si="1"/>
        <v>30</v>
      </c>
      <c r="R29" s="138">
        <f t="shared" si="1"/>
        <v>300</v>
      </c>
      <c r="S29" s="138">
        <f t="shared" si="1"/>
        <v>150</v>
      </c>
      <c r="T29" s="159">
        <f t="shared" si="5"/>
        <v>2.3333333333333335</v>
      </c>
      <c r="U29" s="159">
        <f>$E$66</f>
        <v>0.88</v>
      </c>
      <c r="V29" s="159">
        <f>$E$67</f>
        <v>1.6666666666666667</v>
      </c>
      <c r="W29" s="159">
        <f>$E$68</f>
        <v>1</v>
      </c>
      <c r="X29" s="159">
        <f>$E$69</f>
        <v>0.33333333333333331</v>
      </c>
      <c r="Y29" s="159"/>
      <c r="Z29" s="159"/>
      <c r="AA29" s="159"/>
      <c r="AB29" s="159"/>
      <c r="AC29" s="159"/>
      <c r="AD29" s="138">
        <f>[13]STD!$F$13/10</f>
        <v>2.3813515489880448</v>
      </c>
      <c r="AE29" s="138">
        <f>[13]STD!$D$13</f>
        <v>31.779990123456784</v>
      </c>
      <c r="AF29" s="138">
        <f>[13]STD!$E$13</f>
        <v>10.131481481481483</v>
      </c>
      <c r="AG29" s="138">
        <f>(AH29*([13]STD!$B$17+[13]STD!$B$18))-AH29</f>
        <v>173.14813333333331</v>
      </c>
      <c r="AH29" s="138">
        <f>[13]STD!$B$13</f>
        <v>86.574066666666667</v>
      </c>
    </row>
    <row r="30" spans="1:34" x14ac:dyDescent="0.35">
      <c r="A30" t="s">
        <v>2</v>
      </c>
      <c r="B30" s="167" t="str">
        <f t="shared" si="7"/>
        <v>PGTProject/dissertation - dry lab basedUp to 45</v>
      </c>
      <c r="C30" s="12" t="s">
        <v>823</v>
      </c>
      <c r="D30" s="7" t="s">
        <v>371</v>
      </c>
      <c r="E30" s="138">
        <f>[12]old_new!G54</f>
        <v>12</v>
      </c>
      <c r="F30" s="138">
        <f>[12]old_new!J54</f>
        <v>0</v>
      </c>
      <c r="G30" s="138">
        <f>[12]old_new!H54</f>
        <v>220</v>
      </c>
      <c r="H30" s="138">
        <f>[12]old_new!F54</f>
        <v>0</v>
      </c>
      <c r="I30" s="138">
        <f>[12]old_new!I54</f>
        <v>0</v>
      </c>
      <c r="J30" s="138">
        <f t="shared" si="3"/>
        <v>11</v>
      </c>
      <c r="K30" s="138">
        <f t="shared" si="3"/>
        <v>0</v>
      </c>
      <c r="L30" s="138">
        <f t="shared" si="3"/>
        <v>74</v>
      </c>
      <c r="M30" s="138">
        <f t="shared" si="3"/>
        <v>0</v>
      </c>
      <c r="N30" s="138">
        <f t="shared" si="3"/>
        <v>0</v>
      </c>
      <c r="O30" s="138">
        <f t="shared" si="4"/>
        <v>12</v>
      </c>
      <c r="P30" s="138">
        <f t="shared" si="4"/>
        <v>0</v>
      </c>
      <c r="Q30" s="138">
        <f t="shared" si="4"/>
        <v>220</v>
      </c>
      <c r="R30" s="138">
        <f t="shared" si="4"/>
        <v>0</v>
      </c>
      <c r="S30" s="138">
        <f t="shared" si="4"/>
        <v>0</v>
      </c>
      <c r="T30" s="159">
        <f>$F$65</f>
        <v>0.91666666666666663</v>
      </c>
      <c r="U30" s="159">
        <f>$F$66</f>
        <v>1</v>
      </c>
      <c r="V30" s="159">
        <f>$F$67</f>
        <v>0.33636363636363636</v>
      </c>
      <c r="W30" s="159">
        <f>$F$68</f>
        <v>1</v>
      </c>
      <c r="X30" s="159">
        <f>$F$69</f>
        <v>1</v>
      </c>
      <c r="Y30" s="159"/>
      <c r="Z30" s="159"/>
      <c r="AA30" s="159"/>
      <c r="AB30" s="159"/>
      <c r="AC30" s="159"/>
      <c r="AD30" s="138">
        <f>[13]STD!$F$14/10</f>
        <v>10.677733388729127</v>
      </c>
      <c r="AE30" s="138">
        <f>[13]STD!$D$14</f>
        <v>27.81878787878788</v>
      </c>
      <c r="AF30" s="138">
        <f>[13]STD!$E$14</f>
        <v>20.65303030303031</v>
      </c>
      <c r="AG30" s="138">
        <f>(AH30*([13]STD!$B$17+[13]STD!$B$18))-AH30</f>
        <v>0</v>
      </c>
      <c r="AH30" s="138">
        <f>[13]STD!$B$14</f>
        <v>0</v>
      </c>
    </row>
    <row r="31" spans="1:34" x14ac:dyDescent="0.35">
      <c r="A31" t="s">
        <v>2</v>
      </c>
      <c r="B31" s="167" t="str">
        <f t="shared" si="7"/>
        <v>PGTProject/dissertation - dry lab based45+</v>
      </c>
      <c r="C31" s="12" t="s">
        <v>823</v>
      </c>
      <c r="D31" s="165" t="s">
        <v>372</v>
      </c>
      <c r="E31" s="138">
        <f>[12]old_new!G55</f>
        <v>18</v>
      </c>
      <c r="F31" s="138">
        <f>[12]old_new!J55</f>
        <v>0</v>
      </c>
      <c r="G31" s="138">
        <f>[12]old_new!H55</f>
        <v>250</v>
      </c>
      <c r="H31" s="138">
        <f>[12]old_new!F55</f>
        <v>0</v>
      </c>
      <c r="I31" s="138">
        <f>[12]old_new!I55</f>
        <v>0</v>
      </c>
      <c r="J31" s="138">
        <f t="shared" si="3"/>
        <v>16.5</v>
      </c>
      <c r="K31" s="138">
        <f t="shared" si="3"/>
        <v>0</v>
      </c>
      <c r="L31" s="138">
        <f t="shared" si="3"/>
        <v>84.090909090909093</v>
      </c>
      <c r="M31" s="138">
        <f t="shared" si="3"/>
        <v>0</v>
      </c>
      <c r="N31" s="138">
        <f t="shared" si="3"/>
        <v>0</v>
      </c>
      <c r="O31" s="138">
        <f t="shared" si="4"/>
        <v>18</v>
      </c>
      <c r="P31" s="138">
        <f t="shared" si="4"/>
        <v>0</v>
      </c>
      <c r="Q31" s="138">
        <f t="shared" si="4"/>
        <v>250</v>
      </c>
      <c r="R31" s="138">
        <f t="shared" si="4"/>
        <v>0</v>
      </c>
      <c r="S31" s="138">
        <f t="shared" si="4"/>
        <v>0</v>
      </c>
      <c r="T31" s="159">
        <f>$F$65</f>
        <v>0.91666666666666663</v>
      </c>
      <c r="U31" s="159">
        <f>$F$66</f>
        <v>1</v>
      </c>
      <c r="V31" s="159">
        <f>$F$67</f>
        <v>0.33636363636363636</v>
      </c>
      <c r="W31" s="159">
        <f>$F$68</f>
        <v>1</v>
      </c>
      <c r="X31" s="159">
        <f>$F$69</f>
        <v>1</v>
      </c>
      <c r="Y31" s="159"/>
      <c r="Z31" s="159"/>
      <c r="AA31" s="159"/>
      <c r="AB31" s="159"/>
      <c r="AC31" s="159"/>
      <c r="AD31" s="138">
        <f>[13]STD!$F$15/10</f>
        <v>25</v>
      </c>
      <c r="AE31" s="138">
        <f>[13]STD!$D$15</f>
        <v>4</v>
      </c>
      <c r="AF31" s="138">
        <f>[13]STD!$E$15</f>
        <v>63.333333333333336</v>
      </c>
      <c r="AG31" s="138">
        <f>(AH31*([13]STD!$B$17+[13]STD!$B$18))-AH31</f>
        <v>0</v>
      </c>
      <c r="AH31" s="138">
        <f>[13]STD!$B$15</f>
        <v>0</v>
      </c>
    </row>
    <row r="32" spans="1:34" x14ac:dyDescent="0.35">
      <c r="A32" t="s">
        <v>1</v>
      </c>
      <c r="B32" s="167" t="str">
        <f>A32&amp;C32&amp;D32</f>
        <v>UGTaught - wet lab basedUp to 30</v>
      </c>
      <c r="C32" s="12" t="s">
        <v>825</v>
      </c>
      <c r="D32" s="7" t="s">
        <v>369</v>
      </c>
      <c r="E32" s="138">
        <f>[12]old_new!G56</f>
        <v>1</v>
      </c>
      <c r="F32" s="138">
        <f>[12]old_new!J56</f>
        <v>50</v>
      </c>
      <c r="G32" s="138">
        <f>[12]old_new!H56</f>
        <v>20</v>
      </c>
      <c r="H32" s="138">
        <f>[12]old_new!F56</f>
        <v>300</v>
      </c>
      <c r="I32" s="138">
        <f>[12]old_new!I56</f>
        <v>150</v>
      </c>
      <c r="J32" s="138">
        <f t="shared" si="3"/>
        <v>2.3333333333333335</v>
      </c>
      <c r="K32" s="138">
        <f t="shared" si="3"/>
        <v>44</v>
      </c>
      <c r="L32" s="138">
        <f t="shared" si="3"/>
        <v>33.333333333333336</v>
      </c>
      <c r="M32" s="138">
        <f t="shared" si="3"/>
        <v>300</v>
      </c>
      <c r="N32" s="138">
        <f t="shared" si="3"/>
        <v>50</v>
      </c>
      <c r="O32" s="138">
        <f t="shared" si="4"/>
        <v>1</v>
      </c>
      <c r="P32" s="138">
        <f t="shared" si="4"/>
        <v>50</v>
      </c>
      <c r="Q32" s="138">
        <f t="shared" si="4"/>
        <v>20</v>
      </c>
      <c r="R32" s="138">
        <f t="shared" si="4"/>
        <v>300</v>
      </c>
      <c r="S32" s="138">
        <f t="shared" si="4"/>
        <v>150</v>
      </c>
      <c r="T32" s="159">
        <f>$E$65</f>
        <v>2.3333333333333335</v>
      </c>
      <c r="U32" s="159">
        <f>$E$66</f>
        <v>0.88</v>
      </c>
      <c r="V32" s="159">
        <f>$E$67</f>
        <v>1.6666666666666667</v>
      </c>
      <c r="W32" s="159">
        <f>$E$68</f>
        <v>1</v>
      </c>
      <c r="X32" s="159">
        <f>$E$69</f>
        <v>0.33333333333333331</v>
      </c>
      <c r="Y32" s="159"/>
      <c r="Z32" s="159"/>
      <c r="AA32" s="159"/>
      <c r="AB32" s="159"/>
      <c r="AC32" s="159"/>
      <c r="AD32" s="138">
        <f>[13]STD!$F$7/10</f>
        <v>1.2580149685337028</v>
      </c>
      <c r="AE32" s="138">
        <f>[13]STD!$D$7</f>
        <v>34.31064268833088</v>
      </c>
      <c r="AF32" s="138">
        <f>[13]STD!$E$7</f>
        <v>14.932127031019206</v>
      </c>
      <c r="AG32" s="138">
        <f>(AH32*([13]STD!$B$17+[13]STD!$B$18))-AH32</f>
        <v>140.95477429837524</v>
      </c>
      <c r="AH32" s="138">
        <f>[13]STD!$B$7</f>
        <v>70.477387149187621</v>
      </c>
    </row>
    <row r="33" spans="1:34" x14ac:dyDescent="0.35">
      <c r="A33" t="s">
        <v>1</v>
      </c>
      <c r="B33" s="167" t="str">
        <f t="shared" ref="B33:B35" si="8">A33&amp;C33&amp;D33</f>
        <v>UGTaught - wet lab based30+</v>
      </c>
      <c r="C33" s="12" t="s">
        <v>825</v>
      </c>
      <c r="D33" s="165" t="s">
        <v>370</v>
      </c>
      <c r="E33" s="138">
        <f>[12]old_new!G57</f>
        <v>2</v>
      </c>
      <c r="F33" s="138">
        <f>[12]old_new!J57</f>
        <v>150</v>
      </c>
      <c r="G33" s="138">
        <f>[12]old_new!H57</f>
        <v>70</v>
      </c>
      <c r="H33" s="138">
        <f>[12]old_new!F57</f>
        <v>900</v>
      </c>
      <c r="I33" s="138">
        <f>[12]old_new!I57</f>
        <v>450</v>
      </c>
      <c r="J33" s="138">
        <f t="shared" si="3"/>
        <v>4.666666666666667</v>
      </c>
      <c r="K33" s="138">
        <f t="shared" si="3"/>
        <v>132</v>
      </c>
      <c r="L33" s="138">
        <f t="shared" si="3"/>
        <v>116.66666666666667</v>
      </c>
      <c r="M33" s="138">
        <f t="shared" si="3"/>
        <v>900</v>
      </c>
      <c r="N33" s="138">
        <f t="shared" si="3"/>
        <v>150</v>
      </c>
      <c r="O33" s="138">
        <f t="shared" si="4"/>
        <v>2</v>
      </c>
      <c r="P33" s="138">
        <f t="shared" si="4"/>
        <v>150</v>
      </c>
      <c r="Q33" s="138">
        <f t="shared" si="4"/>
        <v>70</v>
      </c>
      <c r="R33" s="138">
        <f t="shared" si="4"/>
        <v>900</v>
      </c>
      <c r="S33" s="138">
        <f t="shared" si="4"/>
        <v>450</v>
      </c>
      <c r="T33" s="159">
        <f t="shared" si="5"/>
        <v>2.3333333333333335</v>
      </c>
      <c r="U33" s="159">
        <f>$E$66</f>
        <v>0.88</v>
      </c>
      <c r="V33" s="159">
        <f>$E$67</f>
        <v>1.6666666666666667</v>
      </c>
      <c r="W33" s="159">
        <f>$E$68</f>
        <v>1</v>
      </c>
      <c r="X33" s="159">
        <f>$E$69</f>
        <v>0.33333333333333331</v>
      </c>
      <c r="Y33" s="159"/>
      <c r="Z33" s="159"/>
      <c r="AA33" s="159"/>
      <c r="AB33" s="159"/>
      <c r="AC33" s="159"/>
      <c r="AD33" s="138">
        <f>[13]STD!$F$8/10</f>
        <v>2.9435657082425468</v>
      </c>
      <c r="AE33" s="138">
        <f>[13]STD!$D$8</f>
        <v>85.03052355769232</v>
      </c>
      <c r="AF33" s="138">
        <f>[13]STD!$E$8</f>
        <v>13.810096153846157</v>
      </c>
      <c r="AG33" s="138">
        <f>(AH33*([13]STD!$B$17+[13]STD!$B$18))-AH33</f>
        <v>252.74368269230763</v>
      </c>
      <c r="AH33" s="138">
        <f>[13]STD!$B$8</f>
        <v>126.37184134615381</v>
      </c>
    </row>
    <row r="34" spans="1:34" x14ac:dyDescent="0.35">
      <c r="A34" t="s">
        <v>1</v>
      </c>
      <c r="B34" s="167" t="str">
        <f t="shared" si="8"/>
        <v>UGProject/dissertation - wet lab basedUp to 45</v>
      </c>
      <c r="C34" s="12" t="s">
        <v>826</v>
      </c>
      <c r="D34" s="7" t="s">
        <v>371</v>
      </c>
      <c r="E34" s="138">
        <f>[12]old_new!G58</f>
        <v>13</v>
      </c>
      <c r="F34" s="138">
        <f>[12]old_new!J58</f>
        <v>0</v>
      </c>
      <c r="G34" s="138">
        <f>[12]old_new!H58</f>
        <v>220</v>
      </c>
      <c r="H34" s="138">
        <f>[12]old_new!F58</f>
        <v>0</v>
      </c>
      <c r="I34" s="138">
        <f>[12]old_new!I58</f>
        <v>0</v>
      </c>
      <c r="J34" s="138">
        <f t="shared" si="3"/>
        <v>11.916666666666666</v>
      </c>
      <c r="K34" s="138">
        <f t="shared" si="3"/>
        <v>0</v>
      </c>
      <c r="L34" s="138">
        <f t="shared" si="3"/>
        <v>74</v>
      </c>
      <c r="M34" s="138">
        <f t="shared" si="3"/>
        <v>0</v>
      </c>
      <c r="N34" s="138">
        <f t="shared" si="3"/>
        <v>0</v>
      </c>
      <c r="O34" s="138">
        <f t="shared" si="4"/>
        <v>13</v>
      </c>
      <c r="P34" s="138">
        <f t="shared" si="4"/>
        <v>0</v>
      </c>
      <c r="Q34" s="138">
        <f t="shared" si="4"/>
        <v>220</v>
      </c>
      <c r="R34" s="138">
        <f t="shared" si="4"/>
        <v>0</v>
      </c>
      <c r="S34" s="138">
        <f t="shared" si="4"/>
        <v>0</v>
      </c>
      <c r="T34" s="159">
        <f>$F$65</f>
        <v>0.91666666666666663</v>
      </c>
      <c r="U34" s="159">
        <f>$F$66</f>
        <v>1</v>
      </c>
      <c r="V34" s="159">
        <f>$F$67</f>
        <v>0.33636363636363636</v>
      </c>
      <c r="W34" s="159">
        <f>$F$68</f>
        <v>1</v>
      </c>
      <c r="X34" s="159">
        <f>$F$69</f>
        <v>1</v>
      </c>
      <c r="Y34" s="159"/>
      <c r="Z34" s="159"/>
      <c r="AA34" s="159"/>
      <c r="AB34" s="159"/>
      <c r="AC34" s="159"/>
      <c r="AD34" s="138">
        <f>[13]STD!$F$9/10</f>
        <v>10.677733388729127</v>
      </c>
      <c r="AE34" s="138">
        <f>[13]STD!$D$9</f>
        <v>27.81878787878788</v>
      </c>
      <c r="AF34" s="138">
        <f>[13]STD!$E$9</f>
        <v>20.65303030303031</v>
      </c>
      <c r="AG34" s="138">
        <f>(AH34*([13]STD!$B$17+[13]STD!$B$18))-AH34</f>
        <v>0</v>
      </c>
      <c r="AH34" s="138">
        <f>[13]STD!$B$9</f>
        <v>0</v>
      </c>
    </row>
    <row r="35" spans="1:34" x14ac:dyDescent="0.35">
      <c r="A35" t="s">
        <v>1</v>
      </c>
      <c r="B35" s="167" t="str">
        <f t="shared" si="8"/>
        <v>UGProject/dissertation - wet lab based45+</v>
      </c>
      <c r="C35" s="12" t="s">
        <v>826</v>
      </c>
      <c r="D35" s="165" t="s">
        <v>372</v>
      </c>
      <c r="E35" s="138">
        <f>[12]old_new!G59</f>
        <v>30</v>
      </c>
      <c r="F35" s="138">
        <f>[12]old_new!J59</f>
        <v>0</v>
      </c>
      <c r="G35" s="138">
        <f>[12]old_new!H59</f>
        <v>250</v>
      </c>
      <c r="H35" s="138">
        <f>[12]old_new!F59</f>
        <v>0</v>
      </c>
      <c r="I35" s="138">
        <f>[12]old_new!I59</f>
        <v>0</v>
      </c>
      <c r="J35" s="138">
        <f t="shared" si="3"/>
        <v>27.5</v>
      </c>
      <c r="K35" s="138">
        <f t="shared" si="3"/>
        <v>0</v>
      </c>
      <c r="L35" s="138">
        <f t="shared" si="3"/>
        <v>84.090909090909093</v>
      </c>
      <c r="M35" s="138">
        <f t="shared" si="3"/>
        <v>0</v>
      </c>
      <c r="N35" s="138">
        <f t="shared" si="3"/>
        <v>0</v>
      </c>
      <c r="O35" s="138">
        <f t="shared" si="4"/>
        <v>30</v>
      </c>
      <c r="P35" s="138">
        <f t="shared" si="4"/>
        <v>0</v>
      </c>
      <c r="Q35" s="138">
        <f t="shared" si="4"/>
        <v>250</v>
      </c>
      <c r="R35" s="138">
        <f t="shared" si="4"/>
        <v>0</v>
      </c>
      <c r="S35" s="138">
        <f t="shared" si="4"/>
        <v>0</v>
      </c>
      <c r="T35" s="159">
        <f>$F$65</f>
        <v>0.91666666666666663</v>
      </c>
      <c r="U35" s="159">
        <f>$F$66</f>
        <v>1</v>
      </c>
      <c r="V35" s="159">
        <f>$F$67</f>
        <v>0.33636363636363636</v>
      </c>
      <c r="W35" s="159">
        <f>$F$68</f>
        <v>1</v>
      </c>
      <c r="X35" s="159">
        <f>$F$69</f>
        <v>1</v>
      </c>
      <c r="Y35" s="159"/>
      <c r="Z35" s="159"/>
      <c r="AA35" s="159"/>
      <c r="AB35" s="159"/>
      <c r="AC35" s="159"/>
      <c r="AD35" s="138">
        <f>[13]STD!$F$10/10</f>
        <v>25</v>
      </c>
      <c r="AE35" s="138">
        <f>[13]STD!$D$10</f>
        <v>4</v>
      </c>
      <c r="AF35" s="138">
        <f>[13]STD!$E$10</f>
        <v>63.333333333333336</v>
      </c>
      <c r="AG35" s="138">
        <f>(AH35*([13]STD!$B$17+[13]STD!$B$18))-AH35</f>
        <v>0</v>
      </c>
      <c r="AH35" s="138">
        <f>[13]STD!$B$10</f>
        <v>0</v>
      </c>
    </row>
    <row r="36" spans="1:34" x14ac:dyDescent="0.35">
      <c r="A36" t="s">
        <v>1</v>
      </c>
      <c r="B36" s="185" t="str">
        <f>A36&amp;C36</f>
        <v>UGYear abroad/placement (120 credits) - wet lab based</v>
      </c>
      <c r="C36" s="12" t="s">
        <v>827</v>
      </c>
      <c r="D36" s="165">
        <v>120</v>
      </c>
      <c r="E36" s="138">
        <f>[12]old_new!G60</f>
        <v>5</v>
      </c>
      <c r="F36" s="138">
        <f>[12]old_new!J60</f>
        <v>50</v>
      </c>
      <c r="G36" s="138">
        <f>[12]old_new!H60</f>
        <v>20</v>
      </c>
      <c r="H36" s="138">
        <f>[12]old_new!F60</f>
        <v>0</v>
      </c>
      <c r="I36" s="138">
        <f>[12]old_new!I60</f>
        <v>50</v>
      </c>
      <c r="J36" s="138">
        <f t="shared" si="3"/>
        <v>5</v>
      </c>
      <c r="K36" s="138">
        <f t="shared" si="3"/>
        <v>50</v>
      </c>
      <c r="L36" s="138">
        <f t="shared" si="3"/>
        <v>20</v>
      </c>
      <c r="M36" s="138">
        <f t="shared" si="3"/>
        <v>0</v>
      </c>
      <c r="N36" s="138">
        <f t="shared" si="3"/>
        <v>50</v>
      </c>
      <c r="O36" s="138">
        <f t="shared" si="4"/>
        <v>5</v>
      </c>
      <c r="P36" s="138">
        <f t="shared" si="4"/>
        <v>50</v>
      </c>
      <c r="Q36" s="138">
        <f t="shared" si="4"/>
        <v>20</v>
      </c>
      <c r="R36" s="138">
        <f t="shared" si="4"/>
        <v>0</v>
      </c>
      <c r="S36" s="138">
        <f t="shared" si="4"/>
        <v>50</v>
      </c>
      <c r="T36" s="224">
        <v>1</v>
      </c>
      <c r="U36" s="224">
        <v>1</v>
      </c>
      <c r="V36" s="224">
        <v>1</v>
      </c>
      <c r="W36" s="224">
        <v>1</v>
      </c>
      <c r="X36" s="224">
        <v>1</v>
      </c>
      <c r="Y36" s="159"/>
      <c r="Z36" s="159"/>
      <c r="AA36" s="159"/>
      <c r="AB36" s="159"/>
      <c r="AC36" s="159"/>
      <c r="AD36" s="138">
        <f>[13]YO_pivs!$X$12</f>
        <v>12</v>
      </c>
      <c r="AE36" s="138">
        <v>0</v>
      </c>
      <c r="AF36" s="138">
        <v>0</v>
      </c>
      <c r="AG36" s="138">
        <v>0</v>
      </c>
      <c r="AH36" s="138">
        <v>0</v>
      </c>
    </row>
    <row r="37" spans="1:34" x14ac:dyDescent="0.35">
      <c r="A37" t="s">
        <v>2</v>
      </c>
      <c r="B37" s="167" t="str">
        <f t="shared" ref="B37:B40" si="9">A37&amp;C37&amp;D37</f>
        <v>PGTTaught - wet lab basedUp to 30</v>
      </c>
      <c r="C37" s="12" t="s">
        <v>825</v>
      </c>
      <c r="D37" s="7" t="s">
        <v>369</v>
      </c>
      <c r="E37" s="138">
        <f>[12]old_new!G61</f>
        <v>1</v>
      </c>
      <c r="F37" s="138">
        <f>[12]old_new!J61</f>
        <v>50</v>
      </c>
      <c r="G37" s="138">
        <f>[12]old_new!H61</f>
        <v>40</v>
      </c>
      <c r="H37" s="138">
        <f>[12]old_new!F61</f>
        <v>200</v>
      </c>
      <c r="I37" s="138">
        <f>[12]old_new!I61</f>
        <v>100</v>
      </c>
      <c r="J37" s="138">
        <f t="shared" si="3"/>
        <v>2.3333333333333335</v>
      </c>
      <c r="K37" s="138">
        <f t="shared" si="3"/>
        <v>44</v>
      </c>
      <c r="L37" s="138">
        <f t="shared" si="3"/>
        <v>66.666666666666671</v>
      </c>
      <c r="M37" s="138">
        <f t="shared" si="3"/>
        <v>200</v>
      </c>
      <c r="N37" s="138">
        <f t="shared" si="3"/>
        <v>33.333333333333329</v>
      </c>
      <c r="O37" s="138">
        <f t="shared" si="4"/>
        <v>1</v>
      </c>
      <c r="P37" s="138">
        <f t="shared" si="4"/>
        <v>50</v>
      </c>
      <c r="Q37" s="138">
        <f t="shared" si="4"/>
        <v>40</v>
      </c>
      <c r="R37" s="138">
        <f t="shared" si="4"/>
        <v>200</v>
      </c>
      <c r="S37" s="138">
        <f t="shared" si="4"/>
        <v>100</v>
      </c>
      <c r="T37" s="159">
        <f>$E$65</f>
        <v>2.3333333333333335</v>
      </c>
      <c r="U37" s="159">
        <f>$E$66</f>
        <v>0.88</v>
      </c>
      <c r="V37" s="159">
        <f>$E$67</f>
        <v>1.6666666666666667</v>
      </c>
      <c r="W37" s="159">
        <f>$E$68</f>
        <v>1</v>
      </c>
      <c r="X37" s="159">
        <f>$E$69</f>
        <v>0.33333333333333331</v>
      </c>
      <c r="Y37" s="159"/>
      <c r="Z37" s="159"/>
      <c r="AA37" s="159"/>
      <c r="AB37" s="159"/>
      <c r="AC37" s="159"/>
      <c r="AD37" s="138">
        <f>[13]STD!$F$12/10</f>
        <v>1.9333001611171905</v>
      </c>
      <c r="AE37" s="138">
        <f>[13]STD!$D$12</f>
        <v>25.299843750000001</v>
      </c>
      <c r="AF37" s="138">
        <f>[13]STD!$E$12</f>
        <v>13.045312499999998</v>
      </c>
      <c r="AG37" s="138">
        <f>(AH37*([13]STD!$B$17+[13]STD!$B$18))-AH37</f>
        <v>135.83821875000001</v>
      </c>
      <c r="AH37" s="138">
        <f>[13]STD!$B$12</f>
        <v>67.919109375000005</v>
      </c>
    </row>
    <row r="38" spans="1:34" x14ac:dyDescent="0.35">
      <c r="A38" t="s">
        <v>2</v>
      </c>
      <c r="B38" s="167" t="str">
        <f t="shared" si="9"/>
        <v>PGTTaught - wet lab based30+</v>
      </c>
      <c r="C38" s="12" t="s">
        <v>825</v>
      </c>
      <c r="D38" s="165" t="s">
        <v>370</v>
      </c>
      <c r="E38" s="138">
        <f>[12]old_new!G62</f>
        <v>2</v>
      </c>
      <c r="F38" s="138">
        <f>[12]old_new!J62</f>
        <v>100</v>
      </c>
      <c r="G38" s="138">
        <f>[12]old_new!H62</f>
        <v>50</v>
      </c>
      <c r="H38" s="138">
        <f>[12]old_new!F62</f>
        <v>400</v>
      </c>
      <c r="I38" s="138">
        <f>[12]old_new!I62</f>
        <v>200</v>
      </c>
      <c r="J38" s="138">
        <f t="shared" si="3"/>
        <v>4.666666666666667</v>
      </c>
      <c r="K38" s="138">
        <f t="shared" si="3"/>
        <v>88</v>
      </c>
      <c r="L38" s="138">
        <f t="shared" si="3"/>
        <v>83.333333333333343</v>
      </c>
      <c r="M38" s="138">
        <f t="shared" si="3"/>
        <v>400</v>
      </c>
      <c r="N38" s="138">
        <f t="shared" si="3"/>
        <v>66.666666666666657</v>
      </c>
      <c r="O38" s="138">
        <f t="shared" si="4"/>
        <v>2</v>
      </c>
      <c r="P38" s="138">
        <f t="shared" si="4"/>
        <v>100</v>
      </c>
      <c r="Q38" s="138">
        <f t="shared" si="4"/>
        <v>50</v>
      </c>
      <c r="R38" s="138">
        <f t="shared" si="4"/>
        <v>400</v>
      </c>
      <c r="S38" s="138">
        <f t="shared" si="4"/>
        <v>200</v>
      </c>
      <c r="T38" s="159">
        <f t="shared" si="5"/>
        <v>2.3333333333333335</v>
      </c>
      <c r="U38" s="159">
        <f>$E$66</f>
        <v>0.88</v>
      </c>
      <c r="V38" s="159">
        <f>$E$67</f>
        <v>1.6666666666666667</v>
      </c>
      <c r="W38" s="159">
        <f>$E$68</f>
        <v>1</v>
      </c>
      <c r="X38" s="159">
        <f>$E$69</f>
        <v>0.33333333333333331</v>
      </c>
      <c r="Y38" s="159"/>
      <c r="Z38" s="159"/>
      <c r="AA38" s="159"/>
      <c r="AB38" s="159"/>
      <c r="AC38" s="159"/>
      <c r="AD38" s="138">
        <f>[13]STD!$F$13/10</f>
        <v>2.3813515489880448</v>
      </c>
      <c r="AE38" s="138">
        <f>[13]STD!$D$13</f>
        <v>31.779990123456784</v>
      </c>
      <c r="AF38" s="138">
        <f>[13]STD!$E$13</f>
        <v>10.131481481481483</v>
      </c>
      <c r="AG38" s="138">
        <f>(AH38*([13]STD!$B$17+[13]STD!$B$18))-AH38</f>
        <v>173.14813333333331</v>
      </c>
      <c r="AH38" s="138">
        <f>[13]STD!$B$13</f>
        <v>86.574066666666667</v>
      </c>
    </row>
    <row r="39" spans="1:34" x14ac:dyDescent="0.35">
      <c r="A39" t="s">
        <v>2</v>
      </c>
      <c r="B39" s="167" t="str">
        <f t="shared" si="9"/>
        <v>PGTProject/dissertation - wet lab basedUp to 45</v>
      </c>
      <c r="C39" s="12" t="s">
        <v>826</v>
      </c>
      <c r="D39" s="7" t="s">
        <v>371</v>
      </c>
      <c r="E39" s="138">
        <f>[12]old_new!G63</f>
        <v>13</v>
      </c>
      <c r="F39" s="138">
        <f>[12]old_new!J63</f>
        <v>0</v>
      </c>
      <c r="G39" s="138">
        <f>[12]old_new!H63</f>
        <v>220</v>
      </c>
      <c r="H39" s="138">
        <f>[12]old_new!F63</f>
        <v>0</v>
      </c>
      <c r="I39" s="138">
        <f>[12]old_new!I63</f>
        <v>0</v>
      </c>
      <c r="J39" s="138">
        <f t="shared" si="3"/>
        <v>11.916666666666666</v>
      </c>
      <c r="K39" s="138">
        <f t="shared" si="3"/>
        <v>0</v>
      </c>
      <c r="L39" s="138">
        <f t="shared" si="3"/>
        <v>74</v>
      </c>
      <c r="M39" s="138">
        <f t="shared" si="3"/>
        <v>0</v>
      </c>
      <c r="N39" s="138">
        <f t="shared" si="3"/>
        <v>0</v>
      </c>
      <c r="O39" s="138">
        <f t="shared" si="4"/>
        <v>13</v>
      </c>
      <c r="P39" s="138">
        <f t="shared" si="4"/>
        <v>0</v>
      </c>
      <c r="Q39" s="138">
        <f t="shared" si="4"/>
        <v>220</v>
      </c>
      <c r="R39" s="138">
        <f t="shared" si="4"/>
        <v>0</v>
      </c>
      <c r="S39" s="138">
        <f t="shared" si="4"/>
        <v>0</v>
      </c>
      <c r="T39" s="159">
        <f>$F$65</f>
        <v>0.91666666666666663</v>
      </c>
      <c r="U39" s="159">
        <f>$F$66</f>
        <v>1</v>
      </c>
      <c r="V39" s="159">
        <f>$F$67</f>
        <v>0.33636363636363636</v>
      </c>
      <c r="W39" s="159">
        <f>$F$68</f>
        <v>1</v>
      </c>
      <c r="X39" s="159">
        <f>$F$69</f>
        <v>1</v>
      </c>
      <c r="Y39" s="159"/>
      <c r="Z39" s="159"/>
      <c r="AA39" s="159"/>
      <c r="AB39" s="159"/>
      <c r="AC39" s="159"/>
      <c r="AD39" s="138">
        <f>[13]STD!$F$14/10</f>
        <v>10.677733388729127</v>
      </c>
      <c r="AE39" s="138">
        <f>[13]STD!$D$14</f>
        <v>27.81878787878788</v>
      </c>
      <c r="AF39" s="138">
        <f>[13]STD!$E$14</f>
        <v>20.65303030303031</v>
      </c>
      <c r="AG39" s="138">
        <f>(AH39*([13]STD!$B$17+[13]STD!$B$18))-AH39</f>
        <v>0</v>
      </c>
      <c r="AH39" s="138">
        <f>[13]STD!$B$14</f>
        <v>0</v>
      </c>
    </row>
    <row r="40" spans="1:34" x14ac:dyDescent="0.35">
      <c r="A40" t="s">
        <v>2</v>
      </c>
      <c r="B40" s="167" t="str">
        <f t="shared" si="9"/>
        <v>PGTProject/dissertation - wet lab based45+</v>
      </c>
      <c r="C40" s="12" t="s">
        <v>826</v>
      </c>
      <c r="D40" s="165" t="s">
        <v>372</v>
      </c>
      <c r="E40" s="138">
        <f>[12]old_new!G64</f>
        <v>30</v>
      </c>
      <c r="F40" s="138">
        <f>[12]old_new!J64</f>
        <v>0</v>
      </c>
      <c r="G40" s="138">
        <f>[12]old_new!H64</f>
        <v>250</v>
      </c>
      <c r="H40" s="138">
        <f>[12]old_new!F64</f>
        <v>0</v>
      </c>
      <c r="I40" s="138">
        <f>[12]old_new!I64</f>
        <v>0</v>
      </c>
      <c r="J40" s="138">
        <f t="shared" si="3"/>
        <v>27.5</v>
      </c>
      <c r="K40" s="138">
        <f t="shared" si="3"/>
        <v>0</v>
      </c>
      <c r="L40" s="138">
        <f t="shared" si="3"/>
        <v>84.090909090909093</v>
      </c>
      <c r="M40" s="138">
        <f t="shared" si="3"/>
        <v>0</v>
      </c>
      <c r="N40" s="138">
        <f t="shared" si="3"/>
        <v>0</v>
      </c>
      <c r="O40" s="138">
        <f t="shared" si="4"/>
        <v>30</v>
      </c>
      <c r="P40" s="138">
        <f t="shared" si="4"/>
        <v>0</v>
      </c>
      <c r="Q40" s="138">
        <f t="shared" si="4"/>
        <v>250</v>
      </c>
      <c r="R40" s="138">
        <f t="shared" si="4"/>
        <v>0</v>
      </c>
      <c r="S40" s="138">
        <f t="shared" si="4"/>
        <v>0</v>
      </c>
      <c r="T40" s="159">
        <f>$F$65</f>
        <v>0.91666666666666663</v>
      </c>
      <c r="U40" s="159">
        <f>$F$66</f>
        <v>1</v>
      </c>
      <c r="V40" s="159">
        <f>$F$67</f>
        <v>0.33636363636363636</v>
      </c>
      <c r="W40" s="159">
        <f>$F$68</f>
        <v>1</v>
      </c>
      <c r="X40" s="159">
        <f>$F$69</f>
        <v>1</v>
      </c>
      <c r="Y40" s="159"/>
      <c r="Z40" s="159"/>
      <c r="AA40" s="159"/>
      <c r="AB40" s="159"/>
      <c r="AC40" s="159"/>
      <c r="AD40" s="138">
        <f>[13]STD!$F$15/10</f>
        <v>25</v>
      </c>
      <c r="AE40" s="138">
        <f>[13]STD!$D$15</f>
        <v>4</v>
      </c>
      <c r="AF40" s="138">
        <f>[13]STD!$E$15</f>
        <v>63.333333333333336</v>
      </c>
      <c r="AG40" s="138">
        <f>(AH40*([13]STD!$B$17+[13]STD!$B$18))-AH40</f>
        <v>0</v>
      </c>
      <c r="AH40" s="138">
        <f>[13]STD!$B$15</f>
        <v>0</v>
      </c>
    </row>
    <row r="41" spans="1:34" x14ac:dyDescent="0.35">
      <c r="B41" s="166">
        <v>1</v>
      </c>
      <c r="C41" s="166">
        <v>2</v>
      </c>
      <c r="D41" s="166">
        <v>3</v>
      </c>
      <c r="E41" s="166">
        <v>4</v>
      </c>
      <c r="F41" s="166">
        <v>5</v>
      </c>
      <c r="G41" s="166">
        <v>6</v>
      </c>
      <c r="H41" s="166">
        <v>7</v>
      </c>
      <c r="I41" s="166">
        <v>8</v>
      </c>
      <c r="J41" s="166">
        <v>9</v>
      </c>
      <c r="K41" s="166">
        <v>10</v>
      </c>
      <c r="L41" s="166">
        <v>11</v>
      </c>
      <c r="M41" s="166">
        <v>12</v>
      </c>
      <c r="N41" s="166">
        <v>13</v>
      </c>
      <c r="O41" s="166">
        <v>14</v>
      </c>
      <c r="P41" s="166">
        <v>15</v>
      </c>
      <c r="Q41" s="166">
        <v>16</v>
      </c>
      <c r="R41" s="166">
        <v>17</v>
      </c>
      <c r="S41" s="166">
        <v>18</v>
      </c>
    </row>
    <row r="43" spans="1:34" x14ac:dyDescent="0.35">
      <c r="A43" s="8" t="s">
        <v>375</v>
      </c>
    </row>
    <row r="44" spans="1:34" x14ac:dyDescent="0.35">
      <c r="A44" s="8" t="s">
        <v>379</v>
      </c>
    </row>
    <row r="45" spans="1:34" x14ac:dyDescent="0.35">
      <c r="A45" s="140" t="s">
        <v>138</v>
      </c>
      <c r="B45" t="s">
        <v>380</v>
      </c>
    </row>
    <row r="46" spans="1:34" x14ac:dyDescent="0.35">
      <c r="A46" s="140" t="s">
        <v>138</v>
      </c>
      <c r="B46" t="s">
        <v>382</v>
      </c>
    </row>
    <row r="47" spans="1:34" x14ac:dyDescent="0.35">
      <c r="A47" s="140"/>
      <c r="B47" t="s">
        <v>386</v>
      </c>
    </row>
    <row r="48" spans="1:34" x14ac:dyDescent="0.35">
      <c r="A48" s="140" t="s">
        <v>138</v>
      </c>
      <c r="B48" t="s">
        <v>381</v>
      </c>
    </row>
    <row r="49" spans="1:6" x14ac:dyDescent="0.35">
      <c r="A49" s="8" t="s">
        <v>383</v>
      </c>
    </row>
    <row r="51" spans="1:6" x14ac:dyDescent="0.35">
      <c r="A51" s="141" t="s">
        <v>406</v>
      </c>
    </row>
    <row r="52" spans="1:6" x14ac:dyDescent="0.35">
      <c r="A52" t="s">
        <v>399</v>
      </c>
    </row>
    <row r="53" spans="1:6" x14ac:dyDescent="0.35">
      <c r="A53" t="s">
        <v>397</v>
      </c>
    </row>
    <row r="54" spans="1:6" x14ac:dyDescent="0.35">
      <c r="A54" t="s">
        <v>398</v>
      </c>
    </row>
    <row r="55" spans="1:6" x14ac:dyDescent="0.35">
      <c r="A55" t="s">
        <v>400</v>
      </c>
    </row>
    <row r="57" spans="1:6" x14ac:dyDescent="0.35">
      <c r="A57" t="s">
        <v>402</v>
      </c>
    </row>
    <row r="58" spans="1:6" x14ac:dyDescent="0.35">
      <c r="A58" t="s">
        <v>401</v>
      </c>
      <c r="D58">
        <f>150/AG19</f>
        <v>1.1042547626162831</v>
      </c>
    </row>
    <row r="59" spans="1:6" x14ac:dyDescent="0.35">
      <c r="A59" t="s">
        <v>403</v>
      </c>
      <c r="D59">
        <f>(0.4*150)/AH19</f>
        <v>0.88340381009302649</v>
      </c>
    </row>
    <row r="60" spans="1:6" x14ac:dyDescent="0.35">
      <c r="A60" t="s">
        <v>405</v>
      </c>
      <c r="D60">
        <f>(50+(75-(AD19*25)))/(AE19+AF19)</f>
        <v>1.9994049697494776</v>
      </c>
    </row>
    <row r="61" spans="1:6" x14ac:dyDescent="0.35">
      <c r="A61" t="s">
        <v>404</v>
      </c>
      <c r="D61">
        <f>D60</f>
        <v>1.9994049697494776</v>
      </c>
    </row>
    <row r="62" spans="1:6" x14ac:dyDescent="0.35">
      <c r="A62" t="s">
        <v>407</v>
      </c>
      <c r="D62">
        <v>1</v>
      </c>
    </row>
    <row r="64" spans="1:6" x14ac:dyDescent="0.35">
      <c r="A64" t="s">
        <v>856</v>
      </c>
      <c r="E64" t="s">
        <v>343</v>
      </c>
      <c r="F64" t="s">
        <v>857</v>
      </c>
    </row>
    <row r="65" spans="1:6" x14ac:dyDescent="0.35">
      <c r="A65" t="s">
        <v>342</v>
      </c>
      <c r="E65" s="27">
        <f>[12]old_new!$G$68</f>
        <v>2.3333333333333335</v>
      </c>
      <c r="F65" s="27">
        <f>[12]old_new!$G$69</f>
        <v>0.91666666666666663</v>
      </c>
    </row>
    <row r="66" spans="1:6" x14ac:dyDescent="0.35">
      <c r="A66" t="s">
        <v>388</v>
      </c>
      <c r="E66" s="27">
        <f>[12]old_new!$J$68</f>
        <v>0.88</v>
      </c>
      <c r="F66" s="27">
        <f>[12]old_new!$J$69</f>
        <v>1</v>
      </c>
    </row>
    <row r="67" spans="1:6" x14ac:dyDescent="0.35">
      <c r="A67" t="s">
        <v>390</v>
      </c>
      <c r="E67" s="27">
        <f>[12]old_new!$H$68</f>
        <v>1.6666666666666667</v>
      </c>
      <c r="F67" s="27">
        <f>[12]old_new!$H$69</f>
        <v>0.33636363636363636</v>
      </c>
    </row>
    <row r="68" spans="1:6" x14ac:dyDescent="0.35">
      <c r="A68" t="s">
        <v>368</v>
      </c>
      <c r="E68" s="27">
        <f>[12]old_new!$F$68</f>
        <v>1</v>
      </c>
      <c r="F68" s="27">
        <f>[12]old_new!$F$69</f>
        <v>1</v>
      </c>
    </row>
    <row r="69" spans="1:6" x14ac:dyDescent="0.35">
      <c r="A69" t="s">
        <v>389</v>
      </c>
      <c r="E69" s="27">
        <f>[12]old_new!$I$68</f>
        <v>0.33333333333333331</v>
      </c>
      <c r="F69" s="27">
        <f>[12]old_new!$I$69</f>
        <v>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V97"/>
  <sheetViews>
    <sheetView zoomScale="80" workbookViewId="0">
      <selection activeCell="S36" sqref="S36"/>
    </sheetView>
  </sheetViews>
  <sheetFormatPr defaultColWidth="9.1796875" defaultRowHeight="12.5" x14ac:dyDescent="0.25"/>
  <cols>
    <col min="1" max="3" width="6.7265625" style="35" customWidth="1"/>
    <col min="4" max="4" width="2.7265625" style="35" customWidth="1"/>
    <col min="5" max="5" width="12" style="35" customWidth="1"/>
    <col min="6" max="6" width="2.7265625" style="35" customWidth="1"/>
    <col min="7" max="7" width="8.1796875" style="35" bestFit="1" customWidth="1"/>
    <col min="8" max="8" width="2.7265625" style="35" customWidth="1"/>
    <col min="9" max="9" width="9.7265625" style="35" customWidth="1"/>
    <col min="10" max="10" width="11.26953125" style="35" customWidth="1"/>
    <col min="11" max="11" width="14" style="35" customWidth="1"/>
    <col min="12" max="12" width="9.7265625" style="35" customWidth="1"/>
    <col min="13" max="13" width="2.7265625" style="35" customWidth="1"/>
    <col min="14" max="14" width="9.7265625" style="35" customWidth="1"/>
    <col min="15" max="15" width="14.453125" style="35" customWidth="1"/>
    <col min="16" max="16" width="9.7265625" style="35" customWidth="1"/>
    <col min="17" max="17" width="2.7265625" style="35" customWidth="1"/>
    <col min="18" max="16384" width="9.1796875" style="35"/>
  </cols>
  <sheetData>
    <row r="1" spans="1:22" ht="15.5" x14ac:dyDescent="0.3">
      <c r="A1" s="34" t="s">
        <v>120</v>
      </c>
      <c r="D1" s="36"/>
      <c r="J1" s="95" t="s">
        <v>22</v>
      </c>
      <c r="L1" s="37"/>
      <c r="M1" s="38" t="s">
        <v>121</v>
      </c>
    </row>
    <row r="2" spans="1:22" ht="14" x14ac:dyDescent="0.25">
      <c r="A2" s="39" t="s">
        <v>122</v>
      </c>
      <c r="D2" s="36"/>
      <c r="L2" s="40"/>
      <c r="M2" s="38" t="s">
        <v>123</v>
      </c>
    </row>
    <row r="3" spans="1:22" ht="15" customHeight="1" x14ac:dyDescent="0.5">
      <c r="A3" s="39" t="s">
        <v>124</v>
      </c>
      <c r="D3" s="36"/>
      <c r="J3" s="41"/>
      <c r="K3" s="41"/>
    </row>
    <row r="4" spans="1:22" ht="15" customHeight="1" x14ac:dyDescent="0.3">
      <c r="A4" s="39" t="s">
        <v>125</v>
      </c>
      <c r="D4" s="36"/>
      <c r="N4" s="42"/>
      <c r="O4" s="42"/>
      <c r="P4" s="42"/>
      <c r="Q4" s="42"/>
    </row>
    <row r="5" spans="1:22" ht="15" customHeight="1" x14ac:dyDescent="0.25">
      <c r="A5" s="242" t="s">
        <v>126</v>
      </c>
      <c r="B5" s="242"/>
      <c r="C5" s="242"/>
      <c r="D5" s="242"/>
      <c r="E5" s="242"/>
      <c r="F5" s="242"/>
      <c r="G5" s="242"/>
      <c r="H5" s="242"/>
      <c r="I5" s="242"/>
      <c r="J5" s="242"/>
      <c r="K5" s="242"/>
      <c r="L5" s="242"/>
      <c r="M5" s="242"/>
      <c r="N5" s="242"/>
      <c r="O5" s="242"/>
      <c r="P5" s="242"/>
      <c r="Q5" s="242"/>
    </row>
    <row r="6" spans="1:22" ht="13" x14ac:dyDescent="0.3">
      <c r="A6" s="43"/>
      <c r="D6" s="36"/>
    </row>
    <row r="7" spans="1:22" ht="35.25" customHeight="1" x14ac:dyDescent="0.3">
      <c r="A7" s="36"/>
      <c r="D7" s="36"/>
      <c r="E7" s="44" t="s">
        <v>22</v>
      </c>
      <c r="F7" s="45"/>
      <c r="G7" s="239" t="s">
        <v>127</v>
      </c>
      <c r="H7" s="243"/>
      <c r="I7" s="243"/>
      <c r="J7" s="243"/>
      <c r="K7" s="243"/>
      <c r="L7" s="241"/>
      <c r="M7" s="45"/>
      <c r="N7" s="244" t="s">
        <v>128</v>
      </c>
      <c r="O7" s="245"/>
      <c r="P7" s="246"/>
    </row>
    <row r="8" spans="1:22" ht="38" x14ac:dyDescent="0.3">
      <c r="A8" s="46" t="s">
        <v>129</v>
      </c>
      <c r="D8" s="36"/>
      <c r="E8" s="46" t="s">
        <v>130</v>
      </c>
      <c r="F8" s="47"/>
      <c r="G8" s="48" t="s">
        <v>131</v>
      </c>
      <c r="H8" s="47"/>
      <c r="I8" s="49" t="s">
        <v>132</v>
      </c>
      <c r="J8" s="49" t="s">
        <v>133</v>
      </c>
      <c r="K8" s="50" t="s">
        <v>134</v>
      </c>
      <c r="L8" s="51" t="s">
        <v>135</v>
      </c>
      <c r="M8" s="52"/>
      <c r="N8" s="53" t="s">
        <v>132</v>
      </c>
      <c r="O8" s="50" t="s">
        <v>134</v>
      </c>
      <c r="P8" s="54" t="s">
        <v>135</v>
      </c>
      <c r="R8" s="55" t="s">
        <v>136</v>
      </c>
      <c r="S8" s="196" t="s">
        <v>137</v>
      </c>
      <c r="T8" s="194"/>
      <c r="U8" s="35" t="s">
        <v>136</v>
      </c>
      <c r="V8" s="36" t="s">
        <v>553</v>
      </c>
    </row>
    <row r="9" spans="1:22" ht="14.5" x14ac:dyDescent="0.35">
      <c r="A9" s="56">
        <v>71</v>
      </c>
      <c r="B9" s="40"/>
      <c r="C9" s="40"/>
      <c r="D9" s="57" t="s">
        <v>138</v>
      </c>
      <c r="E9" s="58">
        <v>111249.36</v>
      </c>
      <c r="F9" s="47"/>
      <c r="G9" s="59" t="s">
        <v>139</v>
      </c>
      <c r="H9" s="47"/>
      <c r="I9" s="60">
        <v>14189.89968</v>
      </c>
      <c r="J9" s="61">
        <v>20024</v>
      </c>
      <c r="K9" s="60">
        <v>556</v>
      </c>
      <c r="L9" s="61">
        <v>146019.25968000002</v>
      </c>
      <c r="M9" s="52"/>
      <c r="N9" s="60">
        <v>14189.89968</v>
      </c>
      <c r="O9" s="60">
        <v>556</v>
      </c>
      <c r="P9" s="62">
        <v>125995.25968</v>
      </c>
      <c r="R9" s="63">
        <f>L9/1650</f>
        <v>88.496521018181824</v>
      </c>
      <c r="S9" s="63">
        <f>R9/HLOOKUP(prog_header!$I$16,'selections(hide)'!$L$34:$S$41,MATCH(prog_header!$I$15,'selections(hide)'!$K$34:$K$41,FALSE))</f>
        <v>88.496521018181824</v>
      </c>
      <c r="U9" s="35">
        <f>VLOOKUP(V9,$A:$S,18,FALSE)</f>
        <v>13.45745696969697</v>
      </c>
      <c r="V9" s="35">
        <v>5</v>
      </c>
    </row>
    <row r="10" spans="1:22" ht="14.5" x14ac:dyDescent="0.35">
      <c r="A10" s="56">
        <v>70</v>
      </c>
      <c r="B10" s="40"/>
      <c r="C10" s="40"/>
      <c r="D10" s="57" t="s">
        <v>138</v>
      </c>
      <c r="E10" s="58">
        <v>108009.84</v>
      </c>
      <c r="F10" s="47"/>
      <c r="G10" s="59" t="s">
        <v>139</v>
      </c>
      <c r="H10" s="47"/>
      <c r="I10" s="60">
        <v>13742.845920000002</v>
      </c>
      <c r="J10" s="61">
        <v>19441</v>
      </c>
      <c r="K10" s="60">
        <v>540</v>
      </c>
      <c r="L10" s="61">
        <v>141733.68592000002</v>
      </c>
      <c r="M10" s="52"/>
      <c r="N10" s="60">
        <v>13742.845920000002</v>
      </c>
      <c r="O10" s="60">
        <v>540</v>
      </c>
      <c r="P10" s="62">
        <v>122292.68592</v>
      </c>
      <c r="R10" s="63">
        <f t="shared" ref="R10:R73" si="0">L10/1650</f>
        <v>85.899203587878802</v>
      </c>
      <c r="S10" s="63">
        <f>R10/HLOOKUP(prog_header!$I$16,'selections(hide)'!$L$34:$S$41,MATCH(prog_header!$I$15,'selections(hide)'!$K$34:$K$41,FALSE))</f>
        <v>85.899203587878802</v>
      </c>
      <c r="U10" s="35">
        <f t="shared" ref="U10:U73" si="1">VLOOKUP(V10,$A:$S,18,FALSE)</f>
        <v>13.45745696969697</v>
      </c>
      <c r="V10" s="35">
        <v>6</v>
      </c>
    </row>
    <row r="11" spans="1:22" ht="14.5" x14ac:dyDescent="0.35">
      <c r="A11" s="56">
        <v>69</v>
      </c>
      <c r="B11" s="40"/>
      <c r="C11" s="40"/>
      <c r="D11" s="57" t="s">
        <v>138</v>
      </c>
      <c r="E11" s="58">
        <v>104863.14</v>
      </c>
      <c r="F11" s="47"/>
      <c r="G11" s="59" t="s">
        <v>139</v>
      </c>
      <c r="H11" s="47"/>
      <c r="I11" s="60">
        <v>13308.601320000002</v>
      </c>
      <c r="J11" s="61">
        <v>18875</v>
      </c>
      <c r="K11" s="60">
        <v>524</v>
      </c>
      <c r="L11" s="61">
        <v>137570.74132</v>
      </c>
      <c r="M11" s="52"/>
      <c r="N11" s="60">
        <v>13308.601320000002</v>
      </c>
      <c r="O11" s="60">
        <v>524</v>
      </c>
      <c r="P11" s="62">
        <v>118695.74132</v>
      </c>
      <c r="R11" s="63">
        <f t="shared" si="0"/>
        <v>83.376206860606061</v>
      </c>
      <c r="S11" s="63">
        <f>R11/HLOOKUP(prog_header!$I$16,'selections(hide)'!$L$34:$S$41,MATCH(prog_header!$I$15,'selections(hide)'!$K$34:$K$41,FALSE))</f>
        <v>83.376206860606061</v>
      </c>
      <c r="U11" s="35">
        <f t="shared" si="1"/>
        <v>13.727752727272728</v>
      </c>
      <c r="V11" s="35">
        <v>7</v>
      </c>
    </row>
    <row r="12" spans="1:22" ht="14.5" x14ac:dyDescent="0.35">
      <c r="A12" s="56">
        <v>68</v>
      </c>
      <c r="C12" s="40"/>
      <c r="D12" s="57" t="s">
        <v>138</v>
      </c>
      <c r="E12" s="58">
        <v>101809.26</v>
      </c>
      <c r="F12" s="47"/>
      <c r="G12" s="59" t="s">
        <v>139</v>
      </c>
      <c r="H12" s="47"/>
      <c r="I12" s="60">
        <v>12887.16588</v>
      </c>
      <c r="J12" s="61">
        <v>18325</v>
      </c>
      <c r="K12" s="60">
        <v>509</v>
      </c>
      <c r="L12" s="61">
        <v>133530.42588</v>
      </c>
      <c r="M12" s="52"/>
      <c r="N12" s="60">
        <v>12887.16588</v>
      </c>
      <c r="O12" s="60">
        <v>509</v>
      </c>
      <c r="P12" s="62">
        <v>115205.42588</v>
      </c>
      <c r="R12" s="63">
        <f t="shared" si="0"/>
        <v>80.92753083636363</v>
      </c>
      <c r="S12" s="63">
        <f>R12/HLOOKUP(prog_header!$I$16,'selections(hide)'!$L$34:$S$41,MATCH(prog_header!$I$15,'selections(hide)'!$K$34:$K$41,FALSE))</f>
        <v>80.92753083636363</v>
      </c>
      <c r="U12" s="35">
        <f t="shared" si="1"/>
        <v>14.011591515151515</v>
      </c>
      <c r="V12" s="35">
        <v>8</v>
      </c>
    </row>
    <row r="13" spans="1:22" ht="14.5" x14ac:dyDescent="0.35">
      <c r="A13" s="56">
        <v>67</v>
      </c>
      <c r="C13" s="40"/>
      <c r="D13" s="57" t="s">
        <v>138</v>
      </c>
      <c r="E13" s="58">
        <v>98843.1</v>
      </c>
      <c r="F13" s="47"/>
      <c r="G13" s="59" t="s">
        <v>139</v>
      </c>
      <c r="H13" s="47"/>
      <c r="I13" s="60">
        <v>12477.835800000003</v>
      </c>
      <c r="J13" s="61">
        <v>17791</v>
      </c>
      <c r="K13" s="60">
        <v>494</v>
      </c>
      <c r="L13" s="61">
        <v>129605.93580000001</v>
      </c>
      <c r="M13" s="52"/>
      <c r="N13" s="60">
        <v>12477.835800000003</v>
      </c>
      <c r="O13" s="60">
        <v>494</v>
      </c>
      <c r="P13" s="62">
        <v>111814.93580000001</v>
      </c>
      <c r="R13" s="63">
        <f t="shared" si="0"/>
        <v>78.549052000000003</v>
      </c>
      <c r="S13" s="63">
        <f>R13/HLOOKUP(prog_header!$I$16,'selections(hide)'!$L$34:$S$41,MATCH(prog_header!$I$15,'selections(hide)'!$K$34:$K$41,FALSE))</f>
        <v>78.549052000000003</v>
      </c>
      <c r="U13" s="35">
        <f t="shared" si="1"/>
        <v>14.374890909090908</v>
      </c>
      <c r="V13" s="35">
        <v>9</v>
      </c>
    </row>
    <row r="14" spans="1:22" ht="14.5" x14ac:dyDescent="0.35">
      <c r="A14" s="56">
        <v>66</v>
      </c>
      <c r="C14" s="40"/>
      <c r="D14" s="57" t="s">
        <v>138</v>
      </c>
      <c r="E14" s="58">
        <v>95964.66</v>
      </c>
      <c r="F14" s="47"/>
      <c r="G14" s="59" t="s">
        <v>139</v>
      </c>
      <c r="H14" s="47"/>
      <c r="I14" s="60">
        <v>12080.611080000001</v>
      </c>
      <c r="J14" s="61">
        <v>17273</v>
      </c>
      <c r="K14" s="60">
        <v>479</v>
      </c>
      <c r="L14" s="61">
        <v>125797.27108000001</v>
      </c>
      <c r="M14" s="52"/>
      <c r="N14" s="60">
        <v>12080.611080000001</v>
      </c>
      <c r="O14" s="60">
        <v>479</v>
      </c>
      <c r="P14" s="62">
        <v>108524.27108000001</v>
      </c>
      <c r="R14" s="63">
        <f t="shared" si="0"/>
        <v>76.240770351515152</v>
      </c>
      <c r="S14" s="63">
        <f>R14/HLOOKUP(prog_header!$I$16,'selections(hide)'!$L$34:$S$41,MATCH(prog_header!$I$15,'selections(hide)'!$K$34:$K$41,FALSE))</f>
        <v>76.240770351515152</v>
      </c>
      <c r="U14" s="35">
        <f t="shared" si="1"/>
        <v>14.788746666666666</v>
      </c>
      <c r="V14" s="35">
        <v>10</v>
      </c>
    </row>
    <row r="15" spans="1:22" ht="14.5" x14ac:dyDescent="0.35">
      <c r="A15" s="56">
        <v>65</v>
      </c>
      <c r="C15" s="40"/>
      <c r="D15" s="57" t="s">
        <v>138</v>
      </c>
      <c r="E15" s="58">
        <v>93170.880000000005</v>
      </c>
      <c r="F15" s="47"/>
      <c r="G15" s="59" t="s">
        <v>139</v>
      </c>
      <c r="H15" s="47"/>
      <c r="I15" s="60">
        <v>11695.069440000001</v>
      </c>
      <c r="J15" s="61">
        <v>16770</v>
      </c>
      <c r="K15" s="60">
        <v>465</v>
      </c>
      <c r="L15" s="61">
        <v>122100.94944000001</v>
      </c>
      <c r="M15" s="52"/>
      <c r="N15" s="60">
        <v>11695.069440000001</v>
      </c>
      <c r="O15" s="60">
        <v>465</v>
      </c>
      <c r="P15" s="62">
        <v>105330.94944000001</v>
      </c>
      <c r="R15" s="63">
        <f t="shared" si="0"/>
        <v>74.000575418181825</v>
      </c>
      <c r="S15" s="63">
        <f>R15/HLOOKUP(prog_header!$I$16,'selections(hide)'!$L$34:$S$41,MATCH(prog_header!$I$15,'selections(hide)'!$K$34:$K$41,FALSE))</f>
        <v>74.000575418181825</v>
      </c>
      <c r="U15" s="35">
        <f t="shared" si="1"/>
        <v>15.215372121212122</v>
      </c>
      <c r="V15" s="35">
        <v>11</v>
      </c>
    </row>
    <row r="16" spans="1:22" ht="14.5" x14ac:dyDescent="0.35">
      <c r="A16" s="56">
        <v>64</v>
      </c>
      <c r="C16" s="40"/>
      <c r="D16" s="57" t="s">
        <v>138</v>
      </c>
      <c r="E16" s="58">
        <v>90456.66</v>
      </c>
      <c r="F16" s="47"/>
      <c r="G16" s="59" t="s">
        <v>139</v>
      </c>
      <c r="H16" s="47"/>
      <c r="I16" s="60">
        <v>11320.507080000001</v>
      </c>
      <c r="J16" s="61">
        <v>16282</v>
      </c>
      <c r="K16" s="60">
        <v>452</v>
      </c>
      <c r="L16" s="61">
        <v>118511.16708</v>
      </c>
      <c r="M16" s="52"/>
      <c r="N16" s="60">
        <v>11320.507080000001</v>
      </c>
      <c r="O16" s="60">
        <v>452</v>
      </c>
      <c r="P16" s="62">
        <v>102229.16708</v>
      </c>
      <c r="R16" s="63">
        <f t="shared" si="0"/>
        <v>71.824949745454546</v>
      </c>
      <c r="S16" s="63">
        <f>R16/HLOOKUP(prog_header!$I$16,'selections(hide)'!$L$34:$S$41,MATCH(prog_header!$I$15,'selections(hide)'!$K$34:$K$41,FALSE))</f>
        <v>71.824949745454546</v>
      </c>
      <c r="U16" s="35">
        <f t="shared" si="1"/>
        <v>15.652865454545454</v>
      </c>
      <c r="V16" s="35">
        <v>12</v>
      </c>
    </row>
    <row r="17" spans="1:22" ht="14.5" x14ac:dyDescent="0.35">
      <c r="A17" s="56">
        <v>63</v>
      </c>
      <c r="C17" s="40"/>
      <c r="D17" s="57" t="s">
        <v>138</v>
      </c>
      <c r="E17" s="58">
        <v>87822</v>
      </c>
      <c r="F17" s="47"/>
      <c r="G17" s="59" t="s">
        <v>139</v>
      </c>
      <c r="H17" s="47"/>
      <c r="I17" s="60">
        <v>10956.924000000001</v>
      </c>
      <c r="J17" s="61">
        <v>15807</v>
      </c>
      <c r="K17" s="60">
        <v>439</v>
      </c>
      <c r="L17" s="61">
        <v>115024.924</v>
      </c>
      <c r="M17" s="52"/>
      <c r="N17" s="60">
        <v>10956.924000000001</v>
      </c>
      <c r="O17" s="60">
        <v>439</v>
      </c>
      <c r="P17" s="62">
        <v>99217.923999999999</v>
      </c>
      <c r="R17" s="63">
        <f t="shared" si="0"/>
        <v>69.712075151515151</v>
      </c>
      <c r="S17" s="63">
        <f>R17/HLOOKUP(prog_header!$I$16,'selections(hide)'!$L$34:$S$41,MATCH(prog_header!$I$15,'selections(hide)'!$K$34:$K$41,FALSE))</f>
        <v>69.712075151515151</v>
      </c>
      <c r="U17" s="35">
        <f t="shared" si="1"/>
        <v>16.104507878787881</v>
      </c>
      <c r="V17" s="35">
        <v>13</v>
      </c>
    </row>
    <row r="18" spans="1:22" ht="14.5" x14ac:dyDescent="0.35">
      <c r="A18" s="56">
        <v>62</v>
      </c>
      <c r="C18" s="40"/>
      <c r="D18" s="57" t="s">
        <v>138</v>
      </c>
      <c r="E18" s="58">
        <v>85264.86</v>
      </c>
      <c r="F18" s="47"/>
      <c r="G18" s="59" t="s">
        <v>139</v>
      </c>
      <c r="H18" s="47"/>
      <c r="I18" s="60">
        <v>10604.038680000001</v>
      </c>
      <c r="J18" s="61">
        <v>15347</v>
      </c>
      <c r="K18" s="60">
        <v>426</v>
      </c>
      <c r="L18" s="61">
        <v>111641.89868</v>
      </c>
      <c r="M18" s="52"/>
      <c r="N18" s="60">
        <v>10604.038680000001</v>
      </c>
      <c r="O18" s="60">
        <v>426</v>
      </c>
      <c r="P18" s="62">
        <v>96294.898679999998</v>
      </c>
      <c r="R18" s="63">
        <f t="shared" si="0"/>
        <v>67.661756775757581</v>
      </c>
      <c r="S18" s="63">
        <f>R18/HLOOKUP(prog_header!$I$16,'selections(hide)'!$L$34:$S$41,MATCH(prog_header!$I$15,'selections(hide)'!$K$34:$K$41,FALSE))</f>
        <v>67.661756775757581</v>
      </c>
      <c r="U18" s="35">
        <f t="shared" si="1"/>
        <v>16.570215757575756</v>
      </c>
      <c r="V18" s="35">
        <v>14</v>
      </c>
    </row>
    <row r="19" spans="1:22" ht="14.5" x14ac:dyDescent="0.35">
      <c r="A19" s="56">
        <v>61</v>
      </c>
      <c r="C19" s="40"/>
      <c r="D19" s="57" t="s">
        <v>138</v>
      </c>
      <c r="E19" s="58">
        <v>82781.16</v>
      </c>
      <c r="F19" s="47"/>
      <c r="G19" s="59" t="s">
        <v>139</v>
      </c>
      <c r="H19" s="47"/>
      <c r="I19" s="60">
        <v>10261.288080000002</v>
      </c>
      <c r="J19" s="61">
        <v>14900</v>
      </c>
      <c r="K19" s="60">
        <v>413</v>
      </c>
      <c r="L19" s="61">
        <v>108355.44808</v>
      </c>
      <c r="M19" s="52"/>
      <c r="N19" s="60">
        <v>10261.288080000002</v>
      </c>
      <c r="O19" s="60">
        <v>413</v>
      </c>
      <c r="P19" s="62">
        <v>93455.448080000002</v>
      </c>
      <c r="R19" s="63">
        <f t="shared" si="0"/>
        <v>65.669968533333332</v>
      </c>
      <c r="S19" s="63">
        <f>R19/HLOOKUP(prog_header!$I$16,'selections(hide)'!$L$34:$S$41,MATCH(prog_header!$I$15,'selections(hide)'!$K$34:$K$41,FALSE))</f>
        <v>65.669968533333332</v>
      </c>
      <c r="U19" s="35">
        <f t="shared" si="1"/>
        <v>17.049466666666667</v>
      </c>
      <c r="V19" s="35">
        <v>15</v>
      </c>
    </row>
    <row r="20" spans="1:22" ht="14.5" x14ac:dyDescent="0.35">
      <c r="A20" s="56">
        <v>60</v>
      </c>
      <c r="B20" s="40"/>
      <c r="C20" s="40"/>
      <c r="D20" s="57" t="s">
        <v>138</v>
      </c>
      <c r="E20" s="58">
        <v>80369.88</v>
      </c>
      <c r="F20" s="47"/>
      <c r="G20" s="59" t="s">
        <v>139</v>
      </c>
      <c r="H20" s="47"/>
      <c r="I20" s="60">
        <v>9928.5314400000007</v>
      </c>
      <c r="J20" s="61">
        <v>14466</v>
      </c>
      <c r="K20" s="60">
        <v>401</v>
      </c>
      <c r="L20" s="61">
        <v>105165.41144000001</v>
      </c>
      <c r="M20" s="52"/>
      <c r="N20" s="60">
        <v>9928.5314400000007</v>
      </c>
      <c r="O20" s="60">
        <v>401</v>
      </c>
      <c r="P20" s="62">
        <v>90699.411440000011</v>
      </c>
      <c r="R20" s="63">
        <f t="shared" si="0"/>
        <v>63.736612993939403</v>
      </c>
      <c r="S20" s="63">
        <f>R20/HLOOKUP(prog_header!$I$16,'selections(hide)'!$L$34:$S$41,MATCH(prog_header!$I$15,'selections(hide)'!$K$34:$K$41,FALSE))</f>
        <v>63.736612993939403</v>
      </c>
      <c r="U20" s="35">
        <f t="shared" si="1"/>
        <v>17.548990303030301</v>
      </c>
      <c r="V20" s="35">
        <v>16</v>
      </c>
    </row>
    <row r="21" spans="1:22" ht="14.5" x14ac:dyDescent="0.35">
      <c r="A21" s="36">
        <v>59</v>
      </c>
      <c r="B21" s="40"/>
      <c r="C21" s="40"/>
      <c r="D21" s="57" t="s">
        <v>138</v>
      </c>
      <c r="E21" s="58">
        <v>78028.98</v>
      </c>
      <c r="F21" s="47"/>
      <c r="G21" s="59" t="s">
        <v>139</v>
      </c>
      <c r="H21" s="47"/>
      <c r="I21" s="60">
        <v>9605.4872400000004</v>
      </c>
      <c r="J21" s="61">
        <v>14045</v>
      </c>
      <c r="K21" s="60">
        <v>390</v>
      </c>
      <c r="L21" s="61">
        <v>102069.46724</v>
      </c>
      <c r="M21" s="52"/>
      <c r="N21" s="60">
        <v>9605.4872400000004</v>
      </c>
      <c r="O21" s="60">
        <v>390</v>
      </c>
      <c r="P21" s="62">
        <v>88024.467239999998</v>
      </c>
      <c r="R21" s="63">
        <f t="shared" si="0"/>
        <v>61.860283175757573</v>
      </c>
      <c r="S21" s="63">
        <f>R21/HLOOKUP(prog_header!$I$16,'selections(hide)'!$L$34:$S$41,MATCH(prog_header!$I$15,'selections(hide)'!$K$34:$K$41,FALSE))</f>
        <v>61.860283175757573</v>
      </c>
      <c r="U21" s="35">
        <f t="shared" si="1"/>
        <v>18.081472727272729</v>
      </c>
      <c r="V21" s="35">
        <v>17</v>
      </c>
    </row>
    <row r="22" spans="1:22" ht="14.5" x14ac:dyDescent="0.35">
      <c r="A22" s="36">
        <v>58</v>
      </c>
      <c r="B22" s="40"/>
      <c r="C22" s="40"/>
      <c r="D22" s="57" t="s">
        <v>138</v>
      </c>
      <c r="E22" s="58">
        <v>75755.399999999994</v>
      </c>
      <c r="F22" s="47"/>
      <c r="G22" s="59" t="s">
        <v>139</v>
      </c>
      <c r="H22" s="47"/>
      <c r="I22" s="60">
        <v>9291.7332000000006</v>
      </c>
      <c r="J22" s="61">
        <v>13635</v>
      </c>
      <c r="K22" s="60">
        <v>378</v>
      </c>
      <c r="L22" s="61">
        <v>99060.133199999997</v>
      </c>
      <c r="M22" s="52"/>
      <c r="N22" s="60">
        <v>9291.7332000000006</v>
      </c>
      <c r="O22" s="60">
        <v>378</v>
      </c>
      <c r="P22" s="62">
        <v>85425.133199999997</v>
      </c>
      <c r="R22" s="63">
        <f t="shared" si="0"/>
        <v>60.036444363636363</v>
      </c>
      <c r="S22" s="63">
        <f>R22/HLOOKUP(prog_header!$I$16,'selections(hide)'!$L$34:$S$41,MATCH(prog_header!$I$15,'selections(hide)'!$K$34:$K$41,FALSE))</f>
        <v>60.036444363636363</v>
      </c>
      <c r="U22" s="35">
        <f t="shared" si="1"/>
        <v>18.640957575757575</v>
      </c>
      <c r="V22" s="35">
        <v>18</v>
      </c>
    </row>
    <row r="23" spans="1:22" ht="14.5" x14ac:dyDescent="0.35">
      <c r="A23" s="36">
        <v>57</v>
      </c>
      <c r="B23" s="40"/>
      <c r="C23" s="38"/>
      <c r="D23" s="57" t="s">
        <v>138</v>
      </c>
      <c r="E23" s="58">
        <v>73549.14</v>
      </c>
      <c r="F23" s="47"/>
      <c r="G23" s="59" t="s">
        <v>139</v>
      </c>
      <c r="H23" s="47"/>
      <c r="I23" s="60">
        <v>8987.2693200000012</v>
      </c>
      <c r="J23" s="61">
        <v>13238</v>
      </c>
      <c r="K23" s="60">
        <v>367</v>
      </c>
      <c r="L23" s="61">
        <v>96141.409320000006</v>
      </c>
      <c r="M23" s="52"/>
      <c r="N23" s="60">
        <v>8987.2693200000012</v>
      </c>
      <c r="O23" s="60">
        <v>367</v>
      </c>
      <c r="P23" s="62">
        <v>82903.409320000006</v>
      </c>
      <c r="R23" s="63">
        <f t="shared" si="0"/>
        <v>58.267520800000007</v>
      </c>
      <c r="S23" s="63">
        <f>R23/HLOOKUP(prog_header!$I$16,'selections(hide)'!$L$34:$S$41,MATCH(prog_header!$I$15,'selections(hide)'!$K$34:$K$41,FALSE))</f>
        <v>58.267520800000007</v>
      </c>
      <c r="U23" s="35">
        <f t="shared" si="1"/>
        <v>19.217266666666667</v>
      </c>
      <c r="V23" s="35">
        <v>19</v>
      </c>
    </row>
    <row r="24" spans="1:22" ht="14.5" x14ac:dyDescent="0.35">
      <c r="A24" s="36">
        <v>56</v>
      </c>
      <c r="C24" s="40"/>
      <c r="D24" s="57" t="s">
        <v>138</v>
      </c>
      <c r="E24" s="58">
        <v>71407.14</v>
      </c>
      <c r="F24" s="47"/>
      <c r="G24" s="59" t="s">
        <v>139</v>
      </c>
      <c r="H24" s="47"/>
      <c r="I24" s="60">
        <v>8691.6733199999999</v>
      </c>
      <c r="J24" s="61">
        <v>12853</v>
      </c>
      <c r="K24" s="60">
        <v>357</v>
      </c>
      <c r="L24" s="61">
        <v>93308.813320000001</v>
      </c>
      <c r="M24" s="52"/>
      <c r="N24" s="60">
        <v>8691.6733199999999</v>
      </c>
      <c r="O24" s="60">
        <v>357</v>
      </c>
      <c r="P24" s="62">
        <v>80455.813320000001</v>
      </c>
      <c r="R24" s="63">
        <f t="shared" si="0"/>
        <v>56.550795951515155</v>
      </c>
      <c r="S24" s="63">
        <f>R24/HLOOKUP(prog_header!$I$16,'selections(hide)'!$L$34:$S$41,MATCH(prog_header!$I$15,'selections(hide)'!$K$34:$K$41,FALSE))</f>
        <v>56.550795951515155</v>
      </c>
      <c r="U24" s="35">
        <f t="shared" si="1"/>
        <v>19.832052121212122</v>
      </c>
      <c r="V24" s="35">
        <v>20</v>
      </c>
    </row>
    <row r="25" spans="1:22" ht="14.5" x14ac:dyDescent="0.35">
      <c r="A25" s="36">
        <v>55</v>
      </c>
      <c r="C25" s="40"/>
      <c r="D25" s="57" t="s">
        <v>138</v>
      </c>
      <c r="E25" s="58">
        <v>69334.5</v>
      </c>
      <c r="F25" s="47"/>
      <c r="G25" s="59" t="s">
        <v>139</v>
      </c>
      <c r="H25" s="47"/>
      <c r="I25" s="60">
        <v>8405.6490000000013</v>
      </c>
      <c r="J25" s="61">
        <v>12480</v>
      </c>
      <c r="K25" s="60">
        <v>346</v>
      </c>
      <c r="L25" s="61">
        <v>90566.149000000005</v>
      </c>
      <c r="M25" s="52"/>
      <c r="N25" s="60">
        <v>8405.6490000000013</v>
      </c>
      <c r="O25" s="60">
        <v>346</v>
      </c>
      <c r="P25" s="62">
        <v>78086.149000000005</v>
      </c>
      <c r="R25" s="63">
        <f t="shared" si="0"/>
        <v>54.888575151515155</v>
      </c>
      <c r="S25" s="63">
        <f>R25/HLOOKUP(prog_header!$I$16,'selections(hide)'!$L$34:$S$41,MATCH(prog_header!$I$15,'selections(hide)'!$K$34:$K$41,FALSE))</f>
        <v>54.888575151515155</v>
      </c>
      <c r="U25" s="35">
        <f t="shared" si="1"/>
        <v>20.421820606060606</v>
      </c>
      <c r="V25" s="35">
        <v>21</v>
      </c>
    </row>
    <row r="26" spans="1:22" ht="14.5" x14ac:dyDescent="0.35">
      <c r="A26" s="36">
        <v>54</v>
      </c>
      <c r="B26" s="64"/>
      <c r="C26" s="65"/>
      <c r="D26" s="57" t="s">
        <v>138</v>
      </c>
      <c r="E26" s="58">
        <v>67318.98</v>
      </c>
      <c r="F26" s="66"/>
      <c r="G26" s="59" t="s">
        <v>139</v>
      </c>
      <c r="H26" s="66"/>
      <c r="I26" s="60">
        <v>8127.5072399999999</v>
      </c>
      <c r="J26" s="61">
        <v>12117</v>
      </c>
      <c r="K26" s="60">
        <v>336</v>
      </c>
      <c r="L26" s="61">
        <v>87899.487240000002</v>
      </c>
      <c r="M26" s="59"/>
      <c r="N26" s="60">
        <v>8127.5072399999999</v>
      </c>
      <c r="O26" s="60">
        <v>336</v>
      </c>
      <c r="P26" s="62">
        <v>75782.487240000002</v>
      </c>
      <c r="R26" s="63">
        <f t="shared" si="0"/>
        <v>53.27241650909091</v>
      </c>
      <c r="S26" s="63">
        <f>R26/HLOOKUP(prog_header!$I$16,'selections(hide)'!$L$34:$S$41,MATCH(prog_header!$I$15,'selections(hide)'!$K$34:$K$41,FALSE))</f>
        <v>53.27241650909091</v>
      </c>
      <c r="U26" s="35">
        <f t="shared" si="1"/>
        <v>21.052740606060603</v>
      </c>
      <c r="V26" s="35">
        <v>22</v>
      </c>
    </row>
    <row r="27" spans="1:22" ht="14.5" x14ac:dyDescent="0.35">
      <c r="A27" s="36">
        <v>53</v>
      </c>
      <c r="B27" s="64"/>
      <c r="C27" s="65"/>
      <c r="D27" s="57" t="s">
        <v>138</v>
      </c>
      <c r="E27" s="58">
        <v>65363.64</v>
      </c>
      <c r="F27" s="66"/>
      <c r="G27" s="59" t="s">
        <v>139</v>
      </c>
      <c r="H27" s="66"/>
      <c r="I27" s="60">
        <v>7857.6703200000002</v>
      </c>
      <c r="J27" s="61">
        <v>11765</v>
      </c>
      <c r="K27" s="60">
        <v>326</v>
      </c>
      <c r="L27" s="61">
        <v>85312.310320000004</v>
      </c>
      <c r="M27" s="59"/>
      <c r="N27" s="60">
        <v>7857.6703200000002</v>
      </c>
      <c r="O27" s="60">
        <v>326</v>
      </c>
      <c r="P27" s="62">
        <v>73547.310320000004</v>
      </c>
      <c r="R27" s="63">
        <f t="shared" si="0"/>
        <v>51.7044304969697</v>
      </c>
      <c r="S27" s="63">
        <f>R27/HLOOKUP(prog_header!$I$16,'selections(hide)'!$L$34:$S$41,MATCH(prog_header!$I$15,'selections(hide)'!$K$34:$K$41,FALSE))</f>
        <v>51.7044304969697</v>
      </c>
      <c r="U27" s="35">
        <f t="shared" si="1"/>
        <v>20.964204848484851</v>
      </c>
      <c r="V27" s="35">
        <v>23</v>
      </c>
    </row>
    <row r="28" spans="1:22" ht="14.5" x14ac:dyDescent="0.35">
      <c r="A28" s="36">
        <v>52</v>
      </c>
      <c r="B28" s="64"/>
      <c r="C28" s="65"/>
      <c r="D28" s="57" t="s">
        <v>138</v>
      </c>
      <c r="E28" s="58">
        <v>63464.4</v>
      </c>
      <c r="F28" s="66"/>
      <c r="G28" s="59" t="s">
        <v>139</v>
      </c>
      <c r="H28" s="66"/>
      <c r="I28" s="60">
        <v>7595.5752000000011</v>
      </c>
      <c r="J28" s="61">
        <v>11423</v>
      </c>
      <c r="K28" s="60">
        <v>317</v>
      </c>
      <c r="L28" s="61">
        <v>82799.975200000001</v>
      </c>
      <c r="M28" s="59"/>
      <c r="N28" s="60">
        <v>7595.5752000000011</v>
      </c>
      <c r="O28" s="60">
        <v>317</v>
      </c>
      <c r="P28" s="62">
        <v>71376.975200000001</v>
      </c>
      <c r="R28" s="63">
        <f t="shared" si="0"/>
        <v>50.181803151515155</v>
      </c>
      <c r="S28" s="63">
        <f>R28/HLOOKUP(prog_header!$I$16,'selections(hide)'!$L$34:$S$41,MATCH(prog_header!$I$15,'selections(hide)'!$K$34:$K$41,FALSE))</f>
        <v>50.181803151515155</v>
      </c>
      <c r="U28" s="35">
        <f t="shared" si="1"/>
        <v>21.609713939393938</v>
      </c>
      <c r="V28" s="35">
        <v>24</v>
      </c>
    </row>
    <row r="29" spans="1:22" ht="14.5" x14ac:dyDescent="0.35">
      <c r="A29" s="36">
        <v>51</v>
      </c>
      <c r="B29" s="64"/>
      <c r="C29" s="67"/>
      <c r="D29" s="36"/>
      <c r="E29" s="58">
        <v>61618.200000000004</v>
      </c>
      <c r="F29" s="68"/>
      <c r="G29" s="59" t="s">
        <v>139</v>
      </c>
      <c r="H29" s="68"/>
      <c r="I29" s="60">
        <v>7340.7996000000012</v>
      </c>
      <c r="J29" s="61">
        <v>11091</v>
      </c>
      <c r="K29" s="60">
        <v>308</v>
      </c>
      <c r="L29" s="61">
        <v>80357.99960000001</v>
      </c>
      <c r="M29" s="59"/>
      <c r="N29" s="60">
        <v>7340.7996000000012</v>
      </c>
      <c r="O29" s="60">
        <v>308</v>
      </c>
      <c r="P29" s="62">
        <v>69266.99960000001</v>
      </c>
      <c r="R29" s="63">
        <f t="shared" si="0"/>
        <v>48.701817939393948</v>
      </c>
      <c r="S29" s="63">
        <f>R29/HLOOKUP(prog_header!$I$16,'selections(hide)'!$L$34:$S$41,MATCH(prog_header!$I$15,'selections(hide)'!$K$34:$K$41,FALSE))</f>
        <v>48.701817939393948</v>
      </c>
      <c r="U29" s="35">
        <f t="shared" si="1"/>
        <v>22.274889696969698</v>
      </c>
      <c r="V29" s="35">
        <v>25</v>
      </c>
    </row>
    <row r="30" spans="1:22" ht="14.5" x14ac:dyDescent="0.35">
      <c r="A30" s="36">
        <v>50</v>
      </c>
      <c r="B30" s="64"/>
      <c r="C30" s="69"/>
      <c r="D30" s="36"/>
      <c r="E30" s="58">
        <v>59828.1</v>
      </c>
      <c r="F30" s="68"/>
      <c r="G30" s="59" t="s">
        <v>139</v>
      </c>
      <c r="H30" s="68"/>
      <c r="I30" s="60">
        <v>7093.7658000000001</v>
      </c>
      <c r="J30" s="61">
        <v>10769</v>
      </c>
      <c r="K30" s="60">
        <v>299</v>
      </c>
      <c r="L30" s="61">
        <v>77989.8658</v>
      </c>
      <c r="M30" s="59"/>
      <c r="N30" s="60">
        <v>7093.7658000000001</v>
      </c>
      <c r="O30" s="60">
        <v>299</v>
      </c>
      <c r="P30" s="62">
        <v>67220.8658</v>
      </c>
      <c r="R30" s="63">
        <f t="shared" si="0"/>
        <v>47.266585333333332</v>
      </c>
      <c r="S30" s="63">
        <f>R30/HLOOKUP(prog_header!$I$16,'selections(hide)'!$L$34:$S$41,MATCH(prog_header!$I$15,'selections(hide)'!$K$34:$K$41,FALSE))</f>
        <v>47.266585333333332</v>
      </c>
      <c r="U30" s="35">
        <f t="shared" si="1"/>
        <v>22.960338181818184</v>
      </c>
      <c r="V30" s="35">
        <v>26</v>
      </c>
    </row>
    <row r="31" spans="1:22" ht="14.5" x14ac:dyDescent="0.35">
      <c r="A31" s="36">
        <v>49</v>
      </c>
      <c r="B31" s="70"/>
      <c r="C31" s="69"/>
      <c r="D31" s="36"/>
      <c r="E31" s="58">
        <v>58089</v>
      </c>
      <c r="F31" s="68"/>
      <c r="G31" s="59" t="s">
        <v>139</v>
      </c>
      <c r="H31" s="68"/>
      <c r="I31" s="60">
        <v>6853.77</v>
      </c>
      <c r="J31" s="61">
        <v>10456</v>
      </c>
      <c r="K31" s="60">
        <v>290</v>
      </c>
      <c r="L31" s="61">
        <v>75688.77</v>
      </c>
      <c r="M31" s="59"/>
      <c r="N31" s="60">
        <v>6853.77</v>
      </c>
      <c r="O31" s="60">
        <v>290</v>
      </c>
      <c r="P31" s="62">
        <v>65232.770000000004</v>
      </c>
      <c r="R31" s="63">
        <f t="shared" si="0"/>
        <v>45.871981818181823</v>
      </c>
      <c r="S31" s="63">
        <f>R31/HLOOKUP(prog_header!$I$16,'selections(hide)'!$L$34:$S$41,MATCH(prog_header!$I$15,'selections(hide)'!$K$34:$K$41,FALSE))</f>
        <v>45.871981818181823</v>
      </c>
      <c r="U31" s="35">
        <f t="shared" si="1"/>
        <v>23.666059393939392</v>
      </c>
      <c r="V31" s="35">
        <v>27</v>
      </c>
    </row>
    <row r="32" spans="1:22" ht="14.5" x14ac:dyDescent="0.35">
      <c r="A32" s="71">
        <v>48</v>
      </c>
      <c r="B32" s="65"/>
      <c r="C32" s="72" t="s">
        <v>140</v>
      </c>
      <c r="D32" s="57" t="s">
        <v>138</v>
      </c>
      <c r="E32" s="58">
        <v>56677</v>
      </c>
      <c r="F32" s="73"/>
      <c r="G32" s="59" t="s">
        <v>139</v>
      </c>
      <c r="H32" s="73"/>
      <c r="I32" s="60">
        <v>6658.9140000000007</v>
      </c>
      <c r="J32" s="61">
        <v>10201</v>
      </c>
      <c r="K32" s="60">
        <v>283</v>
      </c>
      <c r="L32" s="61">
        <v>73819.914000000004</v>
      </c>
      <c r="M32" s="59"/>
      <c r="N32" s="60">
        <v>6658.9140000000007</v>
      </c>
      <c r="O32" s="60">
        <v>283</v>
      </c>
      <c r="P32" s="62">
        <v>63618.914000000004</v>
      </c>
      <c r="R32" s="63">
        <f t="shared" si="0"/>
        <v>44.739341818181821</v>
      </c>
      <c r="S32" s="63">
        <f>R32/HLOOKUP(prog_header!$I$16,'selections(hide)'!$L$34:$S$41,MATCH(prog_header!$I$15,'selections(hide)'!$K$34:$K$41,FALSE))</f>
        <v>44.739341818181821</v>
      </c>
      <c r="U32" s="35">
        <f t="shared" si="1"/>
        <v>24.393432727272724</v>
      </c>
      <c r="V32" s="35">
        <v>28</v>
      </c>
    </row>
    <row r="33" spans="1:22" ht="14.5" x14ac:dyDescent="0.35">
      <c r="A33" s="36">
        <v>47</v>
      </c>
      <c r="B33" s="65"/>
      <c r="D33" s="36"/>
      <c r="E33" s="58">
        <v>54765</v>
      </c>
      <c r="F33" s="68"/>
      <c r="G33" s="59" t="s">
        <v>139</v>
      </c>
      <c r="H33" s="68"/>
      <c r="I33" s="60">
        <v>6395.0580000000009</v>
      </c>
      <c r="J33" s="61">
        <v>9857</v>
      </c>
      <c r="K33" s="60">
        <v>273</v>
      </c>
      <c r="L33" s="61">
        <v>71290.058000000005</v>
      </c>
      <c r="M33" s="59"/>
      <c r="N33" s="60">
        <v>6395.0580000000009</v>
      </c>
      <c r="O33" s="60">
        <v>273</v>
      </c>
      <c r="P33" s="62">
        <v>61433.058000000005</v>
      </c>
      <c r="R33" s="63">
        <f t="shared" si="0"/>
        <v>43.20609575757576</v>
      </c>
      <c r="S33" s="63">
        <f>R33/HLOOKUP(prog_header!$I$16,'selections(hide)'!$L$34:$S$41,MATCH(prog_header!$I$15,'selections(hide)'!$K$34:$K$41,FALSE))</f>
        <v>43.20609575757576</v>
      </c>
      <c r="U33" s="35">
        <f t="shared" si="1"/>
        <v>25.142458181818181</v>
      </c>
      <c r="V33" s="35">
        <v>29</v>
      </c>
    </row>
    <row r="34" spans="1:22" ht="14.5" x14ac:dyDescent="0.35">
      <c r="A34" s="36">
        <v>46</v>
      </c>
      <c r="B34" s="65"/>
      <c r="C34" s="64"/>
      <c r="D34" s="36"/>
      <c r="E34" s="58">
        <v>53174</v>
      </c>
      <c r="F34" s="68"/>
      <c r="G34" s="59" t="s">
        <v>139</v>
      </c>
      <c r="H34" s="68"/>
      <c r="I34" s="60">
        <v>6175.5000000000009</v>
      </c>
      <c r="J34" s="61">
        <v>9571</v>
      </c>
      <c r="K34" s="60">
        <v>265</v>
      </c>
      <c r="L34" s="61">
        <v>69185.5</v>
      </c>
      <c r="M34" s="59"/>
      <c r="N34" s="60">
        <v>6175.5000000000009</v>
      </c>
      <c r="O34" s="60">
        <v>265</v>
      </c>
      <c r="P34" s="62">
        <v>59614.5</v>
      </c>
      <c r="R34" s="63">
        <f t="shared" si="0"/>
        <v>41.93060606060606</v>
      </c>
      <c r="S34" s="63">
        <f>R34/HLOOKUP(prog_header!$I$16,'selections(hide)'!$L$34:$S$41,MATCH(prog_header!$I$15,'selections(hide)'!$K$34:$K$41,FALSE))</f>
        <v>41.93060606060606</v>
      </c>
      <c r="U34" s="35">
        <f t="shared" si="1"/>
        <v>25.91390909090909</v>
      </c>
      <c r="V34" s="35">
        <v>30</v>
      </c>
    </row>
    <row r="35" spans="1:22" ht="14.5" x14ac:dyDescent="0.35">
      <c r="A35" s="36">
        <v>45</v>
      </c>
      <c r="B35" s="65"/>
      <c r="C35" s="64"/>
      <c r="D35" s="36"/>
      <c r="E35" s="58">
        <v>51630</v>
      </c>
      <c r="F35" s="68"/>
      <c r="G35" s="59" t="s">
        <v>139</v>
      </c>
      <c r="H35" s="68"/>
      <c r="I35" s="60">
        <v>5962.4280000000008</v>
      </c>
      <c r="J35" s="61">
        <v>9293</v>
      </c>
      <c r="K35" s="60">
        <v>258</v>
      </c>
      <c r="L35" s="61">
        <v>67143.428</v>
      </c>
      <c r="M35" s="59"/>
      <c r="N35" s="60">
        <v>5962.4280000000008</v>
      </c>
      <c r="O35" s="60">
        <v>258</v>
      </c>
      <c r="P35" s="62">
        <v>57850.428</v>
      </c>
      <c r="R35" s="63">
        <f t="shared" si="0"/>
        <v>40.69298666666667</v>
      </c>
      <c r="S35" s="63">
        <f>R35/HLOOKUP(prog_header!$I$16,'selections(hide)'!$L$34:$S$41,MATCH(prog_header!$I$15,'selections(hide)'!$K$34:$K$41,FALSE))</f>
        <v>40.69298666666667</v>
      </c>
      <c r="U35" s="35">
        <f t="shared" si="1"/>
        <v>26.708224242424244</v>
      </c>
      <c r="V35" s="35">
        <v>31</v>
      </c>
    </row>
    <row r="36" spans="1:22" ht="14.5" x14ac:dyDescent="0.35">
      <c r="A36" s="36">
        <v>44</v>
      </c>
      <c r="B36" s="74"/>
      <c r="C36" s="64"/>
      <c r="D36" s="36"/>
      <c r="E36" s="58">
        <v>50132</v>
      </c>
      <c r="F36" s="68"/>
      <c r="G36" s="59" t="s">
        <v>139</v>
      </c>
      <c r="H36" s="68"/>
      <c r="I36" s="60">
        <v>5755.7040000000006</v>
      </c>
      <c r="J36" s="61">
        <v>9023</v>
      </c>
      <c r="K36" s="60">
        <v>250</v>
      </c>
      <c r="L36" s="61">
        <v>65160.703999999998</v>
      </c>
      <c r="M36" s="59"/>
      <c r="N36" s="60">
        <v>5755.7040000000006</v>
      </c>
      <c r="O36" s="60">
        <v>250</v>
      </c>
      <c r="P36" s="62">
        <v>56137.703999999998</v>
      </c>
      <c r="R36" s="63">
        <f t="shared" si="0"/>
        <v>39.491335757575754</v>
      </c>
      <c r="S36" s="63">
        <f>R36/HLOOKUP(prog_header!$I$16,'selections(hide)'!$L$34:$S$41,MATCH(prog_header!$I$15,'selections(hide)'!$K$34:$K$41,FALSE))</f>
        <v>39.491335757575754</v>
      </c>
      <c r="U36" s="35">
        <f t="shared" si="1"/>
        <v>27.527639999999998</v>
      </c>
      <c r="V36" s="35">
        <v>32</v>
      </c>
    </row>
    <row r="37" spans="1:22" ht="14.5" x14ac:dyDescent="0.35">
      <c r="A37" s="36">
        <v>43</v>
      </c>
      <c r="B37" s="74"/>
      <c r="C37" s="64"/>
      <c r="D37" s="36"/>
      <c r="E37" s="58">
        <v>48677</v>
      </c>
      <c r="F37" s="68"/>
      <c r="G37" s="59" t="s">
        <v>139</v>
      </c>
      <c r="H37" s="68"/>
      <c r="I37" s="60">
        <v>5554.9140000000007</v>
      </c>
      <c r="J37" s="61">
        <v>8761</v>
      </c>
      <c r="K37" s="60">
        <v>243</v>
      </c>
      <c r="L37" s="61">
        <v>63235.914000000004</v>
      </c>
      <c r="M37" s="59"/>
      <c r="N37" s="60">
        <v>5554.9140000000007</v>
      </c>
      <c r="O37" s="60">
        <v>243</v>
      </c>
      <c r="P37" s="62">
        <v>54474.914000000004</v>
      </c>
      <c r="R37" s="63">
        <f t="shared" si="0"/>
        <v>38.324796363636366</v>
      </c>
      <c r="S37" s="63">
        <f>R37/HLOOKUP(prog_header!$I$16,'selections(hide)'!$L$34:$S$41,MATCH(prog_header!$I$15,'selections(hide)'!$K$34:$K$41,FALSE))</f>
        <v>38.324796363636366</v>
      </c>
      <c r="U37" s="35">
        <f t="shared" si="1"/>
        <v>28.369397575757578</v>
      </c>
      <c r="V37" s="35">
        <v>33</v>
      </c>
    </row>
    <row r="38" spans="1:22" ht="14.5" x14ac:dyDescent="0.35">
      <c r="A38" s="36">
        <v>42</v>
      </c>
      <c r="B38" s="74"/>
      <c r="C38" s="64"/>
      <c r="D38" s="36"/>
      <c r="E38" s="58">
        <v>47263</v>
      </c>
      <c r="F38" s="68"/>
      <c r="G38" s="59" t="s">
        <v>139</v>
      </c>
      <c r="H38" s="68"/>
      <c r="I38" s="60">
        <v>5359.7820000000002</v>
      </c>
      <c r="J38" s="61">
        <v>8507</v>
      </c>
      <c r="K38" s="60">
        <v>236</v>
      </c>
      <c r="L38" s="61">
        <v>61365.781999999999</v>
      </c>
      <c r="M38" s="59"/>
      <c r="N38" s="60">
        <v>5359.7820000000002</v>
      </c>
      <c r="O38" s="60">
        <v>236</v>
      </c>
      <c r="P38" s="62">
        <v>52858.781999999999</v>
      </c>
      <c r="R38" s="63">
        <f t="shared" si="0"/>
        <v>37.191383030303029</v>
      </c>
      <c r="S38" s="63">
        <f>R38/HLOOKUP(prog_header!$I$16,'selections(hide)'!$L$34:$S$41,MATCH(prog_header!$I$15,'selections(hide)'!$K$34:$K$41,FALSE))</f>
        <v>37.191383030303029</v>
      </c>
      <c r="U38" s="35">
        <f t="shared" si="1"/>
        <v>29.23884727272727</v>
      </c>
      <c r="V38" s="35">
        <v>34</v>
      </c>
    </row>
    <row r="39" spans="1:22" ht="14.5" x14ac:dyDescent="0.35">
      <c r="A39" s="36">
        <v>41</v>
      </c>
      <c r="B39" s="74"/>
      <c r="C39" s="64"/>
      <c r="D39" s="36"/>
      <c r="E39" s="58">
        <v>45892</v>
      </c>
      <c r="F39" s="68"/>
      <c r="G39" s="59" t="s">
        <v>139</v>
      </c>
      <c r="H39" s="68"/>
      <c r="I39" s="60">
        <v>5170.5840000000007</v>
      </c>
      <c r="J39" s="61">
        <v>8260</v>
      </c>
      <c r="K39" s="60">
        <v>229</v>
      </c>
      <c r="L39" s="61">
        <v>59551.584000000003</v>
      </c>
      <c r="M39" s="59"/>
      <c r="N39" s="60">
        <v>5170.5840000000007</v>
      </c>
      <c r="O39" s="60">
        <v>229</v>
      </c>
      <c r="P39" s="62">
        <v>51291.584000000003</v>
      </c>
      <c r="R39" s="63">
        <f t="shared" si="0"/>
        <v>36.091869090909093</v>
      </c>
      <c r="S39" s="63">
        <f>R39/HLOOKUP(prog_header!$I$16,'selections(hide)'!$L$34:$S$41,MATCH(prog_header!$I$15,'selections(hide)'!$K$34:$K$41,FALSE))</f>
        <v>36.091869090909093</v>
      </c>
      <c r="U39" s="35">
        <f t="shared" si="1"/>
        <v>30.13270787878788</v>
      </c>
      <c r="V39" s="35">
        <v>35</v>
      </c>
    </row>
    <row r="40" spans="1:22" ht="14.5" x14ac:dyDescent="0.35">
      <c r="A40" s="36">
        <v>40</v>
      </c>
      <c r="B40" s="74"/>
      <c r="C40" s="64"/>
      <c r="D40" s="36"/>
      <c r="E40" s="58">
        <v>44559</v>
      </c>
      <c r="F40" s="68"/>
      <c r="G40" s="59" t="s">
        <v>139</v>
      </c>
      <c r="H40" s="68"/>
      <c r="I40" s="60">
        <v>4986.63</v>
      </c>
      <c r="J40" s="61">
        <v>8020</v>
      </c>
      <c r="K40" s="60">
        <v>222</v>
      </c>
      <c r="L40" s="61">
        <v>57787.63</v>
      </c>
      <c r="M40" s="59"/>
      <c r="N40" s="60">
        <v>4986.63</v>
      </c>
      <c r="O40" s="60">
        <v>222</v>
      </c>
      <c r="P40" s="62">
        <v>49767.63</v>
      </c>
      <c r="R40" s="63">
        <f t="shared" si="0"/>
        <v>35.022806060606058</v>
      </c>
      <c r="S40" s="63">
        <f>R40/HLOOKUP(prog_header!$I$16,'selections(hide)'!$L$34:$S$41,MATCH(prog_header!$I$15,'selections(hide)'!$K$34:$K$41,FALSE))</f>
        <v>35.022806060606058</v>
      </c>
      <c r="U40" s="35">
        <f t="shared" si="1"/>
        <v>31.054260606060605</v>
      </c>
      <c r="V40" s="35">
        <v>36</v>
      </c>
    </row>
    <row r="41" spans="1:22" ht="14.5" x14ac:dyDescent="0.35">
      <c r="A41" s="36">
        <v>39</v>
      </c>
      <c r="B41" s="75" t="s">
        <v>141</v>
      </c>
      <c r="C41" s="65"/>
      <c r="D41" s="36"/>
      <c r="E41" s="58">
        <v>43267</v>
      </c>
      <c r="F41" s="68"/>
      <c r="G41" s="59" t="s">
        <v>139</v>
      </c>
      <c r="H41" s="68"/>
      <c r="I41" s="60">
        <v>4808.3340000000007</v>
      </c>
      <c r="J41" s="61">
        <v>7788</v>
      </c>
      <c r="K41" s="60">
        <v>216</v>
      </c>
      <c r="L41" s="61">
        <v>56079.334000000003</v>
      </c>
      <c r="M41" s="59"/>
      <c r="N41" s="60">
        <v>4808.3340000000007</v>
      </c>
      <c r="O41" s="60">
        <v>216</v>
      </c>
      <c r="P41" s="62">
        <v>48291.334000000003</v>
      </c>
      <c r="R41" s="63">
        <f t="shared" si="0"/>
        <v>33.987475151515156</v>
      </c>
      <c r="S41" s="63">
        <f>R41/HLOOKUP(prog_header!$I$16,'selections(hide)'!$L$34:$S$41,MATCH(prog_header!$I$15,'selections(hide)'!$K$34:$K$41,FALSE))</f>
        <v>33.987475151515156</v>
      </c>
      <c r="U41" s="35">
        <f t="shared" si="1"/>
        <v>32.002293333333334</v>
      </c>
      <c r="V41" s="35">
        <v>37</v>
      </c>
    </row>
    <row r="42" spans="1:22" ht="14.5" x14ac:dyDescent="0.35">
      <c r="A42" s="36">
        <v>38</v>
      </c>
      <c r="B42" s="64"/>
      <c r="C42" s="65"/>
      <c r="D42" s="36"/>
      <c r="E42" s="58">
        <v>42036</v>
      </c>
      <c r="F42" s="68"/>
      <c r="G42" s="59" t="s">
        <v>139</v>
      </c>
      <c r="H42" s="68"/>
      <c r="I42" s="60">
        <v>4638.4560000000001</v>
      </c>
      <c r="J42" s="61">
        <v>7566</v>
      </c>
      <c r="K42" s="60">
        <v>210</v>
      </c>
      <c r="L42" s="61">
        <v>54450.455999999998</v>
      </c>
      <c r="M42" s="59"/>
      <c r="N42" s="60">
        <v>4638.4560000000001</v>
      </c>
      <c r="O42" s="60">
        <v>210</v>
      </c>
      <c r="P42" s="62">
        <v>46884.455999999998</v>
      </c>
      <c r="R42" s="63">
        <f t="shared" si="0"/>
        <v>33.00027636363636</v>
      </c>
      <c r="S42" s="63">
        <f>R42/HLOOKUP(prog_header!$I$16,'selections(hide)'!$L$34:$S$41,MATCH(prog_header!$I$15,'selections(hide)'!$K$34:$K$41,FALSE))</f>
        <v>33.00027636363636</v>
      </c>
      <c r="U42" s="35">
        <f t="shared" si="1"/>
        <v>33.00027636363636</v>
      </c>
      <c r="V42" s="35">
        <v>38</v>
      </c>
    </row>
    <row r="43" spans="1:22" ht="14.5" x14ac:dyDescent="0.35">
      <c r="A43" s="36">
        <v>37</v>
      </c>
      <c r="B43" s="64"/>
      <c r="C43" s="65"/>
      <c r="D43" s="36"/>
      <c r="E43" s="58">
        <v>40792</v>
      </c>
      <c r="F43" s="68"/>
      <c r="G43" s="59" t="s">
        <v>139</v>
      </c>
      <c r="H43" s="68"/>
      <c r="I43" s="60">
        <v>4466.7840000000006</v>
      </c>
      <c r="J43" s="61">
        <v>7342</v>
      </c>
      <c r="K43" s="60">
        <v>203</v>
      </c>
      <c r="L43" s="61">
        <v>52803.784</v>
      </c>
      <c r="M43" s="59"/>
      <c r="N43" s="60">
        <v>4466.7840000000006</v>
      </c>
      <c r="O43" s="60">
        <v>203</v>
      </c>
      <c r="P43" s="62">
        <v>45461.784</v>
      </c>
      <c r="R43" s="63">
        <f t="shared" si="0"/>
        <v>32.002293333333334</v>
      </c>
      <c r="S43" s="63">
        <f>R43/HLOOKUP(prog_header!$I$16,'selections(hide)'!$L$34:$S$41,MATCH(prog_header!$I$15,'selections(hide)'!$K$34:$K$41,FALSE))</f>
        <v>32.002293333333334</v>
      </c>
      <c r="U43" s="35">
        <f t="shared" si="1"/>
        <v>33.987475151515156</v>
      </c>
      <c r="V43" s="35">
        <v>39</v>
      </c>
    </row>
    <row r="44" spans="1:22" ht="14.5" x14ac:dyDescent="0.35">
      <c r="A44" s="36">
        <v>36</v>
      </c>
      <c r="B44" s="64"/>
      <c r="C44" s="74"/>
      <c r="D44" s="36"/>
      <c r="E44" s="58">
        <v>39609</v>
      </c>
      <c r="F44" s="68"/>
      <c r="G44" s="59" t="s">
        <v>139</v>
      </c>
      <c r="H44" s="68"/>
      <c r="I44" s="60">
        <v>4303.5300000000007</v>
      </c>
      <c r="J44" s="61">
        <v>7129</v>
      </c>
      <c r="K44" s="60">
        <v>198</v>
      </c>
      <c r="L44" s="61">
        <v>51239.53</v>
      </c>
      <c r="M44" s="59"/>
      <c r="N44" s="60">
        <v>4303.5300000000007</v>
      </c>
      <c r="O44" s="60">
        <v>198</v>
      </c>
      <c r="P44" s="62">
        <v>44110.53</v>
      </c>
      <c r="R44" s="63">
        <f t="shared" si="0"/>
        <v>31.054260606060605</v>
      </c>
      <c r="S44" s="63">
        <f>R44/HLOOKUP(prog_header!$I$16,'selections(hide)'!$L$34:$S$41,MATCH(prog_header!$I$15,'selections(hide)'!$K$34:$K$41,FALSE))</f>
        <v>31.054260606060605</v>
      </c>
      <c r="U44" s="35">
        <f t="shared" si="1"/>
        <v>35.022806060606058</v>
      </c>
      <c r="V44" s="35">
        <v>40</v>
      </c>
    </row>
    <row r="45" spans="1:22" ht="14.5" x14ac:dyDescent="0.35">
      <c r="A45" s="36">
        <v>35</v>
      </c>
      <c r="B45" s="64"/>
      <c r="C45" s="74"/>
      <c r="D45" s="36"/>
      <c r="E45" s="58">
        <v>38460</v>
      </c>
      <c r="F45" s="68"/>
      <c r="G45" s="59" t="s">
        <v>139</v>
      </c>
      <c r="H45" s="68"/>
      <c r="I45" s="60">
        <v>4144.9680000000008</v>
      </c>
      <c r="J45" s="61">
        <v>6922</v>
      </c>
      <c r="K45" s="60">
        <v>192</v>
      </c>
      <c r="L45" s="61">
        <v>49718.968000000001</v>
      </c>
      <c r="M45" s="59"/>
      <c r="N45" s="60">
        <v>4144.9680000000008</v>
      </c>
      <c r="O45" s="60">
        <v>192</v>
      </c>
      <c r="P45" s="62">
        <v>42796.968000000001</v>
      </c>
      <c r="R45" s="63">
        <f t="shared" si="0"/>
        <v>30.13270787878788</v>
      </c>
      <c r="S45" s="63">
        <f>R45/HLOOKUP(prog_header!$I$16,'selections(hide)'!$L$34:$S$41,MATCH(prog_header!$I$15,'selections(hide)'!$K$34:$K$41,FALSE))</f>
        <v>30.13270787878788</v>
      </c>
      <c r="U45" s="35">
        <f t="shared" si="1"/>
        <v>36.091869090909093</v>
      </c>
      <c r="V45" s="35">
        <v>41</v>
      </c>
    </row>
    <row r="46" spans="1:22" ht="14.5" x14ac:dyDescent="0.35">
      <c r="A46" s="36">
        <v>34</v>
      </c>
      <c r="B46" s="64"/>
      <c r="C46" s="74"/>
      <c r="D46" s="36"/>
      <c r="E46" s="58">
        <v>37345</v>
      </c>
      <c r="F46" s="68"/>
      <c r="G46" s="59" t="s">
        <v>139</v>
      </c>
      <c r="H46" s="68"/>
      <c r="I46" s="60">
        <v>3991.0980000000004</v>
      </c>
      <c r="J46" s="61">
        <v>6722</v>
      </c>
      <c r="K46" s="60">
        <v>186</v>
      </c>
      <c r="L46" s="61">
        <v>48244.097999999998</v>
      </c>
      <c r="M46" s="59"/>
      <c r="N46" s="60">
        <v>3991.0980000000004</v>
      </c>
      <c r="O46" s="60">
        <v>186</v>
      </c>
      <c r="P46" s="62">
        <v>41522.097999999998</v>
      </c>
      <c r="R46" s="63">
        <f t="shared" si="0"/>
        <v>29.23884727272727</v>
      </c>
      <c r="S46" s="63">
        <f>R46/HLOOKUP(prog_header!$I$16,'selections(hide)'!$L$34:$S$41,MATCH(prog_header!$I$15,'selections(hide)'!$K$34:$K$41,FALSE))</f>
        <v>29.23884727272727</v>
      </c>
      <c r="U46" s="35">
        <f t="shared" si="1"/>
        <v>37.191383030303029</v>
      </c>
      <c r="V46" s="35">
        <v>42</v>
      </c>
    </row>
    <row r="47" spans="1:22" ht="14.5" x14ac:dyDescent="0.35">
      <c r="A47" s="36">
        <v>33</v>
      </c>
      <c r="B47" s="64"/>
      <c r="C47" s="74"/>
      <c r="D47" s="36"/>
      <c r="E47" s="58">
        <v>36261</v>
      </c>
      <c r="F47" s="68"/>
      <c r="G47" s="59" t="s">
        <v>139</v>
      </c>
      <c r="H47" s="68"/>
      <c r="I47" s="60">
        <v>3841.5060000000003</v>
      </c>
      <c r="J47" s="61">
        <v>6526</v>
      </c>
      <c r="K47" s="60">
        <v>181</v>
      </c>
      <c r="L47" s="61">
        <v>46809.506000000001</v>
      </c>
      <c r="M47" s="59"/>
      <c r="N47" s="60">
        <v>3841.5060000000003</v>
      </c>
      <c r="O47" s="60">
        <v>181</v>
      </c>
      <c r="P47" s="62">
        <v>40283.506000000001</v>
      </c>
      <c r="R47" s="63">
        <f t="shared" si="0"/>
        <v>28.369397575757578</v>
      </c>
      <c r="S47" s="63">
        <f>R47/HLOOKUP(prog_header!$I$16,'selections(hide)'!$L$34:$S$41,MATCH(prog_header!$I$15,'selections(hide)'!$K$34:$K$41,FALSE))</f>
        <v>28.369397575757578</v>
      </c>
      <c r="U47" s="35">
        <f t="shared" si="1"/>
        <v>38.324796363636366</v>
      </c>
      <c r="V47" s="35">
        <v>43</v>
      </c>
    </row>
    <row r="48" spans="1:22" ht="14.5" x14ac:dyDescent="0.35">
      <c r="A48" s="36">
        <v>32</v>
      </c>
      <c r="B48" s="64"/>
      <c r="C48" s="75" t="s">
        <v>142</v>
      </c>
      <c r="D48" s="36"/>
      <c r="E48" s="58">
        <v>35211</v>
      </c>
      <c r="F48" s="68"/>
      <c r="G48" s="59" t="s">
        <v>139</v>
      </c>
      <c r="H48" s="68"/>
      <c r="I48" s="60">
        <v>3696.6060000000002</v>
      </c>
      <c r="J48" s="61">
        <v>6337</v>
      </c>
      <c r="K48" s="60">
        <v>176</v>
      </c>
      <c r="L48" s="61">
        <v>45420.606</v>
      </c>
      <c r="M48" s="59"/>
      <c r="N48" s="60">
        <v>3696.6060000000002</v>
      </c>
      <c r="O48" s="60">
        <v>176</v>
      </c>
      <c r="P48" s="62">
        <v>39083.606</v>
      </c>
      <c r="R48" s="63">
        <f t="shared" si="0"/>
        <v>27.527639999999998</v>
      </c>
      <c r="S48" s="63">
        <f>R48/HLOOKUP(prog_header!$I$16,'selections(hide)'!$L$34:$S$41,MATCH(prog_header!$I$15,'selections(hide)'!$K$34:$K$41,FALSE))</f>
        <v>27.527639999999998</v>
      </c>
      <c r="U48" s="35">
        <f t="shared" si="1"/>
        <v>39.491335757575754</v>
      </c>
      <c r="V48" s="35">
        <v>44</v>
      </c>
    </row>
    <row r="49" spans="1:22" ht="12.75" customHeight="1" x14ac:dyDescent="0.35">
      <c r="A49" s="36">
        <v>31</v>
      </c>
      <c r="B49" s="65"/>
      <c r="C49" s="247" t="s">
        <v>143</v>
      </c>
      <c r="D49" s="36"/>
      <c r="E49" s="58">
        <v>34189</v>
      </c>
      <c r="F49" s="68"/>
      <c r="G49" s="59" t="s">
        <v>139</v>
      </c>
      <c r="H49" s="68"/>
      <c r="I49" s="60">
        <v>3555.57</v>
      </c>
      <c r="J49" s="61">
        <v>6154</v>
      </c>
      <c r="K49" s="60">
        <v>170</v>
      </c>
      <c r="L49" s="61">
        <v>44068.57</v>
      </c>
      <c r="M49" s="59"/>
      <c r="N49" s="60">
        <v>3555.57</v>
      </c>
      <c r="O49" s="60">
        <v>170</v>
      </c>
      <c r="P49" s="62">
        <v>37914.57</v>
      </c>
      <c r="R49" s="63">
        <f t="shared" si="0"/>
        <v>26.708224242424244</v>
      </c>
      <c r="S49" s="63">
        <f>R49/HLOOKUP(prog_header!$I$16,'selections(hide)'!$L$34:$S$41,MATCH(prog_header!$I$15,'selections(hide)'!$K$34:$K$41,FALSE))</f>
        <v>26.708224242424244</v>
      </c>
      <c r="U49" s="35">
        <f t="shared" si="1"/>
        <v>40.69298666666667</v>
      </c>
      <c r="V49" s="35">
        <v>45</v>
      </c>
    </row>
    <row r="50" spans="1:22" ht="14.5" x14ac:dyDescent="0.35">
      <c r="A50" s="36">
        <v>30</v>
      </c>
      <c r="B50" s="65"/>
      <c r="C50" s="248"/>
      <c r="D50" s="36"/>
      <c r="E50" s="58">
        <v>33199</v>
      </c>
      <c r="F50" s="68"/>
      <c r="G50" s="59" t="s">
        <v>139</v>
      </c>
      <c r="H50" s="68"/>
      <c r="I50" s="60">
        <v>3418.9500000000003</v>
      </c>
      <c r="J50" s="61">
        <v>5975</v>
      </c>
      <c r="K50" s="60">
        <v>165</v>
      </c>
      <c r="L50" s="61">
        <v>42757.95</v>
      </c>
      <c r="M50" s="59"/>
      <c r="N50" s="60">
        <v>3418.9500000000003</v>
      </c>
      <c r="O50" s="60">
        <v>165</v>
      </c>
      <c r="P50" s="62">
        <v>36782.949999999997</v>
      </c>
      <c r="R50" s="63">
        <f t="shared" si="0"/>
        <v>25.91390909090909</v>
      </c>
      <c r="S50" s="63">
        <f>R50/HLOOKUP(prog_header!$I$16,'selections(hide)'!$L$34:$S$41,MATCH(prog_header!$I$15,'selections(hide)'!$K$34:$K$41,FALSE))</f>
        <v>25.91390909090909</v>
      </c>
      <c r="U50" s="35">
        <f t="shared" si="1"/>
        <v>41.93060606060606</v>
      </c>
      <c r="V50" s="35">
        <v>46</v>
      </c>
    </row>
    <row r="51" spans="1:22" ht="14.5" x14ac:dyDescent="0.35">
      <c r="A51" s="36">
        <v>29</v>
      </c>
      <c r="B51" s="65"/>
      <c r="C51" s="248"/>
      <c r="D51" s="36"/>
      <c r="E51" s="58">
        <v>32236</v>
      </c>
      <c r="F51" s="68"/>
      <c r="G51" s="59" t="s">
        <v>139</v>
      </c>
      <c r="H51" s="68"/>
      <c r="I51" s="60">
        <v>3286.0560000000005</v>
      </c>
      <c r="J51" s="61">
        <v>5802</v>
      </c>
      <c r="K51" s="60">
        <v>161</v>
      </c>
      <c r="L51" s="61">
        <v>41485.055999999997</v>
      </c>
      <c r="M51" s="59"/>
      <c r="N51" s="60">
        <v>3286.0560000000005</v>
      </c>
      <c r="O51" s="60">
        <v>161</v>
      </c>
      <c r="P51" s="62">
        <v>35683.055999999997</v>
      </c>
      <c r="R51" s="63">
        <f t="shared" si="0"/>
        <v>25.142458181818181</v>
      </c>
      <c r="S51" s="63">
        <f>R51/HLOOKUP(prog_header!$I$16,'selections(hide)'!$L$34:$S$41,MATCH(prog_header!$I$15,'selections(hide)'!$K$34:$K$41,FALSE))</f>
        <v>25.142458181818181</v>
      </c>
      <c r="U51" s="35">
        <f t="shared" si="1"/>
        <v>43.20609575757576</v>
      </c>
      <c r="V51" s="35">
        <v>47</v>
      </c>
    </row>
    <row r="52" spans="1:22" ht="14.5" x14ac:dyDescent="0.35">
      <c r="A52" s="36">
        <v>28</v>
      </c>
      <c r="B52" s="65"/>
      <c r="C52" s="248"/>
      <c r="D52" s="36"/>
      <c r="E52" s="58">
        <v>31302</v>
      </c>
      <c r="F52" s="68"/>
      <c r="G52" s="59" t="s">
        <v>139</v>
      </c>
      <c r="H52" s="68"/>
      <c r="I52" s="60">
        <v>3157.1640000000002</v>
      </c>
      <c r="J52" s="61">
        <v>5634</v>
      </c>
      <c r="K52" s="60">
        <v>156</v>
      </c>
      <c r="L52" s="61">
        <v>40249.163999999997</v>
      </c>
      <c r="M52" s="59"/>
      <c r="N52" s="60">
        <v>3157.1640000000002</v>
      </c>
      <c r="O52" s="60">
        <v>156</v>
      </c>
      <c r="P52" s="62">
        <v>34615.163999999997</v>
      </c>
      <c r="R52" s="63">
        <f t="shared" si="0"/>
        <v>24.393432727272724</v>
      </c>
      <c r="S52" s="63">
        <f>R52/HLOOKUP(prog_header!$I$16,'selections(hide)'!$L$34:$S$41,MATCH(prog_header!$I$15,'selections(hide)'!$K$34:$K$41,FALSE))</f>
        <v>24.393432727272724</v>
      </c>
      <c r="U52" s="35">
        <f t="shared" si="1"/>
        <v>44.739341818181821</v>
      </c>
      <c r="V52" s="35">
        <v>48</v>
      </c>
    </row>
    <row r="53" spans="1:22" ht="14.5" x14ac:dyDescent="0.35">
      <c r="A53" s="36">
        <v>27</v>
      </c>
      <c r="B53" s="74"/>
      <c r="C53" s="248"/>
      <c r="D53" s="36"/>
      <c r="E53" s="58">
        <v>30395</v>
      </c>
      <c r="F53" s="68"/>
      <c r="G53" s="59" t="s">
        <v>139</v>
      </c>
      <c r="H53" s="68"/>
      <c r="I53" s="60">
        <v>3031.998</v>
      </c>
      <c r="J53" s="61">
        <v>5471</v>
      </c>
      <c r="K53" s="60">
        <v>151</v>
      </c>
      <c r="L53" s="61">
        <v>39048.998</v>
      </c>
      <c r="M53" s="59"/>
      <c r="N53" s="60">
        <v>3031.998</v>
      </c>
      <c r="O53" s="60">
        <v>151</v>
      </c>
      <c r="P53" s="62">
        <v>33577.998</v>
      </c>
      <c r="R53" s="63">
        <f t="shared" si="0"/>
        <v>23.666059393939392</v>
      </c>
      <c r="S53" s="63">
        <f>R53/HLOOKUP(prog_header!$I$16,'selections(hide)'!$L$34:$S$41,MATCH(prog_header!$I$15,'selections(hide)'!$K$34:$K$41,FALSE))</f>
        <v>23.666059393939392</v>
      </c>
      <c r="U53" s="35">
        <f t="shared" si="1"/>
        <v>45.871981818181823</v>
      </c>
      <c r="V53" s="35">
        <v>49</v>
      </c>
    </row>
    <row r="54" spans="1:22" ht="14.5" x14ac:dyDescent="0.35">
      <c r="A54" s="36">
        <v>26</v>
      </c>
      <c r="B54" s="74"/>
      <c r="C54" s="248"/>
      <c r="D54" s="36"/>
      <c r="E54" s="58">
        <v>29515</v>
      </c>
      <c r="F54" s="68"/>
      <c r="G54" s="59" t="s">
        <v>139</v>
      </c>
      <c r="H54" s="68"/>
      <c r="I54" s="60">
        <v>2910.5580000000004</v>
      </c>
      <c r="J54" s="61">
        <v>5312</v>
      </c>
      <c r="K54" s="60">
        <v>147</v>
      </c>
      <c r="L54" s="61">
        <v>37884.558000000005</v>
      </c>
      <c r="M54" s="59"/>
      <c r="N54" s="60">
        <v>2910.5580000000004</v>
      </c>
      <c r="O54" s="60">
        <v>147</v>
      </c>
      <c r="P54" s="62">
        <v>32572.558000000001</v>
      </c>
      <c r="R54" s="63">
        <f t="shared" si="0"/>
        <v>22.960338181818184</v>
      </c>
      <c r="S54" s="63">
        <f>R54/HLOOKUP(prog_header!$I$16,'selections(hide)'!$L$34:$S$41,MATCH(prog_header!$I$15,'selections(hide)'!$K$34:$K$41,FALSE))</f>
        <v>22.960338181818184</v>
      </c>
      <c r="U54" s="35">
        <f t="shared" si="1"/>
        <v>47.266585333333332</v>
      </c>
      <c r="V54" s="35">
        <v>50</v>
      </c>
    </row>
    <row r="55" spans="1:22" ht="14.5" x14ac:dyDescent="0.35">
      <c r="A55" s="71">
        <v>25</v>
      </c>
      <c r="B55" s="76"/>
      <c r="C55" s="248"/>
      <c r="D55" s="57" t="s">
        <v>138</v>
      </c>
      <c r="E55" s="58">
        <v>28660</v>
      </c>
      <c r="F55" s="73"/>
      <c r="G55" s="59" t="s">
        <v>139</v>
      </c>
      <c r="H55" s="73"/>
      <c r="I55" s="60">
        <v>2792.5680000000002</v>
      </c>
      <c r="J55" s="61">
        <v>5158</v>
      </c>
      <c r="K55" s="60">
        <v>143</v>
      </c>
      <c r="L55" s="61">
        <v>36753.567999999999</v>
      </c>
      <c r="M55" s="59"/>
      <c r="N55" s="60">
        <v>2792.5680000000002</v>
      </c>
      <c r="O55" s="60">
        <v>143</v>
      </c>
      <c r="P55" s="62">
        <v>31595.567999999999</v>
      </c>
      <c r="R55" s="63">
        <f t="shared" si="0"/>
        <v>22.274889696969698</v>
      </c>
      <c r="S55" s="63">
        <f>R55/HLOOKUP(prog_header!$I$16,'selections(hide)'!$L$34:$S$41,MATCH(prog_header!$I$15,'selections(hide)'!$K$34:$K$41,FALSE))</f>
        <v>22.274889696969698</v>
      </c>
      <c r="U55" s="35">
        <f t="shared" si="1"/>
        <v>48.701817939393948</v>
      </c>
      <c r="V55" s="35">
        <v>51</v>
      </c>
    </row>
    <row r="56" spans="1:22" ht="14.5" x14ac:dyDescent="0.35">
      <c r="A56" s="36">
        <v>24</v>
      </c>
      <c r="B56" s="74"/>
      <c r="C56" s="248"/>
      <c r="D56" s="36"/>
      <c r="E56" s="58">
        <v>27830</v>
      </c>
      <c r="F56" s="68"/>
      <c r="G56" s="59" t="s">
        <v>139</v>
      </c>
      <c r="H56" s="68"/>
      <c r="I56" s="60">
        <v>2678.0280000000002</v>
      </c>
      <c r="J56" s="61">
        <v>5009</v>
      </c>
      <c r="K56" s="60">
        <v>139</v>
      </c>
      <c r="L56" s="61">
        <v>35656.027999999998</v>
      </c>
      <c r="M56" s="59"/>
      <c r="N56" s="60">
        <v>2678.0280000000002</v>
      </c>
      <c r="O56" s="60">
        <v>139</v>
      </c>
      <c r="P56" s="62">
        <v>30647.027999999998</v>
      </c>
      <c r="R56" s="63">
        <f t="shared" si="0"/>
        <v>21.609713939393938</v>
      </c>
      <c r="S56" s="63">
        <f>R56/HLOOKUP(prog_header!$I$16,'selections(hide)'!$L$34:$S$41,MATCH(prog_header!$I$15,'selections(hide)'!$K$34:$K$41,FALSE))</f>
        <v>21.609713939393938</v>
      </c>
      <c r="U56" s="35">
        <f t="shared" si="1"/>
        <v>50.181803151515155</v>
      </c>
      <c r="V56" s="35">
        <v>52</v>
      </c>
    </row>
    <row r="57" spans="1:22" ht="14.5" x14ac:dyDescent="0.35">
      <c r="A57" s="36">
        <v>23</v>
      </c>
      <c r="B57" s="75" t="s">
        <v>144</v>
      </c>
      <c r="C57" s="249"/>
      <c r="D57" s="36"/>
      <c r="E57" s="58">
        <v>27025</v>
      </c>
      <c r="F57" s="68"/>
      <c r="G57" s="59" t="s">
        <v>139</v>
      </c>
      <c r="H57" s="68"/>
      <c r="I57" s="60">
        <v>2566.9380000000001</v>
      </c>
      <c r="J57" s="61">
        <v>4864</v>
      </c>
      <c r="K57" s="60">
        <v>135</v>
      </c>
      <c r="L57" s="61">
        <v>34590.938000000002</v>
      </c>
      <c r="M57" s="59"/>
      <c r="N57" s="60">
        <v>2566.9380000000001</v>
      </c>
      <c r="O57" s="60">
        <v>135</v>
      </c>
      <c r="P57" s="62">
        <v>29726.938000000002</v>
      </c>
      <c r="R57" s="63">
        <f t="shared" si="0"/>
        <v>20.964204848484851</v>
      </c>
      <c r="S57" s="63">
        <f>R57/HLOOKUP(prog_header!$I$16,'selections(hide)'!$L$34:$S$41,MATCH(prog_header!$I$15,'selections(hide)'!$K$34:$K$41,FALSE))</f>
        <v>20.964204848484851</v>
      </c>
      <c r="U57" s="35">
        <f t="shared" si="1"/>
        <v>51.7044304969697</v>
      </c>
      <c r="V57" s="35">
        <v>53</v>
      </c>
    </row>
    <row r="58" spans="1:22" ht="14.5" x14ac:dyDescent="0.35">
      <c r="A58" s="36">
        <v>22</v>
      </c>
      <c r="B58" s="64"/>
      <c r="C58" s="65"/>
      <c r="D58" s="36"/>
      <c r="E58" s="58">
        <v>26243</v>
      </c>
      <c r="F58" s="68"/>
      <c r="G58" s="59" t="s">
        <v>145</v>
      </c>
      <c r="H58" s="68"/>
      <c r="I58" s="60">
        <v>2459.0220000000004</v>
      </c>
      <c r="J58" s="77">
        <v>5904</v>
      </c>
      <c r="K58" s="60">
        <v>131</v>
      </c>
      <c r="L58" s="61">
        <v>34737.021999999997</v>
      </c>
      <c r="M58" s="59"/>
      <c r="N58" s="60">
        <v>2459.0220000000004</v>
      </c>
      <c r="O58" s="60">
        <v>131</v>
      </c>
      <c r="P58" s="62">
        <v>28833.022000000001</v>
      </c>
      <c r="R58" s="63">
        <f t="shared" si="0"/>
        <v>21.052740606060603</v>
      </c>
      <c r="S58" s="63">
        <f>R58/HLOOKUP(prog_header!$I$16,'selections(hide)'!$L$34:$S$41,MATCH(prog_header!$I$15,'selections(hide)'!$K$34:$K$41,FALSE))</f>
        <v>21.052740606060603</v>
      </c>
      <c r="U58" s="35">
        <f t="shared" si="1"/>
        <v>53.27241650909091</v>
      </c>
      <c r="V58" s="35">
        <v>54</v>
      </c>
    </row>
    <row r="59" spans="1:22" ht="14.5" x14ac:dyDescent="0.35">
      <c r="A59" s="36">
        <v>21</v>
      </c>
      <c r="B59" s="64"/>
      <c r="C59" s="65"/>
      <c r="D59" s="36"/>
      <c r="E59" s="58">
        <v>25482</v>
      </c>
      <c r="F59" s="68"/>
      <c r="G59" s="59" t="s">
        <v>145</v>
      </c>
      <c r="H59" s="68"/>
      <c r="I59" s="60">
        <v>2354.0040000000004</v>
      </c>
      <c r="J59" s="77">
        <v>5733</v>
      </c>
      <c r="K59" s="60">
        <v>127</v>
      </c>
      <c r="L59" s="61">
        <v>33696.004000000001</v>
      </c>
      <c r="M59" s="59"/>
      <c r="N59" s="60">
        <v>2354.0040000000004</v>
      </c>
      <c r="O59" s="60">
        <v>127</v>
      </c>
      <c r="P59" s="62">
        <v>27963.004000000001</v>
      </c>
      <c r="R59" s="63">
        <f t="shared" si="0"/>
        <v>20.421820606060606</v>
      </c>
      <c r="S59" s="63">
        <f>R59/HLOOKUP(prog_header!$I$16,'selections(hide)'!$L$34:$S$41,MATCH(prog_header!$I$15,'selections(hide)'!$K$34:$K$41,FALSE))</f>
        <v>20.421820606060606</v>
      </c>
      <c r="U59" s="35">
        <f t="shared" si="1"/>
        <v>54.888575151515155</v>
      </c>
      <c r="V59" s="35">
        <v>55</v>
      </c>
    </row>
    <row r="60" spans="1:22" ht="14.5" x14ac:dyDescent="0.35">
      <c r="A60" s="36">
        <v>20</v>
      </c>
      <c r="B60" s="64"/>
      <c r="C60" s="65"/>
      <c r="D60" s="36"/>
      <c r="E60" s="58">
        <v>24771</v>
      </c>
      <c r="F60" s="68"/>
      <c r="G60" s="59" t="s">
        <v>145</v>
      </c>
      <c r="H60" s="68"/>
      <c r="I60" s="60">
        <v>2255.886</v>
      </c>
      <c r="J60" s="77">
        <v>5573</v>
      </c>
      <c r="K60" s="60">
        <v>123</v>
      </c>
      <c r="L60" s="61">
        <v>32722.885999999999</v>
      </c>
      <c r="M60" s="59"/>
      <c r="N60" s="60">
        <v>2255.886</v>
      </c>
      <c r="O60" s="60">
        <v>123</v>
      </c>
      <c r="P60" s="62">
        <v>27149.885999999999</v>
      </c>
      <c r="R60" s="63">
        <f t="shared" si="0"/>
        <v>19.832052121212122</v>
      </c>
      <c r="S60" s="63">
        <f>R60/HLOOKUP(prog_header!$I$16,'selections(hide)'!$L$34:$S$41,MATCH(prog_header!$I$15,'selections(hide)'!$K$34:$K$41,FALSE))</f>
        <v>19.832052121212122</v>
      </c>
      <c r="U60" s="35">
        <f t="shared" si="1"/>
        <v>56.550795951515155</v>
      </c>
      <c r="V60" s="35">
        <v>56</v>
      </c>
    </row>
    <row r="61" spans="1:22" ht="14.5" x14ac:dyDescent="0.35">
      <c r="A61" s="36">
        <v>19</v>
      </c>
      <c r="B61" s="64"/>
      <c r="C61" s="74"/>
      <c r="D61" s="36"/>
      <c r="E61" s="58">
        <v>24029</v>
      </c>
      <c r="F61" s="68"/>
      <c r="G61" s="59" t="s">
        <v>145</v>
      </c>
      <c r="H61" s="68"/>
      <c r="I61" s="60">
        <v>2153.4900000000002</v>
      </c>
      <c r="J61" s="77">
        <v>5406</v>
      </c>
      <c r="K61" s="60">
        <v>120</v>
      </c>
      <c r="L61" s="61">
        <v>31708.49</v>
      </c>
      <c r="M61" s="59"/>
      <c r="N61" s="60">
        <v>2153.4900000000002</v>
      </c>
      <c r="O61" s="60">
        <v>120</v>
      </c>
      <c r="P61" s="62">
        <v>26302.49</v>
      </c>
      <c r="R61" s="63">
        <f t="shared" si="0"/>
        <v>19.217266666666667</v>
      </c>
      <c r="S61" s="63">
        <f>R61/HLOOKUP(prog_header!$I$16,'selections(hide)'!$L$34:$S$41,MATCH(prog_header!$I$15,'selections(hide)'!$K$34:$K$41,FALSE))</f>
        <v>19.217266666666667</v>
      </c>
      <c r="U61" s="35">
        <f t="shared" si="1"/>
        <v>58.267520800000007</v>
      </c>
      <c r="V61" s="35">
        <v>57</v>
      </c>
    </row>
    <row r="62" spans="1:22" ht="14.5" x14ac:dyDescent="0.35">
      <c r="A62" s="36">
        <v>18</v>
      </c>
      <c r="B62" s="78"/>
      <c r="C62" s="74"/>
      <c r="D62" s="36"/>
      <c r="E62" s="58">
        <v>23334</v>
      </c>
      <c r="F62" s="68"/>
      <c r="G62" s="59" t="s">
        <v>145</v>
      </c>
      <c r="H62" s="68"/>
      <c r="I62" s="60">
        <v>2057.5800000000004</v>
      </c>
      <c r="J62" s="77">
        <v>5250</v>
      </c>
      <c r="K62" s="60">
        <v>116</v>
      </c>
      <c r="L62" s="61">
        <v>30757.58</v>
      </c>
      <c r="M62" s="59"/>
      <c r="N62" s="60">
        <v>2057.5800000000004</v>
      </c>
      <c r="O62" s="60">
        <v>116</v>
      </c>
      <c r="P62" s="62">
        <v>25507.58</v>
      </c>
      <c r="R62" s="63">
        <f t="shared" si="0"/>
        <v>18.640957575757575</v>
      </c>
      <c r="S62" s="63">
        <f>R62/HLOOKUP(prog_header!$I$16,'selections(hide)'!$L$34:$S$41,MATCH(prog_header!$I$15,'selections(hide)'!$K$34:$K$41,FALSE))</f>
        <v>18.640957575757575</v>
      </c>
      <c r="U62" s="35">
        <f t="shared" si="1"/>
        <v>60.036444363636363</v>
      </c>
      <c r="V62" s="35">
        <v>58</v>
      </c>
    </row>
    <row r="63" spans="1:22" ht="14.5" x14ac:dyDescent="0.35">
      <c r="A63" s="36">
        <v>17</v>
      </c>
      <c r="B63" s="78"/>
      <c r="C63" s="75"/>
      <c r="D63" s="36"/>
      <c r="E63" s="58">
        <v>22659</v>
      </c>
      <c r="F63" s="68"/>
      <c r="G63" s="59" t="s">
        <v>145</v>
      </c>
      <c r="H63" s="68"/>
      <c r="I63" s="60">
        <v>1964.43</v>
      </c>
      <c r="J63" s="77">
        <v>5098</v>
      </c>
      <c r="K63" s="60">
        <v>113</v>
      </c>
      <c r="L63" s="61">
        <v>29834.43</v>
      </c>
      <c r="M63" s="59"/>
      <c r="N63" s="60">
        <v>1964.43</v>
      </c>
      <c r="O63" s="60">
        <v>113</v>
      </c>
      <c r="P63" s="62">
        <v>24736.43</v>
      </c>
      <c r="R63" s="63">
        <f t="shared" si="0"/>
        <v>18.081472727272729</v>
      </c>
      <c r="S63" s="63">
        <f>R63/HLOOKUP(prog_header!$I$16,'selections(hide)'!$L$34:$S$41,MATCH(prog_header!$I$15,'selections(hide)'!$K$34:$K$41,FALSE))</f>
        <v>18.081472727272729</v>
      </c>
      <c r="U63" s="35">
        <f t="shared" si="1"/>
        <v>61.860283175757573</v>
      </c>
      <c r="V63" s="35">
        <v>59</v>
      </c>
    </row>
    <row r="64" spans="1:22" ht="14.5" x14ac:dyDescent="0.35">
      <c r="A64" s="36">
        <v>16</v>
      </c>
      <c r="B64" s="70"/>
      <c r="C64" s="75"/>
      <c r="D64" s="36"/>
      <c r="E64" s="58">
        <v>22017</v>
      </c>
      <c r="F64" s="68"/>
      <c r="G64" s="59" t="s">
        <v>145</v>
      </c>
      <c r="H64" s="68"/>
      <c r="I64" s="60">
        <v>1875.8340000000001</v>
      </c>
      <c r="J64" s="77">
        <v>4953</v>
      </c>
      <c r="K64" s="60">
        <v>110</v>
      </c>
      <c r="L64" s="61">
        <v>28955.833999999999</v>
      </c>
      <c r="M64" s="59"/>
      <c r="N64" s="60">
        <v>1875.8340000000001</v>
      </c>
      <c r="O64" s="60">
        <v>110</v>
      </c>
      <c r="P64" s="62">
        <v>24002.833999999999</v>
      </c>
      <c r="R64" s="63">
        <f t="shared" si="0"/>
        <v>17.548990303030301</v>
      </c>
      <c r="S64" s="63">
        <f>R64/HLOOKUP(prog_header!$I$16,'selections(hide)'!$L$34:$S$41,MATCH(prog_header!$I$15,'selections(hide)'!$K$34:$K$41,FALSE))</f>
        <v>17.548990303030301</v>
      </c>
      <c r="U64" s="35">
        <f t="shared" si="1"/>
        <v>63.736612993939403</v>
      </c>
      <c r="V64" s="35">
        <v>60</v>
      </c>
    </row>
    <row r="65" spans="1:22" ht="14.5" x14ac:dyDescent="0.35">
      <c r="A65" s="36">
        <v>15</v>
      </c>
      <c r="B65" s="70"/>
      <c r="C65" s="74"/>
      <c r="D65" s="36"/>
      <c r="E65" s="58">
        <v>21414</v>
      </c>
      <c r="F65" s="68"/>
      <c r="G65" s="59" t="s">
        <v>145</v>
      </c>
      <c r="H65" s="68"/>
      <c r="I65" s="60">
        <v>1792.6200000000001</v>
      </c>
      <c r="J65" s="77">
        <v>4818</v>
      </c>
      <c r="K65" s="60">
        <v>107</v>
      </c>
      <c r="L65" s="61">
        <v>28131.62</v>
      </c>
      <c r="M65" s="59"/>
      <c r="N65" s="60">
        <v>1792.6200000000001</v>
      </c>
      <c r="O65" s="60">
        <v>107</v>
      </c>
      <c r="P65" s="62">
        <v>23313.62</v>
      </c>
      <c r="R65" s="63">
        <f t="shared" si="0"/>
        <v>17.049466666666667</v>
      </c>
      <c r="S65" s="63">
        <f>R65/HLOOKUP(prog_header!$I$16,'selections(hide)'!$L$34:$S$41,MATCH(prog_header!$I$15,'selections(hide)'!$K$34:$K$41,FALSE))</f>
        <v>17.049466666666667</v>
      </c>
      <c r="U65" s="35">
        <f t="shared" si="1"/>
        <v>65.669968533333332</v>
      </c>
      <c r="V65" s="35">
        <v>61</v>
      </c>
    </row>
    <row r="66" spans="1:22" ht="14.5" x14ac:dyDescent="0.35">
      <c r="A66" s="36">
        <v>14</v>
      </c>
      <c r="B66" s="70"/>
      <c r="C66" s="75" t="s">
        <v>51</v>
      </c>
      <c r="D66" s="36"/>
      <c r="E66" s="58">
        <v>20836</v>
      </c>
      <c r="F66" s="68"/>
      <c r="G66" s="59" t="s">
        <v>145</v>
      </c>
      <c r="H66" s="68"/>
      <c r="I66" s="60">
        <v>1712.8560000000002</v>
      </c>
      <c r="J66" s="77">
        <v>4688</v>
      </c>
      <c r="K66" s="60">
        <v>104</v>
      </c>
      <c r="L66" s="61">
        <v>27340.856</v>
      </c>
      <c r="M66" s="59"/>
      <c r="N66" s="60">
        <v>1712.8560000000002</v>
      </c>
      <c r="O66" s="60">
        <v>104</v>
      </c>
      <c r="P66" s="62">
        <v>22652.856</v>
      </c>
      <c r="R66" s="63">
        <f t="shared" si="0"/>
        <v>16.570215757575756</v>
      </c>
      <c r="S66" s="63">
        <f>R66/HLOOKUP(prog_header!$I$16,'selections(hide)'!$L$34:$S$41,MATCH(prog_header!$I$15,'selections(hide)'!$K$34:$K$41,FALSE))</f>
        <v>16.570215757575756</v>
      </c>
      <c r="U66" s="35">
        <f t="shared" si="1"/>
        <v>67.661756775757581</v>
      </c>
      <c r="V66" s="35">
        <v>62</v>
      </c>
    </row>
    <row r="67" spans="1:22" ht="14.5" x14ac:dyDescent="0.35">
      <c r="A67" s="36">
        <v>13</v>
      </c>
      <c r="B67" s="65"/>
      <c r="C67" s="78"/>
      <c r="D67" s="36"/>
      <c r="E67" s="58">
        <v>20275</v>
      </c>
      <c r="F67" s="68"/>
      <c r="G67" s="59" t="s">
        <v>145</v>
      </c>
      <c r="H67" s="68"/>
      <c r="I67" s="60">
        <v>1635.4380000000001</v>
      </c>
      <c r="J67" s="77">
        <v>4561</v>
      </c>
      <c r="K67" s="60">
        <v>101</v>
      </c>
      <c r="L67" s="61">
        <v>26572.438000000002</v>
      </c>
      <c r="M67" s="59"/>
      <c r="N67" s="60">
        <v>1635.4380000000001</v>
      </c>
      <c r="O67" s="60">
        <v>101</v>
      </c>
      <c r="P67" s="62">
        <v>22011.438000000002</v>
      </c>
      <c r="R67" s="63">
        <f t="shared" si="0"/>
        <v>16.104507878787881</v>
      </c>
      <c r="S67" s="63">
        <f>R67/HLOOKUP(prog_header!$I$16,'selections(hide)'!$L$34:$S$41,MATCH(prog_header!$I$15,'selections(hide)'!$K$34:$K$41,FALSE))</f>
        <v>16.104507878787881</v>
      </c>
      <c r="U67" s="35">
        <f t="shared" si="1"/>
        <v>69.712075151515151</v>
      </c>
      <c r="V67" s="35">
        <v>63</v>
      </c>
    </row>
    <row r="68" spans="1:22" ht="14.5" x14ac:dyDescent="0.35">
      <c r="A68" s="36">
        <v>12</v>
      </c>
      <c r="B68" s="65"/>
      <c r="C68" s="78"/>
      <c r="D68" s="36"/>
      <c r="E68" s="58">
        <v>19730</v>
      </c>
      <c r="F68" s="68"/>
      <c r="G68" s="59" t="s">
        <v>145</v>
      </c>
      <c r="H68" s="68"/>
      <c r="I68" s="60">
        <v>1560.2280000000001</v>
      </c>
      <c r="J68" s="77">
        <v>4439</v>
      </c>
      <c r="K68" s="60">
        <v>98</v>
      </c>
      <c r="L68" s="61">
        <v>25827.227999999999</v>
      </c>
      <c r="M68" s="59"/>
      <c r="N68" s="60">
        <v>1560.2280000000001</v>
      </c>
      <c r="O68" s="60">
        <v>98</v>
      </c>
      <c r="P68" s="62">
        <v>21388.227999999999</v>
      </c>
      <c r="R68" s="63">
        <f t="shared" si="0"/>
        <v>15.652865454545454</v>
      </c>
      <c r="S68" s="63">
        <f>R68/HLOOKUP(prog_header!$I$16,'selections(hide)'!$L$34:$S$41,MATCH(prog_header!$I$15,'selections(hide)'!$K$34:$K$41,FALSE))</f>
        <v>15.652865454545454</v>
      </c>
      <c r="U68" s="35">
        <f t="shared" si="1"/>
        <v>71.824949745454546</v>
      </c>
      <c r="V68" s="35">
        <v>64</v>
      </c>
    </row>
    <row r="69" spans="1:22" ht="14.5" x14ac:dyDescent="0.35">
      <c r="A69" s="36">
        <v>11</v>
      </c>
      <c r="B69" s="74"/>
      <c r="C69" s="64"/>
      <c r="D69" s="36"/>
      <c r="E69" s="58">
        <v>19202</v>
      </c>
      <c r="F69" s="68"/>
      <c r="G69" s="59" t="s">
        <v>145</v>
      </c>
      <c r="H69" s="68"/>
      <c r="I69" s="60">
        <v>1487.364</v>
      </c>
      <c r="J69" s="77">
        <v>4320</v>
      </c>
      <c r="K69" s="60">
        <v>96</v>
      </c>
      <c r="L69" s="61">
        <v>25105.364000000001</v>
      </c>
      <c r="M69" s="59"/>
      <c r="N69" s="60">
        <v>1487.364</v>
      </c>
      <c r="O69" s="60">
        <v>96</v>
      </c>
      <c r="P69" s="62">
        <v>20785.364000000001</v>
      </c>
      <c r="R69" s="63">
        <f t="shared" si="0"/>
        <v>15.215372121212122</v>
      </c>
      <c r="S69" s="63">
        <f>R69/HLOOKUP(prog_header!$I$16,'selections(hide)'!$L$34:$S$41,MATCH(prog_header!$I$15,'selections(hide)'!$K$34:$K$41,FALSE))</f>
        <v>15.215372121212122</v>
      </c>
      <c r="U69" s="35">
        <f t="shared" si="1"/>
        <v>74.000575418181825</v>
      </c>
      <c r="V69" s="35">
        <v>65</v>
      </c>
    </row>
    <row r="70" spans="1:22" ht="14.5" x14ac:dyDescent="0.35">
      <c r="A70" s="36">
        <v>10</v>
      </c>
      <c r="B70" s="74"/>
      <c r="C70" s="64"/>
      <c r="D70" s="36"/>
      <c r="E70" s="58">
        <v>18688</v>
      </c>
      <c r="F70" s="68"/>
      <c r="G70" s="59" t="s">
        <v>145</v>
      </c>
      <c r="H70" s="68"/>
      <c r="I70" s="60">
        <v>1416.432</v>
      </c>
      <c r="J70" s="77">
        <v>4204</v>
      </c>
      <c r="K70" s="60">
        <v>93</v>
      </c>
      <c r="L70" s="61">
        <v>24401.432000000001</v>
      </c>
      <c r="M70" s="59"/>
      <c r="N70" s="60">
        <v>1416.432</v>
      </c>
      <c r="O70" s="60">
        <v>93</v>
      </c>
      <c r="P70" s="62">
        <v>20197.432000000001</v>
      </c>
      <c r="R70" s="63">
        <f t="shared" si="0"/>
        <v>14.788746666666666</v>
      </c>
      <c r="S70" s="63">
        <f>R70/HLOOKUP(prog_header!$I$16,'selections(hide)'!$L$34:$S$41,MATCH(prog_header!$I$15,'selections(hide)'!$K$34:$K$41,FALSE))</f>
        <v>14.788746666666666</v>
      </c>
      <c r="U70" s="35">
        <f t="shared" si="1"/>
        <v>76.240770351515152</v>
      </c>
      <c r="V70" s="35">
        <v>66</v>
      </c>
    </row>
    <row r="71" spans="1:22" ht="14.5" x14ac:dyDescent="0.35">
      <c r="A71" s="36">
        <v>9</v>
      </c>
      <c r="B71" s="74"/>
      <c r="C71" s="64"/>
      <c r="D71" s="36"/>
      <c r="E71" s="58">
        <v>18189</v>
      </c>
      <c r="F71" s="68"/>
      <c r="G71" s="59" t="s">
        <v>145</v>
      </c>
      <c r="H71" s="68"/>
      <c r="I71" s="60">
        <v>1347.5700000000002</v>
      </c>
      <c r="J71" s="77">
        <v>4092</v>
      </c>
      <c r="K71" s="60">
        <v>90</v>
      </c>
      <c r="L71" s="61">
        <v>23718.57</v>
      </c>
      <c r="M71" s="59"/>
      <c r="N71" s="60">
        <v>1347.5700000000002</v>
      </c>
      <c r="O71" s="60">
        <v>90</v>
      </c>
      <c r="P71" s="62">
        <v>19626.57</v>
      </c>
      <c r="R71" s="63">
        <f t="shared" si="0"/>
        <v>14.374890909090908</v>
      </c>
      <c r="S71" s="63">
        <f>R71/HLOOKUP(prog_header!$I$16,'selections(hide)'!$L$34:$S$41,MATCH(prog_header!$I$15,'selections(hide)'!$K$34:$K$41,FALSE))</f>
        <v>14.374890909090908</v>
      </c>
      <c r="U71" s="35">
        <f t="shared" si="1"/>
        <v>78.549052000000003</v>
      </c>
      <c r="V71" s="35">
        <v>67</v>
      </c>
    </row>
    <row r="72" spans="1:22" ht="14.5" x14ac:dyDescent="0.35">
      <c r="A72" s="36">
        <v>8</v>
      </c>
      <c r="B72" s="74"/>
      <c r="C72" s="64"/>
      <c r="D72" s="36"/>
      <c r="E72" s="58">
        <v>17751</v>
      </c>
      <c r="F72" s="68"/>
      <c r="G72" s="59" t="s">
        <v>145</v>
      </c>
      <c r="H72" s="68"/>
      <c r="I72" s="60">
        <v>1287.1260000000002</v>
      </c>
      <c r="J72" s="77">
        <v>3993</v>
      </c>
      <c r="K72" s="60">
        <v>88</v>
      </c>
      <c r="L72" s="61">
        <v>23119.126</v>
      </c>
      <c r="M72" s="59"/>
      <c r="N72" s="60">
        <v>1287.1260000000002</v>
      </c>
      <c r="O72" s="60">
        <v>88</v>
      </c>
      <c r="P72" s="62">
        <v>19126.126</v>
      </c>
      <c r="R72" s="63">
        <f t="shared" si="0"/>
        <v>14.011591515151515</v>
      </c>
      <c r="S72" s="63">
        <f>R72/HLOOKUP(prog_header!$I$16,'selections(hide)'!$L$34:$S$41,MATCH(prog_header!$I$15,'selections(hide)'!$K$34:$K$41,FALSE))</f>
        <v>14.011591515151515</v>
      </c>
      <c r="U72" s="35">
        <f t="shared" si="1"/>
        <v>80.92753083636363</v>
      </c>
      <c r="V72" s="35">
        <v>68</v>
      </c>
    </row>
    <row r="73" spans="1:22" ht="14.5" x14ac:dyDescent="0.35">
      <c r="A73" s="36">
        <v>7</v>
      </c>
      <c r="B73" s="74"/>
      <c r="C73" s="78"/>
      <c r="D73" s="36"/>
      <c r="E73" s="58">
        <v>17408</v>
      </c>
      <c r="F73" s="68"/>
      <c r="G73" s="59" t="s">
        <v>145</v>
      </c>
      <c r="H73" s="68"/>
      <c r="I73" s="60">
        <v>1239.7920000000001</v>
      </c>
      <c r="J73" s="77">
        <v>3916</v>
      </c>
      <c r="K73" s="60">
        <v>87</v>
      </c>
      <c r="L73" s="61">
        <v>22650.792000000001</v>
      </c>
      <c r="M73" s="59"/>
      <c r="N73" s="60">
        <v>1239.7920000000001</v>
      </c>
      <c r="O73" s="60">
        <v>87</v>
      </c>
      <c r="P73" s="62">
        <v>18734.792000000001</v>
      </c>
      <c r="R73" s="63">
        <f t="shared" si="0"/>
        <v>13.727752727272728</v>
      </c>
      <c r="S73" s="63">
        <f>R73/HLOOKUP(prog_header!$I$16,'selections(hide)'!$L$34:$S$41,MATCH(prog_header!$I$15,'selections(hide)'!$K$34:$K$41,FALSE))</f>
        <v>13.727752727272728</v>
      </c>
      <c r="U73" s="35">
        <f t="shared" si="1"/>
        <v>83.376206860606061</v>
      </c>
      <c r="V73" s="35">
        <v>69</v>
      </c>
    </row>
    <row r="74" spans="1:22" ht="14.5" x14ac:dyDescent="0.35">
      <c r="A74" s="36">
        <v>6</v>
      </c>
      <c r="B74" s="75" t="s">
        <v>146</v>
      </c>
      <c r="C74" s="74"/>
      <c r="D74" s="36"/>
      <c r="E74" s="58">
        <v>17082</v>
      </c>
      <c r="F74" s="68"/>
      <c r="G74" s="59" t="s">
        <v>145</v>
      </c>
      <c r="H74" s="68"/>
      <c r="I74" s="60">
        <v>1194.8040000000001</v>
      </c>
      <c r="J74" s="77">
        <v>3843</v>
      </c>
      <c r="K74" s="60">
        <v>85</v>
      </c>
      <c r="L74" s="61">
        <v>22204.804</v>
      </c>
      <c r="M74" s="59"/>
      <c r="N74" s="60">
        <v>1194.8040000000001</v>
      </c>
      <c r="O74" s="60">
        <v>85</v>
      </c>
      <c r="P74" s="62">
        <v>18361.804</v>
      </c>
      <c r="R74" s="63">
        <f>L74/1650</f>
        <v>13.45745696969697</v>
      </c>
      <c r="S74" s="63">
        <f>R74/HLOOKUP(prog_header!$I$16,'selections(hide)'!$L$34:$S$41,MATCH(prog_header!$I$15,'selections(hide)'!$K$34:$K$41,FALSE))</f>
        <v>13.45745696969697</v>
      </c>
      <c r="U74" s="35">
        <f>VLOOKUP(V74,$A:$S,18,FALSE)</f>
        <v>85.899203587878802</v>
      </c>
      <c r="V74" s="35">
        <v>70</v>
      </c>
    </row>
    <row r="75" spans="1:22" ht="14.5" x14ac:dyDescent="0.35">
      <c r="A75" s="36">
        <v>5</v>
      </c>
      <c r="B75" s="64"/>
      <c r="C75" s="75" t="s">
        <v>48</v>
      </c>
      <c r="D75" s="36"/>
      <c r="E75" s="79">
        <v>17082</v>
      </c>
      <c r="F75" s="68"/>
      <c r="G75" s="59" t="s">
        <v>145</v>
      </c>
      <c r="H75" s="68"/>
      <c r="I75" s="60">
        <v>1194.8040000000001</v>
      </c>
      <c r="J75" s="77">
        <v>3843</v>
      </c>
      <c r="K75" s="60">
        <v>85</v>
      </c>
      <c r="L75" s="61">
        <v>22204.804</v>
      </c>
      <c r="M75" s="59"/>
      <c r="N75" s="60">
        <v>1194.8040000000001</v>
      </c>
      <c r="O75" s="60">
        <v>85</v>
      </c>
      <c r="P75" s="62">
        <v>18361.804</v>
      </c>
      <c r="R75" s="63">
        <f>L75/1650</f>
        <v>13.45745696969697</v>
      </c>
      <c r="S75" s="63">
        <f>R75/HLOOKUP(prog_header!$I$16,'selections(hide)'!$L$34:$S$41,MATCH(prog_header!$I$15,'selections(hide)'!$K$34:$K$41,FALSE))</f>
        <v>13.45745696969697</v>
      </c>
      <c r="U75" s="35">
        <f>VLOOKUP(V75,$A:$S,18,FALSE)</f>
        <v>88.496521018181824</v>
      </c>
      <c r="V75" s="35">
        <v>71</v>
      </c>
    </row>
    <row r="76" spans="1:22" ht="14.5" x14ac:dyDescent="0.35">
      <c r="A76" s="36">
        <v>4</v>
      </c>
      <c r="B76" s="64"/>
      <c r="C76" s="64"/>
      <c r="D76" s="36"/>
      <c r="E76" s="79"/>
      <c r="F76" s="68"/>
      <c r="G76" s="59"/>
      <c r="H76" s="68"/>
      <c r="I76" s="60"/>
      <c r="J76" s="77"/>
      <c r="K76" s="60"/>
      <c r="L76" s="61"/>
      <c r="M76" s="59"/>
      <c r="N76" s="60"/>
      <c r="O76" s="60"/>
      <c r="P76" s="62"/>
    </row>
    <row r="77" spans="1:22" ht="14.5" x14ac:dyDescent="0.35">
      <c r="A77" s="36">
        <v>3</v>
      </c>
      <c r="B77" s="64"/>
      <c r="D77" s="36"/>
      <c r="E77" s="79"/>
      <c r="F77" s="68"/>
      <c r="G77" s="59"/>
      <c r="H77" s="68"/>
      <c r="I77" s="60"/>
      <c r="J77" s="77"/>
      <c r="K77" s="60"/>
      <c r="L77" s="61"/>
      <c r="M77" s="59"/>
      <c r="N77" s="60"/>
      <c r="O77" s="60"/>
      <c r="P77" s="62"/>
    </row>
    <row r="78" spans="1:22" ht="14.5" x14ac:dyDescent="0.35">
      <c r="A78" s="36">
        <v>2</v>
      </c>
      <c r="B78" s="64"/>
      <c r="C78" s="64"/>
      <c r="D78" s="36"/>
      <c r="E78" s="80"/>
      <c r="F78" s="68"/>
      <c r="G78" s="59"/>
      <c r="H78" s="68"/>
      <c r="I78" s="60"/>
      <c r="J78" s="77"/>
      <c r="K78" s="62"/>
      <c r="L78" s="61"/>
      <c r="M78" s="59"/>
      <c r="N78" s="60"/>
      <c r="O78" s="62"/>
      <c r="P78" s="62"/>
    </row>
    <row r="79" spans="1:22" ht="14.5" x14ac:dyDescent="0.35">
      <c r="A79" s="36">
        <v>1</v>
      </c>
      <c r="B79" s="64"/>
      <c r="C79" s="64" t="s">
        <v>147</v>
      </c>
      <c r="D79" s="36"/>
      <c r="E79" s="80"/>
      <c r="F79" s="68"/>
      <c r="G79" s="59"/>
      <c r="H79" s="68"/>
      <c r="I79" s="60"/>
      <c r="J79" s="77"/>
      <c r="K79" s="60"/>
      <c r="L79" s="61"/>
      <c r="M79" s="59"/>
      <c r="N79" s="60"/>
      <c r="O79" s="60"/>
      <c r="P79" s="62"/>
    </row>
    <row r="80" spans="1:22" ht="13" x14ac:dyDescent="0.3">
      <c r="A80" s="81" t="s">
        <v>148</v>
      </c>
      <c r="D80" s="36"/>
    </row>
    <row r="81" spans="1:17" x14ac:dyDescent="0.25">
      <c r="A81" s="82"/>
      <c r="D81" s="36"/>
    </row>
    <row r="82" spans="1:17" ht="24.75" customHeight="1" x14ac:dyDescent="0.25">
      <c r="A82" s="250" t="s">
        <v>149</v>
      </c>
      <c r="B82" s="250"/>
      <c r="C82" s="250"/>
      <c r="D82" s="250"/>
      <c r="E82" s="250"/>
      <c r="F82" s="250"/>
      <c r="G82" s="250"/>
      <c r="H82" s="250"/>
      <c r="I82" s="250"/>
      <c r="J82" s="250"/>
      <c r="K82" s="250"/>
      <c r="L82" s="250"/>
      <c r="M82" s="250"/>
      <c r="N82" s="250"/>
      <c r="O82" s="250"/>
      <c r="P82" s="250"/>
      <c r="Q82" s="250"/>
    </row>
    <row r="83" spans="1:17" ht="24.75" customHeight="1" x14ac:dyDescent="0.25">
      <c r="A83" s="250" t="s">
        <v>150</v>
      </c>
      <c r="B83" s="250"/>
      <c r="C83" s="250"/>
      <c r="D83" s="250"/>
      <c r="E83" s="250"/>
      <c r="F83" s="250"/>
      <c r="G83" s="250"/>
      <c r="H83" s="250"/>
      <c r="I83" s="250"/>
      <c r="J83" s="250"/>
      <c r="K83" s="250"/>
      <c r="L83" s="250"/>
      <c r="M83" s="250"/>
      <c r="N83" s="250"/>
      <c r="O83" s="250"/>
      <c r="P83" s="250"/>
      <c r="Q83" s="83"/>
    </row>
    <row r="84" spans="1:17" x14ac:dyDescent="0.25">
      <c r="A84" s="84" t="s">
        <v>151</v>
      </c>
      <c r="D84" s="36"/>
      <c r="E84" s="85"/>
      <c r="F84" s="85"/>
      <c r="G84" s="85"/>
      <c r="H84" s="85"/>
      <c r="I84" s="85"/>
      <c r="J84" s="85"/>
      <c r="K84" s="85"/>
      <c r="L84" s="85"/>
      <c r="M84" s="85"/>
      <c r="N84" s="85"/>
      <c r="O84" s="85"/>
      <c r="P84" s="85"/>
    </row>
    <row r="85" spans="1:17" ht="13" x14ac:dyDescent="0.3">
      <c r="A85" s="86" t="s">
        <v>152</v>
      </c>
      <c r="D85" s="36"/>
      <c r="E85" s="85"/>
      <c r="F85" s="85"/>
      <c r="G85" s="85"/>
      <c r="H85" s="85"/>
      <c r="I85" s="85"/>
      <c r="J85" s="85"/>
      <c r="K85" s="85"/>
      <c r="L85" s="85"/>
      <c r="M85" s="85"/>
      <c r="N85" s="85"/>
      <c r="O85" s="85"/>
      <c r="P85" s="85"/>
    </row>
    <row r="86" spans="1:17" ht="13" x14ac:dyDescent="0.3">
      <c r="A86" s="86"/>
      <c r="D86" s="36"/>
      <c r="E86" s="85"/>
      <c r="F86" s="85"/>
      <c r="G86" s="85"/>
      <c r="H86" s="85"/>
      <c r="I86" s="85"/>
      <c r="J86" s="85"/>
      <c r="K86" s="85"/>
      <c r="L86" s="85"/>
      <c r="M86" s="85"/>
      <c r="N86" s="85"/>
      <c r="O86" s="85"/>
      <c r="P86" s="85"/>
    </row>
    <row r="87" spans="1:17" ht="13" x14ac:dyDescent="0.3">
      <c r="A87" s="36"/>
      <c r="D87" s="36"/>
      <c r="E87" s="44" t="s">
        <v>153</v>
      </c>
      <c r="F87" s="45"/>
      <c r="G87" s="239" t="s">
        <v>127</v>
      </c>
      <c r="H87" s="240"/>
      <c r="I87" s="240"/>
      <c r="J87" s="240"/>
      <c r="K87" s="240"/>
      <c r="L87" s="241"/>
      <c r="M87" s="45"/>
      <c r="N87" s="45"/>
      <c r="O87" s="45"/>
      <c r="P87" s="45"/>
    </row>
    <row r="88" spans="1:17" ht="38" x14ac:dyDescent="0.3">
      <c r="A88" s="46" t="s">
        <v>129</v>
      </c>
      <c r="D88" s="36"/>
      <c r="E88" s="46" t="s">
        <v>130</v>
      </c>
      <c r="F88" s="47"/>
      <c r="G88" s="87" t="s">
        <v>131</v>
      </c>
      <c r="H88" s="47"/>
      <c r="I88" s="54" t="s">
        <v>154</v>
      </c>
      <c r="J88" s="53" t="s">
        <v>133</v>
      </c>
      <c r="K88" s="53"/>
      <c r="L88" s="54" t="s">
        <v>135</v>
      </c>
      <c r="M88" s="52"/>
      <c r="N88" s="52"/>
      <c r="O88" s="52"/>
      <c r="P88" s="52"/>
    </row>
    <row r="89" spans="1:17" ht="14.5" x14ac:dyDescent="0.35">
      <c r="A89" s="36">
        <v>31</v>
      </c>
      <c r="B89" s="88"/>
      <c r="C89" s="64"/>
      <c r="D89" s="36"/>
      <c r="E89" s="58">
        <v>34189</v>
      </c>
      <c r="F89" s="68"/>
      <c r="G89" s="59" t="s">
        <v>145</v>
      </c>
      <c r="H89" s="68"/>
      <c r="I89" s="60">
        <v>3555.57</v>
      </c>
      <c r="J89" s="89">
        <v>7692</v>
      </c>
      <c r="K89" s="60">
        <v>170</v>
      </c>
      <c r="L89" s="61">
        <v>45436.57</v>
      </c>
      <c r="M89" s="59"/>
      <c r="N89" s="90"/>
      <c r="O89" s="90"/>
      <c r="P89" s="91"/>
    </row>
    <row r="90" spans="1:17" ht="14.5" x14ac:dyDescent="0.35">
      <c r="A90" s="36">
        <v>30</v>
      </c>
      <c r="B90" s="88"/>
      <c r="C90" s="64"/>
      <c r="D90" s="36"/>
      <c r="E90" s="58">
        <v>33199</v>
      </c>
      <c r="F90" s="68"/>
      <c r="G90" s="59" t="s">
        <v>145</v>
      </c>
      <c r="H90" s="68"/>
      <c r="I90" s="60">
        <v>3418.9500000000003</v>
      </c>
      <c r="J90" s="89">
        <v>7469</v>
      </c>
      <c r="K90" s="60">
        <v>165</v>
      </c>
      <c r="L90" s="61">
        <v>44086.95</v>
      </c>
      <c r="M90" s="59"/>
      <c r="N90" s="90"/>
      <c r="O90" s="90"/>
      <c r="P90" s="91"/>
    </row>
    <row r="91" spans="1:17" ht="14.5" x14ac:dyDescent="0.35">
      <c r="A91" s="36">
        <v>29</v>
      </c>
      <c r="B91" s="88"/>
      <c r="C91" s="64"/>
      <c r="D91" s="36"/>
      <c r="E91" s="58">
        <v>32236</v>
      </c>
      <c r="F91" s="68"/>
      <c r="G91" s="59" t="s">
        <v>145</v>
      </c>
      <c r="H91" s="68"/>
      <c r="I91" s="60">
        <v>3286.0560000000005</v>
      </c>
      <c r="J91" s="89">
        <v>7253</v>
      </c>
      <c r="K91" s="60">
        <v>161</v>
      </c>
      <c r="L91" s="61">
        <v>42775.055999999997</v>
      </c>
      <c r="M91" s="59"/>
      <c r="N91" s="90"/>
      <c r="O91" s="90"/>
      <c r="P91" s="91"/>
    </row>
    <row r="92" spans="1:17" ht="14.5" x14ac:dyDescent="0.35">
      <c r="A92" s="36">
        <v>28</v>
      </c>
      <c r="B92" s="88"/>
      <c r="C92" s="64"/>
      <c r="D92" s="36"/>
      <c r="E92" s="58">
        <v>31302</v>
      </c>
      <c r="F92" s="68"/>
      <c r="G92" s="59" t="s">
        <v>145</v>
      </c>
      <c r="H92" s="68"/>
      <c r="I92" s="60">
        <v>3157.1640000000002</v>
      </c>
      <c r="J92" s="89">
        <v>7042</v>
      </c>
      <c r="K92" s="60">
        <v>156</v>
      </c>
      <c r="L92" s="61">
        <v>41501.163999999997</v>
      </c>
      <c r="M92" s="59"/>
      <c r="N92" s="90"/>
      <c r="O92" s="90"/>
      <c r="P92" s="91"/>
    </row>
    <row r="93" spans="1:17" ht="14.5" x14ac:dyDescent="0.35">
      <c r="A93" s="36">
        <v>27</v>
      </c>
      <c r="B93" s="74"/>
      <c r="C93" s="64"/>
      <c r="D93" s="36"/>
      <c r="E93" s="58">
        <v>30395</v>
      </c>
      <c r="F93" s="68"/>
      <c r="G93" s="59" t="s">
        <v>145</v>
      </c>
      <c r="H93" s="68"/>
      <c r="I93" s="60">
        <v>3031.998</v>
      </c>
      <c r="J93" s="89">
        <v>6838</v>
      </c>
      <c r="K93" s="60">
        <v>151</v>
      </c>
      <c r="L93" s="61">
        <v>40264.998</v>
      </c>
      <c r="M93" s="59"/>
      <c r="N93" s="90"/>
      <c r="O93" s="90"/>
      <c r="P93" s="91"/>
    </row>
    <row r="94" spans="1:17" ht="14.5" x14ac:dyDescent="0.35">
      <c r="A94" s="36">
        <v>26</v>
      </c>
      <c r="B94" s="74"/>
      <c r="C94" s="64"/>
      <c r="D94" s="36"/>
      <c r="E94" s="58">
        <v>29515</v>
      </c>
      <c r="F94" s="68"/>
      <c r="G94" s="59" t="s">
        <v>145</v>
      </c>
      <c r="H94" s="68"/>
      <c r="I94" s="60">
        <v>2910.5580000000004</v>
      </c>
      <c r="J94" s="89">
        <v>6640</v>
      </c>
      <c r="K94" s="60">
        <v>147</v>
      </c>
      <c r="L94" s="61">
        <v>39065.558000000005</v>
      </c>
      <c r="M94" s="59"/>
      <c r="N94" s="90"/>
      <c r="O94" s="90"/>
      <c r="P94" s="91"/>
    </row>
    <row r="95" spans="1:17" ht="14.5" x14ac:dyDescent="0.35">
      <c r="A95" s="71">
        <v>25</v>
      </c>
      <c r="B95" s="76"/>
      <c r="C95" s="92"/>
      <c r="D95" s="57" t="s">
        <v>138</v>
      </c>
      <c r="E95" s="58">
        <v>28660</v>
      </c>
      <c r="F95" s="73"/>
      <c r="G95" s="59" t="s">
        <v>145</v>
      </c>
      <c r="H95" s="73"/>
      <c r="I95" s="60">
        <v>2792.5680000000002</v>
      </c>
      <c r="J95" s="89">
        <v>6448</v>
      </c>
      <c r="K95" s="60">
        <v>143</v>
      </c>
      <c r="L95" s="61">
        <v>37900.567999999999</v>
      </c>
      <c r="M95" s="59"/>
      <c r="N95" s="90"/>
      <c r="O95" s="90"/>
      <c r="P95" s="91"/>
    </row>
    <row r="96" spans="1:17" ht="14.5" x14ac:dyDescent="0.35">
      <c r="A96" s="36">
        <v>24</v>
      </c>
      <c r="B96" s="74"/>
      <c r="C96" s="64"/>
      <c r="D96" s="36"/>
      <c r="E96" s="58">
        <v>27830</v>
      </c>
      <c r="F96" s="68"/>
      <c r="G96" s="59" t="s">
        <v>145</v>
      </c>
      <c r="H96" s="68"/>
      <c r="I96" s="60">
        <v>2678.0280000000002</v>
      </c>
      <c r="J96" s="89">
        <v>6261</v>
      </c>
      <c r="K96" s="60">
        <v>139</v>
      </c>
      <c r="L96" s="61">
        <v>36769.027999999998</v>
      </c>
      <c r="M96" s="59"/>
      <c r="N96" s="90"/>
      <c r="O96" s="90"/>
      <c r="P96" s="91"/>
    </row>
    <row r="97" spans="1:12" ht="14.5" x14ac:dyDescent="0.35">
      <c r="A97" s="36">
        <v>23</v>
      </c>
      <c r="B97" s="75" t="s">
        <v>144</v>
      </c>
      <c r="C97" s="64"/>
      <c r="D97" s="36"/>
      <c r="E97" s="58">
        <v>27025</v>
      </c>
      <c r="F97" s="68"/>
      <c r="G97" s="59" t="s">
        <v>145</v>
      </c>
      <c r="H97" s="68"/>
      <c r="I97" s="60">
        <v>2566.9380000000001</v>
      </c>
      <c r="J97" s="89">
        <v>6080</v>
      </c>
      <c r="K97" s="60">
        <v>135</v>
      </c>
      <c r="L97" s="61">
        <v>35671.938000000002</v>
      </c>
    </row>
  </sheetData>
  <mergeCells count="7">
    <mergeCell ref="G87:L87"/>
    <mergeCell ref="A5:Q5"/>
    <mergeCell ref="G7:L7"/>
    <mergeCell ref="N7:P7"/>
    <mergeCell ref="C49:C57"/>
    <mergeCell ref="A82:Q82"/>
    <mergeCell ref="A83:P83"/>
  </mergeCells>
  <pageMargins left="0.59055118110236227" right="0.19685039370078741" top="0.19685039370078741" bottom="0.19685039370078741" header="0.51181102362204722" footer="0.51181102362204722"/>
  <pageSetup paperSize="9" scale="5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A1:D27"/>
  <sheetViews>
    <sheetView workbookViewId="0">
      <selection activeCell="D36" sqref="D36"/>
    </sheetView>
  </sheetViews>
  <sheetFormatPr defaultRowHeight="14.5" x14ac:dyDescent="0.35"/>
  <cols>
    <col min="1" max="1" width="9.1796875" customWidth="1"/>
    <col min="2" max="2" width="14.54296875" bestFit="1" customWidth="1"/>
    <col min="3" max="3" width="35.54296875" bestFit="1" customWidth="1"/>
    <col min="4" max="4" width="10.26953125" bestFit="1" customWidth="1"/>
  </cols>
  <sheetData>
    <row r="1" spans="1:4" x14ac:dyDescent="0.35">
      <c r="A1" s="93" t="s">
        <v>16</v>
      </c>
      <c r="B1" s="93" t="s">
        <v>155</v>
      </c>
      <c r="C1" s="93" t="s">
        <v>9</v>
      </c>
      <c r="D1" s="93" t="s">
        <v>156</v>
      </c>
    </row>
    <row r="2" spans="1:4" x14ac:dyDescent="0.35">
      <c r="A2" t="s">
        <v>10</v>
      </c>
      <c r="B2" t="s">
        <v>157</v>
      </c>
      <c r="C2" t="s">
        <v>158</v>
      </c>
      <c r="D2" t="s">
        <v>51</v>
      </c>
    </row>
    <row r="3" spans="1:4" x14ac:dyDescent="0.35">
      <c r="A3" t="s">
        <v>10</v>
      </c>
      <c r="B3" t="s">
        <v>159</v>
      </c>
      <c r="C3" t="s">
        <v>160</v>
      </c>
      <c r="D3" t="s">
        <v>51</v>
      </c>
    </row>
    <row r="4" spans="1:4" x14ac:dyDescent="0.35">
      <c r="A4" t="s">
        <v>10</v>
      </c>
      <c r="B4" t="s">
        <v>161</v>
      </c>
      <c r="C4" t="s">
        <v>162</v>
      </c>
      <c r="D4" t="s">
        <v>51</v>
      </c>
    </row>
    <row r="5" spans="1:4" x14ac:dyDescent="0.35">
      <c r="A5" t="s">
        <v>11</v>
      </c>
      <c r="B5" t="s">
        <v>163</v>
      </c>
      <c r="C5" t="s">
        <v>164</v>
      </c>
      <c r="D5" t="s">
        <v>48</v>
      </c>
    </row>
    <row r="6" spans="1:4" x14ac:dyDescent="0.35">
      <c r="A6" t="s">
        <v>11</v>
      </c>
      <c r="B6" t="s">
        <v>165</v>
      </c>
      <c r="C6" t="s">
        <v>166</v>
      </c>
      <c r="D6" t="s">
        <v>49</v>
      </c>
    </row>
    <row r="7" spans="1:4" x14ac:dyDescent="0.35">
      <c r="A7" t="s">
        <v>11</v>
      </c>
      <c r="B7" t="s">
        <v>167</v>
      </c>
      <c r="C7" t="s">
        <v>168</v>
      </c>
      <c r="D7" t="s">
        <v>48</v>
      </c>
    </row>
    <row r="8" spans="1:4" x14ac:dyDescent="0.35">
      <c r="A8" t="s">
        <v>11</v>
      </c>
      <c r="B8" t="s">
        <v>169</v>
      </c>
      <c r="C8" t="s">
        <v>170</v>
      </c>
      <c r="D8" t="s">
        <v>50</v>
      </c>
    </row>
    <row r="9" spans="1:4" x14ac:dyDescent="0.35">
      <c r="A9" t="s">
        <v>11</v>
      </c>
      <c r="B9" t="s">
        <v>171</v>
      </c>
      <c r="C9" t="s">
        <v>172</v>
      </c>
      <c r="D9" t="s">
        <v>48</v>
      </c>
    </row>
    <row r="10" spans="1:4" x14ac:dyDescent="0.35">
      <c r="A10" t="s">
        <v>12</v>
      </c>
      <c r="B10" t="s">
        <v>173</v>
      </c>
      <c r="C10" t="s">
        <v>174</v>
      </c>
      <c r="D10" t="s">
        <v>48</v>
      </c>
    </row>
    <row r="11" spans="1:4" x14ac:dyDescent="0.35">
      <c r="A11" t="s">
        <v>12</v>
      </c>
      <c r="B11" t="s">
        <v>175</v>
      </c>
      <c r="C11" t="s">
        <v>176</v>
      </c>
      <c r="D11" t="s">
        <v>50</v>
      </c>
    </row>
    <row r="12" spans="1:4" x14ac:dyDescent="0.35">
      <c r="A12" t="s">
        <v>12</v>
      </c>
      <c r="B12" t="s">
        <v>177</v>
      </c>
      <c r="C12" t="s">
        <v>178</v>
      </c>
      <c r="D12" t="s">
        <v>50</v>
      </c>
    </row>
    <row r="13" spans="1:4" x14ac:dyDescent="0.35">
      <c r="A13" t="s">
        <v>12</v>
      </c>
      <c r="B13" t="s">
        <v>179</v>
      </c>
      <c r="C13" t="s">
        <v>180</v>
      </c>
      <c r="D13" t="s">
        <v>50</v>
      </c>
    </row>
    <row r="14" spans="1:4" x14ac:dyDescent="0.35">
      <c r="A14" t="s">
        <v>13</v>
      </c>
      <c r="B14" t="s">
        <v>181</v>
      </c>
      <c r="C14" t="s">
        <v>182</v>
      </c>
      <c r="D14" t="s">
        <v>49</v>
      </c>
    </row>
    <row r="15" spans="1:4" x14ac:dyDescent="0.35">
      <c r="A15" t="s">
        <v>13</v>
      </c>
      <c r="B15" t="s">
        <v>183</v>
      </c>
      <c r="C15" t="s">
        <v>184</v>
      </c>
      <c r="D15" t="s">
        <v>51</v>
      </c>
    </row>
    <row r="16" spans="1:4" x14ac:dyDescent="0.35">
      <c r="A16" t="s">
        <v>13</v>
      </c>
      <c r="B16" t="s">
        <v>185</v>
      </c>
      <c r="C16" t="s">
        <v>186</v>
      </c>
      <c r="D16" t="s">
        <v>49</v>
      </c>
    </row>
    <row r="17" spans="1:4" x14ac:dyDescent="0.35">
      <c r="A17" t="s">
        <v>13</v>
      </c>
      <c r="B17" t="s">
        <v>187</v>
      </c>
      <c r="C17" t="s">
        <v>188</v>
      </c>
      <c r="D17" t="s">
        <v>51</v>
      </c>
    </row>
    <row r="18" spans="1:4" x14ac:dyDescent="0.35">
      <c r="A18" t="s">
        <v>13</v>
      </c>
      <c r="B18" t="s">
        <v>189</v>
      </c>
      <c r="C18" t="s">
        <v>190</v>
      </c>
      <c r="D18" t="s">
        <v>51</v>
      </c>
    </row>
    <row r="19" spans="1:4" x14ac:dyDescent="0.35">
      <c r="A19" t="s">
        <v>13</v>
      </c>
      <c r="B19" t="s">
        <v>191</v>
      </c>
      <c r="C19" t="s">
        <v>192</v>
      </c>
      <c r="D19" t="s">
        <v>50</v>
      </c>
    </row>
    <row r="20" spans="1:4" x14ac:dyDescent="0.35">
      <c r="A20" t="s">
        <v>13</v>
      </c>
      <c r="B20" t="s">
        <v>193</v>
      </c>
      <c r="C20" t="s">
        <v>194</v>
      </c>
      <c r="D20" t="s">
        <v>51</v>
      </c>
    </row>
    <row r="21" spans="1:4" x14ac:dyDescent="0.35">
      <c r="A21" t="s">
        <v>14</v>
      </c>
      <c r="B21" t="s">
        <v>195</v>
      </c>
      <c r="C21" t="s">
        <v>196</v>
      </c>
      <c r="D21" t="s">
        <v>51</v>
      </c>
    </row>
    <row r="22" spans="1:4" x14ac:dyDescent="0.35">
      <c r="A22" t="s">
        <v>14</v>
      </c>
      <c r="B22" t="s">
        <v>197</v>
      </c>
      <c r="C22" t="s">
        <v>198</v>
      </c>
      <c r="D22" t="s">
        <v>51</v>
      </c>
    </row>
    <row r="23" spans="1:4" x14ac:dyDescent="0.35">
      <c r="A23" t="s">
        <v>14</v>
      </c>
      <c r="B23" t="s">
        <v>199</v>
      </c>
      <c r="C23" t="s">
        <v>200</v>
      </c>
      <c r="D23" t="s">
        <v>51</v>
      </c>
    </row>
    <row r="24" spans="1:4" x14ac:dyDescent="0.35">
      <c r="A24" t="s">
        <v>14</v>
      </c>
      <c r="B24" t="s">
        <v>201</v>
      </c>
      <c r="C24" t="s">
        <v>202</v>
      </c>
      <c r="D24" t="s">
        <v>51</v>
      </c>
    </row>
    <row r="25" spans="1:4" x14ac:dyDescent="0.35">
      <c r="A25" t="s">
        <v>14</v>
      </c>
      <c r="B25" t="s">
        <v>203</v>
      </c>
      <c r="C25" t="s">
        <v>204</v>
      </c>
      <c r="D25" t="s">
        <v>51</v>
      </c>
    </row>
    <row r="26" spans="1:4" x14ac:dyDescent="0.35">
      <c r="A26" t="s">
        <v>15</v>
      </c>
      <c r="B26" t="s">
        <v>205</v>
      </c>
      <c r="C26" t="s">
        <v>206</v>
      </c>
      <c r="D26" t="s">
        <v>50</v>
      </c>
    </row>
    <row r="27" spans="1:4" x14ac:dyDescent="0.35">
      <c r="A27" t="s">
        <v>15</v>
      </c>
      <c r="B27" t="s">
        <v>207</v>
      </c>
      <c r="C27" t="s">
        <v>208</v>
      </c>
      <c r="D27" t="s">
        <v>48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sheetPr>
  <dimension ref="A1:KK122"/>
  <sheetViews>
    <sheetView zoomScale="75" zoomScaleNormal="75" workbookViewId="0">
      <pane xSplit="13" ySplit="13" topLeftCell="N14" activePane="bottomRight" state="frozen"/>
      <selection pane="topRight" activeCell="N1" sqref="N1"/>
      <selection pane="bottomLeft" activeCell="A14" sqref="A14"/>
      <selection pane="bottomRight" activeCell="J23" sqref="J23"/>
    </sheetView>
  </sheetViews>
  <sheetFormatPr defaultRowHeight="14.5" outlineLevelCol="1" x14ac:dyDescent="0.35"/>
  <cols>
    <col min="1" max="1" width="40.54296875" customWidth="1"/>
    <col min="3" max="3" width="12" customWidth="1"/>
    <col min="6" max="6" width="15.81640625" customWidth="1"/>
    <col min="14" max="36" width="12.54296875" customWidth="1" outlineLevel="1"/>
    <col min="37" max="39" width="12.54296875" customWidth="1"/>
    <col min="40" max="62" width="12.54296875" customWidth="1" outlineLevel="1"/>
    <col min="63" max="65" width="12.54296875" customWidth="1"/>
    <col min="66" max="88" width="12.54296875" customWidth="1" outlineLevel="1"/>
    <col min="89" max="91" width="12.54296875" customWidth="1"/>
    <col min="92" max="114" width="12.54296875" customWidth="1" outlineLevel="1"/>
    <col min="115" max="117" width="12.54296875" customWidth="1"/>
    <col min="118" max="140" width="12.54296875" customWidth="1" outlineLevel="1"/>
    <col min="141" max="143" width="12.54296875" customWidth="1"/>
    <col min="144" max="166" width="12.54296875" customWidth="1" outlineLevel="1"/>
    <col min="167" max="169" width="12.54296875" customWidth="1"/>
    <col min="170" max="192" width="12.54296875" customWidth="1" outlineLevel="1"/>
    <col min="193" max="195" width="12.54296875" customWidth="1"/>
    <col min="196" max="218" width="12.54296875" customWidth="1" outlineLevel="1"/>
    <col min="219" max="221" width="12.54296875" customWidth="1"/>
    <col min="222" max="244" width="12.54296875" customWidth="1" outlineLevel="1"/>
    <col min="245" max="247" width="12.54296875" customWidth="1"/>
    <col min="248" max="270" width="12.54296875" customWidth="1" outlineLevel="1"/>
    <col min="271" max="273" width="12.54296875" customWidth="1"/>
    <col min="274" max="296" width="12.54296875" customWidth="1" outlineLevel="1"/>
    <col min="297" max="297" width="12.54296875" customWidth="1"/>
  </cols>
  <sheetData>
    <row r="1" spans="1:297" ht="42" customHeight="1" x14ac:dyDescent="0.35">
      <c r="A1" s="94" t="s">
        <v>209</v>
      </c>
      <c r="B1" s="94" t="str">
        <f>[14]TRAC_rates!$B$1</f>
        <v>2018/19</v>
      </c>
      <c r="N1" s="24" t="s">
        <v>72</v>
      </c>
      <c r="V1" s="24" t="s">
        <v>73</v>
      </c>
      <c r="AD1" s="24" t="s">
        <v>74</v>
      </c>
      <c r="AK1" s="204" t="str">
        <f>AD13&amp;" "&amp;AE13</f>
        <v>CA Campus Any</v>
      </c>
      <c r="AN1" s="24" t="s">
        <v>72</v>
      </c>
      <c r="AV1" s="24" t="s">
        <v>73</v>
      </c>
      <c r="BD1" s="24" t="s">
        <v>74</v>
      </c>
      <c r="BK1" s="204" t="str">
        <f>BD13&amp;" "&amp;BE13</f>
        <v>AA Apprenticeship Any</v>
      </c>
      <c r="BN1" s="24" t="s">
        <v>72</v>
      </c>
      <c r="BV1" s="24" t="s">
        <v>73</v>
      </c>
      <c r="CD1" s="24" t="s">
        <v>74</v>
      </c>
      <c r="CK1" s="204" t="str">
        <f>CD13&amp;" "&amp;CE13</f>
        <v>AE Apprenticeship Exeter</v>
      </c>
      <c r="CN1" s="24" t="s">
        <v>72</v>
      </c>
      <c r="CV1" s="24" t="s">
        <v>73</v>
      </c>
      <c r="DD1" s="24" t="s">
        <v>74</v>
      </c>
      <c r="DK1" s="204" t="str">
        <f>DD13&amp;" "&amp;DE13</f>
        <v>AC Apprenticeship Cornwall</v>
      </c>
      <c r="DN1" s="24" t="s">
        <v>72</v>
      </c>
      <c r="DV1" s="24" t="s">
        <v>73</v>
      </c>
      <c r="ED1" s="24" t="s">
        <v>74</v>
      </c>
      <c r="EK1" s="204" t="str">
        <f>ED13&amp;" "&amp;EE13</f>
        <v>K ODLP</v>
      </c>
      <c r="EN1" s="24" t="s">
        <v>72</v>
      </c>
      <c r="EV1" s="24" t="s">
        <v>73</v>
      </c>
      <c r="FD1" s="24" t="s">
        <v>74</v>
      </c>
      <c r="FK1" s="204" t="str">
        <f>FD13&amp;" "&amp;FE13</f>
        <v>CE Campus Exeter</v>
      </c>
      <c r="FN1" s="24" t="s">
        <v>72</v>
      </c>
      <c r="FV1" s="24" t="s">
        <v>73</v>
      </c>
      <c r="GD1" s="24" t="s">
        <v>74</v>
      </c>
      <c r="GK1" s="204" t="str">
        <f>GD13&amp;" "&amp;GE13</f>
        <v>CC Campus Cornwall</v>
      </c>
      <c r="GN1" s="24" t="s">
        <v>72</v>
      </c>
      <c r="GV1" s="24" t="s">
        <v>73</v>
      </c>
      <c r="HD1" s="24" t="s">
        <v>74</v>
      </c>
      <c r="HK1" s="204" t="str">
        <f>HD13&amp;" "&amp;HE13</f>
        <v>O Online</v>
      </c>
      <c r="HN1" s="24" t="s">
        <v>72</v>
      </c>
      <c r="HV1" s="24" t="s">
        <v>73</v>
      </c>
      <c r="ID1" s="24" t="s">
        <v>74</v>
      </c>
      <c r="IK1" s="204" t="str">
        <f>ID13&amp;" "&amp;IE13</f>
        <v>BA Blended Any</v>
      </c>
      <c r="IN1" s="24" t="s">
        <v>72</v>
      </c>
      <c r="IV1" s="24" t="s">
        <v>73</v>
      </c>
      <c r="JD1" s="24" t="s">
        <v>74</v>
      </c>
      <c r="JK1" s="204" t="str">
        <f>JD13&amp;" "&amp;JE13</f>
        <v>BE Blended Exeter</v>
      </c>
      <c r="JN1" s="24" t="s">
        <v>72</v>
      </c>
      <c r="JV1" s="24" t="s">
        <v>73</v>
      </c>
      <c r="KD1" s="24" t="s">
        <v>74</v>
      </c>
      <c r="KK1" s="204" t="str">
        <f>KD13&amp;" "&amp;KE13</f>
        <v>BC Blended Cornwall</v>
      </c>
    </row>
    <row r="2" spans="1:297" x14ac:dyDescent="0.35">
      <c r="A2" s="23"/>
    </row>
    <row r="3" spans="1:297" ht="31.5" customHeight="1" x14ac:dyDescent="0.35">
      <c r="N3" s="25" t="s">
        <v>10</v>
      </c>
      <c r="O3" s="25" t="s">
        <v>11</v>
      </c>
      <c r="P3" s="25" t="s">
        <v>12</v>
      </c>
      <c r="Q3" s="25" t="s">
        <v>13</v>
      </c>
      <c r="R3" s="25" t="s">
        <v>14</v>
      </c>
      <c r="S3" s="25" t="s">
        <v>15</v>
      </c>
      <c r="T3" s="25" t="s">
        <v>75</v>
      </c>
      <c r="V3" s="25" t="s">
        <v>10</v>
      </c>
      <c r="W3" s="25" t="s">
        <v>11</v>
      </c>
      <c r="X3" s="25" t="s">
        <v>12</v>
      </c>
      <c r="Y3" s="25" t="s">
        <v>13</v>
      </c>
      <c r="Z3" s="25" t="s">
        <v>14</v>
      </c>
      <c r="AA3" s="25" t="s">
        <v>15</v>
      </c>
      <c r="AB3" s="25" t="s">
        <v>75</v>
      </c>
      <c r="AD3" s="25" t="s">
        <v>10</v>
      </c>
      <c r="AE3" s="25" t="s">
        <v>11</v>
      </c>
      <c r="AF3" s="25" t="s">
        <v>12</v>
      </c>
      <c r="AG3" s="25" t="s">
        <v>13</v>
      </c>
      <c r="AH3" s="25" t="s">
        <v>14</v>
      </c>
      <c r="AI3" s="25" t="s">
        <v>15</v>
      </c>
      <c r="AJ3" s="25" t="s">
        <v>75</v>
      </c>
      <c r="AN3" s="25" t="s">
        <v>10</v>
      </c>
      <c r="AO3" s="25" t="s">
        <v>11</v>
      </c>
      <c r="AP3" s="25" t="s">
        <v>12</v>
      </c>
      <c r="AQ3" s="25" t="s">
        <v>13</v>
      </c>
      <c r="AR3" s="25" t="s">
        <v>14</v>
      </c>
      <c r="AS3" s="25" t="s">
        <v>15</v>
      </c>
      <c r="AT3" s="25" t="s">
        <v>75</v>
      </c>
      <c r="AV3" s="25" t="s">
        <v>10</v>
      </c>
      <c r="AW3" s="25" t="s">
        <v>11</v>
      </c>
      <c r="AX3" s="25" t="s">
        <v>12</v>
      </c>
      <c r="AY3" s="25" t="s">
        <v>13</v>
      </c>
      <c r="AZ3" s="25" t="s">
        <v>14</v>
      </c>
      <c r="BA3" s="25" t="s">
        <v>15</v>
      </c>
      <c r="BB3" s="25" t="s">
        <v>75</v>
      </c>
      <c r="BD3" s="25" t="s">
        <v>10</v>
      </c>
      <c r="BE3" s="25" t="s">
        <v>11</v>
      </c>
      <c r="BF3" s="25" t="s">
        <v>12</v>
      </c>
      <c r="BG3" s="25" t="s">
        <v>13</v>
      </c>
      <c r="BH3" s="25" t="s">
        <v>14</v>
      </c>
      <c r="BI3" s="25" t="s">
        <v>15</v>
      </c>
      <c r="BJ3" s="25" t="s">
        <v>75</v>
      </c>
      <c r="BN3" s="25" t="s">
        <v>10</v>
      </c>
      <c r="BO3" s="25" t="s">
        <v>11</v>
      </c>
      <c r="BP3" s="25" t="s">
        <v>12</v>
      </c>
      <c r="BQ3" s="25" t="s">
        <v>13</v>
      </c>
      <c r="BR3" s="25" t="s">
        <v>14</v>
      </c>
      <c r="BS3" s="25" t="s">
        <v>15</v>
      </c>
      <c r="BT3" s="25" t="s">
        <v>75</v>
      </c>
      <c r="BV3" s="25" t="s">
        <v>10</v>
      </c>
      <c r="BW3" s="25" t="s">
        <v>11</v>
      </c>
      <c r="BX3" s="25" t="s">
        <v>12</v>
      </c>
      <c r="BY3" s="25" t="s">
        <v>13</v>
      </c>
      <c r="BZ3" s="25" t="s">
        <v>14</v>
      </c>
      <c r="CA3" s="25" t="s">
        <v>15</v>
      </c>
      <c r="CB3" s="25" t="s">
        <v>75</v>
      </c>
      <c r="CD3" s="25" t="s">
        <v>10</v>
      </c>
      <c r="CE3" s="25" t="s">
        <v>11</v>
      </c>
      <c r="CF3" s="25" t="s">
        <v>12</v>
      </c>
      <c r="CG3" s="25" t="s">
        <v>13</v>
      </c>
      <c r="CH3" s="25" t="s">
        <v>14</v>
      </c>
      <c r="CI3" s="25" t="s">
        <v>15</v>
      </c>
      <c r="CJ3" s="25" t="s">
        <v>75</v>
      </c>
      <c r="CN3" s="25" t="s">
        <v>10</v>
      </c>
      <c r="CO3" s="25" t="s">
        <v>11</v>
      </c>
      <c r="CP3" s="25" t="s">
        <v>12</v>
      </c>
      <c r="CQ3" s="25" t="s">
        <v>13</v>
      </c>
      <c r="CR3" s="25" t="s">
        <v>14</v>
      </c>
      <c r="CS3" s="25" t="s">
        <v>15</v>
      </c>
      <c r="CT3" s="25" t="s">
        <v>75</v>
      </c>
      <c r="CV3" s="25" t="s">
        <v>10</v>
      </c>
      <c r="CW3" s="25" t="s">
        <v>11</v>
      </c>
      <c r="CX3" s="25" t="s">
        <v>12</v>
      </c>
      <c r="CY3" s="25" t="s">
        <v>13</v>
      </c>
      <c r="CZ3" s="25" t="s">
        <v>14</v>
      </c>
      <c r="DA3" s="25" t="s">
        <v>15</v>
      </c>
      <c r="DB3" s="25" t="s">
        <v>75</v>
      </c>
      <c r="DD3" s="25" t="s">
        <v>10</v>
      </c>
      <c r="DE3" s="25" t="s">
        <v>11</v>
      </c>
      <c r="DF3" s="25" t="s">
        <v>12</v>
      </c>
      <c r="DG3" s="25" t="s">
        <v>13</v>
      </c>
      <c r="DH3" s="25" t="s">
        <v>14</v>
      </c>
      <c r="DI3" s="25" t="s">
        <v>15</v>
      </c>
      <c r="DJ3" s="25" t="s">
        <v>75</v>
      </c>
      <c r="DN3" s="25" t="s">
        <v>10</v>
      </c>
      <c r="DO3" s="25" t="s">
        <v>11</v>
      </c>
      <c r="DP3" s="25" t="s">
        <v>12</v>
      </c>
      <c r="DQ3" s="25" t="s">
        <v>13</v>
      </c>
      <c r="DR3" s="25" t="s">
        <v>14</v>
      </c>
      <c r="DS3" s="25" t="s">
        <v>15</v>
      </c>
      <c r="DT3" s="25" t="s">
        <v>75</v>
      </c>
      <c r="DV3" s="25" t="s">
        <v>10</v>
      </c>
      <c r="DW3" s="25" t="s">
        <v>11</v>
      </c>
      <c r="DX3" s="25" t="s">
        <v>12</v>
      </c>
      <c r="DY3" s="25" t="s">
        <v>13</v>
      </c>
      <c r="DZ3" s="25" t="s">
        <v>14</v>
      </c>
      <c r="EA3" s="25" t="s">
        <v>15</v>
      </c>
      <c r="EB3" s="25" t="s">
        <v>75</v>
      </c>
      <c r="ED3" s="25" t="s">
        <v>10</v>
      </c>
      <c r="EE3" s="25" t="s">
        <v>11</v>
      </c>
      <c r="EF3" s="25" t="s">
        <v>12</v>
      </c>
      <c r="EG3" s="25" t="s">
        <v>13</v>
      </c>
      <c r="EH3" s="25" t="s">
        <v>14</v>
      </c>
      <c r="EI3" s="25" t="s">
        <v>15</v>
      </c>
      <c r="EJ3" s="25" t="s">
        <v>75</v>
      </c>
      <c r="EN3" s="25" t="s">
        <v>10</v>
      </c>
      <c r="EO3" s="25" t="s">
        <v>11</v>
      </c>
      <c r="EP3" s="25" t="s">
        <v>12</v>
      </c>
      <c r="EQ3" s="25" t="s">
        <v>13</v>
      </c>
      <c r="ER3" s="25" t="s">
        <v>14</v>
      </c>
      <c r="ES3" s="25" t="s">
        <v>15</v>
      </c>
      <c r="ET3" s="25" t="s">
        <v>75</v>
      </c>
      <c r="EV3" s="25" t="s">
        <v>10</v>
      </c>
      <c r="EW3" s="25" t="s">
        <v>11</v>
      </c>
      <c r="EX3" s="25" t="s">
        <v>12</v>
      </c>
      <c r="EY3" s="25" t="s">
        <v>13</v>
      </c>
      <c r="EZ3" s="25" t="s">
        <v>14</v>
      </c>
      <c r="FA3" s="25" t="s">
        <v>15</v>
      </c>
      <c r="FB3" s="25" t="s">
        <v>75</v>
      </c>
      <c r="FD3" s="25" t="s">
        <v>10</v>
      </c>
      <c r="FE3" s="25" t="s">
        <v>11</v>
      </c>
      <c r="FF3" s="25" t="s">
        <v>12</v>
      </c>
      <c r="FG3" s="25" t="s">
        <v>13</v>
      </c>
      <c r="FH3" s="25" t="s">
        <v>14</v>
      </c>
      <c r="FI3" s="25" t="s">
        <v>15</v>
      </c>
      <c r="FJ3" s="25" t="s">
        <v>75</v>
      </c>
      <c r="FN3" s="25" t="s">
        <v>10</v>
      </c>
      <c r="FO3" s="25" t="s">
        <v>11</v>
      </c>
      <c r="FP3" s="25" t="s">
        <v>12</v>
      </c>
      <c r="FQ3" s="25" t="s">
        <v>13</v>
      </c>
      <c r="FR3" s="25" t="s">
        <v>14</v>
      </c>
      <c r="FS3" s="25" t="s">
        <v>15</v>
      </c>
      <c r="FT3" s="25" t="s">
        <v>75</v>
      </c>
      <c r="FV3" s="25" t="s">
        <v>10</v>
      </c>
      <c r="FW3" s="25" t="s">
        <v>11</v>
      </c>
      <c r="FX3" s="25" t="s">
        <v>12</v>
      </c>
      <c r="FY3" s="25" t="s">
        <v>13</v>
      </c>
      <c r="FZ3" s="25" t="s">
        <v>14</v>
      </c>
      <c r="GA3" s="25" t="s">
        <v>15</v>
      </c>
      <c r="GB3" s="25" t="s">
        <v>75</v>
      </c>
      <c r="GD3" s="25" t="s">
        <v>10</v>
      </c>
      <c r="GE3" s="25" t="s">
        <v>11</v>
      </c>
      <c r="GF3" s="25" t="s">
        <v>12</v>
      </c>
      <c r="GG3" s="25" t="s">
        <v>13</v>
      </c>
      <c r="GH3" s="25" t="s">
        <v>14</v>
      </c>
      <c r="GI3" s="25" t="s">
        <v>15</v>
      </c>
      <c r="GJ3" s="25" t="s">
        <v>75</v>
      </c>
      <c r="GN3" s="25" t="s">
        <v>10</v>
      </c>
      <c r="GO3" s="25" t="s">
        <v>11</v>
      </c>
      <c r="GP3" s="25" t="s">
        <v>12</v>
      </c>
      <c r="GQ3" s="25" t="s">
        <v>13</v>
      </c>
      <c r="GR3" s="25" t="s">
        <v>14</v>
      </c>
      <c r="GS3" s="25" t="s">
        <v>15</v>
      </c>
      <c r="GT3" s="25" t="s">
        <v>75</v>
      </c>
      <c r="GV3" s="25" t="s">
        <v>10</v>
      </c>
      <c r="GW3" s="25" t="s">
        <v>11</v>
      </c>
      <c r="GX3" s="25" t="s">
        <v>12</v>
      </c>
      <c r="GY3" s="25" t="s">
        <v>13</v>
      </c>
      <c r="GZ3" s="25" t="s">
        <v>14</v>
      </c>
      <c r="HA3" s="25" t="s">
        <v>15</v>
      </c>
      <c r="HB3" s="25" t="s">
        <v>75</v>
      </c>
      <c r="HD3" s="25" t="s">
        <v>10</v>
      </c>
      <c r="HE3" s="25" t="s">
        <v>11</v>
      </c>
      <c r="HF3" s="25" t="s">
        <v>12</v>
      </c>
      <c r="HG3" s="25" t="s">
        <v>13</v>
      </c>
      <c r="HH3" s="25" t="s">
        <v>14</v>
      </c>
      <c r="HI3" s="25" t="s">
        <v>15</v>
      </c>
      <c r="HJ3" s="25" t="s">
        <v>75</v>
      </c>
      <c r="HN3" s="25" t="s">
        <v>10</v>
      </c>
      <c r="HO3" s="25" t="s">
        <v>11</v>
      </c>
      <c r="HP3" s="25" t="s">
        <v>12</v>
      </c>
      <c r="HQ3" s="25" t="s">
        <v>13</v>
      </c>
      <c r="HR3" s="25" t="s">
        <v>14</v>
      </c>
      <c r="HS3" s="25" t="s">
        <v>15</v>
      </c>
      <c r="HT3" s="25" t="s">
        <v>75</v>
      </c>
      <c r="HV3" s="25" t="s">
        <v>10</v>
      </c>
      <c r="HW3" s="25" t="s">
        <v>11</v>
      </c>
      <c r="HX3" s="25" t="s">
        <v>12</v>
      </c>
      <c r="HY3" s="25" t="s">
        <v>13</v>
      </c>
      <c r="HZ3" s="25" t="s">
        <v>14</v>
      </c>
      <c r="IA3" s="25" t="s">
        <v>15</v>
      </c>
      <c r="IB3" s="25" t="s">
        <v>75</v>
      </c>
      <c r="ID3" s="25" t="s">
        <v>10</v>
      </c>
      <c r="IE3" s="25" t="s">
        <v>11</v>
      </c>
      <c r="IF3" s="25" t="s">
        <v>12</v>
      </c>
      <c r="IG3" s="25" t="s">
        <v>13</v>
      </c>
      <c r="IH3" s="25" t="s">
        <v>14</v>
      </c>
      <c r="II3" s="25" t="s">
        <v>15</v>
      </c>
      <c r="IJ3" s="25" t="s">
        <v>75</v>
      </c>
      <c r="IN3" s="25" t="s">
        <v>10</v>
      </c>
      <c r="IO3" s="25" t="s">
        <v>11</v>
      </c>
      <c r="IP3" s="25" t="s">
        <v>12</v>
      </c>
      <c r="IQ3" s="25" t="s">
        <v>13</v>
      </c>
      <c r="IR3" s="25" t="s">
        <v>14</v>
      </c>
      <c r="IS3" s="25" t="s">
        <v>15</v>
      </c>
      <c r="IT3" s="25" t="s">
        <v>75</v>
      </c>
      <c r="IV3" s="25" t="s">
        <v>10</v>
      </c>
      <c r="IW3" s="25" t="s">
        <v>11</v>
      </c>
      <c r="IX3" s="25" t="s">
        <v>12</v>
      </c>
      <c r="IY3" s="25" t="s">
        <v>13</v>
      </c>
      <c r="IZ3" s="25" t="s">
        <v>14</v>
      </c>
      <c r="JA3" s="25" t="s">
        <v>15</v>
      </c>
      <c r="JB3" s="25" t="s">
        <v>75</v>
      </c>
      <c r="JD3" s="25" t="s">
        <v>10</v>
      </c>
      <c r="JE3" s="25" t="s">
        <v>11</v>
      </c>
      <c r="JF3" s="25" t="s">
        <v>12</v>
      </c>
      <c r="JG3" s="25" t="s">
        <v>13</v>
      </c>
      <c r="JH3" s="25" t="s">
        <v>14</v>
      </c>
      <c r="JI3" s="25" t="s">
        <v>15</v>
      </c>
      <c r="JJ3" s="25" t="s">
        <v>75</v>
      </c>
      <c r="JN3" s="25" t="s">
        <v>10</v>
      </c>
      <c r="JO3" s="25" t="s">
        <v>11</v>
      </c>
      <c r="JP3" s="25" t="s">
        <v>12</v>
      </c>
      <c r="JQ3" s="25" t="s">
        <v>13</v>
      </c>
      <c r="JR3" s="25" t="s">
        <v>14</v>
      </c>
      <c r="JS3" s="25" t="s">
        <v>15</v>
      </c>
      <c r="JT3" s="25" t="s">
        <v>75</v>
      </c>
      <c r="JV3" s="25" t="s">
        <v>10</v>
      </c>
      <c r="JW3" s="25" t="s">
        <v>11</v>
      </c>
      <c r="JX3" s="25" t="s">
        <v>12</v>
      </c>
      <c r="JY3" s="25" t="s">
        <v>13</v>
      </c>
      <c r="JZ3" s="25" t="s">
        <v>14</v>
      </c>
      <c r="KA3" s="25" t="s">
        <v>15</v>
      </c>
      <c r="KB3" s="25" t="s">
        <v>75</v>
      </c>
      <c r="KD3" s="25" t="s">
        <v>10</v>
      </c>
      <c r="KE3" s="25" t="s">
        <v>11</v>
      </c>
      <c r="KF3" s="25" t="s">
        <v>12</v>
      </c>
      <c r="KG3" s="25" t="s">
        <v>13</v>
      </c>
      <c r="KH3" s="25" t="s">
        <v>14</v>
      </c>
      <c r="KI3" s="25" t="s">
        <v>15</v>
      </c>
      <c r="KJ3" s="25" t="s">
        <v>75</v>
      </c>
    </row>
    <row r="5" spans="1:297" x14ac:dyDescent="0.35">
      <c r="A5" s="93" t="s">
        <v>565</v>
      </c>
      <c r="B5" s="200" t="s">
        <v>76</v>
      </c>
      <c r="C5" s="116"/>
      <c r="D5" s="116"/>
      <c r="E5" s="116"/>
      <c r="F5" s="116"/>
      <c r="G5" s="116"/>
      <c r="H5" s="116"/>
      <c r="I5" s="116"/>
      <c r="J5" s="116"/>
      <c r="K5" s="116"/>
      <c r="L5" s="116"/>
      <c r="M5" s="116"/>
      <c r="N5" s="201">
        <f>[14]TRAC_rates!F10</f>
        <v>0.4568367978267257</v>
      </c>
      <c r="O5" s="201">
        <f>[14]TRAC_rates!G10</f>
        <v>0.35477944313654391</v>
      </c>
      <c r="P5" s="201">
        <f>[14]TRAC_rates!H10</f>
        <v>0.13094586541106368</v>
      </c>
      <c r="Q5" s="201">
        <f>[14]TRAC_rates!I10</f>
        <v>0.28364959084277552</v>
      </c>
      <c r="R5" s="201">
        <f>[14]TRAC_rates!J10</f>
        <v>0.46868584370723115</v>
      </c>
      <c r="S5" s="201">
        <f>[14]TRAC_rates!K10</f>
        <v>0.32995445902617943</v>
      </c>
      <c r="T5" s="201">
        <f>[14]TRAC_rates!L10</f>
        <v>0.33283121593623644</v>
      </c>
      <c r="U5" s="116"/>
      <c r="V5" s="201">
        <f>[14]TRAC_rates!N10</f>
        <v>0.70764501796463497</v>
      </c>
      <c r="W5" s="201">
        <f>[14]TRAC_rates!O10</f>
        <v>0.3758188535032988</v>
      </c>
      <c r="X5" s="201">
        <f>[14]TRAC_rates!P10</f>
        <v>0.53933906490151451</v>
      </c>
      <c r="Y5" s="201">
        <f>[14]TRAC_rates!Q10</f>
        <v>0.36017166947870505</v>
      </c>
      <c r="Z5" s="201">
        <f>[14]TRAC_rates!R10</f>
        <v>0.5380467707807054</v>
      </c>
      <c r="AA5" s="201">
        <f>[14]TRAC_rates!S10</f>
        <v>0.84448153924303748</v>
      </c>
      <c r="AB5" s="201">
        <f>[14]TRAC_rates!T10</f>
        <v>0.50649356699407155</v>
      </c>
      <c r="AC5" s="116"/>
      <c r="AD5" s="201">
        <f>[14]TRAC_rates!V10</f>
        <v>0.61291809003092279</v>
      </c>
      <c r="AE5" s="201">
        <f>[14]TRAC_rates!W10</f>
        <v>0.37290506369276971</v>
      </c>
      <c r="AF5" s="201">
        <f>[14]TRAC_rates!X10</f>
        <v>0.41270738558434572</v>
      </c>
      <c r="AG5" s="201">
        <f>[14]TRAC_rates!Y10</f>
        <v>0.35342177421765075</v>
      </c>
      <c r="AH5" s="201">
        <f>[14]TRAC_rates!Z10</f>
        <v>0.51753315145947465</v>
      </c>
      <c r="AI5" s="201">
        <f>[14]TRAC_rates!AA10</f>
        <v>0.76536777338529904</v>
      </c>
      <c r="AJ5" s="201">
        <f>[14]TRAC_rates!AB10</f>
        <v>0.46756938699575257</v>
      </c>
    </row>
    <row r="6" spans="1:297" x14ac:dyDescent="0.35">
      <c r="A6" s="93"/>
    </row>
    <row r="7" spans="1:297" x14ac:dyDescent="0.35">
      <c r="A7" s="93" t="s">
        <v>567</v>
      </c>
      <c r="N7" s="186">
        <f>[14]TRAC_rates!F138</f>
        <v>0.68765045417180382</v>
      </c>
      <c r="O7" s="186">
        <f>[14]TRAC_rates!G138</f>
        <v>0.56510535486397862</v>
      </c>
      <c r="P7" s="186">
        <f>[14]TRAC_rates!H138</f>
        <v>0.55128688252562441</v>
      </c>
      <c r="Q7" s="186">
        <f>[14]TRAC_rates!I138</f>
        <v>0.49951116301053089</v>
      </c>
      <c r="R7" s="186">
        <f>[14]TRAC_rates!J138</f>
        <v>0.37787620819316053</v>
      </c>
      <c r="S7" s="186">
        <f>[14]TRAC_rates!K138</f>
        <v>0.2068425807504195</v>
      </c>
      <c r="T7" s="186">
        <f>[14]TRAC_rates!L138</f>
        <v>0.5582224583725014</v>
      </c>
      <c r="V7" s="186">
        <f>[14]TRAC_rates!N138</f>
        <v>0.74966792111229053</v>
      </c>
      <c r="W7" s="186">
        <f>[14]TRAC_rates!O138</f>
        <v>0.66695843629764784</v>
      </c>
      <c r="X7" s="186">
        <f>[14]TRAC_rates!P138</f>
        <v>0.66254518804639184</v>
      </c>
      <c r="Y7" s="186">
        <f>[14]TRAC_rates!Q138</f>
        <v>0.72078493151105671</v>
      </c>
      <c r="Z7" s="186">
        <f>[14]TRAC_rates!R138</f>
        <v>0.73796656270195582</v>
      </c>
      <c r="AA7" s="186">
        <f>[14]TRAC_rates!S138</f>
        <v>0.53303110748311922</v>
      </c>
      <c r="AB7" s="186">
        <f>[14]TRAC_rates!T138</f>
        <v>0.69224035434198072</v>
      </c>
      <c r="AD7" s="186">
        <f>[14]TRAC_rates!V138</f>
        <v>0.72886009095569415</v>
      </c>
      <c r="AE7" s="186">
        <f>[14]TRAC_rates!W138</f>
        <v>0.6547399261079252</v>
      </c>
      <c r="AF7" s="186">
        <f>[14]TRAC_rates!X138</f>
        <v>0.64728724653183067</v>
      </c>
      <c r="AG7" s="186">
        <f>[14]TRAC_rates!Y138</f>
        <v>0.70791585189678119</v>
      </c>
      <c r="AH7" s="186">
        <f>[14]TRAC_rates!Z138</f>
        <v>0.65765868296821284</v>
      </c>
      <c r="AI7" s="186">
        <f>[14]TRAC_rates!AA138</f>
        <v>0.51067859307172492</v>
      </c>
      <c r="AJ7" s="186">
        <f>[14]TRAC_rates!AB138</f>
        <v>0.66918985790501784</v>
      </c>
    </row>
    <row r="8" spans="1:297" x14ac:dyDescent="0.35">
      <c r="A8" s="93" t="s">
        <v>566</v>
      </c>
      <c r="N8" s="186">
        <f>[14]TRAC_rates!F160</f>
        <v>0.46452257194616453</v>
      </c>
      <c r="O8" s="186">
        <f>[14]TRAC_rates!G160</f>
        <v>0.21921174092487594</v>
      </c>
      <c r="P8" s="186">
        <f>[14]TRAC_rates!H160</f>
        <v>0.19569217540899311</v>
      </c>
      <c r="Q8" s="186">
        <f>[14]TRAC_rates!I160</f>
        <v>3.2144184629916236E-2</v>
      </c>
      <c r="R8" s="186">
        <f>[14]TRAC_rates!J160</f>
        <v>-9.1532848745877804E-2</v>
      </c>
      <c r="S8" s="186">
        <f>[14]TRAC_rates!K160</f>
        <v>-0.17508735870389647</v>
      </c>
      <c r="T8" s="186">
        <f>[14]TRAC_rates!L160</f>
        <v>0.22769991928169592</v>
      </c>
      <c r="V8" s="186">
        <f>[14]TRAC_rates!N160</f>
        <v>0.39348428486091469</v>
      </c>
      <c r="W8" s="186">
        <f>[14]TRAC_rates!O160</f>
        <v>0.17374608931361596</v>
      </c>
      <c r="X8" s="186">
        <f>[14]TRAC_rates!P160</f>
        <v>0.14924144085690336</v>
      </c>
      <c r="Y8" s="186">
        <f>[14]TRAC_rates!Q160</f>
        <v>0.23958694063344987</v>
      </c>
      <c r="Z8" s="186">
        <f>[14]TRAC_rates!R160</f>
        <v>0.31650412643205317</v>
      </c>
      <c r="AA8" s="186">
        <f>[14]TRAC_rates!S160</f>
        <v>0.20549011774403264</v>
      </c>
      <c r="AB8" s="186">
        <f>[14]TRAC_rates!T160</f>
        <v>0.25222776101438665</v>
      </c>
      <c r="AD8" s="186">
        <f>[14]TRAC_rates!V160</f>
        <v>0.41734821471955569</v>
      </c>
      <c r="AE8" s="186">
        <f>[14]TRAC_rates!W160</f>
        <v>0.17923989096969889</v>
      </c>
      <c r="AF8" s="186">
        <f>[14]TRAC_rates!X160</f>
        <v>0.15561758559567121</v>
      </c>
      <c r="AG8" s="186">
        <f>[14]TRAC_rates!Y160</f>
        <v>0.2272472650200433</v>
      </c>
      <c r="AH8" s="186">
        <f>[14]TRAC_rates!Z160</f>
        <v>0.22450141196039419</v>
      </c>
      <c r="AI8" s="186">
        <f>[14]TRAC_rates!AA160</f>
        <v>0.17929636674392427</v>
      </c>
      <c r="AJ8" s="186">
        <f>[14]TRAC_rates!AB160</f>
        <v>0.24798074095786249</v>
      </c>
    </row>
    <row r="9" spans="1:297" x14ac:dyDescent="0.35">
      <c r="N9" s="186"/>
      <c r="O9" s="186"/>
      <c r="P9" s="186"/>
      <c r="Q9" s="186"/>
      <c r="R9" s="186"/>
      <c r="S9" s="186"/>
      <c r="T9" s="186"/>
      <c r="V9" s="186"/>
      <c r="W9" s="186"/>
      <c r="X9" s="186"/>
      <c r="Y9" s="186"/>
      <c r="Z9" s="186"/>
      <c r="AA9" s="186"/>
      <c r="AB9" s="186"/>
      <c r="AD9" s="186"/>
      <c r="AE9" s="186"/>
      <c r="AF9" s="186"/>
      <c r="AG9" s="186"/>
      <c r="AH9" s="186"/>
      <c r="AI9" s="186"/>
      <c r="AJ9" s="186"/>
      <c r="AN9" s="186"/>
      <c r="AO9" s="186"/>
      <c r="AP9" s="186"/>
      <c r="AQ9" s="186"/>
      <c r="AR9" s="186"/>
      <c r="AS9" s="186"/>
      <c r="AT9" s="186"/>
      <c r="AV9" s="186"/>
      <c r="AW9" s="186"/>
      <c r="AX9" s="186"/>
      <c r="AY9" s="186"/>
      <c r="AZ9" s="186"/>
      <c r="BA9" s="186"/>
      <c r="BB9" s="186"/>
      <c r="BD9" s="186"/>
      <c r="BE9" s="186"/>
      <c r="BF9" s="186"/>
      <c r="BG9" s="186"/>
      <c r="BH9" s="186"/>
      <c r="BI9" s="186"/>
      <c r="BJ9" s="186"/>
      <c r="BN9" s="186"/>
      <c r="BO9" s="186"/>
      <c r="BP9" s="186"/>
      <c r="BQ9" s="186"/>
      <c r="BR9" s="186"/>
      <c r="BS9" s="186"/>
      <c r="BT9" s="186"/>
      <c r="BV9" s="186"/>
      <c r="BW9" s="186"/>
      <c r="BX9" s="186"/>
      <c r="BY9" s="186"/>
      <c r="BZ9" s="186"/>
      <c r="CA9" s="186"/>
      <c r="CB9" s="186"/>
      <c r="CD9" s="186"/>
      <c r="CE9" s="186"/>
      <c r="CF9" s="186"/>
      <c r="CG9" s="186"/>
      <c r="CH9" s="186"/>
      <c r="CI9" s="186"/>
      <c r="CJ9" s="186"/>
      <c r="CN9" s="186"/>
      <c r="CO9" s="186"/>
      <c r="CP9" s="186"/>
      <c r="CQ9" s="186"/>
      <c r="CR9" s="186"/>
      <c r="CS9" s="186"/>
      <c r="CT9" s="186"/>
      <c r="CV9" s="186"/>
      <c r="CW9" s="186"/>
      <c r="CX9" s="186"/>
      <c r="CY9" s="186"/>
      <c r="CZ9" s="186"/>
      <c r="DA9" s="186"/>
      <c r="DB9" s="186"/>
      <c r="DD9" s="186"/>
      <c r="DE9" s="186"/>
      <c r="DF9" s="186"/>
      <c r="DG9" s="186"/>
      <c r="DH9" s="186"/>
      <c r="DI9" s="186"/>
      <c r="DJ9" s="186"/>
      <c r="DN9" s="186"/>
      <c r="DO9" s="186"/>
      <c r="DP9" s="186"/>
      <c r="DQ9" s="186"/>
      <c r="DR9" s="186"/>
      <c r="DS9" s="186"/>
      <c r="DT9" s="186"/>
      <c r="DV9" s="186"/>
      <c r="DW9" s="186"/>
      <c r="DX9" s="186"/>
      <c r="DY9" s="186"/>
      <c r="DZ9" s="186"/>
      <c r="EA9" s="186"/>
      <c r="EB9" s="186"/>
      <c r="ED9" s="186"/>
      <c r="EE9" s="186"/>
      <c r="EF9" s="186"/>
      <c r="EG9" s="186"/>
      <c r="EH9" s="186"/>
      <c r="EI9" s="186"/>
      <c r="EJ9" s="186"/>
      <c r="EN9" s="186"/>
      <c r="EO9" s="186"/>
      <c r="EP9" s="186"/>
      <c r="EQ9" s="186"/>
      <c r="ER9" s="186"/>
      <c r="ES9" s="186"/>
      <c r="ET9" s="186"/>
      <c r="EV9" s="186"/>
      <c r="EW9" s="186"/>
      <c r="EX9" s="186"/>
      <c r="EY9" s="186"/>
      <c r="EZ9" s="186"/>
      <c r="FA9" s="186"/>
      <c r="FB9" s="186"/>
      <c r="FD9" s="186"/>
      <c r="FE9" s="186"/>
      <c r="FF9" s="186"/>
      <c r="FG9" s="186"/>
      <c r="FH9" s="186"/>
      <c r="FI9" s="186"/>
      <c r="FJ9" s="186"/>
      <c r="FN9" s="186"/>
      <c r="FO9" s="186"/>
      <c r="FP9" s="186"/>
      <c r="FQ9" s="186"/>
      <c r="FR9" s="186"/>
      <c r="FS9" s="186"/>
      <c r="FT9" s="186"/>
      <c r="FV9" s="186"/>
      <c r="FW9" s="186"/>
      <c r="FX9" s="186"/>
      <c r="FY9" s="186"/>
      <c r="FZ9" s="186"/>
      <c r="GA9" s="186"/>
      <c r="GB9" s="186"/>
      <c r="GD9" s="186"/>
      <c r="GE9" s="186"/>
      <c r="GF9" s="186"/>
      <c r="GG9" s="186"/>
      <c r="GH9" s="186"/>
      <c r="GI9" s="186"/>
      <c r="GJ9" s="186"/>
      <c r="GN9" s="186"/>
      <c r="GO9" s="186"/>
      <c r="GP9" s="186"/>
      <c r="GQ9" s="186"/>
      <c r="GR9" s="186"/>
      <c r="GS9" s="186"/>
      <c r="GT9" s="186"/>
      <c r="GV9" s="186"/>
      <c r="GW9" s="186"/>
      <c r="GX9" s="186"/>
      <c r="GY9" s="186"/>
      <c r="GZ9" s="186"/>
      <c r="HA9" s="186"/>
      <c r="HB9" s="186"/>
      <c r="HD9" s="186"/>
      <c r="HE9" s="186"/>
      <c r="HF9" s="186"/>
      <c r="HG9" s="186"/>
      <c r="HH9" s="186"/>
      <c r="HI9" s="186"/>
      <c r="HJ9" s="186"/>
      <c r="HN9" s="186"/>
      <c r="HO9" s="186"/>
      <c r="HP9" s="186"/>
      <c r="HQ9" s="186"/>
      <c r="HR9" s="186"/>
      <c r="HS9" s="186"/>
      <c r="HT9" s="186"/>
      <c r="HV9" s="186"/>
      <c r="HW9" s="186"/>
      <c r="HX9" s="186"/>
      <c r="HY9" s="186"/>
      <c r="HZ9" s="186"/>
      <c r="IA9" s="186"/>
      <c r="IB9" s="186"/>
      <c r="ID9" s="186"/>
      <c r="IE9" s="186"/>
      <c r="IF9" s="186"/>
      <c r="IG9" s="186"/>
      <c r="IH9" s="186"/>
      <c r="II9" s="186"/>
      <c r="IJ9" s="186"/>
      <c r="IN9" s="186"/>
      <c r="IO9" s="186"/>
      <c r="IP9" s="186"/>
      <c r="IQ9" s="186"/>
      <c r="IR9" s="186"/>
      <c r="IS9" s="186"/>
      <c r="IT9" s="186"/>
      <c r="IV9" s="186"/>
      <c r="IW9" s="186"/>
      <c r="IX9" s="186"/>
      <c r="IY9" s="186"/>
      <c r="IZ9" s="186"/>
      <c r="JA9" s="186"/>
      <c r="JB9" s="186"/>
      <c r="JD9" s="186"/>
      <c r="JE9" s="186"/>
      <c r="JF9" s="186"/>
      <c r="JG9" s="186"/>
      <c r="JH9" s="186"/>
      <c r="JI9" s="186"/>
      <c r="JJ9" s="186"/>
      <c r="JN9" s="186"/>
      <c r="JO9" s="186"/>
      <c r="JP9" s="186"/>
      <c r="JQ9" s="186"/>
      <c r="JR9" s="186"/>
      <c r="JS9" s="186"/>
      <c r="JT9" s="186"/>
      <c r="JV9" s="186"/>
      <c r="JW9" s="186"/>
      <c r="JX9" s="186"/>
      <c r="JY9" s="186"/>
      <c r="JZ9" s="186"/>
      <c r="KA9" s="186"/>
      <c r="KB9" s="186"/>
      <c r="KD9" s="186"/>
      <c r="KE9" s="186"/>
      <c r="KF9" s="186"/>
      <c r="KG9" s="186"/>
      <c r="KH9" s="186"/>
      <c r="KI9" s="186"/>
      <c r="KJ9" s="186"/>
    </row>
    <row r="10" spans="1:297" x14ac:dyDescent="0.35">
      <c r="F10" t="s">
        <v>17</v>
      </c>
      <c r="G10" t="s">
        <v>17</v>
      </c>
      <c r="N10" s="186"/>
      <c r="O10" s="186"/>
      <c r="P10" s="186"/>
      <c r="Q10" s="186"/>
      <c r="R10" s="186"/>
      <c r="S10" s="186"/>
      <c r="T10" s="186"/>
      <c r="V10" s="186"/>
      <c r="W10" s="186"/>
      <c r="X10" s="186"/>
      <c r="Y10" s="186"/>
      <c r="Z10" s="186"/>
      <c r="AA10" s="186"/>
      <c r="AB10" s="186"/>
      <c r="AD10" s="186"/>
      <c r="AE10" s="186"/>
      <c r="AF10" s="186"/>
      <c r="AG10" s="186"/>
      <c r="AH10" s="186"/>
      <c r="AI10" s="186"/>
      <c r="AJ10" s="186"/>
      <c r="AN10" s="186"/>
      <c r="AO10" s="186"/>
      <c r="AP10" s="186"/>
      <c r="AQ10" s="186"/>
      <c r="AR10" s="186"/>
      <c r="AS10" s="186"/>
      <c r="AT10" s="186"/>
      <c r="AV10" s="186"/>
      <c r="AW10" s="186"/>
      <c r="AX10" s="186"/>
      <c r="AY10" s="186"/>
      <c r="AZ10" s="186"/>
      <c r="BA10" s="186"/>
      <c r="BB10" s="186"/>
      <c r="BD10" s="186"/>
      <c r="BE10" s="186"/>
      <c r="BF10" s="186"/>
      <c r="BG10" s="186"/>
      <c r="BH10" s="186"/>
      <c r="BI10" s="186"/>
      <c r="BJ10" s="186"/>
      <c r="BN10" s="186"/>
      <c r="BO10" s="186"/>
      <c r="BP10" s="186"/>
      <c r="BQ10" s="186"/>
      <c r="BR10" s="186"/>
      <c r="BS10" s="186"/>
      <c r="BT10" s="186"/>
      <c r="BV10" s="186"/>
      <c r="BW10" s="186"/>
      <c r="BX10" s="186"/>
      <c r="BY10" s="186"/>
      <c r="BZ10" s="186"/>
      <c r="CA10" s="186"/>
      <c r="CB10" s="186"/>
      <c r="CD10" s="186"/>
      <c r="CE10" s="186"/>
      <c r="CF10" s="186"/>
      <c r="CG10" s="186"/>
      <c r="CH10" s="186"/>
      <c r="CI10" s="186"/>
      <c r="CJ10" s="186"/>
      <c r="CN10" s="186"/>
      <c r="CO10" s="186"/>
      <c r="CP10" s="186"/>
      <c r="CQ10" s="186"/>
      <c r="CR10" s="186"/>
      <c r="CS10" s="186"/>
      <c r="CT10" s="186"/>
      <c r="CV10" s="186"/>
      <c r="CW10" s="186"/>
      <c r="CX10" s="186"/>
      <c r="CY10" s="186"/>
      <c r="CZ10" s="186"/>
      <c r="DA10" s="186"/>
      <c r="DB10" s="186"/>
      <c r="DD10" s="186"/>
      <c r="DE10" s="186"/>
      <c r="DF10" s="186"/>
      <c r="DG10" s="186"/>
      <c r="DH10" s="186"/>
      <c r="DI10" s="186"/>
      <c r="DJ10" s="186"/>
      <c r="DN10" s="186"/>
      <c r="DO10" s="186"/>
      <c r="DP10" s="186"/>
      <c r="DQ10" s="186"/>
      <c r="DR10" s="186"/>
      <c r="DS10" s="186"/>
      <c r="DT10" s="186"/>
      <c r="DV10" s="186"/>
      <c r="DW10" s="186"/>
      <c r="DX10" s="186"/>
      <c r="DY10" s="186"/>
      <c r="DZ10" s="186"/>
      <c r="EA10" s="186"/>
      <c r="EB10" s="186"/>
      <c r="ED10" s="186"/>
      <c r="EE10" s="186"/>
      <c r="EF10" s="186"/>
      <c r="EG10" s="186"/>
      <c r="EH10" s="186"/>
      <c r="EI10" s="186"/>
      <c r="EJ10" s="186"/>
      <c r="EN10" s="186"/>
      <c r="EO10" s="186"/>
      <c r="EP10" s="186"/>
      <c r="EQ10" s="186"/>
      <c r="ER10" s="186"/>
      <c r="ES10" s="186"/>
      <c r="ET10" s="186"/>
      <c r="EV10" s="186"/>
      <c r="EW10" s="186"/>
      <c r="EX10" s="186"/>
      <c r="EY10" s="186"/>
      <c r="EZ10" s="186"/>
      <c r="FA10" s="186"/>
      <c r="FB10" s="186"/>
      <c r="FD10" s="186"/>
      <c r="FE10" s="186"/>
      <c r="FF10" s="186"/>
      <c r="FG10" s="186"/>
      <c r="FH10" s="186"/>
      <c r="FI10" s="186"/>
      <c r="FJ10" s="186"/>
      <c r="FN10" s="186"/>
      <c r="FO10" s="186"/>
      <c r="FP10" s="186"/>
      <c r="FQ10" s="186"/>
      <c r="FR10" s="186"/>
      <c r="FS10" s="186"/>
      <c r="FT10" s="186"/>
      <c r="FV10" s="186"/>
      <c r="FW10" s="186"/>
      <c r="FX10" s="186"/>
      <c r="FY10" s="186"/>
      <c r="FZ10" s="186"/>
      <c r="GA10" s="186"/>
      <c r="GB10" s="186"/>
      <c r="GD10" s="186"/>
      <c r="GE10" s="186"/>
      <c r="GF10" s="186"/>
      <c r="GG10" s="186"/>
      <c r="GH10" s="186"/>
      <c r="GI10" s="186"/>
      <c r="GJ10" s="186"/>
      <c r="GN10" s="186"/>
      <c r="GO10" s="186"/>
      <c r="GP10" s="186"/>
      <c r="GQ10" s="186"/>
      <c r="GR10" s="186"/>
      <c r="GS10" s="186"/>
      <c r="GT10" s="186"/>
      <c r="GV10" s="186"/>
      <c r="GW10" s="186"/>
      <c r="GX10" s="186"/>
      <c r="GY10" s="186"/>
      <c r="GZ10" s="186"/>
      <c r="HA10" s="186"/>
      <c r="HB10" s="186"/>
      <c r="HD10" s="186"/>
      <c r="HE10" s="186"/>
      <c r="HF10" s="186"/>
      <c r="HG10" s="186"/>
      <c r="HH10" s="186"/>
      <c r="HI10" s="186"/>
      <c r="HJ10" s="186"/>
      <c r="HN10" s="186"/>
      <c r="HO10" s="186"/>
      <c r="HP10" s="186"/>
      <c r="HQ10" s="186"/>
      <c r="HR10" s="186"/>
      <c r="HS10" s="186"/>
      <c r="HT10" s="186"/>
      <c r="HV10" s="186"/>
      <c r="HW10" s="186"/>
      <c r="HX10" s="186"/>
      <c r="HY10" s="186"/>
      <c r="HZ10" s="186"/>
      <c r="IA10" s="186"/>
      <c r="IB10" s="186"/>
      <c r="ID10" s="186"/>
      <c r="IE10" s="186"/>
      <c r="IF10" s="186"/>
      <c r="IG10" s="186"/>
      <c r="IH10" s="186"/>
      <c r="II10" s="186"/>
      <c r="IJ10" s="186"/>
      <c r="IN10" s="186"/>
      <c r="IO10" s="186"/>
      <c r="IP10" s="186"/>
      <c r="IQ10" s="186"/>
      <c r="IR10" s="186"/>
      <c r="IS10" s="186"/>
      <c r="IT10" s="186"/>
      <c r="IV10" s="186"/>
      <c r="IW10" s="186"/>
      <c r="IX10" s="186"/>
      <c r="IY10" s="186"/>
      <c r="IZ10" s="186"/>
      <c r="JA10" s="186"/>
      <c r="JB10" s="186"/>
      <c r="JD10" s="186"/>
      <c r="JE10" s="186"/>
      <c r="JF10" s="186"/>
      <c r="JG10" s="186"/>
      <c r="JH10" s="186"/>
      <c r="JI10" s="186"/>
      <c r="JJ10" s="186"/>
      <c r="JN10" s="186"/>
      <c r="JO10" s="186"/>
      <c r="JP10" s="186"/>
      <c r="JQ10" s="186"/>
      <c r="JR10" s="186"/>
      <c r="JS10" s="186"/>
      <c r="JT10" s="186"/>
      <c r="JV10" s="186"/>
      <c r="JW10" s="186"/>
      <c r="JX10" s="186"/>
      <c r="JY10" s="186"/>
      <c r="JZ10" s="186"/>
      <c r="KA10" s="186"/>
      <c r="KB10" s="186"/>
      <c r="KD10" s="186"/>
      <c r="KE10" s="186"/>
      <c r="KF10" s="186"/>
      <c r="KG10" s="186"/>
      <c r="KH10" s="186"/>
      <c r="KI10" s="186"/>
      <c r="KJ10" s="186"/>
    </row>
    <row r="11" spans="1:297" x14ac:dyDescent="0.35">
      <c r="F11" t="s">
        <v>7</v>
      </c>
      <c r="G11" t="s">
        <v>6</v>
      </c>
      <c r="I11" t="s">
        <v>17</v>
      </c>
      <c r="J11" t="s">
        <v>17</v>
      </c>
      <c r="N11" s="186"/>
      <c r="O11" s="186"/>
      <c r="P11" s="186"/>
      <c r="Q11" s="186"/>
      <c r="R11" s="186"/>
      <c r="S11" s="186"/>
      <c r="T11" s="186"/>
      <c r="V11" s="186"/>
      <c r="W11" s="186"/>
      <c r="X11" s="186"/>
      <c r="Y11" s="186"/>
      <c r="Z11" s="186"/>
      <c r="AA11" s="186"/>
      <c r="AB11" s="186"/>
      <c r="AD11" s="186"/>
      <c r="AE11" s="186"/>
      <c r="AF11" s="186"/>
      <c r="AG11" s="186"/>
      <c r="AH11" s="186"/>
      <c r="AI11" s="186"/>
      <c r="AJ11" s="186"/>
      <c r="AN11" s="186"/>
      <c r="AO11" s="186"/>
      <c r="AP11" s="186"/>
      <c r="AQ11" s="186"/>
      <c r="AR11" s="186"/>
      <c r="AS11" s="186"/>
      <c r="AT11" s="186"/>
      <c r="AV11" s="186"/>
      <c r="AW11" s="186"/>
      <c r="AX11" s="186"/>
      <c r="AY11" s="186"/>
      <c r="AZ11" s="186"/>
      <c r="BA11" s="186"/>
      <c r="BB11" s="186"/>
      <c r="BD11" s="186"/>
      <c r="BE11" s="186"/>
      <c r="BF11" s="186"/>
      <c r="BG11" s="186"/>
      <c r="BH11" s="186"/>
      <c r="BI11" s="186"/>
      <c r="BJ11" s="186"/>
      <c r="BN11" s="186"/>
      <c r="BO11" s="186"/>
      <c r="BP11" s="186"/>
      <c r="BQ11" s="186"/>
      <c r="BR11" s="186"/>
      <c r="BS11" s="186"/>
      <c r="BT11" s="186"/>
      <c r="BV11" s="186"/>
      <c r="BW11" s="186"/>
      <c r="BX11" s="186"/>
      <c r="BY11" s="186"/>
      <c r="BZ11" s="186"/>
      <c r="CA11" s="186"/>
      <c r="CB11" s="186"/>
      <c r="CD11" s="186"/>
      <c r="CE11" s="186"/>
      <c r="CF11" s="186"/>
      <c r="CG11" s="186"/>
      <c r="CH11" s="186"/>
      <c r="CI11" s="186"/>
      <c r="CJ11" s="186"/>
      <c r="CN11" s="186"/>
      <c r="CO11" s="186"/>
      <c r="CP11" s="186"/>
      <c r="CQ11" s="186"/>
      <c r="CR11" s="186"/>
      <c r="CS11" s="186"/>
      <c r="CT11" s="186"/>
      <c r="CV11" s="186"/>
      <c r="CW11" s="186"/>
      <c r="CX11" s="186"/>
      <c r="CY11" s="186"/>
      <c r="CZ11" s="186"/>
      <c r="DA11" s="186"/>
      <c r="DB11" s="186"/>
      <c r="DD11" s="186"/>
      <c r="DE11" s="186"/>
      <c r="DF11" s="186"/>
      <c r="DG11" s="186"/>
      <c r="DH11" s="186"/>
      <c r="DI11" s="186"/>
      <c r="DJ11" s="186"/>
      <c r="DN11" s="186"/>
      <c r="DO11" s="186"/>
      <c r="DP11" s="186"/>
      <c r="DQ11" s="186"/>
      <c r="DR11" s="186"/>
      <c r="DS11" s="186"/>
      <c r="DT11" s="186"/>
      <c r="DV11" s="186"/>
      <c r="DW11" s="186"/>
      <c r="DX11" s="186"/>
      <c r="DY11" s="186"/>
      <c r="DZ11" s="186"/>
      <c r="EA11" s="186"/>
      <c r="EB11" s="186"/>
      <c r="ED11" s="186"/>
      <c r="EE11" s="186"/>
      <c r="EF11" s="186"/>
      <c r="EG11" s="186"/>
      <c r="EH11" s="186"/>
      <c r="EI11" s="186"/>
      <c r="EJ11" s="186"/>
      <c r="EN11" s="186"/>
      <c r="EO11" s="186"/>
      <c r="EP11" s="186"/>
      <c r="EQ11" s="186"/>
      <c r="ER11" s="186"/>
      <c r="ES11" s="186"/>
      <c r="ET11" s="186"/>
      <c r="EV11" s="186"/>
      <c r="EW11" s="186"/>
      <c r="EX11" s="186"/>
      <c r="EY11" s="186"/>
      <c r="EZ11" s="186"/>
      <c r="FA11" s="186"/>
      <c r="FB11" s="186"/>
      <c r="FD11" s="186"/>
      <c r="FE11" s="186"/>
      <c r="FF11" s="186"/>
      <c r="FG11" s="186"/>
      <c r="FH11" s="186"/>
      <c r="FI11" s="186"/>
      <c r="FJ11" s="186"/>
      <c r="FN11" s="186"/>
      <c r="FO11" s="186"/>
      <c r="FP11" s="186"/>
      <c r="FQ11" s="186"/>
      <c r="FR11" s="186"/>
      <c r="FS11" s="186"/>
      <c r="FT11" s="186"/>
      <c r="FV11" s="186"/>
      <c r="FW11" s="186"/>
      <c r="FX11" s="186"/>
      <c r="FY11" s="186"/>
      <c r="FZ11" s="186"/>
      <c r="GA11" s="186"/>
      <c r="GB11" s="186"/>
      <c r="GD11" s="186"/>
      <c r="GE11" s="186"/>
      <c r="GF11" s="186"/>
      <c r="GG11" s="186"/>
      <c r="GH11" s="186"/>
      <c r="GI11" s="186"/>
      <c r="GJ11" s="186"/>
      <c r="GN11" s="186"/>
      <c r="GO11" s="186"/>
      <c r="GP11" s="186"/>
      <c r="GQ11" s="186"/>
      <c r="GR11" s="186"/>
      <c r="GS11" s="186"/>
      <c r="GT11" s="186"/>
      <c r="GV11" s="186"/>
      <c r="GW11" s="186"/>
      <c r="GX11" s="186"/>
      <c r="GY11" s="186"/>
      <c r="GZ11" s="186"/>
      <c r="HA11" s="186"/>
      <c r="HB11" s="186"/>
      <c r="HD11" s="186"/>
      <c r="HE11" s="186"/>
      <c r="HF11" s="186"/>
      <c r="HG11" s="186"/>
      <c r="HH11" s="186"/>
      <c r="HI11" s="186"/>
      <c r="HJ11" s="186"/>
      <c r="HN11" s="186"/>
      <c r="HO11" s="186"/>
      <c r="HP11" s="186"/>
      <c r="HQ11" s="186"/>
      <c r="HR11" s="186"/>
      <c r="HS11" s="186"/>
      <c r="HT11" s="186"/>
      <c r="HV11" s="186"/>
      <c r="HW11" s="186"/>
      <c r="HX11" s="186"/>
      <c r="HY11" s="186"/>
      <c r="HZ11" s="186"/>
      <c r="IA11" s="186"/>
      <c r="IB11" s="186"/>
      <c r="ID11" s="186"/>
      <c r="IE11" s="186"/>
      <c r="IF11" s="186"/>
      <c r="IG11" s="186"/>
      <c r="IH11" s="186"/>
      <c r="II11" s="186"/>
      <c r="IJ11" s="186"/>
      <c r="IN11" s="186"/>
      <c r="IO11" s="186"/>
      <c r="IP11" s="186"/>
      <c r="IQ11" s="186"/>
      <c r="IR11" s="186"/>
      <c r="IS11" s="186"/>
      <c r="IT11" s="186"/>
      <c r="IV11" s="186"/>
      <c r="IW11" s="186"/>
      <c r="IX11" s="186"/>
      <c r="IY11" s="186"/>
      <c r="IZ11" s="186"/>
      <c r="JA11" s="186"/>
      <c r="JB11" s="186"/>
      <c r="JD11" s="186"/>
      <c r="JE11" s="186"/>
      <c r="JF11" s="186"/>
      <c r="JG11" s="186"/>
      <c r="JH11" s="186"/>
      <c r="JI11" s="186"/>
      <c r="JJ11" s="186"/>
      <c r="JN11" s="186"/>
      <c r="JO11" s="186"/>
      <c r="JP11" s="186"/>
      <c r="JQ11" s="186"/>
      <c r="JR11" s="186"/>
      <c r="JS11" s="186"/>
      <c r="JT11" s="186"/>
      <c r="JV11" s="186"/>
      <c r="JW11" s="186"/>
      <c r="JX11" s="186"/>
      <c r="JY11" s="186"/>
      <c r="JZ11" s="186"/>
      <c r="KA11" s="186"/>
      <c r="KB11" s="186"/>
      <c r="KD11" s="186"/>
      <c r="KE11" s="186"/>
      <c r="KF11" s="186"/>
      <c r="KG11" s="186"/>
      <c r="KH11" s="186"/>
      <c r="KI11" s="186"/>
      <c r="KJ11" s="186"/>
    </row>
    <row r="12" spans="1:297" x14ac:dyDescent="0.35">
      <c r="C12" t="s">
        <v>583</v>
      </c>
      <c r="F12" t="s">
        <v>568</v>
      </c>
      <c r="G12" t="s">
        <v>569</v>
      </c>
      <c r="H12" t="s">
        <v>5</v>
      </c>
      <c r="I12" t="s">
        <v>6</v>
      </c>
      <c r="J12" t="s">
        <v>7</v>
      </c>
      <c r="K12" t="s">
        <v>17</v>
      </c>
      <c r="L12" t="s">
        <v>279</v>
      </c>
      <c r="M12" t="s">
        <v>280</v>
      </c>
      <c r="N12" s="186"/>
      <c r="O12" s="186"/>
      <c r="P12" s="186"/>
      <c r="Q12" s="186"/>
      <c r="R12" s="186"/>
      <c r="S12" s="186"/>
      <c r="T12" s="186"/>
      <c r="V12" s="186"/>
      <c r="W12" s="186"/>
      <c r="X12" s="186"/>
      <c r="Y12" s="186"/>
      <c r="Z12" s="186"/>
      <c r="AA12" s="186"/>
      <c r="AB12" s="186"/>
      <c r="AD12" s="186"/>
      <c r="AE12" s="186"/>
      <c r="AF12" s="186"/>
      <c r="AG12" s="186"/>
      <c r="AH12" s="186"/>
      <c r="AI12" s="186"/>
      <c r="AJ12" s="186"/>
      <c r="AN12" s="186"/>
      <c r="AO12" s="186"/>
      <c r="AP12" s="186"/>
      <c r="AQ12" s="186"/>
      <c r="AR12" s="186"/>
      <c r="AS12" s="186"/>
      <c r="AT12" s="186"/>
      <c r="AV12" s="186"/>
      <c r="AW12" s="186"/>
      <c r="AX12" s="186"/>
      <c r="AY12" s="186"/>
      <c r="AZ12" s="186"/>
      <c r="BA12" s="186"/>
      <c r="BB12" s="186"/>
      <c r="BD12" s="186"/>
      <c r="BE12" s="186"/>
      <c r="BF12" s="186"/>
      <c r="BG12" s="186"/>
      <c r="BH12" s="186"/>
      <c r="BI12" s="186"/>
      <c r="BJ12" s="186"/>
      <c r="BN12" s="186"/>
      <c r="BO12" s="186"/>
      <c r="BP12" s="186"/>
      <c r="BQ12" s="186"/>
      <c r="BR12" s="186"/>
      <c r="BS12" s="186"/>
      <c r="BT12" s="186"/>
      <c r="BV12" s="186"/>
      <c r="BW12" s="186"/>
      <c r="BX12" s="186"/>
      <c r="BY12" s="186"/>
      <c r="BZ12" s="186"/>
      <c r="CA12" s="186"/>
      <c r="CB12" s="186"/>
      <c r="CD12" s="186"/>
      <c r="CE12" s="186"/>
      <c r="CF12" s="186"/>
      <c r="CG12" s="186"/>
      <c r="CH12" s="186"/>
      <c r="CI12" s="186"/>
      <c r="CJ12" s="186"/>
      <c r="CN12" s="186"/>
      <c r="CO12" s="186"/>
      <c r="CP12" s="186"/>
      <c r="CQ12" s="186"/>
      <c r="CR12" s="186"/>
      <c r="CS12" s="186"/>
      <c r="CT12" s="186"/>
      <c r="CV12" s="186"/>
      <c r="CW12" s="186"/>
      <c r="CX12" s="186"/>
      <c r="CY12" s="186"/>
      <c r="CZ12" s="186"/>
      <c r="DA12" s="186"/>
      <c r="DB12" s="186"/>
      <c r="DD12" s="186"/>
      <c r="DE12" s="186"/>
      <c r="DF12" s="186"/>
      <c r="DG12" s="186"/>
      <c r="DH12" s="186"/>
      <c r="DI12" s="186"/>
      <c r="DJ12" s="186"/>
      <c r="DN12" s="186"/>
      <c r="DO12" s="186"/>
      <c r="DP12" s="186"/>
      <c r="DQ12" s="186"/>
      <c r="DR12" s="186"/>
      <c r="DS12" s="186"/>
      <c r="DT12" s="186"/>
      <c r="DV12" s="186"/>
      <c r="DW12" s="186"/>
      <c r="DX12" s="186"/>
      <c r="DY12" s="186"/>
      <c r="DZ12" s="186"/>
      <c r="EA12" s="186"/>
      <c r="EB12" s="186"/>
      <c r="ED12" s="186"/>
      <c r="EE12" s="186"/>
      <c r="EF12" s="186"/>
      <c r="EG12" s="186"/>
      <c r="EH12" s="186"/>
      <c r="EI12" s="186"/>
      <c r="EJ12" s="186"/>
      <c r="EN12" s="186"/>
      <c r="EO12" s="186"/>
      <c r="EP12" s="186"/>
      <c r="EQ12" s="186"/>
      <c r="ER12" s="186"/>
      <c r="ES12" s="186"/>
      <c r="ET12" s="186"/>
      <c r="EV12" s="186"/>
      <c r="EW12" s="186"/>
      <c r="EX12" s="186"/>
      <c r="EY12" s="186"/>
      <c r="EZ12" s="186"/>
      <c r="FA12" s="186"/>
      <c r="FB12" s="186"/>
      <c r="FD12" s="186"/>
      <c r="FE12" s="186"/>
      <c r="FF12" s="186"/>
      <c r="FG12" s="186"/>
      <c r="FH12" s="186"/>
      <c r="FI12" s="186"/>
      <c r="FJ12" s="186"/>
      <c r="FN12" s="186"/>
      <c r="FO12" s="186"/>
      <c r="FP12" s="186"/>
      <c r="FQ12" s="186"/>
      <c r="FR12" s="186"/>
      <c r="FS12" s="186"/>
      <c r="FT12" s="186"/>
      <c r="FV12" s="186"/>
      <c r="FW12" s="186"/>
      <c r="FX12" s="186"/>
      <c r="FY12" s="186"/>
      <c r="FZ12" s="186"/>
      <c r="GA12" s="186"/>
      <c r="GB12" s="186"/>
      <c r="GD12" s="186"/>
      <c r="GE12" s="186"/>
      <c r="GF12" s="186"/>
      <c r="GG12" s="186"/>
      <c r="GH12" s="186"/>
      <c r="GI12" s="186"/>
      <c r="GJ12" s="186"/>
      <c r="GN12" s="186"/>
      <c r="GO12" s="186"/>
      <c r="GP12" s="186"/>
      <c r="GQ12" s="186"/>
      <c r="GR12" s="186"/>
      <c r="GS12" s="186"/>
      <c r="GT12" s="186"/>
      <c r="GV12" s="186"/>
      <c r="GW12" s="186"/>
      <c r="GX12" s="186"/>
      <c r="GY12" s="186"/>
      <c r="GZ12" s="186"/>
      <c r="HA12" s="186"/>
      <c r="HB12" s="186"/>
      <c r="HD12" s="186"/>
      <c r="HE12" s="186"/>
      <c r="HF12" s="186"/>
      <c r="HG12" s="186"/>
      <c r="HH12" s="186"/>
      <c r="HI12" s="186"/>
      <c r="HJ12" s="186"/>
      <c r="HN12" s="186"/>
      <c r="HO12" s="186"/>
      <c r="HP12" s="186"/>
      <c r="HQ12" s="186"/>
      <c r="HR12" s="186"/>
      <c r="HS12" s="186"/>
      <c r="HT12" s="186"/>
      <c r="HV12" s="186"/>
      <c r="HW12" s="186"/>
      <c r="HX12" s="186"/>
      <c r="HY12" s="186"/>
      <c r="HZ12" s="186"/>
      <c r="IA12" s="186"/>
      <c r="IB12" s="186"/>
      <c r="ID12" s="186"/>
      <c r="IE12" s="186"/>
      <c r="IF12" s="186"/>
      <c r="IG12" s="186"/>
      <c r="IH12" s="186"/>
      <c r="II12" s="186"/>
      <c r="IJ12" s="186"/>
      <c r="IN12" s="186"/>
      <c r="IO12" s="186"/>
      <c r="IP12" s="186"/>
      <c r="IQ12" s="186"/>
      <c r="IR12" s="186"/>
      <c r="IS12" s="186"/>
      <c r="IT12" s="186"/>
      <c r="IV12" s="186"/>
      <c r="IW12" s="186"/>
      <c r="IX12" s="186"/>
      <c r="IY12" s="186"/>
      <c r="IZ12" s="186"/>
      <c r="JA12" s="186"/>
      <c r="JB12" s="186"/>
      <c r="JD12" s="186"/>
      <c r="JE12" s="186"/>
      <c r="JF12" s="186"/>
      <c r="JG12" s="186"/>
      <c r="JH12" s="186"/>
      <c r="JI12" s="186"/>
      <c r="JJ12" s="186"/>
      <c r="JN12" s="186"/>
      <c r="JO12" s="186"/>
      <c r="JP12" s="186"/>
      <c r="JQ12" s="186"/>
      <c r="JR12" s="186"/>
      <c r="JS12" s="186"/>
      <c r="JT12" s="186"/>
      <c r="JV12" s="186"/>
      <c r="JW12" s="186"/>
      <c r="JX12" s="186"/>
      <c r="JY12" s="186"/>
      <c r="JZ12" s="186"/>
      <c r="KA12" s="186"/>
      <c r="KB12" s="186"/>
      <c r="KD12" s="186"/>
      <c r="KE12" s="186"/>
      <c r="KF12" s="186"/>
      <c r="KG12" s="186"/>
      <c r="KH12" s="186"/>
      <c r="KI12" s="186"/>
      <c r="KJ12" s="186"/>
    </row>
    <row r="13" spans="1:297" x14ac:dyDescent="0.35">
      <c r="C13" t="s">
        <v>584</v>
      </c>
      <c r="F13" s="26">
        <f>'selections(hide)'!Y17</f>
        <v>0.27</v>
      </c>
      <c r="G13" s="26">
        <v>0.5</v>
      </c>
      <c r="H13" s="26">
        <v>1</v>
      </c>
      <c r="I13" s="26">
        <v>0.5</v>
      </c>
      <c r="J13" s="26">
        <v>0.5</v>
      </c>
      <c r="K13" s="26">
        <v>1</v>
      </c>
      <c r="L13" s="26">
        <f>[15]SUMMARY_DETAIL!$J$109</f>
        <v>1.0078175575608264</v>
      </c>
      <c r="M13" s="26">
        <f>[15]SUMMARY_DETAIL!$J$108</f>
        <v>0.94178111142728471</v>
      </c>
      <c r="N13" s="203" t="s">
        <v>591</v>
      </c>
      <c r="O13" s="146" t="s">
        <v>572</v>
      </c>
      <c r="P13" s="186"/>
      <c r="Q13" s="186"/>
      <c r="R13" s="186"/>
      <c r="S13" s="186"/>
      <c r="T13" s="186"/>
      <c r="V13" s="203" t="str">
        <f>N13</f>
        <v>CA</v>
      </c>
      <c r="W13" s="203" t="str">
        <f>O13</f>
        <v>Campus Any</v>
      </c>
      <c r="X13" s="186"/>
      <c r="Y13" s="186"/>
      <c r="Z13" s="186"/>
      <c r="AA13" s="186"/>
      <c r="AB13" s="186"/>
      <c r="AD13" s="203" t="str">
        <f>N13</f>
        <v>CA</v>
      </c>
      <c r="AE13" s="203" t="str">
        <f>O13</f>
        <v>Campus Any</v>
      </c>
      <c r="AF13" s="186"/>
      <c r="AG13" s="186"/>
      <c r="AH13" s="186"/>
      <c r="AI13" s="186"/>
      <c r="AJ13" s="186"/>
      <c r="AN13" s="203" t="s">
        <v>587</v>
      </c>
      <c r="AO13" s="146" t="s">
        <v>574</v>
      </c>
      <c r="AP13" s="186"/>
      <c r="AQ13" s="186"/>
      <c r="AR13" s="186"/>
      <c r="AS13" s="186"/>
      <c r="AT13" s="186"/>
      <c r="AV13" s="203" t="str">
        <f>AN13</f>
        <v>AA</v>
      </c>
      <c r="AW13" s="203" t="str">
        <f>AO13</f>
        <v>Apprenticeship Any</v>
      </c>
      <c r="AX13" s="186"/>
      <c r="AY13" s="186"/>
      <c r="AZ13" s="186"/>
      <c r="BA13" s="186"/>
      <c r="BB13" s="186"/>
      <c r="BD13" s="203" t="str">
        <f>AN13</f>
        <v>AA</v>
      </c>
      <c r="BE13" s="203" t="str">
        <f>AO13</f>
        <v>Apprenticeship Any</v>
      </c>
      <c r="BF13" s="186"/>
      <c r="BG13" s="186"/>
      <c r="BH13" s="186"/>
      <c r="BI13" s="186"/>
      <c r="BJ13" s="186"/>
      <c r="BN13" s="203" t="s">
        <v>589</v>
      </c>
      <c r="BO13" s="146" t="s">
        <v>575</v>
      </c>
      <c r="BP13" s="186"/>
      <c r="BQ13" s="186"/>
      <c r="BR13" s="186"/>
      <c r="BS13" s="186"/>
      <c r="BT13" s="186"/>
      <c r="BV13" s="203" t="str">
        <f>BN13</f>
        <v>AE</v>
      </c>
      <c r="BW13" s="203" t="str">
        <f>BO13</f>
        <v>Apprenticeship Exeter</v>
      </c>
      <c r="BX13" s="186"/>
      <c r="BY13" s="186"/>
      <c r="BZ13" s="186"/>
      <c r="CA13" s="186"/>
      <c r="CB13" s="186"/>
      <c r="CD13" s="203" t="str">
        <f>BN13</f>
        <v>AE</v>
      </c>
      <c r="CE13" s="203" t="str">
        <f>BO13</f>
        <v>Apprenticeship Exeter</v>
      </c>
      <c r="CF13" s="186"/>
      <c r="CG13" s="186"/>
      <c r="CH13" s="186"/>
      <c r="CI13" s="186"/>
      <c r="CJ13" s="186"/>
      <c r="CN13" s="203" t="s">
        <v>590</v>
      </c>
      <c r="CO13" s="146" t="s">
        <v>576</v>
      </c>
      <c r="CP13" s="186"/>
      <c r="CQ13" s="186"/>
      <c r="CR13" s="186"/>
      <c r="CS13" s="186"/>
      <c r="CT13" s="186"/>
      <c r="CV13" s="203" t="str">
        <f>CN13</f>
        <v>AC</v>
      </c>
      <c r="CW13" s="203" t="str">
        <f>CO13</f>
        <v>Apprenticeship Cornwall</v>
      </c>
      <c r="CX13" s="186"/>
      <c r="CY13" s="186"/>
      <c r="CZ13" s="186"/>
      <c r="DA13" s="186"/>
      <c r="DB13" s="186"/>
      <c r="DD13" s="203" t="str">
        <f>CN13</f>
        <v>AC</v>
      </c>
      <c r="DE13" s="203" t="str">
        <f>CO13</f>
        <v>Apprenticeship Cornwall</v>
      </c>
      <c r="DF13" s="186"/>
      <c r="DG13" s="186"/>
      <c r="DH13" s="186"/>
      <c r="DI13" s="186"/>
      <c r="DJ13" s="186"/>
      <c r="DN13" s="203" t="s">
        <v>596</v>
      </c>
      <c r="DO13" s="146" t="s">
        <v>461</v>
      </c>
      <c r="DP13" s="186"/>
      <c r="DQ13" s="186"/>
      <c r="DR13" s="186"/>
      <c r="DS13" s="186"/>
      <c r="DT13" s="186"/>
      <c r="DV13" s="203" t="str">
        <f>DN13</f>
        <v>K</v>
      </c>
      <c r="DW13" s="203" t="str">
        <f>DO13</f>
        <v>ODLP</v>
      </c>
      <c r="DX13" s="186"/>
      <c r="DY13" s="186"/>
      <c r="DZ13" s="186"/>
      <c r="EA13" s="186"/>
      <c r="EB13" s="186"/>
      <c r="ED13" s="203" t="str">
        <f>DN13</f>
        <v>K</v>
      </c>
      <c r="EE13" s="203" t="str">
        <f>DO13</f>
        <v>ODLP</v>
      </c>
      <c r="EF13" s="186"/>
      <c r="EG13" s="186"/>
      <c r="EH13" s="186"/>
      <c r="EI13" s="186"/>
      <c r="EJ13" s="186"/>
      <c r="EN13" s="203" t="s">
        <v>592</v>
      </c>
      <c r="EO13" s="146" t="s">
        <v>571</v>
      </c>
      <c r="EP13" s="186"/>
      <c r="EQ13" s="186"/>
      <c r="ER13" s="186"/>
      <c r="ES13" s="186"/>
      <c r="ET13" s="186"/>
      <c r="EV13" s="203" t="str">
        <f>EN13</f>
        <v>CE</v>
      </c>
      <c r="EW13" s="203" t="str">
        <f>EO13</f>
        <v>Campus Exeter</v>
      </c>
      <c r="EX13" s="186"/>
      <c r="EY13" s="186"/>
      <c r="EZ13" s="186"/>
      <c r="FA13" s="186"/>
      <c r="FB13" s="186"/>
      <c r="FD13" s="203" t="str">
        <f>EN13</f>
        <v>CE</v>
      </c>
      <c r="FE13" s="203" t="str">
        <f>EO13</f>
        <v>Campus Exeter</v>
      </c>
      <c r="FF13" s="186"/>
      <c r="FG13" s="186"/>
      <c r="FH13" s="186"/>
      <c r="FI13" s="186"/>
      <c r="FJ13" s="186"/>
      <c r="FN13" s="203" t="s">
        <v>588</v>
      </c>
      <c r="FO13" s="146" t="s">
        <v>573</v>
      </c>
      <c r="FP13" s="186"/>
      <c r="FQ13" s="186"/>
      <c r="FR13" s="186"/>
      <c r="FS13" s="186"/>
      <c r="FT13" s="186"/>
      <c r="FV13" s="203" t="str">
        <f>FN13</f>
        <v>CC</v>
      </c>
      <c r="FW13" s="203" t="str">
        <f>FO13</f>
        <v>Campus Cornwall</v>
      </c>
      <c r="FX13" s="186"/>
      <c r="FY13" s="186"/>
      <c r="FZ13" s="186"/>
      <c r="GA13" s="186"/>
      <c r="GB13" s="186"/>
      <c r="GD13" s="203" t="str">
        <f>FN13</f>
        <v>CC</v>
      </c>
      <c r="GE13" s="203" t="str">
        <f>FO13</f>
        <v>Campus Cornwall</v>
      </c>
      <c r="GF13" s="186"/>
      <c r="GG13" s="186"/>
      <c r="GH13" s="186"/>
      <c r="GI13" s="186"/>
      <c r="GJ13" s="186"/>
      <c r="GN13" s="203" t="s">
        <v>597</v>
      </c>
      <c r="GO13" s="146" t="s">
        <v>6</v>
      </c>
      <c r="GP13" s="186"/>
      <c r="GQ13" s="186"/>
      <c r="GR13" s="186"/>
      <c r="GS13" s="186"/>
      <c r="GT13" s="186"/>
      <c r="GV13" s="203" t="str">
        <f>GN13</f>
        <v>O</v>
      </c>
      <c r="GW13" s="203" t="str">
        <f>GO13</f>
        <v>Online</v>
      </c>
      <c r="GX13" s="186"/>
      <c r="GY13" s="186"/>
      <c r="GZ13" s="186"/>
      <c r="HA13" s="186"/>
      <c r="HB13" s="186"/>
      <c r="HD13" s="203" t="str">
        <f>GN13</f>
        <v>O</v>
      </c>
      <c r="HE13" s="203" t="str">
        <f>GO13</f>
        <v>Online</v>
      </c>
      <c r="HF13" s="186"/>
      <c r="HG13" s="186"/>
      <c r="HH13" s="186"/>
      <c r="HI13" s="186"/>
      <c r="HJ13" s="186"/>
      <c r="HN13" s="203" t="s">
        <v>593</v>
      </c>
      <c r="HO13" s="146" t="s">
        <v>577</v>
      </c>
      <c r="HP13" s="186"/>
      <c r="HQ13" s="186"/>
      <c r="HR13" s="186"/>
      <c r="HS13" s="186"/>
      <c r="HT13" s="186"/>
      <c r="HV13" s="203" t="str">
        <f>HN13</f>
        <v>BA</v>
      </c>
      <c r="HW13" s="203" t="str">
        <f>HO13</f>
        <v>Blended Any</v>
      </c>
      <c r="HX13" s="186"/>
      <c r="HY13" s="186"/>
      <c r="HZ13" s="186"/>
      <c r="IA13" s="186"/>
      <c r="IB13" s="186"/>
      <c r="ID13" s="203" t="str">
        <f>HN13</f>
        <v>BA</v>
      </c>
      <c r="IE13" s="203" t="str">
        <f>HO13</f>
        <v>Blended Any</v>
      </c>
      <c r="IF13" s="186"/>
      <c r="IG13" s="186"/>
      <c r="IH13" s="186"/>
      <c r="II13" s="186"/>
      <c r="IJ13" s="186"/>
      <c r="IN13" s="203" t="s">
        <v>594</v>
      </c>
      <c r="IO13" s="146" t="s">
        <v>578</v>
      </c>
      <c r="IP13" s="186"/>
      <c r="IQ13" s="186"/>
      <c r="IR13" s="186"/>
      <c r="IS13" s="186"/>
      <c r="IT13" s="186"/>
      <c r="IV13" s="203" t="str">
        <f>IN13</f>
        <v>BE</v>
      </c>
      <c r="IW13" s="203" t="str">
        <f>IO13</f>
        <v>Blended Exeter</v>
      </c>
      <c r="IX13" s="186"/>
      <c r="IY13" s="186"/>
      <c r="IZ13" s="186"/>
      <c r="JA13" s="186"/>
      <c r="JB13" s="186"/>
      <c r="JD13" s="203" t="str">
        <f>IN13</f>
        <v>BE</v>
      </c>
      <c r="JE13" s="203" t="str">
        <f>IO13</f>
        <v>Blended Exeter</v>
      </c>
      <c r="JF13" s="186"/>
      <c r="JG13" s="186"/>
      <c r="JH13" s="186"/>
      <c r="JI13" s="186"/>
      <c r="JJ13" s="186"/>
      <c r="JN13" s="203" t="s">
        <v>595</v>
      </c>
      <c r="JO13" s="146" t="s">
        <v>579</v>
      </c>
      <c r="JP13" s="186"/>
      <c r="JQ13" s="186"/>
      <c r="JR13" s="186"/>
      <c r="JS13" s="186"/>
      <c r="JT13" s="186"/>
      <c r="JV13" s="203" t="str">
        <f>JN13</f>
        <v>BC</v>
      </c>
      <c r="JW13" s="203" t="str">
        <f>JO13</f>
        <v>Blended Cornwall</v>
      </c>
      <c r="JX13" s="186"/>
      <c r="JY13" s="186"/>
      <c r="JZ13" s="186"/>
      <c r="KA13" s="186"/>
      <c r="KB13" s="186"/>
      <c r="KD13" s="203" t="str">
        <f>JN13</f>
        <v>BC</v>
      </c>
      <c r="KE13" s="203" t="str">
        <f>JO13</f>
        <v>Blended Cornwall</v>
      </c>
      <c r="KF13" s="186"/>
      <c r="KG13" s="186"/>
      <c r="KH13" s="186"/>
      <c r="KI13" s="186"/>
      <c r="KJ13" s="186"/>
    </row>
    <row r="14" spans="1:297" x14ac:dyDescent="0.35">
      <c r="A14" s="23" t="s">
        <v>293</v>
      </c>
      <c r="N14" s="186"/>
      <c r="O14" s="186"/>
      <c r="P14" s="186"/>
      <c r="Q14" s="186"/>
      <c r="R14" s="186"/>
      <c r="S14" s="186"/>
      <c r="T14" s="186"/>
      <c r="V14" s="186"/>
      <c r="W14" s="186"/>
      <c r="X14" s="186"/>
      <c r="Y14" s="186"/>
      <c r="Z14" s="186"/>
      <c r="AA14" s="186"/>
      <c r="AB14" s="186"/>
      <c r="AD14" s="186"/>
      <c r="AE14" s="186"/>
      <c r="AF14" s="186"/>
      <c r="AG14" s="186"/>
      <c r="AH14" s="186"/>
      <c r="AI14" s="186"/>
      <c r="AJ14" s="186"/>
      <c r="AN14" s="186"/>
      <c r="AO14" s="186"/>
      <c r="AP14" s="186"/>
      <c r="AQ14" s="186"/>
      <c r="AR14" s="186"/>
      <c r="AS14" s="186"/>
      <c r="AT14" s="186"/>
      <c r="AV14" s="186"/>
      <c r="AW14" s="186"/>
      <c r="AX14" s="186"/>
      <c r="AY14" s="186"/>
      <c r="AZ14" s="186"/>
      <c r="BA14" s="186"/>
      <c r="BB14" s="186"/>
      <c r="BD14" s="186"/>
      <c r="BE14" s="186"/>
      <c r="BF14" s="186"/>
      <c r="BG14" s="186"/>
      <c r="BH14" s="186"/>
      <c r="BI14" s="186"/>
      <c r="BJ14" s="186"/>
      <c r="BN14" s="186"/>
      <c r="BO14" s="186"/>
      <c r="BP14" s="186"/>
      <c r="BQ14" s="186"/>
      <c r="BR14" s="186"/>
      <c r="BS14" s="186"/>
      <c r="BT14" s="186"/>
      <c r="BV14" s="186"/>
      <c r="BW14" s="186"/>
      <c r="BX14" s="186"/>
      <c r="BY14" s="186"/>
      <c r="BZ14" s="186"/>
      <c r="CA14" s="186"/>
      <c r="CB14" s="186"/>
      <c r="CD14" s="186"/>
      <c r="CE14" s="186"/>
      <c r="CF14" s="186"/>
      <c r="CG14" s="186"/>
      <c r="CH14" s="186"/>
      <c r="CI14" s="186"/>
      <c r="CJ14" s="186"/>
      <c r="CN14" s="186"/>
      <c r="CO14" s="186"/>
      <c r="CP14" s="186"/>
      <c r="CQ14" s="186"/>
      <c r="CR14" s="186"/>
      <c r="CS14" s="186"/>
      <c r="CT14" s="186"/>
      <c r="CV14" s="186"/>
      <c r="CW14" s="186"/>
      <c r="CX14" s="186"/>
      <c r="CY14" s="186"/>
      <c r="CZ14" s="186"/>
      <c r="DA14" s="186"/>
      <c r="DB14" s="186"/>
      <c r="DD14" s="186"/>
      <c r="DE14" s="186"/>
      <c r="DF14" s="186"/>
      <c r="DG14" s="186"/>
      <c r="DH14" s="186"/>
      <c r="DI14" s="186"/>
      <c r="DJ14" s="186"/>
      <c r="DN14" s="186"/>
      <c r="DO14" s="186"/>
      <c r="DP14" s="186"/>
      <c r="DQ14" s="186"/>
      <c r="DR14" s="186"/>
      <c r="DS14" s="186"/>
      <c r="DT14" s="186"/>
      <c r="DV14" s="186"/>
      <c r="DW14" s="186"/>
      <c r="DX14" s="186"/>
      <c r="DY14" s="186"/>
      <c r="DZ14" s="186"/>
      <c r="EA14" s="186"/>
      <c r="EB14" s="186"/>
      <c r="ED14" s="186"/>
      <c r="EE14" s="186"/>
      <c r="EF14" s="186"/>
      <c r="EG14" s="186"/>
      <c r="EH14" s="186"/>
      <c r="EI14" s="186"/>
      <c r="EJ14" s="186"/>
      <c r="EN14" s="186"/>
      <c r="EO14" s="186"/>
      <c r="EP14" s="186"/>
      <c r="EQ14" s="186"/>
      <c r="ER14" s="186"/>
      <c r="ES14" s="186"/>
      <c r="ET14" s="186"/>
      <c r="EV14" s="186"/>
      <c r="EW14" s="186"/>
      <c r="EX14" s="186"/>
      <c r="EY14" s="186"/>
      <c r="EZ14" s="186"/>
      <c r="FA14" s="186"/>
      <c r="FB14" s="186"/>
      <c r="FD14" s="186"/>
      <c r="FE14" s="186"/>
      <c r="FF14" s="186"/>
      <c r="FG14" s="186"/>
      <c r="FH14" s="186"/>
      <c r="FI14" s="186"/>
      <c r="FJ14" s="186"/>
      <c r="FN14" s="186"/>
      <c r="FO14" s="186"/>
      <c r="FP14" s="186"/>
      <c r="FQ14" s="186"/>
      <c r="FR14" s="186"/>
      <c r="FS14" s="186"/>
      <c r="FT14" s="186"/>
      <c r="FV14" s="186"/>
      <c r="FW14" s="186"/>
      <c r="FX14" s="186"/>
      <c r="FY14" s="186"/>
      <c r="FZ14" s="186"/>
      <c r="GA14" s="186"/>
      <c r="GB14" s="186"/>
      <c r="GD14" s="186"/>
      <c r="GE14" s="186"/>
      <c r="GF14" s="186"/>
      <c r="GG14" s="186"/>
      <c r="GH14" s="186"/>
      <c r="GI14" s="186"/>
      <c r="GJ14" s="186"/>
      <c r="GN14" s="186"/>
      <c r="GO14" s="186"/>
      <c r="GP14" s="186"/>
      <c r="GQ14" s="186"/>
      <c r="GR14" s="186"/>
      <c r="GS14" s="186"/>
      <c r="GT14" s="186"/>
      <c r="GV14" s="186"/>
      <c r="GW14" s="186"/>
      <c r="GX14" s="186"/>
      <c r="GY14" s="186"/>
      <c r="GZ14" s="186"/>
      <c r="HA14" s="186"/>
      <c r="HB14" s="186"/>
      <c r="HD14" s="186"/>
      <c r="HE14" s="186"/>
      <c r="HF14" s="186"/>
      <c r="HG14" s="186"/>
      <c r="HH14" s="186"/>
      <c r="HI14" s="186"/>
      <c r="HJ14" s="186"/>
      <c r="HN14" s="186"/>
      <c r="HO14" s="186"/>
      <c r="HP14" s="186"/>
      <c r="HQ14" s="186"/>
      <c r="HR14" s="186"/>
      <c r="HS14" s="186"/>
      <c r="HT14" s="186"/>
      <c r="HV14" s="186"/>
      <c r="HW14" s="186"/>
      <c r="HX14" s="186"/>
      <c r="HY14" s="186"/>
      <c r="HZ14" s="186"/>
      <c r="IA14" s="186"/>
      <c r="IB14" s="186"/>
      <c r="ID14" s="186"/>
      <c r="IE14" s="186"/>
      <c r="IF14" s="186"/>
      <c r="IG14" s="186"/>
      <c r="IH14" s="186"/>
      <c r="II14" s="186"/>
      <c r="IJ14" s="186"/>
      <c r="IN14" s="186"/>
      <c r="IO14" s="186"/>
      <c r="IP14" s="186"/>
      <c r="IQ14" s="186"/>
      <c r="IR14" s="186"/>
      <c r="IS14" s="186"/>
      <c r="IT14" s="186"/>
      <c r="IV14" s="186"/>
      <c r="IW14" s="186"/>
      <c r="IX14" s="186"/>
      <c r="IY14" s="186"/>
      <c r="IZ14" s="186"/>
      <c r="JA14" s="186"/>
      <c r="JB14" s="186"/>
      <c r="JD14" s="186"/>
      <c r="JE14" s="186"/>
      <c r="JF14" s="186"/>
      <c r="JG14" s="186"/>
      <c r="JH14" s="186"/>
      <c r="JI14" s="186"/>
      <c r="JJ14" s="186"/>
      <c r="JN14" s="186"/>
      <c r="JO14" s="186"/>
      <c r="JP14" s="186"/>
      <c r="JQ14" s="186"/>
      <c r="JR14" s="186"/>
      <c r="JS14" s="186"/>
      <c r="JT14" s="186"/>
      <c r="JV14" s="186"/>
      <c r="JW14" s="186"/>
      <c r="JX14" s="186"/>
      <c r="JY14" s="186"/>
      <c r="JZ14" s="186"/>
      <c r="KA14" s="186"/>
      <c r="KB14" s="186"/>
      <c r="KD14" s="186"/>
      <c r="KE14" s="186"/>
      <c r="KF14" s="186"/>
      <c r="KG14" s="186"/>
      <c r="KH14" s="186"/>
      <c r="KI14" s="186"/>
      <c r="KJ14" s="186"/>
    </row>
    <row r="15" spans="1:297" x14ac:dyDescent="0.35">
      <c r="N15" s="186"/>
      <c r="O15" s="186"/>
      <c r="P15" s="186"/>
      <c r="Q15" s="186"/>
      <c r="R15" s="186"/>
      <c r="S15" s="186"/>
      <c r="T15" s="186"/>
      <c r="V15" s="186"/>
      <c r="W15" s="186"/>
      <c r="X15" s="186"/>
      <c r="Y15" s="186"/>
      <c r="Z15" s="186"/>
      <c r="AA15" s="186"/>
      <c r="AB15" s="186"/>
      <c r="AD15" s="186"/>
      <c r="AE15" s="186"/>
      <c r="AF15" s="186"/>
      <c r="AG15" s="186"/>
      <c r="AH15" s="186"/>
      <c r="AI15" s="186"/>
      <c r="AJ15" s="186"/>
      <c r="AN15" s="186"/>
      <c r="AO15" s="186"/>
      <c r="AP15" s="186"/>
      <c r="AQ15" s="186"/>
      <c r="AR15" s="186"/>
      <c r="AS15" s="186"/>
      <c r="AT15" s="186"/>
      <c r="AV15" s="186"/>
      <c r="AW15" s="186"/>
      <c r="AX15" s="186"/>
      <c r="AY15" s="186"/>
      <c r="AZ15" s="186"/>
      <c r="BA15" s="186"/>
      <c r="BB15" s="186"/>
      <c r="BD15" s="186"/>
      <c r="BE15" s="186"/>
      <c r="BF15" s="186"/>
      <c r="BG15" s="186"/>
      <c r="BH15" s="186"/>
      <c r="BI15" s="186"/>
      <c r="BJ15" s="186"/>
      <c r="BN15" s="186"/>
      <c r="BO15" s="186"/>
      <c r="BP15" s="186"/>
      <c r="BQ15" s="186"/>
      <c r="BR15" s="186"/>
      <c r="BS15" s="186"/>
      <c r="BT15" s="186"/>
      <c r="BV15" s="186"/>
      <c r="BW15" s="186"/>
      <c r="BX15" s="186"/>
      <c r="BY15" s="186"/>
      <c r="BZ15" s="186"/>
      <c r="CA15" s="186"/>
      <c r="CB15" s="186"/>
      <c r="CD15" s="186"/>
      <c r="CE15" s="186"/>
      <c r="CF15" s="186"/>
      <c r="CG15" s="186"/>
      <c r="CH15" s="186"/>
      <c r="CI15" s="186"/>
      <c r="CJ15" s="186"/>
      <c r="CN15" s="186"/>
      <c r="CO15" s="186"/>
      <c r="CP15" s="186"/>
      <c r="CQ15" s="186"/>
      <c r="CR15" s="186"/>
      <c r="CS15" s="186"/>
      <c r="CT15" s="186"/>
      <c r="CV15" s="186"/>
      <c r="CW15" s="186"/>
      <c r="CX15" s="186"/>
      <c r="CY15" s="186"/>
      <c r="CZ15" s="186"/>
      <c r="DA15" s="186"/>
      <c r="DB15" s="186"/>
      <c r="DD15" s="186"/>
      <c r="DE15" s="186"/>
      <c r="DF15" s="186"/>
      <c r="DG15" s="186"/>
      <c r="DH15" s="186"/>
      <c r="DI15" s="186"/>
      <c r="DJ15" s="186"/>
      <c r="DN15" s="186"/>
      <c r="DO15" s="186"/>
      <c r="DP15" s="186"/>
      <c r="DQ15" s="186"/>
      <c r="DR15" s="186"/>
      <c r="DS15" s="186"/>
      <c r="DT15" s="186"/>
      <c r="DV15" s="186"/>
      <c r="DW15" s="186"/>
      <c r="DX15" s="186"/>
      <c r="DY15" s="186"/>
      <c r="DZ15" s="186"/>
      <c r="EA15" s="186"/>
      <c r="EB15" s="186"/>
      <c r="ED15" s="186"/>
      <c r="EE15" s="186"/>
      <c r="EF15" s="186"/>
      <c r="EG15" s="186"/>
      <c r="EH15" s="186"/>
      <c r="EI15" s="186"/>
      <c r="EJ15" s="186"/>
      <c r="EN15" s="186"/>
      <c r="EO15" s="186"/>
      <c r="EP15" s="186"/>
      <c r="EQ15" s="186"/>
      <c r="ER15" s="186"/>
      <c r="ES15" s="186"/>
      <c r="ET15" s="186"/>
      <c r="EV15" s="186"/>
      <c r="EW15" s="186"/>
      <c r="EX15" s="186"/>
      <c r="EY15" s="186"/>
      <c r="EZ15" s="186"/>
      <c r="FA15" s="186"/>
      <c r="FB15" s="186"/>
      <c r="FD15" s="186"/>
      <c r="FE15" s="186"/>
      <c r="FF15" s="186"/>
      <c r="FG15" s="186"/>
      <c r="FH15" s="186"/>
      <c r="FI15" s="186"/>
      <c r="FJ15" s="186"/>
      <c r="FN15" s="186"/>
      <c r="FO15" s="186"/>
      <c r="FP15" s="186"/>
      <c r="FQ15" s="186"/>
      <c r="FR15" s="186"/>
      <c r="FS15" s="186"/>
      <c r="FT15" s="186"/>
      <c r="FV15" s="186"/>
      <c r="FW15" s="186"/>
      <c r="FX15" s="186"/>
      <c r="FY15" s="186"/>
      <c r="FZ15" s="186"/>
      <c r="GA15" s="186"/>
      <c r="GB15" s="186"/>
      <c r="GD15" s="186"/>
      <c r="GE15" s="186"/>
      <c r="GF15" s="186"/>
      <c r="GG15" s="186"/>
      <c r="GH15" s="186"/>
      <c r="GI15" s="186"/>
      <c r="GJ15" s="186"/>
      <c r="GN15" s="186"/>
      <c r="GO15" s="186"/>
      <c r="GP15" s="186"/>
      <c r="GQ15" s="186"/>
      <c r="GR15" s="186"/>
      <c r="GS15" s="186"/>
      <c r="GT15" s="186"/>
      <c r="GV15" s="186"/>
      <c r="GW15" s="186"/>
      <c r="GX15" s="186"/>
      <c r="GY15" s="186"/>
      <c r="GZ15" s="186"/>
      <c r="HA15" s="186"/>
      <c r="HB15" s="186"/>
      <c r="HD15" s="186"/>
      <c r="HE15" s="186"/>
      <c r="HF15" s="186"/>
      <c r="HG15" s="186"/>
      <c r="HH15" s="186"/>
      <c r="HI15" s="186"/>
      <c r="HJ15" s="186"/>
      <c r="HN15" s="186"/>
      <c r="HO15" s="186"/>
      <c r="HP15" s="186"/>
      <c r="HQ15" s="186"/>
      <c r="HR15" s="186"/>
      <c r="HS15" s="186"/>
      <c r="HT15" s="186"/>
      <c r="HV15" s="186"/>
      <c r="HW15" s="186"/>
      <c r="HX15" s="186"/>
      <c r="HY15" s="186"/>
      <c r="HZ15" s="186"/>
      <c r="IA15" s="186"/>
      <c r="IB15" s="186"/>
      <c r="ID15" s="186"/>
      <c r="IE15" s="186"/>
      <c r="IF15" s="186"/>
      <c r="IG15" s="186"/>
      <c r="IH15" s="186"/>
      <c r="II15" s="186"/>
      <c r="IJ15" s="186"/>
      <c r="IN15" s="186"/>
      <c r="IO15" s="186"/>
      <c r="IP15" s="186"/>
      <c r="IQ15" s="186"/>
      <c r="IR15" s="186"/>
      <c r="IS15" s="186"/>
      <c r="IT15" s="186"/>
      <c r="IV15" s="186"/>
      <c r="IW15" s="186"/>
      <c r="IX15" s="186"/>
      <c r="IY15" s="186"/>
      <c r="IZ15" s="186"/>
      <c r="JA15" s="186"/>
      <c r="JB15" s="186"/>
      <c r="JD15" s="186"/>
      <c r="JE15" s="186"/>
      <c r="JF15" s="186"/>
      <c r="JG15" s="186"/>
      <c r="JH15" s="186"/>
      <c r="JI15" s="186"/>
      <c r="JJ15" s="186"/>
      <c r="JN15" s="186"/>
      <c r="JO15" s="186"/>
      <c r="JP15" s="186"/>
      <c r="JQ15" s="186"/>
      <c r="JR15" s="186"/>
      <c r="JS15" s="186"/>
      <c r="JT15" s="186"/>
      <c r="JV15" s="186"/>
      <c r="JW15" s="186"/>
      <c r="JX15" s="186"/>
      <c r="JY15" s="186"/>
      <c r="JZ15" s="186"/>
      <c r="KA15" s="186"/>
      <c r="KB15" s="186"/>
      <c r="KD15" s="186"/>
      <c r="KE15" s="186"/>
      <c r="KF15" s="186"/>
      <c r="KG15" s="186"/>
      <c r="KH15" s="186"/>
      <c r="KI15" s="186"/>
      <c r="KJ15" s="186"/>
    </row>
    <row r="16" spans="1:297" x14ac:dyDescent="0.35">
      <c r="A16" s="29" t="s">
        <v>77</v>
      </c>
      <c r="B16" s="29"/>
      <c r="C16" s="29"/>
      <c r="D16" s="29"/>
      <c r="E16" s="29"/>
      <c r="F16" t="s">
        <v>233</v>
      </c>
      <c r="G16" t="s">
        <v>233</v>
      </c>
      <c r="H16" t="s">
        <v>233</v>
      </c>
      <c r="I16" t="s">
        <v>233</v>
      </c>
      <c r="J16" t="s">
        <v>233</v>
      </c>
      <c r="K16" t="s">
        <v>233</v>
      </c>
      <c r="L16" t="s">
        <v>233</v>
      </c>
      <c r="M16" t="s">
        <v>233</v>
      </c>
      <c r="N16" s="27">
        <f>[14]TRAC_rates!F14</f>
        <v>2.8332674169764238</v>
      </c>
      <c r="O16" s="27">
        <f>[14]TRAC_rates!G14</f>
        <v>0.44849482115987388</v>
      </c>
      <c r="P16" s="27">
        <f>[14]TRAC_rates!H14</f>
        <v>0.76023416138706468</v>
      </c>
      <c r="Q16" s="27">
        <f>[14]TRAC_rates!I14</f>
        <v>1.0433915197185373</v>
      </c>
      <c r="R16" s="27">
        <f>[14]TRAC_rates!J14</f>
        <v>3.1532346606908499</v>
      </c>
      <c r="S16" s="27">
        <f>[14]TRAC_rates!K14</f>
        <v>4.3308489144711446</v>
      </c>
      <c r="T16" s="27">
        <f>[14]TRAC_rates!L14</f>
        <v>2.0003435942302779</v>
      </c>
      <c r="V16" s="27">
        <f>[14]TRAC_rates!N14</f>
        <v>0.89772031183780487</v>
      </c>
      <c r="W16" s="27">
        <f>[14]TRAC_rates!O14</f>
        <v>1.0083312965458946</v>
      </c>
      <c r="X16" s="27">
        <f>[14]TRAC_rates!P14</f>
        <v>1.4656489804284254</v>
      </c>
      <c r="Y16" s="27">
        <f>[14]TRAC_rates!Q14</f>
        <v>1.5569128812186999</v>
      </c>
      <c r="Z16" s="27">
        <f>[14]TRAC_rates!R14</f>
        <v>1.6820270887611648</v>
      </c>
      <c r="AA16" s="27">
        <f>[14]TRAC_rates!S14</f>
        <v>10.175521715081928</v>
      </c>
      <c r="AB16" s="27">
        <f>[14]TRAC_rates!T14</f>
        <v>2.1829176915406538</v>
      </c>
      <c r="AD16" s="27">
        <f>[14]TRAC_rates!V14</f>
        <v>1.6287507024683636</v>
      </c>
      <c r="AE16" s="27">
        <f>[14]TRAC_rates!W14</f>
        <v>0.93079842898417497</v>
      </c>
      <c r="AF16" s="27">
        <f>[14]TRAC_rates!X14</f>
        <v>1.2469189348207173</v>
      </c>
      <c r="AG16" s="27">
        <f>[14]TRAC_rates!Y14</f>
        <v>1.5116159490622774</v>
      </c>
      <c r="AH16" s="27">
        <f>[14]TRAC_rates!Z14</f>
        <v>2.117139382475294</v>
      </c>
      <c r="AI16" s="27">
        <f>[14]TRAC_rates!AA14</f>
        <v>9.276843893755732</v>
      </c>
      <c r="AJ16" s="27">
        <f>[14]TRAC_rates!AB14</f>
        <v>2.1419960583631035</v>
      </c>
      <c r="AN16" s="27">
        <f>IF($F16="Y",N16,IF($F16="A",N16*$F$13,0))</f>
        <v>2.8332674169764238</v>
      </c>
      <c r="AO16" s="27">
        <f t="shared" ref="AO16:AT16" si="0">IF($F16="Y",O16,IF($F16="A",O16*$F$13,0))</f>
        <v>0.44849482115987388</v>
      </c>
      <c r="AP16" s="27">
        <f t="shared" si="0"/>
        <v>0.76023416138706468</v>
      </c>
      <c r="AQ16" s="27">
        <f t="shared" si="0"/>
        <v>1.0433915197185373</v>
      </c>
      <c r="AR16" s="27">
        <f t="shared" si="0"/>
        <v>3.1532346606908499</v>
      </c>
      <c r="AS16" s="27">
        <f t="shared" si="0"/>
        <v>4.3308489144711446</v>
      </c>
      <c r="AT16" s="27">
        <f t="shared" si="0"/>
        <v>2.0003435942302779</v>
      </c>
      <c r="AV16" s="27">
        <f t="shared" ref="AV16:BB16" si="1">IF($F16="Y",V16,IF($F16="A",V16*$F$13,0))</f>
        <v>0.89772031183780487</v>
      </c>
      <c r="AW16" s="27">
        <f t="shared" si="1"/>
        <v>1.0083312965458946</v>
      </c>
      <c r="AX16" s="27">
        <f t="shared" si="1"/>
        <v>1.4656489804284254</v>
      </c>
      <c r="AY16" s="27">
        <f t="shared" si="1"/>
        <v>1.5569128812186999</v>
      </c>
      <c r="AZ16" s="27">
        <f t="shared" si="1"/>
        <v>1.6820270887611648</v>
      </c>
      <c r="BA16" s="27">
        <f t="shared" si="1"/>
        <v>10.175521715081928</v>
      </c>
      <c r="BB16" s="27">
        <f t="shared" si="1"/>
        <v>2.1829176915406538</v>
      </c>
      <c r="BD16" s="27">
        <f t="shared" ref="BD16:BJ16" si="2">IF($F16="Y",AD16,IF($F16="A",AD16*$F$13,0))</f>
        <v>1.6287507024683636</v>
      </c>
      <c r="BE16" s="27">
        <f t="shared" si="2"/>
        <v>0.93079842898417497</v>
      </c>
      <c r="BF16" s="27">
        <f t="shared" si="2"/>
        <v>1.2469189348207173</v>
      </c>
      <c r="BG16" s="27">
        <f t="shared" si="2"/>
        <v>1.5116159490622774</v>
      </c>
      <c r="BH16" s="27">
        <f t="shared" si="2"/>
        <v>2.117139382475294</v>
      </c>
      <c r="BI16" s="27">
        <f t="shared" si="2"/>
        <v>9.276843893755732</v>
      </c>
      <c r="BJ16" s="27">
        <f t="shared" si="2"/>
        <v>2.1419960583631035</v>
      </c>
      <c r="BN16" s="27">
        <f t="shared" ref="BN16:BN28" si="3">IF(AND($F16="Y",$L16="Y"),N16,IF(AND($F16="A",$L16="A"),N16*$F$13*$L$13,IF(AND($F16="Y",$L16="A"),N16*$L$13,IF(AND($F16="A",$L16="Y"),N16*$F$13,0))))</f>
        <v>2.8332674169764238</v>
      </c>
      <c r="BO16" s="27">
        <f t="shared" ref="BO16:BT16" si="4">IF(AND($F16="Y",$L16="Y"),O16,IF(AND($F16="A",$L16="A"),O16*$F$13*$L$13,IF(AND($F16="Y",$L16="A"),O16*$L$13,IF(AND($F16="A",$L16="Y"),O16*$F$13,0))))</f>
        <v>0.44849482115987388</v>
      </c>
      <c r="BP16" s="27">
        <f t="shared" si="4"/>
        <v>0.76023416138706468</v>
      </c>
      <c r="BQ16" s="27">
        <f t="shared" si="4"/>
        <v>1.0433915197185373</v>
      </c>
      <c r="BR16" s="27">
        <f t="shared" si="4"/>
        <v>3.1532346606908499</v>
      </c>
      <c r="BS16" s="27">
        <f t="shared" si="4"/>
        <v>4.3308489144711446</v>
      </c>
      <c r="BT16" s="27">
        <f t="shared" si="4"/>
        <v>2.0003435942302779</v>
      </c>
      <c r="BV16" s="27">
        <f t="shared" ref="BV16:CB16" si="5">IF(AND($F16="Y",$L16="Y"),V16,IF(AND($F16="A",$L16="A"),V16*$F$13*$L$13,IF(AND($F16="Y",$L16="A"),V16*$L$13,IF(AND($F16="A",$L16="Y"),V16*$F$13,0))))</f>
        <v>0.89772031183780487</v>
      </c>
      <c r="BW16" s="27">
        <f t="shared" si="5"/>
        <v>1.0083312965458946</v>
      </c>
      <c r="BX16" s="27">
        <f t="shared" si="5"/>
        <v>1.4656489804284254</v>
      </c>
      <c r="BY16" s="27">
        <f t="shared" si="5"/>
        <v>1.5569128812186999</v>
      </c>
      <c r="BZ16" s="27">
        <f t="shared" si="5"/>
        <v>1.6820270887611648</v>
      </c>
      <c r="CA16" s="27">
        <f t="shared" si="5"/>
        <v>10.175521715081928</v>
      </c>
      <c r="CB16" s="27">
        <f t="shared" si="5"/>
        <v>2.1829176915406538</v>
      </c>
      <c r="CD16" s="27">
        <f t="shared" ref="CD16:CJ16" si="6">IF(AND($F16="Y",$L16="Y"),AD16,IF(AND($F16="A",$L16="A"),AD16*$F$13*$L$13,IF(AND($F16="Y",$L16="A"),AD16*$L$13,IF(AND($F16="A",$L16="Y"),AD16*$F$13,0))))</f>
        <v>1.6287507024683636</v>
      </c>
      <c r="CE16" s="27">
        <f t="shared" si="6"/>
        <v>0.93079842898417497</v>
      </c>
      <c r="CF16" s="27">
        <f t="shared" si="6"/>
        <v>1.2469189348207173</v>
      </c>
      <c r="CG16" s="27">
        <f t="shared" si="6"/>
        <v>1.5116159490622774</v>
      </c>
      <c r="CH16" s="27">
        <f t="shared" si="6"/>
        <v>2.117139382475294</v>
      </c>
      <c r="CI16" s="27">
        <f t="shared" si="6"/>
        <v>9.276843893755732</v>
      </c>
      <c r="CJ16" s="27">
        <f t="shared" si="6"/>
        <v>2.1419960583631035</v>
      </c>
      <c r="CN16" s="27">
        <f>IF(AND($F16="Y",$M16="Y"),N16,IF(AND($F16="A",$M16="A"),N16*$F$13*$M$13,IF(AND($F16="Y",$M16="A"),N16*$M$13,IF(AND($F16="A",$M16="Y"),N16*$F$13,0))))</f>
        <v>2.8332674169764238</v>
      </c>
      <c r="CO16" s="27">
        <f t="shared" ref="CO16:CT16" si="7">IF(AND($F16="Y",$M16="Y"),O16,IF(AND($F16="A",$M16="A"),O16*$F$13*$M$13,IF(AND($F16="Y",$M16="A"),O16*$M$13,IF(AND($F16="A",$M16="Y"),O16*$F$13,0))))</f>
        <v>0.44849482115987388</v>
      </c>
      <c r="CP16" s="27">
        <f t="shared" si="7"/>
        <v>0.76023416138706468</v>
      </c>
      <c r="CQ16" s="27">
        <f t="shared" si="7"/>
        <v>1.0433915197185373</v>
      </c>
      <c r="CR16" s="27">
        <f t="shared" si="7"/>
        <v>3.1532346606908499</v>
      </c>
      <c r="CS16" s="27">
        <f t="shared" si="7"/>
        <v>4.3308489144711446</v>
      </c>
      <c r="CT16" s="27">
        <f t="shared" si="7"/>
        <v>2.0003435942302779</v>
      </c>
      <c r="CV16" s="27">
        <f t="shared" ref="CV16:DB16" si="8">IF(AND($F16="Y",$M16="Y"),V16,IF(AND($F16="A",$M16="A"),V16*$F$13*$M$13,IF(AND($F16="Y",$M16="A"),V16*$M$13,IF(AND($F16="A",$M16="Y"),V16*$F$13,0))))</f>
        <v>0.89772031183780487</v>
      </c>
      <c r="CW16" s="27">
        <f t="shared" si="8"/>
        <v>1.0083312965458946</v>
      </c>
      <c r="CX16" s="27">
        <f t="shared" si="8"/>
        <v>1.4656489804284254</v>
      </c>
      <c r="CY16" s="27">
        <f t="shared" si="8"/>
        <v>1.5569128812186999</v>
      </c>
      <c r="CZ16" s="27">
        <f t="shared" si="8"/>
        <v>1.6820270887611648</v>
      </c>
      <c r="DA16" s="27">
        <f t="shared" si="8"/>
        <v>10.175521715081928</v>
      </c>
      <c r="DB16" s="27">
        <f t="shared" si="8"/>
        <v>2.1829176915406538</v>
      </c>
      <c r="DD16" s="27">
        <f t="shared" ref="DD16:DJ16" si="9">IF(AND($F16="Y",$M16="Y"),AD16,IF(AND($F16="A",$M16="A"),AD16*$F$13*$M$13,IF(AND($F16="Y",$M16="A"),AD16*$M$13,IF(AND($F16="A",$M16="Y"),AD16*$F$13,0))))</f>
        <v>1.6287507024683636</v>
      </c>
      <c r="DE16" s="27">
        <f t="shared" si="9"/>
        <v>0.93079842898417497</v>
      </c>
      <c r="DF16" s="27">
        <f t="shared" si="9"/>
        <v>1.2469189348207173</v>
      </c>
      <c r="DG16" s="27">
        <f t="shared" si="9"/>
        <v>1.5116159490622774</v>
      </c>
      <c r="DH16" s="27">
        <f t="shared" si="9"/>
        <v>2.117139382475294</v>
      </c>
      <c r="DI16" s="27">
        <f t="shared" si="9"/>
        <v>9.276843893755732</v>
      </c>
      <c r="DJ16" s="27">
        <f t="shared" si="9"/>
        <v>2.1419960583631035</v>
      </c>
      <c r="DN16" s="27">
        <f>IF($G16="Y",N16,IF($G16="A",N16*$G$13,0))</f>
        <v>2.8332674169764238</v>
      </c>
      <c r="DO16" s="27">
        <f t="shared" ref="DO16:DT16" si="10">IF($G16="Y",O16,IF($G16="A",O16*$G$13,0))</f>
        <v>0.44849482115987388</v>
      </c>
      <c r="DP16" s="27">
        <f t="shared" si="10"/>
        <v>0.76023416138706468</v>
      </c>
      <c r="DQ16" s="27">
        <f t="shared" si="10"/>
        <v>1.0433915197185373</v>
      </c>
      <c r="DR16" s="27">
        <f t="shared" si="10"/>
        <v>3.1532346606908499</v>
      </c>
      <c r="DS16" s="27">
        <f t="shared" si="10"/>
        <v>4.3308489144711446</v>
      </c>
      <c r="DT16" s="27">
        <f t="shared" si="10"/>
        <v>2.0003435942302779</v>
      </c>
      <c r="DV16" s="27">
        <f t="shared" ref="DV16:EB16" si="11">IF($G16="Y",V16,IF($G16="A",V16*$G$13,0))</f>
        <v>0.89772031183780487</v>
      </c>
      <c r="DW16" s="27">
        <f t="shared" si="11"/>
        <v>1.0083312965458946</v>
      </c>
      <c r="DX16" s="27">
        <f t="shared" si="11"/>
        <v>1.4656489804284254</v>
      </c>
      <c r="DY16" s="27">
        <f t="shared" si="11"/>
        <v>1.5569128812186999</v>
      </c>
      <c r="DZ16" s="27">
        <f t="shared" si="11"/>
        <v>1.6820270887611648</v>
      </c>
      <c r="EA16" s="27">
        <f t="shared" si="11"/>
        <v>10.175521715081928</v>
      </c>
      <c r="EB16" s="27">
        <f t="shared" si="11"/>
        <v>2.1829176915406538</v>
      </c>
      <c r="ED16" s="27">
        <f t="shared" ref="ED16:EJ16" si="12">IF($G16="Y",AD16,IF($G16="A",AD16*$G$13,0))</f>
        <v>1.6287507024683636</v>
      </c>
      <c r="EE16" s="27">
        <f t="shared" si="12"/>
        <v>0.93079842898417497</v>
      </c>
      <c r="EF16" s="27">
        <f t="shared" si="12"/>
        <v>1.2469189348207173</v>
      </c>
      <c r="EG16" s="27">
        <f t="shared" si="12"/>
        <v>1.5116159490622774</v>
      </c>
      <c r="EH16" s="27">
        <f t="shared" si="12"/>
        <v>2.117139382475294</v>
      </c>
      <c r="EI16" s="27">
        <f t="shared" si="12"/>
        <v>9.276843893755732</v>
      </c>
      <c r="EJ16" s="27">
        <f t="shared" si="12"/>
        <v>2.1419960583631035</v>
      </c>
      <c r="EN16" s="27">
        <f>IF($L16="Y",N16,IF($L16="A",N16*$L$13,0))</f>
        <v>2.8332674169764238</v>
      </c>
      <c r="EO16" s="27">
        <f t="shared" ref="EO16:ET16" si="13">IF($L16="Y",O16,IF($L16="A",O16*$L$13,0))</f>
        <v>0.44849482115987388</v>
      </c>
      <c r="EP16" s="27">
        <f t="shared" si="13"/>
        <v>0.76023416138706468</v>
      </c>
      <c r="EQ16" s="27">
        <f t="shared" si="13"/>
        <v>1.0433915197185373</v>
      </c>
      <c r="ER16" s="27">
        <f t="shared" si="13"/>
        <v>3.1532346606908499</v>
      </c>
      <c r="ES16" s="27">
        <f t="shared" si="13"/>
        <v>4.3308489144711446</v>
      </c>
      <c r="ET16" s="27">
        <f t="shared" si="13"/>
        <v>2.0003435942302779</v>
      </c>
      <c r="EV16" s="27">
        <f t="shared" ref="EV16:FB16" si="14">IF($L16="Y",V16,IF($L16="A",V16*$L$13,0))</f>
        <v>0.89772031183780487</v>
      </c>
      <c r="EW16" s="27">
        <f t="shared" si="14"/>
        <v>1.0083312965458946</v>
      </c>
      <c r="EX16" s="27">
        <f t="shared" si="14"/>
        <v>1.4656489804284254</v>
      </c>
      <c r="EY16" s="27">
        <f t="shared" si="14"/>
        <v>1.5569128812186999</v>
      </c>
      <c r="EZ16" s="27">
        <f t="shared" si="14"/>
        <v>1.6820270887611648</v>
      </c>
      <c r="FA16" s="27">
        <f t="shared" si="14"/>
        <v>10.175521715081928</v>
      </c>
      <c r="FB16" s="27">
        <f t="shared" si="14"/>
        <v>2.1829176915406538</v>
      </c>
      <c r="FD16" s="27">
        <f t="shared" ref="FD16:FJ16" si="15">IF($L16="Y",AD16,IF($L16="A",AD16*$L$13,0))</f>
        <v>1.6287507024683636</v>
      </c>
      <c r="FE16" s="27">
        <f t="shared" si="15"/>
        <v>0.93079842898417497</v>
      </c>
      <c r="FF16" s="27">
        <f t="shared" si="15"/>
        <v>1.2469189348207173</v>
      </c>
      <c r="FG16" s="27">
        <f t="shared" si="15"/>
        <v>1.5116159490622774</v>
      </c>
      <c r="FH16" s="27">
        <f t="shared" si="15"/>
        <v>2.117139382475294</v>
      </c>
      <c r="FI16" s="27">
        <f t="shared" si="15"/>
        <v>9.276843893755732</v>
      </c>
      <c r="FJ16" s="27">
        <f t="shared" si="15"/>
        <v>2.1419960583631035</v>
      </c>
      <c r="FN16" s="27">
        <f>IF($M16="Y",N16,IF($M16="A",N16*$M$13,0))</f>
        <v>2.8332674169764238</v>
      </c>
      <c r="FO16" s="27">
        <f t="shared" ref="FO16:FT16" si="16">IF($M16="Y",O16,IF($M16="A",O16*$M$13,0))</f>
        <v>0.44849482115987388</v>
      </c>
      <c r="FP16" s="27">
        <f t="shared" si="16"/>
        <v>0.76023416138706468</v>
      </c>
      <c r="FQ16" s="27">
        <f t="shared" si="16"/>
        <v>1.0433915197185373</v>
      </c>
      <c r="FR16" s="27">
        <f t="shared" si="16"/>
        <v>3.1532346606908499</v>
      </c>
      <c r="FS16" s="27">
        <f t="shared" si="16"/>
        <v>4.3308489144711446</v>
      </c>
      <c r="FT16" s="27">
        <f t="shared" si="16"/>
        <v>2.0003435942302779</v>
      </c>
      <c r="FV16" s="27">
        <f t="shared" ref="FV16:GB16" si="17">IF($M16="Y",V16,IF($M16="A",V16*$M$13,0))</f>
        <v>0.89772031183780487</v>
      </c>
      <c r="FW16" s="27">
        <f t="shared" si="17"/>
        <v>1.0083312965458946</v>
      </c>
      <c r="FX16" s="27">
        <f t="shared" si="17"/>
        <v>1.4656489804284254</v>
      </c>
      <c r="FY16" s="27">
        <f t="shared" si="17"/>
        <v>1.5569128812186999</v>
      </c>
      <c r="FZ16" s="27">
        <f t="shared" si="17"/>
        <v>1.6820270887611648</v>
      </c>
      <c r="GA16" s="27">
        <f t="shared" si="17"/>
        <v>10.175521715081928</v>
      </c>
      <c r="GB16" s="27">
        <f t="shared" si="17"/>
        <v>2.1829176915406538</v>
      </c>
      <c r="GD16" s="27">
        <f t="shared" ref="GD16:GJ16" si="18">IF($M16="Y",AD16,IF($M16="A",AD16*$M$13,0))</f>
        <v>1.6287507024683636</v>
      </c>
      <c r="GE16" s="27">
        <f t="shared" si="18"/>
        <v>0.93079842898417497</v>
      </c>
      <c r="GF16" s="27">
        <f t="shared" si="18"/>
        <v>1.2469189348207173</v>
      </c>
      <c r="GG16" s="27">
        <f t="shared" si="18"/>
        <v>1.5116159490622774</v>
      </c>
      <c r="GH16" s="27">
        <f t="shared" si="18"/>
        <v>2.117139382475294</v>
      </c>
      <c r="GI16" s="27">
        <f t="shared" si="18"/>
        <v>9.276843893755732</v>
      </c>
      <c r="GJ16" s="27">
        <f t="shared" si="18"/>
        <v>2.1419960583631035</v>
      </c>
      <c r="GN16" s="27">
        <f>IF($I16="Y",N16,IF($I16="A",N16*$I$13,0))</f>
        <v>2.8332674169764238</v>
      </c>
      <c r="GO16" s="27">
        <f t="shared" ref="GO16:GT16" si="19">IF($I16="Y",O16,IF($I16="A",O16*$I$13,0))</f>
        <v>0.44849482115987388</v>
      </c>
      <c r="GP16" s="27">
        <f t="shared" si="19"/>
        <v>0.76023416138706468</v>
      </c>
      <c r="GQ16" s="27">
        <f t="shared" si="19"/>
        <v>1.0433915197185373</v>
      </c>
      <c r="GR16" s="27">
        <f t="shared" si="19"/>
        <v>3.1532346606908499</v>
      </c>
      <c r="GS16" s="27">
        <f t="shared" si="19"/>
        <v>4.3308489144711446</v>
      </c>
      <c r="GT16" s="27">
        <f t="shared" si="19"/>
        <v>2.0003435942302779</v>
      </c>
      <c r="GV16" s="27">
        <f t="shared" ref="GV16:HB16" si="20">IF($I16="Y",V16,IF($I16="A",V16*$I$13,0))</f>
        <v>0.89772031183780487</v>
      </c>
      <c r="GW16" s="27">
        <f t="shared" si="20"/>
        <v>1.0083312965458946</v>
      </c>
      <c r="GX16" s="27">
        <f t="shared" si="20"/>
        <v>1.4656489804284254</v>
      </c>
      <c r="GY16" s="27">
        <f t="shared" si="20"/>
        <v>1.5569128812186999</v>
      </c>
      <c r="GZ16" s="27">
        <f t="shared" si="20"/>
        <v>1.6820270887611648</v>
      </c>
      <c r="HA16" s="27">
        <f t="shared" si="20"/>
        <v>10.175521715081928</v>
      </c>
      <c r="HB16" s="27">
        <f t="shared" si="20"/>
        <v>2.1829176915406538</v>
      </c>
      <c r="HD16" s="27">
        <f t="shared" ref="HD16:HJ16" si="21">IF($I16="Y",AD16,IF($I16="A",AD16*$I$13,0))</f>
        <v>1.6287507024683636</v>
      </c>
      <c r="HE16" s="27">
        <f t="shared" si="21"/>
        <v>0.93079842898417497</v>
      </c>
      <c r="HF16" s="27">
        <f t="shared" si="21"/>
        <v>1.2469189348207173</v>
      </c>
      <c r="HG16" s="27">
        <f t="shared" si="21"/>
        <v>1.5116159490622774</v>
      </c>
      <c r="HH16" s="27">
        <f t="shared" si="21"/>
        <v>2.117139382475294</v>
      </c>
      <c r="HI16" s="27">
        <f t="shared" si="21"/>
        <v>9.276843893755732</v>
      </c>
      <c r="HJ16" s="27">
        <f t="shared" si="21"/>
        <v>2.1419960583631035</v>
      </c>
      <c r="HN16" s="27">
        <f>IF($J16="Y",N16,IF($J16="A",N16*$J$13,0))</f>
        <v>2.8332674169764238</v>
      </c>
      <c r="HO16" s="27">
        <f t="shared" ref="HO16:HT16" si="22">IF($J16="Y",O16,IF($J16="A",O16*$J$13,0))</f>
        <v>0.44849482115987388</v>
      </c>
      <c r="HP16" s="27">
        <f t="shared" si="22"/>
        <v>0.76023416138706468</v>
      </c>
      <c r="HQ16" s="27">
        <f t="shared" si="22"/>
        <v>1.0433915197185373</v>
      </c>
      <c r="HR16" s="27">
        <f t="shared" si="22"/>
        <v>3.1532346606908499</v>
      </c>
      <c r="HS16" s="27">
        <f t="shared" si="22"/>
        <v>4.3308489144711446</v>
      </c>
      <c r="HT16" s="27">
        <f t="shared" si="22"/>
        <v>2.0003435942302779</v>
      </c>
      <c r="HV16" s="27">
        <f t="shared" ref="HV16:IB16" si="23">IF($J16="Y",V16,IF($J16="A",V16*$J$13,0))</f>
        <v>0.89772031183780487</v>
      </c>
      <c r="HW16" s="27">
        <f t="shared" si="23"/>
        <v>1.0083312965458946</v>
      </c>
      <c r="HX16" s="27">
        <f t="shared" si="23"/>
        <v>1.4656489804284254</v>
      </c>
      <c r="HY16" s="27">
        <f t="shared" si="23"/>
        <v>1.5569128812186999</v>
      </c>
      <c r="HZ16" s="27">
        <f t="shared" si="23"/>
        <v>1.6820270887611648</v>
      </c>
      <c r="IA16" s="27">
        <f t="shared" si="23"/>
        <v>10.175521715081928</v>
      </c>
      <c r="IB16" s="27">
        <f t="shared" si="23"/>
        <v>2.1829176915406538</v>
      </c>
      <c r="ID16" s="27">
        <f t="shared" ref="ID16:IJ16" si="24">IF($J16="Y",AD16,IF($J16="A",AD16*$J$13,0))</f>
        <v>1.6287507024683636</v>
      </c>
      <c r="IE16" s="27">
        <f t="shared" si="24"/>
        <v>0.93079842898417497</v>
      </c>
      <c r="IF16" s="27">
        <f t="shared" si="24"/>
        <v>1.2469189348207173</v>
      </c>
      <c r="IG16" s="27">
        <f t="shared" si="24"/>
        <v>1.5116159490622774</v>
      </c>
      <c r="IH16" s="27">
        <f t="shared" si="24"/>
        <v>2.117139382475294</v>
      </c>
      <c r="II16" s="27">
        <f t="shared" si="24"/>
        <v>9.276843893755732</v>
      </c>
      <c r="IJ16" s="27">
        <f t="shared" si="24"/>
        <v>2.1419960583631035</v>
      </c>
      <c r="IN16" s="27">
        <f>IF(AND($J16="Y",$L16="Y"),N16,IF(AND($J16="A",$L16="A"),N16*$J$13*$L$13,IF(AND($J16="Y",$L16="A"),N16*$L$13,IF(AND($J16="A",$L16="Y"),N16*$J$13,0))))</f>
        <v>2.8332674169764238</v>
      </c>
      <c r="IO16" s="27">
        <f t="shared" ref="IO16:IT16" si="25">IF(AND($J16="Y",$L16="Y"),O16,IF(AND($J16="A",$L16="A"),O16*$J$13*$L$13,IF(AND($J16="Y",$L16="A"),O16*$L$13,IF(AND($J16="A",$L16="Y"),O16*$J$13,0))))</f>
        <v>0.44849482115987388</v>
      </c>
      <c r="IP16" s="27">
        <f t="shared" si="25"/>
        <v>0.76023416138706468</v>
      </c>
      <c r="IQ16" s="27">
        <f t="shared" si="25"/>
        <v>1.0433915197185373</v>
      </c>
      <c r="IR16" s="27">
        <f t="shared" si="25"/>
        <v>3.1532346606908499</v>
      </c>
      <c r="IS16" s="27">
        <f t="shared" si="25"/>
        <v>4.3308489144711446</v>
      </c>
      <c r="IT16" s="27">
        <f t="shared" si="25"/>
        <v>2.0003435942302779</v>
      </c>
      <c r="IV16" s="27">
        <f t="shared" ref="IV16:JB16" si="26">IF(AND($J16="Y",$L16="Y"),V16,IF(AND($J16="A",$L16="A"),V16*$J$13*$L$13,IF(AND($J16="Y",$L16="A"),V16*$L$13,IF(AND($J16="A",$L16="Y"),V16*$J$13,0))))</f>
        <v>0.89772031183780487</v>
      </c>
      <c r="IW16" s="27">
        <f t="shared" si="26"/>
        <v>1.0083312965458946</v>
      </c>
      <c r="IX16" s="27">
        <f t="shared" si="26"/>
        <v>1.4656489804284254</v>
      </c>
      <c r="IY16" s="27">
        <f t="shared" si="26"/>
        <v>1.5569128812186999</v>
      </c>
      <c r="IZ16" s="27">
        <f t="shared" si="26"/>
        <v>1.6820270887611648</v>
      </c>
      <c r="JA16" s="27">
        <f t="shared" si="26"/>
        <v>10.175521715081928</v>
      </c>
      <c r="JB16" s="27">
        <f t="shared" si="26"/>
        <v>2.1829176915406538</v>
      </c>
      <c r="JD16" s="27">
        <f t="shared" ref="JD16:JJ16" si="27">IF(AND($J16="Y",$L16="Y"),AD16,IF(AND($J16="A",$L16="A"),AD16*$J$13*$L$13,IF(AND($J16="Y",$L16="A"),AD16*$L$13,IF(AND($J16="A",$L16="Y"),AD16*$J$13,0))))</f>
        <v>1.6287507024683636</v>
      </c>
      <c r="JE16" s="27">
        <f t="shared" si="27"/>
        <v>0.93079842898417497</v>
      </c>
      <c r="JF16" s="27">
        <f t="shared" si="27"/>
        <v>1.2469189348207173</v>
      </c>
      <c r="JG16" s="27">
        <f t="shared" si="27"/>
        <v>1.5116159490622774</v>
      </c>
      <c r="JH16" s="27">
        <f t="shared" si="27"/>
        <v>2.117139382475294</v>
      </c>
      <c r="JI16" s="27">
        <f t="shared" si="27"/>
        <v>9.276843893755732</v>
      </c>
      <c r="JJ16" s="27">
        <f t="shared" si="27"/>
        <v>2.1419960583631035</v>
      </c>
      <c r="JN16" s="27">
        <f>IF(AND($J16="Y",$M16="Y"),N16,IF(AND($J16="A",$M16="A"),N16*$J$13*$M$13,IF(AND($J16="Y",$M16="A"),N16*$M$13,IF(AND($J16="A",$M16="Y"),N16*$J$13,0))))</f>
        <v>2.8332674169764238</v>
      </c>
      <c r="JO16" s="27">
        <f t="shared" ref="JO16:JT16" si="28">IF(AND($J16="Y",$M16="Y"),O16,IF(AND($J16="A",$M16="A"),O16*$J$13*$M$13,IF(AND($J16="Y",$M16="A"),O16*$M$13,IF(AND($J16="A",$M16="Y"),O16*$J$13,0))))</f>
        <v>0.44849482115987388</v>
      </c>
      <c r="JP16" s="27">
        <f t="shared" si="28"/>
        <v>0.76023416138706468</v>
      </c>
      <c r="JQ16" s="27">
        <f t="shared" si="28"/>
        <v>1.0433915197185373</v>
      </c>
      <c r="JR16" s="27">
        <f t="shared" si="28"/>
        <v>3.1532346606908499</v>
      </c>
      <c r="JS16" s="27">
        <f t="shared" si="28"/>
        <v>4.3308489144711446</v>
      </c>
      <c r="JT16" s="27">
        <f t="shared" si="28"/>
        <v>2.0003435942302779</v>
      </c>
      <c r="JV16" s="27">
        <f t="shared" ref="JV16:KB16" si="29">IF(AND($J16="Y",$M16="Y"),V16,IF(AND($J16="A",$M16="A"),V16*$J$13*$M$13,IF(AND($J16="Y",$M16="A"),V16*$M$13,IF(AND($J16="A",$M16="Y"),V16*$J$13,0))))</f>
        <v>0.89772031183780487</v>
      </c>
      <c r="JW16" s="27">
        <f t="shared" si="29"/>
        <v>1.0083312965458946</v>
      </c>
      <c r="JX16" s="27">
        <f t="shared" si="29"/>
        <v>1.4656489804284254</v>
      </c>
      <c r="JY16" s="27">
        <f t="shared" si="29"/>
        <v>1.5569128812186999</v>
      </c>
      <c r="JZ16" s="27">
        <f t="shared" si="29"/>
        <v>1.6820270887611648</v>
      </c>
      <c r="KA16" s="27">
        <f t="shared" si="29"/>
        <v>10.175521715081928</v>
      </c>
      <c r="KB16" s="27">
        <f t="shared" si="29"/>
        <v>2.1829176915406538</v>
      </c>
      <c r="KD16" s="27">
        <f t="shared" ref="KD16:KJ16" si="30">IF(AND($J16="Y",$M16="Y"),AD16,IF(AND($J16="A",$M16="A"),AD16*$J$13*$M$13,IF(AND($J16="Y",$M16="A"),AD16*$M$13,IF(AND($J16="A",$M16="Y"),AD16*$J$13,0))))</f>
        <v>1.6287507024683636</v>
      </c>
      <c r="KE16" s="27">
        <f t="shared" si="30"/>
        <v>0.93079842898417497</v>
      </c>
      <c r="KF16" s="27">
        <f t="shared" si="30"/>
        <v>1.2469189348207173</v>
      </c>
      <c r="KG16" s="27">
        <f t="shared" si="30"/>
        <v>1.5116159490622774</v>
      </c>
      <c r="KH16" s="27">
        <f t="shared" si="30"/>
        <v>2.117139382475294</v>
      </c>
      <c r="KI16" s="27">
        <f t="shared" si="30"/>
        <v>9.276843893755732</v>
      </c>
      <c r="KJ16" s="27">
        <f t="shared" si="30"/>
        <v>2.1419960583631035</v>
      </c>
    </row>
    <row r="17" spans="1:296" x14ac:dyDescent="0.35">
      <c r="N17" s="186"/>
      <c r="O17" s="186"/>
      <c r="P17" s="186"/>
      <c r="Q17" s="186"/>
      <c r="R17" s="186"/>
      <c r="S17" s="186"/>
      <c r="T17" s="186"/>
      <c r="V17" s="186"/>
      <c r="W17" s="186"/>
      <c r="X17" s="186"/>
      <c r="Y17" s="186"/>
      <c r="Z17" s="186"/>
      <c r="AA17" s="186"/>
      <c r="AB17" s="186"/>
      <c r="AD17" s="186"/>
      <c r="AE17" s="186"/>
      <c r="AF17" s="186"/>
      <c r="AG17" s="186"/>
      <c r="AH17" s="186"/>
      <c r="AI17" s="186"/>
      <c r="AJ17" s="186"/>
      <c r="AN17" s="186"/>
      <c r="AO17" s="186"/>
      <c r="AP17" s="186"/>
      <c r="AQ17" s="186"/>
      <c r="AR17" s="186"/>
      <c r="AS17" s="186"/>
      <c r="AT17" s="186"/>
      <c r="AV17" s="186"/>
      <c r="AW17" s="186"/>
      <c r="AX17" s="186"/>
      <c r="AY17" s="186"/>
      <c r="AZ17" s="186"/>
      <c r="BA17" s="186"/>
      <c r="BB17" s="186"/>
      <c r="BD17" s="186"/>
      <c r="BE17" s="186"/>
      <c r="BF17" s="186"/>
      <c r="BG17" s="186"/>
      <c r="BH17" s="186"/>
      <c r="BI17" s="186"/>
      <c r="BJ17" s="186"/>
      <c r="BN17" s="186"/>
      <c r="BO17" s="186"/>
      <c r="BP17" s="186"/>
      <c r="BQ17" s="186"/>
      <c r="BR17" s="186"/>
      <c r="BS17" s="186"/>
      <c r="BT17" s="186"/>
      <c r="BV17" s="186"/>
      <c r="BW17" s="186"/>
      <c r="BX17" s="186"/>
      <c r="BY17" s="186"/>
      <c r="BZ17" s="186"/>
      <c r="CA17" s="186"/>
      <c r="CB17" s="186"/>
      <c r="CD17" s="186"/>
      <c r="CE17" s="186"/>
      <c r="CF17" s="186"/>
      <c r="CG17" s="186"/>
      <c r="CH17" s="186"/>
      <c r="CI17" s="186"/>
      <c r="CJ17" s="186"/>
      <c r="CN17" s="186"/>
      <c r="CO17" s="186"/>
      <c r="CP17" s="186"/>
      <c r="CQ17" s="186"/>
      <c r="CR17" s="186"/>
      <c r="CS17" s="186"/>
      <c r="CT17" s="186"/>
      <c r="CV17" s="186"/>
      <c r="CW17" s="186"/>
      <c r="CX17" s="186"/>
      <c r="CY17" s="186"/>
      <c r="CZ17" s="186"/>
      <c r="DA17" s="186"/>
      <c r="DB17" s="186"/>
      <c r="DD17" s="186"/>
      <c r="DE17" s="186"/>
      <c r="DF17" s="186"/>
      <c r="DG17" s="186"/>
      <c r="DH17" s="186"/>
      <c r="DI17" s="186"/>
      <c r="DJ17" s="186"/>
      <c r="DN17" s="186"/>
      <c r="DO17" s="186"/>
      <c r="DP17" s="186"/>
      <c r="DQ17" s="186"/>
      <c r="DR17" s="186"/>
      <c r="DS17" s="186"/>
      <c r="DT17" s="186"/>
      <c r="DV17" s="186"/>
      <c r="DW17" s="186"/>
      <c r="DX17" s="186"/>
      <c r="DY17" s="186"/>
      <c r="DZ17" s="186"/>
      <c r="EA17" s="186"/>
      <c r="EB17" s="186"/>
      <c r="ED17" s="186"/>
      <c r="EE17" s="186"/>
      <c r="EF17" s="186"/>
      <c r="EG17" s="186"/>
      <c r="EH17" s="186"/>
      <c r="EI17" s="186"/>
      <c r="EJ17" s="186"/>
      <c r="EN17" s="186"/>
      <c r="EO17" s="186"/>
      <c r="EP17" s="186"/>
      <c r="EQ17" s="186"/>
      <c r="ER17" s="186"/>
      <c r="ES17" s="186"/>
      <c r="ET17" s="186"/>
      <c r="EV17" s="186"/>
      <c r="EW17" s="186"/>
      <c r="EX17" s="186"/>
      <c r="EY17" s="186"/>
      <c r="EZ17" s="186"/>
      <c r="FA17" s="186"/>
      <c r="FB17" s="186"/>
      <c r="FD17" s="186"/>
      <c r="FE17" s="186"/>
      <c r="FF17" s="186"/>
      <c r="FG17" s="186"/>
      <c r="FH17" s="186"/>
      <c r="FI17" s="186"/>
      <c r="FJ17" s="186"/>
      <c r="FN17" s="186"/>
      <c r="FO17" s="186"/>
      <c r="FP17" s="186"/>
      <c r="FQ17" s="186"/>
      <c r="FR17" s="186"/>
      <c r="FS17" s="186"/>
      <c r="FT17" s="186"/>
      <c r="FV17" s="186"/>
      <c r="FW17" s="186"/>
      <c r="FX17" s="186"/>
      <c r="FY17" s="186"/>
      <c r="FZ17" s="186"/>
      <c r="GA17" s="186"/>
      <c r="GB17" s="186"/>
      <c r="GD17" s="186"/>
      <c r="GE17" s="186"/>
      <c r="GF17" s="186"/>
      <c r="GG17" s="186"/>
      <c r="GH17" s="186"/>
      <c r="GI17" s="186"/>
      <c r="GJ17" s="186"/>
      <c r="GN17" s="186"/>
      <c r="GO17" s="186"/>
      <c r="GP17" s="186"/>
      <c r="GQ17" s="186"/>
      <c r="GR17" s="186"/>
      <c r="GS17" s="186"/>
      <c r="GT17" s="186"/>
      <c r="GV17" s="186"/>
      <c r="GW17" s="186"/>
      <c r="GX17" s="186"/>
      <c r="GY17" s="186"/>
      <c r="GZ17" s="186"/>
      <c r="HA17" s="186"/>
      <c r="HB17" s="186"/>
      <c r="HD17" s="186"/>
      <c r="HE17" s="186"/>
      <c r="HF17" s="186"/>
      <c r="HG17" s="186"/>
      <c r="HH17" s="186"/>
      <c r="HI17" s="186"/>
      <c r="HJ17" s="186"/>
      <c r="HN17" s="186"/>
      <c r="HO17" s="186"/>
      <c r="HP17" s="186"/>
      <c r="HQ17" s="186"/>
      <c r="HR17" s="186"/>
      <c r="HS17" s="186"/>
      <c r="HT17" s="186"/>
      <c r="HV17" s="186"/>
      <c r="HW17" s="186"/>
      <c r="HX17" s="186"/>
      <c r="HY17" s="186"/>
      <c r="HZ17" s="186"/>
      <c r="IA17" s="186"/>
      <c r="IB17" s="186"/>
      <c r="ID17" s="186"/>
      <c r="IE17" s="186"/>
      <c r="IF17" s="186"/>
      <c r="IG17" s="186"/>
      <c r="IH17" s="186"/>
      <c r="II17" s="186"/>
      <c r="IJ17" s="186"/>
      <c r="IN17" s="186"/>
      <c r="IO17" s="186"/>
      <c r="IP17" s="186"/>
      <c r="IQ17" s="186"/>
      <c r="IR17" s="186"/>
      <c r="IS17" s="186"/>
      <c r="IT17" s="186"/>
      <c r="IV17" s="186"/>
      <c r="IW17" s="186"/>
      <c r="IX17" s="186"/>
      <c r="IY17" s="186"/>
      <c r="IZ17" s="186"/>
      <c r="JA17" s="186"/>
      <c r="JB17" s="186"/>
      <c r="JD17" s="186"/>
      <c r="JE17" s="186"/>
      <c r="JF17" s="186"/>
      <c r="JG17" s="186"/>
      <c r="JH17" s="186"/>
      <c r="JI17" s="186"/>
      <c r="JJ17" s="186"/>
      <c r="JN17" s="186"/>
      <c r="JO17" s="186"/>
      <c r="JP17" s="186"/>
      <c r="JQ17" s="186"/>
      <c r="JR17" s="186"/>
      <c r="JS17" s="186"/>
      <c r="JT17" s="186"/>
      <c r="JV17" s="186"/>
      <c r="JW17" s="186"/>
      <c r="JX17" s="186"/>
      <c r="JY17" s="186"/>
      <c r="JZ17" s="186"/>
      <c r="KA17" s="186"/>
      <c r="KB17" s="186"/>
      <c r="KD17" s="186"/>
      <c r="KE17" s="186"/>
      <c r="KF17" s="186"/>
      <c r="KG17" s="186"/>
      <c r="KH17" s="186"/>
      <c r="KI17" s="186"/>
      <c r="KJ17" s="186"/>
    </row>
    <row r="18" spans="1:296" x14ac:dyDescent="0.35">
      <c r="A18" s="29" t="s">
        <v>78</v>
      </c>
      <c r="B18" s="29"/>
      <c r="C18" s="29"/>
      <c r="D18" s="29"/>
      <c r="E18" s="29"/>
      <c r="F18" t="s">
        <v>233</v>
      </c>
      <c r="G18" t="s">
        <v>233</v>
      </c>
      <c r="H18" t="s">
        <v>233</v>
      </c>
      <c r="I18" t="s">
        <v>233</v>
      </c>
      <c r="J18" t="s">
        <v>233</v>
      </c>
      <c r="K18" t="s">
        <v>233</v>
      </c>
      <c r="L18" t="s">
        <v>233</v>
      </c>
      <c r="M18" t="s">
        <v>233</v>
      </c>
      <c r="N18" s="27">
        <f>[14]TRAC_rates!F16</f>
        <v>2.6547310984134511</v>
      </c>
      <c r="O18" s="27">
        <f>[14]TRAC_rates!G16</f>
        <v>1.0084326874948673</v>
      </c>
      <c r="P18" s="27">
        <f>[14]TRAC_rates!H16</f>
        <v>0.21259007643983471</v>
      </c>
      <c r="Q18" s="27">
        <f>[14]TRAC_rates!I16</f>
        <v>0.30379408802648195</v>
      </c>
      <c r="R18" s="27">
        <f>[14]TRAC_rates!J16</f>
        <v>0.48210740220039638</v>
      </c>
      <c r="S18" s="27">
        <f>[14]TRAC_rates!K16</f>
        <v>0.23435692000743324</v>
      </c>
      <c r="T18" s="27">
        <f>[14]TRAC_rates!L16</f>
        <v>0.89592482097197912</v>
      </c>
      <c r="V18" s="27">
        <f>[14]TRAC_rates!N16</f>
        <v>1.5623103734725965</v>
      </c>
      <c r="W18" s="27">
        <f>[14]TRAC_rates!O16</f>
        <v>0.93932838006599717</v>
      </c>
      <c r="X18" s="27">
        <f>[14]TRAC_rates!P16</f>
        <v>0.59173912660079619</v>
      </c>
      <c r="Y18" s="27">
        <f>[14]TRAC_rates!Q16</f>
        <v>0.38765830141780339</v>
      </c>
      <c r="Z18" s="27">
        <f>[14]TRAC_rates!R16</f>
        <v>0.4588519084687081</v>
      </c>
      <c r="AA18" s="27">
        <f>[14]TRAC_rates!S16</f>
        <v>1.3663120168622338</v>
      </c>
      <c r="AB18" s="27">
        <f>[14]TRAC_rates!T16</f>
        <v>0.74798442600256887</v>
      </c>
      <c r="AD18" s="27">
        <f>[14]TRAC_rates!V16</f>
        <v>1.9749031474568999</v>
      </c>
      <c r="AE18" s="27">
        <f>[14]TRAC_rates!W16</f>
        <v>0.94889877312074167</v>
      </c>
      <c r="AF18" s="27">
        <f>[14]TRAC_rates!X16</f>
        <v>0.4741752665921169</v>
      </c>
      <c r="AG18" s="27">
        <f>[14]TRAC_rates!Y16</f>
        <v>0.3802607677042284</v>
      </c>
      <c r="AH18" s="27">
        <f>[14]TRAC_rates!Z16</f>
        <v>0.46572976269683536</v>
      </c>
      <c r="AI18" s="27">
        <f>[14]TRAC_rates!AA16</f>
        <v>1.1922624207626462</v>
      </c>
      <c r="AJ18" s="27">
        <f>[14]TRAC_rates!AB16</f>
        <v>0.78114336072696378</v>
      </c>
      <c r="AN18" s="27">
        <f t="shared" ref="AN18:AN28" si="31">IF($F18="Y",N18,IF($F18="A",N18*$F$13,0))</f>
        <v>2.6547310984134511</v>
      </c>
      <c r="AO18" s="27">
        <f t="shared" ref="AO18:AT22" si="32">IF($F18="Y",O18,IF($F18="A",O18*$F$13,0))</f>
        <v>1.0084326874948673</v>
      </c>
      <c r="AP18" s="27">
        <f t="shared" si="32"/>
        <v>0.21259007643983471</v>
      </c>
      <c r="AQ18" s="27">
        <f t="shared" si="32"/>
        <v>0.30379408802648195</v>
      </c>
      <c r="AR18" s="27">
        <f t="shared" si="32"/>
        <v>0.48210740220039638</v>
      </c>
      <c r="AS18" s="27">
        <f t="shared" si="32"/>
        <v>0.23435692000743324</v>
      </c>
      <c r="AT18" s="27">
        <f t="shared" si="32"/>
        <v>0.89592482097197912</v>
      </c>
      <c r="AV18" s="27">
        <f t="shared" ref="AV18:BB22" si="33">IF($F18="Y",V18,IF($F18="A",V18*$F$13,0))</f>
        <v>1.5623103734725965</v>
      </c>
      <c r="AW18" s="27">
        <f t="shared" si="33"/>
        <v>0.93932838006599717</v>
      </c>
      <c r="AX18" s="27">
        <f t="shared" si="33"/>
        <v>0.59173912660079619</v>
      </c>
      <c r="AY18" s="27">
        <f t="shared" si="33"/>
        <v>0.38765830141780339</v>
      </c>
      <c r="AZ18" s="27">
        <f t="shared" si="33"/>
        <v>0.4588519084687081</v>
      </c>
      <c r="BA18" s="27">
        <f t="shared" si="33"/>
        <v>1.3663120168622338</v>
      </c>
      <c r="BB18" s="27">
        <f t="shared" si="33"/>
        <v>0.74798442600256887</v>
      </c>
      <c r="BD18" s="27">
        <f t="shared" ref="BD18:BJ22" si="34">IF($F18="Y",AD18,IF($F18="A",AD18*$F$13,0))</f>
        <v>1.9749031474568999</v>
      </c>
      <c r="BE18" s="27">
        <f t="shared" si="34"/>
        <v>0.94889877312074167</v>
      </c>
      <c r="BF18" s="27">
        <f t="shared" si="34"/>
        <v>0.4741752665921169</v>
      </c>
      <c r="BG18" s="27">
        <f t="shared" si="34"/>
        <v>0.3802607677042284</v>
      </c>
      <c r="BH18" s="27">
        <f t="shared" si="34"/>
        <v>0.46572976269683536</v>
      </c>
      <c r="BI18" s="27">
        <f t="shared" si="34"/>
        <v>1.1922624207626462</v>
      </c>
      <c r="BJ18" s="27">
        <f t="shared" si="34"/>
        <v>0.78114336072696378</v>
      </c>
      <c r="BN18" s="27">
        <f t="shared" si="3"/>
        <v>2.6547310984134511</v>
      </c>
      <c r="BO18" s="27">
        <f t="shared" ref="BO18:BT22" si="35">IF(AND($F18="Y",$L18="Y"),O18,IF(AND($F18="A",$L18="A"),O18*$F$13*$L$13,IF(AND($F18="Y",$L18="A"),O18*$L$13,IF(AND($F18="A",$L18="Y"),O18*$F$13,0))))</f>
        <v>1.0084326874948673</v>
      </c>
      <c r="BP18" s="27">
        <f t="shared" si="35"/>
        <v>0.21259007643983471</v>
      </c>
      <c r="BQ18" s="27">
        <f t="shared" si="35"/>
        <v>0.30379408802648195</v>
      </c>
      <c r="BR18" s="27">
        <f t="shared" si="35"/>
        <v>0.48210740220039638</v>
      </c>
      <c r="BS18" s="27">
        <f t="shared" si="35"/>
        <v>0.23435692000743324</v>
      </c>
      <c r="BT18" s="27">
        <f t="shared" si="35"/>
        <v>0.89592482097197912</v>
      </c>
      <c r="BV18" s="27">
        <f t="shared" ref="BV18:CB22" si="36">IF(AND($F18="Y",$L18="Y"),V18,IF(AND($F18="A",$L18="A"),V18*$F$13*$L$13,IF(AND($F18="Y",$L18="A"),V18*$L$13,IF(AND($F18="A",$L18="Y"),V18*$F$13,0))))</f>
        <v>1.5623103734725965</v>
      </c>
      <c r="BW18" s="27">
        <f t="shared" si="36"/>
        <v>0.93932838006599717</v>
      </c>
      <c r="BX18" s="27">
        <f t="shared" si="36"/>
        <v>0.59173912660079619</v>
      </c>
      <c r="BY18" s="27">
        <f t="shared" si="36"/>
        <v>0.38765830141780339</v>
      </c>
      <c r="BZ18" s="27">
        <f t="shared" si="36"/>
        <v>0.4588519084687081</v>
      </c>
      <c r="CA18" s="27">
        <f t="shared" si="36"/>
        <v>1.3663120168622338</v>
      </c>
      <c r="CB18" s="27">
        <f t="shared" si="36"/>
        <v>0.74798442600256887</v>
      </c>
      <c r="CD18" s="27">
        <f t="shared" ref="CD18:CJ22" si="37">IF(AND($F18="Y",$L18="Y"),AD18,IF(AND($F18="A",$L18="A"),AD18*$F$13*$L$13,IF(AND($F18="Y",$L18="A"),AD18*$L$13,IF(AND($F18="A",$L18="Y"),AD18*$F$13,0))))</f>
        <v>1.9749031474568999</v>
      </c>
      <c r="CE18" s="27">
        <f t="shared" si="37"/>
        <v>0.94889877312074167</v>
      </c>
      <c r="CF18" s="27">
        <f t="shared" si="37"/>
        <v>0.4741752665921169</v>
      </c>
      <c r="CG18" s="27">
        <f t="shared" si="37"/>
        <v>0.3802607677042284</v>
      </c>
      <c r="CH18" s="27">
        <f t="shared" si="37"/>
        <v>0.46572976269683536</v>
      </c>
      <c r="CI18" s="27">
        <f t="shared" si="37"/>
        <v>1.1922624207626462</v>
      </c>
      <c r="CJ18" s="27">
        <f t="shared" si="37"/>
        <v>0.78114336072696378</v>
      </c>
      <c r="CN18" s="27">
        <f t="shared" ref="CN18:CN28" si="38">IF(AND($F18="Y",$M18="Y"),N18,IF(AND($F18="A",$M18="A"),N18*$F$13*$M$13,IF(AND($F18="Y",$M18="A"),N18*$M$13,IF(AND($F18="A",$M18="Y"),N18*$F$13,0))))</f>
        <v>2.6547310984134511</v>
      </c>
      <c r="CO18" s="27">
        <f t="shared" ref="CO18:CT22" si="39">IF(AND($F18="Y",$M18="Y"),O18,IF(AND($F18="A",$M18="A"),O18*$F$13*$M$13,IF(AND($F18="Y",$M18="A"),O18*$M$13,IF(AND($F18="A",$M18="Y"),O18*$F$13,0))))</f>
        <v>1.0084326874948673</v>
      </c>
      <c r="CP18" s="27">
        <f t="shared" si="39"/>
        <v>0.21259007643983471</v>
      </c>
      <c r="CQ18" s="27">
        <f t="shared" si="39"/>
        <v>0.30379408802648195</v>
      </c>
      <c r="CR18" s="27">
        <f t="shared" si="39"/>
        <v>0.48210740220039638</v>
      </c>
      <c r="CS18" s="27">
        <f t="shared" si="39"/>
        <v>0.23435692000743324</v>
      </c>
      <c r="CT18" s="27">
        <f t="shared" si="39"/>
        <v>0.89592482097197912</v>
      </c>
      <c r="CV18" s="27">
        <f t="shared" ref="CV18:DB22" si="40">IF(AND($F18="Y",$M18="Y"),V18,IF(AND($F18="A",$M18="A"),V18*$F$13*$M$13,IF(AND($F18="Y",$M18="A"),V18*$M$13,IF(AND($F18="A",$M18="Y"),V18*$F$13,0))))</f>
        <v>1.5623103734725965</v>
      </c>
      <c r="CW18" s="27">
        <f t="shared" si="40"/>
        <v>0.93932838006599717</v>
      </c>
      <c r="CX18" s="27">
        <f t="shared" si="40"/>
        <v>0.59173912660079619</v>
      </c>
      <c r="CY18" s="27">
        <f t="shared" si="40"/>
        <v>0.38765830141780339</v>
      </c>
      <c r="CZ18" s="27">
        <f t="shared" si="40"/>
        <v>0.4588519084687081</v>
      </c>
      <c r="DA18" s="27">
        <f t="shared" si="40"/>
        <v>1.3663120168622338</v>
      </c>
      <c r="DB18" s="27">
        <f t="shared" si="40"/>
        <v>0.74798442600256887</v>
      </c>
      <c r="DD18" s="27">
        <f t="shared" ref="DD18:DJ22" si="41">IF(AND($F18="Y",$M18="Y"),AD18,IF(AND($F18="A",$M18="A"),AD18*$F$13*$M$13,IF(AND($F18="Y",$M18="A"),AD18*$M$13,IF(AND($F18="A",$M18="Y"),AD18*$F$13,0))))</f>
        <v>1.9749031474568999</v>
      </c>
      <c r="DE18" s="27">
        <f t="shared" si="41"/>
        <v>0.94889877312074167</v>
      </c>
      <c r="DF18" s="27">
        <f t="shared" si="41"/>
        <v>0.4741752665921169</v>
      </c>
      <c r="DG18" s="27">
        <f t="shared" si="41"/>
        <v>0.3802607677042284</v>
      </c>
      <c r="DH18" s="27">
        <f t="shared" si="41"/>
        <v>0.46572976269683536</v>
      </c>
      <c r="DI18" s="27">
        <f t="shared" si="41"/>
        <v>1.1922624207626462</v>
      </c>
      <c r="DJ18" s="27">
        <f t="shared" si="41"/>
        <v>0.78114336072696378</v>
      </c>
      <c r="DN18" s="27">
        <f t="shared" ref="DN18:DN28" si="42">IF($G18="Y",N18,IF($G18="A",N18*$G$13,0))</f>
        <v>2.6547310984134511</v>
      </c>
      <c r="DO18" s="27">
        <f t="shared" ref="DO18:DT22" si="43">IF($G18="Y",O18,IF($G18="A",O18*$G$13,0))</f>
        <v>1.0084326874948673</v>
      </c>
      <c r="DP18" s="27">
        <f t="shared" si="43"/>
        <v>0.21259007643983471</v>
      </c>
      <c r="DQ18" s="27">
        <f t="shared" si="43"/>
        <v>0.30379408802648195</v>
      </c>
      <c r="DR18" s="27">
        <f t="shared" si="43"/>
        <v>0.48210740220039638</v>
      </c>
      <c r="DS18" s="27">
        <f t="shared" si="43"/>
        <v>0.23435692000743324</v>
      </c>
      <c r="DT18" s="27">
        <f t="shared" si="43"/>
        <v>0.89592482097197912</v>
      </c>
      <c r="DV18" s="27">
        <f t="shared" ref="DV18:EB22" si="44">IF($G18="Y",V18,IF($G18="A",V18*$G$13,0))</f>
        <v>1.5623103734725965</v>
      </c>
      <c r="DW18" s="27">
        <f t="shared" si="44"/>
        <v>0.93932838006599717</v>
      </c>
      <c r="DX18" s="27">
        <f t="shared" si="44"/>
        <v>0.59173912660079619</v>
      </c>
      <c r="DY18" s="27">
        <f t="shared" si="44"/>
        <v>0.38765830141780339</v>
      </c>
      <c r="DZ18" s="27">
        <f t="shared" si="44"/>
        <v>0.4588519084687081</v>
      </c>
      <c r="EA18" s="27">
        <f t="shared" si="44"/>
        <v>1.3663120168622338</v>
      </c>
      <c r="EB18" s="27">
        <f t="shared" si="44"/>
        <v>0.74798442600256887</v>
      </c>
      <c r="ED18" s="27">
        <f t="shared" ref="ED18:EJ22" si="45">IF($G18="Y",AD18,IF($G18="A",AD18*$G$13,0))</f>
        <v>1.9749031474568999</v>
      </c>
      <c r="EE18" s="27">
        <f t="shared" si="45"/>
        <v>0.94889877312074167</v>
      </c>
      <c r="EF18" s="27">
        <f t="shared" si="45"/>
        <v>0.4741752665921169</v>
      </c>
      <c r="EG18" s="27">
        <f t="shared" si="45"/>
        <v>0.3802607677042284</v>
      </c>
      <c r="EH18" s="27">
        <f t="shared" si="45"/>
        <v>0.46572976269683536</v>
      </c>
      <c r="EI18" s="27">
        <f t="shared" si="45"/>
        <v>1.1922624207626462</v>
      </c>
      <c r="EJ18" s="27">
        <f t="shared" si="45"/>
        <v>0.78114336072696378</v>
      </c>
      <c r="EN18" s="27">
        <f t="shared" ref="EN18:EN28" si="46">IF($L18="Y",N18,IF($L18="A",N18*$L$13,0))</f>
        <v>2.6547310984134511</v>
      </c>
      <c r="EO18" s="27">
        <f t="shared" ref="EO18:ET22" si="47">IF($L18="Y",O18,IF($L18="A",O18*$L$13,0))</f>
        <v>1.0084326874948673</v>
      </c>
      <c r="EP18" s="27">
        <f t="shared" si="47"/>
        <v>0.21259007643983471</v>
      </c>
      <c r="EQ18" s="27">
        <f t="shared" si="47"/>
        <v>0.30379408802648195</v>
      </c>
      <c r="ER18" s="27">
        <f t="shared" si="47"/>
        <v>0.48210740220039638</v>
      </c>
      <c r="ES18" s="27">
        <f t="shared" si="47"/>
        <v>0.23435692000743324</v>
      </c>
      <c r="ET18" s="27">
        <f t="shared" si="47"/>
        <v>0.89592482097197912</v>
      </c>
      <c r="EV18" s="27">
        <f t="shared" ref="EV18:FB22" si="48">IF($L18="Y",V18,IF($L18="A",V18*$L$13,0))</f>
        <v>1.5623103734725965</v>
      </c>
      <c r="EW18" s="27">
        <f t="shared" si="48"/>
        <v>0.93932838006599717</v>
      </c>
      <c r="EX18" s="27">
        <f t="shared" si="48"/>
        <v>0.59173912660079619</v>
      </c>
      <c r="EY18" s="27">
        <f t="shared" si="48"/>
        <v>0.38765830141780339</v>
      </c>
      <c r="EZ18" s="27">
        <f t="shared" si="48"/>
        <v>0.4588519084687081</v>
      </c>
      <c r="FA18" s="27">
        <f t="shared" si="48"/>
        <v>1.3663120168622338</v>
      </c>
      <c r="FB18" s="27">
        <f t="shared" si="48"/>
        <v>0.74798442600256887</v>
      </c>
      <c r="FD18" s="27">
        <f t="shared" ref="FD18:FJ22" si="49">IF($L18="Y",AD18,IF($L18="A",AD18*$L$13,0))</f>
        <v>1.9749031474568999</v>
      </c>
      <c r="FE18" s="27">
        <f t="shared" si="49"/>
        <v>0.94889877312074167</v>
      </c>
      <c r="FF18" s="27">
        <f t="shared" si="49"/>
        <v>0.4741752665921169</v>
      </c>
      <c r="FG18" s="27">
        <f t="shared" si="49"/>
        <v>0.3802607677042284</v>
      </c>
      <c r="FH18" s="27">
        <f t="shared" si="49"/>
        <v>0.46572976269683536</v>
      </c>
      <c r="FI18" s="27">
        <f t="shared" si="49"/>
        <v>1.1922624207626462</v>
      </c>
      <c r="FJ18" s="27">
        <f t="shared" si="49"/>
        <v>0.78114336072696378</v>
      </c>
      <c r="FN18" s="27">
        <f t="shared" ref="FN18:FN28" si="50">IF($M18="Y",N18,IF($M18="A",N18*$M$13,0))</f>
        <v>2.6547310984134511</v>
      </c>
      <c r="FO18" s="27">
        <f t="shared" ref="FO18:FT22" si="51">IF($M18="Y",O18,IF($M18="A",O18*$M$13,0))</f>
        <v>1.0084326874948673</v>
      </c>
      <c r="FP18" s="27">
        <f t="shared" si="51"/>
        <v>0.21259007643983471</v>
      </c>
      <c r="FQ18" s="27">
        <f t="shared" si="51"/>
        <v>0.30379408802648195</v>
      </c>
      <c r="FR18" s="27">
        <f t="shared" si="51"/>
        <v>0.48210740220039638</v>
      </c>
      <c r="FS18" s="27">
        <f t="shared" si="51"/>
        <v>0.23435692000743324</v>
      </c>
      <c r="FT18" s="27">
        <f t="shared" si="51"/>
        <v>0.89592482097197912</v>
      </c>
      <c r="FV18" s="27">
        <f t="shared" ref="FV18:GB22" si="52">IF($M18="Y",V18,IF($M18="A",V18*$M$13,0))</f>
        <v>1.5623103734725965</v>
      </c>
      <c r="FW18" s="27">
        <f t="shared" si="52"/>
        <v>0.93932838006599717</v>
      </c>
      <c r="FX18" s="27">
        <f t="shared" si="52"/>
        <v>0.59173912660079619</v>
      </c>
      <c r="FY18" s="27">
        <f t="shared" si="52"/>
        <v>0.38765830141780339</v>
      </c>
      <c r="FZ18" s="27">
        <f t="shared" si="52"/>
        <v>0.4588519084687081</v>
      </c>
      <c r="GA18" s="27">
        <f t="shared" si="52"/>
        <v>1.3663120168622338</v>
      </c>
      <c r="GB18" s="27">
        <f t="shared" si="52"/>
        <v>0.74798442600256887</v>
      </c>
      <c r="GD18" s="27">
        <f t="shared" ref="GD18:GJ22" si="53">IF($M18="Y",AD18,IF($M18="A",AD18*$M$13,0))</f>
        <v>1.9749031474568999</v>
      </c>
      <c r="GE18" s="27">
        <f t="shared" si="53"/>
        <v>0.94889877312074167</v>
      </c>
      <c r="GF18" s="27">
        <f t="shared" si="53"/>
        <v>0.4741752665921169</v>
      </c>
      <c r="GG18" s="27">
        <f t="shared" si="53"/>
        <v>0.3802607677042284</v>
      </c>
      <c r="GH18" s="27">
        <f t="shared" si="53"/>
        <v>0.46572976269683536</v>
      </c>
      <c r="GI18" s="27">
        <f t="shared" si="53"/>
        <v>1.1922624207626462</v>
      </c>
      <c r="GJ18" s="27">
        <f t="shared" si="53"/>
        <v>0.78114336072696378</v>
      </c>
      <c r="GN18" s="27">
        <f t="shared" ref="GN18:GN28" si="54">IF($I18="Y",N18,IF($I18="A",N18*$I$13,0))</f>
        <v>2.6547310984134511</v>
      </c>
      <c r="GO18" s="27">
        <f t="shared" ref="GO18:GT22" si="55">IF($I18="Y",O18,IF($I18="A",O18*$I$13,0))</f>
        <v>1.0084326874948673</v>
      </c>
      <c r="GP18" s="27">
        <f t="shared" si="55"/>
        <v>0.21259007643983471</v>
      </c>
      <c r="GQ18" s="27">
        <f t="shared" si="55"/>
        <v>0.30379408802648195</v>
      </c>
      <c r="GR18" s="27">
        <f t="shared" si="55"/>
        <v>0.48210740220039638</v>
      </c>
      <c r="GS18" s="27">
        <f t="shared" si="55"/>
        <v>0.23435692000743324</v>
      </c>
      <c r="GT18" s="27">
        <f t="shared" si="55"/>
        <v>0.89592482097197912</v>
      </c>
      <c r="GV18" s="27">
        <f t="shared" ref="GV18:HB22" si="56">IF($I18="Y",V18,IF($I18="A",V18*$I$13,0))</f>
        <v>1.5623103734725965</v>
      </c>
      <c r="GW18" s="27">
        <f t="shared" si="56"/>
        <v>0.93932838006599717</v>
      </c>
      <c r="GX18" s="27">
        <f t="shared" si="56"/>
        <v>0.59173912660079619</v>
      </c>
      <c r="GY18" s="27">
        <f t="shared" si="56"/>
        <v>0.38765830141780339</v>
      </c>
      <c r="GZ18" s="27">
        <f t="shared" si="56"/>
        <v>0.4588519084687081</v>
      </c>
      <c r="HA18" s="27">
        <f t="shared" si="56"/>
        <v>1.3663120168622338</v>
      </c>
      <c r="HB18" s="27">
        <f t="shared" si="56"/>
        <v>0.74798442600256887</v>
      </c>
      <c r="HD18" s="27">
        <f t="shared" ref="HD18:HJ22" si="57">IF($I18="Y",AD18,IF($I18="A",AD18*$I$13,0))</f>
        <v>1.9749031474568999</v>
      </c>
      <c r="HE18" s="27">
        <f t="shared" si="57"/>
        <v>0.94889877312074167</v>
      </c>
      <c r="HF18" s="27">
        <f t="shared" si="57"/>
        <v>0.4741752665921169</v>
      </c>
      <c r="HG18" s="27">
        <f t="shared" si="57"/>
        <v>0.3802607677042284</v>
      </c>
      <c r="HH18" s="27">
        <f t="shared" si="57"/>
        <v>0.46572976269683536</v>
      </c>
      <c r="HI18" s="27">
        <f t="shared" si="57"/>
        <v>1.1922624207626462</v>
      </c>
      <c r="HJ18" s="27">
        <f t="shared" si="57"/>
        <v>0.78114336072696378</v>
      </c>
      <c r="HN18" s="27">
        <f t="shared" ref="HN18:HN28" si="58">IF($J18="Y",N18,IF($J18="A",N18*$J$13,0))</f>
        <v>2.6547310984134511</v>
      </c>
      <c r="HO18" s="27">
        <f t="shared" ref="HO18:HT22" si="59">IF($J18="Y",O18,IF($J18="A",O18*$J$13,0))</f>
        <v>1.0084326874948673</v>
      </c>
      <c r="HP18" s="27">
        <f t="shared" si="59"/>
        <v>0.21259007643983471</v>
      </c>
      <c r="HQ18" s="27">
        <f t="shared" si="59"/>
        <v>0.30379408802648195</v>
      </c>
      <c r="HR18" s="27">
        <f t="shared" si="59"/>
        <v>0.48210740220039638</v>
      </c>
      <c r="HS18" s="27">
        <f t="shared" si="59"/>
        <v>0.23435692000743324</v>
      </c>
      <c r="HT18" s="27">
        <f t="shared" si="59"/>
        <v>0.89592482097197912</v>
      </c>
      <c r="HV18" s="27">
        <f t="shared" ref="HV18:IB22" si="60">IF($J18="Y",V18,IF($J18="A",V18*$J$13,0))</f>
        <v>1.5623103734725965</v>
      </c>
      <c r="HW18" s="27">
        <f t="shared" si="60"/>
        <v>0.93932838006599717</v>
      </c>
      <c r="HX18" s="27">
        <f t="shared" si="60"/>
        <v>0.59173912660079619</v>
      </c>
      <c r="HY18" s="27">
        <f t="shared" si="60"/>
        <v>0.38765830141780339</v>
      </c>
      <c r="HZ18" s="27">
        <f t="shared" si="60"/>
        <v>0.4588519084687081</v>
      </c>
      <c r="IA18" s="27">
        <f t="shared" si="60"/>
        <v>1.3663120168622338</v>
      </c>
      <c r="IB18" s="27">
        <f t="shared" si="60"/>
        <v>0.74798442600256887</v>
      </c>
      <c r="ID18" s="27">
        <f t="shared" ref="ID18:IJ22" si="61">IF($J18="Y",AD18,IF($J18="A",AD18*$J$13,0))</f>
        <v>1.9749031474568999</v>
      </c>
      <c r="IE18" s="27">
        <f t="shared" si="61"/>
        <v>0.94889877312074167</v>
      </c>
      <c r="IF18" s="27">
        <f t="shared" si="61"/>
        <v>0.4741752665921169</v>
      </c>
      <c r="IG18" s="27">
        <f t="shared" si="61"/>
        <v>0.3802607677042284</v>
      </c>
      <c r="IH18" s="27">
        <f t="shared" si="61"/>
        <v>0.46572976269683536</v>
      </c>
      <c r="II18" s="27">
        <f t="shared" si="61"/>
        <v>1.1922624207626462</v>
      </c>
      <c r="IJ18" s="27">
        <f t="shared" si="61"/>
        <v>0.78114336072696378</v>
      </c>
      <c r="IN18" s="27">
        <f t="shared" ref="IN18:IN28" si="62">IF(AND($J18="Y",$L18="Y"),N18,IF(AND($J18="A",$L18="A"),N18*$J$13*$L$13,IF(AND($J18="Y",$L18="A"),N18*$L$13,IF(AND($J18="A",$L18="Y"),N18*$J$13,0))))</f>
        <v>2.6547310984134511</v>
      </c>
      <c r="IO18" s="27">
        <f t="shared" ref="IO18:IT22" si="63">IF(AND($J18="Y",$L18="Y"),O18,IF(AND($J18="A",$L18="A"),O18*$J$13*$L$13,IF(AND($J18="Y",$L18="A"),O18*$L$13,IF(AND($J18="A",$L18="Y"),O18*$J$13,0))))</f>
        <v>1.0084326874948673</v>
      </c>
      <c r="IP18" s="27">
        <f t="shared" si="63"/>
        <v>0.21259007643983471</v>
      </c>
      <c r="IQ18" s="27">
        <f t="shared" si="63"/>
        <v>0.30379408802648195</v>
      </c>
      <c r="IR18" s="27">
        <f t="shared" si="63"/>
        <v>0.48210740220039638</v>
      </c>
      <c r="IS18" s="27">
        <f t="shared" si="63"/>
        <v>0.23435692000743324</v>
      </c>
      <c r="IT18" s="27">
        <f t="shared" si="63"/>
        <v>0.89592482097197912</v>
      </c>
      <c r="IV18" s="27">
        <f t="shared" ref="IV18:JB22" si="64">IF(AND($J18="Y",$L18="Y"),V18,IF(AND($J18="A",$L18="A"),V18*$J$13*$L$13,IF(AND($J18="Y",$L18="A"),V18*$L$13,IF(AND($J18="A",$L18="Y"),V18*$J$13,0))))</f>
        <v>1.5623103734725965</v>
      </c>
      <c r="IW18" s="27">
        <f t="shared" si="64"/>
        <v>0.93932838006599717</v>
      </c>
      <c r="IX18" s="27">
        <f t="shared" si="64"/>
        <v>0.59173912660079619</v>
      </c>
      <c r="IY18" s="27">
        <f t="shared" si="64"/>
        <v>0.38765830141780339</v>
      </c>
      <c r="IZ18" s="27">
        <f t="shared" si="64"/>
        <v>0.4588519084687081</v>
      </c>
      <c r="JA18" s="27">
        <f t="shared" si="64"/>
        <v>1.3663120168622338</v>
      </c>
      <c r="JB18" s="27">
        <f t="shared" si="64"/>
        <v>0.74798442600256887</v>
      </c>
      <c r="JD18" s="27">
        <f t="shared" ref="JD18:JJ22" si="65">IF(AND($J18="Y",$L18="Y"),AD18,IF(AND($J18="A",$L18="A"),AD18*$J$13*$L$13,IF(AND($J18="Y",$L18="A"),AD18*$L$13,IF(AND($J18="A",$L18="Y"),AD18*$J$13,0))))</f>
        <v>1.9749031474568999</v>
      </c>
      <c r="JE18" s="27">
        <f t="shared" si="65"/>
        <v>0.94889877312074167</v>
      </c>
      <c r="JF18" s="27">
        <f t="shared" si="65"/>
        <v>0.4741752665921169</v>
      </c>
      <c r="JG18" s="27">
        <f t="shared" si="65"/>
        <v>0.3802607677042284</v>
      </c>
      <c r="JH18" s="27">
        <f t="shared" si="65"/>
        <v>0.46572976269683536</v>
      </c>
      <c r="JI18" s="27">
        <f t="shared" si="65"/>
        <v>1.1922624207626462</v>
      </c>
      <c r="JJ18" s="27">
        <f t="shared" si="65"/>
        <v>0.78114336072696378</v>
      </c>
      <c r="JN18" s="27">
        <f t="shared" ref="JN18:JN28" si="66">IF(AND($J18="Y",$M18="Y"),N18,IF(AND($J18="A",$M18="A"),N18*$J$13*$M$13,IF(AND($J18="Y",$M18="A"),N18*$M$13,IF(AND($J18="A",$M18="Y"),N18*$J$13,0))))</f>
        <v>2.6547310984134511</v>
      </c>
      <c r="JO18" s="27">
        <f t="shared" ref="JO18:JT22" si="67">IF(AND($J18="Y",$M18="Y"),O18,IF(AND($J18="A",$M18="A"),O18*$J$13*$M$13,IF(AND($J18="Y",$M18="A"),O18*$M$13,IF(AND($J18="A",$M18="Y"),O18*$J$13,0))))</f>
        <v>1.0084326874948673</v>
      </c>
      <c r="JP18" s="27">
        <f t="shared" si="67"/>
        <v>0.21259007643983471</v>
      </c>
      <c r="JQ18" s="27">
        <f t="shared" si="67"/>
        <v>0.30379408802648195</v>
      </c>
      <c r="JR18" s="27">
        <f t="shared" si="67"/>
        <v>0.48210740220039638</v>
      </c>
      <c r="JS18" s="27">
        <f t="shared" si="67"/>
        <v>0.23435692000743324</v>
      </c>
      <c r="JT18" s="27">
        <f t="shared" si="67"/>
        <v>0.89592482097197912</v>
      </c>
      <c r="JV18" s="27">
        <f t="shared" ref="JV18:KB22" si="68">IF(AND($J18="Y",$M18="Y"),V18,IF(AND($J18="A",$M18="A"),V18*$J$13*$M$13,IF(AND($J18="Y",$M18="A"),V18*$M$13,IF(AND($J18="A",$M18="Y"),V18*$J$13,0))))</f>
        <v>1.5623103734725965</v>
      </c>
      <c r="JW18" s="27">
        <f t="shared" si="68"/>
        <v>0.93932838006599717</v>
      </c>
      <c r="JX18" s="27">
        <f t="shared" si="68"/>
        <v>0.59173912660079619</v>
      </c>
      <c r="JY18" s="27">
        <f t="shared" si="68"/>
        <v>0.38765830141780339</v>
      </c>
      <c r="JZ18" s="27">
        <f t="shared" si="68"/>
        <v>0.4588519084687081</v>
      </c>
      <c r="KA18" s="27">
        <f t="shared" si="68"/>
        <v>1.3663120168622338</v>
      </c>
      <c r="KB18" s="27">
        <f t="shared" si="68"/>
        <v>0.74798442600256887</v>
      </c>
      <c r="KD18" s="27">
        <f t="shared" ref="KD18:KJ22" si="69">IF(AND($J18="Y",$M18="Y"),AD18,IF(AND($J18="A",$M18="A"),AD18*$J$13*$M$13,IF(AND($J18="Y",$M18="A"),AD18*$M$13,IF(AND($J18="A",$M18="Y"),AD18*$J$13,0))))</f>
        <v>1.9749031474568999</v>
      </c>
      <c r="KE18" s="27">
        <f t="shared" si="69"/>
        <v>0.94889877312074167</v>
      </c>
      <c r="KF18" s="27">
        <f t="shared" si="69"/>
        <v>0.4741752665921169</v>
      </c>
      <c r="KG18" s="27">
        <f t="shared" si="69"/>
        <v>0.3802607677042284</v>
      </c>
      <c r="KH18" s="27">
        <f t="shared" si="69"/>
        <v>0.46572976269683536</v>
      </c>
      <c r="KI18" s="27">
        <f t="shared" si="69"/>
        <v>1.1922624207626462</v>
      </c>
      <c r="KJ18" s="27">
        <f t="shared" si="69"/>
        <v>0.78114336072696378</v>
      </c>
    </row>
    <row r="19" spans="1:296" x14ac:dyDescent="0.35">
      <c r="A19" s="30" t="s">
        <v>79</v>
      </c>
      <c r="B19" s="30"/>
      <c r="C19" s="30"/>
      <c r="D19" s="30"/>
      <c r="E19" s="30"/>
      <c r="F19" t="s">
        <v>233</v>
      </c>
      <c r="G19" t="s">
        <v>233</v>
      </c>
      <c r="H19" t="s">
        <v>233</v>
      </c>
      <c r="I19" t="s">
        <v>233</v>
      </c>
      <c r="J19" t="s">
        <v>233</v>
      </c>
      <c r="K19" t="s">
        <v>233</v>
      </c>
      <c r="L19" t="s">
        <v>233</v>
      </c>
      <c r="M19" t="s">
        <v>233</v>
      </c>
      <c r="N19" s="27">
        <f>[14]TRAC_rates!F17</f>
        <v>66.999032391059018</v>
      </c>
      <c r="O19" s="27">
        <f>[14]TRAC_rates!G17</f>
        <v>9.3453722058039972</v>
      </c>
      <c r="P19" s="27">
        <f>[14]TRAC_rates!H17</f>
        <v>9.0365975067459043</v>
      </c>
      <c r="Q19" s="27">
        <f>[14]TRAC_rates!I17</f>
        <v>47.294018496509544</v>
      </c>
      <c r="R19" s="27">
        <f>[14]TRAC_rates!J17</f>
        <v>38.891199574182515</v>
      </c>
      <c r="S19" s="27">
        <f>[14]TRAC_rates!K17</f>
        <v>25.042299562857153</v>
      </c>
      <c r="T19" s="27">
        <f>[14]TRAC_rates!L17</f>
        <v>42.250639077855617</v>
      </c>
      <c r="V19" s="27">
        <f>[14]TRAC_rates!N17</f>
        <v>59.628701738422059</v>
      </c>
      <c r="W19" s="27">
        <f>[14]TRAC_rates!O17</f>
        <v>9.3453722058039972</v>
      </c>
      <c r="X19" s="27">
        <f>[14]TRAC_rates!P17</f>
        <v>8.8661423309875165</v>
      </c>
      <c r="Y19" s="27">
        <f>[14]TRAC_rates!Q17</f>
        <v>47.294018496509537</v>
      </c>
      <c r="Z19" s="27">
        <f>[14]TRAC_rates!R17</f>
        <v>38.042255295049387</v>
      </c>
      <c r="AA19" s="27">
        <f>[14]TRAC_rates!S17</f>
        <v>24.341398254951162</v>
      </c>
      <c r="AB19" s="27">
        <f>[14]TRAC_rates!T17</f>
        <v>32.969515988506714</v>
      </c>
      <c r="AD19" s="27">
        <f>[14]TRAC_rates!V17</f>
        <v>61.36229259430516</v>
      </c>
      <c r="AE19" s="27">
        <f>[14]TRAC_rates!W17</f>
        <v>9.3453722058039972</v>
      </c>
      <c r="AF19" s="27">
        <f>[14]TRAC_rates!X17</f>
        <v>8.8829593103669104</v>
      </c>
      <c r="AG19" s="27">
        <f>[14]TRAC_rates!Y17</f>
        <v>47.294018496509537</v>
      </c>
      <c r="AH19" s="27">
        <f>[14]TRAC_rates!Z17</f>
        <v>38.238280283971591</v>
      </c>
      <c r="AI19" s="27">
        <f>[14]TRAC_rates!AA17</f>
        <v>24.387344786667416</v>
      </c>
      <c r="AJ19" s="27">
        <f>[14]TRAC_rates!AB17</f>
        <v>34.253408190708939</v>
      </c>
      <c r="AN19" s="27">
        <f t="shared" si="31"/>
        <v>66.999032391059018</v>
      </c>
      <c r="AO19" s="27">
        <f t="shared" si="32"/>
        <v>9.3453722058039972</v>
      </c>
      <c r="AP19" s="27">
        <f t="shared" si="32"/>
        <v>9.0365975067459043</v>
      </c>
      <c r="AQ19" s="27">
        <f t="shared" si="32"/>
        <v>47.294018496509544</v>
      </c>
      <c r="AR19" s="27">
        <f t="shared" si="32"/>
        <v>38.891199574182515</v>
      </c>
      <c r="AS19" s="27">
        <f t="shared" si="32"/>
        <v>25.042299562857153</v>
      </c>
      <c r="AT19" s="27">
        <f t="shared" si="32"/>
        <v>42.250639077855617</v>
      </c>
      <c r="AV19" s="27">
        <f t="shared" si="33"/>
        <v>59.628701738422059</v>
      </c>
      <c r="AW19" s="27">
        <f t="shared" si="33"/>
        <v>9.3453722058039972</v>
      </c>
      <c r="AX19" s="27">
        <f t="shared" si="33"/>
        <v>8.8661423309875165</v>
      </c>
      <c r="AY19" s="27">
        <f t="shared" si="33"/>
        <v>47.294018496509537</v>
      </c>
      <c r="AZ19" s="27">
        <f t="shared" si="33"/>
        <v>38.042255295049387</v>
      </c>
      <c r="BA19" s="27">
        <f t="shared" si="33"/>
        <v>24.341398254951162</v>
      </c>
      <c r="BB19" s="27">
        <f t="shared" si="33"/>
        <v>32.969515988506714</v>
      </c>
      <c r="BD19" s="27">
        <f t="shared" si="34"/>
        <v>61.36229259430516</v>
      </c>
      <c r="BE19" s="27">
        <f t="shared" si="34"/>
        <v>9.3453722058039972</v>
      </c>
      <c r="BF19" s="27">
        <f t="shared" si="34"/>
        <v>8.8829593103669104</v>
      </c>
      <c r="BG19" s="27">
        <f t="shared" si="34"/>
        <v>47.294018496509537</v>
      </c>
      <c r="BH19" s="27">
        <f t="shared" si="34"/>
        <v>38.238280283971591</v>
      </c>
      <c r="BI19" s="27">
        <f t="shared" si="34"/>
        <v>24.387344786667416</v>
      </c>
      <c r="BJ19" s="27">
        <f t="shared" si="34"/>
        <v>34.253408190708939</v>
      </c>
      <c r="BN19" s="27">
        <f t="shared" si="3"/>
        <v>66.999032391059018</v>
      </c>
      <c r="BO19" s="27">
        <f t="shared" si="35"/>
        <v>9.3453722058039972</v>
      </c>
      <c r="BP19" s="27">
        <f t="shared" si="35"/>
        <v>9.0365975067459043</v>
      </c>
      <c r="BQ19" s="27">
        <f t="shared" si="35"/>
        <v>47.294018496509544</v>
      </c>
      <c r="BR19" s="27">
        <f t="shared" si="35"/>
        <v>38.891199574182515</v>
      </c>
      <c r="BS19" s="27">
        <f t="shared" si="35"/>
        <v>25.042299562857153</v>
      </c>
      <c r="BT19" s="27">
        <f t="shared" si="35"/>
        <v>42.250639077855617</v>
      </c>
      <c r="BV19" s="27">
        <f t="shared" si="36"/>
        <v>59.628701738422059</v>
      </c>
      <c r="BW19" s="27">
        <f t="shared" si="36"/>
        <v>9.3453722058039972</v>
      </c>
      <c r="BX19" s="27">
        <f t="shared" si="36"/>
        <v>8.8661423309875165</v>
      </c>
      <c r="BY19" s="27">
        <f t="shared" si="36"/>
        <v>47.294018496509537</v>
      </c>
      <c r="BZ19" s="27">
        <f t="shared" si="36"/>
        <v>38.042255295049387</v>
      </c>
      <c r="CA19" s="27">
        <f t="shared" si="36"/>
        <v>24.341398254951162</v>
      </c>
      <c r="CB19" s="27">
        <f t="shared" si="36"/>
        <v>32.969515988506714</v>
      </c>
      <c r="CD19" s="27">
        <f t="shared" si="37"/>
        <v>61.36229259430516</v>
      </c>
      <c r="CE19" s="27">
        <f t="shared" si="37"/>
        <v>9.3453722058039972</v>
      </c>
      <c r="CF19" s="27">
        <f t="shared" si="37"/>
        <v>8.8829593103669104</v>
      </c>
      <c r="CG19" s="27">
        <f t="shared" si="37"/>
        <v>47.294018496509537</v>
      </c>
      <c r="CH19" s="27">
        <f t="shared" si="37"/>
        <v>38.238280283971591</v>
      </c>
      <c r="CI19" s="27">
        <f t="shared" si="37"/>
        <v>24.387344786667416</v>
      </c>
      <c r="CJ19" s="27">
        <f t="shared" si="37"/>
        <v>34.253408190708939</v>
      </c>
      <c r="CN19" s="27">
        <f t="shared" si="38"/>
        <v>66.999032391059018</v>
      </c>
      <c r="CO19" s="27">
        <f t="shared" si="39"/>
        <v>9.3453722058039972</v>
      </c>
      <c r="CP19" s="27">
        <f t="shared" si="39"/>
        <v>9.0365975067459043</v>
      </c>
      <c r="CQ19" s="27">
        <f t="shared" si="39"/>
        <v>47.294018496509544</v>
      </c>
      <c r="CR19" s="27">
        <f t="shared" si="39"/>
        <v>38.891199574182515</v>
      </c>
      <c r="CS19" s="27">
        <f t="shared" si="39"/>
        <v>25.042299562857153</v>
      </c>
      <c r="CT19" s="27">
        <f t="shared" si="39"/>
        <v>42.250639077855617</v>
      </c>
      <c r="CV19" s="27">
        <f t="shared" si="40"/>
        <v>59.628701738422059</v>
      </c>
      <c r="CW19" s="27">
        <f t="shared" si="40"/>
        <v>9.3453722058039972</v>
      </c>
      <c r="CX19" s="27">
        <f t="shared" si="40"/>
        <v>8.8661423309875165</v>
      </c>
      <c r="CY19" s="27">
        <f t="shared" si="40"/>
        <v>47.294018496509537</v>
      </c>
      <c r="CZ19" s="27">
        <f t="shared" si="40"/>
        <v>38.042255295049387</v>
      </c>
      <c r="DA19" s="27">
        <f t="shared" si="40"/>
        <v>24.341398254951162</v>
      </c>
      <c r="DB19" s="27">
        <f t="shared" si="40"/>
        <v>32.969515988506714</v>
      </c>
      <c r="DD19" s="27">
        <f t="shared" si="41"/>
        <v>61.36229259430516</v>
      </c>
      <c r="DE19" s="27">
        <f t="shared" si="41"/>
        <v>9.3453722058039972</v>
      </c>
      <c r="DF19" s="27">
        <f t="shared" si="41"/>
        <v>8.8829593103669104</v>
      </c>
      <c r="DG19" s="27">
        <f t="shared" si="41"/>
        <v>47.294018496509537</v>
      </c>
      <c r="DH19" s="27">
        <f t="shared" si="41"/>
        <v>38.238280283971591</v>
      </c>
      <c r="DI19" s="27">
        <f t="shared" si="41"/>
        <v>24.387344786667416</v>
      </c>
      <c r="DJ19" s="27">
        <f t="shared" si="41"/>
        <v>34.253408190708939</v>
      </c>
      <c r="DN19" s="27">
        <f t="shared" si="42"/>
        <v>66.999032391059018</v>
      </c>
      <c r="DO19" s="27">
        <f t="shared" si="43"/>
        <v>9.3453722058039972</v>
      </c>
      <c r="DP19" s="27">
        <f t="shared" si="43"/>
        <v>9.0365975067459043</v>
      </c>
      <c r="DQ19" s="27">
        <f t="shared" si="43"/>
        <v>47.294018496509544</v>
      </c>
      <c r="DR19" s="27">
        <f t="shared" si="43"/>
        <v>38.891199574182515</v>
      </c>
      <c r="DS19" s="27">
        <f t="shared" si="43"/>
        <v>25.042299562857153</v>
      </c>
      <c r="DT19" s="27">
        <f t="shared" si="43"/>
        <v>42.250639077855617</v>
      </c>
      <c r="DV19" s="27">
        <f t="shared" si="44"/>
        <v>59.628701738422059</v>
      </c>
      <c r="DW19" s="27">
        <f t="shared" si="44"/>
        <v>9.3453722058039972</v>
      </c>
      <c r="DX19" s="27">
        <f t="shared" si="44"/>
        <v>8.8661423309875165</v>
      </c>
      <c r="DY19" s="27">
        <f t="shared" si="44"/>
        <v>47.294018496509537</v>
      </c>
      <c r="DZ19" s="27">
        <f t="shared" si="44"/>
        <v>38.042255295049387</v>
      </c>
      <c r="EA19" s="27">
        <f t="shared" si="44"/>
        <v>24.341398254951162</v>
      </c>
      <c r="EB19" s="27">
        <f t="shared" si="44"/>
        <v>32.969515988506714</v>
      </c>
      <c r="ED19" s="27">
        <f t="shared" si="45"/>
        <v>61.36229259430516</v>
      </c>
      <c r="EE19" s="27">
        <f t="shared" si="45"/>
        <v>9.3453722058039972</v>
      </c>
      <c r="EF19" s="27">
        <f t="shared" si="45"/>
        <v>8.8829593103669104</v>
      </c>
      <c r="EG19" s="27">
        <f t="shared" si="45"/>
        <v>47.294018496509537</v>
      </c>
      <c r="EH19" s="27">
        <f t="shared" si="45"/>
        <v>38.238280283971591</v>
      </c>
      <c r="EI19" s="27">
        <f t="shared" si="45"/>
        <v>24.387344786667416</v>
      </c>
      <c r="EJ19" s="27">
        <f t="shared" si="45"/>
        <v>34.253408190708939</v>
      </c>
      <c r="EN19" s="27">
        <f t="shared" si="46"/>
        <v>66.999032391059018</v>
      </c>
      <c r="EO19" s="27">
        <f t="shared" si="47"/>
        <v>9.3453722058039972</v>
      </c>
      <c r="EP19" s="27">
        <f t="shared" si="47"/>
        <v>9.0365975067459043</v>
      </c>
      <c r="EQ19" s="27">
        <f t="shared" si="47"/>
        <v>47.294018496509544</v>
      </c>
      <c r="ER19" s="27">
        <f t="shared" si="47"/>
        <v>38.891199574182515</v>
      </c>
      <c r="ES19" s="27">
        <f t="shared" si="47"/>
        <v>25.042299562857153</v>
      </c>
      <c r="ET19" s="27">
        <f t="shared" si="47"/>
        <v>42.250639077855617</v>
      </c>
      <c r="EV19" s="27">
        <f t="shared" si="48"/>
        <v>59.628701738422059</v>
      </c>
      <c r="EW19" s="27">
        <f t="shared" si="48"/>
        <v>9.3453722058039972</v>
      </c>
      <c r="EX19" s="27">
        <f t="shared" si="48"/>
        <v>8.8661423309875165</v>
      </c>
      <c r="EY19" s="27">
        <f t="shared" si="48"/>
        <v>47.294018496509537</v>
      </c>
      <c r="EZ19" s="27">
        <f t="shared" si="48"/>
        <v>38.042255295049387</v>
      </c>
      <c r="FA19" s="27">
        <f t="shared" si="48"/>
        <v>24.341398254951162</v>
      </c>
      <c r="FB19" s="27">
        <f t="shared" si="48"/>
        <v>32.969515988506714</v>
      </c>
      <c r="FD19" s="27">
        <f t="shared" si="49"/>
        <v>61.36229259430516</v>
      </c>
      <c r="FE19" s="27">
        <f t="shared" si="49"/>
        <v>9.3453722058039972</v>
      </c>
      <c r="FF19" s="27">
        <f t="shared" si="49"/>
        <v>8.8829593103669104</v>
      </c>
      <c r="FG19" s="27">
        <f t="shared" si="49"/>
        <v>47.294018496509537</v>
      </c>
      <c r="FH19" s="27">
        <f t="shared" si="49"/>
        <v>38.238280283971591</v>
      </c>
      <c r="FI19" s="27">
        <f t="shared" si="49"/>
        <v>24.387344786667416</v>
      </c>
      <c r="FJ19" s="27">
        <f t="shared" si="49"/>
        <v>34.253408190708939</v>
      </c>
      <c r="FN19" s="27">
        <f t="shared" si="50"/>
        <v>66.999032391059018</v>
      </c>
      <c r="FO19" s="27">
        <f t="shared" si="51"/>
        <v>9.3453722058039972</v>
      </c>
      <c r="FP19" s="27">
        <f t="shared" si="51"/>
        <v>9.0365975067459043</v>
      </c>
      <c r="FQ19" s="27">
        <f t="shared" si="51"/>
        <v>47.294018496509544</v>
      </c>
      <c r="FR19" s="27">
        <f t="shared" si="51"/>
        <v>38.891199574182515</v>
      </c>
      <c r="FS19" s="27">
        <f t="shared" si="51"/>
        <v>25.042299562857153</v>
      </c>
      <c r="FT19" s="27">
        <f t="shared" si="51"/>
        <v>42.250639077855617</v>
      </c>
      <c r="FV19" s="27">
        <f t="shared" si="52"/>
        <v>59.628701738422059</v>
      </c>
      <c r="FW19" s="27">
        <f t="shared" si="52"/>
        <v>9.3453722058039972</v>
      </c>
      <c r="FX19" s="27">
        <f t="shared" si="52"/>
        <v>8.8661423309875165</v>
      </c>
      <c r="FY19" s="27">
        <f t="shared" si="52"/>
        <v>47.294018496509537</v>
      </c>
      <c r="FZ19" s="27">
        <f t="shared" si="52"/>
        <v>38.042255295049387</v>
      </c>
      <c r="GA19" s="27">
        <f t="shared" si="52"/>
        <v>24.341398254951162</v>
      </c>
      <c r="GB19" s="27">
        <f t="shared" si="52"/>
        <v>32.969515988506714</v>
      </c>
      <c r="GD19" s="27">
        <f t="shared" si="53"/>
        <v>61.36229259430516</v>
      </c>
      <c r="GE19" s="27">
        <f t="shared" si="53"/>
        <v>9.3453722058039972</v>
      </c>
      <c r="GF19" s="27">
        <f t="shared" si="53"/>
        <v>8.8829593103669104</v>
      </c>
      <c r="GG19" s="27">
        <f t="shared" si="53"/>
        <v>47.294018496509537</v>
      </c>
      <c r="GH19" s="27">
        <f t="shared" si="53"/>
        <v>38.238280283971591</v>
      </c>
      <c r="GI19" s="27">
        <f t="shared" si="53"/>
        <v>24.387344786667416</v>
      </c>
      <c r="GJ19" s="27">
        <f t="shared" si="53"/>
        <v>34.253408190708939</v>
      </c>
      <c r="GN19" s="27">
        <f t="shared" si="54"/>
        <v>66.999032391059018</v>
      </c>
      <c r="GO19" s="27">
        <f t="shared" si="55"/>
        <v>9.3453722058039972</v>
      </c>
      <c r="GP19" s="27">
        <f t="shared" si="55"/>
        <v>9.0365975067459043</v>
      </c>
      <c r="GQ19" s="27">
        <f t="shared" si="55"/>
        <v>47.294018496509544</v>
      </c>
      <c r="GR19" s="27">
        <f t="shared" si="55"/>
        <v>38.891199574182515</v>
      </c>
      <c r="GS19" s="27">
        <f t="shared" si="55"/>
        <v>25.042299562857153</v>
      </c>
      <c r="GT19" s="27">
        <f t="shared" si="55"/>
        <v>42.250639077855617</v>
      </c>
      <c r="GV19" s="27">
        <f t="shared" si="56"/>
        <v>59.628701738422059</v>
      </c>
      <c r="GW19" s="27">
        <f t="shared" si="56"/>
        <v>9.3453722058039972</v>
      </c>
      <c r="GX19" s="27">
        <f t="shared" si="56"/>
        <v>8.8661423309875165</v>
      </c>
      <c r="GY19" s="27">
        <f t="shared" si="56"/>
        <v>47.294018496509537</v>
      </c>
      <c r="GZ19" s="27">
        <f t="shared" si="56"/>
        <v>38.042255295049387</v>
      </c>
      <c r="HA19" s="27">
        <f t="shared" si="56"/>
        <v>24.341398254951162</v>
      </c>
      <c r="HB19" s="27">
        <f t="shared" si="56"/>
        <v>32.969515988506714</v>
      </c>
      <c r="HD19" s="27">
        <f t="shared" si="57"/>
        <v>61.36229259430516</v>
      </c>
      <c r="HE19" s="27">
        <f t="shared" si="57"/>
        <v>9.3453722058039972</v>
      </c>
      <c r="HF19" s="27">
        <f t="shared" si="57"/>
        <v>8.8829593103669104</v>
      </c>
      <c r="HG19" s="27">
        <f t="shared" si="57"/>
        <v>47.294018496509537</v>
      </c>
      <c r="HH19" s="27">
        <f t="shared" si="57"/>
        <v>38.238280283971591</v>
      </c>
      <c r="HI19" s="27">
        <f t="shared" si="57"/>
        <v>24.387344786667416</v>
      </c>
      <c r="HJ19" s="27">
        <f t="shared" si="57"/>
        <v>34.253408190708939</v>
      </c>
      <c r="HN19" s="27">
        <f t="shared" si="58"/>
        <v>66.999032391059018</v>
      </c>
      <c r="HO19" s="27">
        <f t="shared" si="59"/>
        <v>9.3453722058039972</v>
      </c>
      <c r="HP19" s="27">
        <f t="shared" si="59"/>
        <v>9.0365975067459043</v>
      </c>
      <c r="HQ19" s="27">
        <f t="shared" si="59"/>
        <v>47.294018496509544</v>
      </c>
      <c r="HR19" s="27">
        <f t="shared" si="59"/>
        <v>38.891199574182515</v>
      </c>
      <c r="HS19" s="27">
        <f t="shared" si="59"/>
        <v>25.042299562857153</v>
      </c>
      <c r="HT19" s="27">
        <f t="shared" si="59"/>
        <v>42.250639077855617</v>
      </c>
      <c r="HV19" s="27">
        <f t="shared" si="60"/>
        <v>59.628701738422059</v>
      </c>
      <c r="HW19" s="27">
        <f t="shared" si="60"/>
        <v>9.3453722058039972</v>
      </c>
      <c r="HX19" s="27">
        <f t="shared" si="60"/>
        <v>8.8661423309875165</v>
      </c>
      <c r="HY19" s="27">
        <f t="shared" si="60"/>
        <v>47.294018496509537</v>
      </c>
      <c r="HZ19" s="27">
        <f t="shared" si="60"/>
        <v>38.042255295049387</v>
      </c>
      <c r="IA19" s="27">
        <f t="shared" si="60"/>
        <v>24.341398254951162</v>
      </c>
      <c r="IB19" s="27">
        <f t="shared" si="60"/>
        <v>32.969515988506714</v>
      </c>
      <c r="ID19" s="27">
        <f t="shared" si="61"/>
        <v>61.36229259430516</v>
      </c>
      <c r="IE19" s="27">
        <f t="shared" si="61"/>
        <v>9.3453722058039972</v>
      </c>
      <c r="IF19" s="27">
        <f t="shared" si="61"/>
        <v>8.8829593103669104</v>
      </c>
      <c r="IG19" s="27">
        <f t="shared" si="61"/>
        <v>47.294018496509537</v>
      </c>
      <c r="IH19" s="27">
        <f t="shared" si="61"/>
        <v>38.238280283971591</v>
      </c>
      <c r="II19" s="27">
        <f t="shared" si="61"/>
        <v>24.387344786667416</v>
      </c>
      <c r="IJ19" s="27">
        <f t="shared" si="61"/>
        <v>34.253408190708939</v>
      </c>
      <c r="IN19" s="27">
        <f t="shared" si="62"/>
        <v>66.999032391059018</v>
      </c>
      <c r="IO19" s="27">
        <f t="shared" si="63"/>
        <v>9.3453722058039972</v>
      </c>
      <c r="IP19" s="27">
        <f t="shared" si="63"/>
        <v>9.0365975067459043</v>
      </c>
      <c r="IQ19" s="27">
        <f t="shared" si="63"/>
        <v>47.294018496509544</v>
      </c>
      <c r="IR19" s="27">
        <f t="shared" si="63"/>
        <v>38.891199574182515</v>
      </c>
      <c r="IS19" s="27">
        <f t="shared" si="63"/>
        <v>25.042299562857153</v>
      </c>
      <c r="IT19" s="27">
        <f t="shared" si="63"/>
        <v>42.250639077855617</v>
      </c>
      <c r="IV19" s="27">
        <f t="shared" si="64"/>
        <v>59.628701738422059</v>
      </c>
      <c r="IW19" s="27">
        <f t="shared" si="64"/>
        <v>9.3453722058039972</v>
      </c>
      <c r="IX19" s="27">
        <f t="shared" si="64"/>
        <v>8.8661423309875165</v>
      </c>
      <c r="IY19" s="27">
        <f t="shared" si="64"/>
        <v>47.294018496509537</v>
      </c>
      <c r="IZ19" s="27">
        <f t="shared" si="64"/>
        <v>38.042255295049387</v>
      </c>
      <c r="JA19" s="27">
        <f t="shared" si="64"/>
        <v>24.341398254951162</v>
      </c>
      <c r="JB19" s="27">
        <f t="shared" si="64"/>
        <v>32.969515988506714</v>
      </c>
      <c r="JD19" s="27">
        <f t="shared" si="65"/>
        <v>61.36229259430516</v>
      </c>
      <c r="JE19" s="27">
        <f t="shared" si="65"/>
        <v>9.3453722058039972</v>
      </c>
      <c r="JF19" s="27">
        <f t="shared" si="65"/>
        <v>8.8829593103669104</v>
      </c>
      <c r="JG19" s="27">
        <f t="shared" si="65"/>
        <v>47.294018496509537</v>
      </c>
      <c r="JH19" s="27">
        <f t="shared" si="65"/>
        <v>38.238280283971591</v>
      </c>
      <c r="JI19" s="27">
        <f t="shared" si="65"/>
        <v>24.387344786667416</v>
      </c>
      <c r="JJ19" s="27">
        <f t="shared" si="65"/>
        <v>34.253408190708939</v>
      </c>
      <c r="JN19" s="27">
        <f t="shared" si="66"/>
        <v>66.999032391059018</v>
      </c>
      <c r="JO19" s="27">
        <f t="shared" si="67"/>
        <v>9.3453722058039972</v>
      </c>
      <c r="JP19" s="27">
        <f t="shared" si="67"/>
        <v>9.0365975067459043</v>
      </c>
      <c r="JQ19" s="27">
        <f t="shared" si="67"/>
        <v>47.294018496509544</v>
      </c>
      <c r="JR19" s="27">
        <f t="shared" si="67"/>
        <v>38.891199574182515</v>
      </c>
      <c r="JS19" s="27">
        <f t="shared" si="67"/>
        <v>25.042299562857153</v>
      </c>
      <c r="JT19" s="27">
        <f t="shared" si="67"/>
        <v>42.250639077855617</v>
      </c>
      <c r="JV19" s="27">
        <f t="shared" si="68"/>
        <v>59.628701738422059</v>
      </c>
      <c r="JW19" s="27">
        <f t="shared" si="68"/>
        <v>9.3453722058039972</v>
      </c>
      <c r="JX19" s="27">
        <f t="shared" si="68"/>
        <v>8.8661423309875165</v>
      </c>
      <c r="JY19" s="27">
        <f t="shared" si="68"/>
        <v>47.294018496509537</v>
      </c>
      <c r="JZ19" s="27">
        <f t="shared" si="68"/>
        <v>38.042255295049387</v>
      </c>
      <c r="KA19" s="27">
        <f t="shared" si="68"/>
        <v>24.341398254951162</v>
      </c>
      <c r="KB19" s="27">
        <f t="shared" si="68"/>
        <v>32.969515988506714</v>
      </c>
      <c r="KD19" s="27">
        <f t="shared" si="69"/>
        <v>61.36229259430516</v>
      </c>
      <c r="KE19" s="27">
        <f t="shared" si="69"/>
        <v>9.3453722058039972</v>
      </c>
      <c r="KF19" s="27">
        <f t="shared" si="69"/>
        <v>8.8829593103669104</v>
      </c>
      <c r="KG19" s="27">
        <f t="shared" si="69"/>
        <v>47.294018496509537</v>
      </c>
      <c r="KH19" s="27">
        <f t="shared" si="69"/>
        <v>38.238280283971591</v>
      </c>
      <c r="KI19" s="27">
        <f t="shared" si="69"/>
        <v>24.387344786667416</v>
      </c>
      <c r="KJ19" s="27">
        <f t="shared" si="69"/>
        <v>34.253408190708939</v>
      </c>
    </row>
    <row r="20" spans="1:296" x14ac:dyDescent="0.35">
      <c r="A20" s="30" t="s">
        <v>80</v>
      </c>
      <c r="B20" s="30"/>
      <c r="C20" s="30"/>
      <c r="D20" s="30"/>
      <c r="E20" s="30"/>
      <c r="F20" t="s">
        <v>233</v>
      </c>
      <c r="G20" t="s">
        <v>233</v>
      </c>
      <c r="H20" t="s">
        <v>233</v>
      </c>
      <c r="I20" t="s">
        <v>233</v>
      </c>
      <c r="J20" t="s">
        <v>233</v>
      </c>
      <c r="K20" t="s">
        <v>233</v>
      </c>
      <c r="L20" t="s">
        <v>233</v>
      </c>
      <c r="M20" t="s">
        <v>233</v>
      </c>
      <c r="N20" s="27">
        <f>[14]TRAC_rates!F18</f>
        <v>51.73923037928077</v>
      </c>
      <c r="O20" s="27">
        <f>[14]TRAC_rates!G18</f>
        <v>76.276866709224976</v>
      </c>
      <c r="P20" s="27">
        <f>[14]TRAC_rates!H18</f>
        <v>98.721685457196287</v>
      </c>
      <c r="Q20" s="27">
        <f>[14]TRAC_rates!I18</f>
        <v>33.095415956022691</v>
      </c>
      <c r="R20" s="27">
        <f>[14]TRAC_rates!J18</f>
        <v>12.699417452829827</v>
      </c>
      <c r="S20" s="27">
        <f>[14]TRAC_rates!K18</f>
        <v>81.906759549170346</v>
      </c>
      <c r="T20" s="27">
        <f>[14]TRAC_rates!L18</f>
        <v>47.070274644576529</v>
      </c>
      <c r="V20" s="27">
        <f>[14]TRAC_rates!N18</f>
        <v>9.475185394153204</v>
      </c>
      <c r="W20" s="27">
        <f>[14]TRAC_rates!O18</f>
        <v>67.248095216010213</v>
      </c>
      <c r="X20" s="27">
        <f>[14]TRAC_rates!P18</f>
        <v>77.480969681274644</v>
      </c>
      <c r="Y20" s="27">
        <f>[14]TRAC_rates!Q18</f>
        <v>21.469151852148972</v>
      </c>
      <c r="Z20" s="27">
        <f>[14]TRAC_rates!R18</f>
        <v>0.37943167754147905</v>
      </c>
      <c r="AA20" s="27">
        <f>[14]TRAC_rates!S18</f>
        <v>90.298982638885448</v>
      </c>
      <c r="AB20" s="27">
        <f>[14]TRAC_rates!T18</f>
        <v>38.613719707833056</v>
      </c>
      <c r="AD20" s="27">
        <f>[14]TRAC_rates!V18</f>
        <v>19.416199627026867</v>
      </c>
      <c r="AE20" s="27">
        <f>[14]TRAC_rates!W18</f>
        <v>68.001649947626987</v>
      </c>
      <c r="AF20" s="27">
        <f>[14]TRAC_rates!X18</f>
        <v>79.576562716909692</v>
      </c>
      <c r="AG20" s="27">
        <f>[14]TRAC_rates!Y18</f>
        <v>22.135297804663988</v>
      </c>
      <c r="AH20" s="27">
        <f>[14]TRAC_rates!Z18</f>
        <v>3.2241708842048848</v>
      </c>
      <c r="AI20" s="27">
        <f>[14]TRAC_rates!AA18</f>
        <v>89.748843068574942</v>
      </c>
      <c r="AJ20" s="27">
        <f>[14]TRAC_rates!AB18</f>
        <v>39.783546337246008</v>
      </c>
      <c r="AN20" s="27">
        <f t="shared" si="31"/>
        <v>51.73923037928077</v>
      </c>
      <c r="AO20" s="27">
        <f t="shared" si="32"/>
        <v>76.276866709224976</v>
      </c>
      <c r="AP20" s="27">
        <f t="shared" si="32"/>
        <v>98.721685457196287</v>
      </c>
      <c r="AQ20" s="27">
        <f t="shared" si="32"/>
        <v>33.095415956022691</v>
      </c>
      <c r="AR20" s="27">
        <f t="shared" si="32"/>
        <v>12.699417452829827</v>
      </c>
      <c r="AS20" s="27">
        <f t="shared" si="32"/>
        <v>81.906759549170346</v>
      </c>
      <c r="AT20" s="27">
        <f t="shared" si="32"/>
        <v>47.070274644576529</v>
      </c>
      <c r="AV20" s="27">
        <f t="shared" si="33"/>
        <v>9.475185394153204</v>
      </c>
      <c r="AW20" s="27">
        <f t="shared" si="33"/>
        <v>67.248095216010213</v>
      </c>
      <c r="AX20" s="27">
        <f t="shared" si="33"/>
        <v>77.480969681274644</v>
      </c>
      <c r="AY20" s="27">
        <f t="shared" si="33"/>
        <v>21.469151852148972</v>
      </c>
      <c r="AZ20" s="27">
        <f t="shared" si="33"/>
        <v>0.37943167754147905</v>
      </c>
      <c r="BA20" s="27">
        <f t="shared" si="33"/>
        <v>90.298982638885448</v>
      </c>
      <c r="BB20" s="27">
        <f t="shared" si="33"/>
        <v>38.613719707833056</v>
      </c>
      <c r="BD20" s="27">
        <f t="shared" si="34"/>
        <v>19.416199627026867</v>
      </c>
      <c r="BE20" s="27">
        <f t="shared" si="34"/>
        <v>68.001649947626987</v>
      </c>
      <c r="BF20" s="27">
        <f t="shared" si="34"/>
        <v>79.576562716909692</v>
      </c>
      <c r="BG20" s="27">
        <f t="shared" si="34"/>
        <v>22.135297804663988</v>
      </c>
      <c r="BH20" s="27">
        <f t="shared" si="34"/>
        <v>3.2241708842048848</v>
      </c>
      <c r="BI20" s="27">
        <f t="shared" si="34"/>
        <v>89.748843068574942</v>
      </c>
      <c r="BJ20" s="27">
        <f t="shared" si="34"/>
        <v>39.783546337246008</v>
      </c>
      <c r="BN20" s="27">
        <f t="shared" si="3"/>
        <v>51.73923037928077</v>
      </c>
      <c r="BO20" s="27">
        <f t="shared" si="35"/>
        <v>76.276866709224976</v>
      </c>
      <c r="BP20" s="27">
        <f t="shared" si="35"/>
        <v>98.721685457196287</v>
      </c>
      <c r="BQ20" s="27">
        <f t="shared" si="35"/>
        <v>33.095415956022691</v>
      </c>
      <c r="BR20" s="27">
        <f t="shared" si="35"/>
        <v>12.699417452829827</v>
      </c>
      <c r="BS20" s="27">
        <f t="shared" si="35"/>
        <v>81.906759549170346</v>
      </c>
      <c r="BT20" s="27">
        <f t="shared" si="35"/>
        <v>47.070274644576529</v>
      </c>
      <c r="BV20" s="27">
        <f t="shared" si="36"/>
        <v>9.475185394153204</v>
      </c>
      <c r="BW20" s="27">
        <f t="shared" si="36"/>
        <v>67.248095216010213</v>
      </c>
      <c r="BX20" s="27">
        <f t="shared" si="36"/>
        <v>77.480969681274644</v>
      </c>
      <c r="BY20" s="27">
        <f t="shared" si="36"/>
        <v>21.469151852148972</v>
      </c>
      <c r="BZ20" s="27">
        <f t="shared" si="36"/>
        <v>0.37943167754147905</v>
      </c>
      <c r="CA20" s="27">
        <f t="shared" si="36"/>
        <v>90.298982638885448</v>
      </c>
      <c r="CB20" s="27">
        <f t="shared" si="36"/>
        <v>38.613719707833056</v>
      </c>
      <c r="CD20" s="27">
        <f t="shared" si="37"/>
        <v>19.416199627026867</v>
      </c>
      <c r="CE20" s="27">
        <f t="shared" si="37"/>
        <v>68.001649947626987</v>
      </c>
      <c r="CF20" s="27">
        <f t="shared" si="37"/>
        <v>79.576562716909692</v>
      </c>
      <c r="CG20" s="27">
        <f t="shared" si="37"/>
        <v>22.135297804663988</v>
      </c>
      <c r="CH20" s="27">
        <f t="shared" si="37"/>
        <v>3.2241708842048848</v>
      </c>
      <c r="CI20" s="27">
        <f t="shared" si="37"/>
        <v>89.748843068574942</v>
      </c>
      <c r="CJ20" s="27">
        <f t="shared" si="37"/>
        <v>39.783546337246008</v>
      </c>
      <c r="CN20" s="27">
        <f t="shared" si="38"/>
        <v>51.73923037928077</v>
      </c>
      <c r="CO20" s="27">
        <f t="shared" si="39"/>
        <v>76.276866709224976</v>
      </c>
      <c r="CP20" s="27">
        <f t="shared" si="39"/>
        <v>98.721685457196287</v>
      </c>
      <c r="CQ20" s="27">
        <f t="shared" si="39"/>
        <v>33.095415956022691</v>
      </c>
      <c r="CR20" s="27">
        <f t="shared" si="39"/>
        <v>12.699417452829827</v>
      </c>
      <c r="CS20" s="27">
        <f t="shared" si="39"/>
        <v>81.906759549170346</v>
      </c>
      <c r="CT20" s="27">
        <f t="shared" si="39"/>
        <v>47.070274644576529</v>
      </c>
      <c r="CV20" s="27">
        <f t="shared" si="40"/>
        <v>9.475185394153204</v>
      </c>
      <c r="CW20" s="27">
        <f t="shared" si="40"/>
        <v>67.248095216010213</v>
      </c>
      <c r="CX20" s="27">
        <f t="shared" si="40"/>
        <v>77.480969681274644</v>
      </c>
      <c r="CY20" s="27">
        <f t="shared" si="40"/>
        <v>21.469151852148972</v>
      </c>
      <c r="CZ20" s="27">
        <f t="shared" si="40"/>
        <v>0.37943167754147905</v>
      </c>
      <c r="DA20" s="27">
        <f t="shared" si="40"/>
        <v>90.298982638885448</v>
      </c>
      <c r="DB20" s="27">
        <f t="shared" si="40"/>
        <v>38.613719707833056</v>
      </c>
      <c r="DD20" s="27">
        <f t="shared" si="41"/>
        <v>19.416199627026867</v>
      </c>
      <c r="DE20" s="27">
        <f t="shared" si="41"/>
        <v>68.001649947626987</v>
      </c>
      <c r="DF20" s="27">
        <f t="shared" si="41"/>
        <v>79.576562716909692</v>
      </c>
      <c r="DG20" s="27">
        <f t="shared" si="41"/>
        <v>22.135297804663988</v>
      </c>
      <c r="DH20" s="27">
        <f t="shared" si="41"/>
        <v>3.2241708842048848</v>
      </c>
      <c r="DI20" s="27">
        <f t="shared" si="41"/>
        <v>89.748843068574942</v>
      </c>
      <c r="DJ20" s="27">
        <f t="shared" si="41"/>
        <v>39.783546337246008</v>
      </c>
      <c r="DN20" s="27">
        <f t="shared" si="42"/>
        <v>51.73923037928077</v>
      </c>
      <c r="DO20" s="27">
        <f t="shared" si="43"/>
        <v>76.276866709224976</v>
      </c>
      <c r="DP20" s="27">
        <f t="shared" si="43"/>
        <v>98.721685457196287</v>
      </c>
      <c r="DQ20" s="27">
        <f t="shared" si="43"/>
        <v>33.095415956022691</v>
      </c>
      <c r="DR20" s="27">
        <f t="shared" si="43"/>
        <v>12.699417452829827</v>
      </c>
      <c r="DS20" s="27">
        <f t="shared" si="43"/>
        <v>81.906759549170346</v>
      </c>
      <c r="DT20" s="27">
        <f t="shared" si="43"/>
        <v>47.070274644576529</v>
      </c>
      <c r="DV20" s="27">
        <f t="shared" si="44"/>
        <v>9.475185394153204</v>
      </c>
      <c r="DW20" s="27">
        <f t="shared" si="44"/>
        <v>67.248095216010213</v>
      </c>
      <c r="DX20" s="27">
        <f t="shared" si="44"/>
        <v>77.480969681274644</v>
      </c>
      <c r="DY20" s="27">
        <f t="shared" si="44"/>
        <v>21.469151852148972</v>
      </c>
      <c r="DZ20" s="27">
        <f t="shared" si="44"/>
        <v>0.37943167754147905</v>
      </c>
      <c r="EA20" s="27">
        <f t="shared" si="44"/>
        <v>90.298982638885448</v>
      </c>
      <c r="EB20" s="27">
        <f t="shared" si="44"/>
        <v>38.613719707833056</v>
      </c>
      <c r="ED20" s="27">
        <f t="shared" si="45"/>
        <v>19.416199627026867</v>
      </c>
      <c r="EE20" s="27">
        <f t="shared" si="45"/>
        <v>68.001649947626987</v>
      </c>
      <c r="EF20" s="27">
        <f t="shared" si="45"/>
        <v>79.576562716909692</v>
      </c>
      <c r="EG20" s="27">
        <f t="shared" si="45"/>
        <v>22.135297804663988</v>
      </c>
      <c r="EH20" s="27">
        <f t="shared" si="45"/>
        <v>3.2241708842048848</v>
      </c>
      <c r="EI20" s="27">
        <f t="shared" si="45"/>
        <v>89.748843068574942</v>
      </c>
      <c r="EJ20" s="27">
        <f t="shared" si="45"/>
        <v>39.783546337246008</v>
      </c>
      <c r="EN20" s="27">
        <f t="shared" si="46"/>
        <v>51.73923037928077</v>
      </c>
      <c r="EO20" s="27">
        <f t="shared" si="47"/>
        <v>76.276866709224976</v>
      </c>
      <c r="EP20" s="27">
        <f t="shared" si="47"/>
        <v>98.721685457196287</v>
      </c>
      <c r="EQ20" s="27">
        <f t="shared" si="47"/>
        <v>33.095415956022691</v>
      </c>
      <c r="ER20" s="27">
        <f t="shared" si="47"/>
        <v>12.699417452829827</v>
      </c>
      <c r="ES20" s="27">
        <f t="shared" si="47"/>
        <v>81.906759549170346</v>
      </c>
      <c r="ET20" s="27">
        <f t="shared" si="47"/>
        <v>47.070274644576529</v>
      </c>
      <c r="EV20" s="27">
        <f t="shared" si="48"/>
        <v>9.475185394153204</v>
      </c>
      <c r="EW20" s="27">
        <f t="shared" si="48"/>
        <v>67.248095216010213</v>
      </c>
      <c r="EX20" s="27">
        <f t="shared" si="48"/>
        <v>77.480969681274644</v>
      </c>
      <c r="EY20" s="27">
        <f t="shared" si="48"/>
        <v>21.469151852148972</v>
      </c>
      <c r="EZ20" s="27">
        <f t="shared" si="48"/>
        <v>0.37943167754147905</v>
      </c>
      <c r="FA20" s="27">
        <f t="shared" si="48"/>
        <v>90.298982638885448</v>
      </c>
      <c r="FB20" s="27">
        <f t="shared" si="48"/>
        <v>38.613719707833056</v>
      </c>
      <c r="FD20" s="27">
        <f t="shared" si="49"/>
        <v>19.416199627026867</v>
      </c>
      <c r="FE20" s="27">
        <f t="shared" si="49"/>
        <v>68.001649947626987</v>
      </c>
      <c r="FF20" s="27">
        <f t="shared" si="49"/>
        <v>79.576562716909692</v>
      </c>
      <c r="FG20" s="27">
        <f t="shared" si="49"/>
        <v>22.135297804663988</v>
      </c>
      <c r="FH20" s="27">
        <f t="shared" si="49"/>
        <v>3.2241708842048848</v>
      </c>
      <c r="FI20" s="27">
        <f t="shared" si="49"/>
        <v>89.748843068574942</v>
      </c>
      <c r="FJ20" s="27">
        <f t="shared" si="49"/>
        <v>39.783546337246008</v>
      </c>
      <c r="FN20" s="27">
        <f t="shared" si="50"/>
        <v>51.73923037928077</v>
      </c>
      <c r="FO20" s="27">
        <f t="shared" si="51"/>
        <v>76.276866709224976</v>
      </c>
      <c r="FP20" s="27">
        <f t="shared" si="51"/>
        <v>98.721685457196287</v>
      </c>
      <c r="FQ20" s="27">
        <f t="shared" si="51"/>
        <v>33.095415956022691</v>
      </c>
      <c r="FR20" s="27">
        <f t="shared" si="51"/>
        <v>12.699417452829827</v>
      </c>
      <c r="FS20" s="27">
        <f t="shared" si="51"/>
        <v>81.906759549170346</v>
      </c>
      <c r="FT20" s="27">
        <f t="shared" si="51"/>
        <v>47.070274644576529</v>
      </c>
      <c r="FV20" s="27">
        <f t="shared" si="52"/>
        <v>9.475185394153204</v>
      </c>
      <c r="FW20" s="27">
        <f t="shared" si="52"/>
        <v>67.248095216010213</v>
      </c>
      <c r="FX20" s="27">
        <f t="shared" si="52"/>
        <v>77.480969681274644</v>
      </c>
      <c r="FY20" s="27">
        <f t="shared" si="52"/>
        <v>21.469151852148972</v>
      </c>
      <c r="FZ20" s="27">
        <f t="shared" si="52"/>
        <v>0.37943167754147905</v>
      </c>
      <c r="GA20" s="27">
        <f t="shared" si="52"/>
        <v>90.298982638885448</v>
      </c>
      <c r="GB20" s="27">
        <f t="shared" si="52"/>
        <v>38.613719707833056</v>
      </c>
      <c r="GD20" s="27">
        <f t="shared" si="53"/>
        <v>19.416199627026867</v>
      </c>
      <c r="GE20" s="27">
        <f t="shared" si="53"/>
        <v>68.001649947626987</v>
      </c>
      <c r="GF20" s="27">
        <f t="shared" si="53"/>
        <v>79.576562716909692</v>
      </c>
      <c r="GG20" s="27">
        <f t="shared" si="53"/>
        <v>22.135297804663988</v>
      </c>
      <c r="GH20" s="27">
        <f t="shared" si="53"/>
        <v>3.2241708842048848</v>
      </c>
      <c r="GI20" s="27">
        <f t="shared" si="53"/>
        <v>89.748843068574942</v>
      </c>
      <c r="GJ20" s="27">
        <f t="shared" si="53"/>
        <v>39.783546337246008</v>
      </c>
      <c r="GN20" s="27">
        <f t="shared" si="54"/>
        <v>51.73923037928077</v>
      </c>
      <c r="GO20" s="27">
        <f t="shared" si="55"/>
        <v>76.276866709224976</v>
      </c>
      <c r="GP20" s="27">
        <f t="shared" si="55"/>
        <v>98.721685457196287</v>
      </c>
      <c r="GQ20" s="27">
        <f t="shared" si="55"/>
        <v>33.095415956022691</v>
      </c>
      <c r="GR20" s="27">
        <f t="shared" si="55"/>
        <v>12.699417452829827</v>
      </c>
      <c r="GS20" s="27">
        <f t="shared" si="55"/>
        <v>81.906759549170346</v>
      </c>
      <c r="GT20" s="27">
        <f t="shared" si="55"/>
        <v>47.070274644576529</v>
      </c>
      <c r="GV20" s="27">
        <f t="shared" si="56"/>
        <v>9.475185394153204</v>
      </c>
      <c r="GW20" s="27">
        <f t="shared" si="56"/>
        <v>67.248095216010213</v>
      </c>
      <c r="GX20" s="27">
        <f t="shared" si="56"/>
        <v>77.480969681274644</v>
      </c>
      <c r="GY20" s="27">
        <f t="shared" si="56"/>
        <v>21.469151852148972</v>
      </c>
      <c r="GZ20" s="27">
        <f t="shared" si="56"/>
        <v>0.37943167754147905</v>
      </c>
      <c r="HA20" s="27">
        <f t="shared" si="56"/>
        <v>90.298982638885448</v>
      </c>
      <c r="HB20" s="27">
        <f t="shared" si="56"/>
        <v>38.613719707833056</v>
      </c>
      <c r="HD20" s="27">
        <f t="shared" si="57"/>
        <v>19.416199627026867</v>
      </c>
      <c r="HE20" s="27">
        <f t="shared" si="57"/>
        <v>68.001649947626987</v>
      </c>
      <c r="HF20" s="27">
        <f t="shared" si="57"/>
        <v>79.576562716909692</v>
      </c>
      <c r="HG20" s="27">
        <f t="shared" si="57"/>
        <v>22.135297804663988</v>
      </c>
      <c r="HH20" s="27">
        <f t="shared" si="57"/>
        <v>3.2241708842048848</v>
      </c>
      <c r="HI20" s="27">
        <f t="shared" si="57"/>
        <v>89.748843068574942</v>
      </c>
      <c r="HJ20" s="27">
        <f t="shared" si="57"/>
        <v>39.783546337246008</v>
      </c>
      <c r="HN20" s="27">
        <f t="shared" si="58"/>
        <v>51.73923037928077</v>
      </c>
      <c r="HO20" s="27">
        <f t="shared" si="59"/>
        <v>76.276866709224976</v>
      </c>
      <c r="HP20" s="27">
        <f t="shared" si="59"/>
        <v>98.721685457196287</v>
      </c>
      <c r="HQ20" s="27">
        <f t="shared" si="59"/>
        <v>33.095415956022691</v>
      </c>
      <c r="HR20" s="27">
        <f t="shared" si="59"/>
        <v>12.699417452829827</v>
      </c>
      <c r="HS20" s="27">
        <f t="shared" si="59"/>
        <v>81.906759549170346</v>
      </c>
      <c r="HT20" s="27">
        <f t="shared" si="59"/>
        <v>47.070274644576529</v>
      </c>
      <c r="HV20" s="27">
        <f t="shared" si="60"/>
        <v>9.475185394153204</v>
      </c>
      <c r="HW20" s="27">
        <f t="shared" si="60"/>
        <v>67.248095216010213</v>
      </c>
      <c r="HX20" s="27">
        <f t="shared" si="60"/>
        <v>77.480969681274644</v>
      </c>
      <c r="HY20" s="27">
        <f t="shared" si="60"/>
        <v>21.469151852148972</v>
      </c>
      <c r="HZ20" s="27">
        <f t="shared" si="60"/>
        <v>0.37943167754147905</v>
      </c>
      <c r="IA20" s="27">
        <f t="shared" si="60"/>
        <v>90.298982638885448</v>
      </c>
      <c r="IB20" s="27">
        <f t="shared" si="60"/>
        <v>38.613719707833056</v>
      </c>
      <c r="ID20" s="27">
        <f t="shared" si="61"/>
        <v>19.416199627026867</v>
      </c>
      <c r="IE20" s="27">
        <f t="shared" si="61"/>
        <v>68.001649947626987</v>
      </c>
      <c r="IF20" s="27">
        <f t="shared" si="61"/>
        <v>79.576562716909692</v>
      </c>
      <c r="IG20" s="27">
        <f t="shared" si="61"/>
        <v>22.135297804663988</v>
      </c>
      <c r="IH20" s="27">
        <f t="shared" si="61"/>
        <v>3.2241708842048848</v>
      </c>
      <c r="II20" s="27">
        <f t="shared" si="61"/>
        <v>89.748843068574942</v>
      </c>
      <c r="IJ20" s="27">
        <f t="shared" si="61"/>
        <v>39.783546337246008</v>
      </c>
      <c r="IN20" s="27">
        <f t="shared" si="62"/>
        <v>51.73923037928077</v>
      </c>
      <c r="IO20" s="27">
        <f t="shared" si="63"/>
        <v>76.276866709224976</v>
      </c>
      <c r="IP20" s="27">
        <f t="shared" si="63"/>
        <v>98.721685457196287</v>
      </c>
      <c r="IQ20" s="27">
        <f t="shared" si="63"/>
        <v>33.095415956022691</v>
      </c>
      <c r="IR20" s="27">
        <f t="shared" si="63"/>
        <v>12.699417452829827</v>
      </c>
      <c r="IS20" s="27">
        <f t="shared" si="63"/>
        <v>81.906759549170346</v>
      </c>
      <c r="IT20" s="27">
        <f t="shared" si="63"/>
        <v>47.070274644576529</v>
      </c>
      <c r="IV20" s="27">
        <f t="shared" si="64"/>
        <v>9.475185394153204</v>
      </c>
      <c r="IW20" s="27">
        <f t="shared" si="64"/>
        <v>67.248095216010213</v>
      </c>
      <c r="IX20" s="27">
        <f t="shared" si="64"/>
        <v>77.480969681274644</v>
      </c>
      <c r="IY20" s="27">
        <f t="shared" si="64"/>
        <v>21.469151852148972</v>
      </c>
      <c r="IZ20" s="27">
        <f t="shared" si="64"/>
        <v>0.37943167754147905</v>
      </c>
      <c r="JA20" s="27">
        <f t="shared" si="64"/>
        <v>90.298982638885448</v>
      </c>
      <c r="JB20" s="27">
        <f t="shared" si="64"/>
        <v>38.613719707833056</v>
      </c>
      <c r="JD20" s="27">
        <f t="shared" si="65"/>
        <v>19.416199627026867</v>
      </c>
      <c r="JE20" s="27">
        <f t="shared" si="65"/>
        <v>68.001649947626987</v>
      </c>
      <c r="JF20" s="27">
        <f t="shared" si="65"/>
        <v>79.576562716909692</v>
      </c>
      <c r="JG20" s="27">
        <f t="shared" si="65"/>
        <v>22.135297804663988</v>
      </c>
      <c r="JH20" s="27">
        <f t="shared" si="65"/>
        <v>3.2241708842048848</v>
      </c>
      <c r="JI20" s="27">
        <f t="shared" si="65"/>
        <v>89.748843068574942</v>
      </c>
      <c r="JJ20" s="27">
        <f t="shared" si="65"/>
        <v>39.783546337246008</v>
      </c>
      <c r="JN20" s="27">
        <f t="shared" si="66"/>
        <v>51.73923037928077</v>
      </c>
      <c r="JO20" s="27">
        <f t="shared" si="67"/>
        <v>76.276866709224976</v>
      </c>
      <c r="JP20" s="27">
        <f t="shared" si="67"/>
        <v>98.721685457196287</v>
      </c>
      <c r="JQ20" s="27">
        <f t="shared" si="67"/>
        <v>33.095415956022691</v>
      </c>
      <c r="JR20" s="27">
        <f t="shared" si="67"/>
        <v>12.699417452829827</v>
      </c>
      <c r="JS20" s="27">
        <f t="shared" si="67"/>
        <v>81.906759549170346</v>
      </c>
      <c r="JT20" s="27">
        <f t="shared" si="67"/>
        <v>47.070274644576529</v>
      </c>
      <c r="JV20" s="27">
        <f t="shared" si="68"/>
        <v>9.475185394153204</v>
      </c>
      <c r="JW20" s="27">
        <f t="shared" si="68"/>
        <v>67.248095216010213</v>
      </c>
      <c r="JX20" s="27">
        <f t="shared" si="68"/>
        <v>77.480969681274644</v>
      </c>
      <c r="JY20" s="27">
        <f t="shared" si="68"/>
        <v>21.469151852148972</v>
      </c>
      <c r="JZ20" s="27">
        <f t="shared" si="68"/>
        <v>0.37943167754147905</v>
      </c>
      <c r="KA20" s="27">
        <f t="shared" si="68"/>
        <v>90.298982638885448</v>
      </c>
      <c r="KB20" s="27">
        <f t="shared" si="68"/>
        <v>38.613719707833056</v>
      </c>
      <c r="KD20" s="27">
        <f t="shared" si="69"/>
        <v>19.416199627026867</v>
      </c>
      <c r="KE20" s="27">
        <f t="shared" si="69"/>
        <v>68.001649947626987</v>
      </c>
      <c r="KF20" s="27">
        <f t="shared" si="69"/>
        <v>79.576562716909692</v>
      </c>
      <c r="KG20" s="27">
        <f t="shared" si="69"/>
        <v>22.135297804663988</v>
      </c>
      <c r="KH20" s="27">
        <f t="shared" si="69"/>
        <v>3.2241708842048848</v>
      </c>
      <c r="KI20" s="27">
        <f t="shared" si="69"/>
        <v>89.748843068574942</v>
      </c>
      <c r="KJ20" s="27">
        <f t="shared" si="69"/>
        <v>39.783546337246008</v>
      </c>
    </row>
    <row r="21" spans="1:296" x14ac:dyDescent="0.35">
      <c r="A21" s="29" t="s">
        <v>81</v>
      </c>
      <c r="B21" s="29"/>
      <c r="C21" s="29"/>
      <c r="D21" s="29"/>
      <c r="E21" s="29"/>
      <c r="F21" t="s">
        <v>233</v>
      </c>
      <c r="G21" t="s">
        <v>233</v>
      </c>
      <c r="H21" t="s">
        <v>233</v>
      </c>
      <c r="I21" t="s">
        <v>233</v>
      </c>
      <c r="J21" t="s">
        <v>233</v>
      </c>
      <c r="K21" t="s">
        <v>233</v>
      </c>
      <c r="L21" t="s">
        <v>233</v>
      </c>
      <c r="M21" t="s">
        <v>233</v>
      </c>
      <c r="N21" s="27">
        <f>[14]TRAC_rates!F19</f>
        <v>1.7729164774019617</v>
      </c>
      <c r="O21" s="27">
        <f>[14]TRAC_rates!G19</f>
        <v>1.7333340323620374</v>
      </c>
      <c r="P21" s="27">
        <f>[14]TRAC_rates!H19</f>
        <v>0.73561815434336786</v>
      </c>
      <c r="Q21" s="27">
        <f>[14]TRAC_rates!I19</f>
        <v>0.41873636808306547</v>
      </c>
      <c r="R21" s="27">
        <f>[14]TRAC_rates!J19</f>
        <v>1.1891874353101222</v>
      </c>
      <c r="S21" s="27">
        <f>[14]TRAC_rates!K19</f>
        <v>0.83649623403770135</v>
      </c>
      <c r="T21" s="27">
        <f>[14]TRAC_rates!L19</f>
        <v>1.1500560049805675</v>
      </c>
      <c r="V21" s="27">
        <f>[14]TRAC_rates!N19</f>
        <v>2.9768151860954837</v>
      </c>
      <c r="W21" s="27">
        <f>[14]TRAC_rates!O19</f>
        <v>1.1069359468814182</v>
      </c>
      <c r="X21" s="27">
        <f>[14]TRAC_rates!P19</f>
        <v>1.1895634779174049</v>
      </c>
      <c r="Y21" s="27">
        <f>[14]TRAC_rates!Q19</f>
        <v>0.66667485255229775</v>
      </c>
      <c r="Z21" s="27">
        <f>[14]TRAC_rates!R19</f>
        <v>0.66271165757966954</v>
      </c>
      <c r="AA21" s="27">
        <f>[14]TRAC_rates!S19</f>
        <v>2.4438925324076823</v>
      </c>
      <c r="AB21" s="27">
        <f>[14]TRAC_rates!T19</f>
        <v>1.2424832431026522</v>
      </c>
      <c r="AD21" s="27">
        <f>[14]TRAC_rates!V19</f>
        <v>2.5221186607774793</v>
      </c>
      <c r="AE21" s="27">
        <f>[14]TRAC_rates!W19</f>
        <v>1.1936870642840416</v>
      </c>
      <c r="AF21" s="27">
        <f>[14]TRAC_rates!X19</f>
        <v>1.0488073176432426</v>
      </c>
      <c r="AG21" s="27">
        <f>[14]TRAC_rates!Y19</f>
        <v>0.6448045788850838</v>
      </c>
      <c r="AH21" s="27">
        <f>[14]TRAC_rates!Z19</f>
        <v>0.81841781869788854</v>
      </c>
      <c r="AI21" s="27">
        <f>[14]TRAC_rates!AA19</f>
        <v>2.1967390213889022</v>
      </c>
      <c r="AJ21" s="27">
        <f>[14]TRAC_rates!AB19</f>
        <v>1.2217668677253928</v>
      </c>
      <c r="AN21" s="27">
        <f t="shared" si="31"/>
        <v>1.7729164774019617</v>
      </c>
      <c r="AO21" s="27">
        <f t="shared" si="32"/>
        <v>1.7333340323620374</v>
      </c>
      <c r="AP21" s="27">
        <f t="shared" si="32"/>
        <v>0.73561815434336786</v>
      </c>
      <c r="AQ21" s="27">
        <f t="shared" si="32"/>
        <v>0.41873636808306547</v>
      </c>
      <c r="AR21" s="27">
        <f t="shared" si="32"/>
        <v>1.1891874353101222</v>
      </c>
      <c r="AS21" s="27">
        <f t="shared" si="32"/>
        <v>0.83649623403770135</v>
      </c>
      <c r="AT21" s="27">
        <f t="shared" si="32"/>
        <v>1.1500560049805675</v>
      </c>
      <c r="AV21" s="27">
        <f t="shared" si="33"/>
        <v>2.9768151860954837</v>
      </c>
      <c r="AW21" s="27">
        <f t="shared" si="33"/>
        <v>1.1069359468814182</v>
      </c>
      <c r="AX21" s="27">
        <f t="shared" si="33"/>
        <v>1.1895634779174049</v>
      </c>
      <c r="AY21" s="27">
        <f t="shared" si="33"/>
        <v>0.66667485255229775</v>
      </c>
      <c r="AZ21" s="27">
        <f t="shared" si="33"/>
        <v>0.66271165757966954</v>
      </c>
      <c r="BA21" s="27">
        <f t="shared" si="33"/>
        <v>2.4438925324076823</v>
      </c>
      <c r="BB21" s="27">
        <f t="shared" si="33"/>
        <v>1.2424832431026522</v>
      </c>
      <c r="BD21" s="27">
        <f t="shared" si="34"/>
        <v>2.5221186607774793</v>
      </c>
      <c r="BE21" s="27">
        <f t="shared" si="34"/>
        <v>1.1936870642840416</v>
      </c>
      <c r="BF21" s="27">
        <f t="shared" si="34"/>
        <v>1.0488073176432426</v>
      </c>
      <c r="BG21" s="27">
        <f t="shared" si="34"/>
        <v>0.6448045788850838</v>
      </c>
      <c r="BH21" s="27">
        <f t="shared" si="34"/>
        <v>0.81841781869788854</v>
      </c>
      <c r="BI21" s="27">
        <f t="shared" si="34"/>
        <v>2.1967390213889022</v>
      </c>
      <c r="BJ21" s="27">
        <f t="shared" si="34"/>
        <v>1.2217668677253928</v>
      </c>
      <c r="BN21" s="27">
        <f t="shared" si="3"/>
        <v>1.7729164774019617</v>
      </c>
      <c r="BO21" s="27">
        <f t="shared" si="35"/>
        <v>1.7333340323620374</v>
      </c>
      <c r="BP21" s="27">
        <f t="shared" si="35"/>
        <v>0.73561815434336786</v>
      </c>
      <c r="BQ21" s="27">
        <f t="shared" si="35"/>
        <v>0.41873636808306547</v>
      </c>
      <c r="BR21" s="27">
        <f t="shared" si="35"/>
        <v>1.1891874353101222</v>
      </c>
      <c r="BS21" s="27">
        <f t="shared" si="35"/>
        <v>0.83649623403770135</v>
      </c>
      <c r="BT21" s="27">
        <f t="shared" si="35"/>
        <v>1.1500560049805675</v>
      </c>
      <c r="BV21" s="27">
        <f t="shared" si="36"/>
        <v>2.9768151860954837</v>
      </c>
      <c r="BW21" s="27">
        <f t="shared" si="36"/>
        <v>1.1069359468814182</v>
      </c>
      <c r="BX21" s="27">
        <f t="shared" si="36"/>
        <v>1.1895634779174049</v>
      </c>
      <c r="BY21" s="27">
        <f t="shared" si="36"/>
        <v>0.66667485255229775</v>
      </c>
      <c r="BZ21" s="27">
        <f t="shared" si="36"/>
        <v>0.66271165757966954</v>
      </c>
      <c r="CA21" s="27">
        <f t="shared" si="36"/>
        <v>2.4438925324076823</v>
      </c>
      <c r="CB21" s="27">
        <f t="shared" si="36"/>
        <v>1.2424832431026522</v>
      </c>
      <c r="CD21" s="27">
        <f t="shared" si="37"/>
        <v>2.5221186607774793</v>
      </c>
      <c r="CE21" s="27">
        <f t="shared" si="37"/>
        <v>1.1936870642840416</v>
      </c>
      <c r="CF21" s="27">
        <f t="shared" si="37"/>
        <v>1.0488073176432426</v>
      </c>
      <c r="CG21" s="27">
        <f t="shared" si="37"/>
        <v>0.6448045788850838</v>
      </c>
      <c r="CH21" s="27">
        <f t="shared" si="37"/>
        <v>0.81841781869788854</v>
      </c>
      <c r="CI21" s="27">
        <f t="shared" si="37"/>
        <v>2.1967390213889022</v>
      </c>
      <c r="CJ21" s="27">
        <f t="shared" si="37"/>
        <v>1.2217668677253928</v>
      </c>
      <c r="CN21" s="27">
        <f t="shared" si="38"/>
        <v>1.7729164774019617</v>
      </c>
      <c r="CO21" s="27">
        <f t="shared" si="39"/>
        <v>1.7333340323620374</v>
      </c>
      <c r="CP21" s="27">
        <f t="shared" si="39"/>
        <v>0.73561815434336786</v>
      </c>
      <c r="CQ21" s="27">
        <f t="shared" si="39"/>
        <v>0.41873636808306547</v>
      </c>
      <c r="CR21" s="27">
        <f t="shared" si="39"/>
        <v>1.1891874353101222</v>
      </c>
      <c r="CS21" s="27">
        <f t="shared" si="39"/>
        <v>0.83649623403770135</v>
      </c>
      <c r="CT21" s="27">
        <f t="shared" si="39"/>
        <v>1.1500560049805675</v>
      </c>
      <c r="CV21" s="27">
        <f t="shared" si="40"/>
        <v>2.9768151860954837</v>
      </c>
      <c r="CW21" s="27">
        <f t="shared" si="40"/>
        <v>1.1069359468814182</v>
      </c>
      <c r="CX21" s="27">
        <f t="shared" si="40"/>
        <v>1.1895634779174049</v>
      </c>
      <c r="CY21" s="27">
        <f t="shared" si="40"/>
        <v>0.66667485255229775</v>
      </c>
      <c r="CZ21" s="27">
        <f t="shared" si="40"/>
        <v>0.66271165757966954</v>
      </c>
      <c r="DA21" s="27">
        <f t="shared" si="40"/>
        <v>2.4438925324076823</v>
      </c>
      <c r="DB21" s="27">
        <f t="shared" si="40"/>
        <v>1.2424832431026522</v>
      </c>
      <c r="DD21" s="27">
        <f t="shared" si="41"/>
        <v>2.5221186607774793</v>
      </c>
      <c r="DE21" s="27">
        <f t="shared" si="41"/>
        <v>1.1936870642840416</v>
      </c>
      <c r="DF21" s="27">
        <f t="shared" si="41"/>
        <v>1.0488073176432426</v>
      </c>
      <c r="DG21" s="27">
        <f t="shared" si="41"/>
        <v>0.6448045788850838</v>
      </c>
      <c r="DH21" s="27">
        <f t="shared" si="41"/>
        <v>0.81841781869788854</v>
      </c>
      <c r="DI21" s="27">
        <f t="shared" si="41"/>
        <v>2.1967390213889022</v>
      </c>
      <c r="DJ21" s="27">
        <f t="shared" si="41"/>
        <v>1.2217668677253928</v>
      </c>
      <c r="DN21" s="27">
        <f t="shared" si="42"/>
        <v>1.7729164774019617</v>
      </c>
      <c r="DO21" s="27">
        <f t="shared" si="43"/>
        <v>1.7333340323620374</v>
      </c>
      <c r="DP21" s="27">
        <f t="shared" si="43"/>
        <v>0.73561815434336786</v>
      </c>
      <c r="DQ21" s="27">
        <f t="shared" si="43"/>
        <v>0.41873636808306547</v>
      </c>
      <c r="DR21" s="27">
        <f t="shared" si="43"/>
        <v>1.1891874353101222</v>
      </c>
      <c r="DS21" s="27">
        <f t="shared" si="43"/>
        <v>0.83649623403770135</v>
      </c>
      <c r="DT21" s="27">
        <f t="shared" si="43"/>
        <v>1.1500560049805675</v>
      </c>
      <c r="DV21" s="27">
        <f t="shared" si="44"/>
        <v>2.9768151860954837</v>
      </c>
      <c r="DW21" s="27">
        <f t="shared" si="44"/>
        <v>1.1069359468814182</v>
      </c>
      <c r="DX21" s="27">
        <f t="shared" si="44"/>
        <v>1.1895634779174049</v>
      </c>
      <c r="DY21" s="27">
        <f t="shared" si="44"/>
        <v>0.66667485255229775</v>
      </c>
      <c r="DZ21" s="27">
        <f t="shared" si="44"/>
        <v>0.66271165757966954</v>
      </c>
      <c r="EA21" s="27">
        <f t="shared" si="44"/>
        <v>2.4438925324076823</v>
      </c>
      <c r="EB21" s="27">
        <f t="shared" si="44"/>
        <v>1.2424832431026522</v>
      </c>
      <c r="ED21" s="27">
        <f t="shared" si="45"/>
        <v>2.5221186607774793</v>
      </c>
      <c r="EE21" s="27">
        <f t="shared" si="45"/>
        <v>1.1936870642840416</v>
      </c>
      <c r="EF21" s="27">
        <f t="shared" si="45"/>
        <v>1.0488073176432426</v>
      </c>
      <c r="EG21" s="27">
        <f t="shared" si="45"/>
        <v>0.6448045788850838</v>
      </c>
      <c r="EH21" s="27">
        <f t="shared" si="45"/>
        <v>0.81841781869788854</v>
      </c>
      <c r="EI21" s="27">
        <f t="shared" si="45"/>
        <v>2.1967390213889022</v>
      </c>
      <c r="EJ21" s="27">
        <f t="shared" si="45"/>
        <v>1.2217668677253928</v>
      </c>
      <c r="EN21" s="27">
        <f t="shared" si="46"/>
        <v>1.7729164774019617</v>
      </c>
      <c r="EO21" s="27">
        <f t="shared" si="47"/>
        <v>1.7333340323620374</v>
      </c>
      <c r="EP21" s="27">
        <f t="shared" si="47"/>
        <v>0.73561815434336786</v>
      </c>
      <c r="EQ21" s="27">
        <f t="shared" si="47"/>
        <v>0.41873636808306547</v>
      </c>
      <c r="ER21" s="27">
        <f t="shared" si="47"/>
        <v>1.1891874353101222</v>
      </c>
      <c r="ES21" s="27">
        <f t="shared" si="47"/>
        <v>0.83649623403770135</v>
      </c>
      <c r="ET21" s="27">
        <f t="shared" si="47"/>
        <v>1.1500560049805675</v>
      </c>
      <c r="EV21" s="27">
        <f t="shared" si="48"/>
        <v>2.9768151860954837</v>
      </c>
      <c r="EW21" s="27">
        <f t="shared" si="48"/>
        <v>1.1069359468814182</v>
      </c>
      <c r="EX21" s="27">
        <f t="shared" si="48"/>
        <v>1.1895634779174049</v>
      </c>
      <c r="EY21" s="27">
        <f t="shared" si="48"/>
        <v>0.66667485255229775</v>
      </c>
      <c r="EZ21" s="27">
        <f t="shared" si="48"/>
        <v>0.66271165757966954</v>
      </c>
      <c r="FA21" s="27">
        <f t="shared" si="48"/>
        <v>2.4438925324076823</v>
      </c>
      <c r="FB21" s="27">
        <f t="shared" si="48"/>
        <v>1.2424832431026522</v>
      </c>
      <c r="FD21" s="27">
        <f t="shared" si="49"/>
        <v>2.5221186607774793</v>
      </c>
      <c r="FE21" s="27">
        <f t="shared" si="49"/>
        <v>1.1936870642840416</v>
      </c>
      <c r="FF21" s="27">
        <f t="shared" si="49"/>
        <v>1.0488073176432426</v>
      </c>
      <c r="FG21" s="27">
        <f t="shared" si="49"/>
        <v>0.6448045788850838</v>
      </c>
      <c r="FH21" s="27">
        <f t="shared" si="49"/>
        <v>0.81841781869788854</v>
      </c>
      <c r="FI21" s="27">
        <f t="shared" si="49"/>
        <v>2.1967390213889022</v>
      </c>
      <c r="FJ21" s="27">
        <f t="shared" si="49"/>
        <v>1.2217668677253928</v>
      </c>
      <c r="FN21" s="27">
        <f t="shared" si="50"/>
        <v>1.7729164774019617</v>
      </c>
      <c r="FO21" s="27">
        <f t="shared" si="51"/>
        <v>1.7333340323620374</v>
      </c>
      <c r="FP21" s="27">
        <f t="shared" si="51"/>
        <v>0.73561815434336786</v>
      </c>
      <c r="FQ21" s="27">
        <f t="shared" si="51"/>
        <v>0.41873636808306547</v>
      </c>
      <c r="FR21" s="27">
        <f t="shared" si="51"/>
        <v>1.1891874353101222</v>
      </c>
      <c r="FS21" s="27">
        <f t="shared" si="51"/>
        <v>0.83649623403770135</v>
      </c>
      <c r="FT21" s="27">
        <f t="shared" si="51"/>
        <v>1.1500560049805675</v>
      </c>
      <c r="FV21" s="27">
        <f t="shared" si="52"/>
        <v>2.9768151860954837</v>
      </c>
      <c r="FW21" s="27">
        <f t="shared" si="52"/>
        <v>1.1069359468814182</v>
      </c>
      <c r="FX21" s="27">
        <f t="shared" si="52"/>
        <v>1.1895634779174049</v>
      </c>
      <c r="FY21" s="27">
        <f t="shared" si="52"/>
        <v>0.66667485255229775</v>
      </c>
      <c r="FZ21" s="27">
        <f t="shared" si="52"/>
        <v>0.66271165757966954</v>
      </c>
      <c r="GA21" s="27">
        <f t="shared" si="52"/>
        <v>2.4438925324076823</v>
      </c>
      <c r="GB21" s="27">
        <f t="shared" si="52"/>
        <v>1.2424832431026522</v>
      </c>
      <c r="GD21" s="27">
        <f t="shared" si="53"/>
        <v>2.5221186607774793</v>
      </c>
      <c r="GE21" s="27">
        <f t="shared" si="53"/>
        <v>1.1936870642840416</v>
      </c>
      <c r="GF21" s="27">
        <f t="shared" si="53"/>
        <v>1.0488073176432426</v>
      </c>
      <c r="GG21" s="27">
        <f t="shared" si="53"/>
        <v>0.6448045788850838</v>
      </c>
      <c r="GH21" s="27">
        <f t="shared" si="53"/>
        <v>0.81841781869788854</v>
      </c>
      <c r="GI21" s="27">
        <f t="shared" si="53"/>
        <v>2.1967390213889022</v>
      </c>
      <c r="GJ21" s="27">
        <f t="shared" si="53"/>
        <v>1.2217668677253928</v>
      </c>
      <c r="GN21" s="27">
        <f t="shared" si="54"/>
        <v>1.7729164774019617</v>
      </c>
      <c r="GO21" s="27">
        <f t="shared" si="55"/>
        <v>1.7333340323620374</v>
      </c>
      <c r="GP21" s="27">
        <f t="shared" si="55"/>
        <v>0.73561815434336786</v>
      </c>
      <c r="GQ21" s="27">
        <f t="shared" si="55"/>
        <v>0.41873636808306547</v>
      </c>
      <c r="GR21" s="27">
        <f t="shared" si="55"/>
        <v>1.1891874353101222</v>
      </c>
      <c r="GS21" s="27">
        <f t="shared" si="55"/>
        <v>0.83649623403770135</v>
      </c>
      <c r="GT21" s="27">
        <f t="shared" si="55"/>
        <v>1.1500560049805675</v>
      </c>
      <c r="GV21" s="27">
        <f t="shared" si="56"/>
        <v>2.9768151860954837</v>
      </c>
      <c r="GW21" s="27">
        <f t="shared" si="56"/>
        <v>1.1069359468814182</v>
      </c>
      <c r="GX21" s="27">
        <f t="shared" si="56"/>
        <v>1.1895634779174049</v>
      </c>
      <c r="GY21" s="27">
        <f t="shared" si="56"/>
        <v>0.66667485255229775</v>
      </c>
      <c r="GZ21" s="27">
        <f t="shared" si="56"/>
        <v>0.66271165757966954</v>
      </c>
      <c r="HA21" s="27">
        <f t="shared" si="56"/>
        <v>2.4438925324076823</v>
      </c>
      <c r="HB21" s="27">
        <f t="shared" si="56"/>
        <v>1.2424832431026522</v>
      </c>
      <c r="HD21" s="27">
        <f t="shared" si="57"/>
        <v>2.5221186607774793</v>
      </c>
      <c r="HE21" s="27">
        <f t="shared" si="57"/>
        <v>1.1936870642840416</v>
      </c>
      <c r="HF21" s="27">
        <f t="shared" si="57"/>
        <v>1.0488073176432426</v>
      </c>
      <c r="HG21" s="27">
        <f t="shared" si="57"/>
        <v>0.6448045788850838</v>
      </c>
      <c r="HH21" s="27">
        <f t="shared" si="57"/>
        <v>0.81841781869788854</v>
      </c>
      <c r="HI21" s="27">
        <f t="shared" si="57"/>
        <v>2.1967390213889022</v>
      </c>
      <c r="HJ21" s="27">
        <f t="shared" si="57"/>
        <v>1.2217668677253928</v>
      </c>
      <c r="HN21" s="27">
        <f t="shared" si="58"/>
        <v>1.7729164774019617</v>
      </c>
      <c r="HO21" s="27">
        <f t="shared" si="59"/>
        <v>1.7333340323620374</v>
      </c>
      <c r="HP21" s="27">
        <f t="shared" si="59"/>
        <v>0.73561815434336786</v>
      </c>
      <c r="HQ21" s="27">
        <f t="shared" si="59"/>
        <v>0.41873636808306547</v>
      </c>
      <c r="HR21" s="27">
        <f t="shared" si="59"/>
        <v>1.1891874353101222</v>
      </c>
      <c r="HS21" s="27">
        <f t="shared" si="59"/>
        <v>0.83649623403770135</v>
      </c>
      <c r="HT21" s="27">
        <f t="shared" si="59"/>
        <v>1.1500560049805675</v>
      </c>
      <c r="HV21" s="27">
        <f t="shared" si="60"/>
        <v>2.9768151860954837</v>
      </c>
      <c r="HW21" s="27">
        <f t="shared" si="60"/>
        <v>1.1069359468814182</v>
      </c>
      <c r="HX21" s="27">
        <f t="shared" si="60"/>
        <v>1.1895634779174049</v>
      </c>
      <c r="HY21" s="27">
        <f t="shared" si="60"/>
        <v>0.66667485255229775</v>
      </c>
      <c r="HZ21" s="27">
        <f t="shared" si="60"/>
        <v>0.66271165757966954</v>
      </c>
      <c r="IA21" s="27">
        <f t="shared" si="60"/>
        <v>2.4438925324076823</v>
      </c>
      <c r="IB21" s="27">
        <f t="shared" si="60"/>
        <v>1.2424832431026522</v>
      </c>
      <c r="ID21" s="27">
        <f t="shared" si="61"/>
        <v>2.5221186607774793</v>
      </c>
      <c r="IE21" s="27">
        <f t="shared" si="61"/>
        <v>1.1936870642840416</v>
      </c>
      <c r="IF21" s="27">
        <f t="shared" si="61"/>
        <v>1.0488073176432426</v>
      </c>
      <c r="IG21" s="27">
        <f t="shared" si="61"/>
        <v>0.6448045788850838</v>
      </c>
      <c r="IH21" s="27">
        <f t="shared" si="61"/>
        <v>0.81841781869788854</v>
      </c>
      <c r="II21" s="27">
        <f t="shared" si="61"/>
        <v>2.1967390213889022</v>
      </c>
      <c r="IJ21" s="27">
        <f t="shared" si="61"/>
        <v>1.2217668677253928</v>
      </c>
      <c r="IN21" s="27">
        <f t="shared" si="62"/>
        <v>1.7729164774019617</v>
      </c>
      <c r="IO21" s="27">
        <f t="shared" si="63"/>
        <v>1.7333340323620374</v>
      </c>
      <c r="IP21" s="27">
        <f t="shared" si="63"/>
        <v>0.73561815434336786</v>
      </c>
      <c r="IQ21" s="27">
        <f t="shared" si="63"/>
        <v>0.41873636808306547</v>
      </c>
      <c r="IR21" s="27">
        <f t="shared" si="63"/>
        <v>1.1891874353101222</v>
      </c>
      <c r="IS21" s="27">
        <f t="shared" si="63"/>
        <v>0.83649623403770135</v>
      </c>
      <c r="IT21" s="27">
        <f t="shared" si="63"/>
        <v>1.1500560049805675</v>
      </c>
      <c r="IV21" s="27">
        <f t="shared" si="64"/>
        <v>2.9768151860954837</v>
      </c>
      <c r="IW21" s="27">
        <f t="shared" si="64"/>
        <v>1.1069359468814182</v>
      </c>
      <c r="IX21" s="27">
        <f t="shared" si="64"/>
        <v>1.1895634779174049</v>
      </c>
      <c r="IY21" s="27">
        <f t="shared" si="64"/>
        <v>0.66667485255229775</v>
      </c>
      <c r="IZ21" s="27">
        <f t="shared" si="64"/>
        <v>0.66271165757966954</v>
      </c>
      <c r="JA21" s="27">
        <f t="shared" si="64"/>
        <v>2.4438925324076823</v>
      </c>
      <c r="JB21" s="27">
        <f t="shared" si="64"/>
        <v>1.2424832431026522</v>
      </c>
      <c r="JD21" s="27">
        <f t="shared" si="65"/>
        <v>2.5221186607774793</v>
      </c>
      <c r="JE21" s="27">
        <f t="shared" si="65"/>
        <v>1.1936870642840416</v>
      </c>
      <c r="JF21" s="27">
        <f t="shared" si="65"/>
        <v>1.0488073176432426</v>
      </c>
      <c r="JG21" s="27">
        <f t="shared" si="65"/>
        <v>0.6448045788850838</v>
      </c>
      <c r="JH21" s="27">
        <f t="shared" si="65"/>
        <v>0.81841781869788854</v>
      </c>
      <c r="JI21" s="27">
        <f t="shared" si="65"/>
        <v>2.1967390213889022</v>
      </c>
      <c r="JJ21" s="27">
        <f t="shared" si="65"/>
        <v>1.2217668677253928</v>
      </c>
      <c r="JN21" s="27">
        <f t="shared" si="66"/>
        <v>1.7729164774019617</v>
      </c>
      <c r="JO21" s="27">
        <f t="shared" si="67"/>
        <v>1.7333340323620374</v>
      </c>
      <c r="JP21" s="27">
        <f t="shared" si="67"/>
        <v>0.73561815434336786</v>
      </c>
      <c r="JQ21" s="27">
        <f t="shared" si="67"/>
        <v>0.41873636808306547</v>
      </c>
      <c r="JR21" s="27">
        <f t="shared" si="67"/>
        <v>1.1891874353101222</v>
      </c>
      <c r="JS21" s="27">
        <f t="shared" si="67"/>
        <v>0.83649623403770135</v>
      </c>
      <c r="JT21" s="27">
        <f t="shared" si="67"/>
        <v>1.1500560049805675</v>
      </c>
      <c r="JV21" s="27">
        <f t="shared" si="68"/>
        <v>2.9768151860954837</v>
      </c>
      <c r="JW21" s="27">
        <f t="shared" si="68"/>
        <v>1.1069359468814182</v>
      </c>
      <c r="JX21" s="27">
        <f t="shared" si="68"/>
        <v>1.1895634779174049</v>
      </c>
      <c r="JY21" s="27">
        <f t="shared" si="68"/>
        <v>0.66667485255229775</v>
      </c>
      <c r="JZ21" s="27">
        <f t="shared" si="68"/>
        <v>0.66271165757966954</v>
      </c>
      <c r="KA21" s="27">
        <f t="shared" si="68"/>
        <v>2.4438925324076823</v>
      </c>
      <c r="KB21" s="27">
        <f t="shared" si="68"/>
        <v>1.2424832431026522</v>
      </c>
      <c r="KD21" s="27">
        <f t="shared" si="69"/>
        <v>2.5221186607774793</v>
      </c>
      <c r="KE21" s="27">
        <f t="shared" si="69"/>
        <v>1.1936870642840416</v>
      </c>
      <c r="KF21" s="27">
        <f t="shared" si="69"/>
        <v>1.0488073176432426</v>
      </c>
      <c r="KG21" s="27">
        <f t="shared" si="69"/>
        <v>0.6448045788850838</v>
      </c>
      <c r="KH21" s="27">
        <f t="shared" si="69"/>
        <v>0.81841781869788854</v>
      </c>
      <c r="KI21" s="27">
        <f t="shared" si="69"/>
        <v>2.1967390213889022</v>
      </c>
      <c r="KJ21" s="27">
        <f t="shared" si="69"/>
        <v>1.2217668677253928</v>
      </c>
    </row>
    <row r="22" spans="1:296" x14ac:dyDescent="0.35">
      <c r="A22" s="29" t="s">
        <v>82</v>
      </c>
      <c r="B22" s="29"/>
      <c r="C22" s="29"/>
      <c r="D22" s="29"/>
      <c r="E22" s="29"/>
      <c r="F22" t="s">
        <v>233</v>
      </c>
      <c r="G22" t="s">
        <v>233</v>
      </c>
      <c r="H22" t="s">
        <v>233</v>
      </c>
      <c r="I22" t="s">
        <v>233</v>
      </c>
      <c r="J22" t="s">
        <v>233</v>
      </c>
      <c r="K22" t="s">
        <v>233</v>
      </c>
      <c r="L22" t="s">
        <v>233</v>
      </c>
      <c r="M22" t="s">
        <v>233</v>
      </c>
      <c r="N22" s="27">
        <f>[14]TRAC_rates!F20</f>
        <v>1.8148374549552173</v>
      </c>
      <c r="O22" s="27">
        <f>[14]TRAC_rates!G20</f>
        <v>3.7546176707353189</v>
      </c>
      <c r="P22" s="27">
        <f>[14]TRAC_rates!H20</f>
        <v>1.5308441675227447</v>
      </c>
      <c r="Q22" s="27">
        <f>[14]TRAC_rates!I20</f>
        <v>0.77947423658031412</v>
      </c>
      <c r="R22" s="27">
        <f>[14]TRAC_rates!J20</f>
        <v>1.0847223132832335</v>
      </c>
      <c r="S22" s="27">
        <f>[14]TRAC_rates!K20</f>
        <v>6.8396279245601805</v>
      </c>
      <c r="T22" s="27">
        <f>[14]TRAC_rates!L20</f>
        <v>1.9445057967361818</v>
      </c>
      <c r="V22" s="27">
        <f>[14]TRAC_rates!N20</f>
        <v>3.5021081114279657</v>
      </c>
      <c r="W22" s="27">
        <f>[14]TRAC_rates!O20</f>
        <v>6.4137458683245434</v>
      </c>
      <c r="X22" s="27">
        <f>[14]TRAC_rates!P20</f>
        <v>5.7119493190829616</v>
      </c>
      <c r="Y22" s="27">
        <f>[14]TRAC_rates!Q20</f>
        <v>1.1960319290323245</v>
      </c>
      <c r="Z22" s="27">
        <f>[14]TRAC_rates!R20</f>
        <v>1.326780648979454</v>
      </c>
      <c r="AA22" s="27">
        <f>[14]TRAC_rates!S20</f>
        <v>17.701604789656347</v>
      </c>
      <c r="AB22" s="27">
        <f>[14]TRAC_rates!T20</f>
        <v>4.7496798209531681</v>
      </c>
      <c r="AD22" s="27">
        <f>[14]TRAC_rates!V20</f>
        <v>2.864848432329421</v>
      </c>
      <c r="AE22" s="27">
        <f>[14]TRAC_rates!W20</f>
        <v>6.0454779125234142</v>
      </c>
      <c r="AF22" s="27">
        <f>[14]TRAC_rates!X20</f>
        <v>4.4155017597104269</v>
      </c>
      <c r="AG22" s="27">
        <f>[14]TRAC_rates!Y20</f>
        <v>1.1592880134937136</v>
      </c>
      <c r="AH22" s="27">
        <f>[14]TRAC_rates!Z20</f>
        <v>1.2551914594816982</v>
      </c>
      <c r="AI22" s="27">
        <f>[14]TRAC_rates!AA20</f>
        <v>16.031465495733848</v>
      </c>
      <c r="AJ22" s="27">
        <f>[14]TRAC_rates!AB20</f>
        <v>4.1209361814704382</v>
      </c>
      <c r="AN22" s="27">
        <f t="shared" si="31"/>
        <v>1.8148374549552173</v>
      </c>
      <c r="AO22" s="27">
        <f t="shared" si="32"/>
        <v>3.7546176707353189</v>
      </c>
      <c r="AP22" s="27">
        <f t="shared" si="32"/>
        <v>1.5308441675227447</v>
      </c>
      <c r="AQ22" s="27">
        <f t="shared" si="32"/>
        <v>0.77947423658031412</v>
      </c>
      <c r="AR22" s="27">
        <f t="shared" si="32"/>
        <v>1.0847223132832335</v>
      </c>
      <c r="AS22" s="27">
        <f t="shared" si="32"/>
        <v>6.8396279245601805</v>
      </c>
      <c r="AT22" s="27">
        <f t="shared" si="32"/>
        <v>1.9445057967361818</v>
      </c>
      <c r="AV22" s="27">
        <f t="shared" si="33"/>
        <v>3.5021081114279657</v>
      </c>
      <c r="AW22" s="27">
        <f t="shared" si="33"/>
        <v>6.4137458683245434</v>
      </c>
      <c r="AX22" s="27">
        <f t="shared" si="33"/>
        <v>5.7119493190829616</v>
      </c>
      <c r="AY22" s="27">
        <f t="shared" si="33"/>
        <v>1.1960319290323245</v>
      </c>
      <c r="AZ22" s="27">
        <f t="shared" si="33"/>
        <v>1.326780648979454</v>
      </c>
      <c r="BA22" s="27">
        <f t="shared" si="33"/>
        <v>17.701604789656347</v>
      </c>
      <c r="BB22" s="27">
        <f t="shared" si="33"/>
        <v>4.7496798209531681</v>
      </c>
      <c r="BD22" s="27">
        <f t="shared" si="34"/>
        <v>2.864848432329421</v>
      </c>
      <c r="BE22" s="27">
        <f t="shared" si="34"/>
        <v>6.0454779125234142</v>
      </c>
      <c r="BF22" s="27">
        <f t="shared" si="34"/>
        <v>4.4155017597104269</v>
      </c>
      <c r="BG22" s="27">
        <f t="shared" si="34"/>
        <v>1.1592880134937136</v>
      </c>
      <c r="BH22" s="27">
        <f t="shared" si="34"/>
        <v>1.2551914594816982</v>
      </c>
      <c r="BI22" s="27">
        <f t="shared" si="34"/>
        <v>16.031465495733848</v>
      </c>
      <c r="BJ22" s="27">
        <f t="shared" si="34"/>
        <v>4.1209361814704382</v>
      </c>
      <c r="BN22" s="27">
        <f t="shared" si="3"/>
        <v>1.8148374549552173</v>
      </c>
      <c r="BO22" s="27">
        <f t="shared" si="35"/>
        <v>3.7546176707353189</v>
      </c>
      <c r="BP22" s="27">
        <f t="shared" si="35"/>
        <v>1.5308441675227447</v>
      </c>
      <c r="BQ22" s="27">
        <f t="shared" si="35"/>
        <v>0.77947423658031412</v>
      </c>
      <c r="BR22" s="27">
        <f t="shared" si="35"/>
        <v>1.0847223132832335</v>
      </c>
      <c r="BS22" s="27">
        <f t="shared" si="35"/>
        <v>6.8396279245601805</v>
      </c>
      <c r="BT22" s="27">
        <f t="shared" si="35"/>
        <v>1.9445057967361818</v>
      </c>
      <c r="BV22" s="27">
        <f t="shared" si="36"/>
        <v>3.5021081114279657</v>
      </c>
      <c r="BW22" s="27">
        <f t="shared" si="36"/>
        <v>6.4137458683245434</v>
      </c>
      <c r="BX22" s="27">
        <f t="shared" si="36"/>
        <v>5.7119493190829616</v>
      </c>
      <c r="BY22" s="27">
        <f t="shared" si="36"/>
        <v>1.1960319290323245</v>
      </c>
      <c r="BZ22" s="27">
        <f t="shared" si="36"/>
        <v>1.326780648979454</v>
      </c>
      <c r="CA22" s="27">
        <f t="shared" si="36"/>
        <v>17.701604789656347</v>
      </c>
      <c r="CB22" s="27">
        <f t="shared" si="36"/>
        <v>4.7496798209531681</v>
      </c>
      <c r="CD22" s="27">
        <f t="shared" si="37"/>
        <v>2.864848432329421</v>
      </c>
      <c r="CE22" s="27">
        <f t="shared" si="37"/>
        <v>6.0454779125234142</v>
      </c>
      <c r="CF22" s="27">
        <f t="shared" si="37"/>
        <v>4.4155017597104269</v>
      </c>
      <c r="CG22" s="27">
        <f t="shared" si="37"/>
        <v>1.1592880134937136</v>
      </c>
      <c r="CH22" s="27">
        <f t="shared" si="37"/>
        <v>1.2551914594816982</v>
      </c>
      <c r="CI22" s="27">
        <f t="shared" si="37"/>
        <v>16.031465495733848</v>
      </c>
      <c r="CJ22" s="27">
        <f t="shared" si="37"/>
        <v>4.1209361814704382</v>
      </c>
      <c r="CN22" s="27">
        <f t="shared" si="38"/>
        <v>1.8148374549552173</v>
      </c>
      <c r="CO22" s="27">
        <f t="shared" si="39"/>
        <v>3.7546176707353189</v>
      </c>
      <c r="CP22" s="27">
        <f t="shared" si="39"/>
        <v>1.5308441675227447</v>
      </c>
      <c r="CQ22" s="27">
        <f t="shared" si="39"/>
        <v>0.77947423658031412</v>
      </c>
      <c r="CR22" s="27">
        <f t="shared" si="39"/>
        <v>1.0847223132832335</v>
      </c>
      <c r="CS22" s="27">
        <f t="shared" si="39"/>
        <v>6.8396279245601805</v>
      </c>
      <c r="CT22" s="27">
        <f t="shared" si="39"/>
        <v>1.9445057967361818</v>
      </c>
      <c r="CV22" s="27">
        <f t="shared" si="40"/>
        <v>3.5021081114279657</v>
      </c>
      <c r="CW22" s="27">
        <f t="shared" si="40"/>
        <v>6.4137458683245434</v>
      </c>
      <c r="CX22" s="27">
        <f t="shared" si="40"/>
        <v>5.7119493190829616</v>
      </c>
      <c r="CY22" s="27">
        <f t="shared" si="40"/>
        <v>1.1960319290323245</v>
      </c>
      <c r="CZ22" s="27">
        <f t="shared" si="40"/>
        <v>1.326780648979454</v>
      </c>
      <c r="DA22" s="27">
        <f t="shared" si="40"/>
        <v>17.701604789656347</v>
      </c>
      <c r="DB22" s="27">
        <f t="shared" si="40"/>
        <v>4.7496798209531681</v>
      </c>
      <c r="DD22" s="27">
        <f t="shared" si="41"/>
        <v>2.864848432329421</v>
      </c>
      <c r="DE22" s="27">
        <f t="shared" si="41"/>
        <v>6.0454779125234142</v>
      </c>
      <c r="DF22" s="27">
        <f t="shared" si="41"/>
        <v>4.4155017597104269</v>
      </c>
      <c r="DG22" s="27">
        <f t="shared" si="41"/>
        <v>1.1592880134937136</v>
      </c>
      <c r="DH22" s="27">
        <f t="shared" si="41"/>
        <v>1.2551914594816982</v>
      </c>
      <c r="DI22" s="27">
        <f t="shared" si="41"/>
        <v>16.031465495733848</v>
      </c>
      <c r="DJ22" s="27">
        <f t="shared" si="41"/>
        <v>4.1209361814704382</v>
      </c>
      <c r="DN22" s="27">
        <f t="shared" si="42"/>
        <v>1.8148374549552173</v>
      </c>
      <c r="DO22" s="27">
        <f t="shared" si="43"/>
        <v>3.7546176707353189</v>
      </c>
      <c r="DP22" s="27">
        <f t="shared" si="43"/>
        <v>1.5308441675227447</v>
      </c>
      <c r="DQ22" s="27">
        <f t="shared" si="43"/>
        <v>0.77947423658031412</v>
      </c>
      <c r="DR22" s="27">
        <f t="shared" si="43"/>
        <v>1.0847223132832335</v>
      </c>
      <c r="DS22" s="27">
        <f t="shared" si="43"/>
        <v>6.8396279245601805</v>
      </c>
      <c r="DT22" s="27">
        <f t="shared" si="43"/>
        <v>1.9445057967361818</v>
      </c>
      <c r="DV22" s="27">
        <f t="shared" si="44"/>
        <v>3.5021081114279657</v>
      </c>
      <c r="DW22" s="27">
        <f t="shared" si="44"/>
        <v>6.4137458683245434</v>
      </c>
      <c r="DX22" s="27">
        <f t="shared" si="44"/>
        <v>5.7119493190829616</v>
      </c>
      <c r="DY22" s="27">
        <f t="shared" si="44"/>
        <v>1.1960319290323245</v>
      </c>
      <c r="DZ22" s="27">
        <f t="shared" si="44"/>
        <v>1.326780648979454</v>
      </c>
      <c r="EA22" s="27">
        <f t="shared" si="44"/>
        <v>17.701604789656347</v>
      </c>
      <c r="EB22" s="27">
        <f t="shared" si="44"/>
        <v>4.7496798209531681</v>
      </c>
      <c r="ED22" s="27">
        <f t="shared" si="45"/>
        <v>2.864848432329421</v>
      </c>
      <c r="EE22" s="27">
        <f t="shared" si="45"/>
        <v>6.0454779125234142</v>
      </c>
      <c r="EF22" s="27">
        <f t="shared" si="45"/>
        <v>4.4155017597104269</v>
      </c>
      <c r="EG22" s="27">
        <f t="shared" si="45"/>
        <v>1.1592880134937136</v>
      </c>
      <c r="EH22" s="27">
        <f t="shared" si="45"/>
        <v>1.2551914594816982</v>
      </c>
      <c r="EI22" s="27">
        <f t="shared" si="45"/>
        <v>16.031465495733848</v>
      </c>
      <c r="EJ22" s="27">
        <f t="shared" si="45"/>
        <v>4.1209361814704382</v>
      </c>
      <c r="EN22" s="27">
        <f t="shared" si="46"/>
        <v>1.8148374549552173</v>
      </c>
      <c r="EO22" s="27">
        <f t="shared" si="47"/>
        <v>3.7546176707353189</v>
      </c>
      <c r="EP22" s="27">
        <f t="shared" si="47"/>
        <v>1.5308441675227447</v>
      </c>
      <c r="EQ22" s="27">
        <f t="shared" si="47"/>
        <v>0.77947423658031412</v>
      </c>
      <c r="ER22" s="27">
        <f t="shared" si="47"/>
        <v>1.0847223132832335</v>
      </c>
      <c r="ES22" s="27">
        <f t="shared" si="47"/>
        <v>6.8396279245601805</v>
      </c>
      <c r="ET22" s="27">
        <f t="shared" si="47"/>
        <v>1.9445057967361818</v>
      </c>
      <c r="EV22" s="27">
        <f t="shared" si="48"/>
        <v>3.5021081114279657</v>
      </c>
      <c r="EW22" s="27">
        <f t="shared" si="48"/>
        <v>6.4137458683245434</v>
      </c>
      <c r="EX22" s="27">
        <f t="shared" si="48"/>
        <v>5.7119493190829616</v>
      </c>
      <c r="EY22" s="27">
        <f t="shared" si="48"/>
        <v>1.1960319290323245</v>
      </c>
      <c r="EZ22" s="27">
        <f t="shared" si="48"/>
        <v>1.326780648979454</v>
      </c>
      <c r="FA22" s="27">
        <f t="shared" si="48"/>
        <v>17.701604789656347</v>
      </c>
      <c r="FB22" s="27">
        <f t="shared" si="48"/>
        <v>4.7496798209531681</v>
      </c>
      <c r="FD22" s="27">
        <f t="shared" si="49"/>
        <v>2.864848432329421</v>
      </c>
      <c r="FE22" s="27">
        <f t="shared" si="49"/>
        <v>6.0454779125234142</v>
      </c>
      <c r="FF22" s="27">
        <f t="shared" si="49"/>
        <v>4.4155017597104269</v>
      </c>
      <c r="FG22" s="27">
        <f t="shared" si="49"/>
        <v>1.1592880134937136</v>
      </c>
      <c r="FH22" s="27">
        <f t="shared" si="49"/>
        <v>1.2551914594816982</v>
      </c>
      <c r="FI22" s="27">
        <f t="shared" si="49"/>
        <v>16.031465495733848</v>
      </c>
      <c r="FJ22" s="27">
        <f t="shared" si="49"/>
        <v>4.1209361814704382</v>
      </c>
      <c r="FN22" s="27">
        <f t="shared" si="50"/>
        <v>1.8148374549552173</v>
      </c>
      <c r="FO22" s="27">
        <f t="shared" si="51"/>
        <v>3.7546176707353189</v>
      </c>
      <c r="FP22" s="27">
        <f t="shared" si="51"/>
        <v>1.5308441675227447</v>
      </c>
      <c r="FQ22" s="27">
        <f t="shared" si="51"/>
        <v>0.77947423658031412</v>
      </c>
      <c r="FR22" s="27">
        <f t="shared" si="51"/>
        <v>1.0847223132832335</v>
      </c>
      <c r="FS22" s="27">
        <f t="shared" si="51"/>
        <v>6.8396279245601805</v>
      </c>
      <c r="FT22" s="27">
        <f t="shared" si="51"/>
        <v>1.9445057967361818</v>
      </c>
      <c r="FV22" s="27">
        <f t="shared" si="52"/>
        <v>3.5021081114279657</v>
      </c>
      <c r="FW22" s="27">
        <f t="shared" si="52"/>
        <v>6.4137458683245434</v>
      </c>
      <c r="FX22" s="27">
        <f t="shared" si="52"/>
        <v>5.7119493190829616</v>
      </c>
      <c r="FY22" s="27">
        <f t="shared" si="52"/>
        <v>1.1960319290323245</v>
      </c>
      <c r="FZ22" s="27">
        <f t="shared" si="52"/>
        <v>1.326780648979454</v>
      </c>
      <c r="GA22" s="27">
        <f t="shared" si="52"/>
        <v>17.701604789656347</v>
      </c>
      <c r="GB22" s="27">
        <f t="shared" si="52"/>
        <v>4.7496798209531681</v>
      </c>
      <c r="GD22" s="27">
        <f t="shared" si="53"/>
        <v>2.864848432329421</v>
      </c>
      <c r="GE22" s="27">
        <f t="shared" si="53"/>
        <v>6.0454779125234142</v>
      </c>
      <c r="GF22" s="27">
        <f t="shared" si="53"/>
        <v>4.4155017597104269</v>
      </c>
      <c r="GG22" s="27">
        <f t="shared" si="53"/>
        <v>1.1592880134937136</v>
      </c>
      <c r="GH22" s="27">
        <f t="shared" si="53"/>
        <v>1.2551914594816982</v>
      </c>
      <c r="GI22" s="27">
        <f t="shared" si="53"/>
        <v>16.031465495733848</v>
      </c>
      <c r="GJ22" s="27">
        <f t="shared" si="53"/>
        <v>4.1209361814704382</v>
      </c>
      <c r="GN22" s="27">
        <f t="shared" si="54"/>
        <v>1.8148374549552173</v>
      </c>
      <c r="GO22" s="27">
        <f t="shared" si="55"/>
        <v>3.7546176707353189</v>
      </c>
      <c r="GP22" s="27">
        <f t="shared" si="55"/>
        <v>1.5308441675227447</v>
      </c>
      <c r="GQ22" s="27">
        <f t="shared" si="55"/>
        <v>0.77947423658031412</v>
      </c>
      <c r="GR22" s="27">
        <f t="shared" si="55"/>
        <v>1.0847223132832335</v>
      </c>
      <c r="GS22" s="27">
        <f t="shared" si="55"/>
        <v>6.8396279245601805</v>
      </c>
      <c r="GT22" s="27">
        <f t="shared" si="55"/>
        <v>1.9445057967361818</v>
      </c>
      <c r="GV22" s="27">
        <f t="shared" si="56"/>
        <v>3.5021081114279657</v>
      </c>
      <c r="GW22" s="27">
        <f t="shared" si="56"/>
        <v>6.4137458683245434</v>
      </c>
      <c r="GX22" s="27">
        <f t="shared" si="56"/>
        <v>5.7119493190829616</v>
      </c>
      <c r="GY22" s="27">
        <f t="shared" si="56"/>
        <v>1.1960319290323245</v>
      </c>
      <c r="GZ22" s="27">
        <f t="shared" si="56"/>
        <v>1.326780648979454</v>
      </c>
      <c r="HA22" s="27">
        <f t="shared" si="56"/>
        <v>17.701604789656347</v>
      </c>
      <c r="HB22" s="27">
        <f t="shared" si="56"/>
        <v>4.7496798209531681</v>
      </c>
      <c r="HD22" s="27">
        <f t="shared" si="57"/>
        <v>2.864848432329421</v>
      </c>
      <c r="HE22" s="27">
        <f t="shared" si="57"/>
        <v>6.0454779125234142</v>
      </c>
      <c r="HF22" s="27">
        <f t="shared" si="57"/>
        <v>4.4155017597104269</v>
      </c>
      <c r="HG22" s="27">
        <f t="shared" si="57"/>
        <v>1.1592880134937136</v>
      </c>
      <c r="HH22" s="27">
        <f t="shared" si="57"/>
        <v>1.2551914594816982</v>
      </c>
      <c r="HI22" s="27">
        <f t="shared" si="57"/>
        <v>16.031465495733848</v>
      </c>
      <c r="HJ22" s="27">
        <f t="shared" si="57"/>
        <v>4.1209361814704382</v>
      </c>
      <c r="HN22" s="27">
        <f t="shared" si="58"/>
        <v>1.8148374549552173</v>
      </c>
      <c r="HO22" s="27">
        <f t="shared" si="59"/>
        <v>3.7546176707353189</v>
      </c>
      <c r="HP22" s="27">
        <f t="shared" si="59"/>
        <v>1.5308441675227447</v>
      </c>
      <c r="HQ22" s="27">
        <f t="shared" si="59"/>
        <v>0.77947423658031412</v>
      </c>
      <c r="HR22" s="27">
        <f t="shared" si="59"/>
        <v>1.0847223132832335</v>
      </c>
      <c r="HS22" s="27">
        <f t="shared" si="59"/>
        <v>6.8396279245601805</v>
      </c>
      <c r="HT22" s="27">
        <f t="shared" si="59"/>
        <v>1.9445057967361818</v>
      </c>
      <c r="HV22" s="27">
        <f t="shared" si="60"/>
        <v>3.5021081114279657</v>
      </c>
      <c r="HW22" s="27">
        <f t="shared" si="60"/>
        <v>6.4137458683245434</v>
      </c>
      <c r="HX22" s="27">
        <f t="shared" si="60"/>
        <v>5.7119493190829616</v>
      </c>
      <c r="HY22" s="27">
        <f t="shared" si="60"/>
        <v>1.1960319290323245</v>
      </c>
      <c r="HZ22" s="27">
        <f t="shared" si="60"/>
        <v>1.326780648979454</v>
      </c>
      <c r="IA22" s="27">
        <f t="shared" si="60"/>
        <v>17.701604789656347</v>
      </c>
      <c r="IB22" s="27">
        <f t="shared" si="60"/>
        <v>4.7496798209531681</v>
      </c>
      <c r="ID22" s="27">
        <f t="shared" si="61"/>
        <v>2.864848432329421</v>
      </c>
      <c r="IE22" s="27">
        <f t="shared" si="61"/>
        <v>6.0454779125234142</v>
      </c>
      <c r="IF22" s="27">
        <f t="shared" si="61"/>
        <v>4.4155017597104269</v>
      </c>
      <c r="IG22" s="27">
        <f t="shared" si="61"/>
        <v>1.1592880134937136</v>
      </c>
      <c r="IH22" s="27">
        <f t="shared" si="61"/>
        <v>1.2551914594816982</v>
      </c>
      <c r="II22" s="27">
        <f t="shared" si="61"/>
        <v>16.031465495733848</v>
      </c>
      <c r="IJ22" s="27">
        <f t="shared" si="61"/>
        <v>4.1209361814704382</v>
      </c>
      <c r="IN22" s="27">
        <f t="shared" si="62"/>
        <v>1.8148374549552173</v>
      </c>
      <c r="IO22" s="27">
        <f t="shared" si="63"/>
        <v>3.7546176707353189</v>
      </c>
      <c r="IP22" s="27">
        <f t="shared" si="63"/>
        <v>1.5308441675227447</v>
      </c>
      <c r="IQ22" s="27">
        <f t="shared" si="63"/>
        <v>0.77947423658031412</v>
      </c>
      <c r="IR22" s="27">
        <f t="shared" si="63"/>
        <v>1.0847223132832335</v>
      </c>
      <c r="IS22" s="27">
        <f t="shared" si="63"/>
        <v>6.8396279245601805</v>
      </c>
      <c r="IT22" s="27">
        <f t="shared" si="63"/>
        <v>1.9445057967361818</v>
      </c>
      <c r="IV22" s="27">
        <f t="shared" si="64"/>
        <v>3.5021081114279657</v>
      </c>
      <c r="IW22" s="27">
        <f t="shared" si="64"/>
        <v>6.4137458683245434</v>
      </c>
      <c r="IX22" s="27">
        <f t="shared" si="64"/>
        <v>5.7119493190829616</v>
      </c>
      <c r="IY22" s="27">
        <f t="shared" si="64"/>
        <v>1.1960319290323245</v>
      </c>
      <c r="IZ22" s="27">
        <f t="shared" si="64"/>
        <v>1.326780648979454</v>
      </c>
      <c r="JA22" s="27">
        <f t="shared" si="64"/>
        <v>17.701604789656347</v>
      </c>
      <c r="JB22" s="27">
        <f t="shared" si="64"/>
        <v>4.7496798209531681</v>
      </c>
      <c r="JD22" s="27">
        <f t="shared" si="65"/>
        <v>2.864848432329421</v>
      </c>
      <c r="JE22" s="27">
        <f t="shared" si="65"/>
        <v>6.0454779125234142</v>
      </c>
      <c r="JF22" s="27">
        <f t="shared" si="65"/>
        <v>4.4155017597104269</v>
      </c>
      <c r="JG22" s="27">
        <f t="shared" si="65"/>
        <v>1.1592880134937136</v>
      </c>
      <c r="JH22" s="27">
        <f t="shared" si="65"/>
        <v>1.2551914594816982</v>
      </c>
      <c r="JI22" s="27">
        <f t="shared" si="65"/>
        <v>16.031465495733848</v>
      </c>
      <c r="JJ22" s="27">
        <f t="shared" si="65"/>
        <v>4.1209361814704382</v>
      </c>
      <c r="JN22" s="27">
        <f t="shared" si="66"/>
        <v>1.8148374549552173</v>
      </c>
      <c r="JO22" s="27">
        <f t="shared" si="67"/>
        <v>3.7546176707353189</v>
      </c>
      <c r="JP22" s="27">
        <f t="shared" si="67"/>
        <v>1.5308441675227447</v>
      </c>
      <c r="JQ22" s="27">
        <f t="shared" si="67"/>
        <v>0.77947423658031412</v>
      </c>
      <c r="JR22" s="27">
        <f t="shared" si="67"/>
        <v>1.0847223132832335</v>
      </c>
      <c r="JS22" s="27">
        <f t="shared" si="67"/>
        <v>6.8396279245601805</v>
      </c>
      <c r="JT22" s="27">
        <f t="shared" si="67"/>
        <v>1.9445057967361818</v>
      </c>
      <c r="JV22" s="27">
        <f t="shared" si="68"/>
        <v>3.5021081114279657</v>
      </c>
      <c r="JW22" s="27">
        <f t="shared" si="68"/>
        <v>6.4137458683245434</v>
      </c>
      <c r="JX22" s="27">
        <f t="shared" si="68"/>
        <v>5.7119493190829616</v>
      </c>
      <c r="JY22" s="27">
        <f t="shared" si="68"/>
        <v>1.1960319290323245</v>
      </c>
      <c r="JZ22" s="27">
        <f t="shared" si="68"/>
        <v>1.326780648979454</v>
      </c>
      <c r="KA22" s="27">
        <f t="shared" si="68"/>
        <v>17.701604789656347</v>
      </c>
      <c r="KB22" s="27">
        <f t="shared" si="68"/>
        <v>4.7496798209531681</v>
      </c>
      <c r="KD22" s="27">
        <f t="shared" si="69"/>
        <v>2.864848432329421</v>
      </c>
      <c r="KE22" s="27">
        <f t="shared" si="69"/>
        <v>6.0454779125234142</v>
      </c>
      <c r="KF22" s="27">
        <f t="shared" si="69"/>
        <v>4.4155017597104269</v>
      </c>
      <c r="KG22" s="27">
        <f t="shared" si="69"/>
        <v>1.1592880134937136</v>
      </c>
      <c r="KH22" s="27">
        <f t="shared" si="69"/>
        <v>1.2551914594816982</v>
      </c>
      <c r="KI22" s="27">
        <f t="shared" si="69"/>
        <v>16.031465495733848</v>
      </c>
      <c r="KJ22" s="27">
        <f t="shared" si="69"/>
        <v>4.1209361814704382</v>
      </c>
    </row>
    <row r="23" spans="1:296" x14ac:dyDescent="0.35">
      <c r="N23" s="186"/>
      <c r="O23" s="186"/>
      <c r="P23" s="186"/>
      <c r="Q23" s="186"/>
      <c r="R23" s="186"/>
      <c r="S23" s="186"/>
      <c r="T23" s="186"/>
      <c r="V23" s="186"/>
      <c r="W23" s="186"/>
      <c r="X23" s="186"/>
      <c r="Y23" s="186"/>
      <c r="Z23" s="186"/>
      <c r="AA23" s="186"/>
      <c r="AB23" s="186"/>
      <c r="AD23" s="186"/>
      <c r="AE23" s="186"/>
      <c r="AF23" s="186"/>
      <c r="AG23" s="186"/>
      <c r="AH23" s="186"/>
      <c r="AI23" s="186"/>
      <c r="AJ23" s="186"/>
      <c r="AN23" s="186"/>
      <c r="AO23" s="186"/>
      <c r="AP23" s="186"/>
      <c r="AQ23" s="186"/>
      <c r="AR23" s="186"/>
      <c r="AS23" s="186"/>
      <c r="AT23" s="186"/>
      <c r="AV23" s="186"/>
      <c r="AW23" s="186"/>
      <c r="AX23" s="186"/>
      <c r="AY23" s="186"/>
      <c r="AZ23" s="186"/>
      <c r="BA23" s="186"/>
      <c r="BB23" s="186"/>
      <c r="BD23" s="186"/>
      <c r="BE23" s="186"/>
      <c r="BF23" s="186"/>
      <c r="BG23" s="186"/>
      <c r="BH23" s="186"/>
      <c r="BI23" s="186"/>
      <c r="BJ23" s="186"/>
      <c r="BN23" s="186"/>
      <c r="BO23" s="186"/>
      <c r="BP23" s="186"/>
      <c r="BQ23" s="186"/>
      <c r="BR23" s="186"/>
      <c r="BS23" s="186"/>
      <c r="BT23" s="186"/>
      <c r="BV23" s="186"/>
      <c r="BW23" s="186"/>
      <c r="BX23" s="186"/>
      <c r="BY23" s="186"/>
      <c r="BZ23" s="186"/>
      <c r="CA23" s="186"/>
      <c r="CB23" s="186"/>
      <c r="CD23" s="186"/>
      <c r="CE23" s="186"/>
      <c r="CF23" s="186"/>
      <c r="CG23" s="186"/>
      <c r="CH23" s="186"/>
      <c r="CI23" s="186"/>
      <c r="CJ23" s="186"/>
      <c r="CN23" s="186"/>
      <c r="CO23" s="186"/>
      <c r="CP23" s="186"/>
      <c r="CQ23" s="186"/>
      <c r="CR23" s="186"/>
      <c r="CS23" s="186"/>
      <c r="CT23" s="186"/>
      <c r="CV23" s="186"/>
      <c r="CW23" s="186"/>
      <c r="CX23" s="186"/>
      <c r="CY23" s="186"/>
      <c r="CZ23" s="186"/>
      <c r="DA23" s="186"/>
      <c r="DB23" s="186"/>
      <c r="DD23" s="186"/>
      <c r="DE23" s="186"/>
      <c r="DF23" s="186"/>
      <c r="DG23" s="186"/>
      <c r="DH23" s="186"/>
      <c r="DI23" s="186"/>
      <c r="DJ23" s="186"/>
      <c r="DN23" s="186"/>
      <c r="DO23" s="186"/>
      <c r="DP23" s="186"/>
      <c r="DQ23" s="186"/>
      <c r="DR23" s="186"/>
      <c r="DS23" s="186"/>
      <c r="DT23" s="186"/>
      <c r="DV23" s="186"/>
      <c r="DW23" s="186"/>
      <c r="DX23" s="186"/>
      <c r="DY23" s="186"/>
      <c r="DZ23" s="186"/>
      <c r="EA23" s="186"/>
      <c r="EB23" s="186"/>
      <c r="ED23" s="186"/>
      <c r="EE23" s="186"/>
      <c r="EF23" s="186"/>
      <c r="EG23" s="186"/>
      <c r="EH23" s="186"/>
      <c r="EI23" s="186"/>
      <c r="EJ23" s="186"/>
      <c r="EN23" s="186"/>
      <c r="EO23" s="186"/>
      <c r="EP23" s="186"/>
      <c r="EQ23" s="186"/>
      <c r="ER23" s="186"/>
      <c r="ES23" s="186"/>
      <c r="ET23" s="186"/>
      <c r="EV23" s="186"/>
      <c r="EW23" s="186"/>
      <c r="EX23" s="186"/>
      <c r="EY23" s="186"/>
      <c r="EZ23" s="186"/>
      <c r="FA23" s="186"/>
      <c r="FB23" s="186"/>
      <c r="FD23" s="186"/>
      <c r="FE23" s="186"/>
      <c r="FF23" s="186"/>
      <c r="FG23" s="186"/>
      <c r="FH23" s="186"/>
      <c r="FI23" s="186"/>
      <c r="FJ23" s="186"/>
      <c r="FN23" s="186"/>
      <c r="FO23" s="186"/>
      <c r="FP23" s="186"/>
      <c r="FQ23" s="186"/>
      <c r="FR23" s="186"/>
      <c r="FS23" s="186"/>
      <c r="FT23" s="186"/>
      <c r="FV23" s="186"/>
      <c r="FW23" s="186"/>
      <c r="FX23" s="186"/>
      <c r="FY23" s="186"/>
      <c r="FZ23" s="186"/>
      <c r="GA23" s="186"/>
      <c r="GB23" s="186"/>
      <c r="GD23" s="186"/>
      <c r="GE23" s="186"/>
      <c r="GF23" s="186"/>
      <c r="GG23" s="186"/>
      <c r="GH23" s="186"/>
      <c r="GI23" s="186"/>
      <c r="GJ23" s="186"/>
      <c r="GN23" s="186"/>
      <c r="GO23" s="186"/>
      <c r="GP23" s="186"/>
      <c r="GQ23" s="186"/>
      <c r="GR23" s="186"/>
      <c r="GS23" s="186"/>
      <c r="GT23" s="186"/>
      <c r="GV23" s="186"/>
      <c r="GW23" s="186"/>
      <c r="GX23" s="186"/>
      <c r="GY23" s="186"/>
      <c r="GZ23" s="186"/>
      <c r="HA23" s="186"/>
      <c r="HB23" s="186"/>
      <c r="HD23" s="186"/>
      <c r="HE23" s="186"/>
      <c r="HF23" s="186"/>
      <c r="HG23" s="186"/>
      <c r="HH23" s="186"/>
      <c r="HI23" s="186"/>
      <c r="HJ23" s="186"/>
      <c r="HN23" s="186"/>
      <c r="HO23" s="186"/>
      <c r="HP23" s="186"/>
      <c r="HQ23" s="186"/>
      <c r="HR23" s="186"/>
      <c r="HS23" s="186"/>
      <c r="HT23" s="186"/>
      <c r="HV23" s="186"/>
      <c r="HW23" s="186"/>
      <c r="HX23" s="186"/>
      <c r="HY23" s="186"/>
      <c r="HZ23" s="186"/>
      <c r="IA23" s="186"/>
      <c r="IB23" s="186"/>
      <c r="ID23" s="186"/>
      <c r="IE23" s="186"/>
      <c r="IF23" s="186"/>
      <c r="IG23" s="186"/>
      <c r="IH23" s="186"/>
      <c r="II23" s="186"/>
      <c r="IJ23" s="186"/>
      <c r="IN23" s="186"/>
      <c r="IO23" s="186"/>
      <c r="IP23" s="186"/>
      <c r="IQ23" s="186"/>
      <c r="IR23" s="186"/>
      <c r="IS23" s="186"/>
      <c r="IT23" s="186"/>
      <c r="IV23" s="186"/>
      <c r="IW23" s="186"/>
      <c r="IX23" s="186"/>
      <c r="IY23" s="186"/>
      <c r="IZ23" s="186"/>
      <c r="JA23" s="186"/>
      <c r="JB23" s="186"/>
      <c r="JD23" s="186"/>
      <c r="JE23" s="186"/>
      <c r="JF23" s="186"/>
      <c r="JG23" s="186"/>
      <c r="JH23" s="186"/>
      <c r="JI23" s="186"/>
      <c r="JJ23" s="186"/>
      <c r="JN23" s="186"/>
      <c r="JO23" s="186"/>
      <c r="JP23" s="186"/>
      <c r="JQ23" s="186"/>
      <c r="JR23" s="186"/>
      <c r="JS23" s="186"/>
      <c r="JT23" s="186"/>
      <c r="JV23" s="186"/>
      <c r="JW23" s="186"/>
      <c r="JX23" s="186"/>
      <c r="JY23" s="186"/>
      <c r="JZ23" s="186"/>
      <c r="KA23" s="186"/>
      <c r="KB23" s="186"/>
      <c r="KD23" s="186"/>
      <c r="KE23" s="186"/>
      <c r="KF23" s="186"/>
      <c r="KG23" s="186"/>
      <c r="KH23" s="186"/>
      <c r="KI23" s="186"/>
      <c r="KJ23" s="186"/>
    </row>
    <row r="24" spans="1:296" x14ac:dyDescent="0.35">
      <c r="A24" s="30" t="s">
        <v>83</v>
      </c>
      <c r="B24" s="30"/>
      <c r="C24" s="30"/>
      <c r="D24" s="30"/>
      <c r="E24" s="30"/>
      <c r="F24" t="s">
        <v>233</v>
      </c>
      <c r="G24" t="s">
        <v>233</v>
      </c>
      <c r="H24" t="s">
        <v>233</v>
      </c>
      <c r="I24" t="s">
        <v>233</v>
      </c>
      <c r="J24" t="s">
        <v>233</v>
      </c>
      <c r="K24" t="s">
        <v>233</v>
      </c>
      <c r="L24" t="s">
        <v>233</v>
      </c>
      <c r="M24" t="s">
        <v>233</v>
      </c>
      <c r="N24" s="27">
        <f>[14]TRAC_rates!F22</f>
        <v>0</v>
      </c>
      <c r="O24" s="27">
        <f>[14]TRAC_rates!G22</f>
        <v>0</v>
      </c>
      <c r="P24" s="27">
        <f>[14]TRAC_rates!H22</f>
        <v>0</v>
      </c>
      <c r="Q24" s="27">
        <f>[14]TRAC_rates!I22</f>
        <v>0</v>
      </c>
      <c r="R24" s="27">
        <f>[14]TRAC_rates!J22</f>
        <v>0</v>
      </c>
      <c r="S24" s="27">
        <f>[14]TRAC_rates!K22</f>
        <v>0</v>
      </c>
      <c r="T24" s="27">
        <f>[14]TRAC_rates!L22</f>
        <v>0</v>
      </c>
      <c r="V24" s="27">
        <f>[14]TRAC_rates!N22</f>
        <v>0</v>
      </c>
      <c r="W24" s="27">
        <f>[14]TRAC_rates!O22</f>
        <v>0</v>
      </c>
      <c r="X24" s="27">
        <f>[14]TRAC_rates!P22</f>
        <v>0</v>
      </c>
      <c r="Y24" s="27">
        <f>[14]TRAC_rates!Q22</f>
        <v>0</v>
      </c>
      <c r="Z24" s="27">
        <f>[14]TRAC_rates!R22</f>
        <v>0</v>
      </c>
      <c r="AA24" s="27">
        <f>[14]TRAC_rates!S22</f>
        <v>0</v>
      </c>
      <c r="AB24" s="27">
        <f>[14]TRAC_rates!T22</f>
        <v>0</v>
      </c>
      <c r="AD24" s="27">
        <f>[14]TRAC_rates!V22</f>
        <v>0</v>
      </c>
      <c r="AE24" s="27">
        <f>[14]TRAC_rates!W22</f>
        <v>0</v>
      </c>
      <c r="AF24" s="27">
        <f>[14]TRAC_rates!X22</f>
        <v>0</v>
      </c>
      <c r="AG24" s="27">
        <f>[14]TRAC_rates!Y22</f>
        <v>0</v>
      </c>
      <c r="AH24" s="27">
        <f>[14]TRAC_rates!Z22</f>
        <v>0</v>
      </c>
      <c r="AI24" s="27">
        <f>[14]TRAC_rates!AA22</f>
        <v>0</v>
      </c>
      <c r="AJ24" s="27">
        <f>[14]TRAC_rates!AB22</f>
        <v>0</v>
      </c>
      <c r="AN24" s="27">
        <f t="shared" si="31"/>
        <v>0</v>
      </c>
      <c r="AO24" s="27">
        <f t="shared" ref="AO24:AT24" si="70">IF($F24="Y",O24,IF($F24="A",O24*$F$13,0))</f>
        <v>0</v>
      </c>
      <c r="AP24" s="27">
        <f t="shared" si="70"/>
        <v>0</v>
      </c>
      <c r="AQ24" s="27">
        <f t="shared" si="70"/>
        <v>0</v>
      </c>
      <c r="AR24" s="27">
        <f t="shared" si="70"/>
        <v>0</v>
      </c>
      <c r="AS24" s="27">
        <f t="shared" si="70"/>
        <v>0</v>
      </c>
      <c r="AT24" s="27">
        <f t="shared" si="70"/>
        <v>0</v>
      </c>
      <c r="AV24" s="27">
        <f t="shared" ref="AV24:BB24" si="71">IF($F24="Y",V24,IF($F24="A",V24*$F$13,0))</f>
        <v>0</v>
      </c>
      <c r="AW24" s="27">
        <f t="shared" si="71"/>
        <v>0</v>
      </c>
      <c r="AX24" s="27">
        <f t="shared" si="71"/>
        <v>0</v>
      </c>
      <c r="AY24" s="27">
        <f t="shared" si="71"/>
        <v>0</v>
      </c>
      <c r="AZ24" s="27">
        <f t="shared" si="71"/>
        <v>0</v>
      </c>
      <c r="BA24" s="27">
        <f t="shared" si="71"/>
        <v>0</v>
      </c>
      <c r="BB24" s="27">
        <f t="shared" si="71"/>
        <v>0</v>
      </c>
      <c r="BD24" s="27">
        <f t="shared" ref="BD24:BJ24" si="72">IF($F24="Y",AD24,IF($F24="A",AD24*$F$13,0))</f>
        <v>0</v>
      </c>
      <c r="BE24" s="27">
        <f t="shared" si="72"/>
        <v>0</v>
      </c>
      <c r="BF24" s="27">
        <f t="shared" si="72"/>
        <v>0</v>
      </c>
      <c r="BG24" s="27">
        <f t="shared" si="72"/>
        <v>0</v>
      </c>
      <c r="BH24" s="27">
        <f t="shared" si="72"/>
        <v>0</v>
      </c>
      <c r="BI24" s="27">
        <f t="shared" si="72"/>
        <v>0</v>
      </c>
      <c r="BJ24" s="27">
        <f t="shared" si="72"/>
        <v>0</v>
      </c>
      <c r="BN24" s="27">
        <f t="shared" si="3"/>
        <v>0</v>
      </c>
      <c r="BO24" s="27">
        <f t="shared" ref="BO24:BT24" si="73">IF(AND($F24="Y",$L24="Y"),O24,IF(AND($F24="A",$L24="A"),O24*$F$13*$L$13,IF(AND($F24="Y",$L24="A"),O24*$L$13,IF(AND($F24="A",$L24="Y"),O24*$F$13,0))))</f>
        <v>0</v>
      </c>
      <c r="BP24" s="27">
        <f t="shared" si="73"/>
        <v>0</v>
      </c>
      <c r="BQ24" s="27">
        <f t="shared" si="73"/>
        <v>0</v>
      </c>
      <c r="BR24" s="27">
        <f t="shared" si="73"/>
        <v>0</v>
      </c>
      <c r="BS24" s="27">
        <f t="shared" si="73"/>
        <v>0</v>
      </c>
      <c r="BT24" s="27">
        <f t="shared" si="73"/>
        <v>0</v>
      </c>
      <c r="BV24" s="27">
        <f t="shared" ref="BV24:CB24" si="74">IF(AND($F24="Y",$L24="Y"),V24,IF(AND($F24="A",$L24="A"),V24*$F$13*$L$13,IF(AND($F24="Y",$L24="A"),V24*$L$13,IF(AND($F24="A",$L24="Y"),V24*$F$13,0))))</f>
        <v>0</v>
      </c>
      <c r="BW24" s="27">
        <f t="shared" si="74"/>
        <v>0</v>
      </c>
      <c r="BX24" s="27">
        <f t="shared" si="74"/>
        <v>0</v>
      </c>
      <c r="BY24" s="27">
        <f t="shared" si="74"/>
        <v>0</v>
      </c>
      <c r="BZ24" s="27">
        <f t="shared" si="74"/>
        <v>0</v>
      </c>
      <c r="CA24" s="27">
        <f t="shared" si="74"/>
        <v>0</v>
      </c>
      <c r="CB24" s="27">
        <f t="shared" si="74"/>
        <v>0</v>
      </c>
      <c r="CD24" s="27">
        <f t="shared" ref="CD24:CJ24" si="75">IF(AND($F24="Y",$L24="Y"),AD24,IF(AND($F24="A",$L24="A"),AD24*$F$13*$L$13,IF(AND($F24="Y",$L24="A"),AD24*$L$13,IF(AND($F24="A",$L24="Y"),AD24*$F$13,0))))</f>
        <v>0</v>
      </c>
      <c r="CE24" s="27">
        <f t="shared" si="75"/>
        <v>0</v>
      </c>
      <c r="CF24" s="27">
        <f t="shared" si="75"/>
        <v>0</v>
      </c>
      <c r="CG24" s="27">
        <f t="shared" si="75"/>
        <v>0</v>
      </c>
      <c r="CH24" s="27">
        <f t="shared" si="75"/>
        <v>0</v>
      </c>
      <c r="CI24" s="27">
        <f t="shared" si="75"/>
        <v>0</v>
      </c>
      <c r="CJ24" s="27">
        <f t="shared" si="75"/>
        <v>0</v>
      </c>
      <c r="CN24" s="27">
        <f t="shared" si="38"/>
        <v>0</v>
      </c>
      <c r="CO24" s="27">
        <f t="shared" ref="CO24:CT24" si="76">IF(AND($F24="Y",$M24="Y"),O24,IF(AND($F24="A",$M24="A"),O24*$F$13*$M$13,IF(AND($F24="Y",$M24="A"),O24*$M$13,IF(AND($F24="A",$M24="Y"),O24*$F$13,0))))</f>
        <v>0</v>
      </c>
      <c r="CP24" s="27">
        <f t="shared" si="76"/>
        <v>0</v>
      </c>
      <c r="CQ24" s="27">
        <f t="shared" si="76"/>
        <v>0</v>
      </c>
      <c r="CR24" s="27">
        <f t="shared" si="76"/>
        <v>0</v>
      </c>
      <c r="CS24" s="27">
        <f t="shared" si="76"/>
        <v>0</v>
      </c>
      <c r="CT24" s="27">
        <f t="shared" si="76"/>
        <v>0</v>
      </c>
      <c r="CV24" s="27">
        <f t="shared" ref="CV24:DB24" si="77">IF(AND($F24="Y",$M24="Y"),V24,IF(AND($F24="A",$M24="A"),V24*$F$13*$M$13,IF(AND($F24="Y",$M24="A"),V24*$M$13,IF(AND($F24="A",$M24="Y"),V24*$F$13,0))))</f>
        <v>0</v>
      </c>
      <c r="CW24" s="27">
        <f t="shared" si="77"/>
        <v>0</v>
      </c>
      <c r="CX24" s="27">
        <f t="shared" si="77"/>
        <v>0</v>
      </c>
      <c r="CY24" s="27">
        <f t="shared" si="77"/>
        <v>0</v>
      </c>
      <c r="CZ24" s="27">
        <f t="shared" si="77"/>
        <v>0</v>
      </c>
      <c r="DA24" s="27">
        <f t="shared" si="77"/>
        <v>0</v>
      </c>
      <c r="DB24" s="27">
        <f t="shared" si="77"/>
        <v>0</v>
      </c>
      <c r="DD24" s="27">
        <f t="shared" ref="DD24:DJ24" si="78">IF(AND($F24="Y",$M24="Y"),AD24,IF(AND($F24="A",$M24="A"),AD24*$F$13*$M$13,IF(AND($F24="Y",$M24="A"),AD24*$M$13,IF(AND($F24="A",$M24="Y"),AD24*$F$13,0))))</f>
        <v>0</v>
      </c>
      <c r="DE24" s="27">
        <f t="shared" si="78"/>
        <v>0</v>
      </c>
      <c r="DF24" s="27">
        <f t="shared" si="78"/>
        <v>0</v>
      </c>
      <c r="DG24" s="27">
        <f t="shared" si="78"/>
        <v>0</v>
      </c>
      <c r="DH24" s="27">
        <f t="shared" si="78"/>
        <v>0</v>
      </c>
      <c r="DI24" s="27">
        <f t="shared" si="78"/>
        <v>0</v>
      </c>
      <c r="DJ24" s="27">
        <f t="shared" si="78"/>
        <v>0</v>
      </c>
      <c r="DN24" s="27">
        <f t="shared" si="42"/>
        <v>0</v>
      </c>
      <c r="DO24" s="27">
        <f t="shared" ref="DO24:DT24" si="79">IF($G24="Y",O24,IF($G24="A",O24*$G$13,0))</f>
        <v>0</v>
      </c>
      <c r="DP24" s="27">
        <f t="shared" si="79"/>
        <v>0</v>
      </c>
      <c r="DQ24" s="27">
        <f t="shared" si="79"/>
        <v>0</v>
      </c>
      <c r="DR24" s="27">
        <f t="shared" si="79"/>
        <v>0</v>
      </c>
      <c r="DS24" s="27">
        <f t="shared" si="79"/>
        <v>0</v>
      </c>
      <c r="DT24" s="27">
        <f t="shared" si="79"/>
        <v>0</v>
      </c>
      <c r="DV24" s="27">
        <f t="shared" ref="DV24:EB24" si="80">IF($G24="Y",V24,IF($G24="A",V24*$G$13,0))</f>
        <v>0</v>
      </c>
      <c r="DW24" s="27">
        <f t="shared" si="80"/>
        <v>0</v>
      </c>
      <c r="DX24" s="27">
        <f t="shared" si="80"/>
        <v>0</v>
      </c>
      <c r="DY24" s="27">
        <f t="shared" si="80"/>
        <v>0</v>
      </c>
      <c r="DZ24" s="27">
        <f t="shared" si="80"/>
        <v>0</v>
      </c>
      <c r="EA24" s="27">
        <f t="shared" si="80"/>
        <v>0</v>
      </c>
      <c r="EB24" s="27">
        <f t="shared" si="80"/>
        <v>0</v>
      </c>
      <c r="ED24" s="27">
        <f t="shared" ref="ED24:EJ24" si="81">IF($G24="Y",AD24,IF($G24="A",AD24*$G$13,0))</f>
        <v>0</v>
      </c>
      <c r="EE24" s="27">
        <f t="shared" si="81"/>
        <v>0</v>
      </c>
      <c r="EF24" s="27">
        <f t="shared" si="81"/>
        <v>0</v>
      </c>
      <c r="EG24" s="27">
        <f t="shared" si="81"/>
        <v>0</v>
      </c>
      <c r="EH24" s="27">
        <f t="shared" si="81"/>
        <v>0</v>
      </c>
      <c r="EI24" s="27">
        <f t="shared" si="81"/>
        <v>0</v>
      </c>
      <c r="EJ24" s="27">
        <f t="shared" si="81"/>
        <v>0</v>
      </c>
      <c r="EN24" s="27">
        <f t="shared" si="46"/>
        <v>0</v>
      </c>
      <c r="EO24" s="27">
        <f t="shared" ref="EO24:ET24" si="82">IF($L24="Y",O24,IF($L24="A",O24*$L$13,0))</f>
        <v>0</v>
      </c>
      <c r="EP24" s="27">
        <f t="shared" si="82"/>
        <v>0</v>
      </c>
      <c r="EQ24" s="27">
        <f t="shared" si="82"/>
        <v>0</v>
      </c>
      <c r="ER24" s="27">
        <f t="shared" si="82"/>
        <v>0</v>
      </c>
      <c r="ES24" s="27">
        <f t="shared" si="82"/>
        <v>0</v>
      </c>
      <c r="ET24" s="27">
        <f t="shared" si="82"/>
        <v>0</v>
      </c>
      <c r="EV24" s="27">
        <f t="shared" ref="EV24:FB24" si="83">IF($L24="Y",V24,IF($L24="A",V24*$L$13,0))</f>
        <v>0</v>
      </c>
      <c r="EW24" s="27">
        <f t="shared" si="83"/>
        <v>0</v>
      </c>
      <c r="EX24" s="27">
        <f t="shared" si="83"/>
        <v>0</v>
      </c>
      <c r="EY24" s="27">
        <f t="shared" si="83"/>
        <v>0</v>
      </c>
      <c r="EZ24" s="27">
        <f t="shared" si="83"/>
        <v>0</v>
      </c>
      <c r="FA24" s="27">
        <f t="shared" si="83"/>
        <v>0</v>
      </c>
      <c r="FB24" s="27">
        <f t="shared" si="83"/>
        <v>0</v>
      </c>
      <c r="FD24" s="27">
        <f t="shared" ref="FD24:FJ24" si="84">IF($L24="Y",AD24,IF($L24="A",AD24*$L$13,0))</f>
        <v>0</v>
      </c>
      <c r="FE24" s="27">
        <f t="shared" si="84"/>
        <v>0</v>
      </c>
      <c r="FF24" s="27">
        <f t="shared" si="84"/>
        <v>0</v>
      </c>
      <c r="FG24" s="27">
        <f t="shared" si="84"/>
        <v>0</v>
      </c>
      <c r="FH24" s="27">
        <f t="shared" si="84"/>
        <v>0</v>
      </c>
      <c r="FI24" s="27">
        <f t="shared" si="84"/>
        <v>0</v>
      </c>
      <c r="FJ24" s="27">
        <f t="shared" si="84"/>
        <v>0</v>
      </c>
      <c r="FN24" s="27">
        <f t="shared" si="50"/>
        <v>0</v>
      </c>
      <c r="FO24" s="27">
        <f t="shared" ref="FO24:FT24" si="85">IF($M24="Y",O24,IF($M24="A",O24*$M$13,0))</f>
        <v>0</v>
      </c>
      <c r="FP24" s="27">
        <f t="shared" si="85"/>
        <v>0</v>
      </c>
      <c r="FQ24" s="27">
        <f t="shared" si="85"/>
        <v>0</v>
      </c>
      <c r="FR24" s="27">
        <f t="shared" si="85"/>
        <v>0</v>
      </c>
      <c r="FS24" s="27">
        <f t="shared" si="85"/>
        <v>0</v>
      </c>
      <c r="FT24" s="27">
        <f t="shared" si="85"/>
        <v>0</v>
      </c>
      <c r="FV24" s="27">
        <f t="shared" ref="FV24:GB24" si="86">IF($M24="Y",V24,IF($M24="A",V24*$M$13,0))</f>
        <v>0</v>
      </c>
      <c r="FW24" s="27">
        <f t="shared" si="86"/>
        <v>0</v>
      </c>
      <c r="FX24" s="27">
        <f t="shared" si="86"/>
        <v>0</v>
      </c>
      <c r="FY24" s="27">
        <f t="shared" si="86"/>
        <v>0</v>
      </c>
      <c r="FZ24" s="27">
        <f t="shared" si="86"/>
        <v>0</v>
      </c>
      <c r="GA24" s="27">
        <f t="shared" si="86"/>
        <v>0</v>
      </c>
      <c r="GB24" s="27">
        <f t="shared" si="86"/>
        <v>0</v>
      </c>
      <c r="GD24" s="27">
        <f t="shared" ref="GD24:GJ24" si="87">IF($M24="Y",AD24,IF($M24="A",AD24*$M$13,0))</f>
        <v>0</v>
      </c>
      <c r="GE24" s="27">
        <f t="shared" si="87"/>
        <v>0</v>
      </c>
      <c r="GF24" s="27">
        <f t="shared" si="87"/>
        <v>0</v>
      </c>
      <c r="GG24" s="27">
        <f t="shared" si="87"/>
        <v>0</v>
      </c>
      <c r="GH24" s="27">
        <f t="shared" si="87"/>
        <v>0</v>
      </c>
      <c r="GI24" s="27">
        <f t="shared" si="87"/>
        <v>0</v>
      </c>
      <c r="GJ24" s="27">
        <f t="shared" si="87"/>
        <v>0</v>
      </c>
      <c r="GN24" s="27">
        <f t="shared" si="54"/>
        <v>0</v>
      </c>
      <c r="GO24" s="27">
        <f t="shared" ref="GO24:GT24" si="88">IF($I24="Y",O24,IF($I24="A",O24*$I$13,0))</f>
        <v>0</v>
      </c>
      <c r="GP24" s="27">
        <f t="shared" si="88"/>
        <v>0</v>
      </c>
      <c r="GQ24" s="27">
        <f t="shared" si="88"/>
        <v>0</v>
      </c>
      <c r="GR24" s="27">
        <f t="shared" si="88"/>
        <v>0</v>
      </c>
      <c r="GS24" s="27">
        <f t="shared" si="88"/>
        <v>0</v>
      </c>
      <c r="GT24" s="27">
        <f t="shared" si="88"/>
        <v>0</v>
      </c>
      <c r="GV24" s="27">
        <f t="shared" ref="GV24:HB24" si="89">IF($I24="Y",V24,IF($I24="A",V24*$I$13,0))</f>
        <v>0</v>
      </c>
      <c r="GW24" s="27">
        <f t="shared" si="89"/>
        <v>0</v>
      </c>
      <c r="GX24" s="27">
        <f t="shared" si="89"/>
        <v>0</v>
      </c>
      <c r="GY24" s="27">
        <f t="shared" si="89"/>
        <v>0</v>
      </c>
      <c r="GZ24" s="27">
        <f t="shared" si="89"/>
        <v>0</v>
      </c>
      <c r="HA24" s="27">
        <f t="shared" si="89"/>
        <v>0</v>
      </c>
      <c r="HB24" s="27">
        <f t="shared" si="89"/>
        <v>0</v>
      </c>
      <c r="HD24" s="27">
        <f t="shared" ref="HD24:HJ24" si="90">IF($I24="Y",AD24,IF($I24="A",AD24*$I$13,0))</f>
        <v>0</v>
      </c>
      <c r="HE24" s="27">
        <f t="shared" si="90"/>
        <v>0</v>
      </c>
      <c r="HF24" s="27">
        <f t="shared" si="90"/>
        <v>0</v>
      </c>
      <c r="HG24" s="27">
        <f t="shared" si="90"/>
        <v>0</v>
      </c>
      <c r="HH24" s="27">
        <f t="shared" si="90"/>
        <v>0</v>
      </c>
      <c r="HI24" s="27">
        <f t="shared" si="90"/>
        <v>0</v>
      </c>
      <c r="HJ24" s="27">
        <f t="shared" si="90"/>
        <v>0</v>
      </c>
      <c r="HN24" s="27">
        <f t="shared" si="58"/>
        <v>0</v>
      </c>
      <c r="HO24" s="27">
        <f t="shared" ref="HO24:HT24" si="91">IF($J24="Y",O24,IF($J24="A",O24*$J$13,0))</f>
        <v>0</v>
      </c>
      <c r="HP24" s="27">
        <f t="shared" si="91"/>
        <v>0</v>
      </c>
      <c r="HQ24" s="27">
        <f t="shared" si="91"/>
        <v>0</v>
      </c>
      <c r="HR24" s="27">
        <f t="shared" si="91"/>
        <v>0</v>
      </c>
      <c r="HS24" s="27">
        <f t="shared" si="91"/>
        <v>0</v>
      </c>
      <c r="HT24" s="27">
        <f t="shared" si="91"/>
        <v>0</v>
      </c>
      <c r="HV24" s="27">
        <f t="shared" ref="HV24:IB24" si="92">IF($J24="Y",V24,IF($J24="A",V24*$J$13,0))</f>
        <v>0</v>
      </c>
      <c r="HW24" s="27">
        <f t="shared" si="92"/>
        <v>0</v>
      </c>
      <c r="HX24" s="27">
        <f t="shared" si="92"/>
        <v>0</v>
      </c>
      <c r="HY24" s="27">
        <f t="shared" si="92"/>
        <v>0</v>
      </c>
      <c r="HZ24" s="27">
        <f t="shared" si="92"/>
        <v>0</v>
      </c>
      <c r="IA24" s="27">
        <f t="shared" si="92"/>
        <v>0</v>
      </c>
      <c r="IB24" s="27">
        <f t="shared" si="92"/>
        <v>0</v>
      </c>
      <c r="ID24" s="27">
        <f t="shared" ref="ID24:IJ24" si="93">IF($J24="Y",AD24,IF($J24="A",AD24*$J$13,0))</f>
        <v>0</v>
      </c>
      <c r="IE24" s="27">
        <f t="shared" si="93"/>
        <v>0</v>
      </c>
      <c r="IF24" s="27">
        <f t="shared" si="93"/>
        <v>0</v>
      </c>
      <c r="IG24" s="27">
        <f t="shared" si="93"/>
        <v>0</v>
      </c>
      <c r="IH24" s="27">
        <f t="shared" si="93"/>
        <v>0</v>
      </c>
      <c r="II24" s="27">
        <f t="shared" si="93"/>
        <v>0</v>
      </c>
      <c r="IJ24" s="27">
        <f t="shared" si="93"/>
        <v>0</v>
      </c>
      <c r="IN24" s="27">
        <f t="shared" si="62"/>
        <v>0</v>
      </c>
      <c r="IO24" s="27">
        <f t="shared" ref="IO24:IT24" si="94">IF(AND($J24="Y",$L24="Y"),O24,IF(AND($J24="A",$L24="A"),O24*$J$13*$L$13,IF(AND($J24="Y",$L24="A"),O24*$L$13,IF(AND($J24="A",$L24="Y"),O24*$J$13,0))))</f>
        <v>0</v>
      </c>
      <c r="IP24" s="27">
        <f t="shared" si="94"/>
        <v>0</v>
      </c>
      <c r="IQ24" s="27">
        <f t="shared" si="94"/>
        <v>0</v>
      </c>
      <c r="IR24" s="27">
        <f t="shared" si="94"/>
        <v>0</v>
      </c>
      <c r="IS24" s="27">
        <f t="shared" si="94"/>
        <v>0</v>
      </c>
      <c r="IT24" s="27">
        <f t="shared" si="94"/>
        <v>0</v>
      </c>
      <c r="IV24" s="27">
        <f t="shared" ref="IV24:JB24" si="95">IF(AND($J24="Y",$L24="Y"),V24,IF(AND($J24="A",$L24="A"),V24*$J$13*$L$13,IF(AND($J24="Y",$L24="A"),V24*$L$13,IF(AND($J24="A",$L24="Y"),V24*$J$13,0))))</f>
        <v>0</v>
      </c>
      <c r="IW24" s="27">
        <f t="shared" si="95"/>
        <v>0</v>
      </c>
      <c r="IX24" s="27">
        <f t="shared" si="95"/>
        <v>0</v>
      </c>
      <c r="IY24" s="27">
        <f t="shared" si="95"/>
        <v>0</v>
      </c>
      <c r="IZ24" s="27">
        <f t="shared" si="95"/>
        <v>0</v>
      </c>
      <c r="JA24" s="27">
        <f t="shared" si="95"/>
        <v>0</v>
      </c>
      <c r="JB24" s="27">
        <f t="shared" si="95"/>
        <v>0</v>
      </c>
      <c r="JD24" s="27">
        <f t="shared" ref="JD24:JJ24" si="96">IF(AND($J24="Y",$L24="Y"),AD24,IF(AND($J24="A",$L24="A"),AD24*$J$13*$L$13,IF(AND($J24="Y",$L24="A"),AD24*$L$13,IF(AND($J24="A",$L24="Y"),AD24*$J$13,0))))</f>
        <v>0</v>
      </c>
      <c r="JE24" s="27">
        <f t="shared" si="96"/>
        <v>0</v>
      </c>
      <c r="JF24" s="27">
        <f t="shared" si="96"/>
        <v>0</v>
      </c>
      <c r="JG24" s="27">
        <f t="shared" si="96"/>
        <v>0</v>
      </c>
      <c r="JH24" s="27">
        <f t="shared" si="96"/>
        <v>0</v>
      </c>
      <c r="JI24" s="27">
        <f t="shared" si="96"/>
        <v>0</v>
      </c>
      <c r="JJ24" s="27">
        <f t="shared" si="96"/>
        <v>0</v>
      </c>
      <c r="JN24" s="27">
        <f t="shared" si="66"/>
        <v>0</v>
      </c>
      <c r="JO24" s="27">
        <f t="shared" ref="JO24:JT24" si="97">IF(AND($J24="Y",$M24="Y"),O24,IF(AND($J24="A",$M24="A"),O24*$J$13*$M$13,IF(AND($J24="Y",$M24="A"),O24*$M$13,IF(AND($J24="A",$M24="Y"),O24*$J$13,0))))</f>
        <v>0</v>
      </c>
      <c r="JP24" s="27">
        <f t="shared" si="97"/>
        <v>0</v>
      </c>
      <c r="JQ24" s="27">
        <f t="shared" si="97"/>
        <v>0</v>
      </c>
      <c r="JR24" s="27">
        <f t="shared" si="97"/>
        <v>0</v>
      </c>
      <c r="JS24" s="27">
        <f t="shared" si="97"/>
        <v>0</v>
      </c>
      <c r="JT24" s="27">
        <f t="shared" si="97"/>
        <v>0</v>
      </c>
      <c r="JV24" s="27">
        <f t="shared" ref="JV24:KB24" si="98">IF(AND($J24="Y",$M24="Y"),V24,IF(AND($J24="A",$M24="A"),V24*$J$13*$M$13,IF(AND($J24="Y",$M24="A"),V24*$M$13,IF(AND($J24="A",$M24="Y"),V24*$J$13,0))))</f>
        <v>0</v>
      </c>
      <c r="JW24" s="27">
        <f t="shared" si="98"/>
        <v>0</v>
      </c>
      <c r="JX24" s="27">
        <f t="shared" si="98"/>
        <v>0</v>
      </c>
      <c r="JY24" s="27">
        <f t="shared" si="98"/>
        <v>0</v>
      </c>
      <c r="JZ24" s="27">
        <f t="shared" si="98"/>
        <v>0</v>
      </c>
      <c r="KA24" s="27">
        <f t="shared" si="98"/>
        <v>0</v>
      </c>
      <c r="KB24" s="27">
        <f t="shared" si="98"/>
        <v>0</v>
      </c>
      <c r="KD24" s="27">
        <f t="shared" ref="KD24:KJ24" si="99">IF(AND($J24="Y",$M24="Y"),AD24,IF(AND($J24="A",$M24="A"),AD24*$J$13*$M$13,IF(AND($J24="Y",$M24="A"),AD24*$M$13,IF(AND($J24="A",$M24="Y"),AD24*$J$13,0))))</f>
        <v>0</v>
      </c>
      <c r="KE24" s="27">
        <f t="shared" si="99"/>
        <v>0</v>
      </c>
      <c r="KF24" s="27">
        <f t="shared" si="99"/>
        <v>0</v>
      </c>
      <c r="KG24" s="27">
        <f t="shared" si="99"/>
        <v>0</v>
      </c>
      <c r="KH24" s="27">
        <f t="shared" si="99"/>
        <v>0</v>
      </c>
      <c r="KI24" s="27">
        <f t="shared" si="99"/>
        <v>0</v>
      </c>
      <c r="KJ24" s="27">
        <f t="shared" si="99"/>
        <v>0</v>
      </c>
    </row>
    <row r="25" spans="1:296" x14ac:dyDescent="0.35">
      <c r="N25" s="186"/>
      <c r="O25" s="186"/>
      <c r="P25" s="186"/>
      <c r="Q25" s="186"/>
      <c r="R25" s="186"/>
      <c r="S25" s="186"/>
      <c r="T25" s="186"/>
      <c r="V25" s="186"/>
      <c r="W25" s="186"/>
      <c r="X25" s="186"/>
      <c r="Y25" s="186"/>
      <c r="Z25" s="186"/>
      <c r="AA25" s="186"/>
      <c r="AB25" s="186"/>
      <c r="AD25" s="186"/>
      <c r="AE25" s="186"/>
      <c r="AF25" s="186"/>
      <c r="AG25" s="186"/>
      <c r="AH25" s="186"/>
      <c r="AI25" s="186"/>
      <c r="AJ25" s="186"/>
      <c r="AN25" s="186"/>
      <c r="AO25" s="186"/>
      <c r="AP25" s="186"/>
      <c r="AQ25" s="186"/>
      <c r="AR25" s="186"/>
      <c r="AS25" s="186"/>
      <c r="AT25" s="186"/>
      <c r="AV25" s="186"/>
      <c r="AW25" s="186"/>
      <c r="AX25" s="186"/>
      <c r="AY25" s="186"/>
      <c r="AZ25" s="186"/>
      <c r="BA25" s="186"/>
      <c r="BB25" s="186"/>
      <c r="BD25" s="186"/>
      <c r="BE25" s="186"/>
      <c r="BF25" s="186"/>
      <c r="BG25" s="186"/>
      <c r="BH25" s="186"/>
      <c r="BI25" s="186"/>
      <c r="BJ25" s="186"/>
      <c r="BN25" s="186"/>
      <c r="BO25" s="186"/>
      <c r="BP25" s="186"/>
      <c r="BQ25" s="186"/>
      <c r="BR25" s="186"/>
      <c r="BS25" s="186"/>
      <c r="BT25" s="186"/>
      <c r="BV25" s="186"/>
      <c r="BW25" s="186"/>
      <c r="BX25" s="186"/>
      <c r="BY25" s="186"/>
      <c r="BZ25" s="186"/>
      <c r="CA25" s="186"/>
      <c r="CB25" s="186"/>
      <c r="CD25" s="186"/>
      <c r="CE25" s="186"/>
      <c r="CF25" s="186"/>
      <c r="CG25" s="186"/>
      <c r="CH25" s="186"/>
      <c r="CI25" s="186"/>
      <c r="CJ25" s="186"/>
      <c r="CN25" s="186"/>
      <c r="CO25" s="186"/>
      <c r="CP25" s="186"/>
      <c r="CQ25" s="186"/>
      <c r="CR25" s="186"/>
      <c r="CS25" s="186"/>
      <c r="CT25" s="186"/>
      <c r="CV25" s="186"/>
      <c r="CW25" s="186"/>
      <c r="CX25" s="186"/>
      <c r="CY25" s="186"/>
      <c r="CZ25" s="186"/>
      <c r="DA25" s="186"/>
      <c r="DB25" s="186"/>
      <c r="DD25" s="186"/>
      <c r="DE25" s="186"/>
      <c r="DF25" s="186"/>
      <c r="DG25" s="186"/>
      <c r="DH25" s="186"/>
      <c r="DI25" s="186"/>
      <c r="DJ25" s="186"/>
      <c r="DN25" s="186"/>
      <c r="DO25" s="186"/>
      <c r="DP25" s="186"/>
      <c r="DQ25" s="186"/>
      <c r="DR25" s="186"/>
      <c r="DS25" s="186"/>
      <c r="DT25" s="186"/>
      <c r="DV25" s="186"/>
      <c r="DW25" s="186"/>
      <c r="DX25" s="186"/>
      <c r="DY25" s="186"/>
      <c r="DZ25" s="186"/>
      <c r="EA25" s="186"/>
      <c r="EB25" s="186"/>
      <c r="ED25" s="186"/>
      <c r="EE25" s="186"/>
      <c r="EF25" s="186"/>
      <c r="EG25" s="186"/>
      <c r="EH25" s="186"/>
      <c r="EI25" s="186"/>
      <c r="EJ25" s="186"/>
      <c r="EN25" s="186"/>
      <c r="EO25" s="186"/>
      <c r="EP25" s="186"/>
      <c r="EQ25" s="186"/>
      <c r="ER25" s="186"/>
      <c r="ES25" s="186"/>
      <c r="ET25" s="186"/>
      <c r="EV25" s="186"/>
      <c r="EW25" s="186"/>
      <c r="EX25" s="186"/>
      <c r="EY25" s="186"/>
      <c r="EZ25" s="186"/>
      <c r="FA25" s="186"/>
      <c r="FB25" s="186"/>
      <c r="FD25" s="186"/>
      <c r="FE25" s="186"/>
      <c r="FF25" s="186"/>
      <c r="FG25" s="186"/>
      <c r="FH25" s="186"/>
      <c r="FI25" s="186"/>
      <c r="FJ25" s="186"/>
      <c r="FN25" s="186"/>
      <c r="FO25" s="186"/>
      <c r="FP25" s="186"/>
      <c r="FQ25" s="186"/>
      <c r="FR25" s="186"/>
      <c r="FS25" s="186"/>
      <c r="FT25" s="186"/>
      <c r="FV25" s="186"/>
      <c r="FW25" s="186"/>
      <c r="FX25" s="186"/>
      <c r="FY25" s="186"/>
      <c r="FZ25" s="186"/>
      <c r="GA25" s="186"/>
      <c r="GB25" s="186"/>
      <c r="GD25" s="186"/>
      <c r="GE25" s="186"/>
      <c r="GF25" s="186"/>
      <c r="GG25" s="186"/>
      <c r="GH25" s="186"/>
      <c r="GI25" s="186"/>
      <c r="GJ25" s="186"/>
      <c r="GN25" s="186"/>
      <c r="GO25" s="186"/>
      <c r="GP25" s="186"/>
      <c r="GQ25" s="186"/>
      <c r="GR25" s="186"/>
      <c r="GS25" s="186"/>
      <c r="GT25" s="186"/>
      <c r="GV25" s="186"/>
      <c r="GW25" s="186"/>
      <c r="GX25" s="186"/>
      <c r="GY25" s="186"/>
      <c r="GZ25" s="186"/>
      <c r="HA25" s="186"/>
      <c r="HB25" s="186"/>
      <c r="HD25" s="186"/>
      <c r="HE25" s="186"/>
      <c r="HF25" s="186"/>
      <c r="HG25" s="186"/>
      <c r="HH25" s="186"/>
      <c r="HI25" s="186"/>
      <c r="HJ25" s="186"/>
      <c r="HN25" s="186"/>
      <c r="HO25" s="186"/>
      <c r="HP25" s="186"/>
      <c r="HQ25" s="186"/>
      <c r="HR25" s="186"/>
      <c r="HS25" s="186"/>
      <c r="HT25" s="186"/>
      <c r="HV25" s="186"/>
      <c r="HW25" s="186"/>
      <c r="HX25" s="186"/>
      <c r="HY25" s="186"/>
      <c r="HZ25" s="186"/>
      <c r="IA25" s="186"/>
      <c r="IB25" s="186"/>
      <c r="ID25" s="186"/>
      <c r="IE25" s="186"/>
      <c r="IF25" s="186"/>
      <c r="IG25" s="186"/>
      <c r="IH25" s="186"/>
      <c r="II25" s="186"/>
      <c r="IJ25" s="186"/>
      <c r="IN25" s="186"/>
      <c r="IO25" s="186"/>
      <c r="IP25" s="186"/>
      <c r="IQ25" s="186"/>
      <c r="IR25" s="186"/>
      <c r="IS25" s="186"/>
      <c r="IT25" s="186"/>
      <c r="IV25" s="186"/>
      <c r="IW25" s="186"/>
      <c r="IX25" s="186"/>
      <c r="IY25" s="186"/>
      <c r="IZ25" s="186"/>
      <c r="JA25" s="186"/>
      <c r="JB25" s="186"/>
      <c r="JD25" s="186"/>
      <c r="JE25" s="186"/>
      <c r="JF25" s="186"/>
      <c r="JG25" s="186"/>
      <c r="JH25" s="186"/>
      <c r="JI25" s="186"/>
      <c r="JJ25" s="186"/>
      <c r="JN25" s="186"/>
      <c r="JO25" s="186"/>
      <c r="JP25" s="186"/>
      <c r="JQ25" s="186"/>
      <c r="JR25" s="186"/>
      <c r="JS25" s="186"/>
      <c r="JT25" s="186"/>
      <c r="JV25" s="186"/>
      <c r="JW25" s="186"/>
      <c r="JX25" s="186"/>
      <c r="JY25" s="186"/>
      <c r="JZ25" s="186"/>
      <c r="KA25" s="186"/>
      <c r="KB25" s="186"/>
      <c r="KD25" s="186"/>
      <c r="KE25" s="186"/>
      <c r="KF25" s="186"/>
      <c r="KG25" s="186"/>
      <c r="KH25" s="186"/>
      <c r="KI25" s="186"/>
      <c r="KJ25" s="186"/>
    </row>
    <row r="26" spans="1:296" x14ac:dyDescent="0.35">
      <c r="A26" s="30" t="s">
        <v>84</v>
      </c>
      <c r="B26" s="30"/>
      <c r="C26" s="30"/>
      <c r="D26" s="30"/>
      <c r="E26" s="30"/>
      <c r="F26" t="s">
        <v>233</v>
      </c>
      <c r="G26" t="s">
        <v>233</v>
      </c>
      <c r="H26" t="s">
        <v>233</v>
      </c>
      <c r="I26" t="s">
        <v>233</v>
      </c>
      <c r="J26" t="s">
        <v>233</v>
      </c>
      <c r="K26" t="s">
        <v>233</v>
      </c>
      <c r="L26" t="s">
        <v>233</v>
      </c>
      <c r="M26" t="s">
        <v>233</v>
      </c>
      <c r="N26" s="27">
        <f>[14]TRAC_rates!F24</f>
        <v>1578.0954502688173</v>
      </c>
      <c r="O26" s="27">
        <f>[14]TRAC_rates!G24</f>
        <v>1552.627659574468</v>
      </c>
      <c r="P26" s="27">
        <f>[14]TRAC_rates!H24</f>
        <v>657.52697368421059</v>
      </c>
      <c r="Q26" s="27">
        <f>[14]TRAC_rates!I24</f>
        <v>384.11297297297295</v>
      </c>
      <c r="R26" s="27">
        <f>[14]TRAC_rates!J24</f>
        <v>1256.4466553480477</v>
      </c>
      <c r="S26" s="27">
        <f>[14]TRAC_rates!K24</f>
        <v>119.45454545454545</v>
      </c>
      <c r="T26" s="27">
        <f>[14]TRAC_rates!L24</f>
        <v>1249.0203327948307</v>
      </c>
      <c r="V26" s="27">
        <f>[14]TRAC_rates!N24</f>
        <v>1578.0954502688173</v>
      </c>
      <c r="W26" s="27">
        <f>[14]TRAC_rates!O24</f>
        <v>1552.627659574468</v>
      </c>
      <c r="X26" s="27">
        <f>[14]TRAC_rates!P24</f>
        <v>657.52697368421059</v>
      </c>
      <c r="Y26" s="27">
        <f>[14]TRAC_rates!Q24</f>
        <v>384.11297297297295</v>
      </c>
      <c r="Z26" s="27">
        <f>[14]TRAC_rates!R24</f>
        <v>1256.4466553480477</v>
      </c>
      <c r="AA26" s="27">
        <f>[14]TRAC_rates!S24</f>
        <v>119.45454545454545</v>
      </c>
      <c r="AB26" s="27">
        <f>[14]TRAC_rates!T24</f>
        <v>1249.0203327948307</v>
      </c>
      <c r="AD26" s="27">
        <f>[14]TRAC_rates!V24</f>
        <v>1578.0954502688173</v>
      </c>
      <c r="AE26" s="27">
        <f>[14]TRAC_rates!W24</f>
        <v>1552.627659574468</v>
      </c>
      <c r="AF26" s="27">
        <f>[14]TRAC_rates!X24</f>
        <v>657.52697368421059</v>
      </c>
      <c r="AG26" s="27">
        <f>[14]TRAC_rates!Y24</f>
        <v>384.11297297297295</v>
      </c>
      <c r="AH26" s="27">
        <f>[14]TRAC_rates!Z24</f>
        <v>1256.4466553480477</v>
      </c>
      <c r="AI26" s="27">
        <f>[14]TRAC_rates!AA24</f>
        <v>119.45454545454545</v>
      </c>
      <c r="AJ26" s="27">
        <f>[14]TRAC_rates!AB24</f>
        <v>1249.0203327948307</v>
      </c>
      <c r="AN26" s="27">
        <f t="shared" si="31"/>
        <v>1578.0954502688173</v>
      </c>
      <c r="AO26" s="27">
        <f t="shared" ref="AO26:AT26" si="100">IF($F26="Y",O26,IF($F26="A",O26*$F$13,0))</f>
        <v>1552.627659574468</v>
      </c>
      <c r="AP26" s="27">
        <f t="shared" si="100"/>
        <v>657.52697368421059</v>
      </c>
      <c r="AQ26" s="27">
        <f t="shared" si="100"/>
        <v>384.11297297297295</v>
      </c>
      <c r="AR26" s="27">
        <f t="shared" si="100"/>
        <v>1256.4466553480477</v>
      </c>
      <c r="AS26" s="27">
        <f t="shared" si="100"/>
        <v>119.45454545454545</v>
      </c>
      <c r="AT26" s="27">
        <f t="shared" si="100"/>
        <v>1249.0203327948307</v>
      </c>
      <c r="AV26" s="27">
        <f t="shared" ref="AV26:BB26" si="101">IF($F26="Y",V26,IF($F26="A",V26*$F$13,0))</f>
        <v>1578.0954502688173</v>
      </c>
      <c r="AW26" s="27">
        <f t="shared" si="101"/>
        <v>1552.627659574468</v>
      </c>
      <c r="AX26" s="27">
        <f t="shared" si="101"/>
        <v>657.52697368421059</v>
      </c>
      <c r="AY26" s="27">
        <f t="shared" si="101"/>
        <v>384.11297297297295</v>
      </c>
      <c r="AZ26" s="27">
        <f t="shared" si="101"/>
        <v>1256.4466553480477</v>
      </c>
      <c r="BA26" s="27">
        <f t="shared" si="101"/>
        <v>119.45454545454545</v>
      </c>
      <c r="BB26" s="27">
        <f t="shared" si="101"/>
        <v>1249.0203327948307</v>
      </c>
      <c r="BD26" s="27">
        <f t="shared" ref="BD26:BJ26" si="102">IF($F26="Y",AD26,IF($F26="A",AD26*$F$13,0))</f>
        <v>1578.0954502688173</v>
      </c>
      <c r="BE26" s="27">
        <f t="shared" si="102"/>
        <v>1552.627659574468</v>
      </c>
      <c r="BF26" s="27">
        <f t="shared" si="102"/>
        <v>657.52697368421059</v>
      </c>
      <c r="BG26" s="27">
        <f t="shared" si="102"/>
        <v>384.11297297297295</v>
      </c>
      <c r="BH26" s="27">
        <f t="shared" si="102"/>
        <v>1256.4466553480477</v>
      </c>
      <c r="BI26" s="27">
        <f t="shared" si="102"/>
        <v>119.45454545454545</v>
      </c>
      <c r="BJ26" s="27">
        <f t="shared" si="102"/>
        <v>1249.0203327948307</v>
      </c>
      <c r="BN26" s="27">
        <f t="shared" si="3"/>
        <v>1578.0954502688173</v>
      </c>
      <c r="BO26" s="27">
        <f t="shared" ref="BO26:BT26" si="103">IF(AND($F26="Y",$L26="Y"),O26,IF(AND($F26="A",$L26="A"),O26*$F$13*$L$13,IF(AND($F26="Y",$L26="A"),O26*$L$13,IF(AND($F26="A",$L26="Y"),O26*$F$13,0))))</f>
        <v>1552.627659574468</v>
      </c>
      <c r="BP26" s="27">
        <f t="shared" si="103"/>
        <v>657.52697368421059</v>
      </c>
      <c r="BQ26" s="27">
        <f t="shared" si="103"/>
        <v>384.11297297297295</v>
      </c>
      <c r="BR26" s="27">
        <f t="shared" si="103"/>
        <v>1256.4466553480477</v>
      </c>
      <c r="BS26" s="27">
        <f t="shared" si="103"/>
        <v>119.45454545454545</v>
      </c>
      <c r="BT26" s="27">
        <f t="shared" si="103"/>
        <v>1249.0203327948307</v>
      </c>
      <c r="BV26" s="27">
        <f t="shared" ref="BV26:CB26" si="104">IF(AND($F26="Y",$L26="Y"),V26,IF(AND($F26="A",$L26="A"),V26*$F$13*$L$13,IF(AND($F26="Y",$L26="A"),V26*$L$13,IF(AND($F26="A",$L26="Y"),V26*$F$13,0))))</f>
        <v>1578.0954502688173</v>
      </c>
      <c r="BW26" s="27">
        <f t="shared" si="104"/>
        <v>1552.627659574468</v>
      </c>
      <c r="BX26" s="27">
        <f t="shared" si="104"/>
        <v>657.52697368421059</v>
      </c>
      <c r="BY26" s="27">
        <f t="shared" si="104"/>
        <v>384.11297297297295</v>
      </c>
      <c r="BZ26" s="27">
        <f t="shared" si="104"/>
        <v>1256.4466553480477</v>
      </c>
      <c r="CA26" s="27">
        <f t="shared" si="104"/>
        <v>119.45454545454545</v>
      </c>
      <c r="CB26" s="27">
        <f t="shared" si="104"/>
        <v>1249.0203327948307</v>
      </c>
      <c r="CD26" s="27">
        <f t="shared" ref="CD26:CJ26" si="105">IF(AND($F26="Y",$L26="Y"),AD26,IF(AND($F26="A",$L26="A"),AD26*$F$13*$L$13,IF(AND($F26="Y",$L26="A"),AD26*$L$13,IF(AND($F26="A",$L26="Y"),AD26*$F$13,0))))</f>
        <v>1578.0954502688173</v>
      </c>
      <c r="CE26" s="27">
        <f t="shared" si="105"/>
        <v>1552.627659574468</v>
      </c>
      <c r="CF26" s="27">
        <f t="shared" si="105"/>
        <v>657.52697368421059</v>
      </c>
      <c r="CG26" s="27">
        <f t="shared" si="105"/>
        <v>384.11297297297295</v>
      </c>
      <c r="CH26" s="27">
        <f t="shared" si="105"/>
        <v>1256.4466553480477</v>
      </c>
      <c r="CI26" s="27">
        <f t="shared" si="105"/>
        <v>119.45454545454545</v>
      </c>
      <c r="CJ26" s="27">
        <f t="shared" si="105"/>
        <v>1249.0203327948307</v>
      </c>
      <c r="CN26" s="27">
        <f t="shared" si="38"/>
        <v>1578.0954502688173</v>
      </c>
      <c r="CO26" s="27">
        <f t="shared" ref="CO26:CT26" si="106">IF(AND($F26="Y",$M26="Y"),O26,IF(AND($F26="A",$M26="A"),O26*$F$13*$M$13,IF(AND($F26="Y",$M26="A"),O26*$M$13,IF(AND($F26="A",$M26="Y"),O26*$F$13,0))))</f>
        <v>1552.627659574468</v>
      </c>
      <c r="CP26" s="27">
        <f t="shared" si="106"/>
        <v>657.52697368421059</v>
      </c>
      <c r="CQ26" s="27">
        <f t="shared" si="106"/>
        <v>384.11297297297295</v>
      </c>
      <c r="CR26" s="27">
        <f t="shared" si="106"/>
        <v>1256.4466553480477</v>
      </c>
      <c r="CS26" s="27">
        <f t="shared" si="106"/>
        <v>119.45454545454545</v>
      </c>
      <c r="CT26" s="27">
        <f t="shared" si="106"/>
        <v>1249.0203327948307</v>
      </c>
      <c r="CV26" s="27">
        <f t="shared" ref="CV26:DB26" si="107">IF(AND($F26="Y",$M26="Y"),V26,IF(AND($F26="A",$M26="A"),V26*$F$13*$M$13,IF(AND($F26="Y",$M26="A"),V26*$M$13,IF(AND($F26="A",$M26="Y"),V26*$F$13,0))))</f>
        <v>1578.0954502688173</v>
      </c>
      <c r="CW26" s="27">
        <f t="shared" si="107"/>
        <v>1552.627659574468</v>
      </c>
      <c r="CX26" s="27">
        <f t="shared" si="107"/>
        <v>657.52697368421059</v>
      </c>
      <c r="CY26" s="27">
        <f t="shared" si="107"/>
        <v>384.11297297297295</v>
      </c>
      <c r="CZ26" s="27">
        <f t="shared" si="107"/>
        <v>1256.4466553480477</v>
      </c>
      <c r="DA26" s="27">
        <f t="shared" si="107"/>
        <v>119.45454545454545</v>
      </c>
      <c r="DB26" s="27">
        <f t="shared" si="107"/>
        <v>1249.0203327948307</v>
      </c>
      <c r="DD26" s="27">
        <f t="shared" ref="DD26:DJ26" si="108">IF(AND($F26="Y",$M26="Y"),AD26,IF(AND($F26="A",$M26="A"),AD26*$F$13*$M$13,IF(AND($F26="Y",$M26="A"),AD26*$M$13,IF(AND($F26="A",$M26="Y"),AD26*$F$13,0))))</f>
        <v>1578.0954502688173</v>
      </c>
      <c r="DE26" s="27">
        <f t="shared" si="108"/>
        <v>1552.627659574468</v>
      </c>
      <c r="DF26" s="27">
        <f t="shared" si="108"/>
        <v>657.52697368421059</v>
      </c>
      <c r="DG26" s="27">
        <f t="shared" si="108"/>
        <v>384.11297297297295</v>
      </c>
      <c r="DH26" s="27">
        <f t="shared" si="108"/>
        <v>1256.4466553480477</v>
      </c>
      <c r="DI26" s="27">
        <f t="shared" si="108"/>
        <v>119.45454545454545</v>
      </c>
      <c r="DJ26" s="27">
        <f t="shared" si="108"/>
        <v>1249.0203327948307</v>
      </c>
      <c r="DN26" s="27">
        <f t="shared" si="42"/>
        <v>1578.0954502688173</v>
      </c>
      <c r="DO26" s="27">
        <f t="shared" ref="DO26:DT26" si="109">IF($G26="Y",O26,IF($G26="A",O26*$G$13,0))</f>
        <v>1552.627659574468</v>
      </c>
      <c r="DP26" s="27">
        <f t="shared" si="109"/>
        <v>657.52697368421059</v>
      </c>
      <c r="DQ26" s="27">
        <f t="shared" si="109"/>
        <v>384.11297297297295</v>
      </c>
      <c r="DR26" s="27">
        <f t="shared" si="109"/>
        <v>1256.4466553480477</v>
      </c>
      <c r="DS26" s="27">
        <f t="shared" si="109"/>
        <v>119.45454545454545</v>
      </c>
      <c r="DT26" s="27">
        <f t="shared" si="109"/>
        <v>1249.0203327948307</v>
      </c>
      <c r="DV26" s="27">
        <f t="shared" ref="DV26:EB26" si="110">IF($G26="Y",V26,IF($G26="A",V26*$G$13,0))</f>
        <v>1578.0954502688173</v>
      </c>
      <c r="DW26" s="27">
        <f t="shared" si="110"/>
        <v>1552.627659574468</v>
      </c>
      <c r="DX26" s="27">
        <f t="shared" si="110"/>
        <v>657.52697368421059</v>
      </c>
      <c r="DY26" s="27">
        <f t="shared" si="110"/>
        <v>384.11297297297295</v>
      </c>
      <c r="DZ26" s="27">
        <f t="shared" si="110"/>
        <v>1256.4466553480477</v>
      </c>
      <c r="EA26" s="27">
        <f t="shared" si="110"/>
        <v>119.45454545454545</v>
      </c>
      <c r="EB26" s="27">
        <f t="shared" si="110"/>
        <v>1249.0203327948307</v>
      </c>
      <c r="ED26" s="27">
        <f t="shared" ref="ED26:EJ26" si="111">IF($G26="Y",AD26,IF($G26="A",AD26*$G$13,0))</f>
        <v>1578.0954502688173</v>
      </c>
      <c r="EE26" s="27">
        <f t="shared" si="111"/>
        <v>1552.627659574468</v>
      </c>
      <c r="EF26" s="27">
        <f t="shared" si="111"/>
        <v>657.52697368421059</v>
      </c>
      <c r="EG26" s="27">
        <f t="shared" si="111"/>
        <v>384.11297297297295</v>
      </c>
      <c r="EH26" s="27">
        <f t="shared" si="111"/>
        <v>1256.4466553480477</v>
      </c>
      <c r="EI26" s="27">
        <f t="shared" si="111"/>
        <v>119.45454545454545</v>
      </c>
      <c r="EJ26" s="27">
        <f t="shared" si="111"/>
        <v>1249.0203327948307</v>
      </c>
      <c r="EN26" s="27">
        <f t="shared" si="46"/>
        <v>1578.0954502688173</v>
      </c>
      <c r="EO26" s="27">
        <f t="shared" ref="EO26:ET26" si="112">IF($L26="Y",O26,IF($L26="A",O26*$L$13,0))</f>
        <v>1552.627659574468</v>
      </c>
      <c r="EP26" s="27">
        <f t="shared" si="112"/>
        <v>657.52697368421059</v>
      </c>
      <c r="EQ26" s="27">
        <f t="shared" si="112"/>
        <v>384.11297297297295</v>
      </c>
      <c r="ER26" s="27">
        <f t="shared" si="112"/>
        <v>1256.4466553480477</v>
      </c>
      <c r="ES26" s="27">
        <f t="shared" si="112"/>
        <v>119.45454545454545</v>
      </c>
      <c r="ET26" s="27">
        <f t="shared" si="112"/>
        <v>1249.0203327948307</v>
      </c>
      <c r="EV26" s="27">
        <f t="shared" ref="EV26:FB26" si="113">IF($L26="Y",V26,IF($L26="A",V26*$L$13,0))</f>
        <v>1578.0954502688173</v>
      </c>
      <c r="EW26" s="27">
        <f t="shared" si="113"/>
        <v>1552.627659574468</v>
      </c>
      <c r="EX26" s="27">
        <f t="shared" si="113"/>
        <v>657.52697368421059</v>
      </c>
      <c r="EY26" s="27">
        <f t="shared" si="113"/>
        <v>384.11297297297295</v>
      </c>
      <c r="EZ26" s="27">
        <f t="shared" si="113"/>
        <v>1256.4466553480477</v>
      </c>
      <c r="FA26" s="27">
        <f t="shared" si="113"/>
        <v>119.45454545454545</v>
      </c>
      <c r="FB26" s="27">
        <f t="shared" si="113"/>
        <v>1249.0203327948307</v>
      </c>
      <c r="FD26" s="27">
        <f t="shared" ref="FD26:FJ26" si="114">IF($L26="Y",AD26,IF($L26="A",AD26*$L$13,0))</f>
        <v>1578.0954502688173</v>
      </c>
      <c r="FE26" s="27">
        <f t="shared" si="114"/>
        <v>1552.627659574468</v>
      </c>
      <c r="FF26" s="27">
        <f t="shared" si="114"/>
        <v>657.52697368421059</v>
      </c>
      <c r="FG26" s="27">
        <f t="shared" si="114"/>
        <v>384.11297297297295</v>
      </c>
      <c r="FH26" s="27">
        <f t="shared" si="114"/>
        <v>1256.4466553480477</v>
      </c>
      <c r="FI26" s="27">
        <f t="shared" si="114"/>
        <v>119.45454545454545</v>
      </c>
      <c r="FJ26" s="27">
        <f t="shared" si="114"/>
        <v>1249.0203327948307</v>
      </c>
      <c r="FN26" s="27">
        <f t="shared" si="50"/>
        <v>1578.0954502688173</v>
      </c>
      <c r="FO26" s="27">
        <f t="shared" ref="FO26:FT26" si="115">IF($M26="Y",O26,IF($M26="A",O26*$M$13,0))</f>
        <v>1552.627659574468</v>
      </c>
      <c r="FP26" s="27">
        <f t="shared" si="115"/>
        <v>657.52697368421059</v>
      </c>
      <c r="FQ26" s="27">
        <f t="shared" si="115"/>
        <v>384.11297297297295</v>
      </c>
      <c r="FR26" s="27">
        <f t="shared" si="115"/>
        <v>1256.4466553480477</v>
      </c>
      <c r="FS26" s="27">
        <f t="shared" si="115"/>
        <v>119.45454545454545</v>
      </c>
      <c r="FT26" s="27">
        <f t="shared" si="115"/>
        <v>1249.0203327948307</v>
      </c>
      <c r="FV26" s="27">
        <f t="shared" ref="FV26:GB26" si="116">IF($M26="Y",V26,IF($M26="A",V26*$M$13,0))</f>
        <v>1578.0954502688173</v>
      </c>
      <c r="FW26" s="27">
        <f t="shared" si="116"/>
        <v>1552.627659574468</v>
      </c>
      <c r="FX26" s="27">
        <f t="shared" si="116"/>
        <v>657.52697368421059</v>
      </c>
      <c r="FY26" s="27">
        <f t="shared" si="116"/>
        <v>384.11297297297295</v>
      </c>
      <c r="FZ26" s="27">
        <f t="shared" si="116"/>
        <v>1256.4466553480477</v>
      </c>
      <c r="GA26" s="27">
        <f t="shared" si="116"/>
        <v>119.45454545454545</v>
      </c>
      <c r="GB26" s="27">
        <f t="shared" si="116"/>
        <v>1249.0203327948307</v>
      </c>
      <c r="GD26" s="27">
        <f t="shared" ref="GD26:GJ26" si="117">IF($M26="Y",AD26,IF($M26="A",AD26*$M$13,0))</f>
        <v>1578.0954502688173</v>
      </c>
      <c r="GE26" s="27">
        <f t="shared" si="117"/>
        <v>1552.627659574468</v>
      </c>
      <c r="GF26" s="27">
        <f t="shared" si="117"/>
        <v>657.52697368421059</v>
      </c>
      <c r="GG26" s="27">
        <f t="shared" si="117"/>
        <v>384.11297297297295</v>
      </c>
      <c r="GH26" s="27">
        <f t="shared" si="117"/>
        <v>1256.4466553480477</v>
      </c>
      <c r="GI26" s="27">
        <f t="shared" si="117"/>
        <v>119.45454545454545</v>
      </c>
      <c r="GJ26" s="27">
        <f t="shared" si="117"/>
        <v>1249.0203327948307</v>
      </c>
      <c r="GN26" s="27">
        <f t="shared" si="54"/>
        <v>1578.0954502688173</v>
      </c>
      <c r="GO26" s="27">
        <f t="shared" ref="GO26:GT26" si="118">IF($I26="Y",O26,IF($I26="A",O26*$I$13,0))</f>
        <v>1552.627659574468</v>
      </c>
      <c r="GP26" s="27">
        <f t="shared" si="118"/>
        <v>657.52697368421059</v>
      </c>
      <c r="GQ26" s="27">
        <f t="shared" si="118"/>
        <v>384.11297297297295</v>
      </c>
      <c r="GR26" s="27">
        <f t="shared" si="118"/>
        <v>1256.4466553480477</v>
      </c>
      <c r="GS26" s="27">
        <f t="shared" si="118"/>
        <v>119.45454545454545</v>
      </c>
      <c r="GT26" s="27">
        <f t="shared" si="118"/>
        <v>1249.0203327948307</v>
      </c>
      <c r="GV26" s="27">
        <f t="shared" ref="GV26:HB26" si="119">IF($I26="Y",V26,IF($I26="A",V26*$I$13,0))</f>
        <v>1578.0954502688173</v>
      </c>
      <c r="GW26" s="27">
        <f t="shared" si="119"/>
        <v>1552.627659574468</v>
      </c>
      <c r="GX26" s="27">
        <f t="shared" si="119"/>
        <v>657.52697368421059</v>
      </c>
      <c r="GY26" s="27">
        <f t="shared" si="119"/>
        <v>384.11297297297295</v>
      </c>
      <c r="GZ26" s="27">
        <f t="shared" si="119"/>
        <v>1256.4466553480477</v>
      </c>
      <c r="HA26" s="27">
        <f t="shared" si="119"/>
        <v>119.45454545454545</v>
      </c>
      <c r="HB26" s="27">
        <f t="shared" si="119"/>
        <v>1249.0203327948307</v>
      </c>
      <c r="HD26" s="27">
        <f t="shared" ref="HD26:HJ26" si="120">IF($I26="Y",AD26,IF($I26="A",AD26*$I$13,0))</f>
        <v>1578.0954502688173</v>
      </c>
      <c r="HE26" s="27">
        <f t="shared" si="120"/>
        <v>1552.627659574468</v>
      </c>
      <c r="HF26" s="27">
        <f t="shared" si="120"/>
        <v>657.52697368421059</v>
      </c>
      <c r="HG26" s="27">
        <f t="shared" si="120"/>
        <v>384.11297297297295</v>
      </c>
      <c r="HH26" s="27">
        <f t="shared" si="120"/>
        <v>1256.4466553480477</v>
      </c>
      <c r="HI26" s="27">
        <f t="shared" si="120"/>
        <v>119.45454545454545</v>
      </c>
      <c r="HJ26" s="27">
        <f t="shared" si="120"/>
        <v>1249.0203327948307</v>
      </c>
      <c r="HN26" s="27">
        <f t="shared" si="58"/>
        <v>1578.0954502688173</v>
      </c>
      <c r="HO26" s="27">
        <f t="shared" ref="HO26:HT26" si="121">IF($J26="Y",O26,IF($J26="A",O26*$J$13,0))</f>
        <v>1552.627659574468</v>
      </c>
      <c r="HP26" s="27">
        <f t="shared" si="121"/>
        <v>657.52697368421059</v>
      </c>
      <c r="HQ26" s="27">
        <f t="shared" si="121"/>
        <v>384.11297297297295</v>
      </c>
      <c r="HR26" s="27">
        <f t="shared" si="121"/>
        <v>1256.4466553480477</v>
      </c>
      <c r="HS26" s="27">
        <f t="shared" si="121"/>
        <v>119.45454545454545</v>
      </c>
      <c r="HT26" s="27">
        <f t="shared" si="121"/>
        <v>1249.0203327948307</v>
      </c>
      <c r="HV26" s="27">
        <f t="shared" ref="HV26:IB26" si="122">IF($J26="Y",V26,IF($J26="A",V26*$J$13,0))</f>
        <v>1578.0954502688173</v>
      </c>
      <c r="HW26" s="27">
        <f t="shared" si="122"/>
        <v>1552.627659574468</v>
      </c>
      <c r="HX26" s="27">
        <f t="shared" si="122"/>
        <v>657.52697368421059</v>
      </c>
      <c r="HY26" s="27">
        <f t="shared" si="122"/>
        <v>384.11297297297295</v>
      </c>
      <c r="HZ26" s="27">
        <f t="shared" si="122"/>
        <v>1256.4466553480477</v>
      </c>
      <c r="IA26" s="27">
        <f t="shared" si="122"/>
        <v>119.45454545454545</v>
      </c>
      <c r="IB26" s="27">
        <f t="shared" si="122"/>
        <v>1249.0203327948307</v>
      </c>
      <c r="ID26" s="27">
        <f t="shared" ref="ID26:IJ26" si="123">IF($J26="Y",AD26,IF($J26="A",AD26*$J$13,0))</f>
        <v>1578.0954502688173</v>
      </c>
      <c r="IE26" s="27">
        <f t="shared" si="123"/>
        <v>1552.627659574468</v>
      </c>
      <c r="IF26" s="27">
        <f t="shared" si="123"/>
        <v>657.52697368421059</v>
      </c>
      <c r="IG26" s="27">
        <f t="shared" si="123"/>
        <v>384.11297297297295</v>
      </c>
      <c r="IH26" s="27">
        <f t="shared" si="123"/>
        <v>1256.4466553480477</v>
      </c>
      <c r="II26" s="27">
        <f t="shared" si="123"/>
        <v>119.45454545454545</v>
      </c>
      <c r="IJ26" s="27">
        <f t="shared" si="123"/>
        <v>1249.0203327948307</v>
      </c>
      <c r="IN26" s="27">
        <f t="shared" si="62"/>
        <v>1578.0954502688173</v>
      </c>
      <c r="IO26" s="27">
        <f t="shared" ref="IO26:IT26" si="124">IF(AND($J26="Y",$L26="Y"),O26,IF(AND($J26="A",$L26="A"),O26*$J$13*$L$13,IF(AND($J26="Y",$L26="A"),O26*$L$13,IF(AND($J26="A",$L26="Y"),O26*$J$13,0))))</f>
        <v>1552.627659574468</v>
      </c>
      <c r="IP26" s="27">
        <f t="shared" si="124"/>
        <v>657.52697368421059</v>
      </c>
      <c r="IQ26" s="27">
        <f t="shared" si="124"/>
        <v>384.11297297297295</v>
      </c>
      <c r="IR26" s="27">
        <f t="shared" si="124"/>
        <v>1256.4466553480477</v>
      </c>
      <c r="IS26" s="27">
        <f t="shared" si="124"/>
        <v>119.45454545454545</v>
      </c>
      <c r="IT26" s="27">
        <f t="shared" si="124"/>
        <v>1249.0203327948307</v>
      </c>
      <c r="IV26" s="27">
        <f t="shared" ref="IV26:JB26" si="125">IF(AND($J26="Y",$L26="Y"),V26,IF(AND($J26="A",$L26="A"),V26*$J$13*$L$13,IF(AND($J26="Y",$L26="A"),V26*$L$13,IF(AND($J26="A",$L26="Y"),V26*$J$13,0))))</f>
        <v>1578.0954502688173</v>
      </c>
      <c r="IW26" s="27">
        <f t="shared" si="125"/>
        <v>1552.627659574468</v>
      </c>
      <c r="IX26" s="27">
        <f t="shared" si="125"/>
        <v>657.52697368421059</v>
      </c>
      <c r="IY26" s="27">
        <f t="shared" si="125"/>
        <v>384.11297297297295</v>
      </c>
      <c r="IZ26" s="27">
        <f t="shared" si="125"/>
        <v>1256.4466553480477</v>
      </c>
      <c r="JA26" s="27">
        <f t="shared" si="125"/>
        <v>119.45454545454545</v>
      </c>
      <c r="JB26" s="27">
        <f t="shared" si="125"/>
        <v>1249.0203327948307</v>
      </c>
      <c r="JD26" s="27">
        <f t="shared" ref="JD26:JJ26" si="126">IF(AND($J26="Y",$L26="Y"),AD26,IF(AND($J26="A",$L26="A"),AD26*$J$13*$L$13,IF(AND($J26="Y",$L26="A"),AD26*$L$13,IF(AND($J26="A",$L26="Y"),AD26*$J$13,0))))</f>
        <v>1578.0954502688173</v>
      </c>
      <c r="JE26" s="27">
        <f t="shared" si="126"/>
        <v>1552.627659574468</v>
      </c>
      <c r="JF26" s="27">
        <f t="shared" si="126"/>
        <v>657.52697368421059</v>
      </c>
      <c r="JG26" s="27">
        <f t="shared" si="126"/>
        <v>384.11297297297295</v>
      </c>
      <c r="JH26" s="27">
        <f t="shared" si="126"/>
        <v>1256.4466553480477</v>
      </c>
      <c r="JI26" s="27">
        <f t="shared" si="126"/>
        <v>119.45454545454545</v>
      </c>
      <c r="JJ26" s="27">
        <f t="shared" si="126"/>
        <v>1249.0203327948307</v>
      </c>
      <c r="JN26" s="27">
        <f t="shared" si="66"/>
        <v>1578.0954502688173</v>
      </c>
      <c r="JO26" s="27">
        <f t="shared" ref="JO26:JT26" si="127">IF(AND($J26="Y",$M26="Y"),O26,IF(AND($J26="A",$M26="A"),O26*$J$13*$M$13,IF(AND($J26="Y",$M26="A"),O26*$M$13,IF(AND($J26="A",$M26="Y"),O26*$J$13,0))))</f>
        <v>1552.627659574468</v>
      </c>
      <c r="JP26" s="27">
        <f t="shared" si="127"/>
        <v>657.52697368421059</v>
      </c>
      <c r="JQ26" s="27">
        <f t="shared" si="127"/>
        <v>384.11297297297295</v>
      </c>
      <c r="JR26" s="27">
        <f t="shared" si="127"/>
        <v>1256.4466553480477</v>
      </c>
      <c r="JS26" s="27">
        <f t="shared" si="127"/>
        <v>119.45454545454545</v>
      </c>
      <c r="JT26" s="27">
        <f t="shared" si="127"/>
        <v>1249.0203327948307</v>
      </c>
      <c r="JV26" s="27">
        <f t="shared" ref="JV26:KB26" si="128">IF(AND($J26="Y",$M26="Y"),V26,IF(AND($J26="A",$M26="A"),V26*$J$13*$M$13,IF(AND($J26="Y",$M26="A"),V26*$M$13,IF(AND($J26="A",$M26="Y"),V26*$J$13,0))))</f>
        <v>1578.0954502688173</v>
      </c>
      <c r="JW26" s="27">
        <f t="shared" si="128"/>
        <v>1552.627659574468</v>
      </c>
      <c r="JX26" s="27">
        <f t="shared" si="128"/>
        <v>657.52697368421059</v>
      </c>
      <c r="JY26" s="27">
        <f t="shared" si="128"/>
        <v>384.11297297297295</v>
      </c>
      <c r="JZ26" s="27">
        <f t="shared" si="128"/>
        <v>1256.4466553480477</v>
      </c>
      <c r="KA26" s="27">
        <f t="shared" si="128"/>
        <v>119.45454545454545</v>
      </c>
      <c r="KB26" s="27">
        <f t="shared" si="128"/>
        <v>1249.0203327948307</v>
      </c>
      <c r="KD26" s="27">
        <f t="shared" ref="KD26:KJ26" si="129">IF(AND($J26="Y",$M26="Y"),AD26,IF(AND($J26="A",$M26="A"),AD26*$J$13*$M$13,IF(AND($J26="Y",$M26="A"),AD26*$M$13,IF(AND($J26="A",$M26="Y"),AD26*$J$13,0))))</f>
        <v>1578.0954502688173</v>
      </c>
      <c r="KE26" s="27">
        <f t="shared" si="129"/>
        <v>1552.627659574468</v>
      </c>
      <c r="KF26" s="27">
        <f t="shared" si="129"/>
        <v>657.52697368421059</v>
      </c>
      <c r="KG26" s="27">
        <f t="shared" si="129"/>
        <v>384.11297297297295</v>
      </c>
      <c r="KH26" s="27">
        <f t="shared" si="129"/>
        <v>1256.4466553480477</v>
      </c>
      <c r="KI26" s="27">
        <f t="shared" si="129"/>
        <v>119.45454545454545</v>
      </c>
      <c r="KJ26" s="27">
        <f t="shared" si="129"/>
        <v>1249.0203327948307</v>
      </c>
    </row>
    <row r="27" spans="1:296" x14ac:dyDescent="0.35">
      <c r="N27" s="186"/>
      <c r="O27" s="186"/>
      <c r="P27" s="186"/>
      <c r="Q27" s="186"/>
      <c r="R27" s="186"/>
      <c r="S27" s="186"/>
      <c r="T27" s="186"/>
      <c r="V27" s="186"/>
      <c r="W27" s="186"/>
      <c r="X27" s="186"/>
      <c r="Y27" s="186"/>
      <c r="Z27" s="186"/>
      <c r="AA27" s="186"/>
      <c r="AB27" s="186"/>
      <c r="AD27" s="186"/>
      <c r="AE27" s="186"/>
      <c r="AF27" s="186"/>
      <c r="AG27" s="186"/>
      <c r="AH27" s="186"/>
      <c r="AI27" s="186"/>
      <c r="AJ27" s="186"/>
      <c r="AN27" s="186"/>
      <c r="AO27" s="186"/>
      <c r="AP27" s="186"/>
      <c r="AQ27" s="186"/>
      <c r="AR27" s="186"/>
      <c r="AS27" s="186"/>
      <c r="AT27" s="186"/>
      <c r="AV27" s="186"/>
      <c r="AW27" s="186"/>
      <c r="AX27" s="186"/>
      <c r="AY27" s="186"/>
      <c r="AZ27" s="186"/>
      <c r="BA27" s="186"/>
      <c r="BB27" s="186"/>
      <c r="BD27" s="186"/>
      <c r="BE27" s="186"/>
      <c r="BF27" s="186"/>
      <c r="BG27" s="186"/>
      <c r="BH27" s="186"/>
      <c r="BI27" s="186"/>
      <c r="BJ27" s="186"/>
      <c r="BN27" s="186"/>
      <c r="BO27" s="186"/>
      <c r="BP27" s="186"/>
      <c r="BQ27" s="186"/>
      <c r="BR27" s="186"/>
      <c r="BS27" s="186"/>
      <c r="BT27" s="186"/>
      <c r="BV27" s="186"/>
      <c r="BW27" s="186"/>
      <c r="BX27" s="186"/>
      <c r="BY27" s="186"/>
      <c r="BZ27" s="186"/>
      <c r="CA27" s="186"/>
      <c r="CB27" s="186"/>
      <c r="CD27" s="186"/>
      <c r="CE27" s="186"/>
      <c r="CF27" s="186"/>
      <c r="CG27" s="186"/>
      <c r="CH27" s="186"/>
      <c r="CI27" s="186"/>
      <c r="CJ27" s="186"/>
      <c r="CN27" s="186"/>
      <c r="CO27" s="186"/>
      <c r="CP27" s="186"/>
      <c r="CQ27" s="186"/>
      <c r="CR27" s="186"/>
      <c r="CS27" s="186"/>
      <c r="CT27" s="186"/>
      <c r="CV27" s="186"/>
      <c r="CW27" s="186"/>
      <c r="CX27" s="186"/>
      <c r="CY27" s="186"/>
      <c r="CZ27" s="186"/>
      <c r="DA27" s="186"/>
      <c r="DB27" s="186"/>
      <c r="DD27" s="186"/>
      <c r="DE27" s="186"/>
      <c r="DF27" s="186"/>
      <c r="DG27" s="186"/>
      <c r="DH27" s="186"/>
      <c r="DI27" s="186"/>
      <c r="DJ27" s="186"/>
      <c r="DN27" s="186"/>
      <c r="DO27" s="186"/>
      <c r="DP27" s="186"/>
      <c r="DQ27" s="186"/>
      <c r="DR27" s="186"/>
      <c r="DS27" s="186"/>
      <c r="DT27" s="186"/>
      <c r="DV27" s="186"/>
      <c r="DW27" s="186"/>
      <c r="DX27" s="186"/>
      <c r="DY27" s="186"/>
      <c r="DZ27" s="186"/>
      <c r="EA27" s="186"/>
      <c r="EB27" s="186"/>
      <c r="ED27" s="186"/>
      <c r="EE27" s="186"/>
      <c r="EF27" s="186"/>
      <c r="EG27" s="186"/>
      <c r="EH27" s="186"/>
      <c r="EI27" s="186"/>
      <c r="EJ27" s="186"/>
      <c r="EN27" s="186"/>
      <c r="EO27" s="186"/>
      <c r="EP27" s="186"/>
      <c r="EQ27" s="186"/>
      <c r="ER27" s="186"/>
      <c r="ES27" s="186"/>
      <c r="ET27" s="186"/>
      <c r="EV27" s="186"/>
      <c r="EW27" s="186"/>
      <c r="EX27" s="186"/>
      <c r="EY27" s="186"/>
      <c r="EZ27" s="186"/>
      <c r="FA27" s="186"/>
      <c r="FB27" s="186"/>
      <c r="FD27" s="186"/>
      <c r="FE27" s="186"/>
      <c r="FF27" s="186"/>
      <c r="FG27" s="186"/>
      <c r="FH27" s="186"/>
      <c r="FI27" s="186"/>
      <c r="FJ27" s="186"/>
      <c r="FN27" s="186"/>
      <c r="FO27" s="186"/>
      <c r="FP27" s="186"/>
      <c r="FQ27" s="186"/>
      <c r="FR27" s="186"/>
      <c r="FS27" s="186"/>
      <c r="FT27" s="186"/>
      <c r="FV27" s="186"/>
      <c r="FW27" s="186"/>
      <c r="FX27" s="186"/>
      <c r="FY27" s="186"/>
      <c r="FZ27" s="186"/>
      <c r="GA27" s="186"/>
      <c r="GB27" s="186"/>
      <c r="GD27" s="186"/>
      <c r="GE27" s="186"/>
      <c r="GF27" s="186"/>
      <c r="GG27" s="186"/>
      <c r="GH27" s="186"/>
      <c r="GI27" s="186"/>
      <c r="GJ27" s="186"/>
      <c r="GN27" s="186"/>
      <c r="GO27" s="186"/>
      <c r="GP27" s="186"/>
      <c r="GQ27" s="186"/>
      <c r="GR27" s="186"/>
      <c r="GS27" s="186"/>
      <c r="GT27" s="186"/>
      <c r="GV27" s="186"/>
      <c r="GW27" s="186"/>
      <c r="GX27" s="186"/>
      <c r="GY27" s="186"/>
      <c r="GZ27" s="186"/>
      <c r="HA27" s="186"/>
      <c r="HB27" s="186"/>
      <c r="HD27" s="186"/>
      <c r="HE27" s="186"/>
      <c r="HF27" s="186"/>
      <c r="HG27" s="186"/>
      <c r="HH27" s="186"/>
      <c r="HI27" s="186"/>
      <c r="HJ27" s="186"/>
      <c r="HN27" s="186"/>
      <c r="HO27" s="186"/>
      <c r="HP27" s="186"/>
      <c r="HQ27" s="186"/>
      <c r="HR27" s="186"/>
      <c r="HS27" s="186"/>
      <c r="HT27" s="186"/>
      <c r="HV27" s="186"/>
      <c r="HW27" s="186"/>
      <c r="HX27" s="186"/>
      <c r="HY27" s="186"/>
      <c r="HZ27" s="186"/>
      <c r="IA27" s="186"/>
      <c r="IB27" s="186"/>
      <c r="ID27" s="186"/>
      <c r="IE27" s="186"/>
      <c r="IF27" s="186"/>
      <c r="IG27" s="186"/>
      <c r="IH27" s="186"/>
      <c r="II27" s="186"/>
      <c r="IJ27" s="186"/>
      <c r="IN27" s="186"/>
      <c r="IO27" s="186"/>
      <c r="IP27" s="186"/>
      <c r="IQ27" s="186"/>
      <c r="IR27" s="186"/>
      <c r="IS27" s="186"/>
      <c r="IT27" s="186"/>
      <c r="IV27" s="186"/>
      <c r="IW27" s="186"/>
      <c r="IX27" s="186"/>
      <c r="IY27" s="186"/>
      <c r="IZ27" s="186"/>
      <c r="JA27" s="186"/>
      <c r="JB27" s="186"/>
      <c r="JD27" s="186"/>
      <c r="JE27" s="186"/>
      <c r="JF27" s="186"/>
      <c r="JG27" s="186"/>
      <c r="JH27" s="186"/>
      <c r="JI27" s="186"/>
      <c r="JJ27" s="186"/>
      <c r="JN27" s="186"/>
      <c r="JO27" s="186"/>
      <c r="JP27" s="186"/>
      <c r="JQ27" s="186"/>
      <c r="JR27" s="186"/>
      <c r="JS27" s="186"/>
      <c r="JT27" s="186"/>
      <c r="JV27" s="186"/>
      <c r="JW27" s="186"/>
      <c r="JX27" s="186"/>
      <c r="JY27" s="186"/>
      <c r="JZ27" s="186"/>
      <c r="KA27" s="186"/>
      <c r="KB27" s="186"/>
      <c r="KD27" s="186"/>
      <c r="KE27" s="186"/>
      <c r="KF27" s="186"/>
      <c r="KG27" s="186"/>
      <c r="KH27" s="186"/>
      <c r="KI27" s="186"/>
      <c r="KJ27" s="186"/>
    </row>
    <row r="28" spans="1:296" x14ac:dyDescent="0.35">
      <c r="A28" s="30" t="s">
        <v>85</v>
      </c>
      <c r="B28" s="30"/>
      <c r="C28" s="30"/>
      <c r="D28" s="30"/>
      <c r="E28" s="30"/>
      <c r="F28" t="s">
        <v>233</v>
      </c>
      <c r="G28" t="s">
        <v>233</v>
      </c>
      <c r="H28" t="s">
        <v>233</v>
      </c>
      <c r="I28" t="s">
        <v>233</v>
      </c>
      <c r="J28" t="s">
        <v>233</v>
      </c>
      <c r="K28" t="s">
        <v>233</v>
      </c>
      <c r="L28" t="s">
        <v>233</v>
      </c>
      <c r="M28" t="s">
        <v>233</v>
      </c>
      <c r="N28" s="27">
        <f>[14]TRAC_rates!F26</f>
        <v>0</v>
      </c>
      <c r="O28" s="27">
        <f>[14]TRAC_rates!G26</f>
        <v>0</v>
      </c>
      <c r="P28" s="27">
        <f>[14]TRAC_rates!H26</f>
        <v>0</v>
      </c>
      <c r="Q28" s="27">
        <f>[14]TRAC_rates!I26</f>
        <v>0</v>
      </c>
      <c r="R28" s="27">
        <f>[14]TRAC_rates!J26</f>
        <v>0</v>
      </c>
      <c r="S28" s="27">
        <f>[14]TRAC_rates!K26</f>
        <v>0</v>
      </c>
      <c r="T28" s="27">
        <f>[14]TRAC_rates!L26</f>
        <v>0</v>
      </c>
      <c r="V28" s="27">
        <f>[14]TRAC_rates!N26</f>
        <v>414.7796608417429</v>
      </c>
      <c r="W28" s="27">
        <f>[14]TRAC_rates!O26</f>
        <v>414.77966084174255</v>
      </c>
      <c r="X28" s="27">
        <f>[14]TRAC_rates!P26</f>
        <v>414.77966084174295</v>
      </c>
      <c r="Y28" s="27">
        <f>[14]TRAC_rates!Q26</f>
        <v>414.77966084174273</v>
      </c>
      <c r="Z28" s="27">
        <f>[14]TRAC_rates!R26</f>
        <v>414.77966084174295</v>
      </c>
      <c r="AA28" s="27">
        <f>[14]TRAC_rates!S26</f>
        <v>414.77966084174244</v>
      </c>
      <c r="AB28" s="27">
        <f>[14]TRAC_rates!T26</f>
        <v>414.77966084174278</v>
      </c>
      <c r="AD28" s="27">
        <f>[14]TRAC_rates!V26</f>
        <v>414.7796608417429</v>
      </c>
      <c r="AE28" s="27">
        <f>[14]TRAC_rates!W26</f>
        <v>414.77966084174255</v>
      </c>
      <c r="AF28" s="27">
        <f>[14]TRAC_rates!X26</f>
        <v>414.77966084174295</v>
      </c>
      <c r="AG28" s="27">
        <f>[14]TRAC_rates!Y26</f>
        <v>414.77966084174273</v>
      </c>
      <c r="AH28" s="27">
        <f>[14]TRAC_rates!Z26</f>
        <v>414.77966084174295</v>
      </c>
      <c r="AI28" s="27">
        <f>[14]TRAC_rates!AA26</f>
        <v>414.77966084174244</v>
      </c>
      <c r="AJ28" s="27">
        <f>[14]TRAC_rates!AB26</f>
        <v>414.77966084174278</v>
      </c>
      <c r="AN28" s="27">
        <f t="shared" si="31"/>
        <v>0</v>
      </c>
      <c r="AO28" s="27">
        <f t="shared" ref="AO28:AT28" si="130">IF($F28="Y",O28,IF($F28="A",O28*$F$13,0))</f>
        <v>0</v>
      </c>
      <c r="AP28" s="27">
        <f t="shared" si="130"/>
        <v>0</v>
      </c>
      <c r="AQ28" s="27">
        <f t="shared" si="130"/>
        <v>0</v>
      </c>
      <c r="AR28" s="27">
        <f t="shared" si="130"/>
        <v>0</v>
      </c>
      <c r="AS28" s="27">
        <f t="shared" si="130"/>
        <v>0</v>
      </c>
      <c r="AT28" s="27">
        <f t="shared" si="130"/>
        <v>0</v>
      </c>
      <c r="AV28" s="27">
        <f t="shared" ref="AV28:BB28" si="131">IF($F28="Y",V28,IF($F28="A",V28*$F$13,0))</f>
        <v>414.7796608417429</v>
      </c>
      <c r="AW28" s="27">
        <f t="shared" si="131"/>
        <v>414.77966084174255</v>
      </c>
      <c r="AX28" s="27">
        <f t="shared" si="131"/>
        <v>414.77966084174295</v>
      </c>
      <c r="AY28" s="27">
        <f t="shared" si="131"/>
        <v>414.77966084174273</v>
      </c>
      <c r="AZ28" s="27">
        <f t="shared" si="131"/>
        <v>414.77966084174295</v>
      </c>
      <c r="BA28" s="27">
        <f t="shared" si="131"/>
        <v>414.77966084174244</v>
      </c>
      <c r="BB28" s="27">
        <f t="shared" si="131"/>
        <v>414.77966084174278</v>
      </c>
      <c r="BD28" s="27">
        <f t="shared" ref="BD28:BJ28" si="132">IF($F28="Y",AD28,IF($F28="A",AD28*$F$13,0))</f>
        <v>414.7796608417429</v>
      </c>
      <c r="BE28" s="27">
        <f t="shared" si="132"/>
        <v>414.77966084174255</v>
      </c>
      <c r="BF28" s="27">
        <f t="shared" si="132"/>
        <v>414.77966084174295</v>
      </c>
      <c r="BG28" s="27">
        <f t="shared" si="132"/>
        <v>414.77966084174273</v>
      </c>
      <c r="BH28" s="27">
        <f t="shared" si="132"/>
        <v>414.77966084174295</v>
      </c>
      <c r="BI28" s="27">
        <f t="shared" si="132"/>
        <v>414.77966084174244</v>
      </c>
      <c r="BJ28" s="27">
        <f t="shared" si="132"/>
        <v>414.77966084174278</v>
      </c>
      <c r="BN28" s="27">
        <f t="shared" si="3"/>
        <v>0</v>
      </c>
      <c r="BO28" s="27">
        <f t="shared" ref="BO28:BT28" si="133">IF(AND($F28="Y",$L28="Y"),O28,IF(AND($F28="A",$L28="A"),O28*$F$13*$L$13,IF(AND($F28="Y",$L28="A"),O28*$L$13,IF(AND($F28="A",$L28="Y"),O28*$F$13,0))))</f>
        <v>0</v>
      </c>
      <c r="BP28" s="27">
        <f t="shared" si="133"/>
        <v>0</v>
      </c>
      <c r="BQ28" s="27">
        <f t="shared" si="133"/>
        <v>0</v>
      </c>
      <c r="BR28" s="27">
        <f t="shared" si="133"/>
        <v>0</v>
      </c>
      <c r="BS28" s="27">
        <f t="shared" si="133"/>
        <v>0</v>
      </c>
      <c r="BT28" s="27">
        <f t="shared" si="133"/>
        <v>0</v>
      </c>
      <c r="BV28" s="27">
        <f t="shared" ref="BV28:CB28" si="134">IF(AND($F28="Y",$L28="Y"),V28,IF(AND($F28="A",$L28="A"),V28*$F$13*$L$13,IF(AND($F28="Y",$L28="A"),V28*$L$13,IF(AND($F28="A",$L28="Y"),V28*$F$13,0))))</f>
        <v>414.7796608417429</v>
      </c>
      <c r="BW28" s="27">
        <f t="shared" si="134"/>
        <v>414.77966084174255</v>
      </c>
      <c r="BX28" s="27">
        <f t="shared" si="134"/>
        <v>414.77966084174295</v>
      </c>
      <c r="BY28" s="27">
        <f t="shared" si="134"/>
        <v>414.77966084174273</v>
      </c>
      <c r="BZ28" s="27">
        <f t="shared" si="134"/>
        <v>414.77966084174295</v>
      </c>
      <c r="CA28" s="27">
        <f t="shared" si="134"/>
        <v>414.77966084174244</v>
      </c>
      <c r="CB28" s="27">
        <f t="shared" si="134"/>
        <v>414.77966084174278</v>
      </c>
      <c r="CD28" s="27">
        <f t="shared" ref="CD28:CJ28" si="135">IF(AND($F28="Y",$L28="Y"),AD28,IF(AND($F28="A",$L28="A"),AD28*$F$13*$L$13,IF(AND($F28="Y",$L28="A"),AD28*$L$13,IF(AND($F28="A",$L28="Y"),AD28*$F$13,0))))</f>
        <v>414.7796608417429</v>
      </c>
      <c r="CE28" s="27">
        <f t="shared" si="135"/>
        <v>414.77966084174255</v>
      </c>
      <c r="CF28" s="27">
        <f t="shared" si="135"/>
        <v>414.77966084174295</v>
      </c>
      <c r="CG28" s="27">
        <f t="shared" si="135"/>
        <v>414.77966084174273</v>
      </c>
      <c r="CH28" s="27">
        <f t="shared" si="135"/>
        <v>414.77966084174295</v>
      </c>
      <c r="CI28" s="27">
        <f t="shared" si="135"/>
        <v>414.77966084174244</v>
      </c>
      <c r="CJ28" s="27">
        <f t="shared" si="135"/>
        <v>414.77966084174278</v>
      </c>
      <c r="CN28" s="27">
        <f t="shared" si="38"/>
        <v>0</v>
      </c>
      <c r="CO28" s="27">
        <f t="shared" ref="CO28:CT28" si="136">IF(AND($F28="Y",$M28="Y"),O28,IF(AND($F28="A",$M28="A"),O28*$F$13*$M$13,IF(AND($F28="Y",$M28="A"),O28*$M$13,IF(AND($F28="A",$M28="Y"),O28*$F$13,0))))</f>
        <v>0</v>
      </c>
      <c r="CP28" s="27">
        <f t="shared" si="136"/>
        <v>0</v>
      </c>
      <c r="CQ28" s="27">
        <f t="shared" si="136"/>
        <v>0</v>
      </c>
      <c r="CR28" s="27">
        <f t="shared" si="136"/>
        <v>0</v>
      </c>
      <c r="CS28" s="27">
        <f t="shared" si="136"/>
        <v>0</v>
      </c>
      <c r="CT28" s="27">
        <f t="shared" si="136"/>
        <v>0</v>
      </c>
      <c r="CV28" s="27">
        <f t="shared" ref="CV28:DB28" si="137">IF(AND($F28="Y",$M28="Y"),V28,IF(AND($F28="A",$M28="A"),V28*$F$13*$M$13,IF(AND($F28="Y",$M28="A"),V28*$M$13,IF(AND($F28="A",$M28="Y"),V28*$F$13,0))))</f>
        <v>414.7796608417429</v>
      </c>
      <c r="CW28" s="27">
        <f t="shared" si="137"/>
        <v>414.77966084174255</v>
      </c>
      <c r="CX28" s="27">
        <f t="shared" si="137"/>
        <v>414.77966084174295</v>
      </c>
      <c r="CY28" s="27">
        <f t="shared" si="137"/>
        <v>414.77966084174273</v>
      </c>
      <c r="CZ28" s="27">
        <f t="shared" si="137"/>
        <v>414.77966084174295</v>
      </c>
      <c r="DA28" s="27">
        <f t="shared" si="137"/>
        <v>414.77966084174244</v>
      </c>
      <c r="DB28" s="27">
        <f t="shared" si="137"/>
        <v>414.77966084174278</v>
      </c>
      <c r="DD28" s="27">
        <f t="shared" ref="DD28:DJ28" si="138">IF(AND($F28="Y",$M28="Y"),AD28,IF(AND($F28="A",$M28="A"),AD28*$F$13*$M$13,IF(AND($F28="Y",$M28="A"),AD28*$M$13,IF(AND($F28="A",$M28="Y"),AD28*$F$13,0))))</f>
        <v>414.7796608417429</v>
      </c>
      <c r="DE28" s="27">
        <f t="shared" si="138"/>
        <v>414.77966084174255</v>
      </c>
      <c r="DF28" s="27">
        <f t="shared" si="138"/>
        <v>414.77966084174295</v>
      </c>
      <c r="DG28" s="27">
        <f t="shared" si="138"/>
        <v>414.77966084174273</v>
      </c>
      <c r="DH28" s="27">
        <f t="shared" si="138"/>
        <v>414.77966084174295</v>
      </c>
      <c r="DI28" s="27">
        <f t="shared" si="138"/>
        <v>414.77966084174244</v>
      </c>
      <c r="DJ28" s="27">
        <f t="shared" si="138"/>
        <v>414.77966084174278</v>
      </c>
      <c r="DN28" s="27">
        <f t="shared" si="42"/>
        <v>0</v>
      </c>
      <c r="DO28" s="27">
        <f t="shared" ref="DO28:DT28" si="139">IF($G28="Y",O28,IF($G28="A",O28*$G$13,0))</f>
        <v>0</v>
      </c>
      <c r="DP28" s="27">
        <f t="shared" si="139"/>
        <v>0</v>
      </c>
      <c r="DQ28" s="27">
        <f t="shared" si="139"/>
        <v>0</v>
      </c>
      <c r="DR28" s="27">
        <f t="shared" si="139"/>
        <v>0</v>
      </c>
      <c r="DS28" s="27">
        <f t="shared" si="139"/>
        <v>0</v>
      </c>
      <c r="DT28" s="27">
        <f t="shared" si="139"/>
        <v>0</v>
      </c>
      <c r="DV28" s="27">
        <f t="shared" ref="DV28:EB28" si="140">IF($G28="Y",V28,IF($G28="A",V28*$G$13,0))</f>
        <v>414.7796608417429</v>
      </c>
      <c r="DW28" s="27">
        <f t="shared" si="140"/>
        <v>414.77966084174255</v>
      </c>
      <c r="DX28" s="27">
        <f t="shared" si="140"/>
        <v>414.77966084174295</v>
      </c>
      <c r="DY28" s="27">
        <f t="shared" si="140"/>
        <v>414.77966084174273</v>
      </c>
      <c r="DZ28" s="27">
        <f t="shared" si="140"/>
        <v>414.77966084174295</v>
      </c>
      <c r="EA28" s="27">
        <f t="shared" si="140"/>
        <v>414.77966084174244</v>
      </c>
      <c r="EB28" s="27">
        <f t="shared" si="140"/>
        <v>414.77966084174278</v>
      </c>
      <c r="ED28" s="27">
        <f t="shared" ref="ED28:EJ28" si="141">IF($G28="Y",AD28,IF($G28="A",AD28*$G$13,0))</f>
        <v>414.7796608417429</v>
      </c>
      <c r="EE28" s="27">
        <f t="shared" si="141"/>
        <v>414.77966084174255</v>
      </c>
      <c r="EF28" s="27">
        <f t="shared" si="141"/>
        <v>414.77966084174295</v>
      </c>
      <c r="EG28" s="27">
        <f t="shared" si="141"/>
        <v>414.77966084174273</v>
      </c>
      <c r="EH28" s="27">
        <f t="shared" si="141"/>
        <v>414.77966084174295</v>
      </c>
      <c r="EI28" s="27">
        <f t="shared" si="141"/>
        <v>414.77966084174244</v>
      </c>
      <c r="EJ28" s="27">
        <f t="shared" si="141"/>
        <v>414.77966084174278</v>
      </c>
      <c r="EN28" s="27">
        <f t="shared" si="46"/>
        <v>0</v>
      </c>
      <c r="EO28" s="27">
        <f t="shared" ref="EO28:ET28" si="142">IF($L28="Y",O28,IF($L28="A",O28*$L$13,0))</f>
        <v>0</v>
      </c>
      <c r="EP28" s="27">
        <f t="shared" si="142"/>
        <v>0</v>
      </c>
      <c r="EQ28" s="27">
        <f t="shared" si="142"/>
        <v>0</v>
      </c>
      <c r="ER28" s="27">
        <f t="shared" si="142"/>
        <v>0</v>
      </c>
      <c r="ES28" s="27">
        <f t="shared" si="142"/>
        <v>0</v>
      </c>
      <c r="ET28" s="27">
        <f t="shared" si="142"/>
        <v>0</v>
      </c>
      <c r="EV28" s="27">
        <f t="shared" ref="EV28:FB28" si="143">IF($L28="Y",V28,IF($L28="A",V28*$L$13,0))</f>
        <v>414.7796608417429</v>
      </c>
      <c r="EW28" s="27">
        <f t="shared" si="143"/>
        <v>414.77966084174255</v>
      </c>
      <c r="EX28" s="27">
        <f t="shared" si="143"/>
        <v>414.77966084174295</v>
      </c>
      <c r="EY28" s="27">
        <f t="shared" si="143"/>
        <v>414.77966084174273</v>
      </c>
      <c r="EZ28" s="27">
        <f t="shared" si="143"/>
        <v>414.77966084174295</v>
      </c>
      <c r="FA28" s="27">
        <f t="shared" si="143"/>
        <v>414.77966084174244</v>
      </c>
      <c r="FB28" s="27">
        <f t="shared" si="143"/>
        <v>414.77966084174278</v>
      </c>
      <c r="FD28" s="27">
        <f t="shared" ref="FD28:FJ28" si="144">IF($L28="Y",AD28,IF($L28="A",AD28*$L$13,0))</f>
        <v>414.7796608417429</v>
      </c>
      <c r="FE28" s="27">
        <f t="shared" si="144"/>
        <v>414.77966084174255</v>
      </c>
      <c r="FF28" s="27">
        <f t="shared" si="144"/>
        <v>414.77966084174295</v>
      </c>
      <c r="FG28" s="27">
        <f t="shared" si="144"/>
        <v>414.77966084174273</v>
      </c>
      <c r="FH28" s="27">
        <f t="shared" si="144"/>
        <v>414.77966084174295</v>
      </c>
      <c r="FI28" s="27">
        <f t="shared" si="144"/>
        <v>414.77966084174244</v>
      </c>
      <c r="FJ28" s="27">
        <f t="shared" si="144"/>
        <v>414.77966084174278</v>
      </c>
      <c r="FN28" s="27">
        <f t="shared" si="50"/>
        <v>0</v>
      </c>
      <c r="FO28" s="27">
        <f t="shared" ref="FO28:FT28" si="145">IF($M28="Y",O28,IF($M28="A",O28*$M$13,0))</f>
        <v>0</v>
      </c>
      <c r="FP28" s="27">
        <f t="shared" si="145"/>
        <v>0</v>
      </c>
      <c r="FQ28" s="27">
        <f t="shared" si="145"/>
        <v>0</v>
      </c>
      <c r="FR28" s="27">
        <f t="shared" si="145"/>
        <v>0</v>
      </c>
      <c r="FS28" s="27">
        <f t="shared" si="145"/>
        <v>0</v>
      </c>
      <c r="FT28" s="27">
        <f t="shared" si="145"/>
        <v>0</v>
      </c>
      <c r="FV28" s="27">
        <f t="shared" ref="FV28:GB28" si="146">IF($M28="Y",V28,IF($M28="A",V28*$M$13,0))</f>
        <v>414.7796608417429</v>
      </c>
      <c r="FW28" s="27">
        <f t="shared" si="146"/>
        <v>414.77966084174255</v>
      </c>
      <c r="FX28" s="27">
        <f t="shared" si="146"/>
        <v>414.77966084174295</v>
      </c>
      <c r="FY28" s="27">
        <f t="shared" si="146"/>
        <v>414.77966084174273</v>
      </c>
      <c r="FZ28" s="27">
        <f t="shared" si="146"/>
        <v>414.77966084174295</v>
      </c>
      <c r="GA28" s="27">
        <f t="shared" si="146"/>
        <v>414.77966084174244</v>
      </c>
      <c r="GB28" s="27">
        <f t="shared" si="146"/>
        <v>414.77966084174278</v>
      </c>
      <c r="GD28" s="27">
        <f t="shared" ref="GD28:GJ28" si="147">IF($M28="Y",AD28,IF($M28="A",AD28*$M$13,0))</f>
        <v>414.7796608417429</v>
      </c>
      <c r="GE28" s="27">
        <f t="shared" si="147"/>
        <v>414.77966084174255</v>
      </c>
      <c r="GF28" s="27">
        <f t="shared" si="147"/>
        <v>414.77966084174295</v>
      </c>
      <c r="GG28" s="27">
        <f t="shared" si="147"/>
        <v>414.77966084174273</v>
      </c>
      <c r="GH28" s="27">
        <f t="shared" si="147"/>
        <v>414.77966084174295</v>
      </c>
      <c r="GI28" s="27">
        <f t="shared" si="147"/>
        <v>414.77966084174244</v>
      </c>
      <c r="GJ28" s="27">
        <f t="shared" si="147"/>
        <v>414.77966084174278</v>
      </c>
      <c r="GN28" s="27">
        <f t="shared" si="54"/>
        <v>0</v>
      </c>
      <c r="GO28" s="27">
        <f t="shared" ref="GO28:GT28" si="148">IF($I28="Y",O28,IF($I28="A",O28*$I$13,0))</f>
        <v>0</v>
      </c>
      <c r="GP28" s="27">
        <f t="shared" si="148"/>
        <v>0</v>
      </c>
      <c r="GQ28" s="27">
        <f t="shared" si="148"/>
        <v>0</v>
      </c>
      <c r="GR28" s="27">
        <f t="shared" si="148"/>
        <v>0</v>
      </c>
      <c r="GS28" s="27">
        <f t="shared" si="148"/>
        <v>0</v>
      </c>
      <c r="GT28" s="27">
        <f t="shared" si="148"/>
        <v>0</v>
      </c>
      <c r="GV28" s="27">
        <f t="shared" ref="GV28:HB28" si="149">IF($I28="Y",V28,IF($I28="A",V28*$I$13,0))</f>
        <v>414.7796608417429</v>
      </c>
      <c r="GW28" s="27">
        <f t="shared" si="149"/>
        <v>414.77966084174255</v>
      </c>
      <c r="GX28" s="27">
        <f t="shared" si="149"/>
        <v>414.77966084174295</v>
      </c>
      <c r="GY28" s="27">
        <f t="shared" si="149"/>
        <v>414.77966084174273</v>
      </c>
      <c r="GZ28" s="27">
        <f t="shared" si="149"/>
        <v>414.77966084174295</v>
      </c>
      <c r="HA28" s="27">
        <f t="shared" si="149"/>
        <v>414.77966084174244</v>
      </c>
      <c r="HB28" s="27">
        <f t="shared" si="149"/>
        <v>414.77966084174278</v>
      </c>
      <c r="HD28" s="27">
        <f t="shared" ref="HD28:HJ28" si="150">IF($I28="Y",AD28,IF($I28="A",AD28*$I$13,0))</f>
        <v>414.7796608417429</v>
      </c>
      <c r="HE28" s="27">
        <f t="shared" si="150"/>
        <v>414.77966084174255</v>
      </c>
      <c r="HF28" s="27">
        <f t="shared" si="150"/>
        <v>414.77966084174295</v>
      </c>
      <c r="HG28" s="27">
        <f t="shared" si="150"/>
        <v>414.77966084174273</v>
      </c>
      <c r="HH28" s="27">
        <f t="shared" si="150"/>
        <v>414.77966084174295</v>
      </c>
      <c r="HI28" s="27">
        <f t="shared" si="150"/>
        <v>414.77966084174244</v>
      </c>
      <c r="HJ28" s="27">
        <f t="shared" si="150"/>
        <v>414.77966084174278</v>
      </c>
      <c r="HN28" s="27">
        <f t="shared" si="58"/>
        <v>0</v>
      </c>
      <c r="HO28" s="27">
        <f t="shared" ref="HO28:HT28" si="151">IF($J28="Y",O28,IF($J28="A",O28*$J$13,0))</f>
        <v>0</v>
      </c>
      <c r="HP28" s="27">
        <f t="shared" si="151"/>
        <v>0</v>
      </c>
      <c r="HQ28" s="27">
        <f t="shared" si="151"/>
        <v>0</v>
      </c>
      <c r="HR28" s="27">
        <f t="shared" si="151"/>
        <v>0</v>
      </c>
      <c r="HS28" s="27">
        <f t="shared" si="151"/>
        <v>0</v>
      </c>
      <c r="HT28" s="27">
        <f t="shared" si="151"/>
        <v>0</v>
      </c>
      <c r="HV28" s="27">
        <f t="shared" ref="HV28:IB28" si="152">IF($J28="Y",V28,IF($J28="A",V28*$J$13,0))</f>
        <v>414.7796608417429</v>
      </c>
      <c r="HW28" s="27">
        <f t="shared" si="152"/>
        <v>414.77966084174255</v>
      </c>
      <c r="HX28" s="27">
        <f t="shared" si="152"/>
        <v>414.77966084174295</v>
      </c>
      <c r="HY28" s="27">
        <f t="shared" si="152"/>
        <v>414.77966084174273</v>
      </c>
      <c r="HZ28" s="27">
        <f t="shared" si="152"/>
        <v>414.77966084174295</v>
      </c>
      <c r="IA28" s="27">
        <f t="shared" si="152"/>
        <v>414.77966084174244</v>
      </c>
      <c r="IB28" s="27">
        <f t="shared" si="152"/>
        <v>414.77966084174278</v>
      </c>
      <c r="ID28" s="27">
        <f t="shared" ref="ID28:IJ28" si="153">IF($J28="Y",AD28,IF($J28="A",AD28*$J$13,0))</f>
        <v>414.7796608417429</v>
      </c>
      <c r="IE28" s="27">
        <f t="shared" si="153"/>
        <v>414.77966084174255</v>
      </c>
      <c r="IF28" s="27">
        <f t="shared" si="153"/>
        <v>414.77966084174295</v>
      </c>
      <c r="IG28" s="27">
        <f t="shared" si="153"/>
        <v>414.77966084174273</v>
      </c>
      <c r="IH28" s="27">
        <f t="shared" si="153"/>
        <v>414.77966084174295</v>
      </c>
      <c r="II28" s="27">
        <f t="shared" si="153"/>
        <v>414.77966084174244</v>
      </c>
      <c r="IJ28" s="27">
        <f t="shared" si="153"/>
        <v>414.77966084174278</v>
      </c>
      <c r="IN28" s="27">
        <f t="shared" si="62"/>
        <v>0</v>
      </c>
      <c r="IO28" s="27">
        <f t="shared" ref="IO28:IT28" si="154">IF(AND($J28="Y",$L28="Y"),O28,IF(AND($J28="A",$L28="A"),O28*$J$13*$L$13,IF(AND($J28="Y",$L28="A"),O28*$L$13,IF(AND($J28="A",$L28="Y"),O28*$J$13,0))))</f>
        <v>0</v>
      </c>
      <c r="IP28" s="27">
        <f t="shared" si="154"/>
        <v>0</v>
      </c>
      <c r="IQ28" s="27">
        <f t="shared" si="154"/>
        <v>0</v>
      </c>
      <c r="IR28" s="27">
        <f t="shared" si="154"/>
        <v>0</v>
      </c>
      <c r="IS28" s="27">
        <f t="shared" si="154"/>
        <v>0</v>
      </c>
      <c r="IT28" s="27">
        <f t="shared" si="154"/>
        <v>0</v>
      </c>
      <c r="IV28" s="27">
        <f t="shared" ref="IV28:JB28" si="155">IF(AND($J28="Y",$L28="Y"),V28,IF(AND($J28="A",$L28="A"),V28*$J$13*$L$13,IF(AND($J28="Y",$L28="A"),V28*$L$13,IF(AND($J28="A",$L28="Y"),V28*$J$13,0))))</f>
        <v>414.7796608417429</v>
      </c>
      <c r="IW28" s="27">
        <f t="shared" si="155"/>
        <v>414.77966084174255</v>
      </c>
      <c r="IX28" s="27">
        <f t="shared" si="155"/>
        <v>414.77966084174295</v>
      </c>
      <c r="IY28" s="27">
        <f t="shared" si="155"/>
        <v>414.77966084174273</v>
      </c>
      <c r="IZ28" s="27">
        <f t="shared" si="155"/>
        <v>414.77966084174295</v>
      </c>
      <c r="JA28" s="27">
        <f t="shared" si="155"/>
        <v>414.77966084174244</v>
      </c>
      <c r="JB28" s="27">
        <f t="shared" si="155"/>
        <v>414.77966084174278</v>
      </c>
      <c r="JD28" s="27">
        <f t="shared" ref="JD28:JJ28" si="156">IF(AND($J28="Y",$L28="Y"),AD28,IF(AND($J28="A",$L28="A"),AD28*$J$13*$L$13,IF(AND($J28="Y",$L28="A"),AD28*$L$13,IF(AND($J28="A",$L28="Y"),AD28*$J$13,0))))</f>
        <v>414.7796608417429</v>
      </c>
      <c r="JE28" s="27">
        <f t="shared" si="156"/>
        <v>414.77966084174255</v>
      </c>
      <c r="JF28" s="27">
        <f t="shared" si="156"/>
        <v>414.77966084174295</v>
      </c>
      <c r="JG28" s="27">
        <f t="shared" si="156"/>
        <v>414.77966084174273</v>
      </c>
      <c r="JH28" s="27">
        <f t="shared" si="156"/>
        <v>414.77966084174295</v>
      </c>
      <c r="JI28" s="27">
        <f t="shared" si="156"/>
        <v>414.77966084174244</v>
      </c>
      <c r="JJ28" s="27">
        <f t="shared" si="156"/>
        <v>414.77966084174278</v>
      </c>
      <c r="JN28" s="27">
        <f t="shared" si="66"/>
        <v>0</v>
      </c>
      <c r="JO28" s="27">
        <f t="shared" ref="JO28:JT28" si="157">IF(AND($J28="Y",$M28="Y"),O28,IF(AND($J28="A",$M28="A"),O28*$J$13*$M$13,IF(AND($J28="Y",$M28="A"),O28*$M$13,IF(AND($J28="A",$M28="Y"),O28*$J$13,0))))</f>
        <v>0</v>
      </c>
      <c r="JP28" s="27">
        <f t="shared" si="157"/>
        <v>0</v>
      </c>
      <c r="JQ28" s="27">
        <f t="shared" si="157"/>
        <v>0</v>
      </c>
      <c r="JR28" s="27">
        <f t="shared" si="157"/>
        <v>0</v>
      </c>
      <c r="JS28" s="27">
        <f t="shared" si="157"/>
        <v>0</v>
      </c>
      <c r="JT28" s="27">
        <f t="shared" si="157"/>
        <v>0</v>
      </c>
      <c r="JV28" s="27">
        <f t="shared" ref="JV28:KB28" si="158">IF(AND($J28="Y",$M28="Y"),V28,IF(AND($J28="A",$M28="A"),V28*$J$13*$M$13,IF(AND($J28="Y",$M28="A"),V28*$M$13,IF(AND($J28="A",$M28="Y"),V28*$J$13,0))))</f>
        <v>414.7796608417429</v>
      </c>
      <c r="JW28" s="27">
        <f t="shared" si="158"/>
        <v>414.77966084174255</v>
      </c>
      <c r="JX28" s="27">
        <f t="shared" si="158"/>
        <v>414.77966084174295</v>
      </c>
      <c r="JY28" s="27">
        <f t="shared" si="158"/>
        <v>414.77966084174273</v>
      </c>
      <c r="JZ28" s="27">
        <f t="shared" si="158"/>
        <v>414.77966084174295</v>
      </c>
      <c r="KA28" s="27">
        <f t="shared" si="158"/>
        <v>414.77966084174244</v>
      </c>
      <c r="KB28" s="27">
        <f t="shared" si="158"/>
        <v>414.77966084174278</v>
      </c>
      <c r="KD28" s="27">
        <f t="shared" ref="KD28:KJ28" si="159">IF(AND($J28="Y",$M28="Y"),AD28,IF(AND($J28="A",$M28="A"),AD28*$J$13*$M$13,IF(AND($J28="Y",$M28="A"),AD28*$M$13,IF(AND($J28="A",$M28="Y"),AD28*$J$13,0))))</f>
        <v>414.7796608417429</v>
      </c>
      <c r="KE28" s="27">
        <f t="shared" si="159"/>
        <v>414.77966084174255</v>
      </c>
      <c r="KF28" s="27">
        <f t="shared" si="159"/>
        <v>414.77966084174295</v>
      </c>
      <c r="KG28" s="27">
        <f t="shared" si="159"/>
        <v>414.77966084174273</v>
      </c>
      <c r="KH28" s="27">
        <f t="shared" si="159"/>
        <v>414.77966084174295</v>
      </c>
      <c r="KI28" s="27">
        <f t="shared" si="159"/>
        <v>414.77966084174244</v>
      </c>
      <c r="KJ28" s="27">
        <f t="shared" si="159"/>
        <v>414.77966084174278</v>
      </c>
    </row>
    <row r="29" spans="1:296" x14ac:dyDescent="0.35">
      <c r="N29" s="186"/>
      <c r="O29" s="186"/>
      <c r="P29" s="186"/>
      <c r="Q29" s="186"/>
      <c r="R29" s="186"/>
      <c r="S29" s="186"/>
      <c r="T29" s="186"/>
      <c r="V29" s="186"/>
      <c r="W29" s="186"/>
      <c r="X29" s="186"/>
      <c r="Y29" s="186"/>
      <c r="Z29" s="186"/>
      <c r="AA29" s="186"/>
      <c r="AB29" s="186"/>
      <c r="AD29" s="186"/>
      <c r="AE29" s="186"/>
      <c r="AF29" s="186"/>
      <c r="AG29" s="186"/>
      <c r="AH29" s="186"/>
      <c r="AI29" s="186"/>
      <c r="AJ29" s="186"/>
      <c r="AN29" s="186"/>
      <c r="AO29" s="186"/>
      <c r="AP29" s="186"/>
      <c r="AQ29" s="186"/>
      <c r="AR29" s="186"/>
      <c r="AS29" s="186"/>
      <c r="AT29" s="186"/>
      <c r="AV29" s="186"/>
      <c r="AW29" s="186"/>
      <c r="AX29" s="186"/>
      <c r="AY29" s="186"/>
      <c r="AZ29" s="186"/>
      <c r="BA29" s="186"/>
      <c r="BB29" s="186"/>
      <c r="BD29" s="186"/>
      <c r="BE29" s="186"/>
      <c r="BF29" s="186"/>
      <c r="BG29" s="186"/>
      <c r="BH29" s="186"/>
      <c r="BI29" s="186"/>
      <c r="BJ29" s="186"/>
      <c r="BN29" s="186"/>
      <c r="BO29" s="186"/>
      <c r="BP29" s="186"/>
      <c r="BQ29" s="186"/>
      <c r="BR29" s="186"/>
      <c r="BS29" s="186"/>
      <c r="BT29" s="186"/>
      <c r="BV29" s="186"/>
      <c r="BW29" s="186"/>
      <c r="BX29" s="186"/>
      <c r="BY29" s="186"/>
      <c r="BZ29" s="186"/>
      <c r="CA29" s="186"/>
      <c r="CB29" s="186"/>
      <c r="CD29" s="186"/>
      <c r="CE29" s="186"/>
      <c r="CF29" s="186"/>
      <c r="CG29" s="186"/>
      <c r="CH29" s="186"/>
      <c r="CI29" s="186"/>
      <c r="CJ29" s="186"/>
      <c r="CN29" s="186"/>
      <c r="CO29" s="186"/>
      <c r="CP29" s="186"/>
      <c r="CQ29" s="186"/>
      <c r="CR29" s="186"/>
      <c r="CS29" s="186"/>
      <c r="CT29" s="186"/>
      <c r="CV29" s="186"/>
      <c r="CW29" s="186"/>
      <c r="CX29" s="186"/>
      <c r="CY29" s="186"/>
      <c r="CZ29" s="186"/>
      <c r="DA29" s="186"/>
      <c r="DB29" s="186"/>
      <c r="DD29" s="186"/>
      <c r="DE29" s="186"/>
      <c r="DF29" s="186"/>
      <c r="DG29" s="186"/>
      <c r="DH29" s="186"/>
      <c r="DI29" s="186"/>
      <c r="DJ29" s="186"/>
      <c r="DN29" s="186"/>
      <c r="DO29" s="186"/>
      <c r="DP29" s="186"/>
      <c r="DQ29" s="186"/>
      <c r="DR29" s="186"/>
      <c r="DS29" s="186"/>
      <c r="DT29" s="186"/>
      <c r="DV29" s="186"/>
      <c r="DW29" s="186"/>
      <c r="DX29" s="186"/>
      <c r="DY29" s="186"/>
      <c r="DZ29" s="186"/>
      <c r="EA29" s="186"/>
      <c r="EB29" s="186"/>
      <c r="ED29" s="186"/>
      <c r="EE29" s="186"/>
      <c r="EF29" s="186"/>
      <c r="EG29" s="186"/>
      <c r="EH29" s="186"/>
      <c r="EI29" s="186"/>
      <c r="EJ29" s="186"/>
      <c r="EN29" s="186"/>
      <c r="EO29" s="186"/>
      <c r="EP29" s="186"/>
      <c r="EQ29" s="186"/>
      <c r="ER29" s="186"/>
      <c r="ES29" s="186"/>
      <c r="ET29" s="186"/>
      <c r="EV29" s="186"/>
      <c r="EW29" s="186"/>
      <c r="EX29" s="186"/>
      <c r="EY29" s="186"/>
      <c r="EZ29" s="186"/>
      <c r="FA29" s="186"/>
      <c r="FB29" s="186"/>
      <c r="FD29" s="186"/>
      <c r="FE29" s="186"/>
      <c r="FF29" s="186"/>
      <c r="FG29" s="186"/>
      <c r="FH29" s="186"/>
      <c r="FI29" s="186"/>
      <c r="FJ29" s="186"/>
      <c r="FN29" s="186"/>
      <c r="FO29" s="186"/>
      <c r="FP29" s="186"/>
      <c r="FQ29" s="186"/>
      <c r="FR29" s="186"/>
      <c r="FS29" s="186"/>
      <c r="FT29" s="186"/>
      <c r="FV29" s="186"/>
      <c r="FW29" s="186"/>
      <c r="FX29" s="186"/>
      <c r="FY29" s="186"/>
      <c r="FZ29" s="186"/>
      <c r="GA29" s="186"/>
      <c r="GB29" s="186"/>
      <c r="GD29" s="186"/>
      <c r="GE29" s="186"/>
      <c r="GF29" s="186"/>
      <c r="GG29" s="186"/>
      <c r="GH29" s="186"/>
      <c r="GI29" s="186"/>
      <c r="GJ29" s="186"/>
      <c r="GN29" s="186"/>
      <c r="GO29" s="186"/>
      <c r="GP29" s="186"/>
      <c r="GQ29" s="186"/>
      <c r="GR29" s="186"/>
      <c r="GS29" s="186"/>
      <c r="GT29" s="186"/>
      <c r="GV29" s="186"/>
      <c r="GW29" s="186"/>
      <c r="GX29" s="186"/>
      <c r="GY29" s="186"/>
      <c r="GZ29" s="186"/>
      <c r="HA29" s="186"/>
      <c r="HB29" s="186"/>
      <c r="HD29" s="186"/>
      <c r="HE29" s="186"/>
      <c r="HF29" s="186"/>
      <c r="HG29" s="186"/>
      <c r="HH29" s="186"/>
      <c r="HI29" s="186"/>
      <c r="HJ29" s="186"/>
      <c r="HN29" s="186"/>
      <c r="HO29" s="186"/>
      <c r="HP29" s="186"/>
      <c r="HQ29" s="186"/>
      <c r="HR29" s="186"/>
      <c r="HS29" s="186"/>
      <c r="HT29" s="186"/>
      <c r="HV29" s="186"/>
      <c r="HW29" s="186"/>
      <c r="HX29" s="186"/>
      <c r="HY29" s="186"/>
      <c r="HZ29" s="186"/>
      <c r="IA29" s="186"/>
      <c r="IB29" s="186"/>
      <c r="ID29" s="186"/>
      <c r="IE29" s="186"/>
      <c r="IF29" s="186"/>
      <c r="IG29" s="186"/>
      <c r="IH29" s="186"/>
      <c r="II29" s="186"/>
      <c r="IJ29" s="186"/>
      <c r="IN29" s="186"/>
      <c r="IO29" s="186"/>
      <c r="IP29" s="186"/>
      <c r="IQ29" s="186"/>
      <c r="IR29" s="186"/>
      <c r="IS29" s="186"/>
      <c r="IT29" s="186"/>
      <c r="IV29" s="186"/>
      <c r="IW29" s="186"/>
      <c r="IX29" s="186"/>
      <c r="IY29" s="186"/>
      <c r="IZ29" s="186"/>
      <c r="JA29" s="186"/>
      <c r="JB29" s="186"/>
      <c r="JD29" s="186"/>
      <c r="JE29" s="186"/>
      <c r="JF29" s="186"/>
      <c r="JG29" s="186"/>
      <c r="JH29" s="186"/>
      <c r="JI29" s="186"/>
      <c r="JJ29" s="186"/>
      <c r="JN29" s="186"/>
      <c r="JO29" s="186"/>
      <c r="JP29" s="186"/>
      <c r="JQ29" s="186"/>
      <c r="JR29" s="186"/>
      <c r="JS29" s="186"/>
      <c r="JT29" s="186"/>
      <c r="JV29" s="186"/>
      <c r="JW29" s="186"/>
      <c r="JX29" s="186"/>
      <c r="JY29" s="186"/>
      <c r="JZ29" s="186"/>
      <c r="KA29" s="186"/>
      <c r="KB29" s="186"/>
      <c r="KD29" s="186"/>
      <c r="KE29" s="186"/>
      <c r="KF29" s="186"/>
      <c r="KG29" s="186"/>
      <c r="KH29" s="186"/>
      <c r="KI29" s="186"/>
      <c r="KJ29" s="186"/>
    </row>
    <row r="30" spans="1:296" x14ac:dyDescent="0.35">
      <c r="N30" s="186"/>
      <c r="O30" s="186"/>
      <c r="P30" s="186"/>
      <c r="Q30" s="186"/>
      <c r="R30" s="186"/>
      <c r="S30" s="186"/>
      <c r="T30" s="186"/>
      <c r="V30" s="186"/>
      <c r="W30" s="186"/>
      <c r="X30" s="186"/>
      <c r="Y30" s="186"/>
      <c r="Z30" s="186"/>
      <c r="AA30" s="186"/>
      <c r="AB30" s="186"/>
      <c r="AD30" s="186"/>
      <c r="AE30" s="186"/>
      <c r="AF30" s="186"/>
      <c r="AG30" s="186"/>
      <c r="AH30" s="186"/>
      <c r="AI30" s="186"/>
      <c r="AJ30" s="186"/>
      <c r="AN30" s="186"/>
      <c r="AO30" s="186"/>
      <c r="AP30" s="186"/>
      <c r="AQ30" s="186"/>
      <c r="AR30" s="186"/>
      <c r="AS30" s="186"/>
      <c r="AT30" s="186"/>
      <c r="AV30" s="186"/>
      <c r="AW30" s="186"/>
      <c r="AX30" s="186"/>
      <c r="AY30" s="186"/>
      <c r="AZ30" s="186"/>
      <c r="BA30" s="186"/>
      <c r="BB30" s="186"/>
      <c r="BD30" s="186"/>
      <c r="BE30" s="186"/>
      <c r="BF30" s="186"/>
      <c r="BG30" s="186"/>
      <c r="BH30" s="186"/>
      <c r="BI30" s="186"/>
      <c r="BJ30" s="186"/>
      <c r="BN30" s="186"/>
      <c r="BO30" s="186"/>
      <c r="BP30" s="186"/>
      <c r="BQ30" s="186"/>
      <c r="BR30" s="186"/>
      <c r="BS30" s="186"/>
      <c r="BT30" s="186"/>
      <c r="BV30" s="186"/>
      <c r="BW30" s="186"/>
      <c r="BX30" s="186"/>
      <c r="BY30" s="186"/>
      <c r="BZ30" s="186"/>
      <c r="CA30" s="186"/>
      <c r="CB30" s="186"/>
      <c r="CD30" s="186"/>
      <c r="CE30" s="186"/>
      <c r="CF30" s="186"/>
      <c r="CG30" s="186"/>
      <c r="CH30" s="186"/>
      <c r="CI30" s="186"/>
      <c r="CJ30" s="186"/>
      <c r="CN30" s="186"/>
      <c r="CO30" s="186"/>
      <c r="CP30" s="186"/>
      <c r="CQ30" s="186"/>
      <c r="CR30" s="186"/>
      <c r="CS30" s="186"/>
      <c r="CT30" s="186"/>
      <c r="CV30" s="186"/>
      <c r="CW30" s="186"/>
      <c r="CX30" s="186"/>
      <c r="CY30" s="186"/>
      <c r="CZ30" s="186"/>
      <c r="DA30" s="186"/>
      <c r="DB30" s="186"/>
      <c r="DD30" s="186"/>
      <c r="DE30" s="186"/>
      <c r="DF30" s="186"/>
      <c r="DG30" s="186"/>
      <c r="DH30" s="186"/>
      <c r="DI30" s="186"/>
      <c r="DJ30" s="186"/>
      <c r="DN30" s="186"/>
      <c r="DO30" s="186"/>
      <c r="DP30" s="186"/>
      <c r="DQ30" s="186"/>
      <c r="DR30" s="186"/>
      <c r="DS30" s="186"/>
      <c r="DT30" s="186"/>
      <c r="DV30" s="186"/>
      <c r="DW30" s="186"/>
      <c r="DX30" s="186"/>
      <c r="DY30" s="186"/>
      <c r="DZ30" s="186"/>
      <c r="EA30" s="186"/>
      <c r="EB30" s="186"/>
      <c r="ED30" s="186"/>
      <c r="EE30" s="186"/>
      <c r="EF30" s="186"/>
      <c r="EG30" s="186"/>
      <c r="EH30" s="186"/>
      <c r="EI30" s="186"/>
      <c r="EJ30" s="186"/>
      <c r="EN30" s="186"/>
      <c r="EO30" s="186"/>
      <c r="EP30" s="186"/>
      <c r="EQ30" s="186"/>
      <c r="ER30" s="186"/>
      <c r="ES30" s="186"/>
      <c r="ET30" s="186"/>
      <c r="EV30" s="186"/>
      <c r="EW30" s="186"/>
      <c r="EX30" s="186"/>
      <c r="EY30" s="186"/>
      <c r="EZ30" s="186"/>
      <c r="FA30" s="186"/>
      <c r="FB30" s="186"/>
      <c r="FD30" s="186"/>
      <c r="FE30" s="186"/>
      <c r="FF30" s="186"/>
      <c r="FG30" s="186"/>
      <c r="FH30" s="186"/>
      <c r="FI30" s="186"/>
      <c r="FJ30" s="186"/>
      <c r="FN30" s="186"/>
      <c r="FO30" s="186"/>
      <c r="FP30" s="186"/>
      <c r="FQ30" s="186"/>
      <c r="FR30" s="186"/>
      <c r="FS30" s="186"/>
      <c r="FT30" s="186"/>
      <c r="FV30" s="186"/>
      <c r="FW30" s="186"/>
      <c r="FX30" s="186"/>
      <c r="FY30" s="186"/>
      <c r="FZ30" s="186"/>
      <c r="GA30" s="186"/>
      <c r="GB30" s="186"/>
      <c r="GD30" s="186"/>
      <c r="GE30" s="186"/>
      <c r="GF30" s="186"/>
      <c r="GG30" s="186"/>
      <c r="GH30" s="186"/>
      <c r="GI30" s="186"/>
      <c r="GJ30" s="186"/>
      <c r="GN30" s="186"/>
      <c r="GO30" s="186"/>
      <c r="GP30" s="186"/>
      <c r="GQ30" s="186"/>
      <c r="GR30" s="186"/>
      <c r="GS30" s="186"/>
      <c r="GT30" s="186"/>
      <c r="GV30" s="186"/>
      <c r="GW30" s="186"/>
      <c r="GX30" s="186"/>
      <c r="GY30" s="186"/>
      <c r="GZ30" s="186"/>
      <c r="HA30" s="186"/>
      <c r="HB30" s="186"/>
      <c r="HD30" s="186"/>
      <c r="HE30" s="186"/>
      <c r="HF30" s="186"/>
      <c r="HG30" s="186"/>
      <c r="HH30" s="186"/>
      <c r="HI30" s="186"/>
      <c r="HJ30" s="186"/>
      <c r="HN30" s="186"/>
      <c r="HO30" s="186"/>
      <c r="HP30" s="186"/>
      <c r="HQ30" s="186"/>
      <c r="HR30" s="186"/>
      <c r="HS30" s="186"/>
      <c r="HT30" s="186"/>
      <c r="HV30" s="186"/>
      <c r="HW30" s="186"/>
      <c r="HX30" s="186"/>
      <c r="HY30" s="186"/>
      <c r="HZ30" s="186"/>
      <c r="IA30" s="186"/>
      <c r="IB30" s="186"/>
      <c r="ID30" s="186"/>
      <c r="IE30" s="186"/>
      <c r="IF30" s="186"/>
      <c r="IG30" s="186"/>
      <c r="IH30" s="186"/>
      <c r="II30" s="186"/>
      <c r="IJ30" s="186"/>
      <c r="IN30" s="186"/>
      <c r="IO30" s="186"/>
      <c r="IP30" s="186"/>
      <c r="IQ30" s="186"/>
      <c r="IR30" s="186"/>
      <c r="IS30" s="186"/>
      <c r="IT30" s="186"/>
      <c r="IV30" s="186"/>
      <c r="IW30" s="186"/>
      <c r="IX30" s="186"/>
      <c r="IY30" s="186"/>
      <c r="IZ30" s="186"/>
      <c r="JA30" s="186"/>
      <c r="JB30" s="186"/>
      <c r="JD30" s="186"/>
      <c r="JE30" s="186"/>
      <c r="JF30" s="186"/>
      <c r="JG30" s="186"/>
      <c r="JH30" s="186"/>
      <c r="JI30" s="186"/>
      <c r="JJ30" s="186"/>
      <c r="JN30" s="186"/>
      <c r="JO30" s="186"/>
      <c r="JP30" s="186"/>
      <c r="JQ30" s="186"/>
      <c r="JR30" s="186"/>
      <c r="JS30" s="186"/>
      <c r="JT30" s="186"/>
      <c r="JV30" s="186"/>
      <c r="JW30" s="186"/>
      <c r="JX30" s="186"/>
      <c r="JY30" s="186"/>
      <c r="JZ30" s="186"/>
      <c r="KA30" s="186"/>
      <c r="KB30" s="186"/>
      <c r="KD30" s="186"/>
      <c r="KE30" s="186"/>
      <c r="KF30" s="186"/>
      <c r="KG30" s="186"/>
      <c r="KH30" s="186"/>
      <c r="KI30" s="186"/>
      <c r="KJ30" s="186"/>
    </row>
    <row r="31" spans="1:296" x14ac:dyDescent="0.35">
      <c r="N31" s="186"/>
      <c r="O31" s="186"/>
      <c r="P31" s="186"/>
      <c r="Q31" s="186"/>
      <c r="R31" s="186"/>
      <c r="S31" s="186"/>
      <c r="T31" s="186"/>
      <c r="V31" s="186"/>
      <c r="W31" s="186"/>
      <c r="X31" s="186"/>
      <c r="Y31" s="186"/>
      <c r="Z31" s="186"/>
      <c r="AA31" s="186"/>
      <c r="AB31" s="186"/>
      <c r="AD31" s="186"/>
      <c r="AE31" s="186"/>
      <c r="AF31" s="186"/>
      <c r="AG31" s="186"/>
      <c r="AH31" s="186"/>
      <c r="AI31" s="186"/>
      <c r="AJ31" s="186"/>
      <c r="AN31" s="186"/>
      <c r="AO31" s="186"/>
      <c r="AP31" s="186"/>
      <c r="AQ31" s="186"/>
      <c r="AR31" s="186"/>
      <c r="AS31" s="186"/>
      <c r="AT31" s="186"/>
      <c r="AV31" s="186"/>
      <c r="AW31" s="186"/>
      <c r="AX31" s="186"/>
      <c r="AY31" s="186"/>
      <c r="AZ31" s="186"/>
      <c r="BA31" s="186"/>
      <c r="BB31" s="186"/>
      <c r="BD31" s="186"/>
      <c r="BE31" s="186"/>
      <c r="BF31" s="186"/>
      <c r="BG31" s="186"/>
      <c r="BH31" s="186"/>
      <c r="BI31" s="186"/>
      <c r="BJ31" s="186"/>
      <c r="BN31" s="186"/>
      <c r="BO31" s="186"/>
      <c r="BP31" s="186"/>
      <c r="BQ31" s="186"/>
      <c r="BR31" s="186"/>
      <c r="BS31" s="186"/>
      <c r="BT31" s="186"/>
      <c r="BV31" s="186"/>
      <c r="BW31" s="186"/>
      <c r="BX31" s="186"/>
      <c r="BY31" s="186"/>
      <c r="BZ31" s="186"/>
      <c r="CA31" s="186"/>
      <c r="CB31" s="186"/>
      <c r="CD31" s="186"/>
      <c r="CE31" s="186"/>
      <c r="CF31" s="186"/>
      <c r="CG31" s="186"/>
      <c r="CH31" s="186"/>
      <c r="CI31" s="186"/>
      <c r="CJ31" s="186"/>
      <c r="CN31" s="186"/>
      <c r="CO31" s="186"/>
      <c r="CP31" s="186"/>
      <c r="CQ31" s="186"/>
      <c r="CR31" s="186"/>
      <c r="CS31" s="186"/>
      <c r="CT31" s="186"/>
      <c r="CV31" s="186"/>
      <c r="CW31" s="186"/>
      <c r="CX31" s="186"/>
      <c r="CY31" s="186"/>
      <c r="CZ31" s="186"/>
      <c r="DA31" s="186"/>
      <c r="DB31" s="186"/>
      <c r="DD31" s="186"/>
      <c r="DE31" s="186"/>
      <c r="DF31" s="186"/>
      <c r="DG31" s="186"/>
      <c r="DH31" s="186"/>
      <c r="DI31" s="186"/>
      <c r="DJ31" s="186"/>
      <c r="DN31" s="186"/>
      <c r="DO31" s="186"/>
      <c r="DP31" s="186"/>
      <c r="DQ31" s="186"/>
      <c r="DR31" s="186"/>
      <c r="DS31" s="186"/>
      <c r="DT31" s="186"/>
      <c r="DV31" s="186"/>
      <c r="DW31" s="186"/>
      <c r="DX31" s="186"/>
      <c r="DY31" s="186"/>
      <c r="DZ31" s="186"/>
      <c r="EA31" s="186"/>
      <c r="EB31" s="186"/>
      <c r="ED31" s="186"/>
      <c r="EE31" s="186"/>
      <c r="EF31" s="186"/>
      <c r="EG31" s="186"/>
      <c r="EH31" s="186"/>
      <c r="EI31" s="186"/>
      <c r="EJ31" s="186"/>
      <c r="EN31" s="186"/>
      <c r="EO31" s="186"/>
      <c r="EP31" s="186"/>
      <c r="EQ31" s="186"/>
      <c r="ER31" s="186"/>
      <c r="ES31" s="186"/>
      <c r="ET31" s="186"/>
      <c r="EV31" s="186"/>
      <c r="EW31" s="186"/>
      <c r="EX31" s="186"/>
      <c r="EY31" s="186"/>
      <c r="EZ31" s="186"/>
      <c r="FA31" s="186"/>
      <c r="FB31" s="186"/>
      <c r="FD31" s="186"/>
      <c r="FE31" s="186"/>
      <c r="FF31" s="186"/>
      <c r="FG31" s="186"/>
      <c r="FH31" s="186"/>
      <c r="FI31" s="186"/>
      <c r="FJ31" s="186"/>
      <c r="FN31" s="186"/>
      <c r="FO31" s="186"/>
      <c r="FP31" s="186"/>
      <c r="FQ31" s="186"/>
      <c r="FR31" s="186"/>
      <c r="FS31" s="186"/>
      <c r="FT31" s="186"/>
      <c r="FV31" s="186"/>
      <c r="FW31" s="186"/>
      <c r="FX31" s="186"/>
      <c r="FY31" s="186"/>
      <c r="FZ31" s="186"/>
      <c r="GA31" s="186"/>
      <c r="GB31" s="186"/>
      <c r="GD31" s="186"/>
      <c r="GE31" s="186"/>
      <c r="GF31" s="186"/>
      <c r="GG31" s="186"/>
      <c r="GH31" s="186"/>
      <c r="GI31" s="186"/>
      <c r="GJ31" s="186"/>
      <c r="GN31" s="186"/>
      <c r="GO31" s="186"/>
      <c r="GP31" s="186"/>
      <c r="GQ31" s="186"/>
      <c r="GR31" s="186"/>
      <c r="GS31" s="186"/>
      <c r="GT31" s="186"/>
      <c r="GV31" s="186"/>
      <c r="GW31" s="186"/>
      <c r="GX31" s="186"/>
      <c r="GY31" s="186"/>
      <c r="GZ31" s="186"/>
      <c r="HA31" s="186"/>
      <c r="HB31" s="186"/>
      <c r="HD31" s="186"/>
      <c r="HE31" s="186"/>
      <c r="HF31" s="186"/>
      <c r="HG31" s="186"/>
      <c r="HH31" s="186"/>
      <c r="HI31" s="186"/>
      <c r="HJ31" s="186"/>
      <c r="HN31" s="186"/>
      <c r="HO31" s="186"/>
      <c r="HP31" s="186"/>
      <c r="HQ31" s="186"/>
      <c r="HR31" s="186"/>
      <c r="HS31" s="186"/>
      <c r="HT31" s="186"/>
      <c r="HV31" s="186"/>
      <c r="HW31" s="186"/>
      <c r="HX31" s="186"/>
      <c r="HY31" s="186"/>
      <c r="HZ31" s="186"/>
      <c r="IA31" s="186"/>
      <c r="IB31" s="186"/>
      <c r="ID31" s="186"/>
      <c r="IE31" s="186"/>
      <c r="IF31" s="186"/>
      <c r="IG31" s="186"/>
      <c r="IH31" s="186"/>
      <c r="II31" s="186"/>
      <c r="IJ31" s="186"/>
      <c r="IN31" s="186"/>
      <c r="IO31" s="186"/>
      <c r="IP31" s="186"/>
      <c r="IQ31" s="186"/>
      <c r="IR31" s="186"/>
      <c r="IS31" s="186"/>
      <c r="IT31" s="186"/>
      <c r="IV31" s="186"/>
      <c r="IW31" s="186"/>
      <c r="IX31" s="186"/>
      <c r="IY31" s="186"/>
      <c r="IZ31" s="186"/>
      <c r="JA31" s="186"/>
      <c r="JB31" s="186"/>
      <c r="JD31" s="186"/>
      <c r="JE31" s="186"/>
      <c r="JF31" s="186"/>
      <c r="JG31" s="186"/>
      <c r="JH31" s="186"/>
      <c r="JI31" s="186"/>
      <c r="JJ31" s="186"/>
      <c r="JN31" s="186"/>
      <c r="JO31" s="186"/>
      <c r="JP31" s="186"/>
      <c r="JQ31" s="186"/>
      <c r="JR31" s="186"/>
      <c r="JS31" s="186"/>
      <c r="JT31" s="186"/>
      <c r="JV31" s="186"/>
      <c r="JW31" s="186"/>
      <c r="JX31" s="186"/>
      <c r="JY31" s="186"/>
      <c r="JZ31" s="186"/>
      <c r="KA31" s="186"/>
      <c r="KB31" s="186"/>
      <c r="KD31" s="186"/>
      <c r="KE31" s="186"/>
      <c r="KF31" s="186"/>
      <c r="KG31" s="186"/>
      <c r="KH31" s="186"/>
      <c r="KI31" s="186"/>
      <c r="KJ31" s="186"/>
    </row>
    <row r="32" spans="1:296" x14ac:dyDescent="0.35">
      <c r="C32" t="s">
        <v>585</v>
      </c>
      <c r="N32" s="27">
        <f>N16</f>
        <v>2.8332674169764238</v>
      </c>
      <c r="O32" s="27">
        <f t="shared" ref="O32:T32" si="160">O16</f>
        <v>0.44849482115987388</v>
      </c>
      <c r="P32" s="27">
        <f t="shared" si="160"/>
        <v>0.76023416138706468</v>
      </c>
      <c r="Q32" s="27">
        <f t="shared" si="160"/>
        <v>1.0433915197185373</v>
      </c>
      <c r="R32" s="27">
        <f t="shared" si="160"/>
        <v>3.1532346606908499</v>
      </c>
      <c r="S32" s="27">
        <f t="shared" si="160"/>
        <v>4.3308489144711446</v>
      </c>
      <c r="T32" s="27">
        <f t="shared" si="160"/>
        <v>2.0003435942302779</v>
      </c>
      <c r="V32" s="27">
        <f>V16</f>
        <v>0.89772031183780487</v>
      </c>
      <c r="W32" s="27">
        <f t="shared" ref="W32:AB32" si="161">W16</f>
        <v>1.0083312965458946</v>
      </c>
      <c r="X32" s="27">
        <f t="shared" si="161"/>
        <v>1.4656489804284254</v>
      </c>
      <c r="Y32" s="27">
        <f t="shared" si="161"/>
        <v>1.5569128812186999</v>
      </c>
      <c r="Z32" s="27">
        <f t="shared" si="161"/>
        <v>1.6820270887611648</v>
      </c>
      <c r="AA32" s="27">
        <f t="shared" si="161"/>
        <v>10.175521715081928</v>
      </c>
      <c r="AB32" s="27">
        <f t="shared" si="161"/>
        <v>2.1829176915406538</v>
      </c>
      <c r="AD32" s="27">
        <f>AD16</f>
        <v>1.6287507024683636</v>
      </c>
      <c r="AE32" s="27">
        <f t="shared" ref="AE32:AJ32" si="162">AE16</f>
        <v>0.93079842898417497</v>
      </c>
      <c r="AF32" s="27">
        <f t="shared" si="162"/>
        <v>1.2469189348207173</v>
      </c>
      <c r="AG32" s="27">
        <f t="shared" si="162"/>
        <v>1.5116159490622774</v>
      </c>
      <c r="AH32" s="27">
        <f t="shared" si="162"/>
        <v>2.117139382475294</v>
      </c>
      <c r="AI32" s="27">
        <f t="shared" si="162"/>
        <v>9.276843893755732</v>
      </c>
      <c r="AJ32" s="27">
        <f t="shared" si="162"/>
        <v>2.1419960583631035</v>
      </c>
      <c r="AN32" s="27">
        <f>AN16</f>
        <v>2.8332674169764238</v>
      </c>
      <c r="AO32" s="27">
        <f t="shared" ref="AO32:AT32" si="163">AO16</f>
        <v>0.44849482115987388</v>
      </c>
      <c r="AP32" s="27">
        <f t="shared" si="163"/>
        <v>0.76023416138706468</v>
      </c>
      <c r="AQ32" s="27">
        <f t="shared" si="163"/>
        <v>1.0433915197185373</v>
      </c>
      <c r="AR32" s="27">
        <f t="shared" si="163"/>
        <v>3.1532346606908499</v>
      </c>
      <c r="AS32" s="27">
        <f t="shared" si="163"/>
        <v>4.3308489144711446</v>
      </c>
      <c r="AT32" s="27">
        <f t="shared" si="163"/>
        <v>2.0003435942302779</v>
      </c>
      <c r="AV32" s="27">
        <f>AV16</f>
        <v>0.89772031183780487</v>
      </c>
      <c r="AW32" s="27">
        <f t="shared" ref="AW32:BB32" si="164">AW16</f>
        <v>1.0083312965458946</v>
      </c>
      <c r="AX32" s="27">
        <f t="shared" si="164"/>
        <v>1.4656489804284254</v>
      </c>
      <c r="AY32" s="27">
        <f t="shared" si="164"/>
        <v>1.5569128812186999</v>
      </c>
      <c r="AZ32" s="27">
        <f t="shared" si="164"/>
        <v>1.6820270887611648</v>
      </c>
      <c r="BA32" s="27">
        <f t="shared" si="164"/>
        <v>10.175521715081928</v>
      </c>
      <c r="BB32" s="27">
        <f t="shared" si="164"/>
        <v>2.1829176915406538</v>
      </c>
      <c r="BD32" s="27">
        <f>BD16</f>
        <v>1.6287507024683636</v>
      </c>
      <c r="BE32" s="27">
        <f t="shared" ref="BE32:BJ32" si="165">BE16</f>
        <v>0.93079842898417497</v>
      </c>
      <c r="BF32" s="27">
        <f t="shared" si="165"/>
        <v>1.2469189348207173</v>
      </c>
      <c r="BG32" s="27">
        <f t="shared" si="165"/>
        <v>1.5116159490622774</v>
      </c>
      <c r="BH32" s="27">
        <f t="shared" si="165"/>
        <v>2.117139382475294</v>
      </c>
      <c r="BI32" s="27">
        <f t="shared" si="165"/>
        <v>9.276843893755732</v>
      </c>
      <c r="BJ32" s="27">
        <f t="shared" si="165"/>
        <v>2.1419960583631035</v>
      </c>
      <c r="BN32" s="27">
        <f>BN16</f>
        <v>2.8332674169764238</v>
      </c>
      <c r="BO32" s="27">
        <f t="shared" ref="BO32:BT32" si="166">BO16</f>
        <v>0.44849482115987388</v>
      </c>
      <c r="BP32" s="27">
        <f t="shared" si="166"/>
        <v>0.76023416138706468</v>
      </c>
      <c r="BQ32" s="27">
        <f t="shared" si="166"/>
        <v>1.0433915197185373</v>
      </c>
      <c r="BR32" s="27">
        <f t="shared" si="166"/>
        <v>3.1532346606908499</v>
      </c>
      <c r="BS32" s="27">
        <f t="shared" si="166"/>
        <v>4.3308489144711446</v>
      </c>
      <c r="BT32" s="27">
        <f t="shared" si="166"/>
        <v>2.0003435942302779</v>
      </c>
      <c r="BV32" s="27">
        <f>BV16</f>
        <v>0.89772031183780487</v>
      </c>
      <c r="BW32" s="27">
        <f t="shared" ref="BW32:CB32" si="167">BW16</f>
        <v>1.0083312965458946</v>
      </c>
      <c r="BX32" s="27">
        <f t="shared" si="167"/>
        <v>1.4656489804284254</v>
      </c>
      <c r="BY32" s="27">
        <f t="shared" si="167"/>
        <v>1.5569128812186999</v>
      </c>
      <c r="BZ32" s="27">
        <f t="shared" si="167"/>
        <v>1.6820270887611648</v>
      </c>
      <c r="CA32" s="27">
        <f t="shared" si="167"/>
        <v>10.175521715081928</v>
      </c>
      <c r="CB32" s="27">
        <f t="shared" si="167"/>
        <v>2.1829176915406538</v>
      </c>
      <c r="CD32" s="27">
        <f>CD16</f>
        <v>1.6287507024683636</v>
      </c>
      <c r="CE32" s="27">
        <f t="shared" ref="CE32:CJ32" si="168">CE16</f>
        <v>0.93079842898417497</v>
      </c>
      <c r="CF32" s="27">
        <f t="shared" si="168"/>
        <v>1.2469189348207173</v>
      </c>
      <c r="CG32" s="27">
        <f t="shared" si="168"/>
        <v>1.5116159490622774</v>
      </c>
      <c r="CH32" s="27">
        <f t="shared" si="168"/>
        <v>2.117139382475294</v>
      </c>
      <c r="CI32" s="27">
        <f t="shared" si="168"/>
        <v>9.276843893755732</v>
      </c>
      <c r="CJ32" s="27">
        <f t="shared" si="168"/>
        <v>2.1419960583631035</v>
      </c>
      <c r="CN32" s="27">
        <f>CN16</f>
        <v>2.8332674169764238</v>
      </c>
      <c r="CO32" s="27">
        <f t="shared" ref="CO32:CT32" si="169">CO16</f>
        <v>0.44849482115987388</v>
      </c>
      <c r="CP32" s="27">
        <f t="shared" si="169"/>
        <v>0.76023416138706468</v>
      </c>
      <c r="CQ32" s="27">
        <f t="shared" si="169"/>
        <v>1.0433915197185373</v>
      </c>
      <c r="CR32" s="27">
        <f t="shared" si="169"/>
        <v>3.1532346606908499</v>
      </c>
      <c r="CS32" s="27">
        <f t="shared" si="169"/>
        <v>4.3308489144711446</v>
      </c>
      <c r="CT32" s="27">
        <f t="shared" si="169"/>
        <v>2.0003435942302779</v>
      </c>
      <c r="CV32" s="27">
        <f>CV16</f>
        <v>0.89772031183780487</v>
      </c>
      <c r="CW32" s="27">
        <f t="shared" ref="CW32:DB32" si="170">CW16</f>
        <v>1.0083312965458946</v>
      </c>
      <c r="CX32" s="27">
        <f t="shared" si="170"/>
        <v>1.4656489804284254</v>
      </c>
      <c r="CY32" s="27">
        <f t="shared" si="170"/>
        <v>1.5569128812186999</v>
      </c>
      <c r="CZ32" s="27">
        <f t="shared" si="170"/>
        <v>1.6820270887611648</v>
      </c>
      <c r="DA32" s="27">
        <f t="shared" si="170"/>
        <v>10.175521715081928</v>
      </c>
      <c r="DB32" s="27">
        <f t="shared" si="170"/>
        <v>2.1829176915406538</v>
      </c>
      <c r="DD32" s="27">
        <f>DD16</f>
        <v>1.6287507024683636</v>
      </c>
      <c r="DE32" s="27">
        <f t="shared" ref="DE32:DJ32" si="171">DE16</f>
        <v>0.93079842898417497</v>
      </c>
      <c r="DF32" s="27">
        <f t="shared" si="171"/>
        <v>1.2469189348207173</v>
      </c>
      <c r="DG32" s="27">
        <f t="shared" si="171"/>
        <v>1.5116159490622774</v>
      </c>
      <c r="DH32" s="27">
        <f t="shared" si="171"/>
        <v>2.117139382475294</v>
      </c>
      <c r="DI32" s="27">
        <f t="shared" si="171"/>
        <v>9.276843893755732</v>
      </c>
      <c r="DJ32" s="27">
        <f t="shared" si="171"/>
        <v>2.1419960583631035</v>
      </c>
      <c r="DN32" s="27">
        <f>DN16</f>
        <v>2.8332674169764238</v>
      </c>
      <c r="DO32" s="27">
        <f t="shared" ref="DO32:DT32" si="172">DO16</f>
        <v>0.44849482115987388</v>
      </c>
      <c r="DP32" s="27">
        <f t="shared" si="172"/>
        <v>0.76023416138706468</v>
      </c>
      <c r="DQ32" s="27">
        <f t="shared" si="172"/>
        <v>1.0433915197185373</v>
      </c>
      <c r="DR32" s="27">
        <f t="shared" si="172"/>
        <v>3.1532346606908499</v>
      </c>
      <c r="DS32" s="27">
        <f t="shared" si="172"/>
        <v>4.3308489144711446</v>
      </c>
      <c r="DT32" s="27">
        <f t="shared" si="172"/>
        <v>2.0003435942302779</v>
      </c>
      <c r="DV32" s="27">
        <f>DV16</f>
        <v>0.89772031183780487</v>
      </c>
      <c r="DW32" s="27">
        <f t="shared" ref="DW32:EB32" si="173">DW16</f>
        <v>1.0083312965458946</v>
      </c>
      <c r="DX32" s="27">
        <f t="shared" si="173"/>
        <v>1.4656489804284254</v>
      </c>
      <c r="DY32" s="27">
        <f t="shared" si="173"/>
        <v>1.5569128812186999</v>
      </c>
      <c r="DZ32" s="27">
        <f t="shared" si="173"/>
        <v>1.6820270887611648</v>
      </c>
      <c r="EA32" s="27">
        <f t="shared" si="173"/>
        <v>10.175521715081928</v>
      </c>
      <c r="EB32" s="27">
        <f t="shared" si="173"/>
        <v>2.1829176915406538</v>
      </c>
      <c r="ED32" s="27">
        <f>ED16</f>
        <v>1.6287507024683636</v>
      </c>
      <c r="EE32" s="27">
        <f t="shared" ref="EE32:EJ32" si="174">EE16</f>
        <v>0.93079842898417497</v>
      </c>
      <c r="EF32" s="27">
        <f t="shared" si="174"/>
        <v>1.2469189348207173</v>
      </c>
      <c r="EG32" s="27">
        <f t="shared" si="174"/>
        <v>1.5116159490622774</v>
      </c>
      <c r="EH32" s="27">
        <f t="shared" si="174"/>
        <v>2.117139382475294</v>
      </c>
      <c r="EI32" s="27">
        <f t="shared" si="174"/>
        <v>9.276843893755732</v>
      </c>
      <c r="EJ32" s="27">
        <f t="shared" si="174"/>
        <v>2.1419960583631035</v>
      </c>
      <c r="EN32" s="27">
        <f>EN16</f>
        <v>2.8332674169764238</v>
      </c>
      <c r="EO32" s="27">
        <f t="shared" ref="EO32:ET32" si="175">EO16</f>
        <v>0.44849482115987388</v>
      </c>
      <c r="EP32" s="27">
        <f t="shared" si="175"/>
        <v>0.76023416138706468</v>
      </c>
      <c r="EQ32" s="27">
        <f t="shared" si="175"/>
        <v>1.0433915197185373</v>
      </c>
      <c r="ER32" s="27">
        <f t="shared" si="175"/>
        <v>3.1532346606908499</v>
      </c>
      <c r="ES32" s="27">
        <f t="shared" si="175"/>
        <v>4.3308489144711446</v>
      </c>
      <c r="ET32" s="27">
        <f t="shared" si="175"/>
        <v>2.0003435942302779</v>
      </c>
      <c r="EV32" s="27">
        <f>EV16</f>
        <v>0.89772031183780487</v>
      </c>
      <c r="EW32" s="27">
        <f t="shared" ref="EW32:FB32" si="176">EW16</f>
        <v>1.0083312965458946</v>
      </c>
      <c r="EX32" s="27">
        <f t="shared" si="176"/>
        <v>1.4656489804284254</v>
      </c>
      <c r="EY32" s="27">
        <f t="shared" si="176"/>
        <v>1.5569128812186999</v>
      </c>
      <c r="EZ32" s="27">
        <f t="shared" si="176"/>
        <v>1.6820270887611648</v>
      </c>
      <c r="FA32" s="27">
        <f t="shared" si="176"/>
        <v>10.175521715081928</v>
      </c>
      <c r="FB32" s="27">
        <f t="shared" si="176"/>
        <v>2.1829176915406538</v>
      </c>
      <c r="FD32" s="27">
        <f>FD16</f>
        <v>1.6287507024683636</v>
      </c>
      <c r="FE32" s="27">
        <f t="shared" ref="FE32:FJ32" si="177">FE16</f>
        <v>0.93079842898417497</v>
      </c>
      <c r="FF32" s="27">
        <f t="shared" si="177"/>
        <v>1.2469189348207173</v>
      </c>
      <c r="FG32" s="27">
        <f t="shared" si="177"/>
        <v>1.5116159490622774</v>
      </c>
      <c r="FH32" s="27">
        <f t="shared" si="177"/>
        <v>2.117139382475294</v>
      </c>
      <c r="FI32" s="27">
        <f t="shared" si="177"/>
        <v>9.276843893755732</v>
      </c>
      <c r="FJ32" s="27">
        <f t="shared" si="177"/>
        <v>2.1419960583631035</v>
      </c>
      <c r="FN32" s="27">
        <f>FN16</f>
        <v>2.8332674169764238</v>
      </c>
      <c r="FO32" s="27">
        <f t="shared" ref="FO32:FT32" si="178">FO16</f>
        <v>0.44849482115987388</v>
      </c>
      <c r="FP32" s="27">
        <f t="shared" si="178"/>
        <v>0.76023416138706468</v>
      </c>
      <c r="FQ32" s="27">
        <f t="shared" si="178"/>
        <v>1.0433915197185373</v>
      </c>
      <c r="FR32" s="27">
        <f t="shared" si="178"/>
        <v>3.1532346606908499</v>
      </c>
      <c r="FS32" s="27">
        <f t="shared" si="178"/>
        <v>4.3308489144711446</v>
      </c>
      <c r="FT32" s="27">
        <f t="shared" si="178"/>
        <v>2.0003435942302779</v>
      </c>
      <c r="FV32" s="27">
        <f>FV16</f>
        <v>0.89772031183780487</v>
      </c>
      <c r="FW32" s="27">
        <f t="shared" ref="FW32:GB32" si="179">FW16</f>
        <v>1.0083312965458946</v>
      </c>
      <c r="FX32" s="27">
        <f t="shared" si="179"/>
        <v>1.4656489804284254</v>
      </c>
      <c r="FY32" s="27">
        <f t="shared" si="179"/>
        <v>1.5569128812186999</v>
      </c>
      <c r="FZ32" s="27">
        <f t="shared" si="179"/>
        <v>1.6820270887611648</v>
      </c>
      <c r="GA32" s="27">
        <f t="shared" si="179"/>
        <v>10.175521715081928</v>
      </c>
      <c r="GB32" s="27">
        <f t="shared" si="179"/>
        <v>2.1829176915406538</v>
      </c>
      <c r="GD32" s="27">
        <f>GD16</f>
        <v>1.6287507024683636</v>
      </c>
      <c r="GE32" s="27">
        <f t="shared" ref="GE32:GJ32" si="180">GE16</f>
        <v>0.93079842898417497</v>
      </c>
      <c r="GF32" s="27">
        <f t="shared" si="180"/>
        <v>1.2469189348207173</v>
      </c>
      <c r="GG32" s="27">
        <f t="shared" si="180"/>
        <v>1.5116159490622774</v>
      </c>
      <c r="GH32" s="27">
        <f t="shared" si="180"/>
        <v>2.117139382475294</v>
      </c>
      <c r="GI32" s="27">
        <f t="shared" si="180"/>
        <v>9.276843893755732</v>
      </c>
      <c r="GJ32" s="27">
        <f t="shared" si="180"/>
        <v>2.1419960583631035</v>
      </c>
      <c r="GN32" s="27">
        <f>GN16</f>
        <v>2.8332674169764238</v>
      </c>
      <c r="GO32" s="27">
        <f t="shared" ref="GO32:GT32" si="181">GO16</f>
        <v>0.44849482115987388</v>
      </c>
      <c r="GP32" s="27">
        <f t="shared" si="181"/>
        <v>0.76023416138706468</v>
      </c>
      <c r="GQ32" s="27">
        <f t="shared" si="181"/>
        <v>1.0433915197185373</v>
      </c>
      <c r="GR32" s="27">
        <f t="shared" si="181"/>
        <v>3.1532346606908499</v>
      </c>
      <c r="GS32" s="27">
        <f t="shared" si="181"/>
        <v>4.3308489144711446</v>
      </c>
      <c r="GT32" s="27">
        <f t="shared" si="181"/>
        <v>2.0003435942302779</v>
      </c>
      <c r="GV32" s="27">
        <f>GV16</f>
        <v>0.89772031183780487</v>
      </c>
      <c r="GW32" s="27">
        <f t="shared" ref="GW32:HB32" si="182">GW16</f>
        <v>1.0083312965458946</v>
      </c>
      <c r="GX32" s="27">
        <f t="shared" si="182"/>
        <v>1.4656489804284254</v>
      </c>
      <c r="GY32" s="27">
        <f t="shared" si="182"/>
        <v>1.5569128812186999</v>
      </c>
      <c r="GZ32" s="27">
        <f t="shared" si="182"/>
        <v>1.6820270887611648</v>
      </c>
      <c r="HA32" s="27">
        <f t="shared" si="182"/>
        <v>10.175521715081928</v>
      </c>
      <c r="HB32" s="27">
        <f t="shared" si="182"/>
        <v>2.1829176915406538</v>
      </c>
      <c r="HD32" s="27">
        <f>HD16</f>
        <v>1.6287507024683636</v>
      </c>
      <c r="HE32" s="27">
        <f t="shared" ref="HE32:HJ32" si="183">HE16</f>
        <v>0.93079842898417497</v>
      </c>
      <c r="HF32" s="27">
        <f t="shared" si="183"/>
        <v>1.2469189348207173</v>
      </c>
      <c r="HG32" s="27">
        <f t="shared" si="183"/>
        <v>1.5116159490622774</v>
      </c>
      <c r="HH32" s="27">
        <f t="shared" si="183"/>
        <v>2.117139382475294</v>
      </c>
      <c r="HI32" s="27">
        <f t="shared" si="183"/>
        <v>9.276843893755732</v>
      </c>
      <c r="HJ32" s="27">
        <f t="shared" si="183"/>
        <v>2.1419960583631035</v>
      </c>
      <c r="HN32" s="27">
        <f>HN16</f>
        <v>2.8332674169764238</v>
      </c>
      <c r="HO32" s="27">
        <f t="shared" ref="HO32:HT32" si="184">HO16</f>
        <v>0.44849482115987388</v>
      </c>
      <c r="HP32" s="27">
        <f t="shared" si="184"/>
        <v>0.76023416138706468</v>
      </c>
      <c r="HQ32" s="27">
        <f t="shared" si="184"/>
        <v>1.0433915197185373</v>
      </c>
      <c r="HR32" s="27">
        <f t="shared" si="184"/>
        <v>3.1532346606908499</v>
      </c>
      <c r="HS32" s="27">
        <f t="shared" si="184"/>
        <v>4.3308489144711446</v>
      </c>
      <c r="HT32" s="27">
        <f t="shared" si="184"/>
        <v>2.0003435942302779</v>
      </c>
      <c r="HV32" s="27">
        <f>HV16</f>
        <v>0.89772031183780487</v>
      </c>
      <c r="HW32" s="27">
        <f t="shared" ref="HW32:IB32" si="185">HW16</f>
        <v>1.0083312965458946</v>
      </c>
      <c r="HX32" s="27">
        <f t="shared" si="185"/>
        <v>1.4656489804284254</v>
      </c>
      <c r="HY32" s="27">
        <f t="shared" si="185"/>
        <v>1.5569128812186999</v>
      </c>
      <c r="HZ32" s="27">
        <f t="shared" si="185"/>
        <v>1.6820270887611648</v>
      </c>
      <c r="IA32" s="27">
        <f t="shared" si="185"/>
        <v>10.175521715081928</v>
      </c>
      <c r="IB32" s="27">
        <f t="shared" si="185"/>
        <v>2.1829176915406538</v>
      </c>
      <c r="ID32" s="27">
        <f>ID16</f>
        <v>1.6287507024683636</v>
      </c>
      <c r="IE32" s="27">
        <f t="shared" ref="IE32:IJ32" si="186">IE16</f>
        <v>0.93079842898417497</v>
      </c>
      <c r="IF32" s="27">
        <f t="shared" si="186"/>
        <v>1.2469189348207173</v>
      </c>
      <c r="IG32" s="27">
        <f t="shared" si="186"/>
        <v>1.5116159490622774</v>
      </c>
      <c r="IH32" s="27">
        <f t="shared" si="186"/>
        <v>2.117139382475294</v>
      </c>
      <c r="II32" s="27">
        <f t="shared" si="186"/>
        <v>9.276843893755732</v>
      </c>
      <c r="IJ32" s="27">
        <f t="shared" si="186"/>
        <v>2.1419960583631035</v>
      </c>
      <c r="IN32" s="27">
        <f>IN16</f>
        <v>2.8332674169764238</v>
      </c>
      <c r="IO32" s="27">
        <f t="shared" ref="IO32:IT32" si="187">IO16</f>
        <v>0.44849482115987388</v>
      </c>
      <c r="IP32" s="27">
        <f t="shared" si="187"/>
        <v>0.76023416138706468</v>
      </c>
      <c r="IQ32" s="27">
        <f t="shared" si="187"/>
        <v>1.0433915197185373</v>
      </c>
      <c r="IR32" s="27">
        <f t="shared" si="187"/>
        <v>3.1532346606908499</v>
      </c>
      <c r="IS32" s="27">
        <f t="shared" si="187"/>
        <v>4.3308489144711446</v>
      </c>
      <c r="IT32" s="27">
        <f t="shared" si="187"/>
        <v>2.0003435942302779</v>
      </c>
      <c r="IV32" s="27">
        <f>IV16</f>
        <v>0.89772031183780487</v>
      </c>
      <c r="IW32" s="27">
        <f t="shared" ref="IW32:JB32" si="188">IW16</f>
        <v>1.0083312965458946</v>
      </c>
      <c r="IX32" s="27">
        <f t="shared" si="188"/>
        <v>1.4656489804284254</v>
      </c>
      <c r="IY32" s="27">
        <f t="shared" si="188"/>
        <v>1.5569128812186999</v>
      </c>
      <c r="IZ32" s="27">
        <f t="shared" si="188"/>
        <v>1.6820270887611648</v>
      </c>
      <c r="JA32" s="27">
        <f t="shared" si="188"/>
        <v>10.175521715081928</v>
      </c>
      <c r="JB32" s="27">
        <f t="shared" si="188"/>
        <v>2.1829176915406538</v>
      </c>
      <c r="JD32" s="27">
        <f>JD16</f>
        <v>1.6287507024683636</v>
      </c>
      <c r="JE32" s="27">
        <f t="shared" ref="JE32:JJ32" si="189">JE16</f>
        <v>0.93079842898417497</v>
      </c>
      <c r="JF32" s="27">
        <f t="shared" si="189"/>
        <v>1.2469189348207173</v>
      </c>
      <c r="JG32" s="27">
        <f t="shared" si="189"/>
        <v>1.5116159490622774</v>
      </c>
      <c r="JH32" s="27">
        <f t="shared" si="189"/>
        <v>2.117139382475294</v>
      </c>
      <c r="JI32" s="27">
        <f t="shared" si="189"/>
        <v>9.276843893755732</v>
      </c>
      <c r="JJ32" s="27">
        <f t="shared" si="189"/>
        <v>2.1419960583631035</v>
      </c>
      <c r="JN32" s="27">
        <f>JN16</f>
        <v>2.8332674169764238</v>
      </c>
      <c r="JO32" s="27">
        <f t="shared" ref="JO32:JT32" si="190">JO16</f>
        <v>0.44849482115987388</v>
      </c>
      <c r="JP32" s="27">
        <f t="shared" si="190"/>
        <v>0.76023416138706468</v>
      </c>
      <c r="JQ32" s="27">
        <f t="shared" si="190"/>
        <v>1.0433915197185373</v>
      </c>
      <c r="JR32" s="27">
        <f t="shared" si="190"/>
        <v>3.1532346606908499</v>
      </c>
      <c r="JS32" s="27">
        <f t="shared" si="190"/>
        <v>4.3308489144711446</v>
      </c>
      <c r="JT32" s="27">
        <f t="shared" si="190"/>
        <v>2.0003435942302779</v>
      </c>
      <c r="JV32" s="27">
        <f>JV16</f>
        <v>0.89772031183780487</v>
      </c>
      <c r="JW32" s="27">
        <f t="shared" ref="JW32:KB32" si="191">JW16</f>
        <v>1.0083312965458946</v>
      </c>
      <c r="JX32" s="27">
        <f t="shared" si="191"/>
        <v>1.4656489804284254</v>
      </c>
      <c r="JY32" s="27">
        <f t="shared" si="191"/>
        <v>1.5569128812186999</v>
      </c>
      <c r="JZ32" s="27">
        <f t="shared" si="191"/>
        <v>1.6820270887611648</v>
      </c>
      <c r="KA32" s="27">
        <f t="shared" si="191"/>
        <v>10.175521715081928</v>
      </c>
      <c r="KB32" s="27">
        <f t="shared" si="191"/>
        <v>2.1829176915406538</v>
      </c>
      <c r="KD32" s="27">
        <f>KD16</f>
        <v>1.6287507024683636</v>
      </c>
      <c r="KE32" s="27">
        <f t="shared" ref="KE32:KJ32" si="192">KE16</f>
        <v>0.93079842898417497</v>
      </c>
      <c r="KF32" s="27">
        <f t="shared" si="192"/>
        <v>1.2469189348207173</v>
      </c>
      <c r="KG32" s="27">
        <f t="shared" si="192"/>
        <v>1.5116159490622774</v>
      </c>
      <c r="KH32" s="27">
        <f t="shared" si="192"/>
        <v>2.117139382475294</v>
      </c>
      <c r="KI32" s="27">
        <f t="shared" si="192"/>
        <v>9.276843893755732</v>
      </c>
      <c r="KJ32" s="27">
        <f t="shared" si="192"/>
        <v>2.1419960583631035</v>
      </c>
    </row>
    <row r="33" spans="1:296" x14ac:dyDescent="0.35">
      <c r="C33" t="s">
        <v>313</v>
      </c>
      <c r="N33" s="27">
        <f>N18+N21+N22</f>
        <v>6.2424850307706299</v>
      </c>
      <c r="O33" s="27">
        <f t="shared" ref="O33:T33" si="193">O18+O21+O22</f>
        <v>6.4963843905922243</v>
      </c>
      <c r="P33" s="27">
        <f t="shared" si="193"/>
        <v>2.4790523983059471</v>
      </c>
      <c r="Q33" s="27">
        <f t="shared" si="193"/>
        <v>1.5020046926898614</v>
      </c>
      <c r="R33" s="27">
        <f t="shared" si="193"/>
        <v>2.7560171507937521</v>
      </c>
      <c r="S33" s="27">
        <f t="shared" si="193"/>
        <v>7.910481078605315</v>
      </c>
      <c r="T33" s="27">
        <f t="shared" si="193"/>
        <v>3.9904866226887283</v>
      </c>
      <c r="V33" s="27">
        <f>V18+V21+V22</f>
        <v>8.0412336709960464</v>
      </c>
      <c r="W33" s="27">
        <f t="shared" ref="W33:AB33" si="194">W18+W21+W22</f>
        <v>8.4600101952719591</v>
      </c>
      <c r="X33" s="27">
        <f t="shared" si="194"/>
        <v>7.4932519236011625</v>
      </c>
      <c r="Y33" s="27">
        <f t="shared" si="194"/>
        <v>2.2503650830024258</v>
      </c>
      <c r="Z33" s="27">
        <f t="shared" si="194"/>
        <v>2.4483442150278316</v>
      </c>
      <c r="AA33" s="27">
        <f t="shared" si="194"/>
        <v>21.511809338926263</v>
      </c>
      <c r="AB33" s="27">
        <f t="shared" si="194"/>
        <v>6.7401474900583889</v>
      </c>
      <c r="AD33" s="27">
        <f>AD18+AD21+AD22</f>
        <v>7.3618702405637997</v>
      </c>
      <c r="AE33" s="27">
        <f t="shared" ref="AE33:AJ33" si="195">AE18+AE21+AE22</f>
        <v>8.1880637499281974</v>
      </c>
      <c r="AF33" s="27">
        <f t="shared" si="195"/>
        <v>5.9384843439457864</v>
      </c>
      <c r="AG33" s="27">
        <f t="shared" si="195"/>
        <v>2.1843533600830258</v>
      </c>
      <c r="AH33" s="27">
        <f t="shared" si="195"/>
        <v>2.5393390408764223</v>
      </c>
      <c r="AI33" s="27">
        <f t="shared" si="195"/>
        <v>19.420466937885397</v>
      </c>
      <c r="AJ33" s="27">
        <f t="shared" si="195"/>
        <v>6.1238464099227947</v>
      </c>
      <c r="AN33" s="27">
        <f>AN18+AN21+AN22</f>
        <v>6.2424850307706299</v>
      </c>
      <c r="AO33" s="27">
        <f t="shared" ref="AO33:AT33" si="196">AO18+AO21+AO22</f>
        <v>6.4963843905922243</v>
      </c>
      <c r="AP33" s="27">
        <f t="shared" si="196"/>
        <v>2.4790523983059471</v>
      </c>
      <c r="AQ33" s="27">
        <f t="shared" si="196"/>
        <v>1.5020046926898614</v>
      </c>
      <c r="AR33" s="27">
        <f t="shared" si="196"/>
        <v>2.7560171507937521</v>
      </c>
      <c r="AS33" s="27">
        <f t="shared" si="196"/>
        <v>7.910481078605315</v>
      </c>
      <c r="AT33" s="27">
        <f t="shared" si="196"/>
        <v>3.9904866226887283</v>
      </c>
      <c r="AV33" s="27">
        <f>AV18+AV21+AV22</f>
        <v>8.0412336709960464</v>
      </c>
      <c r="AW33" s="27">
        <f t="shared" ref="AW33:BB33" si="197">AW18+AW21+AW22</f>
        <v>8.4600101952719591</v>
      </c>
      <c r="AX33" s="27">
        <f t="shared" si="197"/>
        <v>7.4932519236011625</v>
      </c>
      <c r="AY33" s="27">
        <f t="shared" si="197"/>
        <v>2.2503650830024258</v>
      </c>
      <c r="AZ33" s="27">
        <f t="shared" si="197"/>
        <v>2.4483442150278316</v>
      </c>
      <c r="BA33" s="27">
        <f t="shared" si="197"/>
        <v>21.511809338926263</v>
      </c>
      <c r="BB33" s="27">
        <f t="shared" si="197"/>
        <v>6.7401474900583889</v>
      </c>
      <c r="BD33" s="27">
        <f>BD18+BD21+BD22</f>
        <v>7.3618702405637997</v>
      </c>
      <c r="BE33" s="27">
        <f t="shared" ref="BE33:BJ33" si="198">BE18+BE21+BE22</f>
        <v>8.1880637499281974</v>
      </c>
      <c r="BF33" s="27">
        <f t="shared" si="198"/>
        <v>5.9384843439457864</v>
      </c>
      <c r="BG33" s="27">
        <f t="shared" si="198"/>
        <v>2.1843533600830258</v>
      </c>
      <c r="BH33" s="27">
        <f t="shared" si="198"/>
        <v>2.5393390408764223</v>
      </c>
      <c r="BI33" s="27">
        <f t="shared" si="198"/>
        <v>19.420466937885397</v>
      </c>
      <c r="BJ33" s="27">
        <f t="shared" si="198"/>
        <v>6.1238464099227947</v>
      </c>
      <c r="BN33" s="27">
        <f>BN18+BN21+BN22</f>
        <v>6.2424850307706299</v>
      </c>
      <c r="BO33" s="27">
        <f t="shared" ref="BO33:BT33" si="199">BO18+BO21+BO22</f>
        <v>6.4963843905922243</v>
      </c>
      <c r="BP33" s="27">
        <f t="shared" si="199"/>
        <v>2.4790523983059471</v>
      </c>
      <c r="BQ33" s="27">
        <f t="shared" si="199"/>
        <v>1.5020046926898614</v>
      </c>
      <c r="BR33" s="27">
        <f t="shared" si="199"/>
        <v>2.7560171507937521</v>
      </c>
      <c r="BS33" s="27">
        <f t="shared" si="199"/>
        <v>7.910481078605315</v>
      </c>
      <c r="BT33" s="27">
        <f t="shared" si="199"/>
        <v>3.9904866226887283</v>
      </c>
      <c r="BV33" s="27">
        <f>BV18+BV21+BV22</f>
        <v>8.0412336709960464</v>
      </c>
      <c r="BW33" s="27">
        <f t="shared" ref="BW33:CB33" si="200">BW18+BW21+BW22</f>
        <v>8.4600101952719591</v>
      </c>
      <c r="BX33" s="27">
        <f t="shared" si="200"/>
        <v>7.4932519236011625</v>
      </c>
      <c r="BY33" s="27">
        <f t="shared" si="200"/>
        <v>2.2503650830024258</v>
      </c>
      <c r="BZ33" s="27">
        <f t="shared" si="200"/>
        <v>2.4483442150278316</v>
      </c>
      <c r="CA33" s="27">
        <f t="shared" si="200"/>
        <v>21.511809338926263</v>
      </c>
      <c r="CB33" s="27">
        <f t="shared" si="200"/>
        <v>6.7401474900583889</v>
      </c>
      <c r="CD33" s="27">
        <f>CD18+CD21+CD22</f>
        <v>7.3618702405637997</v>
      </c>
      <c r="CE33" s="27">
        <f t="shared" ref="CE33:CJ33" si="201">CE18+CE21+CE22</f>
        <v>8.1880637499281974</v>
      </c>
      <c r="CF33" s="27">
        <f t="shared" si="201"/>
        <v>5.9384843439457864</v>
      </c>
      <c r="CG33" s="27">
        <f t="shared" si="201"/>
        <v>2.1843533600830258</v>
      </c>
      <c r="CH33" s="27">
        <f t="shared" si="201"/>
        <v>2.5393390408764223</v>
      </c>
      <c r="CI33" s="27">
        <f t="shared" si="201"/>
        <v>19.420466937885397</v>
      </c>
      <c r="CJ33" s="27">
        <f t="shared" si="201"/>
        <v>6.1238464099227947</v>
      </c>
      <c r="CN33" s="27">
        <f>CN18+CN21+CN22</f>
        <v>6.2424850307706299</v>
      </c>
      <c r="CO33" s="27">
        <f t="shared" ref="CO33:CT33" si="202">CO18+CO21+CO22</f>
        <v>6.4963843905922243</v>
      </c>
      <c r="CP33" s="27">
        <f t="shared" si="202"/>
        <v>2.4790523983059471</v>
      </c>
      <c r="CQ33" s="27">
        <f t="shared" si="202"/>
        <v>1.5020046926898614</v>
      </c>
      <c r="CR33" s="27">
        <f t="shared" si="202"/>
        <v>2.7560171507937521</v>
      </c>
      <c r="CS33" s="27">
        <f t="shared" si="202"/>
        <v>7.910481078605315</v>
      </c>
      <c r="CT33" s="27">
        <f t="shared" si="202"/>
        <v>3.9904866226887283</v>
      </c>
      <c r="CV33" s="27">
        <f>CV18+CV21+CV22</f>
        <v>8.0412336709960464</v>
      </c>
      <c r="CW33" s="27">
        <f t="shared" ref="CW33:DB33" si="203">CW18+CW21+CW22</f>
        <v>8.4600101952719591</v>
      </c>
      <c r="CX33" s="27">
        <f t="shared" si="203"/>
        <v>7.4932519236011625</v>
      </c>
      <c r="CY33" s="27">
        <f t="shared" si="203"/>
        <v>2.2503650830024258</v>
      </c>
      <c r="CZ33" s="27">
        <f t="shared" si="203"/>
        <v>2.4483442150278316</v>
      </c>
      <c r="DA33" s="27">
        <f t="shared" si="203"/>
        <v>21.511809338926263</v>
      </c>
      <c r="DB33" s="27">
        <f t="shared" si="203"/>
        <v>6.7401474900583889</v>
      </c>
      <c r="DD33" s="27">
        <f>DD18+DD21+DD22</f>
        <v>7.3618702405637997</v>
      </c>
      <c r="DE33" s="27">
        <f t="shared" ref="DE33:DJ33" si="204">DE18+DE21+DE22</f>
        <v>8.1880637499281974</v>
      </c>
      <c r="DF33" s="27">
        <f t="shared" si="204"/>
        <v>5.9384843439457864</v>
      </c>
      <c r="DG33" s="27">
        <f t="shared" si="204"/>
        <v>2.1843533600830258</v>
      </c>
      <c r="DH33" s="27">
        <f t="shared" si="204"/>
        <v>2.5393390408764223</v>
      </c>
      <c r="DI33" s="27">
        <f t="shared" si="204"/>
        <v>19.420466937885397</v>
      </c>
      <c r="DJ33" s="27">
        <f t="shared" si="204"/>
        <v>6.1238464099227947</v>
      </c>
      <c r="DN33" s="27">
        <f>DN18+DN21+DN22</f>
        <v>6.2424850307706299</v>
      </c>
      <c r="DO33" s="27">
        <f t="shared" ref="DO33:DT33" si="205">DO18+DO21+DO22</f>
        <v>6.4963843905922243</v>
      </c>
      <c r="DP33" s="27">
        <f t="shared" si="205"/>
        <v>2.4790523983059471</v>
      </c>
      <c r="DQ33" s="27">
        <f t="shared" si="205"/>
        <v>1.5020046926898614</v>
      </c>
      <c r="DR33" s="27">
        <f t="shared" si="205"/>
        <v>2.7560171507937521</v>
      </c>
      <c r="DS33" s="27">
        <f t="shared" si="205"/>
        <v>7.910481078605315</v>
      </c>
      <c r="DT33" s="27">
        <f t="shared" si="205"/>
        <v>3.9904866226887283</v>
      </c>
      <c r="DV33" s="27">
        <f>DV18+DV21+DV22</f>
        <v>8.0412336709960464</v>
      </c>
      <c r="DW33" s="27">
        <f t="shared" ref="DW33:EB33" si="206">DW18+DW21+DW22</f>
        <v>8.4600101952719591</v>
      </c>
      <c r="DX33" s="27">
        <f t="shared" si="206"/>
        <v>7.4932519236011625</v>
      </c>
      <c r="DY33" s="27">
        <f t="shared" si="206"/>
        <v>2.2503650830024258</v>
      </c>
      <c r="DZ33" s="27">
        <f t="shared" si="206"/>
        <v>2.4483442150278316</v>
      </c>
      <c r="EA33" s="27">
        <f t="shared" si="206"/>
        <v>21.511809338926263</v>
      </c>
      <c r="EB33" s="27">
        <f t="shared" si="206"/>
        <v>6.7401474900583889</v>
      </c>
      <c r="ED33" s="27">
        <f>ED18+ED21+ED22</f>
        <v>7.3618702405637997</v>
      </c>
      <c r="EE33" s="27">
        <f t="shared" ref="EE33:EJ33" si="207">EE18+EE21+EE22</f>
        <v>8.1880637499281974</v>
      </c>
      <c r="EF33" s="27">
        <f t="shared" si="207"/>
        <v>5.9384843439457864</v>
      </c>
      <c r="EG33" s="27">
        <f t="shared" si="207"/>
        <v>2.1843533600830258</v>
      </c>
      <c r="EH33" s="27">
        <f t="shared" si="207"/>
        <v>2.5393390408764223</v>
      </c>
      <c r="EI33" s="27">
        <f t="shared" si="207"/>
        <v>19.420466937885397</v>
      </c>
      <c r="EJ33" s="27">
        <f t="shared" si="207"/>
        <v>6.1238464099227947</v>
      </c>
      <c r="EN33" s="27">
        <f>EN18+EN21+EN22</f>
        <v>6.2424850307706299</v>
      </c>
      <c r="EO33" s="27">
        <f t="shared" ref="EO33:ET33" si="208">EO18+EO21+EO22</f>
        <v>6.4963843905922243</v>
      </c>
      <c r="EP33" s="27">
        <f t="shared" si="208"/>
        <v>2.4790523983059471</v>
      </c>
      <c r="EQ33" s="27">
        <f t="shared" si="208"/>
        <v>1.5020046926898614</v>
      </c>
      <c r="ER33" s="27">
        <f t="shared" si="208"/>
        <v>2.7560171507937521</v>
      </c>
      <c r="ES33" s="27">
        <f t="shared" si="208"/>
        <v>7.910481078605315</v>
      </c>
      <c r="ET33" s="27">
        <f t="shared" si="208"/>
        <v>3.9904866226887283</v>
      </c>
      <c r="EV33" s="27">
        <f>EV18+EV21+EV22</f>
        <v>8.0412336709960464</v>
      </c>
      <c r="EW33" s="27">
        <f t="shared" ref="EW33:FB33" si="209">EW18+EW21+EW22</f>
        <v>8.4600101952719591</v>
      </c>
      <c r="EX33" s="27">
        <f t="shared" si="209"/>
        <v>7.4932519236011625</v>
      </c>
      <c r="EY33" s="27">
        <f t="shared" si="209"/>
        <v>2.2503650830024258</v>
      </c>
      <c r="EZ33" s="27">
        <f t="shared" si="209"/>
        <v>2.4483442150278316</v>
      </c>
      <c r="FA33" s="27">
        <f t="shared" si="209"/>
        <v>21.511809338926263</v>
      </c>
      <c r="FB33" s="27">
        <f t="shared" si="209"/>
        <v>6.7401474900583889</v>
      </c>
      <c r="FD33" s="27">
        <f>FD18+FD21+FD22</f>
        <v>7.3618702405637997</v>
      </c>
      <c r="FE33" s="27">
        <f t="shared" ref="FE33:FJ33" si="210">FE18+FE21+FE22</f>
        <v>8.1880637499281974</v>
      </c>
      <c r="FF33" s="27">
        <f t="shared" si="210"/>
        <v>5.9384843439457864</v>
      </c>
      <c r="FG33" s="27">
        <f t="shared" si="210"/>
        <v>2.1843533600830258</v>
      </c>
      <c r="FH33" s="27">
        <f t="shared" si="210"/>
        <v>2.5393390408764223</v>
      </c>
      <c r="FI33" s="27">
        <f t="shared" si="210"/>
        <v>19.420466937885397</v>
      </c>
      <c r="FJ33" s="27">
        <f t="shared" si="210"/>
        <v>6.1238464099227947</v>
      </c>
      <c r="FN33" s="27">
        <f>FN18+FN21+FN22</f>
        <v>6.2424850307706299</v>
      </c>
      <c r="FO33" s="27">
        <f t="shared" ref="FO33:FT33" si="211">FO18+FO21+FO22</f>
        <v>6.4963843905922243</v>
      </c>
      <c r="FP33" s="27">
        <f t="shared" si="211"/>
        <v>2.4790523983059471</v>
      </c>
      <c r="FQ33" s="27">
        <f t="shared" si="211"/>
        <v>1.5020046926898614</v>
      </c>
      <c r="FR33" s="27">
        <f t="shared" si="211"/>
        <v>2.7560171507937521</v>
      </c>
      <c r="FS33" s="27">
        <f t="shared" si="211"/>
        <v>7.910481078605315</v>
      </c>
      <c r="FT33" s="27">
        <f t="shared" si="211"/>
        <v>3.9904866226887283</v>
      </c>
      <c r="FV33" s="27">
        <f>FV18+FV21+FV22</f>
        <v>8.0412336709960464</v>
      </c>
      <c r="FW33" s="27">
        <f t="shared" ref="FW33:GB33" si="212">FW18+FW21+FW22</f>
        <v>8.4600101952719591</v>
      </c>
      <c r="FX33" s="27">
        <f t="shared" si="212"/>
        <v>7.4932519236011625</v>
      </c>
      <c r="FY33" s="27">
        <f t="shared" si="212"/>
        <v>2.2503650830024258</v>
      </c>
      <c r="FZ33" s="27">
        <f t="shared" si="212"/>
        <v>2.4483442150278316</v>
      </c>
      <c r="GA33" s="27">
        <f t="shared" si="212"/>
        <v>21.511809338926263</v>
      </c>
      <c r="GB33" s="27">
        <f t="shared" si="212"/>
        <v>6.7401474900583889</v>
      </c>
      <c r="GD33" s="27">
        <f>GD18+GD21+GD22</f>
        <v>7.3618702405637997</v>
      </c>
      <c r="GE33" s="27">
        <f t="shared" ref="GE33:GJ33" si="213">GE18+GE21+GE22</f>
        <v>8.1880637499281974</v>
      </c>
      <c r="GF33" s="27">
        <f t="shared" si="213"/>
        <v>5.9384843439457864</v>
      </c>
      <c r="GG33" s="27">
        <f t="shared" si="213"/>
        <v>2.1843533600830258</v>
      </c>
      <c r="GH33" s="27">
        <f t="shared" si="213"/>
        <v>2.5393390408764223</v>
      </c>
      <c r="GI33" s="27">
        <f t="shared" si="213"/>
        <v>19.420466937885397</v>
      </c>
      <c r="GJ33" s="27">
        <f t="shared" si="213"/>
        <v>6.1238464099227947</v>
      </c>
      <c r="GN33" s="27">
        <f>GN18+GN21+GN22</f>
        <v>6.2424850307706299</v>
      </c>
      <c r="GO33" s="27">
        <f t="shared" ref="GO33:GT33" si="214">GO18+GO21+GO22</f>
        <v>6.4963843905922243</v>
      </c>
      <c r="GP33" s="27">
        <f t="shared" si="214"/>
        <v>2.4790523983059471</v>
      </c>
      <c r="GQ33" s="27">
        <f t="shared" si="214"/>
        <v>1.5020046926898614</v>
      </c>
      <c r="GR33" s="27">
        <f t="shared" si="214"/>
        <v>2.7560171507937521</v>
      </c>
      <c r="GS33" s="27">
        <f t="shared" si="214"/>
        <v>7.910481078605315</v>
      </c>
      <c r="GT33" s="27">
        <f t="shared" si="214"/>
        <v>3.9904866226887283</v>
      </c>
      <c r="GV33" s="27">
        <f>GV18+GV21+GV22</f>
        <v>8.0412336709960464</v>
      </c>
      <c r="GW33" s="27">
        <f t="shared" ref="GW33:HB33" si="215">GW18+GW21+GW22</f>
        <v>8.4600101952719591</v>
      </c>
      <c r="GX33" s="27">
        <f t="shared" si="215"/>
        <v>7.4932519236011625</v>
      </c>
      <c r="GY33" s="27">
        <f t="shared" si="215"/>
        <v>2.2503650830024258</v>
      </c>
      <c r="GZ33" s="27">
        <f t="shared" si="215"/>
        <v>2.4483442150278316</v>
      </c>
      <c r="HA33" s="27">
        <f t="shared" si="215"/>
        <v>21.511809338926263</v>
      </c>
      <c r="HB33" s="27">
        <f t="shared" si="215"/>
        <v>6.7401474900583889</v>
      </c>
      <c r="HD33" s="27">
        <f>HD18+HD21+HD22</f>
        <v>7.3618702405637997</v>
      </c>
      <c r="HE33" s="27">
        <f t="shared" ref="HE33:HJ33" si="216">HE18+HE21+HE22</f>
        <v>8.1880637499281974</v>
      </c>
      <c r="HF33" s="27">
        <f t="shared" si="216"/>
        <v>5.9384843439457864</v>
      </c>
      <c r="HG33" s="27">
        <f t="shared" si="216"/>
        <v>2.1843533600830258</v>
      </c>
      <c r="HH33" s="27">
        <f t="shared" si="216"/>
        <v>2.5393390408764223</v>
      </c>
      <c r="HI33" s="27">
        <f t="shared" si="216"/>
        <v>19.420466937885397</v>
      </c>
      <c r="HJ33" s="27">
        <f t="shared" si="216"/>
        <v>6.1238464099227947</v>
      </c>
      <c r="HN33" s="27">
        <f>HN18+HN21+HN22</f>
        <v>6.2424850307706299</v>
      </c>
      <c r="HO33" s="27">
        <f t="shared" ref="HO33:HT33" si="217">HO18+HO21+HO22</f>
        <v>6.4963843905922243</v>
      </c>
      <c r="HP33" s="27">
        <f t="shared" si="217"/>
        <v>2.4790523983059471</v>
      </c>
      <c r="HQ33" s="27">
        <f t="shared" si="217"/>
        <v>1.5020046926898614</v>
      </c>
      <c r="HR33" s="27">
        <f t="shared" si="217"/>
        <v>2.7560171507937521</v>
      </c>
      <c r="HS33" s="27">
        <f t="shared" si="217"/>
        <v>7.910481078605315</v>
      </c>
      <c r="HT33" s="27">
        <f t="shared" si="217"/>
        <v>3.9904866226887283</v>
      </c>
      <c r="HV33" s="27">
        <f>HV18+HV21+HV22</f>
        <v>8.0412336709960464</v>
      </c>
      <c r="HW33" s="27">
        <f t="shared" ref="HW33:IB33" si="218">HW18+HW21+HW22</f>
        <v>8.4600101952719591</v>
      </c>
      <c r="HX33" s="27">
        <f t="shared" si="218"/>
        <v>7.4932519236011625</v>
      </c>
      <c r="HY33" s="27">
        <f t="shared" si="218"/>
        <v>2.2503650830024258</v>
      </c>
      <c r="HZ33" s="27">
        <f t="shared" si="218"/>
        <v>2.4483442150278316</v>
      </c>
      <c r="IA33" s="27">
        <f t="shared" si="218"/>
        <v>21.511809338926263</v>
      </c>
      <c r="IB33" s="27">
        <f t="shared" si="218"/>
        <v>6.7401474900583889</v>
      </c>
      <c r="ID33" s="27">
        <f>ID18+ID21+ID22</f>
        <v>7.3618702405637997</v>
      </c>
      <c r="IE33" s="27">
        <f t="shared" ref="IE33:IJ33" si="219">IE18+IE21+IE22</f>
        <v>8.1880637499281974</v>
      </c>
      <c r="IF33" s="27">
        <f t="shared" si="219"/>
        <v>5.9384843439457864</v>
      </c>
      <c r="IG33" s="27">
        <f t="shared" si="219"/>
        <v>2.1843533600830258</v>
      </c>
      <c r="IH33" s="27">
        <f t="shared" si="219"/>
        <v>2.5393390408764223</v>
      </c>
      <c r="II33" s="27">
        <f t="shared" si="219"/>
        <v>19.420466937885397</v>
      </c>
      <c r="IJ33" s="27">
        <f t="shared" si="219"/>
        <v>6.1238464099227947</v>
      </c>
      <c r="IN33" s="27">
        <f>IN18+IN21+IN22</f>
        <v>6.2424850307706299</v>
      </c>
      <c r="IO33" s="27">
        <f t="shared" ref="IO33:IT33" si="220">IO18+IO21+IO22</f>
        <v>6.4963843905922243</v>
      </c>
      <c r="IP33" s="27">
        <f t="shared" si="220"/>
        <v>2.4790523983059471</v>
      </c>
      <c r="IQ33" s="27">
        <f t="shared" si="220"/>
        <v>1.5020046926898614</v>
      </c>
      <c r="IR33" s="27">
        <f t="shared" si="220"/>
        <v>2.7560171507937521</v>
      </c>
      <c r="IS33" s="27">
        <f t="shared" si="220"/>
        <v>7.910481078605315</v>
      </c>
      <c r="IT33" s="27">
        <f t="shared" si="220"/>
        <v>3.9904866226887283</v>
      </c>
      <c r="IV33" s="27">
        <f>IV18+IV21+IV22</f>
        <v>8.0412336709960464</v>
      </c>
      <c r="IW33" s="27">
        <f t="shared" ref="IW33:JB33" si="221">IW18+IW21+IW22</f>
        <v>8.4600101952719591</v>
      </c>
      <c r="IX33" s="27">
        <f t="shared" si="221"/>
        <v>7.4932519236011625</v>
      </c>
      <c r="IY33" s="27">
        <f t="shared" si="221"/>
        <v>2.2503650830024258</v>
      </c>
      <c r="IZ33" s="27">
        <f t="shared" si="221"/>
        <v>2.4483442150278316</v>
      </c>
      <c r="JA33" s="27">
        <f t="shared" si="221"/>
        <v>21.511809338926263</v>
      </c>
      <c r="JB33" s="27">
        <f t="shared" si="221"/>
        <v>6.7401474900583889</v>
      </c>
      <c r="JD33" s="27">
        <f>JD18+JD21+JD22</f>
        <v>7.3618702405637997</v>
      </c>
      <c r="JE33" s="27">
        <f t="shared" ref="JE33:JJ33" si="222">JE18+JE21+JE22</f>
        <v>8.1880637499281974</v>
      </c>
      <c r="JF33" s="27">
        <f t="shared" si="222"/>
        <v>5.9384843439457864</v>
      </c>
      <c r="JG33" s="27">
        <f t="shared" si="222"/>
        <v>2.1843533600830258</v>
      </c>
      <c r="JH33" s="27">
        <f t="shared" si="222"/>
        <v>2.5393390408764223</v>
      </c>
      <c r="JI33" s="27">
        <f t="shared" si="222"/>
        <v>19.420466937885397</v>
      </c>
      <c r="JJ33" s="27">
        <f t="shared" si="222"/>
        <v>6.1238464099227947</v>
      </c>
      <c r="JN33" s="27">
        <f>JN18+JN21+JN22</f>
        <v>6.2424850307706299</v>
      </c>
      <c r="JO33" s="27">
        <f t="shared" ref="JO33:JT33" si="223">JO18+JO21+JO22</f>
        <v>6.4963843905922243</v>
      </c>
      <c r="JP33" s="27">
        <f t="shared" si="223"/>
        <v>2.4790523983059471</v>
      </c>
      <c r="JQ33" s="27">
        <f t="shared" si="223"/>
        <v>1.5020046926898614</v>
      </c>
      <c r="JR33" s="27">
        <f t="shared" si="223"/>
        <v>2.7560171507937521</v>
      </c>
      <c r="JS33" s="27">
        <f t="shared" si="223"/>
        <v>7.910481078605315</v>
      </c>
      <c r="JT33" s="27">
        <f t="shared" si="223"/>
        <v>3.9904866226887283</v>
      </c>
      <c r="JV33" s="27">
        <f>JV18+JV21+JV22</f>
        <v>8.0412336709960464</v>
      </c>
      <c r="JW33" s="27">
        <f t="shared" ref="JW33:KB33" si="224">JW18+JW21+JW22</f>
        <v>8.4600101952719591</v>
      </c>
      <c r="JX33" s="27">
        <f t="shared" si="224"/>
        <v>7.4932519236011625</v>
      </c>
      <c r="JY33" s="27">
        <f t="shared" si="224"/>
        <v>2.2503650830024258</v>
      </c>
      <c r="JZ33" s="27">
        <f t="shared" si="224"/>
        <v>2.4483442150278316</v>
      </c>
      <c r="KA33" s="27">
        <f t="shared" si="224"/>
        <v>21.511809338926263</v>
      </c>
      <c r="KB33" s="27">
        <f t="shared" si="224"/>
        <v>6.7401474900583889</v>
      </c>
      <c r="KD33" s="27">
        <f>KD18+KD21+KD22</f>
        <v>7.3618702405637997</v>
      </c>
      <c r="KE33" s="27">
        <f t="shared" ref="KE33:KJ33" si="225">KE18+KE21+KE22</f>
        <v>8.1880637499281974</v>
      </c>
      <c r="KF33" s="27">
        <f t="shared" si="225"/>
        <v>5.9384843439457864</v>
      </c>
      <c r="KG33" s="27">
        <f t="shared" si="225"/>
        <v>2.1843533600830258</v>
      </c>
      <c r="KH33" s="27">
        <f t="shared" si="225"/>
        <v>2.5393390408764223</v>
      </c>
      <c r="KI33" s="27">
        <f t="shared" si="225"/>
        <v>19.420466937885397</v>
      </c>
      <c r="KJ33" s="27">
        <f t="shared" si="225"/>
        <v>6.1238464099227947</v>
      </c>
    </row>
    <row r="34" spans="1:296" x14ac:dyDescent="0.35">
      <c r="C34" t="s">
        <v>314</v>
      </c>
      <c r="N34" s="27">
        <f>N19+N20+N24</f>
        <v>118.73826277033979</v>
      </c>
      <c r="O34" s="27">
        <f t="shared" ref="O34:T34" si="226">O19+O20+O24</f>
        <v>85.622238915028973</v>
      </c>
      <c r="P34" s="27">
        <f t="shared" si="226"/>
        <v>107.75828296394219</v>
      </c>
      <c r="Q34" s="27">
        <f t="shared" si="226"/>
        <v>80.389434452532242</v>
      </c>
      <c r="R34" s="27">
        <f t="shared" si="226"/>
        <v>51.590617027012343</v>
      </c>
      <c r="S34" s="27">
        <f t="shared" si="226"/>
        <v>106.9490591120275</v>
      </c>
      <c r="T34" s="27">
        <f t="shared" si="226"/>
        <v>89.320913722432152</v>
      </c>
      <c r="V34" s="27">
        <f>V19+V20+V24</f>
        <v>69.103887132575267</v>
      </c>
      <c r="W34" s="27">
        <f t="shared" ref="W34:AB34" si="227">W19+W20+W24</f>
        <v>76.593467421814211</v>
      </c>
      <c r="X34" s="27">
        <f t="shared" si="227"/>
        <v>86.347112012262158</v>
      </c>
      <c r="Y34" s="27">
        <f t="shared" si="227"/>
        <v>68.763170348658505</v>
      </c>
      <c r="Z34" s="27">
        <f t="shared" si="227"/>
        <v>38.421686972590862</v>
      </c>
      <c r="AA34" s="27">
        <f t="shared" si="227"/>
        <v>114.64038089383661</v>
      </c>
      <c r="AB34" s="27">
        <f t="shared" si="227"/>
        <v>71.58323569633977</v>
      </c>
      <c r="AD34" s="27">
        <f>AD19+AD20+AD24</f>
        <v>80.77849222133203</v>
      </c>
      <c r="AE34" s="27">
        <f t="shared" ref="AE34:AJ34" si="228">AE19+AE20+AE24</f>
        <v>77.347022153430984</v>
      </c>
      <c r="AF34" s="27">
        <f t="shared" si="228"/>
        <v>88.459522027276606</v>
      </c>
      <c r="AG34" s="27">
        <f t="shared" si="228"/>
        <v>69.429316301173529</v>
      </c>
      <c r="AH34" s="27">
        <f t="shared" si="228"/>
        <v>41.462451168176479</v>
      </c>
      <c r="AI34" s="27">
        <f t="shared" si="228"/>
        <v>114.13618785524235</v>
      </c>
      <c r="AJ34" s="27">
        <f t="shared" si="228"/>
        <v>74.036954527954947</v>
      </c>
      <c r="AN34" s="27">
        <f>AN19+AN20+AN24</f>
        <v>118.73826277033979</v>
      </c>
      <c r="AO34" s="27">
        <f t="shared" ref="AO34:AT34" si="229">AO19+AO20+AO24</f>
        <v>85.622238915028973</v>
      </c>
      <c r="AP34" s="27">
        <f t="shared" si="229"/>
        <v>107.75828296394219</v>
      </c>
      <c r="AQ34" s="27">
        <f t="shared" si="229"/>
        <v>80.389434452532242</v>
      </c>
      <c r="AR34" s="27">
        <f t="shared" si="229"/>
        <v>51.590617027012343</v>
      </c>
      <c r="AS34" s="27">
        <f t="shared" si="229"/>
        <v>106.9490591120275</v>
      </c>
      <c r="AT34" s="27">
        <f t="shared" si="229"/>
        <v>89.320913722432152</v>
      </c>
      <c r="AV34" s="27">
        <f>AV19+AV20+AV24</f>
        <v>69.103887132575267</v>
      </c>
      <c r="AW34" s="27">
        <f t="shared" ref="AW34:BB34" si="230">AW19+AW20+AW24</f>
        <v>76.593467421814211</v>
      </c>
      <c r="AX34" s="27">
        <f t="shared" si="230"/>
        <v>86.347112012262158</v>
      </c>
      <c r="AY34" s="27">
        <f t="shared" si="230"/>
        <v>68.763170348658505</v>
      </c>
      <c r="AZ34" s="27">
        <f t="shared" si="230"/>
        <v>38.421686972590862</v>
      </c>
      <c r="BA34" s="27">
        <f t="shared" si="230"/>
        <v>114.64038089383661</v>
      </c>
      <c r="BB34" s="27">
        <f t="shared" si="230"/>
        <v>71.58323569633977</v>
      </c>
      <c r="BD34" s="27">
        <f>BD19+BD20+BD24</f>
        <v>80.77849222133203</v>
      </c>
      <c r="BE34" s="27">
        <f t="shared" ref="BE34:BJ34" si="231">BE19+BE20+BE24</f>
        <v>77.347022153430984</v>
      </c>
      <c r="BF34" s="27">
        <f t="shared" si="231"/>
        <v>88.459522027276606</v>
      </c>
      <c r="BG34" s="27">
        <f t="shared" si="231"/>
        <v>69.429316301173529</v>
      </c>
      <c r="BH34" s="27">
        <f t="shared" si="231"/>
        <v>41.462451168176479</v>
      </c>
      <c r="BI34" s="27">
        <f t="shared" si="231"/>
        <v>114.13618785524235</v>
      </c>
      <c r="BJ34" s="27">
        <f t="shared" si="231"/>
        <v>74.036954527954947</v>
      </c>
      <c r="BN34" s="27">
        <f>BN19+BN20+BN24</f>
        <v>118.73826277033979</v>
      </c>
      <c r="BO34" s="27">
        <f t="shared" ref="BO34:BT34" si="232">BO19+BO20+BO24</f>
        <v>85.622238915028973</v>
      </c>
      <c r="BP34" s="27">
        <f t="shared" si="232"/>
        <v>107.75828296394219</v>
      </c>
      <c r="BQ34" s="27">
        <f t="shared" si="232"/>
        <v>80.389434452532242</v>
      </c>
      <c r="BR34" s="27">
        <f t="shared" si="232"/>
        <v>51.590617027012343</v>
      </c>
      <c r="BS34" s="27">
        <f t="shared" si="232"/>
        <v>106.9490591120275</v>
      </c>
      <c r="BT34" s="27">
        <f t="shared" si="232"/>
        <v>89.320913722432152</v>
      </c>
      <c r="BV34" s="27">
        <f>BV19+BV20+BV24</f>
        <v>69.103887132575267</v>
      </c>
      <c r="BW34" s="27">
        <f t="shared" ref="BW34:CB34" si="233">BW19+BW20+BW24</f>
        <v>76.593467421814211</v>
      </c>
      <c r="BX34" s="27">
        <f t="shared" si="233"/>
        <v>86.347112012262158</v>
      </c>
      <c r="BY34" s="27">
        <f t="shared" si="233"/>
        <v>68.763170348658505</v>
      </c>
      <c r="BZ34" s="27">
        <f t="shared" si="233"/>
        <v>38.421686972590862</v>
      </c>
      <c r="CA34" s="27">
        <f t="shared" si="233"/>
        <v>114.64038089383661</v>
      </c>
      <c r="CB34" s="27">
        <f t="shared" si="233"/>
        <v>71.58323569633977</v>
      </c>
      <c r="CD34" s="27">
        <f>CD19+CD20+CD24</f>
        <v>80.77849222133203</v>
      </c>
      <c r="CE34" s="27">
        <f t="shared" ref="CE34:CJ34" si="234">CE19+CE20+CE24</f>
        <v>77.347022153430984</v>
      </c>
      <c r="CF34" s="27">
        <f t="shared" si="234"/>
        <v>88.459522027276606</v>
      </c>
      <c r="CG34" s="27">
        <f t="shared" si="234"/>
        <v>69.429316301173529</v>
      </c>
      <c r="CH34" s="27">
        <f t="shared" si="234"/>
        <v>41.462451168176479</v>
      </c>
      <c r="CI34" s="27">
        <f t="shared" si="234"/>
        <v>114.13618785524235</v>
      </c>
      <c r="CJ34" s="27">
        <f t="shared" si="234"/>
        <v>74.036954527954947</v>
      </c>
      <c r="CN34" s="27">
        <f>CN19+CN20+CN24</f>
        <v>118.73826277033979</v>
      </c>
      <c r="CO34" s="27">
        <f t="shared" ref="CO34:CT34" si="235">CO19+CO20+CO24</f>
        <v>85.622238915028973</v>
      </c>
      <c r="CP34" s="27">
        <f t="shared" si="235"/>
        <v>107.75828296394219</v>
      </c>
      <c r="CQ34" s="27">
        <f t="shared" si="235"/>
        <v>80.389434452532242</v>
      </c>
      <c r="CR34" s="27">
        <f t="shared" si="235"/>
        <v>51.590617027012343</v>
      </c>
      <c r="CS34" s="27">
        <f t="shared" si="235"/>
        <v>106.9490591120275</v>
      </c>
      <c r="CT34" s="27">
        <f t="shared" si="235"/>
        <v>89.320913722432152</v>
      </c>
      <c r="CV34" s="27">
        <f>CV19+CV20+CV24</f>
        <v>69.103887132575267</v>
      </c>
      <c r="CW34" s="27">
        <f t="shared" ref="CW34:DB34" si="236">CW19+CW20+CW24</f>
        <v>76.593467421814211</v>
      </c>
      <c r="CX34" s="27">
        <f t="shared" si="236"/>
        <v>86.347112012262158</v>
      </c>
      <c r="CY34" s="27">
        <f t="shared" si="236"/>
        <v>68.763170348658505</v>
      </c>
      <c r="CZ34" s="27">
        <f t="shared" si="236"/>
        <v>38.421686972590862</v>
      </c>
      <c r="DA34" s="27">
        <f t="shared" si="236"/>
        <v>114.64038089383661</v>
      </c>
      <c r="DB34" s="27">
        <f t="shared" si="236"/>
        <v>71.58323569633977</v>
      </c>
      <c r="DD34" s="27">
        <f>DD19+DD20+DD24</f>
        <v>80.77849222133203</v>
      </c>
      <c r="DE34" s="27">
        <f t="shared" ref="DE34:DJ34" si="237">DE19+DE20+DE24</f>
        <v>77.347022153430984</v>
      </c>
      <c r="DF34" s="27">
        <f t="shared" si="237"/>
        <v>88.459522027276606</v>
      </c>
      <c r="DG34" s="27">
        <f t="shared" si="237"/>
        <v>69.429316301173529</v>
      </c>
      <c r="DH34" s="27">
        <f t="shared" si="237"/>
        <v>41.462451168176479</v>
      </c>
      <c r="DI34" s="27">
        <f t="shared" si="237"/>
        <v>114.13618785524235</v>
      </c>
      <c r="DJ34" s="27">
        <f t="shared" si="237"/>
        <v>74.036954527954947</v>
      </c>
      <c r="DN34" s="27">
        <f>DN19+DN20+DN24</f>
        <v>118.73826277033979</v>
      </c>
      <c r="DO34" s="27">
        <f t="shared" ref="DO34:DT34" si="238">DO19+DO20+DO24</f>
        <v>85.622238915028973</v>
      </c>
      <c r="DP34" s="27">
        <f t="shared" si="238"/>
        <v>107.75828296394219</v>
      </c>
      <c r="DQ34" s="27">
        <f t="shared" si="238"/>
        <v>80.389434452532242</v>
      </c>
      <c r="DR34" s="27">
        <f t="shared" si="238"/>
        <v>51.590617027012343</v>
      </c>
      <c r="DS34" s="27">
        <f t="shared" si="238"/>
        <v>106.9490591120275</v>
      </c>
      <c r="DT34" s="27">
        <f t="shared" si="238"/>
        <v>89.320913722432152</v>
      </c>
      <c r="DV34" s="27">
        <f>DV19+DV20+DV24</f>
        <v>69.103887132575267</v>
      </c>
      <c r="DW34" s="27">
        <f t="shared" ref="DW34:EB34" si="239">DW19+DW20+DW24</f>
        <v>76.593467421814211</v>
      </c>
      <c r="DX34" s="27">
        <f t="shared" si="239"/>
        <v>86.347112012262158</v>
      </c>
      <c r="DY34" s="27">
        <f t="shared" si="239"/>
        <v>68.763170348658505</v>
      </c>
      <c r="DZ34" s="27">
        <f t="shared" si="239"/>
        <v>38.421686972590862</v>
      </c>
      <c r="EA34" s="27">
        <f t="shared" si="239"/>
        <v>114.64038089383661</v>
      </c>
      <c r="EB34" s="27">
        <f t="shared" si="239"/>
        <v>71.58323569633977</v>
      </c>
      <c r="ED34" s="27">
        <f>ED19+ED20+ED24</f>
        <v>80.77849222133203</v>
      </c>
      <c r="EE34" s="27">
        <f t="shared" ref="EE34:EJ34" si="240">EE19+EE20+EE24</f>
        <v>77.347022153430984</v>
      </c>
      <c r="EF34" s="27">
        <f t="shared" si="240"/>
        <v>88.459522027276606</v>
      </c>
      <c r="EG34" s="27">
        <f t="shared" si="240"/>
        <v>69.429316301173529</v>
      </c>
      <c r="EH34" s="27">
        <f t="shared" si="240"/>
        <v>41.462451168176479</v>
      </c>
      <c r="EI34" s="27">
        <f t="shared" si="240"/>
        <v>114.13618785524235</v>
      </c>
      <c r="EJ34" s="27">
        <f t="shared" si="240"/>
        <v>74.036954527954947</v>
      </c>
      <c r="EN34" s="27">
        <f>EN19+EN20+EN24</f>
        <v>118.73826277033979</v>
      </c>
      <c r="EO34" s="27">
        <f t="shared" ref="EO34:ET34" si="241">EO19+EO20+EO24</f>
        <v>85.622238915028973</v>
      </c>
      <c r="EP34" s="27">
        <f t="shared" si="241"/>
        <v>107.75828296394219</v>
      </c>
      <c r="EQ34" s="27">
        <f t="shared" si="241"/>
        <v>80.389434452532242</v>
      </c>
      <c r="ER34" s="27">
        <f t="shared" si="241"/>
        <v>51.590617027012343</v>
      </c>
      <c r="ES34" s="27">
        <f t="shared" si="241"/>
        <v>106.9490591120275</v>
      </c>
      <c r="ET34" s="27">
        <f t="shared" si="241"/>
        <v>89.320913722432152</v>
      </c>
      <c r="EV34" s="27">
        <f>EV19+EV20+EV24</f>
        <v>69.103887132575267</v>
      </c>
      <c r="EW34" s="27">
        <f t="shared" ref="EW34:FB34" si="242">EW19+EW20+EW24</f>
        <v>76.593467421814211</v>
      </c>
      <c r="EX34" s="27">
        <f t="shared" si="242"/>
        <v>86.347112012262158</v>
      </c>
      <c r="EY34" s="27">
        <f t="shared" si="242"/>
        <v>68.763170348658505</v>
      </c>
      <c r="EZ34" s="27">
        <f t="shared" si="242"/>
        <v>38.421686972590862</v>
      </c>
      <c r="FA34" s="27">
        <f t="shared" si="242"/>
        <v>114.64038089383661</v>
      </c>
      <c r="FB34" s="27">
        <f t="shared" si="242"/>
        <v>71.58323569633977</v>
      </c>
      <c r="FD34" s="27">
        <f>FD19+FD20+FD24</f>
        <v>80.77849222133203</v>
      </c>
      <c r="FE34" s="27">
        <f t="shared" ref="FE34:FJ34" si="243">FE19+FE20+FE24</f>
        <v>77.347022153430984</v>
      </c>
      <c r="FF34" s="27">
        <f t="shared" si="243"/>
        <v>88.459522027276606</v>
      </c>
      <c r="FG34" s="27">
        <f t="shared" si="243"/>
        <v>69.429316301173529</v>
      </c>
      <c r="FH34" s="27">
        <f t="shared" si="243"/>
        <v>41.462451168176479</v>
      </c>
      <c r="FI34" s="27">
        <f t="shared" si="243"/>
        <v>114.13618785524235</v>
      </c>
      <c r="FJ34" s="27">
        <f t="shared" si="243"/>
        <v>74.036954527954947</v>
      </c>
      <c r="FN34" s="27">
        <f>FN19+FN20+FN24</f>
        <v>118.73826277033979</v>
      </c>
      <c r="FO34" s="27">
        <f t="shared" ref="FO34:FT34" si="244">FO19+FO20+FO24</f>
        <v>85.622238915028973</v>
      </c>
      <c r="FP34" s="27">
        <f t="shared" si="244"/>
        <v>107.75828296394219</v>
      </c>
      <c r="FQ34" s="27">
        <f t="shared" si="244"/>
        <v>80.389434452532242</v>
      </c>
      <c r="FR34" s="27">
        <f t="shared" si="244"/>
        <v>51.590617027012343</v>
      </c>
      <c r="FS34" s="27">
        <f t="shared" si="244"/>
        <v>106.9490591120275</v>
      </c>
      <c r="FT34" s="27">
        <f t="shared" si="244"/>
        <v>89.320913722432152</v>
      </c>
      <c r="FV34" s="27">
        <f>FV19+FV20+FV24</f>
        <v>69.103887132575267</v>
      </c>
      <c r="FW34" s="27">
        <f t="shared" ref="FW34:GB34" si="245">FW19+FW20+FW24</f>
        <v>76.593467421814211</v>
      </c>
      <c r="FX34" s="27">
        <f t="shared" si="245"/>
        <v>86.347112012262158</v>
      </c>
      <c r="FY34" s="27">
        <f t="shared" si="245"/>
        <v>68.763170348658505</v>
      </c>
      <c r="FZ34" s="27">
        <f t="shared" si="245"/>
        <v>38.421686972590862</v>
      </c>
      <c r="GA34" s="27">
        <f t="shared" si="245"/>
        <v>114.64038089383661</v>
      </c>
      <c r="GB34" s="27">
        <f t="shared" si="245"/>
        <v>71.58323569633977</v>
      </c>
      <c r="GD34" s="27">
        <f>GD19+GD20+GD24</f>
        <v>80.77849222133203</v>
      </c>
      <c r="GE34" s="27">
        <f t="shared" ref="GE34:GJ34" si="246">GE19+GE20+GE24</f>
        <v>77.347022153430984</v>
      </c>
      <c r="GF34" s="27">
        <f t="shared" si="246"/>
        <v>88.459522027276606</v>
      </c>
      <c r="GG34" s="27">
        <f t="shared" si="246"/>
        <v>69.429316301173529</v>
      </c>
      <c r="GH34" s="27">
        <f t="shared" si="246"/>
        <v>41.462451168176479</v>
      </c>
      <c r="GI34" s="27">
        <f t="shared" si="246"/>
        <v>114.13618785524235</v>
      </c>
      <c r="GJ34" s="27">
        <f t="shared" si="246"/>
        <v>74.036954527954947</v>
      </c>
      <c r="GN34" s="27">
        <f>GN19+GN20+GN24</f>
        <v>118.73826277033979</v>
      </c>
      <c r="GO34" s="27">
        <f t="shared" ref="GO34:GT34" si="247">GO19+GO20+GO24</f>
        <v>85.622238915028973</v>
      </c>
      <c r="GP34" s="27">
        <f t="shared" si="247"/>
        <v>107.75828296394219</v>
      </c>
      <c r="GQ34" s="27">
        <f t="shared" si="247"/>
        <v>80.389434452532242</v>
      </c>
      <c r="GR34" s="27">
        <f t="shared" si="247"/>
        <v>51.590617027012343</v>
      </c>
      <c r="GS34" s="27">
        <f t="shared" si="247"/>
        <v>106.9490591120275</v>
      </c>
      <c r="GT34" s="27">
        <f t="shared" si="247"/>
        <v>89.320913722432152</v>
      </c>
      <c r="GV34" s="27">
        <f>GV19+GV20+GV24</f>
        <v>69.103887132575267</v>
      </c>
      <c r="GW34" s="27">
        <f t="shared" ref="GW34:HB34" si="248">GW19+GW20+GW24</f>
        <v>76.593467421814211</v>
      </c>
      <c r="GX34" s="27">
        <f t="shared" si="248"/>
        <v>86.347112012262158</v>
      </c>
      <c r="GY34" s="27">
        <f t="shared" si="248"/>
        <v>68.763170348658505</v>
      </c>
      <c r="GZ34" s="27">
        <f t="shared" si="248"/>
        <v>38.421686972590862</v>
      </c>
      <c r="HA34" s="27">
        <f t="shared" si="248"/>
        <v>114.64038089383661</v>
      </c>
      <c r="HB34" s="27">
        <f t="shared" si="248"/>
        <v>71.58323569633977</v>
      </c>
      <c r="HD34" s="27">
        <f>HD19+HD20+HD24</f>
        <v>80.77849222133203</v>
      </c>
      <c r="HE34" s="27">
        <f t="shared" ref="HE34:HJ34" si="249">HE19+HE20+HE24</f>
        <v>77.347022153430984</v>
      </c>
      <c r="HF34" s="27">
        <f t="shared" si="249"/>
        <v>88.459522027276606</v>
      </c>
      <c r="HG34" s="27">
        <f t="shared" si="249"/>
        <v>69.429316301173529</v>
      </c>
      <c r="HH34" s="27">
        <f t="shared" si="249"/>
        <v>41.462451168176479</v>
      </c>
      <c r="HI34" s="27">
        <f t="shared" si="249"/>
        <v>114.13618785524235</v>
      </c>
      <c r="HJ34" s="27">
        <f t="shared" si="249"/>
        <v>74.036954527954947</v>
      </c>
      <c r="HN34" s="27">
        <f>HN19+HN20+HN24</f>
        <v>118.73826277033979</v>
      </c>
      <c r="HO34" s="27">
        <f t="shared" ref="HO34:HT34" si="250">HO19+HO20+HO24</f>
        <v>85.622238915028973</v>
      </c>
      <c r="HP34" s="27">
        <f t="shared" si="250"/>
        <v>107.75828296394219</v>
      </c>
      <c r="HQ34" s="27">
        <f t="shared" si="250"/>
        <v>80.389434452532242</v>
      </c>
      <c r="HR34" s="27">
        <f t="shared" si="250"/>
        <v>51.590617027012343</v>
      </c>
      <c r="HS34" s="27">
        <f t="shared" si="250"/>
        <v>106.9490591120275</v>
      </c>
      <c r="HT34" s="27">
        <f t="shared" si="250"/>
        <v>89.320913722432152</v>
      </c>
      <c r="HV34" s="27">
        <f>HV19+HV20+HV24</f>
        <v>69.103887132575267</v>
      </c>
      <c r="HW34" s="27">
        <f t="shared" ref="HW34:IB34" si="251">HW19+HW20+HW24</f>
        <v>76.593467421814211</v>
      </c>
      <c r="HX34" s="27">
        <f t="shared" si="251"/>
        <v>86.347112012262158</v>
      </c>
      <c r="HY34" s="27">
        <f t="shared" si="251"/>
        <v>68.763170348658505</v>
      </c>
      <c r="HZ34" s="27">
        <f t="shared" si="251"/>
        <v>38.421686972590862</v>
      </c>
      <c r="IA34" s="27">
        <f t="shared" si="251"/>
        <v>114.64038089383661</v>
      </c>
      <c r="IB34" s="27">
        <f t="shared" si="251"/>
        <v>71.58323569633977</v>
      </c>
      <c r="ID34" s="27">
        <f>ID19+ID20+ID24</f>
        <v>80.77849222133203</v>
      </c>
      <c r="IE34" s="27">
        <f t="shared" ref="IE34:IJ34" si="252">IE19+IE20+IE24</f>
        <v>77.347022153430984</v>
      </c>
      <c r="IF34" s="27">
        <f t="shared" si="252"/>
        <v>88.459522027276606</v>
      </c>
      <c r="IG34" s="27">
        <f t="shared" si="252"/>
        <v>69.429316301173529</v>
      </c>
      <c r="IH34" s="27">
        <f t="shared" si="252"/>
        <v>41.462451168176479</v>
      </c>
      <c r="II34" s="27">
        <f t="shared" si="252"/>
        <v>114.13618785524235</v>
      </c>
      <c r="IJ34" s="27">
        <f t="shared" si="252"/>
        <v>74.036954527954947</v>
      </c>
      <c r="IN34" s="27">
        <f>IN19+IN20+IN24</f>
        <v>118.73826277033979</v>
      </c>
      <c r="IO34" s="27">
        <f t="shared" ref="IO34:IT34" si="253">IO19+IO20+IO24</f>
        <v>85.622238915028973</v>
      </c>
      <c r="IP34" s="27">
        <f t="shared" si="253"/>
        <v>107.75828296394219</v>
      </c>
      <c r="IQ34" s="27">
        <f t="shared" si="253"/>
        <v>80.389434452532242</v>
      </c>
      <c r="IR34" s="27">
        <f t="shared" si="253"/>
        <v>51.590617027012343</v>
      </c>
      <c r="IS34" s="27">
        <f t="shared" si="253"/>
        <v>106.9490591120275</v>
      </c>
      <c r="IT34" s="27">
        <f t="shared" si="253"/>
        <v>89.320913722432152</v>
      </c>
      <c r="IV34" s="27">
        <f>IV19+IV20+IV24</f>
        <v>69.103887132575267</v>
      </c>
      <c r="IW34" s="27">
        <f t="shared" ref="IW34:JB34" si="254">IW19+IW20+IW24</f>
        <v>76.593467421814211</v>
      </c>
      <c r="IX34" s="27">
        <f t="shared" si="254"/>
        <v>86.347112012262158</v>
      </c>
      <c r="IY34" s="27">
        <f t="shared" si="254"/>
        <v>68.763170348658505</v>
      </c>
      <c r="IZ34" s="27">
        <f t="shared" si="254"/>
        <v>38.421686972590862</v>
      </c>
      <c r="JA34" s="27">
        <f t="shared" si="254"/>
        <v>114.64038089383661</v>
      </c>
      <c r="JB34" s="27">
        <f t="shared" si="254"/>
        <v>71.58323569633977</v>
      </c>
      <c r="JD34" s="27">
        <f>JD19+JD20+JD24</f>
        <v>80.77849222133203</v>
      </c>
      <c r="JE34" s="27">
        <f t="shared" ref="JE34:JJ34" si="255">JE19+JE20+JE24</f>
        <v>77.347022153430984</v>
      </c>
      <c r="JF34" s="27">
        <f t="shared" si="255"/>
        <v>88.459522027276606</v>
      </c>
      <c r="JG34" s="27">
        <f t="shared" si="255"/>
        <v>69.429316301173529</v>
      </c>
      <c r="JH34" s="27">
        <f t="shared" si="255"/>
        <v>41.462451168176479</v>
      </c>
      <c r="JI34" s="27">
        <f t="shared" si="255"/>
        <v>114.13618785524235</v>
      </c>
      <c r="JJ34" s="27">
        <f t="shared" si="255"/>
        <v>74.036954527954947</v>
      </c>
      <c r="JN34" s="27">
        <f>JN19+JN20+JN24</f>
        <v>118.73826277033979</v>
      </c>
      <c r="JO34" s="27">
        <f t="shared" ref="JO34:JT34" si="256">JO19+JO20+JO24</f>
        <v>85.622238915028973</v>
      </c>
      <c r="JP34" s="27">
        <f t="shared" si="256"/>
        <v>107.75828296394219</v>
      </c>
      <c r="JQ34" s="27">
        <f t="shared" si="256"/>
        <v>80.389434452532242</v>
      </c>
      <c r="JR34" s="27">
        <f t="shared" si="256"/>
        <v>51.590617027012343</v>
      </c>
      <c r="JS34" s="27">
        <f t="shared" si="256"/>
        <v>106.9490591120275</v>
      </c>
      <c r="JT34" s="27">
        <f t="shared" si="256"/>
        <v>89.320913722432152</v>
      </c>
      <c r="JV34" s="27">
        <f>JV19+JV20+JV24</f>
        <v>69.103887132575267</v>
      </c>
      <c r="JW34" s="27">
        <f t="shared" ref="JW34:KB34" si="257">JW19+JW20+JW24</f>
        <v>76.593467421814211</v>
      </c>
      <c r="JX34" s="27">
        <f t="shared" si="257"/>
        <v>86.347112012262158</v>
      </c>
      <c r="JY34" s="27">
        <f t="shared" si="257"/>
        <v>68.763170348658505</v>
      </c>
      <c r="JZ34" s="27">
        <f t="shared" si="257"/>
        <v>38.421686972590862</v>
      </c>
      <c r="KA34" s="27">
        <f t="shared" si="257"/>
        <v>114.64038089383661</v>
      </c>
      <c r="KB34" s="27">
        <f t="shared" si="257"/>
        <v>71.58323569633977</v>
      </c>
      <c r="KD34" s="27">
        <f>KD19+KD20+KD24</f>
        <v>80.77849222133203</v>
      </c>
      <c r="KE34" s="27">
        <f t="shared" ref="KE34:KJ34" si="258">KE19+KE20+KE24</f>
        <v>77.347022153430984</v>
      </c>
      <c r="KF34" s="27">
        <f t="shared" si="258"/>
        <v>88.459522027276606</v>
      </c>
      <c r="KG34" s="27">
        <f t="shared" si="258"/>
        <v>69.429316301173529</v>
      </c>
      <c r="KH34" s="27">
        <f t="shared" si="258"/>
        <v>41.462451168176479</v>
      </c>
      <c r="KI34" s="27">
        <f t="shared" si="258"/>
        <v>114.13618785524235</v>
      </c>
      <c r="KJ34" s="27">
        <f t="shared" si="258"/>
        <v>74.036954527954947</v>
      </c>
    </row>
    <row r="35" spans="1:296" x14ac:dyDescent="0.35">
      <c r="C35" t="s">
        <v>315</v>
      </c>
      <c r="N35" s="27">
        <f>N26</f>
        <v>1578.0954502688173</v>
      </c>
      <c r="O35" s="27">
        <f t="shared" ref="O35:T35" si="259">O26</f>
        <v>1552.627659574468</v>
      </c>
      <c r="P35" s="27">
        <f t="shared" si="259"/>
        <v>657.52697368421059</v>
      </c>
      <c r="Q35" s="27">
        <f t="shared" si="259"/>
        <v>384.11297297297295</v>
      </c>
      <c r="R35" s="27">
        <f t="shared" si="259"/>
        <v>1256.4466553480477</v>
      </c>
      <c r="S35" s="27">
        <f t="shared" si="259"/>
        <v>119.45454545454545</v>
      </c>
      <c r="T35" s="27">
        <f t="shared" si="259"/>
        <v>1249.0203327948307</v>
      </c>
      <c r="V35" s="27">
        <f>V26</f>
        <v>1578.0954502688173</v>
      </c>
      <c r="W35" s="27">
        <f t="shared" ref="W35:AB35" si="260">W26</f>
        <v>1552.627659574468</v>
      </c>
      <c r="X35" s="27">
        <f t="shared" si="260"/>
        <v>657.52697368421059</v>
      </c>
      <c r="Y35" s="27">
        <f t="shared" si="260"/>
        <v>384.11297297297295</v>
      </c>
      <c r="Z35" s="27">
        <f t="shared" si="260"/>
        <v>1256.4466553480477</v>
      </c>
      <c r="AA35" s="27">
        <f t="shared" si="260"/>
        <v>119.45454545454545</v>
      </c>
      <c r="AB35" s="27">
        <f t="shared" si="260"/>
        <v>1249.0203327948307</v>
      </c>
      <c r="AD35" s="27">
        <f>AD26</f>
        <v>1578.0954502688173</v>
      </c>
      <c r="AE35" s="27">
        <f t="shared" ref="AE35:AJ35" si="261">AE26</f>
        <v>1552.627659574468</v>
      </c>
      <c r="AF35" s="27">
        <f t="shared" si="261"/>
        <v>657.52697368421059</v>
      </c>
      <c r="AG35" s="27">
        <f t="shared" si="261"/>
        <v>384.11297297297295</v>
      </c>
      <c r="AH35" s="27">
        <f t="shared" si="261"/>
        <v>1256.4466553480477</v>
      </c>
      <c r="AI35" s="27">
        <f t="shared" si="261"/>
        <v>119.45454545454545</v>
      </c>
      <c r="AJ35" s="27">
        <f t="shared" si="261"/>
        <v>1249.0203327948307</v>
      </c>
      <c r="AN35" s="27">
        <f>AN26</f>
        <v>1578.0954502688173</v>
      </c>
      <c r="AO35" s="27">
        <f t="shared" ref="AO35:AT35" si="262">AO26</f>
        <v>1552.627659574468</v>
      </c>
      <c r="AP35" s="27">
        <f t="shared" si="262"/>
        <v>657.52697368421059</v>
      </c>
      <c r="AQ35" s="27">
        <f t="shared" si="262"/>
        <v>384.11297297297295</v>
      </c>
      <c r="AR35" s="27">
        <f t="shared" si="262"/>
        <v>1256.4466553480477</v>
      </c>
      <c r="AS35" s="27">
        <f t="shared" si="262"/>
        <v>119.45454545454545</v>
      </c>
      <c r="AT35" s="27">
        <f t="shared" si="262"/>
        <v>1249.0203327948307</v>
      </c>
      <c r="AV35" s="27">
        <f>AV26</f>
        <v>1578.0954502688173</v>
      </c>
      <c r="AW35" s="27">
        <f t="shared" ref="AW35:BB35" si="263">AW26</f>
        <v>1552.627659574468</v>
      </c>
      <c r="AX35" s="27">
        <f t="shared" si="263"/>
        <v>657.52697368421059</v>
      </c>
      <c r="AY35" s="27">
        <f t="shared" si="263"/>
        <v>384.11297297297295</v>
      </c>
      <c r="AZ35" s="27">
        <f t="shared" si="263"/>
        <v>1256.4466553480477</v>
      </c>
      <c r="BA35" s="27">
        <f t="shared" si="263"/>
        <v>119.45454545454545</v>
      </c>
      <c r="BB35" s="27">
        <f t="shared" si="263"/>
        <v>1249.0203327948307</v>
      </c>
      <c r="BD35" s="27">
        <f>BD26</f>
        <v>1578.0954502688173</v>
      </c>
      <c r="BE35" s="27">
        <f t="shared" ref="BE35:BJ35" si="264">BE26</f>
        <v>1552.627659574468</v>
      </c>
      <c r="BF35" s="27">
        <f t="shared" si="264"/>
        <v>657.52697368421059</v>
      </c>
      <c r="BG35" s="27">
        <f t="shared" si="264"/>
        <v>384.11297297297295</v>
      </c>
      <c r="BH35" s="27">
        <f t="shared" si="264"/>
        <v>1256.4466553480477</v>
      </c>
      <c r="BI35" s="27">
        <f t="shared" si="264"/>
        <v>119.45454545454545</v>
      </c>
      <c r="BJ35" s="27">
        <f t="shared" si="264"/>
        <v>1249.0203327948307</v>
      </c>
      <c r="BN35" s="27">
        <f>BN26</f>
        <v>1578.0954502688173</v>
      </c>
      <c r="BO35" s="27">
        <f t="shared" ref="BO35:BT35" si="265">BO26</f>
        <v>1552.627659574468</v>
      </c>
      <c r="BP35" s="27">
        <f t="shared" si="265"/>
        <v>657.52697368421059</v>
      </c>
      <c r="BQ35" s="27">
        <f t="shared" si="265"/>
        <v>384.11297297297295</v>
      </c>
      <c r="BR35" s="27">
        <f t="shared" si="265"/>
        <v>1256.4466553480477</v>
      </c>
      <c r="BS35" s="27">
        <f t="shared" si="265"/>
        <v>119.45454545454545</v>
      </c>
      <c r="BT35" s="27">
        <f t="shared" si="265"/>
        <v>1249.0203327948307</v>
      </c>
      <c r="BV35" s="27">
        <f>BV26</f>
        <v>1578.0954502688173</v>
      </c>
      <c r="BW35" s="27">
        <f t="shared" ref="BW35:CB35" si="266">BW26</f>
        <v>1552.627659574468</v>
      </c>
      <c r="BX35" s="27">
        <f t="shared" si="266"/>
        <v>657.52697368421059</v>
      </c>
      <c r="BY35" s="27">
        <f t="shared" si="266"/>
        <v>384.11297297297295</v>
      </c>
      <c r="BZ35" s="27">
        <f t="shared" si="266"/>
        <v>1256.4466553480477</v>
      </c>
      <c r="CA35" s="27">
        <f t="shared" si="266"/>
        <v>119.45454545454545</v>
      </c>
      <c r="CB35" s="27">
        <f t="shared" si="266"/>
        <v>1249.0203327948307</v>
      </c>
      <c r="CD35" s="27">
        <f>CD26</f>
        <v>1578.0954502688173</v>
      </c>
      <c r="CE35" s="27">
        <f t="shared" ref="CE35:CJ35" si="267">CE26</f>
        <v>1552.627659574468</v>
      </c>
      <c r="CF35" s="27">
        <f t="shared" si="267"/>
        <v>657.52697368421059</v>
      </c>
      <c r="CG35" s="27">
        <f t="shared" si="267"/>
        <v>384.11297297297295</v>
      </c>
      <c r="CH35" s="27">
        <f t="shared" si="267"/>
        <v>1256.4466553480477</v>
      </c>
      <c r="CI35" s="27">
        <f t="shared" si="267"/>
        <v>119.45454545454545</v>
      </c>
      <c r="CJ35" s="27">
        <f t="shared" si="267"/>
        <v>1249.0203327948307</v>
      </c>
      <c r="CN35" s="27">
        <f>CN26</f>
        <v>1578.0954502688173</v>
      </c>
      <c r="CO35" s="27">
        <f t="shared" ref="CO35:CT35" si="268">CO26</f>
        <v>1552.627659574468</v>
      </c>
      <c r="CP35" s="27">
        <f t="shared" si="268"/>
        <v>657.52697368421059</v>
      </c>
      <c r="CQ35" s="27">
        <f t="shared" si="268"/>
        <v>384.11297297297295</v>
      </c>
      <c r="CR35" s="27">
        <f t="shared" si="268"/>
        <v>1256.4466553480477</v>
      </c>
      <c r="CS35" s="27">
        <f t="shared" si="268"/>
        <v>119.45454545454545</v>
      </c>
      <c r="CT35" s="27">
        <f t="shared" si="268"/>
        <v>1249.0203327948307</v>
      </c>
      <c r="CV35" s="27">
        <f>CV26</f>
        <v>1578.0954502688173</v>
      </c>
      <c r="CW35" s="27">
        <f t="shared" ref="CW35:DB35" si="269">CW26</f>
        <v>1552.627659574468</v>
      </c>
      <c r="CX35" s="27">
        <f t="shared" si="269"/>
        <v>657.52697368421059</v>
      </c>
      <c r="CY35" s="27">
        <f t="shared" si="269"/>
        <v>384.11297297297295</v>
      </c>
      <c r="CZ35" s="27">
        <f t="shared" si="269"/>
        <v>1256.4466553480477</v>
      </c>
      <c r="DA35" s="27">
        <f t="shared" si="269"/>
        <v>119.45454545454545</v>
      </c>
      <c r="DB35" s="27">
        <f t="shared" si="269"/>
        <v>1249.0203327948307</v>
      </c>
      <c r="DD35" s="27">
        <f>DD26</f>
        <v>1578.0954502688173</v>
      </c>
      <c r="DE35" s="27">
        <f t="shared" ref="DE35:DJ35" si="270">DE26</f>
        <v>1552.627659574468</v>
      </c>
      <c r="DF35" s="27">
        <f t="shared" si="270"/>
        <v>657.52697368421059</v>
      </c>
      <c r="DG35" s="27">
        <f t="shared" si="270"/>
        <v>384.11297297297295</v>
      </c>
      <c r="DH35" s="27">
        <f t="shared" si="270"/>
        <v>1256.4466553480477</v>
      </c>
      <c r="DI35" s="27">
        <f t="shared" si="270"/>
        <v>119.45454545454545</v>
      </c>
      <c r="DJ35" s="27">
        <f t="shared" si="270"/>
        <v>1249.0203327948307</v>
      </c>
      <c r="DN35" s="27">
        <f>DN26</f>
        <v>1578.0954502688173</v>
      </c>
      <c r="DO35" s="27">
        <f t="shared" ref="DO35:DT35" si="271">DO26</f>
        <v>1552.627659574468</v>
      </c>
      <c r="DP35" s="27">
        <f t="shared" si="271"/>
        <v>657.52697368421059</v>
      </c>
      <c r="DQ35" s="27">
        <f t="shared" si="271"/>
        <v>384.11297297297295</v>
      </c>
      <c r="DR35" s="27">
        <f t="shared" si="271"/>
        <v>1256.4466553480477</v>
      </c>
      <c r="DS35" s="27">
        <f t="shared" si="271"/>
        <v>119.45454545454545</v>
      </c>
      <c r="DT35" s="27">
        <f t="shared" si="271"/>
        <v>1249.0203327948307</v>
      </c>
      <c r="DV35" s="27">
        <f>DV26</f>
        <v>1578.0954502688173</v>
      </c>
      <c r="DW35" s="27">
        <f t="shared" ref="DW35:EB35" si="272">DW26</f>
        <v>1552.627659574468</v>
      </c>
      <c r="DX35" s="27">
        <f t="shared" si="272"/>
        <v>657.52697368421059</v>
      </c>
      <c r="DY35" s="27">
        <f t="shared" si="272"/>
        <v>384.11297297297295</v>
      </c>
      <c r="DZ35" s="27">
        <f t="shared" si="272"/>
        <v>1256.4466553480477</v>
      </c>
      <c r="EA35" s="27">
        <f t="shared" si="272"/>
        <v>119.45454545454545</v>
      </c>
      <c r="EB35" s="27">
        <f t="shared" si="272"/>
        <v>1249.0203327948307</v>
      </c>
      <c r="ED35" s="27">
        <f>ED26</f>
        <v>1578.0954502688173</v>
      </c>
      <c r="EE35" s="27">
        <f t="shared" ref="EE35:EJ35" si="273">EE26</f>
        <v>1552.627659574468</v>
      </c>
      <c r="EF35" s="27">
        <f t="shared" si="273"/>
        <v>657.52697368421059</v>
      </c>
      <c r="EG35" s="27">
        <f t="shared" si="273"/>
        <v>384.11297297297295</v>
      </c>
      <c r="EH35" s="27">
        <f t="shared" si="273"/>
        <v>1256.4466553480477</v>
      </c>
      <c r="EI35" s="27">
        <f t="shared" si="273"/>
        <v>119.45454545454545</v>
      </c>
      <c r="EJ35" s="27">
        <f t="shared" si="273"/>
        <v>1249.0203327948307</v>
      </c>
      <c r="EN35" s="27">
        <f>EN26</f>
        <v>1578.0954502688173</v>
      </c>
      <c r="EO35" s="27">
        <f t="shared" ref="EO35:ET35" si="274">EO26</f>
        <v>1552.627659574468</v>
      </c>
      <c r="EP35" s="27">
        <f t="shared" si="274"/>
        <v>657.52697368421059</v>
      </c>
      <c r="EQ35" s="27">
        <f t="shared" si="274"/>
        <v>384.11297297297295</v>
      </c>
      <c r="ER35" s="27">
        <f t="shared" si="274"/>
        <v>1256.4466553480477</v>
      </c>
      <c r="ES35" s="27">
        <f t="shared" si="274"/>
        <v>119.45454545454545</v>
      </c>
      <c r="ET35" s="27">
        <f t="shared" si="274"/>
        <v>1249.0203327948307</v>
      </c>
      <c r="EV35" s="27">
        <f>EV26</f>
        <v>1578.0954502688173</v>
      </c>
      <c r="EW35" s="27">
        <f t="shared" ref="EW35:FB35" si="275">EW26</f>
        <v>1552.627659574468</v>
      </c>
      <c r="EX35" s="27">
        <f t="shared" si="275"/>
        <v>657.52697368421059</v>
      </c>
      <c r="EY35" s="27">
        <f t="shared" si="275"/>
        <v>384.11297297297295</v>
      </c>
      <c r="EZ35" s="27">
        <f t="shared" si="275"/>
        <v>1256.4466553480477</v>
      </c>
      <c r="FA35" s="27">
        <f t="shared" si="275"/>
        <v>119.45454545454545</v>
      </c>
      <c r="FB35" s="27">
        <f t="shared" si="275"/>
        <v>1249.0203327948307</v>
      </c>
      <c r="FD35" s="27">
        <f>FD26</f>
        <v>1578.0954502688173</v>
      </c>
      <c r="FE35" s="27">
        <f t="shared" ref="FE35:FJ35" si="276">FE26</f>
        <v>1552.627659574468</v>
      </c>
      <c r="FF35" s="27">
        <f t="shared" si="276"/>
        <v>657.52697368421059</v>
      </c>
      <c r="FG35" s="27">
        <f t="shared" si="276"/>
        <v>384.11297297297295</v>
      </c>
      <c r="FH35" s="27">
        <f t="shared" si="276"/>
        <v>1256.4466553480477</v>
      </c>
      <c r="FI35" s="27">
        <f t="shared" si="276"/>
        <v>119.45454545454545</v>
      </c>
      <c r="FJ35" s="27">
        <f t="shared" si="276"/>
        <v>1249.0203327948307</v>
      </c>
      <c r="FN35" s="27">
        <f>FN26</f>
        <v>1578.0954502688173</v>
      </c>
      <c r="FO35" s="27">
        <f t="shared" ref="FO35:FT35" si="277">FO26</f>
        <v>1552.627659574468</v>
      </c>
      <c r="FP35" s="27">
        <f t="shared" si="277"/>
        <v>657.52697368421059</v>
      </c>
      <c r="FQ35" s="27">
        <f t="shared" si="277"/>
        <v>384.11297297297295</v>
      </c>
      <c r="FR35" s="27">
        <f t="shared" si="277"/>
        <v>1256.4466553480477</v>
      </c>
      <c r="FS35" s="27">
        <f t="shared" si="277"/>
        <v>119.45454545454545</v>
      </c>
      <c r="FT35" s="27">
        <f t="shared" si="277"/>
        <v>1249.0203327948307</v>
      </c>
      <c r="FV35" s="27">
        <f>FV26</f>
        <v>1578.0954502688173</v>
      </c>
      <c r="FW35" s="27">
        <f t="shared" ref="FW35:GB35" si="278">FW26</f>
        <v>1552.627659574468</v>
      </c>
      <c r="FX35" s="27">
        <f t="shared" si="278"/>
        <v>657.52697368421059</v>
      </c>
      <c r="FY35" s="27">
        <f t="shared" si="278"/>
        <v>384.11297297297295</v>
      </c>
      <c r="FZ35" s="27">
        <f t="shared" si="278"/>
        <v>1256.4466553480477</v>
      </c>
      <c r="GA35" s="27">
        <f t="shared" si="278"/>
        <v>119.45454545454545</v>
      </c>
      <c r="GB35" s="27">
        <f t="shared" si="278"/>
        <v>1249.0203327948307</v>
      </c>
      <c r="GD35" s="27">
        <f>GD26</f>
        <v>1578.0954502688173</v>
      </c>
      <c r="GE35" s="27">
        <f t="shared" ref="GE35:GJ35" si="279">GE26</f>
        <v>1552.627659574468</v>
      </c>
      <c r="GF35" s="27">
        <f t="shared" si="279"/>
        <v>657.52697368421059</v>
      </c>
      <c r="GG35" s="27">
        <f t="shared" si="279"/>
        <v>384.11297297297295</v>
      </c>
      <c r="GH35" s="27">
        <f t="shared" si="279"/>
        <v>1256.4466553480477</v>
      </c>
      <c r="GI35" s="27">
        <f t="shared" si="279"/>
        <v>119.45454545454545</v>
      </c>
      <c r="GJ35" s="27">
        <f t="shared" si="279"/>
        <v>1249.0203327948307</v>
      </c>
      <c r="GN35" s="27">
        <f>GN26</f>
        <v>1578.0954502688173</v>
      </c>
      <c r="GO35" s="27">
        <f t="shared" ref="GO35:GT35" si="280">GO26</f>
        <v>1552.627659574468</v>
      </c>
      <c r="GP35" s="27">
        <f t="shared" si="280"/>
        <v>657.52697368421059</v>
      </c>
      <c r="GQ35" s="27">
        <f t="shared" si="280"/>
        <v>384.11297297297295</v>
      </c>
      <c r="GR35" s="27">
        <f t="shared" si="280"/>
        <v>1256.4466553480477</v>
      </c>
      <c r="GS35" s="27">
        <f t="shared" si="280"/>
        <v>119.45454545454545</v>
      </c>
      <c r="GT35" s="27">
        <f t="shared" si="280"/>
        <v>1249.0203327948307</v>
      </c>
      <c r="GV35" s="27">
        <f>GV26</f>
        <v>1578.0954502688173</v>
      </c>
      <c r="GW35" s="27">
        <f t="shared" ref="GW35:HB35" si="281">GW26</f>
        <v>1552.627659574468</v>
      </c>
      <c r="GX35" s="27">
        <f t="shared" si="281"/>
        <v>657.52697368421059</v>
      </c>
      <c r="GY35" s="27">
        <f t="shared" si="281"/>
        <v>384.11297297297295</v>
      </c>
      <c r="GZ35" s="27">
        <f t="shared" si="281"/>
        <v>1256.4466553480477</v>
      </c>
      <c r="HA35" s="27">
        <f t="shared" si="281"/>
        <v>119.45454545454545</v>
      </c>
      <c r="HB35" s="27">
        <f t="shared" si="281"/>
        <v>1249.0203327948307</v>
      </c>
      <c r="HD35" s="27">
        <f>HD26</f>
        <v>1578.0954502688173</v>
      </c>
      <c r="HE35" s="27">
        <f t="shared" ref="HE35:HJ35" si="282">HE26</f>
        <v>1552.627659574468</v>
      </c>
      <c r="HF35" s="27">
        <f t="shared" si="282"/>
        <v>657.52697368421059</v>
      </c>
      <c r="HG35" s="27">
        <f t="shared" si="282"/>
        <v>384.11297297297295</v>
      </c>
      <c r="HH35" s="27">
        <f t="shared" si="282"/>
        <v>1256.4466553480477</v>
      </c>
      <c r="HI35" s="27">
        <f t="shared" si="282"/>
        <v>119.45454545454545</v>
      </c>
      <c r="HJ35" s="27">
        <f t="shared" si="282"/>
        <v>1249.0203327948307</v>
      </c>
      <c r="HN35" s="27">
        <f>HN26</f>
        <v>1578.0954502688173</v>
      </c>
      <c r="HO35" s="27">
        <f t="shared" ref="HO35:HT35" si="283">HO26</f>
        <v>1552.627659574468</v>
      </c>
      <c r="HP35" s="27">
        <f t="shared" si="283"/>
        <v>657.52697368421059</v>
      </c>
      <c r="HQ35" s="27">
        <f t="shared" si="283"/>
        <v>384.11297297297295</v>
      </c>
      <c r="HR35" s="27">
        <f t="shared" si="283"/>
        <v>1256.4466553480477</v>
      </c>
      <c r="HS35" s="27">
        <f t="shared" si="283"/>
        <v>119.45454545454545</v>
      </c>
      <c r="HT35" s="27">
        <f t="shared" si="283"/>
        <v>1249.0203327948307</v>
      </c>
      <c r="HV35" s="27">
        <f>HV26</f>
        <v>1578.0954502688173</v>
      </c>
      <c r="HW35" s="27">
        <f t="shared" ref="HW35:IB35" si="284">HW26</f>
        <v>1552.627659574468</v>
      </c>
      <c r="HX35" s="27">
        <f t="shared" si="284"/>
        <v>657.52697368421059</v>
      </c>
      <c r="HY35" s="27">
        <f t="shared" si="284"/>
        <v>384.11297297297295</v>
      </c>
      <c r="HZ35" s="27">
        <f t="shared" si="284"/>
        <v>1256.4466553480477</v>
      </c>
      <c r="IA35" s="27">
        <f t="shared" si="284"/>
        <v>119.45454545454545</v>
      </c>
      <c r="IB35" s="27">
        <f t="shared" si="284"/>
        <v>1249.0203327948307</v>
      </c>
      <c r="ID35" s="27">
        <f>ID26</f>
        <v>1578.0954502688173</v>
      </c>
      <c r="IE35" s="27">
        <f t="shared" ref="IE35:IJ35" si="285">IE26</f>
        <v>1552.627659574468</v>
      </c>
      <c r="IF35" s="27">
        <f t="shared" si="285"/>
        <v>657.52697368421059</v>
      </c>
      <c r="IG35" s="27">
        <f t="shared" si="285"/>
        <v>384.11297297297295</v>
      </c>
      <c r="IH35" s="27">
        <f t="shared" si="285"/>
        <v>1256.4466553480477</v>
      </c>
      <c r="II35" s="27">
        <f t="shared" si="285"/>
        <v>119.45454545454545</v>
      </c>
      <c r="IJ35" s="27">
        <f t="shared" si="285"/>
        <v>1249.0203327948307</v>
      </c>
      <c r="IN35" s="27">
        <f>IN26</f>
        <v>1578.0954502688173</v>
      </c>
      <c r="IO35" s="27">
        <f t="shared" ref="IO35:IT35" si="286">IO26</f>
        <v>1552.627659574468</v>
      </c>
      <c r="IP35" s="27">
        <f t="shared" si="286"/>
        <v>657.52697368421059</v>
      </c>
      <c r="IQ35" s="27">
        <f t="shared" si="286"/>
        <v>384.11297297297295</v>
      </c>
      <c r="IR35" s="27">
        <f t="shared" si="286"/>
        <v>1256.4466553480477</v>
      </c>
      <c r="IS35" s="27">
        <f t="shared" si="286"/>
        <v>119.45454545454545</v>
      </c>
      <c r="IT35" s="27">
        <f t="shared" si="286"/>
        <v>1249.0203327948307</v>
      </c>
      <c r="IV35" s="27">
        <f>IV26</f>
        <v>1578.0954502688173</v>
      </c>
      <c r="IW35" s="27">
        <f t="shared" ref="IW35:JB35" si="287">IW26</f>
        <v>1552.627659574468</v>
      </c>
      <c r="IX35" s="27">
        <f t="shared" si="287"/>
        <v>657.52697368421059</v>
      </c>
      <c r="IY35" s="27">
        <f t="shared" si="287"/>
        <v>384.11297297297295</v>
      </c>
      <c r="IZ35" s="27">
        <f t="shared" si="287"/>
        <v>1256.4466553480477</v>
      </c>
      <c r="JA35" s="27">
        <f t="shared" si="287"/>
        <v>119.45454545454545</v>
      </c>
      <c r="JB35" s="27">
        <f t="shared" si="287"/>
        <v>1249.0203327948307</v>
      </c>
      <c r="JD35" s="27">
        <f>JD26</f>
        <v>1578.0954502688173</v>
      </c>
      <c r="JE35" s="27">
        <f t="shared" ref="JE35:JJ35" si="288">JE26</f>
        <v>1552.627659574468</v>
      </c>
      <c r="JF35" s="27">
        <f t="shared" si="288"/>
        <v>657.52697368421059</v>
      </c>
      <c r="JG35" s="27">
        <f t="shared" si="288"/>
        <v>384.11297297297295</v>
      </c>
      <c r="JH35" s="27">
        <f t="shared" si="288"/>
        <v>1256.4466553480477</v>
      </c>
      <c r="JI35" s="27">
        <f t="shared" si="288"/>
        <v>119.45454545454545</v>
      </c>
      <c r="JJ35" s="27">
        <f t="shared" si="288"/>
        <v>1249.0203327948307</v>
      </c>
      <c r="JN35" s="27">
        <f>JN26</f>
        <v>1578.0954502688173</v>
      </c>
      <c r="JO35" s="27">
        <f t="shared" ref="JO35:JT35" si="289">JO26</f>
        <v>1552.627659574468</v>
      </c>
      <c r="JP35" s="27">
        <f t="shared" si="289"/>
        <v>657.52697368421059</v>
      </c>
      <c r="JQ35" s="27">
        <f t="shared" si="289"/>
        <v>384.11297297297295</v>
      </c>
      <c r="JR35" s="27">
        <f t="shared" si="289"/>
        <v>1256.4466553480477</v>
      </c>
      <c r="JS35" s="27">
        <f t="shared" si="289"/>
        <v>119.45454545454545</v>
      </c>
      <c r="JT35" s="27">
        <f t="shared" si="289"/>
        <v>1249.0203327948307</v>
      </c>
      <c r="JV35" s="27">
        <f>JV26</f>
        <v>1578.0954502688173</v>
      </c>
      <c r="JW35" s="27">
        <f t="shared" ref="JW35:KB35" si="290">JW26</f>
        <v>1552.627659574468</v>
      </c>
      <c r="JX35" s="27">
        <f t="shared" si="290"/>
        <v>657.52697368421059</v>
      </c>
      <c r="JY35" s="27">
        <f t="shared" si="290"/>
        <v>384.11297297297295</v>
      </c>
      <c r="JZ35" s="27">
        <f t="shared" si="290"/>
        <v>1256.4466553480477</v>
      </c>
      <c r="KA35" s="27">
        <f t="shared" si="290"/>
        <v>119.45454545454545</v>
      </c>
      <c r="KB35" s="27">
        <f t="shared" si="290"/>
        <v>1249.0203327948307</v>
      </c>
      <c r="KD35" s="27">
        <f>KD26</f>
        <v>1578.0954502688173</v>
      </c>
      <c r="KE35" s="27">
        <f t="shared" ref="KE35:KJ35" si="291">KE26</f>
        <v>1552.627659574468</v>
      </c>
      <c r="KF35" s="27">
        <f t="shared" si="291"/>
        <v>657.52697368421059</v>
      </c>
      <c r="KG35" s="27">
        <f t="shared" si="291"/>
        <v>384.11297297297295</v>
      </c>
      <c r="KH35" s="27">
        <f t="shared" si="291"/>
        <v>1256.4466553480477</v>
      </c>
      <c r="KI35" s="27">
        <f t="shared" si="291"/>
        <v>119.45454545454545</v>
      </c>
      <c r="KJ35" s="27">
        <f t="shared" si="291"/>
        <v>1249.0203327948307</v>
      </c>
    </row>
    <row r="36" spans="1:296" x14ac:dyDescent="0.35">
      <c r="C36" t="s">
        <v>316</v>
      </c>
      <c r="N36" s="27">
        <f>N28</f>
        <v>0</v>
      </c>
      <c r="O36" s="27">
        <f t="shared" ref="O36:T36" si="292">O28</f>
        <v>0</v>
      </c>
      <c r="P36" s="27">
        <f t="shared" si="292"/>
        <v>0</v>
      </c>
      <c r="Q36" s="27">
        <f t="shared" si="292"/>
        <v>0</v>
      </c>
      <c r="R36" s="27">
        <f t="shared" si="292"/>
        <v>0</v>
      </c>
      <c r="S36" s="27">
        <f t="shared" si="292"/>
        <v>0</v>
      </c>
      <c r="T36" s="27">
        <f t="shared" si="292"/>
        <v>0</v>
      </c>
      <c r="V36" s="27">
        <f>V28</f>
        <v>414.7796608417429</v>
      </c>
      <c r="W36" s="27">
        <f t="shared" ref="W36:AB36" si="293">W28</f>
        <v>414.77966084174255</v>
      </c>
      <c r="X36" s="27">
        <f t="shared" si="293"/>
        <v>414.77966084174295</v>
      </c>
      <c r="Y36" s="27">
        <f t="shared" si="293"/>
        <v>414.77966084174273</v>
      </c>
      <c r="Z36" s="27">
        <f t="shared" si="293"/>
        <v>414.77966084174295</v>
      </c>
      <c r="AA36" s="27">
        <f t="shared" si="293"/>
        <v>414.77966084174244</v>
      </c>
      <c r="AB36" s="27">
        <f t="shared" si="293"/>
        <v>414.77966084174278</v>
      </c>
      <c r="AD36" s="27">
        <f>AD28</f>
        <v>414.7796608417429</v>
      </c>
      <c r="AE36" s="27">
        <f t="shared" ref="AE36:AJ36" si="294">AE28</f>
        <v>414.77966084174255</v>
      </c>
      <c r="AF36" s="27">
        <f t="shared" si="294"/>
        <v>414.77966084174295</v>
      </c>
      <c r="AG36" s="27">
        <f t="shared" si="294"/>
        <v>414.77966084174273</v>
      </c>
      <c r="AH36" s="27">
        <f t="shared" si="294"/>
        <v>414.77966084174295</v>
      </c>
      <c r="AI36" s="27">
        <f t="shared" si="294"/>
        <v>414.77966084174244</v>
      </c>
      <c r="AJ36" s="27">
        <f t="shared" si="294"/>
        <v>414.77966084174278</v>
      </c>
      <c r="AN36" s="27">
        <f>AN28</f>
        <v>0</v>
      </c>
      <c r="AO36" s="27">
        <f t="shared" ref="AO36:AT36" si="295">AO28</f>
        <v>0</v>
      </c>
      <c r="AP36" s="27">
        <f t="shared" si="295"/>
        <v>0</v>
      </c>
      <c r="AQ36" s="27">
        <f t="shared" si="295"/>
        <v>0</v>
      </c>
      <c r="AR36" s="27">
        <f t="shared" si="295"/>
        <v>0</v>
      </c>
      <c r="AS36" s="27">
        <f t="shared" si="295"/>
        <v>0</v>
      </c>
      <c r="AT36" s="27">
        <f t="shared" si="295"/>
        <v>0</v>
      </c>
      <c r="AV36" s="27">
        <f>AV28</f>
        <v>414.7796608417429</v>
      </c>
      <c r="AW36" s="27">
        <f t="shared" ref="AW36:BB36" si="296">AW28</f>
        <v>414.77966084174255</v>
      </c>
      <c r="AX36" s="27">
        <f t="shared" si="296"/>
        <v>414.77966084174295</v>
      </c>
      <c r="AY36" s="27">
        <f t="shared" si="296"/>
        <v>414.77966084174273</v>
      </c>
      <c r="AZ36" s="27">
        <f t="shared" si="296"/>
        <v>414.77966084174295</v>
      </c>
      <c r="BA36" s="27">
        <f t="shared" si="296"/>
        <v>414.77966084174244</v>
      </c>
      <c r="BB36" s="27">
        <f t="shared" si="296"/>
        <v>414.77966084174278</v>
      </c>
      <c r="BD36" s="27">
        <f>BD28</f>
        <v>414.7796608417429</v>
      </c>
      <c r="BE36" s="27">
        <f t="shared" ref="BE36:BJ36" si="297">BE28</f>
        <v>414.77966084174255</v>
      </c>
      <c r="BF36" s="27">
        <f t="shared" si="297"/>
        <v>414.77966084174295</v>
      </c>
      <c r="BG36" s="27">
        <f t="shared" si="297"/>
        <v>414.77966084174273</v>
      </c>
      <c r="BH36" s="27">
        <f t="shared" si="297"/>
        <v>414.77966084174295</v>
      </c>
      <c r="BI36" s="27">
        <f t="shared" si="297"/>
        <v>414.77966084174244</v>
      </c>
      <c r="BJ36" s="27">
        <f t="shared" si="297"/>
        <v>414.77966084174278</v>
      </c>
      <c r="BN36" s="27">
        <f>BN28</f>
        <v>0</v>
      </c>
      <c r="BO36" s="27">
        <f t="shared" ref="BO36:BT36" si="298">BO28</f>
        <v>0</v>
      </c>
      <c r="BP36" s="27">
        <f t="shared" si="298"/>
        <v>0</v>
      </c>
      <c r="BQ36" s="27">
        <f t="shared" si="298"/>
        <v>0</v>
      </c>
      <c r="BR36" s="27">
        <f t="shared" si="298"/>
        <v>0</v>
      </c>
      <c r="BS36" s="27">
        <f t="shared" si="298"/>
        <v>0</v>
      </c>
      <c r="BT36" s="27">
        <f t="shared" si="298"/>
        <v>0</v>
      </c>
      <c r="BV36" s="27">
        <f>BV28</f>
        <v>414.7796608417429</v>
      </c>
      <c r="BW36" s="27">
        <f t="shared" ref="BW36:CB36" si="299">BW28</f>
        <v>414.77966084174255</v>
      </c>
      <c r="BX36" s="27">
        <f t="shared" si="299"/>
        <v>414.77966084174295</v>
      </c>
      <c r="BY36" s="27">
        <f t="shared" si="299"/>
        <v>414.77966084174273</v>
      </c>
      <c r="BZ36" s="27">
        <f t="shared" si="299"/>
        <v>414.77966084174295</v>
      </c>
      <c r="CA36" s="27">
        <f t="shared" si="299"/>
        <v>414.77966084174244</v>
      </c>
      <c r="CB36" s="27">
        <f t="shared" si="299"/>
        <v>414.77966084174278</v>
      </c>
      <c r="CD36" s="27">
        <f>CD28</f>
        <v>414.7796608417429</v>
      </c>
      <c r="CE36" s="27">
        <f t="shared" ref="CE36:CJ36" si="300">CE28</f>
        <v>414.77966084174255</v>
      </c>
      <c r="CF36" s="27">
        <f t="shared" si="300"/>
        <v>414.77966084174295</v>
      </c>
      <c r="CG36" s="27">
        <f t="shared" si="300"/>
        <v>414.77966084174273</v>
      </c>
      <c r="CH36" s="27">
        <f t="shared" si="300"/>
        <v>414.77966084174295</v>
      </c>
      <c r="CI36" s="27">
        <f t="shared" si="300"/>
        <v>414.77966084174244</v>
      </c>
      <c r="CJ36" s="27">
        <f t="shared" si="300"/>
        <v>414.77966084174278</v>
      </c>
      <c r="CN36" s="27">
        <f>CN28</f>
        <v>0</v>
      </c>
      <c r="CO36" s="27">
        <f t="shared" ref="CO36:CT36" si="301">CO28</f>
        <v>0</v>
      </c>
      <c r="CP36" s="27">
        <f t="shared" si="301"/>
        <v>0</v>
      </c>
      <c r="CQ36" s="27">
        <f t="shared" si="301"/>
        <v>0</v>
      </c>
      <c r="CR36" s="27">
        <f t="shared" si="301"/>
        <v>0</v>
      </c>
      <c r="CS36" s="27">
        <f t="shared" si="301"/>
        <v>0</v>
      </c>
      <c r="CT36" s="27">
        <f t="shared" si="301"/>
        <v>0</v>
      </c>
      <c r="CV36" s="27">
        <f>CV28</f>
        <v>414.7796608417429</v>
      </c>
      <c r="CW36" s="27">
        <f t="shared" ref="CW36:DB36" si="302">CW28</f>
        <v>414.77966084174255</v>
      </c>
      <c r="CX36" s="27">
        <f t="shared" si="302"/>
        <v>414.77966084174295</v>
      </c>
      <c r="CY36" s="27">
        <f t="shared" si="302"/>
        <v>414.77966084174273</v>
      </c>
      <c r="CZ36" s="27">
        <f t="shared" si="302"/>
        <v>414.77966084174295</v>
      </c>
      <c r="DA36" s="27">
        <f t="shared" si="302"/>
        <v>414.77966084174244</v>
      </c>
      <c r="DB36" s="27">
        <f t="shared" si="302"/>
        <v>414.77966084174278</v>
      </c>
      <c r="DD36" s="27">
        <f>DD28</f>
        <v>414.7796608417429</v>
      </c>
      <c r="DE36" s="27">
        <f t="shared" ref="DE36:DJ36" si="303">DE28</f>
        <v>414.77966084174255</v>
      </c>
      <c r="DF36" s="27">
        <f t="shared" si="303"/>
        <v>414.77966084174295</v>
      </c>
      <c r="DG36" s="27">
        <f t="shared" si="303"/>
        <v>414.77966084174273</v>
      </c>
      <c r="DH36" s="27">
        <f t="shared" si="303"/>
        <v>414.77966084174295</v>
      </c>
      <c r="DI36" s="27">
        <f t="shared" si="303"/>
        <v>414.77966084174244</v>
      </c>
      <c r="DJ36" s="27">
        <f t="shared" si="303"/>
        <v>414.77966084174278</v>
      </c>
      <c r="DN36" s="27">
        <f>DN28</f>
        <v>0</v>
      </c>
      <c r="DO36" s="27">
        <f t="shared" ref="DO36:DT36" si="304">DO28</f>
        <v>0</v>
      </c>
      <c r="DP36" s="27">
        <f t="shared" si="304"/>
        <v>0</v>
      </c>
      <c r="DQ36" s="27">
        <f t="shared" si="304"/>
        <v>0</v>
      </c>
      <c r="DR36" s="27">
        <f t="shared" si="304"/>
        <v>0</v>
      </c>
      <c r="DS36" s="27">
        <f t="shared" si="304"/>
        <v>0</v>
      </c>
      <c r="DT36" s="27">
        <f t="shared" si="304"/>
        <v>0</v>
      </c>
      <c r="DV36" s="27">
        <f>DV28</f>
        <v>414.7796608417429</v>
      </c>
      <c r="DW36" s="27">
        <f t="shared" ref="DW36:EB36" si="305">DW28</f>
        <v>414.77966084174255</v>
      </c>
      <c r="DX36" s="27">
        <f t="shared" si="305"/>
        <v>414.77966084174295</v>
      </c>
      <c r="DY36" s="27">
        <f t="shared" si="305"/>
        <v>414.77966084174273</v>
      </c>
      <c r="DZ36" s="27">
        <f t="shared" si="305"/>
        <v>414.77966084174295</v>
      </c>
      <c r="EA36" s="27">
        <f t="shared" si="305"/>
        <v>414.77966084174244</v>
      </c>
      <c r="EB36" s="27">
        <f t="shared" si="305"/>
        <v>414.77966084174278</v>
      </c>
      <c r="ED36" s="27">
        <f>ED28</f>
        <v>414.7796608417429</v>
      </c>
      <c r="EE36" s="27">
        <f t="shared" ref="EE36:EJ36" si="306">EE28</f>
        <v>414.77966084174255</v>
      </c>
      <c r="EF36" s="27">
        <f t="shared" si="306"/>
        <v>414.77966084174295</v>
      </c>
      <c r="EG36" s="27">
        <f t="shared" si="306"/>
        <v>414.77966084174273</v>
      </c>
      <c r="EH36" s="27">
        <f t="shared" si="306"/>
        <v>414.77966084174295</v>
      </c>
      <c r="EI36" s="27">
        <f t="shared" si="306"/>
        <v>414.77966084174244</v>
      </c>
      <c r="EJ36" s="27">
        <f t="shared" si="306"/>
        <v>414.77966084174278</v>
      </c>
      <c r="EN36" s="27">
        <f>EN28</f>
        <v>0</v>
      </c>
      <c r="EO36" s="27">
        <f t="shared" ref="EO36:ET36" si="307">EO28</f>
        <v>0</v>
      </c>
      <c r="EP36" s="27">
        <f t="shared" si="307"/>
        <v>0</v>
      </c>
      <c r="EQ36" s="27">
        <f t="shared" si="307"/>
        <v>0</v>
      </c>
      <c r="ER36" s="27">
        <f t="shared" si="307"/>
        <v>0</v>
      </c>
      <c r="ES36" s="27">
        <f t="shared" si="307"/>
        <v>0</v>
      </c>
      <c r="ET36" s="27">
        <f t="shared" si="307"/>
        <v>0</v>
      </c>
      <c r="EV36" s="27">
        <f>EV28</f>
        <v>414.7796608417429</v>
      </c>
      <c r="EW36" s="27">
        <f t="shared" ref="EW36:FB36" si="308">EW28</f>
        <v>414.77966084174255</v>
      </c>
      <c r="EX36" s="27">
        <f t="shared" si="308"/>
        <v>414.77966084174295</v>
      </c>
      <c r="EY36" s="27">
        <f t="shared" si="308"/>
        <v>414.77966084174273</v>
      </c>
      <c r="EZ36" s="27">
        <f t="shared" si="308"/>
        <v>414.77966084174295</v>
      </c>
      <c r="FA36" s="27">
        <f t="shared" si="308"/>
        <v>414.77966084174244</v>
      </c>
      <c r="FB36" s="27">
        <f t="shared" si="308"/>
        <v>414.77966084174278</v>
      </c>
      <c r="FD36" s="27">
        <f>FD28</f>
        <v>414.7796608417429</v>
      </c>
      <c r="FE36" s="27">
        <f t="shared" ref="FE36:FJ36" si="309">FE28</f>
        <v>414.77966084174255</v>
      </c>
      <c r="FF36" s="27">
        <f t="shared" si="309"/>
        <v>414.77966084174295</v>
      </c>
      <c r="FG36" s="27">
        <f t="shared" si="309"/>
        <v>414.77966084174273</v>
      </c>
      <c r="FH36" s="27">
        <f t="shared" si="309"/>
        <v>414.77966084174295</v>
      </c>
      <c r="FI36" s="27">
        <f t="shared" si="309"/>
        <v>414.77966084174244</v>
      </c>
      <c r="FJ36" s="27">
        <f t="shared" si="309"/>
        <v>414.77966084174278</v>
      </c>
      <c r="FN36" s="27">
        <f>FN28</f>
        <v>0</v>
      </c>
      <c r="FO36" s="27">
        <f t="shared" ref="FO36:FT36" si="310">FO28</f>
        <v>0</v>
      </c>
      <c r="FP36" s="27">
        <f t="shared" si="310"/>
        <v>0</v>
      </c>
      <c r="FQ36" s="27">
        <f t="shared" si="310"/>
        <v>0</v>
      </c>
      <c r="FR36" s="27">
        <f t="shared" si="310"/>
        <v>0</v>
      </c>
      <c r="FS36" s="27">
        <f t="shared" si="310"/>
        <v>0</v>
      </c>
      <c r="FT36" s="27">
        <f t="shared" si="310"/>
        <v>0</v>
      </c>
      <c r="FV36" s="27">
        <f>FV28</f>
        <v>414.7796608417429</v>
      </c>
      <c r="FW36" s="27">
        <f t="shared" ref="FW36:GB36" si="311">FW28</f>
        <v>414.77966084174255</v>
      </c>
      <c r="FX36" s="27">
        <f t="shared" si="311"/>
        <v>414.77966084174295</v>
      </c>
      <c r="FY36" s="27">
        <f t="shared" si="311"/>
        <v>414.77966084174273</v>
      </c>
      <c r="FZ36" s="27">
        <f t="shared" si="311"/>
        <v>414.77966084174295</v>
      </c>
      <c r="GA36" s="27">
        <f t="shared" si="311"/>
        <v>414.77966084174244</v>
      </c>
      <c r="GB36" s="27">
        <f t="shared" si="311"/>
        <v>414.77966084174278</v>
      </c>
      <c r="GD36" s="27">
        <f>GD28</f>
        <v>414.7796608417429</v>
      </c>
      <c r="GE36" s="27">
        <f t="shared" ref="GE36:GJ36" si="312">GE28</f>
        <v>414.77966084174255</v>
      </c>
      <c r="GF36" s="27">
        <f t="shared" si="312"/>
        <v>414.77966084174295</v>
      </c>
      <c r="GG36" s="27">
        <f t="shared" si="312"/>
        <v>414.77966084174273</v>
      </c>
      <c r="GH36" s="27">
        <f t="shared" si="312"/>
        <v>414.77966084174295</v>
      </c>
      <c r="GI36" s="27">
        <f t="shared" si="312"/>
        <v>414.77966084174244</v>
      </c>
      <c r="GJ36" s="27">
        <f t="shared" si="312"/>
        <v>414.77966084174278</v>
      </c>
      <c r="GN36" s="27">
        <f>GN28</f>
        <v>0</v>
      </c>
      <c r="GO36" s="27">
        <f t="shared" ref="GO36:GT36" si="313">GO28</f>
        <v>0</v>
      </c>
      <c r="GP36" s="27">
        <f t="shared" si="313"/>
        <v>0</v>
      </c>
      <c r="GQ36" s="27">
        <f t="shared" si="313"/>
        <v>0</v>
      </c>
      <c r="GR36" s="27">
        <f t="shared" si="313"/>
        <v>0</v>
      </c>
      <c r="GS36" s="27">
        <f t="shared" si="313"/>
        <v>0</v>
      </c>
      <c r="GT36" s="27">
        <f t="shared" si="313"/>
        <v>0</v>
      </c>
      <c r="GV36" s="27">
        <f>GV28</f>
        <v>414.7796608417429</v>
      </c>
      <c r="GW36" s="27">
        <f t="shared" ref="GW36:HB36" si="314">GW28</f>
        <v>414.77966084174255</v>
      </c>
      <c r="GX36" s="27">
        <f t="shared" si="314"/>
        <v>414.77966084174295</v>
      </c>
      <c r="GY36" s="27">
        <f t="shared" si="314"/>
        <v>414.77966084174273</v>
      </c>
      <c r="GZ36" s="27">
        <f t="shared" si="314"/>
        <v>414.77966084174295</v>
      </c>
      <c r="HA36" s="27">
        <f t="shared" si="314"/>
        <v>414.77966084174244</v>
      </c>
      <c r="HB36" s="27">
        <f t="shared" si="314"/>
        <v>414.77966084174278</v>
      </c>
      <c r="HD36" s="27">
        <f>HD28</f>
        <v>414.7796608417429</v>
      </c>
      <c r="HE36" s="27">
        <f t="shared" ref="HE36:HJ36" si="315">HE28</f>
        <v>414.77966084174255</v>
      </c>
      <c r="HF36" s="27">
        <f t="shared" si="315"/>
        <v>414.77966084174295</v>
      </c>
      <c r="HG36" s="27">
        <f t="shared" si="315"/>
        <v>414.77966084174273</v>
      </c>
      <c r="HH36" s="27">
        <f t="shared" si="315"/>
        <v>414.77966084174295</v>
      </c>
      <c r="HI36" s="27">
        <f t="shared" si="315"/>
        <v>414.77966084174244</v>
      </c>
      <c r="HJ36" s="27">
        <f t="shared" si="315"/>
        <v>414.77966084174278</v>
      </c>
      <c r="HN36" s="27">
        <f>HN28</f>
        <v>0</v>
      </c>
      <c r="HO36" s="27">
        <f t="shared" ref="HO36:HT36" si="316">HO28</f>
        <v>0</v>
      </c>
      <c r="HP36" s="27">
        <f t="shared" si="316"/>
        <v>0</v>
      </c>
      <c r="HQ36" s="27">
        <f t="shared" si="316"/>
        <v>0</v>
      </c>
      <c r="HR36" s="27">
        <f t="shared" si="316"/>
        <v>0</v>
      </c>
      <c r="HS36" s="27">
        <f t="shared" si="316"/>
        <v>0</v>
      </c>
      <c r="HT36" s="27">
        <f t="shared" si="316"/>
        <v>0</v>
      </c>
      <c r="HV36" s="27">
        <f>HV28</f>
        <v>414.7796608417429</v>
      </c>
      <c r="HW36" s="27">
        <f t="shared" ref="HW36:IB36" si="317">HW28</f>
        <v>414.77966084174255</v>
      </c>
      <c r="HX36" s="27">
        <f t="shared" si="317"/>
        <v>414.77966084174295</v>
      </c>
      <c r="HY36" s="27">
        <f t="shared" si="317"/>
        <v>414.77966084174273</v>
      </c>
      <c r="HZ36" s="27">
        <f t="shared" si="317"/>
        <v>414.77966084174295</v>
      </c>
      <c r="IA36" s="27">
        <f t="shared" si="317"/>
        <v>414.77966084174244</v>
      </c>
      <c r="IB36" s="27">
        <f t="shared" si="317"/>
        <v>414.77966084174278</v>
      </c>
      <c r="ID36" s="27">
        <f>ID28</f>
        <v>414.7796608417429</v>
      </c>
      <c r="IE36" s="27">
        <f t="shared" ref="IE36:IJ36" si="318">IE28</f>
        <v>414.77966084174255</v>
      </c>
      <c r="IF36" s="27">
        <f t="shared" si="318"/>
        <v>414.77966084174295</v>
      </c>
      <c r="IG36" s="27">
        <f t="shared" si="318"/>
        <v>414.77966084174273</v>
      </c>
      <c r="IH36" s="27">
        <f t="shared" si="318"/>
        <v>414.77966084174295</v>
      </c>
      <c r="II36" s="27">
        <f t="shared" si="318"/>
        <v>414.77966084174244</v>
      </c>
      <c r="IJ36" s="27">
        <f t="shared" si="318"/>
        <v>414.77966084174278</v>
      </c>
      <c r="IN36" s="27">
        <f>IN28</f>
        <v>0</v>
      </c>
      <c r="IO36" s="27">
        <f t="shared" ref="IO36:IT36" si="319">IO28</f>
        <v>0</v>
      </c>
      <c r="IP36" s="27">
        <f t="shared" si="319"/>
        <v>0</v>
      </c>
      <c r="IQ36" s="27">
        <f t="shared" si="319"/>
        <v>0</v>
      </c>
      <c r="IR36" s="27">
        <f t="shared" si="319"/>
        <v>0</v>
      </c>
      <c r="IS36" s="27">
        <f t="shared" si="319"/>
        <v>0</v>
      </c>
      <c r="IT36" s="27">
        <f t="shared" si="319"/>
        <v>0</v>
      </c>
      <c r="IV36" s="27">
        <f>IV28</f>
        <v>414.7796608417429</v>
      </c>
      <c r="IW36" s="27">
        <f t="shared" ref="IW36:JB36" si="320">IW28</f>
        <v>414.77966084174255</v>
      </c>
      <c r="IX36" s="27">
        <f t="shared" si="320"/>
        <v>414.77966084174295</v>
      </c>
      <c r="IY36" s="27">
        <f t="shared" si="320"/>
        <v>414.77966084174273</v>
      </c>
      <c r="IZ36" s="27">
        <f t="shared" si="320"/>
        <v>414.77966084174295</v>
      </c>
      <c r="JA36" s="27">
        <f t="shared" si="320"/>
        <v>414.77966084174244</v>
      </c>
      <c r="JB36" s="27">
        <f t="shared" si="320"/>
        <v>414.77966084174278</v>
      </c>
      <c r="JD36" s="27">
        <f>JD28</f>
        <v>414.7796608417429</v>
      </c>
      <c r="JE36" s="27">
        <f t="shared" ref="JE36:JJ36" si="321">JE28</f>
        <v>414.77966084174255</v>
      </c>
      <c r="JF36" s="27">
        <f t="shared" si="321"/>
        <v>414.77966084174295</v>
      </c>
      <c r="JG36" s="27">
        <f t="shared" si="321"/>
        <v>414.77966084174273</v>
      </c>
      <c r="JH36" s="27">
        <f t="shared" si="321"/>
        <v>414.77966084174295</v>
      </c>
      <c r="JI36" s="27">
        <f t="shared" si="321"/>
        <v>414.77966084174244</v>
      </c>
      <c r="JJ36" s="27">
        <f t="shared" si="321"/>
        <v>414.77966084174278</v>
      </c>
      <c r="JN36" s="27">
        <f>JN28</f>
        <v>0</v>
      </c>
      <c r="JO36" s="27">
        <f t="shared" ref="JO36:JT36" si="322">JO28</f>
        <v>0</v>
      </c>
      <c r="JP36" s="27">
        <f t="shared" si="322"/>
        <v>0</v>
      </c>
      <c r="JQ36" s="27">
        <f t="shared" si="322"/>
        <v>0</v>
      </c>
      <c r="JR36" s="27">
        <f t="shared" si="322"/>
        <v>0</v>
      </c>
      <c r="JS36" s="27">
        <f t="shared" si="322"/>
        <v>0</v>
      </c>
      <c r="JT36" s="27">
        <f t="shared" si="322"/>
        <v>0</v>
      </c>
      <c r="JV36" s="27">
        <f>JV28</f>
        <v>414.7796608417429</v>
      </c>
      <c r="JW36" s="27">
        <f t="shared" ref="JW36:KB36" si="323">JW28</f>
        <v>414.77966084174255</v>
      </c>
      <c r="JX36" s="27">
        <f t="shared" si="323"/>
        <v>414.77966084174295</v>
      </c>
      <c r="JY36" s="27">
        <f t="shared" si="323"/>
        <v>414.77966084174273</v>
      </c>
      <c r="JZ36" s="27">
        <f t="shared" si="323"/>
        <v>414.77966084174295</v>
      </c>
      <c r="KA36" s="27">
        <f t="shared" si="323"/>
        <v>414.77966084174244</v>
      </c>
      <c r="KB36" s="27">
        <f t="shared" si="323"/>
        <v>414.77966084174278</v>
      </c>
      <c r="KD36" s="27">
        <f>KD28</f>
        <v>414.7796608417429</v>
      </c>
      <c r="KE36" s="27">
        <f t="shared" ref="KE36:KJ36" si="324">KE28</f>
        <v>414.77966084174255</v>
      </c>
      <c r="KF36" s="27">
        <f t="shared" si="324"/>
        <v>414.77966084174295</v>
      </c>
      <c r="KG36" s="27">
        <f t="shared" si="324"/>
        <v>414.77966084174273</v>
      </c>
      <c r="KH36" s="27">
        <f t="shared" si="324"/>
        <v>414.77966084174295</v>
      </c>
      <c r="KI36" s="27">
        <f t="shared" si="324"/>
        <v>414.77966084174244</v>
      </c>
      <c r="KJ36" s="27">
        <f t="shared" si="324"/>
        <v>414.77966084174278</v>
      </c>
    </row>
    <row r="37" spans="1:296" x14ac:dyDescent="0.35">
      <c r="N37" s="186"/>
      <c r="O37" s="186"/>
      <c r="P37" s="186"/>
      <c r="Q37" s="186"/>
      <c r="R37" s="186"/>
      <c r="S37" s="186"/>
      <c r="T37" s="186"/>
      <c r="V37" s="186"/>
      <c r="W37" s="186"/>
      <c r="X37" s="186"/>
      <c r="Y37" s="186"/>
      <c r="Z37" s="186"/>
      <c r="AA37" s="186"/>
      <c r="AB37" s="186"/>
      <c r="AD37" s="186"/>
      <c r="AE37" s="186"/>
      <c r="AF37" s="186"/>
      <c r="AG37" s="186"/>
      <c r="AH37" s="186"/>
      <c r="AI37" s="186"/>
      <c r="AJ37" s="186"/>
      <c r="AN37" s="186"/>
      <c r="AO37" s="186"/>
      <c r="AP37" s="186"/>
      <c r="AQ37" s="186"/>
      <c r="AR37" s="186"/>
      <c r="AS37" s="186"/>
      <c r="AT37" s="186"/>
      <c r="AV37" s="186"/>
      <c r="AW37" s="186"/>
      <c r="AX37" s="186"/>
      <c r="AY37" s="186"/>
      <c r="AZ37" s="186"/>
      <c r="BA37" s="186"/>
      <c r="BB37" s="186"/>
      <c r="BD37" s="186"/>
      <c r="BE37" s="186"/>
      <c r="BF37" s="186"/>
      <c r="BG37" s="186"/>
      <c r="BH37" s="186"/>
      <c r="BI37" s="186"/>
      <c r="BJ37" s="186"/>
      <c r="BN37" s="186"/>
      <c r="BO37" s="186"/>
      <c r="BP37" s="186"/>
      <c r="BQ37" s="186"/>
      <c r="BR37" s="186"/>
      <c r="BS37" s="186"/>
      <c r="BT37" s="186"/>
      <c r="BV37" s="186"/>
      <c r="BW37" s="186"/>
      <c r="BX37" s="186"/>
      <c r="BY37" s="186"/>
      <c r="BZ37" s="186"/>
      <c r="CA37" s="186"/>
      <c r="CB37" s="186"/>
      <c r="CD37" s="186"/>
      <c r="CE37" s="186"/>
      <c r="CF37" s="186"/>
      <c r="CG37" s="186"/>
      <c r="CH37" s="186"/>
      <c r="CI37" s="186"/>
      <c r="CJ37" s="186"/>
      <c r="CN37" s="186"/>
      <c r="CO37" s="186"/>
      <c r="CP37" s="186"/>
      <c r="CQ37" s="186"/>
      <c r="CR37" s="186"/>
      <c r="CS37" s="186"/>
      <c r="CT37" s="186"/>
      <c r="CV37" s="186"/>
      <c r="CW37" s="186"/>
      <c r="CX37" s="186"/>
      <c r="CY37" s="186"/>
      <c r="CZ37" s="186"/>
      <c r="DA37" s="186"/>
      <c r="DB37" s="186"/>
      <c r="DD37" s="186"/>
      <c r="DE37" s="186"/>
      <c r="DF37" s="186"/>
      <c r="DG37" s="186"/>
      <c r="DH37" s="186"/>
      <c r="DI37" s="186"/>
      <c r="DJ37" s="186"/>
      <c r="DN37" s="186"/>
      <c r="DO37" s="186"/>
      <c r="DP37" s="186"/>
      <c r="DQ37" s="186"/>
      <c r="DR37" s="186"/>
      <c r="DS37" s="186"/>
      <c r="DT37" s="186"/>
      <c r="DV37" s="186"/>
      <c r="DW37" s="186"/>
      <c r="DX37" s="186"/>
      <c r="DY37" s="186"/>
      <c r="DZ37" s="186"/>
      <c r="EA37" s="186"/>
      <c r="EB37" s="186"/>
      <c r="ED37" s="186"/>
      <c r="EE37" s="186"/>
      <c r="EF37" s="186"/>
      <c r="EG37" s="186"/>
      <c r="EH37" s="186"/>
      <c r="EI37" s="186"/>
      <c r="EJ37" s="186"/>
      <c r="EN37" s="186"/>
      <c r="EO37" s="186"/>
      <c r="EP37" s="186"/>
      <c r="EQ37" s="186"/>
      <c r="ER37" s="186"/>
      <c r="ES37" s="186"/>
      <c r="ET37" s="186"/>
      <c r="EV37" s="186"/>
      <c r="EW37" s="186"/>
      <c r="EX37" s="186"/>
      <c r="EY37" s="186"/>
      <c r="EZ37" s="186"/>
      <c r="FA37" s="186"/>
      <c r="FB37" s="186"/>
      <c r="FD37" s="186"/>
      <c r="FE37" s="186"/>
      <c r="FF37" s="186"/>
      <c r="FG37" s="186"/>
      <c r="FH37" s="186"/>
      <c r="FI37" s="186"/>
      <c r="FJ37" s="186"/>
      <c r="FN37" s="186"/>
      <c r="FO37" s="186"/>
      <c r="FP37" s="186"/>
      <c r="FQ37" s="186"/>
      <c r="FR37" s="186"/>
      <c r="FS37" s="186"/>
      <c r="FT37" s="186"/>
      <c r="FV37" s="186"/>
      <c r="FW37" s="186"/>
      <c r="FX37" s="186"/>
      <c r="FY37" s="186"/>
      <c r="FZ37" s="186"/>
      <c r="GA37" s="186"/>
      <c r="GB37" s="186"/>
      <c r="GD37" s="186"/>
      <c r="GE37" s="186"/>
      <c r="GF37" s="186"/>
      <c r="GG37" s="186"/>
      <c r="GH37" s="186"/>
      <c r="GI37" s="186"/>
      <c r="GJ37" s="186"/>
      <c r="GN37" s="186"/>
      <c r="GO37" s="186"/>
      <c r="GP37" s="186"/>
      <c r="GQ37" s="186"/>
      <c r="GR37" s="186"/>
      <c r="GS37" s="186"/>
      <c r="GT37" s="186"/>
      <c r="GV37" s="186"/>
      <c r="GW37" s="186"/>
      <c r="GX37" s="186"/>
      <c r="GY37" s="186"/>
      <c r="GZ37" s="186"/>
      <c r="HA37" s="186"/>
      <c r="HB37" s="186"/>
      <c r="HD37" s="186"/>
      <c r="HE37" s="186"/>
      <c r="HF37" s="186"/>
      <c r="HG37" s="186"/>
      <c r="HH37" s="186"/>
      <c r="HI37" s="186"/>
      <c r="HJ37" s="186"/>
      <c r="HN37" s="186"/>
      <c r="HO37" s="186"/>
      <c r="HP37" s="186"/>
      <c r="HQ37" s="186"/>
      <c r="HR37" s="186"/>
      <c r="HS37" s="186"/>
      <c r="HT37" s="186"/>
      <c r="HV37" s="186"/>
      <c r="HW37" s="186"/>
      <c r="HX37" s="186"/>
      <c r="HY37" s="186"/>
      <c r="HZ37" s="186"/>
      <c r="IA37" s="186"/>
      <c r="IB37" s="186"/>
      <c r="ID37" s="186"/>
      <c r="IE37" s="186"/>
      <c r="IF37" s="186"/>
      <c r="IG37" s="186"/>
      <c r="IH37" s="186"/>
      <c r="II37" s="186"/>
      <c r="IJ37" s="186"/>
      <c r="IN37" s="186"/>
      <c r="IO37" s="186"/>
      <c r="IP37" s="186"/>
      <c r="IQ37" s="186"/>
      <c r="IR37" s="186"/>
      <c r="IS37" s="186"/>
      <c r="IT37" s="186"/>
      <c r="IV37" s="186"/>
      <c r="IW37" s="186"/>
      <c r="IX37" s="186"/>
      <c r="IY37" s="186"/>
      <c r="IZ37" s="186"/>
      <c r="JA37" s="186"/>
      <c r="JB37" s="186"/>
      <c r="JD37" s="186"/>
      <c r="JE37" s="186"/>
      <c r="JF37" s="186"/>
      <c r="JG37" s="186"/>
      <c r="JH37" s="186"/>
      <c r="JI37" s="186"/>
      <c r="JJ37" s="186"/>
      <c r="JN37" s="186"/>
      <c r="JO37" s="186"/>
      <c r="JP37" s="186"/>
      <c r="JQ37" s="186"/>
      <c r="JR37" s="186"/>
      <c r="JS37" s="186"/>
      <c r="JT37" s="186"/>
      <c r="JV37" s="186"/>
      <c r="JW37" s="186"/>
      <c r="JX37" s="186"/>
      <c r="JY37" s="186"/>
      <c r="JZ37" s="186"/>
      <c r="KA37" s="186"/>
      <c r="KB37" s="186"/>
      <c r="KD37" s="186"/>
      <c r="KE37" s="186"/>
      <c r="KF37" s="186"/>
      <c r="KG37" s="186"/>
      <c r="KH37" s="186"/>
      <c r="KI37" s="186"/>
      <c r="KJ37" s="186"/>
    </row>
    <row r="38" spans="1:296" x14ac:dyDescent="0.35">
      <c r="A38" s="23" t="s">
        <v>86</v>
      </c>
    </row>
    <row r="39" spans="1:296" x14ac:dyDescent="0.35">
      <c r="A39" s="23"/>
    </row>
    <row r="41" spans="1:296" x14ac:dyDescent="0.35">
      <c r="A41" s="19" t="s">
        <v>87</v>
      </c>
      <c r="B41" s="19"/>
      <c r="C41" s="19" t="s">
        <v>88</v>
      </c>
      <c r="D41" s="19"/>
      <c r="E41" s="19"/>
      <c r="F41" t="s">
        <v>47</v>
      </c>
      <c r="G41" t="s">
        <v>47</v>
      </c>
      <c r="H41" t="s">
        <v>233</v>
      </c>
      <c r="I41" t="s">
        <v>47</v>
      </c>
      <c r="J41" t="s">
        <v>47</v>
      </c>
      <c r="K41" t="s">
        <v>233</v>
      </c>
      <c r="L41" t="s">
        <v>47</v>
      </c>
      <c r="M41" t="s">
        <v>47</v>
      </c>
      <c r="N41" s="27">
        <f>[14]TRAC_rates!F49</f>
        <v>0</v>
      </c>
      <c r="O41" s="27">
        <f>[14]TRAC_rates!G49</f>
        <v>4.8296118008145488</v>
      </c>
      <c r="P41" s="27">
        <f>[14]TRAC_rates!H49</f>
        <v>0.46109574861007263</v>
      </c>
      <c r="Q41" s="27">
        <f>[14]TRAC_rates!I49</f>
        <v>0.65826921329723198</v>
      </c>
      <c r="R41" s="27">
        <f>[14]TRAC_rates!J49</f>
        <v>0.4558200074000372</v>
      </c>
      <c r="S41" s="27">
        <f>[14]TRAC_rates!K49</f>
        <v>1.5695353176470597</v>
      </c>
      <c r="T41" s="27">
        <f>[14]TRAC_rates!L49</f>
        <v>0.8839651894342474</v>
      </c>
      <c r="V41" s="27">
        <f>[14]TRAC_rates!N49</f>
        <v>0</v>
      </c>
      <c r="W41" s="27">
        <f>[14]TRAC_rates!O49</f>
        <v>3.9558899345363798</v>
      </c>
      <c r="X41" s="27">
        <f>[14]TRAC_rates!P49</f>
        <v>3.7268207275153764</v>
      </c>
      <c r="Y41" s="27">
        <f>[14]TRAC_rates!Q49</f>
        <v>1.0275030383614276</v>
      </c>
      <c r="Z41" s="27">
        <f>[14]TRAC_rates!R49</f>
        <v>4.1268085482094648E-3</v>
      </c>
      <c r="AA41" s="27">
        <f>[14]TRAC_rates!S49</f>
        <v>3.6315875892448148</v>
      </c>
      <c r="AB41" s="27">
        <f>[14]TRAC_rates!T49</f>
        <v>2.0173902253259346</v>
      </c>
      <c r="AD41" s="27">
        <f>[14]TRAC_rates!V49</f>
        <v>0</v>
      </c>
      <c r="AE41" s="27">
        <f>[14]TRAC_rates!W49</f>
        <v>4.0768934145208053</v>
      </c>
      <c r="AF41" s="27">
        <f>[14]TRAC_rates!X49</f>
        <v>2.714207787870984</v>
      </c>
      <c r="AG41" s="27">
        <f>[14]TRAC_rates!Y49</f>
        <v>0.99493348862560071</v>
      </c>
      <c r="AH41" s="27">
        <f>[14]TRAC_rates!Z49</f>
        <v>0.13771588704221577</v>
      </c>
      <c r="AI41" s="27">
        <f>[14]TRAC_rates!AA49</f>
        <v>3.3145261033209934</v>
      </c>
      <c r="AJ41" s="27">
        <f>[14]TRAC_rates!AB49</f>
        <v>1.7633475969559167</v>
      </c>
      <c r="AN41" s="27">
        <f t="shared" ref="AN41:AN69" si="325">IF($F41="Y",N41,IF($F41="A",N41*$F$13,0))</f>
        <v>0</v>
      </c>
      <c r="AO41" s="27">
        <f t="shared" ref="AO41:AT42" si="326">IF($F41="Y",O41,IF($F41="A",O41*$F$13,0))</f>
        <v>1.3039951862199282</v>
      </c>
      <c r="AP41" s="27">
        <f t="shared" si="326"/>
        <v>0.12449585212471961</v>
      </c>
      <c r="AQ41" s="27">
        <f t="shared" si="326"/>
        <v>0.17773268759025265</v>
      </c>
      <c r="AR41" s="27">
        <f t="shared" si="326"/>
        <v>0.12307140199801005</v>
      </c>
      <c r="AS41" s="27">
        <f t="shared" si="326"/>
        <v>0.42377453576470614</v>
      </c>
      <c r="AT41" s="27">
        <f t="shared" si="326"/>
        <v>0.23867060114724681</v>
      </c>
      <c r="AV41" s="27">
        <f t="shared" ref="AV41:BB42" si="327">IF($F41="Y",V41,IF($F41="A",V41*$F$13,0))</f>
        <v>0</v>
      </c>
      <c r="AW41" s="27">
        <f t="shared" si="327"/>
        <v>1.0680902823248226</v>
      </c>
      <c r="AX41" s="27">
        <f t="shared" si="327"/>
        <v>1.0062415964291518</v>
      </c>
      <c r="AY41" s="27">
        <f t="shared" si="327"/>
        <v>0.27742582035758551</v>
      </c>
      <c r="AZ41" s="27">
        <f t="shared" si="327"/>
        <v>1.1142383080165557E-3</v>
      </c>
      <c r="BA41" s="27">
        <f t="shared" si="327"/>
        <v>0.98052864909610005</v>
      </c>
      <c r="BB41" s="27">
        <f t="shared" si="327"/>
        <v>0.54469536083800241</v>
      </c>
      <c r="BD41" s="27">
        <f t="shared" ref="BD41:BJ42" si="328">IF($F41="Y",AD41,IF($F41="A",AD41*$F$13,0))</f>
        <v>0</v>
      </c>
      <c r="BE41" s="27">
        <f t="shared" si="328"/>
        <v>1.1007612219206175</v>
      </c>
      <c r="BF41" s="27">
        <f t="shared" si="328"/>
        <v>0.73283610272516575</v>
      </c>
      <c r="BG41" s="27">
        <f t="shared" si="328"/>
        <v>0.26863204192891221</v>
      </c>
      <c r="BH41" s="27">
        <f t="shared" si="328"/>
        <v>3.7183289501398258E-2</v>
      </c>
      <c r="BI41" s="27">
        <f t="shared" si="328"/>
        <v>0.89492204789666829</v>
      </c>
      <c r="BJ41" s="27">
        <f t="shared" si="328"/>
        <v>0.47610385117809756</v>
      </c>
      <c r="BN41" s="27">
        <f>IF(AND($F41="Y",$L41="Y"),N41,IF(AND($F41="A",$L41="A"),N41*$F$13*$L$13,IF(AND($F41="Y",$L41="A"),N41*$L$13,IF(AND($F41="A",$L41="Y"),N41*$F$13,0))))</f>
        <v>0</v>
      </c>
      <c r="BO41" s="27">
        <f t="shared" ref="BO41:BT42" si="329">IF(AND($F41="Y",$L41="Y"),O41,IF(AND($F41="A",$L41="A"),O41*$F$13*$L$13,IF(AND($F41="Y",$L41="A"),O41*$L$13,IF(AND($F41="A",$L41="Y"),O41*$F$13,0))))</f>
        <v>1.3141892436472429</v>
      </c>
      <c r="BP41" s="27">
        <f t="shared" si="329"/>
        <v>0.12546910561478875</v>
      </c>
      <c r="BQ41" s="27">
        <f t="shared" si="329"/>
        <v>0.17912212310592981</v>
      </c>
      <c r="BR41" s="27">
        <f t="shared" si="329"/>
        <v>0.12403351976722109</v>
      </c>
      <c r="BS41" s="27">
        <f t="shared" si="329"/>
        <v>0.42708741759085922</v>
      </c>
      <c r="BT41" s="27">
        <f t="shared" si="329"/>
        <v>0.24053642230979244</v>
      </c>
      <c r="BV41" s="27">
        <f t="shared" ref="BV41:CB42" si="330">IF(AND($F41="Y",$L41="Y"),V41,IF(AND($F41="A",$L41="A"),V41*$F$13*$L$13,IF(AND($F41="Y",$L41="A"),V41*$L$13,IF(AND($F41="A",$L41="Y"),V41*$F$13,0))))</f>
        <v>0</v>
      </c>
      <c r="BW41" s="27">
        <f t="shared" si="330"/>
        <v>1.0764401395870562</v>
      </c>
      <c r="BX41" s="27">
        <f t="shared" si="330"/>
        <v>1.0141079480293345</v>
      </c>
      <c r="BY41" s="27">
        <f t="shared" si="330"/>
        <v>0.2795946126770904</v>
      </c>
      <c r="BZ41" s="27">
        <f t="shared" si="330"/>
        <v>1.122948930125953E-3</v>
      </c>
      <c r="CA41" s="27">
        <f t="shared" si="330"/>
        <v>0.98819398825044813</v>
      </c>
      <c r="CB41" s="27">
        <f t="shared" si="330"/>
        <v>0.54895354817446862</v>
      </c>
      <c r="CD41" s="27">
        <f t="shared" ref="CD41:CJ42" si="331">IF(AND($F41="Y",$L41="Y"),AD41,IF(AND($F41="A",$L41="A"),AD41*$F$13*$L$13,IF(AND($F41="Y",$L41="A"),AD41*$L$13,IF(AND($F41="A",$L41="Y"),AD41*$F$13,0))))</f>
        <v>0</v>
      </c>
      <c r="CE41" s="27">
        <f t="shared" si="331"/>
        <v>1.1093664861337076</v>
      </c>
      <c r="CF41" s="27">
        <f t="shared" si="331"/>
        <v>0.73856509114087143</v>
      </c>
      <c r="CG41" s="27">
        <f t="shared" si="331"/>
        <v>0.27073208837937379</v>
      </c>
      <c r="CH41" s="27">
        <f t="shared" si="331"/>
        <v>3.7473972007376309E-2</v>
      </c>
      <c r="CI41" s="27">
        <f t="shared" si="331"/>
        <v>0.90191815251855312</v>
      </c>
      <c r="CJ41" s="27">
        <f t="shared" si="331"/>
        <v>0.47982582043961347</v>
      </c>
      <c r="CN41" s="27">
        <f>IF(AND($F41="Y",$M41="Y"),N41,IF(AND($F41="A",$M41="A"),N41*$F$13*$M$13,IF(AND($F41="Y",$M41="A"),N41*$M$13,IF(AND($F41="A",$M41="Y"),N41*$F$13,0))))</f>
        <v>0</v>
      </c>
      <c r="CO41" s="27">
        <f t="shared" ref="CO41:CT42" si="332">IF(AND($F41="Y",$M41="Y"),O41,IF(AND($F41="A",$M41="A"),O41*$F$13*$M$13,IF(AND($F41="Y",$M41="A"),O41*$M$13,IF(AND($F41="A",$M41="Y"),O41*$F$13,0))))</f>
        <v>1.2280780357740331</v>
      </c>
      <c r="CP41" s="27">
        <f t="shared" si="332"/>
        <v>0.11724784198210532</v>
      </c>
      <c r="CQ41" s="27">
        <f t="shared" si="332"/>
        <v>0.16738528805570652</v>
      </c>
      <c r="CR41" s="27">
        <f t="shared" si="332"/>
        <v>0.11590632175860005</v>
      </c>
      <c r="CS41" s="27">
        <f t="shared" si="332"/>
        <v>0.39910285328706657</v>
      </c>
      <c r="CT41" s="27">
        <f t="shared" si="332"/>
        <v>0.22477546401347226</v>
      </c>
      <c r="CV41" s="27">
        <f t="shared" ref="CV41:DB42" si="333">IF(AND($F41="Y",$M41="Y"),V41,IF(AND($F41="A",$M41="A"),V41*$F$13*$M$13,IF(AND($F41="Y",$M41="A"),V41*$M$13,IF(AND($F41="A",$M41="Y"),V41*$F$13,0))))</f>
        <v>0</v>
      </c>
      <c r="CW41" s="27">
        <f t="shared" si="333"/>
        <v>1.0059072531925537</v>
      </c>
      <c r="CX41" s="27">
        <f t="shared" si="333"/>
        <v>0.94765932904941186</v>
      </c>
      <c r="CY41" s="27">
        <f t="shared" si="333"/>
        <v>0.26127439743499309</v>
      </c>
      <c r="CZ41" s="27">
        <f t="shared" si="333"/>
        <v>1.0493685921186889E-3</v>
      </c>
      <c r="DA41" s="27">
        <f t="shared" si="333"/>
        <v>0.92344336093201917</v>
      </c>
      <c r="DB41" s="27">
        <f t="shared" si="333"/>
        <v>0.51298380231929985</v>
      </c>
      <c r="DD41" s="27">
        <f t="shared" ref="DD41:DJ42" si="334">IF(AND($F41="Y",$M41="Y"),AD41,IF(AND($F41="A",$M41="A"),AD41*$F$13*$M$13,IF(AND($F41="Y",$M41="A"),AD41*$M$13,IF(AND($F41="A",$M41="Y"),AD41*$F$13,0))))</f>
        <v>0</v>
      </c>
      <c r="DE41" s="27">
        <f t="shared" si="334"/>
        <v>1.0366761269964553</v>
      </c>
      <c r="DF41" s="27">
        <f t="shared" si="334"/>
        <v>0.69017119931854642</v>
      </c>
      <c r="DG41" s="27">
        <f t="shared" si="334"/>
        <v>0.25299258301279187</v>
      </c>
      <c r="DH41" s="27">
        <f t="shared" si="334"/>
        <v>3.5018519713149336E-2</v>
      </c>
      <c r="DI41" s="27">
        <f t="shared" si="334"/>
        <v>0.84282068090890594</v>
      </c>
      <c r="DJ41" s="27">
        <f t="shared" si="334"/>
        <v>0.44838561411731925</v>
      </c>
      <c r="DN41" s="27">
        <f>IF($G41="Y",N41,IF($G41="A",N41*$G$13,0))</f>
        <v>0</v>
      </c>
      <c r="DO41" s="27">
        <f t="shared" ref="DO41:DT42" si="335">IF($G41="Y",O41,IF($G41="A",O41*$G$13,0))</f>
        <v>2.4148059004072744</v>
      </c>
      <c r="DP41" s="27">
        <f t="shared" si="335"/>
        <v>0.23054787430503632</v>
      </c>
      <c r="DQ41" s="27">
        <f t="shared" si="335"/>
        <v>0.32913460664861599</v>
      </c>
      <c r="DR41" s="27">
        <f t="shared" si="335"/>
        <v>0.2279100037000186</v>
      </c>
      <c r="DS41" s="27">
        <f t="shared" si="335"/>
        <v>0.78476765882352983</v>
      </c>
      <c r="DT41" s="27">
        <f t="shared" si="335"/>
        <v>0.4419825947171237</v>
      </c>
      <c r="DV41" s="27">
        <f t="shared" ref="DV41:EB42" si="336">IF($G41="Y",V41,IF($G41="A",V41*$G$13,0))</f>
        <v>0</v>
      </c>
      <c r="DW41" s="27">
        <f t="shared" si="336"/>
        <v>1.9779449672681899</v>
      </c>
      <c r="DX41" s="27">
        <f t="shared" si="336"/>
        <v>1.8634103637576882</v>
      </c>
      <c r="DY41" s="27">
        <f t="shared" si="336"/>
        <v>0.51375151918071382</v>
      </c>
      <c r="DZ41" s="27">
        <f t="shared" si="336"/>
        <v>2.0634042741047324E-3</v>
      </c>
      <c r="EA41" s="27">
        <f t="shared" si="336"/>
        <v>1.8157937946224074</v>
      </c>
      <c r="EB41" s="27">
        <f t="shared" si="336"/>
        <v>1.0086951126629673</v>
      </c>
      <c r="ED41" s="27">
        <f t="shared" ref="ED41:EJ42" si="337">IF($G41="Y",AD41,IF($G41="A",AD41*$G$13,0))</f>
        <v>0</v>
      </c>
      <c r="EE41" s="27">
        <f t="shared" si="337"/>
        <v>2.0384467072604027</v>
      </c>
      <c r="EF41" s="27">
        <f t="shared" si="337"/>
        <v>1.357103893935492</v>
      </c>
      <c r="EG41" s="27">
        <f t="shared" si="337"/>
        <v>0.49746674431280036</v>
      </c>
      <c r="EH41" s="27">
        <f t="shared" si="337"/>
        <v>6.8857943521107884E-2</v>
      </c>
      <c r="EI41" s="27">
        <f t="shared" si="337"/>
        <v>1.6572630516604967</v>
      </c>
      <c r="EJ41" s="27">
        <f t="shared" si="337"/>
        <v>0.88167379847795835</v>
      </c>
      <c r="EN41" s="27">
        <f>IF($L41="Y",N41,IF($L41="A",N41*$L$13,0))</f>
        <v>0</v>
      </c>
      <c r="EO41" s="27">
        <f t="shared" ref="EO41:ET42" si="338">IF($L41="Y",O41,IF($L41="A",O41*$L$13,0))</f>
        <v>4.8673675690638625</v>
      </c>
      <c r="EP41" s="27">
        <f t="shared" si="338"/>
        <v>0.46470039116588419</v>
      </c>
      <c r="EQ41" s="27">
        <f t="shared" si="338"/>
        <v>0.66341527076270301</v>
      </c>
      <c r="ER41" s="27">
        <f t="shared" si="338"/>
        <v>0.45938340654526327</v>
      </c>
      <c r="ES41" s="27">
        <f t="shared" si="338"/>
        <v>1.5818052503365154</v>
      </c>
      <c r="ET41" s="27">
        <f t="shared" si="338"/>
        <v>0.8908756381844164</v>
      </c>
      <c r="EV41" s="27">
        <f t="shared" ref="EV41:FB42" si="339">IF($L41="Y",V41,IF($L41="A",V41*$L$13,0))</f>
        <v>0</v>
      </c>
      <c r="EW41" s="27">
        <f t="shared" si="339"/>
        <v>3.9868153318039115</v>
      </c>
      <c r="EX41" s="27">
        <f t="shared" si="339"/>
        <v>3.7559553630716085</v>
      </c>
      <c r="EY41" s="27">
        <f t="shared" si="339"/>
        <v>1.035535602507742</v>
      </c>
      <c r="EZ41" s="27">
        <f t="shared" si="339"/>
        <v>4.159070111577603E-3</v>
      </c>
      <c r="FA41" s="27">
        <f t="shared" si="339"/>
        <v>3.6599777342609188</v>
      </c>
      <c r="FB41" s="27">
        <f t="shared" si="339"/>
        <v>2.0331612895350686</v>
      </c>
      <c r="FD41" s="27">
        <f t="shared" ref="FD41:FJ42" si="340">IF($L41="Y",AD41,IF($L41="A",AD41*$L$13,0))</f>
        <v>0</v>
      </c>
      <c r="FE41" s="27">
        <f t="shared" si="340"/>
        <v>4.1087647634581757</v>
      </c>
      <c r="FF41" s="27">
        <f t="shared" si="340"/>
        <v>2.7354262634847086</v>
      </c>
      <c r="FG41" s="27">
        <f t="shared" si="340"/>
        <v>1.0027114384421252</v>
      </c>
      <c r="FH41" s="27">
        <f t="shared" si="340"/>
        <v>0.13879248891620855</v>
      </c>
      <c r="FI41" s="27">
        <f t="shared" si="340"/>
        <v>3.3404376019205668</v>
      </c>
      <c r="FJ41" s="27">
        <f t="shared" si="340"/>
        <v>1.7771326682948645</v>
      </c>
      <c r="FN41" s="27">
        <f>IF($M41="Y",N41,IF($M41="A",N41*$M$13,0))</f>
        <v>0</v>
      </c>
      <c r="FO41" s="27">
        <f t="shared" ref="FO41:FT42" si="341">IF($M41="Y",O41,IF($M41="A",O41*$M$13,0))</f>
        <v>4.5484371695334556</v>
      </c>
      <c r="FP41" s="27">
        <f t="shared" si="341"/>
        <v>0.4342512666003901</v>
      </c>
      <c r="FQ41" s="27">
        <f t="shared" si="341"/>
        <v>0.61994551131743147</v>
      </c>
      <c r="FR41" s="27">
        <f t="shared" si="341"/>
        <v>0.42928267318000018</v>
      </c>
      <c r="FS41" s="27">
        <f t="shared" si="341"/>
        <v>1.4781587158780243</v>
      </c>
      <c r="FT41" s="27">
        <f t="shared" si="341"/>
        <v>0.83250171856841582</v>
      </c>
      <c r="FV41" s="27">
        <f t="shared" ref="FV41:GB42" si="342">IF($M41="Y",V41,IF($M41="A",V41*$M$13,0))</f>
        <v>0</v>
      </c>
      <c r="FW41" s="27">
        <f t="shared" si="342"/>
        <v>3.7255824192316802</v>
      </c>
      <c r="FX41" s="27">
        <f t="shared" si="342"/>
        <v>3.5098493668496729</v>
      </c>
      <c r="FY41" s="27">
        <f t="shared" si="342"/>
        <v>0.96768295346293731</v>
      </c>
      <c r="FZ41" s="27">
        <f t="shared" si="342"/>
        <v>3.8865503411803291E-3</v>
      </c>
      <c r="GA41" s="27">
        <f t="shared" si="342"/>
        <v>3.4201605960445152</v>
      </c>
      <c r="GB41" s="27">
        <f t="shared" si="342"/>
        <v>1.8999400085899991</v>
      </c>
      <c r="GD41" s="27">
        <f t="shared" ref="GD41:GJ42" si="343">IF($M41="Y",AD41,IF($M41="A",AD41*$M$13,0))</f>
        <v>0</v>
      </c>
      <c r="GE41" s="27">
        <f t="shared" si="343"/>
        <v>3.8395412110979819</v>
      </c>
      <c r="GF41" s="27">
        <f t="shared" si="343"/>
        <v>2.5561896271057272</v>
      </c>
      <c r="GG41" s="27">
        <f t="shared" si="343"/>
        <v>0.93700956671404401</v>
      </c>
      <c r="GH41" s="27">
        <f t="shared" si="343"/>
        <v>0.12969822115981236</v>
      </c>
      <c r="GI41" s="27">
        <f t="shared" si="343"/>
        <v>3.1215580774403922</v>
      </c>
      <c r="GJ41" s="27">
        <f t="shared" si="343"/>
        <v>1.6606874596937748</v>
      </c>
      <c r="GN41" s="27">
        <f>IF($I41="Y",N41,IF($I41="A",N41*$I$13,0))</f>
        <v>0</v>
      </c>
      <c r="GO41" s="27">
        <f t="shared" ref="GO41:GT42" si="344">IF($I41="Y",O41,IF($I41="A",O41*$I$13,0))</f>
        <v>2.4148059004072744</v>
      </c>
      <c r="GP41" s="27">
        <f t="shared" si="344"/>
        <v>0.23054787430503632</v>
      </c>
      <c r="GQ41" s="27">
        <f t="shared" si="344"/>
        <v>0.32913460664861599</v>
      </c>
      <c r="GR41" s="27">
        <f t="shared" si="344"/>
        <v>0.2279100037000186</v>
      </c>
      <c r="GS41" s="27">
        <f t="shared" si="344"/>
        <v>0.78476765882352983</v>
      </c>
      <c r="GT41" s="27">
        <f t="shared" si="344"/>
        <v>0.4419825947171237</v>
      </c>
      <c r="GV41" s="27">
        <f t="shared" ref="GV41:HB42" si="345">IF($I41="Y",V41,IF($I41="A",V41*$I$13,0))</f>
        <v>0</v>
      </c>
      <c r="GW41" s="27">
        <f t="shared" si="345"/>
        <v>1.9779449672681899</v>
      </c>
      <c r="GX41" s="27">
        <f t="shared" si="345"/>
        <v>1.8634103637576882</v>
      </c>
      <c r="GY41" s="27">
        <f t="shared" si="345"/>
        <v>0.51375151918071382</v>
      </c>
      <c r="GZ41" s="27">
        <f t="shared" si="345"/>
        <v>2.0634042741047324E-3</v>
      </c>
      <c r="HA41" s="27">
        <f t="shared" si="345"/>
        <v>1.8157937946224074</v>
      </c>
      <c r="HB41" s="27">
        <f t="shared" si="345"/>
        <v>1.0086951126629673</v>
      </c>
      <c r="HD41" s="27">
        <f t="shared" ref="HD41:HJ42" si="346">IF($I41="Y",AD41,IF($I41="A",AD41*$I$13,0))</f>
        <v>0</v>
      </c>
      <c r="HE41" s="27">
        <f t="shared" si="346"/>
        <v>2.0384467072604027</v>
      </c>
      <c r="HF41" s="27">
        <f t="shared" si="346"/>
        <v>1.357103893935492</v>
      </c>
      <c r="HG41" s="27">
        <f t="shared" si="346"/>
        <v>0.49746674431280036</v>
      </c>
      <c r="HH41" s="27">
        <f t="shared" si="346"/>
        <v>6.8857943521107884E-2</v>
      </c>
      <c r="HI41" s="27">
        <f t="shared" si="346"/>
        <v>1.6572630516604967</v>
      </c>
      <c r="HJ41" s="27">
        <f t="shared" si="346"/>
        <v>0.88167379847795835</v>
      </c>
      <c r="HN41" s="27">
        <f t="shared" ref="HN41:HN69" si="347">IF($J41="Y",N41,IF($J41="A",N41*$J$13,0))</f>
        <v>0</v>
      </c>
      <c r="HO41" s="27">
        <f t="shared" ref="HO41:HT42" si="348">IF($J41="Y",O41,IF($J41="A",O41*$J$13,0))</f>
        <v>2.4148059004072744</v>
      </c>
      <c r="HP41" s="27">
        <f t="shared" si="348"/>
        <v>0.23054787430503632</v>
      </c>
      <c r="HQ41" s="27">
        <f t="shared" si="348"/>
        <v>0.32913460664861599</v>
      </c>
      <c r="HR41" s="27">
        <f t="shared" si="348"/>
        <v>0.2279100037000186</v>
      </c>
      <c r="HS41" s="27">
        <f t="shared" si="348"/>
        <v>0.78476765882352983</v>
      </c>
      <c r="HT41" s="27">
        <f t="shared" si="348"/>
        <v>0.4419825947171237</v>
      </c>
      <c r="HV41" s="27">
        <f t="shared" ref="HV41:IB42" si="349">IF($J41="Y",V41,IF($J41="A",V41*$J$13,0))</f>
        <v>0</v>
      </c>
      <c r="HW41" s="27">
        <f t="shared" si="349"/>
        <v>1.9779449672681899</v>
      </c>
      <c r="HX41" s="27">
        <f t="shared" si="349"/>
        <v>1.8634103637576882</v>
      </c>
      <c r="HY41" s="27">
        <f t="shared" si="349"/>
        <v>0.51375151918071382</v>
      </c>
      <c r="HZ41" s="27">
        <f t="shared" si="349"/>
        <v>2.0634042741047324E-3</v>
      </c>
      <c r="IA41" s="27">
        <f t="shared" si="349"/>
        <v>1.8157937946224074</v>
      </c>
      <c r="IB41" s="27">
        <f t="shared" si="349"/>
        <v>1.0086951126629673</v>
      </c>
      <c r="ID41" s="27">
        <f t="shared" ref="ID41:IJ42" si="350">IF($J41="Y",AD41,IF($J41="A",AD41*$J$13,0))</f>
        <v>0</v>
      </c>
      <c r="IE41" s="27">
        <f t="shared" si="350"/>
        <v>2.0384467072604027</v>
      </c>
      <c r="IF41" s="27">
        <f t="shared" si="350"/>
        <v>1.357103893935492</v>
      </c>
      <c r="IG41" s="27">
        <f t="shared" si="350"/>
        <v>0.49746674431280036</v>
      </c>
      <c r="IH41" s="27">
        <f t="shared" si="350"/>
        <v>6.8857943521107884E-2</v>
      </c>
      <c r="II41" s="27">
        <f t="shared" si="350"/>
        <v>1.6572630516604967</v>
      </c>
      <c r="IJ41" s="27">
        <f t="shared" si="350"/>
        <v>0.88167379847795835</v>
      </c>
      <c r="IN41" s="27">
        <f t="shared" ref="IN41:IN69" si="351">IF(AND($J41="Y",$L41="Y"),N41,IF(AND($J41="A",$L41="A"),N41*$J$13*$L$13,IF(AND($J41="Y",$L41="A"),N41*$L$13,IF(AND($J41="A",$L41="Y"),N41*$J$13,0))))</f>
        <v>0</v>
      </c>
      <c r="IO41" s="27">
        <f t="shared" ref="IO41:IT42" si="352">IF(AND($J41="Y",$L41="Y"),O41,IF(AND($J41="A",$L41="A"),O41*$J$13*$L$13,IF(AND($J41="Y",$L41="A"),O41*$L$13,IF(AND($J41="A",$L41="Y"),O41*$J$13,0))))</f>
        <v>2.4336837845319312</v>
      </c>
      <c r="IP41" s="27">
        <f t="shared" si="352"/>
        <v>0.23235019558294209</v>
      </c>
      <c r="IQ41" s="27">
        <f t="shared" si="352"/>
        <v>0.33170763538135151</v>
      </c>
      <c r="IR41" s="27">
        <f t="shared" si="352"/>
        <v>0.22969170327263164</v>
      </c>
      <c r="IS41" s="27">
        <f t="shared" si="352"/>
        <v>0.79090262516825771</v>
      </c>
      <c r="IT41" s="27">
        <f t="shared" si="352"/>
        <v>0.4454378190922082</v>
      </c>
      <c r="IV41" s="27">
        <f t="shared" ref="IV41:JB42" si="353">IF(AND($J41="Y",$L41="Y"),V41,IF(AND($J41="A",$L41="A"),V41*$J$13*$L$13,IF(AND($J41="Y",$L41="A"),V41*$L$13,IF(AND($J41="A",$L41="Y"),V41*$J$13,0))))</f>
        <v>0</v>
      </c>
      <c r="IW41" s="27">
        <f t="shared" si="353"/>
        <v>1.9934076659019557</v>
      </c>
      <c r="IX41" s="27">
        <f t="shared" si="353"/>
        <v>1.8779776815358042</v>
      </c>
      <c r="IY41" s="27">
        <f t="shared" si="353"/>
        <v>0.51776780125387101</v>
      </c>
      <c r="IZ41" s="27">
        <f t="shared" si="353"/>
        <v>2.0795350557888015E-3</v>
      </c>
      <c r="JA41" s="27">
        <f t="shared" si="353"/>
        <v>1.8299888671304594</v>
      </c>
      <c r="JB41" s="27">
        <f t="shared" si="353"/>
        <v>1.0165806447675343</v>
      </c>
      <c r="JD41" s="27">
        <f t="shared" ref="JD41:JJ42" si="354">IF(AND($J41="Y",$L41="Y"),AD41,IF(AND($J41="A",$L41="A"),AD41*$J$13*$L$13,IF(AND($J41="Y",$L41="A"),AD41*$L$13,IF(AND($J41="A",$L41="Y"),AD41*$J$13,0))))</f>
        <v>0</v>
      </c>
      <c r="JE41" s="27">
        <f t="shared" si="354"/>
        <v>2.0543823817290878</v>
      </c>
      <c r="JF41" s="27">
        <f t="shared" si="354"/>
        <v>1.3677131317423543</v>
      </c>
      <c r="JG41" s="27">
        <f t="shared" si="354"/>
        <v>0.50135571922106259</v>
      </c>
      <c r="JH41" s="27">
        <f t="shared" si="354"/>
        <v>6.9396244458104273E-2</v>
      </c>
      <c r="JI41" s="27">
        <f t="shared" si="354"/>
        <v>1.6702188009602834</v>
      </c>
      <c r="JJ41" s="27">
        <f t="shared" si="354"/>
        <v>0.88856633414743225</v>
      </c>
      <c r="JN41" s="27">
        <f t="shared" ref="JN41:JN69" si="355">IF(AND($J41="Y",$M41="Y"),N41,IF(AND($J41="A",$M41="A"),N41*$J$13*$M$13,IF(AND($J41="Y",$M41="A"),N41*$M$13,IF(AND($J41="A",$M41="Y"),N41*$J$13,0))))</f>
        <v>0</v>
      </c>
      <c r="JO41" s="27">
        <f t="shared" ref="JO41:JT42" si="356">IF(AND($J41="Y",$M41="Y"),O41,IF(AND($J41="A",$M41="A"),O41*$J$13*$M$13,IF(AND($J41="Y",$M41="A"),O41*$M$13,IF(AND($J41="A",$M41="Y"),O41*$J$13,0))))</f>
        <v>2.2742185847667278</v>
      </c>
      <c r="JP41" s="27">
        <f t="shared" si="356"/>
        <v>0.21712563330019505</v>
      </c>
      <c r="JQ41" s="27">
        <f t="shared" si="356"/>
        <v>0.30997275565871574</v>
      </c>
      <c r="JR41" s="27">
        <f t="shared" si="356"/>
        <v>0.21464133659000009</v>
      </c>
      <c r="JS41" s="27">
        <f t="shared" si="356"/>
        <v>0.73907935793901214</v>
      </c>
      <c r="JT41" s="27">
        <f t="shared" si="356"/>
        <v>0.41625085928420791</v>
      </c>
      <c r="JV41" s="27">
        <f t="shared" ref="JV41:KB42" si="357">IF(AND($J41="Y",$M41="Y"),V41,IF(AND($J41="A",$M41="A"),V41*$J$13*$M$13,IF(AND($J41="Y",$M41="A"),V41*$M$13,IF(AND($J41="A",$M41="Y"),V41*$J$13,0))))</f>
        <v>0</v>
      </c>
      <c r="JW41" s="27">
        <f t="shared" si="357"/>
        <v>1.8627912096158401</v>
      </c>
      <c r="JX41" s="27">
        <f t="shared" si="357"/>
        <v>1.7549246834248364</v>
      </c>
      <c r="JY41" s="27">
        <f t="shared" si="357"/>
        <v>0.48384147673146866</v>
      </c>
      <c r="JZ41" s="27">
        <f t="shared" si="357"/>
        <v>1.9432751705901646E-3</v>
      </c>
      <c r="KA41" s="27">
        <f t="shared" si="357"/>
        <v>1.7100802980222576</v>
      </c>
      <c r="KB41" s="27">
        <f t="shared" si="357"/>
        <v>0.94997000429499956</v>
      </c>
      <c r="KD41" s="27">
        <f t="shared" ref="KD41:KJ42" si="358">IF(AND($J41="Y",$M41="Y"),AD41,IF(AND($J41="A",$M41="A"),AD41*$J$13*$M$13,IF(AND($J41="Y",$M41="A"),AD41*$M$13,IF(AND($J41="A",$M41="Y"),AD41*$J$13,0))))</f>
        <v>0</v>
      </c>
      <c r="KE41" s="27">
        <f t="shared" si="358"/>
        <v>1.9197706055489909</v>
      </c>
      <c r="KF41" s="27">
        <f t="shared" si="358"/>
        <v>1.2780948135528636</v>
      </c>
      <c r="KG41" s="27">
        <f t="shared" si="358"/>
        <v>0.468504783357022</v>
      </c>
      <c r="KH41" s="27">
        <f t="shared" si="358"/>
        <v>6.484911057990618E-2</v>
      </c>
      <c r="KI41" s="27">
        <f t="shared" si="358"/>
        <v>1.5607790387201961</v>
      </c>
      <c r="KJ41" s="27">
        <f t="shared" si="358"/>
        <v>0.83034372984688742</v>
      </c>
    </row>
    <row r="42" spans="1:296" x14ac:dyDescent="0.35">
      <c r="A42" s="19" t="s">
        <v>87</v>
      </c>
      <c r="B42" s="19"/>
      <c r="C42" s="19" t="s">
        <v>89</v>
      </c>
      <c r="D42" s="19"/>
      <c r="E42" s="19"/>
      <c r="F42" t="s">
        <v>47</v>
      </c>
      <c r="G42" t="s">
        <v>47</v>
      </c>
      <c r="H42" t="s">
        <v>233</v>
      </c>
      <c r="I42" t="s">
        <v>47</v>
      </c>
      <c r="J42" t="s">
        <v>47</v>
      </c>
      <c r="K42" t="s">
        <v>233</v>
      </c>
      <c r="L42" t="s">
        <v>47</v>
      </c>
      <c r="M42" t="s">
        <v>47</v>
      </c>
      <c r="N42" s="27">
        <f>[14]TRAC_rates!F50</f>
        <v>0</v>
      </c>
      <c r="O42" s="27">
        <f>[14]TRAC_rates!G50</f>
        <v>0</v>
      </c>
      <c r="P42" s="27">
        <f>[14]TRAC_rates!H50</f>
        <v>0</v>
      </c>
      <c r="Q42" s="27">
        <f>[14]TRAC_rates!I50</f>
        <v>0</v>
      </c>
      <c r="R42" s="27">
        <f>[14]TRAC_rates!J50</f>
        <v>0</v>
      </c>
      <c r="S42" s="27">
        <f>[14]TRAC_rates!K50</f>
        <v>0</v>
      </c>
      <c r="T42" s="27">
        <f>[14]TRAC_rates!L50</f>
        <v>0</v>
      </c>
      <c r="V42" s="27">
        <f>[14]TRAC_rates!N50</f>
        <v>0</v>
      </c>
      <c r="W42" s="27">
        <f>[14]TRAC_rates!O50</f>
        <v>0</v>
      </c>
      <c r="X42" s="27">
        <f>[14]TRAC_rates!P50</f>
        <v>0</v>
      </c>
      <c r="Y42" s="27">
        <f>[14]TRAC_rates!Q50</f>
        <v>0</v>
      </c>
      <c r="Z42" s="27">
        <f>[14]TRAC_rates!R50</f>
        <v>0</v>
      </c>
      <c r="AA42" s="27">
        <f>[14]TRAC_rates!S50</f>
        <v>0</v>
      </c>
      <c r="AB42" s="27">
        <f>[14]TRAC_rates!T50</f>
        <v>0</v>
      </c>
      <c r="AD42" s="27">
        <f>[14]TRAC_rates!V50</f>
        <v>0</v>
      </c>
      <c r="AE42" s="27">
        <f>[14]TRAC_rates!W50</f>
        <v>0</v>
      </c>
      <c r="AF42" s="27">
        <f>[14]TRAC_rates!X50</f>
        <v>0</v>
      </c>
      <c r="AG42" s="27">
        <f>[14]TRAC_rates!Y50</f>
        <v>0</v>
      </c>
      <c r="AH42" s="27">
        <f>[14]TRAC_rates!Z50</f>
        <v>0</v>
      </c>
      <c r="AI42" s="27">
        <f>[14]TRAC_rates!AA50</f>
        <v>0</v>
      </c>
      <c r="AJ42" s="27">
        <f>[14]TRAC_rates!AB50</f>
        <v>0</v>
      </c>
      <c r="AN42" s="27">
        <f t="shared" si="325"/>
        <v>0</v>
      </c>
      <c r="AO42" s="27">
        <f t="shared" si="326"/>
        <v>0</v>
      </c>
      <c r="AP42" s="27">
        <f t="shared" si="326"/>
        <v>0</v>
      </c>
      <c r="AQ42" s="27">
        <f t="shared" si="326"/>
        <v>0</v>
      </c>
      <c r="AR42" s="27">
        <f t="shared" si="326"/>
        <v>0</v>
      </c>
      <c r="AS42" s="27">
        <f t="shared" si="326"/>
        <v>0</v>
      </c>
      <c r="AT42" s="27">
        <f t="shared" si="326"/>
        <v>0</v>
      </c>
      <c r="AV42" s="27">
        <f t="shared" si="327"/>
        <v>0</v>
      </c>
      <c r="AW42" s="27">
        <f t="shared" si="327"/>
        <v>0</v>
      </c>
      <c r="AX42" s="27">
        <f t="shared" si="327"/>
        <v>0</v>
      </c>
      <c r="AY42" s="27">
        <f t="shared" si="327"/>
        <v>0</v>
      </c>
      <c r="AZ42" s="27">
        <f t="shared" si="327"/>
        <v>0</v>
      </c>
      <c r="BA42" s="27">
        <f t="shared" si="327"/>
        <v>0</v>
      </c>
      <c r="BB42" s="27">
        <f t="shared" si="327"/>
        <v>0</v>
      </c>
      <c r="BD42" s="27">
        <f t="shared" si="328"/>
        <v>0</v>
      </c>
      <c r="BE42" s="27">
        <f t="shared" si="328"/>
        <v>0</v>
      </c>
      <c r="BF42" s="27">
        <f t="shared" si="328"/>
        <v>0</v>
      </c>
      <c r="BG42" s="27">
        <f t="shared" si="328"/>
        <v>0</v>
      </c>
      <c r="BH42" s="27">
        <f t="shared" si="328"/>
        <v>0</v>
      </c>
      <c r="BI42" s="27">
        <f t="shared" si="328"/>
        <v>0</v>
      </c>
      <c r="BJ42" s="27">
        <f t="shared" si="328"/>
        <v>0</v>
      </c>
      <c r="BN42" s="27">
        <f>IF(AND($F42="Y",$L42="Y"),N42,IF(AND($F42="A",$L42="A"),N42*$F$13*$L$13,IF(AND($F42="Y",$L42="A"),N42*$L$13,IF(AND($F42="A",$L42="Y"),N42*$F$13,0))))</f>
        <v>0</v>
      </c>
      <c r="BO42" s="27">
        <f t="shared" si="329"/>
        <v>0</v>
      </c>
      <c r="BP42" s="27">
        <f t="shared" si="329"/>
        <v>0</v>
      </c>
      <c r="BQ42" s="27">
        <f t="shared" si="329"/>
        <v>0</v>
      </c>
      <c r="BR42" s="27">
        <f t="shared" si="329"/>
        <v>0</v>
      </c>
      <c r="BS42" s="27">
        <f t="shared" si="329"/>
        <v>0</v>
      </c>
      <c r="BT42" s="27">
        <f t="shared" si="329"/>
        <v>0</v>
      </c>
      <c r="BV42" s="27">
        <f t="shared" si="330"/>
        <v>0</v>
      </c>
      <c r="BW42" s="27">
        <f t="shared" si="330"/>
        <v>0</v>
      </c>
      <c r="BX42" s="27">
        <f t="shared" si="330"/>
        <v>0</v>
      </c>
      <c r="BY42" s="27">
        <f t="shared" si="330"/>
        <v>0</v>
      </c>
      <c r="BZ42" s="27">
        <f t="shared" si="330"/>
        <v>0</v>
      </c>
      <c r="CA42" s="27">
        <f t="shared" si="330"/>
        <v>0</v>
      </c>
      <c r="CB42" s="27">
        <f t="shared" si="330"/>
        <v>0</v>
      </c>
      <c r="CD42" s="27">
        <f t="shared" si="331"/>
        <v>0</v>
      </c>
      <c r="CE42" s="27">
        <f t="shared" si="331"/>
        <v>0</v>
      </c>
      <c r="CF42" s="27">
        <f t="shared" si="331"/>
        <v>0</v>
      </c>
      <c r="CG42" s="27">
        <f t="shared" si="331"/>
        <v>0</v>
      </c>
      <c r="CH42" s="27">
        <f t="shared" si="331"/>
        <v>0</v>
      </c>
      <c r="CI42" s="27">
        <f t="shared" si="331"/>
        <v>0</v>
      </c>
      <c r="CJ42" s="27">
        <f t="shared" si="331"/>
        <v>0</v>
      </c>
      <c r="CN42" s="27">
        <f>IF(AND($F42="Y",$M42="Y"),N42,IF(AND($F42="A",$M42="A"),N42*$F$13*$M$13,IF(AND($F42="Y",$M42="A"),N42*$M$13,IF(AND($F42="A",$M42="Y"),N42*$F$13,0))))</f>
        <v>0</v>
      </c>
      <c r="CO42" s="27">
        <f t="shared" si="332"/>
        <v>0</v>
      </c>
      <c r="CP42" s="27">
        <f t="shared" si="332"/>
        <v>0</v>
      </c>
      <c r="CQ42" s="27">
        <f t="shared" si="332"/>
        <v>0</v>
      </c>
      <c r="CR42" s="27">
        <f t="shared" si="332"/>
        <v>0</v>
      </c>
      <c r="CS42" s="27">
        <f t="shared" si="332"/>
        <v>0</v>
      </c>
      <c r="CT42" s="27">
        <f t="shared" si="332"/>
        <v>0</v>
      </c>
      <c r="CV42" s="27">
        <f t="shared" si="333"/>
        <v>0</v>
      </c>
      <c r="CW42" s="27">
        <f t="shared" si="333"/>
        <v>0</v>
      </c>
      <c r="CX42" s="27">
        <f t="shared" si="333"/>
        <v>0</v>
      </c>
      <c r="CY42" s="27">
        <f t="shared" si="333"/>
        <v>0</v>
      </c>
      <c r="CZ42" s="27">
        <f t="shared" si="333"/>
        <v>0</v>
      </c>
      <c r="DA42" s="27">
        <f t="shared" si="333"/>
        <v>0</v>
      </c>
      <c r="DB42" s="27">
        <f t="shared" si="333"/>
        <v>0</v>
      </c>
      <c r="DD42" s="27">
        <f t="shared" si="334"/>
        <v>0</v>
      </c>
      <c r="DE42" s="27">
        <f t="shared" si="334"/>
        <v>0</v>
      </c>
      <c r="DF42" s="27">
        <f t="shared" si="334"/>
        <v>0</v>
      </c>
      <c r="DG42" s="27">
        <f t="shared" si="334"/>
        <v>0</v>
      </c>
      <c r="DH42" s="27">
        <f t="shared" si="334"/>
        <v>0</v>
      </c>
      <c r="DI42" s="27">
        <f t="shared" si="334"/>
        <v>0</v>
      </c>
      <c r="DJ42" s="27">
        <f t="shared" si="334"/>
        <v>0</v>
      </c>
      <c r="DN42" s="27">
        <f>IF($G42="Y",N42,IF($G42="A",N42*$G$13,0))</f>
        <v>0</v>
      </c>
      <c r="DO42" s="27">
        <f t="shared" si="335"/>
        <v>0</v>
      </c>
      <c r="DP42" s="27">
        <f t="shared" si="335"/>
        <v>0</v>
      </c>
      <c r="DQ42" s="27">
        <f t="shared" si="335"/>
        <v>0</v>
      </c>
      <c r="DR42" s="27">
        <f t="shared" si="335"/>
        <v>0</v>
      </c>
      <c r="DS42" s="27">
        <f t="shared" si="335"/>
        <v>0</v>
      </c>
      <c r="DT42" s="27">
        <f t="shared" si="335"/>
        <v>0</v>
      </c>
      <c r="DV42" s="27">
        <f t="shared" si="336"/>
        <v>0</v>
      </c>
      <c r="DW42" s="27">
        <f t="shared" si="336"/>
        <v>0</v>
      </c>
      <c r="DX42" s="27">
        <f t="shared" si="336"/>
        <v>0</v>
      </c>
      <c r="DY42" s="27">
        <f t="shared" si="336"/>
        <v>0</v>
      </c>
      <c r="DZ42" s="27">
        <f t="shared" si="336"/>
        <v>0</v>
      </c>
      <c r="EA42" s="27">
        <f t="shared" si="336"/>
        <v>0</v>
      </c>
      <c r="EB42" s="27">
        <f t="shared" si="336"/>
        <v>0</v>
      </c>
      <c r="ED42" s="27">
        <f t="shared" si="337"/>
        <v>0</v>
      </c>
      <c r="EE42" s="27">
        <f t="shared" si="337"/>
        <v>0</v>
      </c>
      <c r="EF42" s="27">
        <f t="shared" si="337"/>
        <v>0</v>
      </c>
      <c r="EG42" s="27">
        <f t="shared" si="337"/>
        <v>0</v>
      </c>
      <c r="EH42" s="27">
        <f t="shared" si="337"/>
        <v>0</v>
      </c>
      <c r="EI42" s="27">
        <f t="shared" si="337"/>
        <v>0</v>
      </c>
      <c r="EJ42" s="27">
        <f t="shared" si="337"/>
        <v>0</v>
      </c>
      <c r="EN42" s="27">
        <f>IF($L42="Y",N42,IF($L42="A",N42*$L$13,0))</f>
        <v>0</v>
      </c>
      <c r="EO42" s="27">
        <f t="shared" si="338"/>
        <v>0</v>
      </c>
      <c r="EP42" s="27">
        <f t="shared" si="338"/>
        <v>0</v>
      </c>
      <c r="EQ42" s="27">
        <f t="shared" si="338"/>
        <v>0</v>
      </c>
      <c r="ER42" s="27">
        <f t="shared" si="338"/>
        <v>0</v>
      </c>
      <c r="ES42" s="27">
        <f t="shared" si="338"/>
        <v>0</v>
      </c>
      <c r="ET42" s="27">
        <f t="shared" si="338"/>
        <v>0</v>
      </c>
      <c r="EV42" s="27">
        <f t="shared" si="339"/>
        <v>0</v>
      </c>
      <c r="EW42" s="27">
        <f t="shared" si="339"/>
        <v>0</v>
      </c>
      <c r="EX42" s="27">
        <f t="shared" si="339"/>
        <v>0</v>
      </c>
      <c r="EY42" s="27">
        <f t="shared" si="339"/>
        <v>0</v>
      </c>
      <c r="EZ42" s="27">
        <f t="shared" si="339"/>
        <v>0</v>
      </c>
      <c r="FA42" s="27">
        <f t="shared" si="339"/>
        <v>0</v>
      </c>
      <c r="FB42" s="27">
        <f t="shared" si="339"/>
        <v>0</v>
      </c>
      <c r="FD42" s="27">
        <f t="shared" si="340"/>
        <v>0</v>
      </c>
      <c r="FE42" s="27">
        <f t="shared" si="340"/>
        <v>0</v>
      </c>
      <c r="FF42" s="27">
        <f t="shared" si="340"/>
        <v>0</v>
      </c>
      <c r="FG42" s="27">
        <f t="shared" si="340"/>
        <v>0</v>
      </c>
      <c r="FH42" s="27">
        <f t="shared" si="340"/>
        <v>0</v>
      </c>
      <c r="FI42" s="27">
        <f t="shared" si="340"/>
        <v>0</v>
      </c>
      <c r="FJ42" s="27">
        <f t="shared" si="340"/>
        <v>0</v>
      </c>
      <c r="FN42" s="27">
        <f>IF($M42="Y",N42,IF($M42="A",N42*$M$13,0))</f>
        <v>0</v>
      </c>
      <c r="FO42" s="27">
        <f t="shared" si="341"/>
        <v>0</v>
      </c>
      <c r="FP42" s="27">
        <f t="shared" si="341"/>
        <v>0</v>
      </c>
      <c r="FQ42" s="27">
        <f t="shared" si="341"/>
        <v>0</v>
      </c>
      <c r="FR42" s="27">
        <f t="shared" si="341"/>
        <v>0</v>
      </c>
      <c r="FS42" s="27">
        <f t="shared" si="341"/>
        <v>0</v>
      </c>
      <c r="FT42" s="27">
        <f t="shared" si="341"/>
        <v>0</v>
      </c>
      <c r="FV42" s="27">
        <f t="shared" si="342"/>
        <v>0</v>
      </c>
      <c r="FW42" s="27">
        <f t="shared" si="342"/>
        <v>0</v>
      </c>
      <c r="FX42" s="27">
        <f t="shared" si="342"/>
        <v>0</v>
      </c>
      <c r="FY42" s="27">
        <f t="shared" si="342"/>
        <v>0</v>
      </c>
      <c r="FZ42" s="27">
        <f t="shared" si="342"/>
        <v>0</v>
      </c>
      <c r="GA42" s="27">
        <f t="shared" si="342"/>
        <v>0</v>
      </c>
      <c r="GB42" s="27">
        <f t="shared" si="342"/>
        <v>0</v>
      </c>
      <c r="GD42" s="27">
        <f t="shared" si="343"/>
        <v>0</v>
      </c>
      <c r="GE42" s="27">
        <f t="shared" si="343"/>
        <v>0</v>
      </c>
      <c r="GF42" s="27">
        <f t="shared" si="343"/>
        <v>0</v>
      </c>
      <c r="GG42" s="27">
        <f t="shared" si="343"/>
        <v>0</v>
      </c>
      <c r="GH42" s="27">
        <f t="shared" si="343"/>
        <v>0</v>
      </c>
      <c r="GI42" s="27">
        <f t="shared" si="343"/>
        <v>0</v>
      </c>
      <c r="GJ42" s="27">
        <f t="shared" si="343"/>
        <v>0</v>
      </c>
      <c r="GN42" s="27">
        <f>IF($I42="Y",N42,IF($I42="A",N42*$I$13,0))</f>
        <v>0</v>
      </c>
      <c r="GO42" s="27">
        <f t="shared" si="344"/>
        <v>0</v>
      </c>
      <c r="GP42" s="27">
        <f t="shared" si="344"/>
        <v>0</v>
      </c>
      <c r="GQ42" s="27">
        <f t="shared" si="344"/>
        <v>0</v>
      </c>
      <c r="GR42" s="27">
        <f t="shared" si="344"/>
        <v>0</v>
      </c>
      <c r="GS42" s="27">
        <f t="shared" si="344"/>
        <v>0</v>
      </c>
      <c r="GT42" s="27">
        <f t="shared" si="344"/>
        <v>0</v>
      </c>
      <c r="GV42" s="27">
        <f t="shared" si="345"/>
        <v>0</v>
      </c>
      <c r="GW42" s="27">
        <f t="shared" si="345"/>
        <v>0</v>
      </c>
      <c r="GX42" s="27">
        <f t="shared" si="345"/>
        <v>0</v>
      </c>
      <c r="GY42" s="27">
        <f t="shared" si="345"/>
        <v>0</v>
      </c>
      <c r="GZ42" s="27">
        <f t="shared" si="345"/>
        <v>0</v>
      </c>
      <c r="HA42" s="27">
        <f t="shared" si="345"/>
        <v>0</v>
      </c>
      <c r="HB42" s="27">
        <f t="shared" si="345"/>
        <v>0</v>
      </c>
      <c r="HD42" s="27">
        <f t="shared" si="346"/>
        <v>0</v>
      </c>
      <c r="HE42" s="27">
        <f t="shared" si="346"/>
        <v>0</v>
      </c>
      <c r="HF42" s="27">
        <f t="shared" si="346"/>
        <v>0</v>
      </c>
      <c r="HG42" s="27">
        <f t="shared" si="346"/>
        <v>0</v>
      </c>
      <c r="HH42" s="27">
        <f t="shared" si="346"/>
        <v>0</v>
      </c>
      <c r="HI42" s="27">
        <f t="shared" si="346"/>
        <v>0</v>
      </c>
      <c r="HJ42" s="27">
        <f t="shared" si="346"/>
        <v>0</v>
      </c>
      <c r="HN42" s="27">
        <f t="shared" si="347"/>
        <v>0</v>
      </c>
      <c r="HO42" s="27">
        <f t="shared" si="348"/>
        <v>0</v>
      </c>
      <c r="HP42" s="27">
        <f t="shared" si="348"/>
        <v>0</v>
      </c>
      <c r="HQ42" s="27">
        <f t="shared" si="348"/>
        <v>0</v>
      </c>
      <c r="HR42" s="27">
        <f t="shared" si="348"/>
        <v>0</v>
      </c>
      <c r="HS42" s="27">
        <f t="shared" si="348"/>
        <v>0</v>
      </c>
      <c r="HT42" s="27">
        <f t="shared" si="348"/>
        <v>0</v>
      </c>
      <c r="HV42" s="27">
        <f t="shared" si="349"/>
        <v>0</v>
      </c>
      <c r="HW42" s="27">
        <f t="shared" si="349"/>
        <v>0</v>
      </c>
      <c r="HX42" s="27">
        <f t="shared" si="349"/>
        <v>0</v>
      </c>
      <c r="HY42" s="27">
        <f t="shared" si="349"/>
        <v>0</v>
      </c>
      <c r="HZ42" s="27">
        <f t="shared" si="349"/>
        <v>0</v>
      </c>
      <c r="IA42" s="27">
        <f t="shared" si="349"/>
        <v>0</v>
      </c>
      <c r="IB42" s="27">
        <f t="shared" si="349"/>
        <v>0</v>
      </c>
      <c r="ID42" s="27">
        <f t="shared" si="350"/>
        <v>0</v>
      </c>
      <c r="IE42" s="27">
        <f t="shared" si="350"/>
        <v>0</v>
      </c>
      <c r="IF42" s="27">
        <f t="shared" si="350"/>
        <v>0</v>
      </c>
      <c r="IG42" s="27">
        <f t="shared" si="350"/>
        <v>0</v>
      </c>
      <c r="IH42" s="27">
        <f t="shared" si="350"/>
        <v>0</v>
      </c>
      <c r="II42" s="27">
        <f t="shared" si="350"/>
        <v>0</v>
      </c>
      <c r="IJ42" s="27">
        <f t="shared" si="350"/>
        <v>0</v>
      </c>
      <c r="IN42" s="27">
        <f t="shared" si="351"/>
        <v>0</v>
      </c>
      <c r="IO42" s="27">
        <f t="shared" si="352"/>
        <v>0</v>
      </c>
      <c r="IP42" s="27">
        <f t="shared" si="352"/>
        <v>0</v>
      </c>
      <c r="IQ42" s="27">
        <f t="shared" si="352"/>
        <v>0</v>
      </c>
      <c r="IR42" s="27">
        <f t="shared" si="352"/>
        <v>0</v>
      </c>
      <c r="IS42" s="27">
        <f t="shared" si="352"/>
        <v>0</v>
      </c>
      <c r="IT42" s="27">
        <f t="shared" si="352"/>
        <v>0</v>
      </c>
      <c r="IV42" s="27">
        <f t="shared" si="353"/>
        <v>0</v>
      </c>
      <c r="IW42" s="27">
        <f t="shared" si="353"/>
        <v>0</v>
      </c>
      <c r="IX42" s="27">
        <f t="shared" si="353"/>
        <v>0</v>
      </c>
      <c r="IY42" s="27">
        <f t="shared" si="353"/>
        <v>0</v>
      </c>
      <c r="IZ42" s="27">
        <f t="shared" si="353"/>
        <v>0</v>
      </c>
      <c r="JA42" s="27">
        <f t="shared" si="353"/>
        <v>0</v>
      </c>
      <c r="JB42" s="27">
        <f t="shared" si="353"/>
        <v>0</v>
      </c>
      <c r="JD42" s="27">
        <f t="shared" si="354"/>
        <v>0</v>
      </c>
      <c r="JE42" s="27">
        <f t="shared" si="354"/>
        <v>0</v>
      </c>
      <c r="JF42" s="27">
        <f t="shared" si="354"/>
        <v>0</v>
      </c>
      <c r="JG42" s="27">
        <f t="shared" si="354"/>
        <v>0</v>
      </c>
      <c r="JH42" s="27">
        <f t="shared" si="354"/>
        <v>0</v>
      </c>
      <c r="JI42" s="27">
        <f t="shared" si="354"/>
        <v>0</v>
      </c>
      <c r="JJ42" s="27">
        <f t="shared" si="354"/>
        <v>0</v>
      </c>
      <c r="JN42" s="27">
        <f t="shared" si="355"/>
        <v>0</v>
      </c>
      <c r="JO42" s="27">
        <f t="shared" si="356"/>
        <v>0</v>
      </c>
      <c r="JP42" s="27">
        <f t="shared" si="356"/>
        <v>0</v>
      </c>
      <c r="JQ42" s="27">
        <f t="shared" si="356"/>
        <v>0</v>
      </c>
      <c r="JR42" s="27">
        <f t="shared" si="356"/>
        <v>0</v>
      </c>
      <c r="JS42" s="27">
        <f t="shared" si="356"/>
        <v>0</v>
      </c>
      <c r="JT42" s="27">
        <f t="shared" si="356"/>
        <v>0</v>
      </c>
      <c r="JV42" s="27">
        <f t="shared" si="357"/>
        <v>0</v>
      </c>
      <c r="JW42" s="27">
        <f t="shared" si="357"/>
        <v>0</v>
      </c>
      <c r="JX42" s="27">
        <f t="shared" si="357"/>
        <v>0</v>
      </c>
      <c r="JY42" s="27">
        <f t="shared" si="357"/>
        <v>0</v>
      </c>
      <c r="JZ42" s="27">
        <f t="shared" si="357"/>
        <v>0</v>
      </c>
      <c r="KA42" s="27">
        <f t="shared" si="357"/>
        <v>0</v>
      </c>
      <c r="KB42" s="27">
        <f t="shared" si="357"/>
        <v>0</v>
      </c>
      <c r="KD42" s="27">
        <f t="shared" si="358"/>
        <v>0</v>
      </c>
      <c r="KE42" s="27">
        <f t="shared" si="358"/>
        <v>0</v>
      </c>
      <c r="KF42" s="27">
        <f t="shared" si="358"/>
        <v>0</v>
      </c>
      <c r="KG42" s="27">
        <f t="shared" si="358"/>
        <v>0</v>
      </c>
      <c r="KH42" s="27">
        <f t="shared" si="358"/>
        <v>0</v>
      </c>
      <c r="KI42" s="27">
        <f t="shared" si="358"/>
        <v>0</v>
      </c>
      <c r="KJ42" s="27">
        <f t="shared" si="358"/>
        <v>0</v>
      </c>
    </row>
    <row r="44" spans="1:296" x14ac:dyDescent="0.35">
      <c r="A44" s="32" t="s">
        <v>90</v>
      </c>
      <c r="B44" s="32"/>
      <c r="C44" s="32" t="s">
        <v>88</v>
      </c>
      <c r="D44" s="32"/>
      <c r="E44" s="32"/>
      <c r="F44" t="s">
        <v>233</v>
      </c>
      <c r="G44" t="s">
        <v>47</v>
      </c>
      <c r="H44" t="s">
        <v>233</v>
      </c>
      <c r="I44" t="s">
        <v>233</v>
      </c>
      <c r="J44" t="s">
        <v>233</v>
      </c>
      <c r="K44" t="s">
        <v>233</v>
      </c>
      <c r="L44" t="s">
        <v>233</v>
      </c>
      <c r="M44" t="s">
        <v>233</v>
      </c>
      <c r="N44" s="27">
        <f>[14]TRAC_rates!F52</f>
        <v>1.8371167963985053</v>
      </c>
      <c r="O44" s="27">
        <f>[14]TRAC_rates!G52</f>
        <v>1.2997523270905491</v>
      </c>
      <c r="P44" s="27">
        <f>[14]TRAC_rates!H52</f>
        <v>0.80636724087600431</v>
      </c>
      <c r="Q44" s="27">
        <f>[14]TRAC_rates!I52</f>
        <v>1.2469963547604697</v>
      </c>
      <c r="R44" s="27">
        <f>[14]TRAC_rates!J52</f>
        <v>1.5731499298120211</v>
      </c>
      <c r="S44" s="27">
        <f>[14]TRAC_rates!K52</f>
        <v>1.0558186496742787</v>
      </c>
      <c r="T44" s="27">
        <f>[14]TRAC_rates!L52</f>
        <v>1.3227175176545851</v>
      </c>
      <c r="V44" s="27">
        <f>[14]TRAC_rates!N52</f>
        <v>3.3617539173749589</v>
      </c>
      <c r="W44" s="27">
        <f>[14]TRAC_rates!O52</f>
        <v>1.9435886572287693</v>
      </c>
      <c r="X44" s="27">
        <f>[14]TRAC_rates!P52</f>
        <v>2.4083944233269956</v>
      </c>
      <c r="Y44" s="27">
        <f>[14]TRAC_rates!Q52</f>
        <v>1.8004004282773569</v>
      </c>
      <c r="Z44" s="27">
        <f>[14]TRAC_rates!R52</f>
        <v>2.0748587210385279</v>
      </c>
      <c r="AA44" s="27">
        <f>[14]TRAC_rates!S52</f>
        <v>2.0517296193045342</v>
      </c>
      <c r="AB44" s="27">
        <f>[14]TRAC_rates!T52</f>
        <v>2.168929327218911</v>
      </c>
      <c r="AD44" s="27">
        <f>[14]TRAC_rates!V52</f>
        <v>2.7859187609180216</v>
      </c>
      <c r="AE44" s="27">
        <f>[14]TRAC_rates!W52</f>
        <v>1.854422482621068</v>
      </c>
      <c r="AF44" s="27">
        <f>[14]TRAC_rates!X52</f>
        <v>1.9116491477478785</v>
      </c>
      <c r="AG44" s="27">
        <f>[14]TRAC_rates!Y52</f>
        <v>1.7515855032274004</v>
      </c>
      <c r="AH44" s="27">
        <f>[14]TRAC_rates!Z52</f>
        <v>1.9264774408628287</v>
      </c>
      <c r="AI44" s="27">
        <f>[14]TRAC_rates!AA52</f>
        <v>1.8985981898892479</v>
      </c>
      <c r="AJ44" s="27">
        <f>[14]TRAC_rates!AB52</f>
        <v>1.9792618455134745</v>
      </c>
      <c r="AN44" s="27">
        <f t="shared" si="325"/>
        <v>1.8371167963985053</v>
      </c>
      <c r="AO44" s="27">
        <f t="shared" ref="AO44:AO69" si="359">IF($F44="Y",O44,IF($F44="A",O44*$F$13,0))</f>
        <v>1.2997523270905491</v>
      </c>
      <c r="AP44" s="27">
        <f t="shared" ref="AP44:AP69" si="360">IF($F44="Y",P44,IF($F44="A",P44*$F$13,0))</f>
        <v>0.80636724087600431</v>
      </c>
      <c r="AQ44" s="27">
        <f t="shared" ref="AQ44:AQ69" si="361">IF($F44="Y",Q44,IF($F44="A",Q44*$F$13,0))</f>
        <v>1.2469963547604697</v>
      </c>
      <c r="AR44" s="27">
        <f t="shared" ref="AR44:AR69" si="362">IF($F44="Y",R44,IF($F44="A",R44*$F$13,0))</f>
        <v>1.5731499298120211</v>
      </c>
      <c r="AS44" s="27">
        <f t="shared" ref="AS44:AS69" si="363">IF($F44="Y",S44,IF($F44="A",S44*$F$13,0))</f>
        <v>1.0558186496742787</v>
      </c>
      <c r="AT44" s="27">
        <f t="shared" ref="AT44:AT69" si="364">IF($F44="Y",T44,IF($F44="A",T44*$F$13,0))</f>
        <v>1.3227175176545851</v>
      </c>
      <c r="AV44" s="27">
        <f t="shared" ref="AV44:AV69" si="365">IF($F44="Y",V44,IF($F44="A",V44*$F$13,0))</f>
        <v>3.3617539173749589</v>
      </c>
      <c r="AW44" s="27">
        <f t="shared" ref="AW44:AW69" si="366">IF($F44="Y",W44,IF($F44="A",W44*$F$13,0))</f>
        <v>1.9435886572287693</v>
      </c>
      <c r="AX44" s="27">
        <f t="shared" ref="AX44:AX69" si="367">IF($F44="Y",X44,IF($F44="A",X44*$F$13,0))</f>
        <v>2.4083944233269956</v>
      </c>
      <c r="AY44" s="27">
        <f t="shared" ref="AY44:AY69" si="368">IF($F44="Y",Y44,IF($F44="A",Y44*$F$13,0))</f>
        <v>1.8004004282773569</v>
      </c>
      <c r="AZ44" s="27">
        <f t="shared" ref="AZ44:AZ69" si="369">IF($F44="Y",Z44,IF($F44="A",Z44*$F$13,0))</f>
        <v>2.0748587210385279</v>
      </c>
      <c r="BA44" s="27">
        <f t="shared" ref="BA44:BA69" si="370">IF($F44="Y",AA44,IF($F44="A",AA44*$F$13,0))</f>
        <v>2.0517296193045342</v>
      </c>
      <c r="BB44" s="27">
        <f t="shared" ref="BB44:BB69" si="371">IF($F44="Y",AB44,IF($F44="A",AB44*$F$13,0))</f>
        <v>2.168929327218911</v>
      </c>
      <c r="BD44" s="27">
        <f t="shared" ref="BD44:BD69" si="372">IF($F44="Y",AD44,IF($F44="A",AD44*$F$13,0))</f>
        <v>2.7859187609180216</v>
      </c>
      <c r="BE44" s="27">
        <f t="shared" ref="BE44:BE69" si="373">IF($F44="Y",AE44,IF($F44="A",AE44*$F$13,0))</f>
        <v>1.854422482621068</v>
      </c>
      <c r="BF44" s="27">
        <f t="shared" ref="BF44:BF69" si="374">IF($F44="Y",AF44,IF($F44="A",AF44*$F$13,0))</f>
        <v>1.9116491477478785</v>
      </c>
      <c r="BG44" s="27">
        <f t="shared" ref="BG44:BG69" si="375">IF($F44="Y",AG44,IF($F44="A",AG44*$F$13,0))</f>
        <v>1.7515855032274004</v>
      </c>
      <c r="BH44" s="27">
        <f t="shared" ref="BH44:BH69" si="376">IF($F44="Y",AH44,IF($F44="A",AH44*$F$13,0))</f>
        <v>1.9264774408628287</v>
      </c>
      <c r="BI44" s="27">
        <f t="shared" ref="BI44:BI69" si="377">IF($F44="Y",AI44,IF($F44="A",AI44*$F$13,0))</f>
        <v>1.8985981898892479</v>
      </c>
      <c r="BJ44" s="27">
        <f t="shared" ref="BJ44:BJ69" si="378">IF($F44="Y",AJ44,IF($F44="A",AJ44*$F$13,0))</f>
        <v>1.9792618455134745</v>
      </c>
      <c r="BN44" s="27">
        <f t="shared" ref="BN44:BN69" si="379">IF(AND($F44="Y",$L44="Y"),N44,IF(AND($F44="A",$L44="A"),N44*$F$13*$L$13,IF(AND($F44="Y",$L44="A"),N44*$L$13,IF(AND($F44="A",$L44="Y"),N44*$F$13,0))))</f>
        <v>1.8371167963985053</v>
      </c>
      <c r="BO44" s="27">
        <f t="shared" ref="BO44:BO69" si="380">IF(AND($F44="Y",$L44="Y"),O44,IF(AND($F44="A",$L44="A"),O44*$F$13*$L$13,IF(AND($F44="Y",$L44="A"),O44*$L$13,IF(AND($F44="A",$L44="Y"),O44*$F$13,0))))</f>
        <v>1.2997523270905491</v>
      </c>
      <c r="BP44" s="27">
        <f t="shared" ref="BP44:BP69" si="381">IF(AND($F44="Y",$L44="Y"),P44,IF(AND($F44="A",$L44="A"),P44*$F$13*$L$13,IF(AND($F44="Y",$L44="A"),P44*$L$13,IF(AND($F44="A",$L44="Y"),P44*$F$13,0))))</f>
        <v>0.80636724087600431</v>
      </c>
      <c r="BQ44" s="27">
        <f t="shared" ref="BQ44:BQ69" si="382">IF(AND($F44="Y",$L44="Y"),Q44,IF(AND($F44="A",$L44="A"),Q44*$F$13*$L$13,IF(AND($F44="Y",$L44="A"),Q44*$L$13,IF(AND($F44="A",$L44="Y"),Q44*$F$13,0))))</f>
        <v>1.2469963547604697</v>
      </c>
      <c r="BR44" s="27">
        <f t="shared" ref="BR44:BR69" si="383">IF(AND($F44="Y",$L44="Y"),R44,IF(AND($F44="A",$L44="A"),R44*$F$13*$L$13,IF(AND($F44="Y",$L44="A"),R44*$L$13,IF(AND($F44="A",$L44="Y"),R44*$F$13,0))))</f>
        <v>1.5731499298120211</v>
      </c>
      <c r="BS44" s="27">
        <f t="shared" ref="BS44:BS69" si="384">IF(AND($F44="Y",$L44="Y"),S44,IF(AND($F44="A",$L44="A"),S44*$F$13*$L$13,IF(AND($F44="Y",$L44="A"),S44*$L$13,IF(AND($F44="A",$L44="Y"),S44*$F$13,0))))</f>
        <v>1.0558186496742787</v>
      </c>
      <c r="BT44" s="27">
        <f t="shared" ref="BT44:BT69" si="385">IF(AND($F44="Y",$L44="Y"),T44,IF(AND($F44="A",$L44="A"),T44*$F$13*$L$13,IF(AND($F44="Y",$L44="A"),T44*$L$13,IF(AND($F44="A",$L44="Y"),T44*$F$13,0))))</f>
        <v>1.3227175176545851</v>
      </c>
      <c r="BV44" s="27">
        <f t="shared" ref="BV44:BV69" si="386">IF(AND($F44="Y",$L44="Y"),V44,IF(AND($F44="A",$L44="A"),V44*$F$13*$L$13,IF(AND($F44="Y",$L44="A"),V44*$L$13,IF(AND($F44="A",$L44="Y"),V44*$F$13,0))))</f>
        <v>3.3617539173749589</v>
      </c>
      <c r="BW44" s="27">
        <f t="shared" ref="BW44:BW69" si="387">IF(AND($F44="Y",$L44="Y"),W44,IF(AND($F44="A",$L44="A"),W44*$F$13*$L$13,IF(AND($F44="Y",$L44="A"),W44*$L$13,IF(AND($F44="A",$L44="Y"),W44*$F$13,0))))</f>
        <v>1.9435886572287693</v>
      </c>
      <c r="BX44" s="27">
        <f t="shared" ref="BX44:BX69" si="388">IF(AND($F44="Y",$L44="Y"),X44,IF(AND($F44="A",$L44="A"),X44*$F$13*$L$13,IF(AND($F44="Y",$L44="A"),X44*$L$13,IF(AND($F44="A",$L44="Y"),X44*$F$13,0))))</f>
        <v>2.4083944233269956</v>
      </c>
      <c r="BY44" s="27">
        <f t="shared" ref="BY44:BY69" si="389">IF(AND($F44="Y",$L44="Y"),Y44,IF(AND($F44="A",$L44="A"),Y44*$F$13*$L$13,IF(AND($F44="Y",$L44="A"),Y44*$L$13,IF(AND($F44="A",$L44="Y"),Y44*$F$13,0))))</f>
        <v>1.8004004282773569</v>
      </c>
      <c r="BZ44" s="27">
        <f t="shared" ref="BZ44:BZ69" si="390">IF(AND($F44="Y",$L44="Y"),Z44,IF(AND($F44="A",$L44="A"),Z44*$F$13*$L$13,IF(AND($F44="Y",$L44="A"),Z44*$L$13,IF(AND($F44="A",$L44="Y"),Z44*$F$13,0))))</f>
        <v>2.0748587210385279</v>
      </c>
      <c r="CA44" s="27">
        <f t="shared" ref="CA44:CA69" si="391">IF(AND($F44="Y",$L44="Y"),AA44,IF(AND($F44="A",$L44="A"),AA44*$F$13*$L$13,IF(AND($F44="Y",$L44="A"),AA44*$L$13,IF(AND($F44="A",$L44="Y"),AA44*$F$13,0))))</f>
        <v>2.0517296193045342</v>
      </c>
      <c r="CB44" s="27">
        <f t="shared" ref="CB44:CB69" si="392">IF(AND($F44="Y",$L44="Y"),AB44,IF(AND($F44="A",$L44="A"),AB44*$F$13*$L$13,IF(AND($F44="Y",$L44="A"),AB44*$L$13,IF(AND($F44="A",$L44="Y"),AB44*$F$13,0))))</f>
        <v>2.168929327218911</v>
      </c>
      <c r="CD44" s="27">
        <f t="shared" ref="CD44:CD69" si="393">IF(AND($F44="Y",$L44="Y"),AD44,IF(AND($F44="A",$L44="A"),AD44*$F$13*$L$13,IF(AND($F44="Y",$L44="A"),AD44*$L$13,IF(AND($F44="A",$L44="Y"),AD44*$F$13,0))))</f>
        <v>2.7859187609180216</v>
      </c>
      <c r="CE44" s="27">
        <f t="shared" ref="CE44:CE69" si="394">IF(AND($F44="Y",$L44="Y"),AE44,IF(AND($F44="A",$L44="A"),AE44*$F$13*$L$13,IF(AND($F44="Y",$L44="A"),AE44*$L$13,IF(AND($F44="A",$L44="Y"),AE44*$F$13,0))))</f>
        <v>1.854422482621068</v>
      </c>
      <c r="CF44" s="27">
        <f t="shared" ref="CF44:CF69" si="395">IF(AND($F44="Y",$L44="Y"),AF44,IF(AND($F44="A",$L44="A"),AF44*$F$13*$L$13,IF(AND($F44="Y",$L44="A"),AF44*$L$13,IF(AND($F44="A",$L44="Y"),AF44*$F$13,0))))</f>
        <v>1.9116491477478785</v>
      </c>
      <c r="CG44" s="27">
        <f t="shared" ref="CG44:CG69" si="396">IF(AND($F44="Y",$L44="Y"),AG44,IF(AND($F44="A",$L44="A"),AG44*$F$13*$L$13,IF(AND($F44="Y",$L44="A"),AG44*$L$13,IF(AND($F44="A",$L44="Y"),AG44*$F$13,0))))</f>
        <v>1.7515855032274004</v>
      </c>
      <c r="CH44" s="27">
        <f t="shared" ref="CH44:CH69" si="397">IF(AND($F44="Y",$L44="Y"),AH44,IF(AND($F44="A",$L44="A"),AH44*$F$13*$L$13,IF(AND($F44="Y",$L44="A"),AH44*$L$13,IF(AND($F44="A",$L44="Y"),AH44*$F$13,0))))</f>
        <v>1.9264774408628287</v>
      </c>
      <c r="CI44" s="27">
        <f t="shared" ref="CI44:CI69" si="398">IF(AND($F44="Y",$L44="Y"),AI44,IF(AND($F44="A",$L44="A"),AI44*$F$13*$L$13,IF(AND($F44="Y",$L44="A"),AI44*$L$13,IF(AND($F44="A",$L44="Y"),AI44*$F$13,0))))</f>
        <v>1.8985981898892479</v>
      </c>
      <c r="CJ44" s="27">
        <f t="shared" ref="CJ44:CJ69" si="399">IF(AND($F44="Y",$L44="Y"),AJ44,IF(AND($F44="A",$L44="A"),AJ44*$F$13*$L$13,IF(AND($F44="Y",$L44="A"),AJ44*$L$13,IF(AND($F44="A",$L44="Y"),AJ44*$F$13,0))))</f>
        <v>1.9792618455134745</v>
      </c>
      <c r="CN44" s="27">
        <f t="shared" ref="CN44:CN69" si="400">IF(AND($F44="Y",$M44="Y"),N44,IF(AND($F44="A",$M44="A"),N44*$F$13*$M$13,IF(AND($F44="Y",$M44="A"),N44*$M$13,IF(AND($F44="A",$M44="Y"),N44*$F$13,0))))</f>
        <v>1.8371167963985053</v>
      </c>
      <c r="CO44" s="27">
        <f t="shared" ref="CO44:CO69" si="401">IF(AND($F44="Y",$M44="Y"),O44,IF(AND($F44="A",$M44="A"),O44*$F$13*$M$13,IF(AND($F44="Y",$M44="A"),O44*$M$13,IF(AND($F44="A",$M44="Y"),O44*$F$13,0))))</f>
        <v>1.2997523270905491</v>
      </c>
      <c r="CP44" s="27">
        <f t="shared" ref="CP44:CP69" si="402">IF(AND($F44="Y",$M44="Y"),P44,IF(AND($F44="A",$M44="A"),P44*$F$13*$M$13,IF(AND($F44="Y",$M44="A"),P44*$M$13,IF(AND($F44="A",$M44="Y"),P44*$F$13,0))))</f>
        <v>0.80636724087600431</v>
      </c>
      <c r="CQ44" s="27">
        <f t="shared" ref="CQ44:CQ69" si="403">IF(AND($F44="Y",$M44="Y"),Q44,IF(AND($F44="A",$M44="A"),Q44*$F$13*$M$13,IF(AND($F44="Y",$M44="A"),Q44*$M$13,IF(AND($F44="A",$M44="Y"),Q44*$F$13,0))))</f>
        <v>1.2469963547604697</v>
      </c>
      <c r="CR44" s="27">
        <f t="shared" ref="CR44:CR69" si="404">IF(AND($F44="Y",$M44="Y"),R44,IF(AND($F44="A",$M44="A"),R44*$F$13*$M$13,IF(AND($F44="Y",$M44="A"),R44*$M$13,IF(AND($F44="A",$M44="Y"),R44*$F$13,0))))</f>
        <v>1.5731499298120211</v>
      </c>
      <c r="CS44" s="27">
        <f t="shared" ref="CS44:CS69" si="405">IF(AND($F44="Y",$M44="Y"),S44,IF(AND($F44="A",$M44="A"),S44*$F$13*$M$13,IF(AND($F44="Y",$M44="A"),S44*$M$13,IF(AND($F44="A",$M44="Y"),S44*$F$13,0))))</f>
        <v>1.0558186496742787</v>
      </c>
      <c r="CT44" s="27">
        <f t="shared" ref="CT44:CT69" si="406">IF(AND($F44="Y",$M44="Y"),T44,IF(AND($F44="A",$M44="A"),T44*$F$13*$M$13,IF(AND($F44="Y",$M44="A"),T44*$M$13,IF(AND($F44="A",$M44="Y"),T44*$F$13,0))))</f>
        <v>1.3227175176545851</v>
      </c>
      <c r="CV44" s="27">
        <f t="shared" ref="CV44:CV69" si="407">IF(AND($F44="Y",$M44="Y"),V44,IF(AND($F44="A",$M44="A"),V44*$F$13*$M$13,IF(AND($F44="Y",$M44="A"),V44*$M$13,IF(AND($F44="A",$M44="Y"),V44*$F$13,0))))</f>
        <v>3.3617539173749589</v>
      </c>
      <c r="CW44" s="27">
        <f t="shared" ref="CW44:CW69" si="408">IF(AND($F44="Y",$M44="Y"),W44,IF(AND($F44="A",$M44="A"),W44*$F$13*$M$13,IF(AND($F44="Y",$M44="A"),W44*$M$13,IF(AND($F44="A",$M44="Y"),W44*$F$13,0))))</f>
        <v>1.9435886572287693</v>
      </c>
      <c r="CX44" s="27">
        <f t="shared" ref="CX44:CX69" si="409">IF(AND($F44="Y",$M44="Y"),X44,IF(AND($F44="A",$M44="A"),X44*$F$13*$M$13,IF(AND($F44="Y",$M44="A"),X44*$M$13,IF(AND($F44="A",$M44="Y"),X44*$F$13,0))))</f>
        <v>2.4083944233269956</v>
      </c>
      <c r="CY44" s="27">
        <f t="shared" ref="CY44:CY69" si="410">IF(AND($F44="Y",$M44="Y"),Y44,IF(AND($F44="A",$M44="A"),Y44*$F$13*$M$13,IF(AND($F44="Y",$M44="A"),Y44*$M$13,IF(AND($F44="A",$M44="Y"),Y44*$F$13,0))))</f>
        <v>1.8004004282773569</v>
      </c>
      <c r="CZ44" s="27">
        <f t="shared" ref="CZ44:CZ69" si="411">IF(AND($F44="Y",$M44="Y"),Z44,IF(AND($F44="A",$M44="A"),Z44*$F$13*$M$13,IF(AND($F44="Y",$M44="A"),Z44*$M$13,IF(AND($F44="A",$M44="Y"),Z44*$F$13,0))))</f>
        <v>2.0748587210385279</v>
      </c>
      <c r="DA44" s="27">
        <f t="shared" ref="DA44:DA69" si="412">IF(AND($F44="Y",$M44="Y"),AA44,IF(AND($F44="A",$M44="A"),AA44*$F$13*$M$13,IF(AND($F44="Y",$M44="A"),AA44*$M$13,IF(AND($F44="A",$M44="Y"),AA44*$F$13,0))))</f>
        <v>2.0517296193045342</v>
      </c>
      <c r="DB44" s="27">
        <f t="shared" ref="DB44:DB69" si="413">IF(AND($F44="Y",$M44="Y"),AB44,IF(AND($F44="A",$M44="A"),AB44*$F$13*$M$13,IF(AND($F44="Y",$M44="A"),AB44*$M$13,IF(AND($F44="A",$M44="Y"),AB44*$F$13,0))))</f>
        <v>2.168929327218911</v>
      </c>
      <c r="DD44" s="27">
        <f t="shared" ref="DD44:DD69" si="414">IF(AND($F44="Y",$M44="Y"),AD44,IF(AND($F44="A",$M44="A"),AD44*$F$13*$M$13,IF(AND($F44="Y",$M44="A"),AD44*$M$13,IF(AND($F44="A",$M44="Y"),AD44*$F$13,0))))</f>
        <v>2.7859187609180216</v>
      </c>
      <c r="DE44" s="27">
        <f t="shared" ref="DE44:DE69" si="415">IF(AND($F44="Y",$M44="Y"),AE44,IF(AND($F44="A",$M44="A"),AE44*$F$13*$M$13,IF(AND($F44="Y",$M44="A"),AE44*$M$13,IF(AND($F44="A",$M44="Y"),AE44*$F$13,0))))</f>
        <v>1.854422482621068</v>
      </c>
      <c r="DF44" s="27">
        <f t="shared" ref="DF44:DF69" si="416">IF(AND($F44="Y",$M44="Y"),AF44,IF(AND($F44="A",$M44="A"),AF44*$F$13*$M$13,IF(AND($F44="Y",$M44="A"),AF44*$M$13,IF(AND($F44="A",$M44="Y"),AF44*$F$13,0))))</f>
        <v>1.9116491477478785</v>
      </c>
      <c r="DG44" s="27">
        <f t="shared" ref="DG44:DG69" si="417">IF(AND($F44="Y",$M44="Y"),AG44,IF(AND($F44="A",$M44="A"),AG44*$F$13*$M$13,IF(AND($F44="Y",$M44="A"),AG44*$M$13,IF(AND($F44="A",$M44="Y"),AG44*$F$13,0))))</f>
        <v>1.7515855032274004</v>
      </c>
      <c r="DH44" s="27">
        <f t="shared" ref="DH44:DH69" si="418">IF(AND($F44="Y",$M44="Y"),AH44,IF(AND($F44="A",$M44="A"),AH44*$F$13*$M$13,IF(AND($F44="Y",$M44="A"),AH44*$M$13,IF(AND($F44="A",$M44="Y"),AH44*$F$13,0))))</f>
        <v>1.9264774408628287</v>
      </c>
      <c r="DI44" s="27">
        <f t="shared" ref="DI44:DI69" si="419">IF(AND($F44="Y",$M44="Y"),AI44,IF(AND($F44="A",$M44="A"),AI44*$F$13*$M$13,IF(AND($F44="Y",$M44="A"),AI44*$M$13,IF(AND($F44="A",$M44="Y"),AI44*$F$13,0))))</f>
        <v>1.8985981898892479</v>
      </c>
      <c r="DJ44" s="27">
        <f t="shared" ref="DJ44:DJ69" si="420">IF(AND($F44="Y",$M44="Y"),AJ44,IF(AND($F44="A",$M44="A"),AJ44*$F$13*$M$13,IF(AND($F44="Y",$M44="A"),AJ44*$M$13,IF(AND($F44="A",$M44="Y"),AJ44*$F$13,0))))</f>
        <v>1.9792618455134745</v>
      </c>
      <c r="DN44" s="27">
        <f t="shared" ref="DN44:DN69" si="421">IF($G44="Y",N44,IF($G44="A",N44*$G$13,0))</f>
        <v>0.91855839819925267</v>
      </c>
      <c r="DO44" s="27">
        <f t="shared" ref="DO44:DO69" si="422">IF($G44="Y",O44,IF($G44="A",O44*$G$13,0))</f>
        <v>0.64987616354527455</v>
      </c>
      <c r="DP44" s="27">
        <f t="shared" ref="DP44:DP69" si="423">IF($G44="Y",P44,IF($G44="A",P44*$G$13,0))</f>
        <v>0.40318362043800215</v>
      </c>
      <c r="DQ44" s="27">
        <f t="shared" ref="DQ44:DQ69" si="424">IF($G44="Y",Q44,IF($G44="A",Q44*$G$13,0))</f>
        <v>0.62349817738023483</v>
      </c>
      <c r="DR44" s="27">
        <f t="shared" ref="DR44:DR69" si="425">IF($G44="Y",R44,IF($G44="A",R44*$G$13,0))</f>
        <v>0.78657496490601053</v>
      </c>
      <c r="DS44" s="27">
        <f t="shared" ref="DS44:DS69" si="426">IF($G44="Y",S44,IF($G44="A",S44*$G$13,0))</f>
        <v>0.52790932483713937</v>
      </c>
      <c r="DT44" s="27">
        <f t="shared" ref="DT44:DT69" si="427">IF($G44="Y",T44,IF($G44="A",T44*$G$13,0))</f>
        <v>0.66135875882729256</v>
      </c>
      <c r="DV44" s="27">
        <f t="shared" ref="DV44:DV69" si="428">IF($G44="Y",V44,IF($G44="A",V44*$G$13,0))</f>
        <v>1.6808769586874794</v>
      </c>
      <c r="DW44" s="27">
        <f t="shared" ref="DW44:DW69" si="429">IF($G44="Y",W44,IF($G44="A",W44*$G$13,0))</f>
        <v>0.97179432861438464</v>
      </c>
      <c r="DX44" s="27">
        <f t="shared" ref="DX44:DX69" si="430">IF($G44="Y",X44,IF($G44="A",X44*$G$13,0))</f>
        <v>1.2041972116634978</v>
      </c>
      <c r="DY44" s="27">
        <f t="shared" ref="DY44:DY69" si="431">IF($G44="Y",Y44,IF($G44="A",Y44*$G$13,0))</f>
        <v>0.90020021413867846</v>
      </c>
      <c r="DZ44" s="27">
        <f t="shared" ref="DZ44:DZ69" si="432">IF($G44="Y",Z44,IF($G44="A",Z44*$G$13,0))</f>
        <v>1.0374293605192639</v>
      </c>
      <c r="EA44" s="27">
        <f t="shared" ref="EA44:EA69" si="433">IF($G44="Y",AA44,IF($G44="A",AA44*$G$13,0))</f>
        <v>1.0258648096522671</v>
      </c>
      <c r="EB44" s="27">
        <f t="shared" ref="EB44:EB69" si="434">IF($G44="Y",AB44,IF($G44="A",AB44*$G$13,0))</f>
        <v>1.0844646636094555</v>
      </c>
      <c r="ED44" s="27">
        <f t="shared" ref="ED44:ED69" si="435">IF($G44="Y",AD44,IF($G44="A",AD44*$G$13,0))</f>
        <v>1.3929593804590108</v>
      </c>
      <c r="EE44" s="27">
        <f t="shared" ref="EE44:EE69" si="436">IF($G44="Y",AE44,IF($G44="A",AE44*$G$13,0))</f>
        <v>0.92721124131053401</v>
      </c>
      <c r="EF44" s="27">
        <f t="shared" ref="EF44:EF69" si="437">IF($G44="Y",AF44,IF($G44="A",AF44*$G$13,0))</f>
        <v>0.95582457387393926</v>
      </c>
      <c r="EG44" s="27">
        <f t="shared" ref="EG44:EG69" si="438">IF($G44="Y",AG44,IF($G44="A",AG44*$G$13,0))</f>
        <v>0.87579275161370018</v>
      </c>
      <c r="EH44" s="27">
        <f t="shared" ref="EH44:EH69" si="439">IF($G44="Y",AH44,IF($G44="A",AH44*$G$13,0))</f>
        <v>0.96323872043141434</v>
      </c>
      <c r="EI44" s="27">
        <f t="shared" ref="EI44:EI69" si="440">IF($G44="Y",AI44,IF($G44="A",AI44*$G$13,0))</f>
        <v>0.94929909494462394</v>
      </c>
      <c r="EJ44" s="27">
        <f t="shared" ref="EJ44:EJ69" si="441">IF($G44="Y",AJ44,IF($G44="A",AJ44*$G$13,0))</f>
        <v>0.98963092275673725</v>
      </c>
      <c r="EN44" s="27">
        <f t="shared" ref="EN44:EN69" si="442">IF($L44="Y",N44,IF($L44="A",N44*$L$13,0))</f>
        <v>1.8371167963985053</v>
      </c>
      <c r="EO44" s="27">
        <f t="shared" ref="EO44:EO69" si="443">IF($L44="Y",O44,IF($L44="A",O44*$L$13,0))</f>
        <v>1.2997523270905491</v>
      </c>
      <c r="EP44" s="27">
        <f t="shared" ref="EP44:EP69" si="444">IF($L44="Y",P44,IF($L44="A",P44*$L$13,0))</f>
        <v>0.80636724087600431</v>
      </c>
      <c r="EQ44" s="27">
        <f t="shared" ref="EQ44:EQ69" si="445">IF($L44="Y",Q44,IF($L44="A",Q44*$L$13,0))</f>
        <v>1.2469963547604697</v>
      </c>
      <c r="ER44" s="27">
        <f t="shared" ref="ER44:ER69" si="446">IF($L44="Y",R44,IF($L44="A",R44*$L$13,0))</f>
        <v>1.5731499298120211</v>
      </c>
      <c r="ES44" s="27">
        <f t="shared" ref="ES44:ES69" si="447">IF($L44="Y",S44,IF($L44="A",S44*$L$13,0))</f>
        <v>1.0558186496742787</v>
      </c>
      <c r="ET44" s="27">
        <f t="shared" ref="ET44:ET69" si="448">IF($L44="Y",T44,IF($L44="A",T44*$L$13,0))</f>
        <v>1.3227175176545851</v>
      </c>
      <c r="EV44" s="27">
        <f t="shared" ref="EV44:EV69" si="449">IF($L44="Y",V44,IF($L44="A",V44*$L$13,0))</f>
        <v>3.3617539173749589</v>
      </c>
      <c r="EW44" s="27">
        <f t="shared" ref="EW44:EW69" si="450">IF($L44="Y",W44,IF($L44="A",W44*$L$13,0))</f>
        <v>1.9435886572287693</v>
      </c>
      <c r="EX44" s="27">
        <f t="shared" ref="EX44:EX69" si="451">IF($L44="Y",X44,IF($L44="A",X44*$L$13,0))</f>
        <v>2.4083944233269956</v>
      </c>
      <c r="EY44" s="27">
        <f t="shared" ref="EY44:EY69" si="452">IF($L44="Y",Y44,IF($L44="A",Y44*$L$13,0))</f>
        <v>1.8004004282773569</v>
      </c>
      <c r="EZ44" s="27">
        <f t="shared" ref="EZ44:EZ69" si="453">IF($L44="Y",Z44,IF($L44="A",Z44*$L$13,0))</f>
        <v>2.0748587210385279</v>
      </c>
      <c r="FA44" s="27">
        <f t="shared" ref="FA44:FA69" si="454">IF($L44="Y",AA44,IF($L44="A",AA44*$L$13,0))</f>
        <v>2.0517296193045342</v>
      </c>
      <c r="FB44" s="27">
        <f t="shared" ref="FB44:FB69" si="455">IF($L44="Y",AB44,IF($L44="A",AB44*$L$13,0))</f>
        <v>2.168929327218911</v>
      </c>
      <c r="FD44" s="27">
        <f t="shared" ref="FD44:FD69" si="456">IF($L44="Y",AD44,IF($L44="A",AD44*$L$13,0))</f>
        <v>2.7859187609180216</v>
      </c>
      <c r="FE44" s="27">
        <f t="shared" ref="FE44:FE69" si="457">IF($L44="Y",AE44,IF($L44="A",AE44*$L$13,0))</f>
        <v>1.854422482621068</v>
      </c>
      <c r="FF44" s="27">
        <f t="shared" ref="FF44:FF69" si="458">IF($L44="Y",AF44,IF($L44="A",AF44*$L$13,0))</f>
        <v>1.9116491477478785</v>
      </c>
      <c r="FG44" s="27">
        <f t="shared" ref="FG44:FG69" si="459">IF($L44="Y",AG44,IF($L44="A",AG44*$L$13,0))</f>
        <v>1.7515855032274004</v>
      </c>
      <c r="FH44" s="27">
        <f t="shared" ref="FH44:FH69" si="460">IF($L44="Y",AH44,IF($L44="A",AH44*$L$13,0))</f>
        <v>1.9264774408628287</v>
      </c>
      <c r="FI44" s="27">
        <f t="shared" ref="FI44:FI69" si="461">IF($L44="Y",AI44,IF($L44="A",AI44*$L$13,0))</f>
        <v>1.8985981898892479</v>
      </c>
      <c r="FJ44" s="27">
        <f t="shared" ref="FJ44:FJ69" si="462">IF($L44="Y",AJ44,IF($L44="A",AJ44*$L$13,0))</f>
        <v>1.9792618455134745</v>
      </c>
      <c r="FN44" s="27">
        <f t="shared" ref="FN44:FN69" si="463">IF($M44="Y",N44,IF($M44="A",N44*$M$13,0))</f>
        <v>1.8371167963985053</v>
      </c>
      <c r="FO44" s="27">
        <f t="shared" ref="FO44:FO69" si="464">IF($M44="Y",O44,IF($M44="A",O44*$M$13,0))</f>
        <v>1.2997523270905491</v>
      </c>
      <c r="FP44" s="27">
        <f t="shared" ref="FP44:FP69" si="465">IF($M44="Y",P44,IF($M44="A",P44*$M$13,0))</f>
        <v>0.80636724087600431</v>
      </c>
      <c r="FQ44" s="27">
        <f t="shared" ref="FQ44:FQ69" si="466">IF($M44="Y",Q44,IF($M44="A",Q44*$M$13,0))</f>
        <v>1.2469963547604697</v>
      </c>
      <c r="FR44" s="27">
        <f t="shared" ref="FR44:FR69" si="467">IF($M44="Y",R44,IF($M44="A",R44*$M$13,0))</f>
        <v>1.5731499298120211</v>
      </c>
      <c r="FS44" s="27">
        <f t="shared" ref="FS44:FS69" si="468">IF($M44="Y",S44,IF($M44="A",S44*$M$13,0))</f>
        <v>1.0558186496742787</v>
      </c>
      <c r="FT44" s="27">
        <f t="shared" ref="FT44:FT69" si="469">IF($M44="Y",T44,IF($M44="A",T44*$M$13,0))</f>
        <v>1.3227175176545851</v>
      </c>
      <c r="FV44" s="27">
        <f t="shared" ref="FV44:FV69" si="470">IF($M44="Y",V44,IF($M44="A",V44*$M$13,0))</f>
        <v>3.3617539173749589</v>
      </c>
      <c r="FW44" s="27">
        <f t="shared" ref="FW44:FW69" si="471">IF($M44="Y",W44,IF($M44="A",W44*$M$13,0))</f>
        <v>1.9435886572287693</v>
      </c>
      <c r="FX44" s="27">
        <f t="shared" ref="FX44:FX69" si="472">IF($M44="Y",X44,IF($M44="A",X44*$M$13,0))</f>
        <v>2.4083944233269956</v>
      </c>
      <c r="FY44" s="27">
        <f t="shared" ref="FY44:FY69" si="473">IF($M44="Y",Y44,IF($M44="A",Y44*$M$13,0))</f>
        <v>1.8004004282773569</v>
      </c>
      <c r="FZ44" s="27">
        <f t="shared" ref="FZ44:FZ69" si="474">IF($M44="Y",Z44,IF($M44="A",Z44*$M$13,0))</f>
        <v>2.0748587210385279</v>
      </c>
      <c r="GA44" s="27">
        <f t="shared" ref="GA44:GA69" si="475">IF($M44="Y",AA44,IF($M44="A",AA44*$M$13,0))</f>
        <v>2.0517296193045342</v>
      </c>
      <c r="GB44" s="27">
        <f t="shared" ref="GB44:GB69" si="476">IF($M44="Y",AB44,IF($M44="A",AB44*$M$13,0))</f>
        <v>2.168929327218911</v>
      </c>
      <c r="GD44" s="27">
        <f t="shared" ref="GD44:GD69" si="477">IF($M44="Y",AD44,IF($M44="A",AD44*$M$13,0))</f>
        <v>2.7859187609180216</v>
      </c>
      <c r="GE44" s="27">
        <f t="shared" ref="GE44:GE69" si="478">IF($M44="Y",AE44,IF($M44="A",AE44*$M$13,0))</f>
        <v>1.854422482621068</v>
      </c>
      <c r="GF44" s="27">
        <f t="shared" ref="GF44:GF69" si="479">IF($M44="Y",AF44,IF($M44="A",AF44*$M$13,0))</f>
        <v>1.9116491477478785</v>
      </c>
      <c r="GG44" s="27">
        <f t="shared" ref="GG44:GG69" si="480">IF($M44="Y",AG44,IF($M44="A",AG44*$M$13,0))</f>
        <v>1.7515855032274004</v>
      </c>
      <c r="GH44" s="27">
        <f t="shared" ref="GH44:GH69" si="481">IF($M44="Y",AH44,IF($M44="A",AH44*$M$13,0))</f>
        <v>1.9264774408628287</v>
      </c>
      <c r="GI44" s="27">
        <f t="shared" ref="GI44:GI69" si="482">IF($M44="Y",AI44,IF($M44="A",AI44*$M$13,0))</f>
        <v>1.8985981898892479</v>
      </c>
      <c r="GJ44" s="27">
        <f t="shared" ref="GJ44:GJ69" si="483">IF($M44="Y",AJ44,IF($M44="A",AJ44*$M$13,0))</f>
        <v>1.9792618455134745</v>
      </c>
      <c r="GN44" s="27">
        <f t="shared" ref="GN44:GN69" si="484">IF($I44="Y",N44,IF($I44="A",N44*$I$13,0))</f>
        <v>1.8371167963985053</v>
      </c>
      <c r="GO44" s="27">
        <f t="shared" ref="GO44:GO69" si="485">IF($I44="Y",O44,IF($I44="A",O44*$I$13,0))</f>
        <v>1.2997523270905491</v>
      </c>
      <c r="GP44" s="27">
        <f t="shared" ref="GP44:GP69" si="486">IF($I44="Y",P44,IF($I44="A",P44*$I$13,0))</f>
        <v>0.80636724087600431</v>
      </c>
      <c r="GQ44" s="27">
        <f t="shared" ref="GQ44:GQ69" si="487">IF($I44="Y",Q44,IF($I44="A",Q44*$I$13,0))</f>
        <v>1.2469963547604697</v>
      </c>
      <c r="GR44" s="27">
        <f t="shared" ref="GR44:GR69" si="488">IF($I44="Y",R44,IF($I44="A",R44*$I$13,0))</f>
        <v>1.5731499298120211</v>
      </c>
      <c r="GS44" s="27">
        <f t="shared" ref="GS44:GS69" si="489">IF($I44="Y",S44,IF($I44="A",S44*$I$13,0))</f>
        <v>1.0558186496742787</v>
      </c>
      <c r="GT44" s="27">
        <f t="shared" ref="GT44:GT69" si="490">IF($I44="Y",T44,IF($I44="A",T44*$I$13,0))</f>
        <v>1.3227175176545851</v>
      </c>
      <c r="GV44" s="27">
        <f t="shared" ref="GV44:GV69" si="491">IF($I44="Y",V44,IF($I44="A",V44*$I$13,0))</f>
        <v>3.3617539173749589</v>
      </c>
      <c r="GW44" s="27">
        <f t="shared" ref="GW44:GW69" si="492">IF($I44="Y",W44,IF($I44="A",W44*$I$13,0))</f>
        <v>1.9435886572287693</v>
      </c>
      <c r="GX44" s="27">
        <f t="shared" ref="GX44:GX69" si="493">IF($I44="Y",X44,IF($I44="A",X44*$I$13,0))</f>
        <v>2.4083944233269956</v>
      </c>
      <c r="GY44" s="27">
        <f t="shared" ref="GY44:GY69" si="494">IF($I44="Y",Y44,IF($I44="A",Y44*$I$13,0))</f>
        <v>1.8004004282773569</v>
      </c>
      <c r="GZ44" s="27">
        <f t="shared" ref="GZ44:GZ69" si="495">IF($I44="Y",Z44,IF($I44="A",Z44*$I$13,0))</f>
        <v>2.0748587210385279</v>
      </c>
      <c r="HA44" s="27">
        <f t="shared" ref="HA44:HA69" si="496">IF($I44="Y",AA44,IF($I44="A",AA44*$I$13,0))</f>
        <v>2.0517296193045342</v>
      </c>
      <c r="HB44" s="27">
        <f t="shared" ref="HB44:HB69" si="497">IF($I44="Y",AB44,IF($I44="A",AB44*$I$13,0))</f>
        <v>2.168929327218911</v>
      </c>
      <c r="HD44" s="27">
        <f t="shared" ref="HD44:HD69" si="498">IF($I44="Y",AD44,IF($I44="A",AD44*$I$13,0))</f>
        <v>2.7859187609180216</v>
      </c>
      <c r="HE44" s="27">
        <f t="shared" ref="HE44:HE69" si="499">IF($I44="Y",AE44,IF($I44="A",AE44*$I$13,0))</f>
        <v>1.854422482621068</v>
      </c>
      <c r="HF44" s="27">
        <f t="shared" ref="HF44:HF69" si="500">IF($I44="Y",AF44,IF($I44="A",AF44*$I$13,0))</f>
        <v>1.9116491477478785</v>
      </c>
      <c r="HG44" s="27">
        <f t="shared" ref="HG44:HG69" si="501">IF($I44="Y",AG44,IF($I44="A",AG44*$I$13,0))</f>
        <v>1.7515855032274004</v>
      </c>
      <c r="HH44" s="27">
        <f t="shared" ref="HH44:HH69" si="502">IF($I44="Y",AH44,IF($I44="A",AH44*$I$13,0))</f>
        <v>1.9264774408628287</v>
      </c>
      <c r="HI44" s="27">
        <f t="shared" ref="HI44:HI69" si="503">IF($I44="Y",AI44,IF($I44="A",AI44*$I$13,0))</f>
        <v>1.8985981898892479</v>
      </c>
      <c r="HJ44" s="27">
        <f t="shared" ref="HJ44:HJ69" si="504">IF($I44="Y",AJ44,IF($I44="A",AJ44*$I$13,0))</f>
        <v>1.9792618455134745</v>
      </c>
      <c r="HN44" s="27">
        <f t="shared" si="347"/>
        <v>1.8371167963985053</v>
      </c>
      <c r="HO44" s="27">
        <f t="shared" ref="HO44:HO69" si="505">IF($J44="Y",O44,IF($J44="A",O44*$J$13,0))</f>
        <v>1.2997523270905491</v>
      </c>
      <c r="HP44" s="27">
        <f t="shared" ref="HP44:HP69" si="506">IF($J44="Y",P44,IF($J44="A",P44*$J$13,0))</f>
        <v>0.80636724087600431</v>
      </c>
      <c r="HQ44" s="27">
        <f t="shared" ref="HQ44:HQ69" si="507">IF($J44="Y",Q44,IF($J44="A",Q44*$J$13,0))</f>
        <v>1.2469963547604697</v>
      </c>
      <c r="HR44" s="27">
        <f t="shared" ref="HR44:HR69" si="508">IF($J44="Y",R44,IF($J44="A",R44*$J$13,0))</f>
        <v>1.5731499298120211</v>
      </c>
      <c r="HS44" s="27">
        <f t="shared" ref="HS44:HS69" si="509">IF($J44="Y",S44,IF($J44="A",S44*$J$13,0))</f>
        <v>1.0558186496742787</v>
      </c>
      <c r="HT44" s="27">
        <f t="shared" ref="HT44:HT69" si="510">IF($J44="Y",T44,IF($J44="A",T44*$J$13,0))</f>
        <v>1.3227175176545851</v>
      </c>
      <c r="HV44" s="27">
        <f t="shared" ref="HV44:HV69" si="511">IF($J44="Y",V44,IF($J44="A",V44*$J$13,0))</f>
        <v>3.3617539173749589</v>
      </c>
      <c r="HW44" s="27">
        <f t="shared" ref="HW44:HW69" si="512">IF($J44="Y",W44,IF($J44="A",W44*$J$13,0))</f>
        <v>1.9435886572287693</v>
      </c>
      <c r="HX44" s="27">
        <f t="shared" ref="HX44:HX69" si="513">IF($J44="Y",X44,IF($J44="A",X44*$J$13,0))</f>
        <v>2.4083944233269956</v>
      </c>
      <c r="HY44" s="27">
        <f t="shared" ref="HY44:HY69" si="514">IF($J44="Y",Y44,IF($J44="A",Y44*$J$13,0))</f>
        <v>1.8004004282773569</v>
      </c>
      <c r="HZ44" s="27">
        <f t="shared" ref="HZ44:HZ69" si="515">IF($J44="Y",Z44,IF($J44="A",Z44*$J$13,0))</f>
        <v>2.0748587210385279</v>
      </c>
      <c r="IA44" s="27">
        <f t="shared" ref="IA44:IA69" si="516">IF($J44="Y",AA44,IF($J44="A",AA44*$J$13,0))</f>
        <v>2.0517296193045342</v>
      </c>
      <c r="IB44" s="27">
        <f t="shared" ref="IB44:IB69" si="517">IF($J44="Y",AB44,IF($J44="A",AB44*$J$13,0))</f>
        <v>2.168929327218911</v>
      </c>
      <c r="ID44" s="27">
        <f t="shared" ref="ID44:ID69" si="518">IF($J44="Y",AD44,IF($J44="A",AD44*$J$13,0))</f>
        <v>2.7859187609180216</v>
      </c>
      <c r="IE44" s="27">
        <f t="shared" ref="IE44:IE69" si="519">IF($J44="Y",AE44,IF($J44="A",AE44*$J$13,0))</f>
        <v>1.854422482621068</v>
      </c>
      <c r="IF44" s="27">
        <f t="shared" ref="IF44:IF69" si="520">IF($J44="Y",AF44,IF($J44="A",AF44*$J$13,0))</f>
        <v>1.9116491477478785</v>
      </c>
      <c r="IG44" s="27">
        <f t="shared" ref="IG44:IG69" si="521">IF($J44="Y",AG44,IF($J44="A",AG44*$J$13,0))</f>
        <v>1.7515855032274004</v>
      </c>
      <c r="IH44" s="27">
        <f t="shared" ref="IH44:IH69" si="522">IF($J44="Y",AH44,IF($J44="A",AH44*$J$13,0))</f>
        <v>1.9264774408628287</v>
      </c>
      <c r="II44" s="27">
        <f t="shared" ref="II44:II69" si="523">IF($J44="Y",AI44,IF($J44="A",AI44*$J$13,0))</f>
        <v>1.8985981898892479</v>
      </c>
      <c r="IJ44" s="27">
        <f t="shared" ref="IJ44:IJ69" si="524">IF($J44="Y",AJ44,IF($J44="A",AJ44*$J$13,0))</f>
        <v>1.9792618455134745</v>
      </c>
      <c r="IN44" s="27">
        <f t="shared" si="351"/>
        <v>1.8371167963985053</v>
      </c>
      <c r="IO44" s="27">
        <f t="shared" ref="IO44:IO69" si="525">IF(AND($J44="Y",$L44="Y"),O44,IF(AND($J44="A",$L44="A"),O44*$J$13*$L$13,IF(AND($J44="Y",$L44="A"),O44*$L$13,IF(AND($J44="A",$L44="Y"),O44*$J$13,0))))</f>
        <v>1.2997523270905491</v>
      </c>
      <c r="IP44" s="27">
        <f t="shared" ref="IP44:IP69" si="526">IF(AND($J44="Y",$L44="Y"),P44,IF(AND($J44="A",$L44="A"),P44*$J$13*$L$13,IF(AND($J44="Y",$L44="A"),P44*$L$13,IF(AND($J44="A",$L44="Y"),P44*$J$13,0))))</f>
        <v>0.80636724087600431</v>
      </c>
      <c r="IQ44" s="27">
        <f t="shared" ref="IQ44:IQ69" si="527">IF(AND($J44="Y",$L44="Y"),Q44,IF(AND($J44="A",$L44="A"),Q44*$J$13*$L$13,IF(AND($J44="Y",$L44="A"),Q44*$L$13,IF(AND($J44="A",$L44="Y"),Q44*$J$13,0))))</f>
        <v>1.2469963547604697</v>
      </c>
      <c r="IR44" s="27">
        <f t="shared" ref="IR44:IR69" si="528">IF(AND($J44="Y",$L44="Y"),R44,IF(AND($J44="A",$L44="A"),R44*$J$13*$L$13,IF(AND($J44="Y",$L44="A"),R44*$L$13,IF(AND($J44="A",$L44="Y"),R44*$J$13,0))))</f>
        <v>1.5731499298120211</v>
      </c>
      <c r="IS44" s="27">
        <f t="shared" ref="IS44:IS69" si="529">IF(AND($J44="Y",$L44="Y"),S44,IF(AND($J44="A",$L44="A"),S44*$J$13*$L$13,IF(AND($J44="Y",$L44="A"),S44*$L$13,IF(AND($J44="A",$L44="Y"),S44*$J$13,0))))</f>
        <v>1.0558186496742787</v>
      </c>
      <c r="IT44" s="27">
        <f t="shared" ref="IT44:IT69" si="530">IF(AND($J44="Y",$L44="Y"),T44,IF(AND($J44="A",$L44="A"),T44*$J$13*$L$13,IF(AND($J44="Y",$L44="A"),T44*$L$13,IF(AND($J44="A",$L44="Y"),T44*$J$13,0))))</f>
        <v>1.3227175176545851</v>
      </c>
      <c r="IV44" s="27">
        <f t="shared" ref="IV44:IV69" si="531">IF(AND($J44="Y",$L44="Y"),V44,IF(AND($J44="A",$L44="A"),V44*$J$13*$L$13,IF(AND($J44="Y",$L44="A"),V44*$L$13,IF(AND($J44="A",$L44="Y"),V44*$J$13,0))))</f>
        <v>3.3617539173749589</v>
      </c>
      <c r="IW44" s="27">
        <f t="shared" ref="IW44:IW69" si="532">IF(AND($J44="Y",$L44="Y"),W44,IF(AND($J44="A",$L44="A"),W44*$J$13*$L$13,IF(AND($J44="Y",$L44="A"),W44*$L$13,IF(AND($J44="A",$L44="Y"),W44*$J$13,0))))</f>
        <v>1.9435886572287693</v>
      </c>
      <c r="IX44" s="27">
        <f t="shared" ref="IX44:IX69" si="533">IF(AND($J44="Y",$L44="Y"),X44,IF(AND($J44="A",$L44="A"),X44*$J$13*$L$13,IF(AND($J44="Y",$L44="A"),X44*$L$13,IF(AND($J44="A",$L44="Y"),X44*$J$13,0))))</f>
        <v>2.4083944233269956</v>
      </c>
      <c r="IY44" s="27">
        <f t="shared" ref="IY44:IY69" si="534">IF(AND($J44="Y",$L44="Y"),Y44,IF(AND($J44="A",$L44="A"),Y44*$J$13*$L$13,IF(AND($J44="Y",$L44="A"),Y44*$L$13,IF(AND($J44="A",$L44="Y"),Y44*$J$13,0))))</f>
        <v>1.8004004282773569</v>
      </c>
      <c r="IZ44" s="27">
        <f t="shared" ref="IZ44:IZ69" si="535">IF(AND($J44="Y",$L44="Y"),Z44,IF(AND($J44="A",$L44="A"),Z44*$J$13*$L$13,IF(AND($J44="Y",$L44="A"),Z44*$L$13,IF(AND($J44="A",$L44="Y"),Z44*$J$13,0))))</f>
        <v>2.0748587210385279</v>
      </c>
      <c r="JA44" s="27">
        <f t="shared" ref="JA44:JA69" si="536">IF(AND($J44="Y",$L44="Y"),AA44,IF(AND($J44="A",$L44="A"),AA44*$J$13*$L$13,IF(AND($J44="Y",$L44="A"),AA44*$L$13,IF(AND($J44="A",$L44="Y"),AA44*$J$13,0))))</f>
        <v>2.0517296193045342</v>
      </c>
      <c r="JB44" s="27">
        <f t="shared" ref="JB44:JB69" si="537">IF(AND($J44="Y",$L44="Y"),AB44,IF(AND($J44="A",$L44="A"),AB44*$J$13*$L$13,IF(AND($J44="Y",$L44="A"),AB44*$L$13,IF(AND($J44="A",$L44="Y"),AB44*$J$13,0))))</f>
        <v>2.168929327218911</v>
      </c>
      <c r="JD44" s="27">
        <f t="shared" ref="JD44:JD69" si="538">IF(AND($J44="Y",$L44="Y"),AD44,IF(AND($J44="A",$L44="A"),AD44*$J$13*$L$13,IF(AND($J44="Y",$L44="A"),AD44*$L$13,IF(AND($J44="A",$L44="Y"),AD44*$J$13,0))))</f>
        <v>2.7859187609180216</v>
      </c>
      <c r="JE44" s="27">
        <f t="shared" ref="JE44:JE69" si="539">IF(AND($J44="Y",$L44="Y"),AE44,IF(AND($J44="A",$L44="A"),AE44*$J$13*$L$13,IF(AND($J44="Y",$L44="A"),AE44*$L$13,IF(AND($J44="A",$L44="Y"),AE44*$J$13,0))))</f>
        <v>1.854422482621068</v>
      </c>
      <c r="JF44" s="27">
        <f t="shared" ref="JF44:JF69" si="540">IF(AND($J44="Y",$L44="Y"),AF44,IF(AND($J44="A",$L44="A"),AF44*$J$13*$L$13,IF(AND($J44="Y",$L44="A"),AF44*$L$13,IF(AND($J44="A",$L44="Y"),AF44*$J$13,0))))</f>
        <v>1.9116491477478785</v>
      </c>
      <c r="JG44" s="27">
        <f t="shared" ref="JG44:JG69" si="541">IF(AND($J44="Y",$L44="Y"),AG44,IF(AND($J44="A",$L44="A"),AG44*$J$13*$L$13,IF(AND($J44="Y",$L44="A"),AG44*$L$13,IF(AND($J44="A",$L44="Y"),AG44*$J$13,0))))</f>
        <v>1.7515855032274004</v>
      </c>
      <c r="JH44" s="27">
        <f t="shared" ref="JH44:JH69" si="542">IF(AND($J44="Y",$L44="Y"),AH44,IF(AND($J44="A",$L44="A"),AH44*$J$13*$L$13,IF(AND($J44="Y",$L44="A"),AH44*$L$13,IF(AND($J44="A",$L44="Y"),AH44*$J$13,0))))</f>
        <v>1.9264774408628287</v>
      </c>
      <c r="JI44" s="27">
        <f t="shared" ref="JI44:JI69" si="543">IF(AND($J44="Y",$L44="Y"),AI44,IF(AND($J44="A",$L44="A"),AI44*$J$13*$L$13,IF(AND($J44="Y",$L44="A"),AI44*$L$13,IF(AND($J44="A",$L44="Y"),AI44*$J$13,0))))</f>
        <v>1.8985981898892479</v>
      </c>
      <c r="JJ44" s="27">
        <f t="shared" ref="JJ44:JJ69" si="544">IF(AND($J44="Y",$L44="Y"),AJ44,IF(AND($J44="A",$L44="A"),AJ44*$J$13*$L$13,IF(AND($J44="Y",$L44="A"),AJ44*$L$13,IF(AND($J44="A",$L44="Y"),AJ44*$J$13,0))))</f>
        <v>1.9792618455134745</v>
      </c>
      <c r="JN44" s="27">
        <f t="shared" si="355"/>
        <v>1.8371167963985053</v>
      </c>
      <c r="JO44" s="27">
        <f t="shared" ref="JO44:JO69" si="545">IF(AND($J44="Y",$M44="Y"),O44,IF(AND($J44="A",$M44="A"),O44*$J$13*$M$13,IF(AND($J44="Y",$M44="A"),O44*$M$13,IF(AND($J44="A",$M44="Y"),O44*$J$13,0))))</f>
        <v>1.2997523270905491</v>
      </c>
      <c r="JP44" s="27">
        <f t="shared" ref="JP44:JP69" si="546">IF(AND($J44="Y",$M44="Y"),P44,IF(AND($J44="A",$M44="A"),P44*$J$13*$M$13,IF(AND($J44="Y",$M44="A"),P44*$M$13,IF(AND($J44="A",$M44="Y"),P44*$J$13,0))))</f>
        <v>0.80636724087600431</v>
      </c>
      <c r="JQ44" s="27">
        <f t="shared" ref="JQ44:JQ69" si="547">IF(AND($J44="Y",$M44="Y"),Q44,IF(AND($J44="A",$M44="A"),Q44*$J$13*$M$13,IF(AND($J44="Y",$M44="A"),Q44*$M$13,IF(AND($J44="A",$M44="Y"),Q44*$J$13,0))))</f>
        <v>1.2469963547604697</v>
      </c>
      <c r="JR44" s="27">
        <f t="shared" ref="JR44:JR69" si="548">IF(AND($J44="Y",$M44="Y"),R44,IF(AND($J44="A",$M44="A"),R44*$J$13*$M$13,IF(AND($J44="Y",$M44="A"),R44*$M$13,IF(AND($J44="A",$M44="Y"),R44*$J$13,0))))</f>
        <v>1.5731499298120211</v>
      </c>
      <c r="JS44" s="27">
        <f t="shared" ref="JS44:JS69" si="549">IF(AND($J44="Y",$M44="Y"),S44,IF(AND($J44="A",$M44="A"),S44*$J$13*$M$13,IF(AND($J44="Y",$M44="A"),S44*$M$13,IF(AND($J44="A",$M44="Y"),S44*$J$13,0))))</f>
        <v>1.0558186496742787</v>
      </c>
      <c r="JT44" s="27">
        <f t="shared" ref="JT44:JT69" si="550">IF(AND($J44="Y",$M44="Y"),T44,IF(AND($J44="A",$M44="A"),T44*$J$13*$M$13,IF(AND($J44="Y",$M44="A"),T44*$M$13,IF(AND($J44="A",$M44="Y"),T44*$J$13,0))))</f>
        <v>1.3227175176545851</v>
      </c>
      <c r="JV44" s="27">
        <f t="shared" ref="JV44:JV69" si="551">IF(AND($J44="Y",$M44="Y"),V44,IF(AND($J44="A",$M44="A"),V44*$J$13*$M$13,IF(AND($J44="Y",$M44="A"),V44*$M$13,IF(AND($J44="A",$M44="Y"),V44*$J$13,0))))</f>
        <v>3.3617539173749589</v>
      </c>
      <c r="JW44" s="27">
        <f t="shared" ref="JW44:JW69" si="552">IF(AND($J44="Y",$M44="Y"),W44,IF(AND($J44="A",$M44="A"),W44*$J$13*$M$13,IF(AND($J44="Y",$M44="A"),W44*$M$13,IF(AND($J44="A",$M44="Y"),W44*$J$13,0))))</f>
        <v>1.9435886572287693</v>
      </c>
      <c r="JX44" s="27">
        <f t="shared" ref="JX44:JX69" si="553">IF(AND($J44="Y",$M44="Y"),X44,IF(AND($J44="A",$M44="A"),X44*$J$13*$M$13,IF(AND($J44="Y",$M44="A"),X44*$M$13,IF(AND($J44="A",$M44="Y"),X44*$J$13,0))))</f>
        <v>2.4083944233269956</v>
      </c>
      <c r="JY44" s="27">
        <f t="shared" ref="JY44:JY69" si="554">IF(AND($J44="Y",$M44="Y"),Y44,IF(AND($J44="A",$M44="A"),Y44*$J$13*$M$13,IF(AND($J44="Y",$M44="A"),Y44*$M$13,IF(AND($J44="A",$M44="Y"),Y44*$J$13,0))))</f>
        <v>1.8004004282773569</v>
      </c>
      <c r="JZ44" s="27">
        <f t="shared" ref="JZ44:JZ69" si="555">IF(AND($J44="Y",$M44="Y"),Z44,IF(AND($J44="A",$M44="A"),Z44*$J$13*$M$13,IF(AND($J44="Y",$M44="A"),Z44*$M$13,IF(AND($J44="A",$M44="Y"),Z44*$J$13,0))))</f>
        <v>2.0748587210385279</v>
      </c>
      <c r="KA44" s="27">
        <f t="shared" ref="KA44:KA69" si="556">IF(AND($J44="Y",$M44="Y"),AA44,IF(AND($J44="A",$M44="A"),AA44*$J$13*$M$13,IF(AND($J44="Y",$M44="A"),AA44*$M$13,IF(AND($J44="A",$M44="Y"),AA44*$J$13,0))))</f>
        <v>2.0517296193045342</v>
      </c>
      <c r="KB44" s="27">
        <f t="shared" ref="KB44:KB69" si="557">IF(AND($J44="Y",$M44="Y"),AB44,IF(AND($J44="A",$M44="A"),AB44*$J$13*$M$13,IF(AND($J44="Y",$M44="A"),AB44*$M$13,IF(AND($J44="A",$M44="Y"),AB44*$J$13,0))))</f>
        <v>2.168929327218911</v>
      </c>
      <c r="KD44" s="27">
        <f t="shared" ref="KD44:KD69" si="558">IF(AND($J44="Y",$M44="Y"),AD44,IF(AND($J44="A",$M44="A"),AD44*$J$13*$M$13,IF(AND($J44="Y",$M44="A"),AD44*$M$13,IF(AND($J44="A",$M44="Y"),AD44*$J$13,0))))</f>
        <v>2.7859187609180216</v>
      </c>
      <c r="KE44" s="27">
        <f t="shared" ref="KE44:KE69" si="559">IF(AND($J44="Y",$M44="Y"),AE44,IF(AND($J44="A",$M44="A"),AE44*$J$13*$M$13,IF(AND($J44="Y",$M44="A"),AE44*$M$13,IF(AND($J44="A",$M44="Y"),AE44*$J$13,0))))</f>
        <v>1.854422482621068</v>
      </c>
      <c r="KF44" s="27">
        <f t="shared" ref="KF44:KF69" si="560">IF(AND($J44="Y",$M44="Y"),AF44,IF(AND($J44="A",$M44="A"),AF44*$J$13*$M$13,IF(AND($J44="Y",$M44="A"),AF44*$M$13,IF(AND($J44="A",$M44="Y"),AF44*$J$13,0))))</f>
        <v>1.9116491477478785</v>
      </c>
      <c r="KG44" s="27">
        <f t="shared" ref="KG44:KG69" si="561">IF(AND($J44="Y",$M44="Y"),AG44,IF(AND($J44="A",$M44="A"),AG44*$J$13*$M$13,IF(AND($J44="Y",$M44="A"),AG44*$M$13,IF(AND($J44="A",$M44="Y"),AG44*$J$13,0))))</f>
        <v>1.7515855032274004</v>
      </c>
      <c r="KH44" s="27">
        <f t="shared" ref="KH44:KH69" si="562">IF(AND($J44="Y",$M44="Y"),AH44,IF(AND($J44="A",$M44="A"),AH44*$J$13*$M$13,IF(AND($J44="Y",$M44="A"),AH44*$M$13,IF(AND($J44="A",$M44="Y"),AH44*$J$13,0))))</f>
        <v>1.9264774408628287</v>
      </c>
      <c r="KI44" s="27">
        <f t="shared" ref="KI44:KI69" si="563">IF(AND($J44="Y",$M44="Y"),AI44,IF(AND($J44="A",$M44="A"),AI44*$J$13*$M$13,IF(AND($J44="Y",$M44="A"),AI44*$M$13,IF(AND($J44="A",$M44="Y"),AI44*$J$13,0))))</f>
        <v>1.8985981898892479</v>
      </c>
      <c r="KJ44" s="27">
        <f t="shared" ref="KJ44:KJ69" si="564">IF(AND($J44="Y",$M44="Y"),AJ44,IF(AND($J44="A",$M44="A"),AJ44*$J$13*$M$13,IF(AND($J44="Y",$M44="A"),AJ44*$M$13,IF(AND($J44="A",$M44="Y"),AJ44*$J$13,0))))</f>
        <v>1.9792618455134745</v>
      </c>
    </row>
    <row r="45" spans="1:296" x14ac:dyDescent="0.35">
      <c r="A45" s="32" t="s">
        <v>91</v>
      </c>
      <c r="B45" s="32"/>
      <c r="C45" s="32" t="s">
        <v>88</v>
      </c>
      <c r="D45" s="32"/>
      <c r="E45" s="32"/>
      <c r="F45" t="s">
        <v>233</v>
      </c>
      <c r="G45" t="s">
        <v>233</v>
      </c>
      <c r="H45" t="s">
        <v>233</v>
      </c>
      <c r="I45" t="s">
        <v>233</v>
      </c>
      <c r="J45" t="s">
        <v>233</v>
      </c>
      <c r="K45" t="s">
        <v>233</v>
      </c>
      <c r="L45" t="s">
        <v>47</v>
      </c>
      <c r="M45" t="s">
        <v>47</v>
      </c>
      <c r="N45" s="27">
        <f>[14]TRAC_rates!F53</f>
        <v>2.9419781693870379</v>
      </c>
      <c r="O45" s="27">
        <f>[14]TRAC_rates!G53</f>
        <v>2.0288143142538866</v>
      </c>
      <c r="P45" s="27">
        <f>[14]TRAC_rates!H53</f>
        <v>1.2509963153656398</v>
      </c>
      <c r="Q45" s="27">
        <f>[14]TRAC_rates!I53</f>
        <v>1.9785875917276885</v>
      </c>
      <c r="R45" s="27">
        <f>[14]TRAC_rates!J53</f>
        <v>2.505873970375645</v>
      </c>
      <c r="S45" s="27">
        <f>[14]TRAC_rates!K53</f>
        <v>1.6228838949432356</v>
      </c>
      <c r="T45" s="27">
        <f>[14]TRAC_rates!L53</f>
        <v>2.0924061875429323</v>
      </c>
      <c r="V45" s="27">
        <f>[14]TRAC_rates!N53</f>
        <v>5.424864627636599</v>
      </c>
      <c r="W45" s="27">
        <f>[14]TRAC_rates!O53</f>
        <v>3.0746065001108307</v>
      </c>
      <c r="X45" s="27">
        <f>[14]TRAC_rates!P53</f>
        <v>3.8327413521985152</v>
      </c>
      <c r="Y45" s="27">
        <f>[14]TRAC_rates!Q53</f>
        <v>2.8828658662099449</v>
      </c>
      <c r="Z45" s="27">
        <f>[14]TRAC_rates!R53</f>
        <v>3.3236758281893022</v>
      </c>
      <c r="AA45" s="27">
        <f>[14]TRAC_rates!S53</f>
        <v>3.2168272246955065</v>
      </c>
      <c r="AB45" s="27">
        <f>[14]TRAC_rates!T53</f>
        <v>3.460025865926645</v>
      </c>
      <c r="AD45" s="27">
        <f>[14]TRAC_rates!V53</f>
        <v>4.4871114452693268</v>
      </c>
      <c r="AE45" s="27">
        <f>[14]TRAC_rates!W53</f>
        <v>2.9297726591446476</v>
      </c>
      <c r="AF45" s="27">
        <f>[14]TRAC_rates!X53</f>
        <v>3.03221208287958</v>
      </c>
      <c r="AG45" s="27">
        <f>[14]TRAC_rates!Y53</f>
        <v>2.8031008657237169</v>
      </c>
      <c r="AH45" s="27">
        <f>[14]TRAC_rates!Z53</f>
        <v>3.0818094532832432</v>
      </c>
      <c r="AI45" s="27">
        <f>[14]TRAC_rates!AA53</f>
        <v>2.9717422442754748</v>
      </c>
      <c r="AJ45" s="27">
        <f>[14]TRAC_rates!AB53</f>
        <v>3.1534915238174435</v>
      </c>
      <c r="AN45" s="27">
        <f t="shared" si="325"/>
        <v>2.9419781693870379</v>
      </c>
      <c r="AO45" s="27">
        <f t="shared" si="359"/>
        <v>2.0288143142538866</v>
      </c>
      <c r="AP45" s="27">
        <f t="shared" si="360"/>
        <v>1.2509963153656398</v>
      </c>
      <c r="AQ45" s="27">
        <f t="shared" si="361"/>
        <v>1.9785875917276885</v>
      </c>
      <c r="AR45" s="27">
        <f t="shared" si="362"/>
        <v>2.505873970375645</v>
      </c>
      <c r="AS45" s="27">
        <f t="shared" si="363"/>
        <v>1.6228838949432356</v>
      </c>
      <c r="AT45" s="27">
        <f t="shared" si="364"/>
        <v>2.0924061875429323</v>
      </c>
      <c r="AV45" s="27">
        <f t="shared" si="365"/>
        <v>5.424864627636599</v>
      </c>
      <c r="AW45" s="27">
        <f t="shared" si="366"/>
        <v>3.0746065001108307</v>
      </c>
      <c r="AX45" s="27">
        <f t="shared" si="367"/>
        <v>3.8327413521985152</v>
      </c>
      <c r="AY45" s="27">
        <f t="shared" si="368"/>
        <v>2.8828658662099449</v>
      </c>
      <c r="AZ45" s="27">
        <f t="shared" si="369"/>
        <v>3.3236758281893022</v>
      </c>
      <c r="BA45" s="27">
        <f t="shared" si="370"/>
        <v>3.2168272246955065</v>
      </c>
      <c r="BB45" s="27">
        <f t="shared" si="371"/>
        <v>3.460025865926645</v>
      </c>
      <c r="BD45" s="27">
        <f t="shared" si="372"/>
        <v>4.4871114452693268</v>
      </c>
      <c r="BE45" s="27">
        <f t="shared" si="373"/>
        <v>2.9297726591446476</v>
      </c>
      <c r="BF45" s="27">
        <f t="shared" si="374"/>
        <v>3.03221208287958</v>
      </c>
      <c r="BG45" s="27">
        <f t="shared" si="375"/>
        <v>2.8031008657237169</v>
      </c>
      <c r="BH45" s="27">
        <f t="shared" si="376"/>
        <v>3.0818094532832432</v>
      </c>
      <c r="BI45" s="27">
        <f t="shared" si="377"/>
        <v>2.9717422442754748</v>
      </c>
      <c r="BJ45" s="27">
        <f t="shared" si="378"/>
        <v>3.1534915238174435</v>
      </c>
      <c r="BN45" s="27">
        <f t="shared" si="379"/>
        <v>2.9649772530689158</v>
      </c>
      <c r="BO45" s="27">
        <f t="shared" si="380"/>
        <v>2.044674686935795</v>
      </c>
      <c r="BP45" s="27">
        <f t="shared" si="381"/>
        <v>1.2607760510693924</v>
      </c>
      <c r="BQ45" s="27">
        <f t="shared" si="382"/>
        <v>1.9940553141151565</v>
      </c>
      <c r="BR45" s="27">
        <f t="shared" si="383"/>
        <v>2.5254637843792329</v>
      </c>
      <c r="BS45" s="27">
        <f t="shared" si="384"/>
        <v>1.6355708832064924</v>
      </c>
      <c r="BT45" s="27">
        <f t="shared" si="385"/>
        <v>2.1087636933546783</v>
      </c>
      <c r="BV45" s="27">
        <f t="shared" si="386"/>
        <v>5.4672738191228394</v>
      </c>
      <c r="BW45" s="27">
        <f t="shared" si="387"/>
        <v>3.098642413402338</v>
      </c>
      <c r="BX45" s="27">
        <f t="shared" si="388"/>
        <v>3.8627040283350866</v>
      </c>
      <c r="BY45" s="27">
        <f t="shared" si="389"/>
        <v>2.9054028360591828</v>
      </c>
      <c r="BZ45" s="27">
        <f t="shared" si="390"/>
        <v>3.3496588552896993</v>
      </c>
      <c r="CA45" s="27">
        <f t="shared" si="391"/>
        <v>3.2419749566877969</v>
      </c>
      <c r="CB45" s="27">
        <f t="shared" si="392"/>
        <v>3.4870748172954746</v>
      </c>
      <c r="CD45" s="27">
        <f t="shared" si="393"/>
        <v>4.5221896972745625</v>
      </c>
      <c r="CE45" s="27">
        <f t="shared" si="394"/>
        <v>2.952676325547646</v>
      </c>
      <c r="CF45" s="27">
        <f t="shared" si="395"/>
        <v>3.0559165753741242</v>
      </c>
      <c r="CG45" s="27">
        <f t="shared" si="396"/>
        <v>2.8250142680903143</v>
      </c>
      <c r="CH45" s="27">
        <f t="shared" si="397"/>
        <v>3.1059016760757836</v>
      </c>
      <c r="CI45" s="27">
        <f t="shared" si="398"/>
        <v>2.9949740103260378</v>
      </c>
      <c r="CJ45" s="27">
        <f t="shared" si="399"/>
        <v>3.1781441253224645</v>
      </c>
      <c r="CN45" s="27">
        <f t="shared" si="400"/>
        <v>2.7706994701601331</v>
      </c>
      <c r="CO45" s="27">
        <f t="shared" si="401"/>
        <v>1.9106989997576098</v>
      </c>
      <c r="CP45" s="27">
        <f t="shared" si="402"/>
        <v>1.1781647002764903</v>
      </c>
      <c r="CQ45" s="27">
        <f t="shared" si="403"/>
        <v>1.8633964211935372</v>
      </c>
      <c r="CR45" s="27">
        <f t="shared" si="404"/>
        <v>2.3599847729170778</v>
      </c>
      <c r="CS45" s="27">
        <f t="shared" si="405"/>
        <v>1.5284013982970812</v>
      </c>
      <c r="CT45" s="27">
        <f t="shared" si="406"/>
        <v>1.9705886248615103</v>
      </c>
      <c r="CV45" s="27">
        <f t="shared" si="407"/>
        <v>5.1090350383581589</v>
      </c>
      <c r="CW45" s="27">
        <f t="shared" si="408"/>
        <v>2.895606326875932</v>
      </c>
      <c r="CX45" s="27">
        <f t="shared" si="409"/>
        <v>3.6096034104868315</v>
      </c>
      <c r="CY45" s="27">
        <f t="shared" si="410"/>
        <v>2.715028619574984</v>
      </c>
      <c r="CZ45" s="27">
        <f t="shared" si="411"/>
        <v>3.1301751154961219</v>
      </c>
      <c r="DA45" s="27">
        <f t="shared" si="412"/>
        <v>3.0295471189432819</v>
      </c>
      <c r="DB45" s="27">
        <f t="shared" si="413"/>
        <v>3.2585870055795487</v>
      </c>
      <c r="DD45" s="27">
        <f t="shared" si="414"/>
        <v>4.2258768040238364</v>
      </c>
      <c r="DE45" s="27">
        <f t="shared" si="415"/>
        <v>2.7592045511585175</v>
      </c>
      <c r="DF45" s="27">
        <f t="shared" si="416"/>
        <v>2.8556800654975727</v>
      </c>
      <c r="DG45" s="27">
        <f t="shared" si="417"/>
        <v>2.6399074487640659</v>
      </c>
      <c r="DH45" s="27">
        <f t="shared" si="418"/>
        <v>2.9023899321202054</v>
      </c>
      <c r="DI45" s="27">
        <f t="shared" si="419"/>
        <v>2.7987307136891699</v>
      </c>
      <c r="DJ45" s="27">
        <f t="shared" si="420"/>
        <v>2.9698987521773135</v>
      </c>
      <c r="DN45" s="27">
        <f t="shared" si="421"/>
        <v>2.9419781693870379</v>
      </c>
      <c r="DO45" s="27">
        <f t="shared" si="422"/>
        <v>2.0288143142538866</v>
      </c>
      <c r="DP45" s="27">
        <f t="shared" si="423"/>
        <v>1.2509963153656398</v>
      </c>
      <c r="DQ45" s="27">
        <f t="shared" si="424"/>
        <v>1.9785875917276885</v>
      </c>
      <c r="DR45" s="27">
        <f t="shared" si="425"/>
        <v>2.505873970375645</v>
      </c>
      <c r="DS45" s="27">
        <f t="shared" si="426"/>
        <v>1.6228838949432356</v>
      </c>
      <c r="DT45" s="27">
        <f t="shared" si="427"/>
        <v>2.0924061875429323</v>
      </c>
      <c r="DV45" s="27">
        <f t="shared" si="428"/>
        <v>5.424864627636599</v>
      </c>
      <c r="DW45" s="27">
        <f t="shared" si="429"/>
        <v>3.0746065001108307</v>
      </c>
      <c r="DX45" s="27">
        <f t="shared" si="430"/>
        <v>3.8327413521985152</v>
      </c>
      <c r="DY45" s="27">
        <f t="shared" si="431"/>
        <v>2.8828658662099449</v>
      </c>
      <c r="DZ45" s="27">
        <f t="shared" si="432"/>
        <v>3.3236758281893022</v>
      </c>
      <c r="EA45" s="27">
        <f t="shared" si="433"/>
        <v>3.2168272246955065</v>
      </c>
      <c r="EB45" s="27">
        <f t="shared" si="434"/>
        <v>3.460025865926645</v>
      </c>
      <c r="ED45" s="27">
        <f t="shared" si="435"/>
        <v>4.4871114452693268</v>
      </c>
      <c r="EE45" s="27">
        <f t="shared" si="436"/>
        <v>2.9297726591446476</v>
      </c>
      <c r="EF45" s="27">
        <f t="shared" si="437"/>
        <v>3.03221208287958</v>
      </c>
      <c r="EG45" s="27">
        <f t="shared" si="438"/>
        <v>2.8031008657237169</v>
      </c>
      <c r="EH45" s="27">
        <f t="shared" si="439"/>
        <v>3.0818094532832432</v>
      </c>
      <c r="EI45" s="27">
        <f t="shared" si="440"/>
        <v>2.9717422442754748</v>
      </c>
      <c r="EJ45" s="27">
        <f t="shared" si="441"/>
        <v>3.1534915238174435</v>
      </c>
      <c r="EN45" s="27">
        <f t="shared" si="442"/>
        <v>2.9649772530689158</v>
      </c>
      <c r="EO45" s="27">
        <f t="shared" si="443"/>
        <v>2.044674686935795</v>
      </c>
      <c r="EP45" s="27">
        <f t="shared" si="444"/>
        <v>1.2607760510693924</v>
      </c>
      <c r="EQ45" s="27">
        <f t="shared" si="445"/>
        <v>1.9940553141151565</v>
      </c>
      <c r="ER45" s="27">
        <f t="shared" si="446"/>
        <v>2.5254637843792329</v>
      </c>
      <c r="ES45" s="27">
        <f t="shared" si="447"/>
        <v>1.6355708832064924</v>
      </c>
      <c r="ET45" s="27">
        <f t="shared" si="448"/>
        <v>2.1087636933546783</v>
      </c>
      <c r="EV45" s="27">
        <f t="shared" si="449"/>
        <v>5.4672738191228394</v>
      </c>
      <c r="EW45" s="27">
        <f t="shared" si="450"/>
        <v>3.098642413402338</v>
      </c>
      <c r="EX45" s="27">
        <f t="shared" si="451"/>
        <v>3.8627040283350866</v>
      </c>
      <c r="EY45" s="27">
        <f t="shared" si="452"/>
        <v>2.9054028360591828</v>
      </c>
      <c r="EZ45" s="27">
        <f t="shared" si="453"/>
        <v>3.3496588552896993</v>
      </c>
      <c r="FA45" s="27">
        <f t="shared" si="454"/>
        <v>3.2419749566877969</v>
      </c>
      <c r="FB45" s="27">
        <f t="shared" si="455"/>
        <v>3.4870748172954746</v>
      </c>
      <c r="FD45" s="27">
        <f t="shared" si="456"/>
        <v>4.5221896972745625</v>
      </c>
      <c r="FE45" s="27">
        <f t="shared" si="457"/>
        <v>2.952676325547646</v>
      </c>
      <c r="FF45" s="27">
        <f t="shared" si="458"/>
        <v>3.0559165753741242</v>
      </c>
      <c r="FG45" s="27">
        <f t="shared" si="459"/>
        <v>2.8250142680903143</v>
      </c>
      <c r="FH45" s="27">
        <f t="shared" si="460"/>
        <v>3.1059016760757836</v>
      </c>
      <c r="FI45" s="27">
        <f t="shared" si="461"/>
        <v>2.9949740103260378</v>
      </c>
      <c r="FJ45" s="27">
        <f t="shared" si="462"/>
        <v>3.1781441253224645</v>
      </c>
      <c r="FN45" s="27">
        <f t="shared" si="463"/>
        <v>2.7706994701601331</v>
      </c>
      <c r="FO45" s="27">
        <f t="shared" si="464"/>
        <v>1.9106989997576098</v>
      </c>
      <c r="FP45" s="27">
        <f t="shared" si="465"/>
        <v>1.1781647002764903</v>
      </c>
      <c r="FQ45" s="27">
        <f t="shared" si="466"/>
        <v>1.8633964211935372</v>
      </c>
      <c r="FR45" s="27">
        <f t="shared" si="467"/>
        <v>2.3599847729170778</v>
      </c>
      <c r="FS45" s="27">
        <f t="shared" si="468"/>
        <v>1.5284013982970812</v>
      </c>
      <c r="FT45" s="27">
        <f t="shared" si="469"/>
        <v>1.9705886248615103</v>
      </c>
      <c r="FV45" s="27">
        <f t="shared" si="470"/>
        <v>5.1090350383581589</v>
      </c>
      <c r="FW45" s="27">
        <f t="shared" si="471"/>
        <v>2.895606326875932</v>
      </c>
      <c r="FX45" s="27">
        <f t="shared" si="472"/>
        <v>3.6096034104868315</v>
      </c>
      <c r="FY45" s="27">
        <f t="shared" si="473"/>
        <v>2.715028619574984</v>
      </c>
      <c r="FZ45" s="27">
        <f t="shared" si="474"/>
        <v>3.1301751154961219</v>
      </c>
      <c r="GA45" s="27">
        <f t="shared" si="475"/>
        <v>3.0295471189432819</v>
      </c>
      <c r="GB45" s="27">
        <f t="shared" si="476"/>
        <v>3.2585870055795487</v>
      </c>
      <c r="GD45" s="27">
        <f t="shared" si="477"/>
        <v>4.2258768040238364</v>
      </c>
      <c r="GE45" s="27">
        <f t="shared" si="478"/>
        <v>2.7592045511585175</v>
      </c>
      <c r="GF45" s="27">
        <f t="shared" si="479"/>
        <v>2.8556800654975727</v>
      </c>
      <c r="GG45" s="27">
        <f t="shared" si="480"/>
        <v>2.6399074487640659</v>
      </c>
      <c r="GH45" s="27">
        <f t="shared" si="481"/>
        <v>2.9023899321202054</v>
      </c>
      <c r="GI45" s="27">
        <f t="shared" si="482"/>
        <v>2.7987307136891699</v>
      </c>
      <c r="GJ45" s="27">
        <f t="shared" si="483"/>
        <v>2.9698987521773135</v>
      </c>
      <c r="GN45" s="27">
        <f t="shared" si="484"/>
        <v>2.9419781693870379</v>
      </c>
      <c r="GO45" s="27">
        <f t="shared" si="485"/>
        <v>2.0288143142538866</v>
      </c>
      <c r="GP45" s="27">
        <f t="shared" si="486"/>
        <v>1.2509963153656398</v>
      </c>
      <c r="GQ45" s="27">
        <f t="shared" si="487"/>
        <v>1.9785875917276885</v>
      </c>
      <c r="GR45" s="27">
        <f t="shared" si="488"/>
        <v>2.505873970375645</v>
      </c>
      <c r="GS45" s="27">
        <f t="shared" si="489"/>
        <v>1.6228838949432356</v>
      </c>
      <c r="GT45" s="27">
        <f t="shared" si="490"/>
        <v>2.0924061875429323</v>
      </c>
      <c r="GV45" s="27">
        <f t="shared" si="491"/>
        <v>5.424864627636599</v>
      </c>
      <c r="GW45" s="27">
        <f t="shared" si="492"/>
        <v>3.0746065001108307</v>
      </c>
      <c r="GX45" s="27">
        <f t="shared" si="493"/>
        <v>3.8327413521985152</v>
      </c>
      <c r="GY45" s="27">
        <f t="shared" si="494"/>
        <v>2.8828658662099449</v>
      </c>
      <c r="GZ45" s="27">
        <f t="shared" si="495"/>
        <v>3.3236758281893022</v>
      </c>
      <c r="HA45" s="27">
        <f t="shared" si="496"/>
        <v>3.2168272246955065</v>
      </c>
      <c r="HB45" s="27">
        <f t="shared" si="497"/>
        <v>3.460025865926645</v>
      </c>
      <c r="HD45" s="27">
        <f t="shared" si="498"/>
        <v>4.4871114452693268</v>
      </c>
      <c r="HE45" s="27">
        <f t="shared" si="499"/>
        <v>2.9297726591446476</v>
      </c>
      <c r="HF45" s="27">
        <f t="shared" si="500"/>
        <v>3.03221208287958</v>
      </c>
      <c r="HG45" s="27">
        <f t="shared" si="501"/>
        <v>2.8031008657237169</v>
      </c>
      <c r="HH45" s="27">
        <f t="shared" si="502"/>
        <v>3.0818094532832432</v>
      </c>
      <c r="HI45" s="27">
        <f t="shared" si="503"/>
        <v>2.9717422442754748</v>
      </c>
      <c r="HJ45" s="27">
        <f t="shared" si="504"/>
        <v>3.1534915238174435</v>
      </c>
      <c r="HN45" s="27">
        <f t="shared" si="347"/>
        <v>2.9419781693870379</v>
      </c>
      <c r="HO45" s="27">
        <f t="shared" si="505"/>
        <v>2.0288143142538866</v>
      </c>
      <c r="HP45" s="27">
        <f t="shared" si="506"/>
        <v>1.2509963153656398</v>
      </c>
      <c r="HQ45" s="27">
        <f t="shared" si="507"/>
        <v>1.9785875917276885</v>
      </c>
      <c r="HR45" s="27">
        <f t="shared" si="508"/>
        <v>2.505873970375645</v>
      </c>
      <c r="HS45" s="27">
        <f t="shared" si="509"/>
        <v>1.6228838949432356</v>
      </c>
      <c r="HT45" s="27">
        <f t="shared" si="510"/>
        <v>2.0924061875429323</v>
      </c>
      <c r="HV45" s="27">
        <f t="shared" si="511"/>
        <v>5.424864627636599</v>
      </c>
      <c r="HW45" s="27">
        <f t="shared" si="512"/>
        <v>3.0746065001108307</v>
      </c>
      <c r="HX45" s="27">
        <f t="shared" si="513"/>
        <v>3.8327413521985152</v>
      </c>
      <c r="HY45" s="27">
        <f t="shared" si="514"/>
        <v>2.8828658662099449</v>
      </c>
      <c r="HZ45" s="27">
        <f t="shared" si="515"/>
        <v>3.3236758281893022</v>
      </c>
      <c r="IA45" s="27">
        <f t="shared" si="516"/>
        <v>3.2168272246955065</v>
      </c>
      <c r="IB45" s="27">
        <f t="shared" si="517"/>
        <v>3.460025865926645</v>
      </c>
      <c r="ID45" s="27">
        <f t="shared" si="518"/>
        <v>4.4871114452693268</v>
      </c>
      <c r="IE45" s="27">
        <f t="shared" si="519"/>
        <v>2.9297726591446476</v>
      </c>
      <c r="IF45" s="27">
        <f t="shared" si="520"/>
        <v>3.03221208287958</v>
      </c>
      <c r="IG45" s="27">
        <f t="shared" si="521"/>
        <v>2.8031008657237169</v>
      </c>
      <c r="IH45" s="27">
        <f t="shared" si="522"/>
        <v>3.0818094532832432</v>
      </c>
      <c r="II45" s="27">
        <f t="shared" si="523"/>
        <v>2.9717422442754748</v>
      </c>
      <c r="IJ45" s="27">
        <f t="shared" si="524"/>
        <v>3.1534915238174435</v>
      </c>
      <c r="IN45" s="27">
        <f t="shared" si="351"/>
        <v>2.9649772530689158</v>
      </c>
      <c r="IO45" s="27">
        <f t="shared" si="525"/>
        <v>2.044674686935795</v>
      </c>
      <c r="IP45" s="27">
        <f t="shared" si="526"/>
        <v>1.2607760510693924</v>
      </c>
      <c r="IQ45" s="27">
        <f t="shared" si="527"/>
        <v>1.9940553141151565</v>
      </c>
      <c r="IR45" s="27">
        <f t="shared" si="528"/>
        <v>2.5254637843792329</v>
      </c>
      <c r="IS45" s="27">
        <f t="shared" si="529"/>
        <v>1.6355708832064924</v>
      </c>
      <c r="IT45" s="27">
        <f t="shared" si="530"/>
        <v>2.1087636933546783</v>
      </c>
      <c r="IV45" s="27">
        <f t="shared" si="531"/>
        <v>5.4672738191228394</v>
      </c>
      <c r="IW45" s="27">
        <f t="shared" si="532"/>
        <v>3.098642413402338</v>
      </c>
      <c r="IX45" s="27">
        <f t="shared" si="533"/>
        <v>3.8627040283350866</v>
      </c>
      <c r="IY45" s="27">
        <f t="shared" si="534"/>
        <v>2.9054028360591828</v>
      </c>
      <c r="IZ45" s="27">
        <f t="shared" si="535"/>
        <v>3.3496588552896993</v>
      </c>
      <c r="JA45" s="27">
        <f t="shared" si="536"/>
        <v>3.2419749566877969</v>
      </c>
      <c r="JB45" s="27">
        <f t="shared" si="537"/>
        <v>3.4870748172954746</v>
      </c>
      <c r="JD45" s="27">
        <f t="shared" si="538"/>
        <v>4.5221896972745625</v>
      </c>
      <c r="JE45" s="27">
        <f t="shared" si="539"/>
        <v>2.952676325547646</v>
      </c>
      <c r="JF45" s="27">
        <f t="shared" si="540"/>
        <v>3.0559165753741242</v>
      </c>
      <c r="JG45" s="27">
        <f t="shared" si="541"/>
        <v>2.8250142680903143</v>
      </c>
      <c r="JH45" s="27">
        <f t="shared" si="542"/>
        <v>3.1059016760757836</v>
      </c>
      <c r="JI45" s="27">
        <f t="shared" si="543"/>
        <v>2.9949740103260378</v>
      </c>
      <c r="JJ45" s="27">
        <f t="shared" si="544"/>
        <v>3.1781441253224645</v>
      </c>
      <c r="JN45" s="27">
        <f t="shared" si="355"/>
        <v>2.7706994701601331</v>
      </c>
      <c r="JO45" s="27">
        <f t="shared" si="545"/>
        <v>1.9106989997576098</v>
      </c>
      <c r="JP45" s="27">
        <f t="shared" si="546"/>
        <v>1.1781647002764903</v>
      </c>
      <c r="JQ45" s="27">
        <f t="shared" si="547"/>
        <v>1.8633964211935372</v>
      </c>
      <c r="JR45" s="27">
        <f t="shared" si="548"/>
        <v>2.3599847729170778</v>
      </c>
      <c r="JS45" s="27">
        <f t="shared" si="549"/>
        <v>1.5284013982970812</v>
      </c>
      <c r="JT45" s="27">
        <f t="shared" si="550"/>
        <v>1.9705886248615103</v>
      </c>
      <c r="JV45" s="27">
        <f t="shared" si="551"/>
        <v>5.1090350383581589</v>
      </c>
      <c r="JW45" s="27">
        <f t="shared" si="552"/>
        <v>2.895606326875932</v>
      </c>
      <c r="JX45" s="27">
        <f t="shared" si="553"/>
        <v>3.6096034104868315</v>
      </c>
      <c r="JY45" s="27">
        <f t="shared" si="554"/>
        <v>2.715028619574984</v>
      </c>
      <c r="JZ45" s="27">
        <f t="shared" si="555"/>
        <v>3.1301751154961219</v>
      </c>
      <c r="KA45" s="27">
        <f t="shared" si="556"/>
        <v>3.0295471189432819</v>
      </c>
      <c r="KB45" s="27">
        <f t="shared" si="557"/>
        <v>3.2585870055795487</v>
      </c>
      <c r="KD45" s="27">
        <f t="shared" si="558"/>
        <v>4.2258768040238364</v>
      </c>
      <c r="KE45" s="27">
        <f t="shared" si="559"/>
        <v>2.7592045511585175</v>
      </c>
      <c r="KF45" s="27">
        <f t="shared" si="560"/>
        <v>2.8556800654975727</v>
      </c>
      <c r="KG45" s="27">
        <f t="shared" si="561"/>
        <v>2.6399074487640659</v>
      </c>
      <c r="KH45" s="27">
        <f t="shared" si="562"/>
        <v>2.9023899321202054</v>
      </c>
      <c r="KI45" s="27">
        <f t="shared" si="563"/>
        <v>2.7987307136891699</v>
      </c>
      <c r="KJ45" s="27">
        <f t="shared" si="564"/>
        <v>2.9698987521773135</v>
      </c>
    </row>
    <row r="46" spans="1:296" x14ac:dyDescent="0.35">
      <c r="A46" s="32" t="s">
        <v>92</v>
      </c>
      <c r="B46" s="32"/>
      <c r="C46" s="32" t="s">
        <v>88</v>
      </c>
      <c r="D46" s="32"/>
      <c r="E46" s="32"/>
      <c r="F46" t="s">
        <v>233</v>
      </c>
      <c r="G46" t="s">
        <v>47</v>
      </c>
      <c r="H46" t="s">
        <v>233</v>
      </c>
      <c r="I46" t="s">
        <v>233</v>
      </c>
      <c r="J46" t="s">
        <v>233</v>
      </c>
      <c r="K46" t="s">
        <v>233</v>
      </c>
      <c r="L46" t="s">
        <v>47</v>
      </c>
      <c r="M46" t="s">
        <v>47</v>
      </c>
      <c r="N46" s="27">
        <f>[14]TRAC_rates!F54</f>
        <v>0</v>
      </c>
      <c r="O46" s="27">
        <f>[14]TRAC_rates!G54</f>
        <v>0</v>
      </c>
      <c r="P46" s="27">
        <f>[14]TRAC_rates!H54</f>
        <v>0</v>
      </c>
      <c r="Q46" s="27">
        <f>[14]TRAC_rates!I54</f>
        <v>0</v>
      </c>
      <c r="R46" s="27">
        <f>[14]TRAC_rates!J54</f>
        <v>0</v>
      </c>
      <c r="S46" s="27">
        <f>[14]TRAC_rates!K54</f>
        <v>0</v>
      </c>
      <c r="T46" s="27">
        <f>[14]TRAC_rates!L54</f>
        <v>0</v>
      </c>
      <c r="V46" s="27">
        <f>[14]TRAC_rates!N54</f>
        <v>0</v>
      </c>
      <c r="W46" s="27">
        <f>[14]TRAC_rates!O54</f>
        <v>0</v>
      </c>
      <c r="X46" s="27">
        <f>[14]TRAC_rates!P54</f>
        <v>0</v>
      </c>
      <c r="Y46" s="27">
        <f>[14]TRAC_rates!Q54</f>
        <v>0</v>
      </c>
      <c r="Z46" s="27">
        <f>[14]TRAC_rates!R54</f>
        <v>0</v>
      </c>
      <c r="AA46" s="27">
        <f>[14]TRAC_rates!S54</f>
        <v>0</v>
      </c>
      <c r="AB46" s="27">
        <f>[14]TRAC_rates!T54</f>
        <v>0</v>
      </c>
      <c r="AD46" s="27">
        <f>[14]TRAC_rates!V54</f>
        <v>0</v>
      </c>
      <c r="AE46" s="27">
        <f>[14]TRAC_rates!W54</f>
        <v>0</v>
      </c>
      <c r="AF46" s="27">
        <f>[14]TRAC_rates!X54</f>
        <v>0</v>
      </c>
      <c r="AG46" s="27">
        <f>[14]TRAC_rates!Y54</f>
        <v>0</v>
      </c>
      <c r="AH46" s="27">
        <f>[14]TRAC_rates!Z54</f>
        <v>0</v>
      </c>
      <c r="AI46" s="27">
        <f>[14]TRAC_rates!AA54</f>
        <v>0</v>
      </c>
      <c r="AJ46" s="27">
        <f>[14]TRAC_rates!AB54</f>
        <v>0</v>
      </c>
      <c r="AN46" s="27">
        <f t="shared" si="325"/>
        <v>0</v>
      </c>
      <c r="AO46" s="27">
        <f t="shared" si="359"/>
        <v>0</v>
      </c>
      <c r="AP46" s="27">
        <f t="shared" si="360"/>
        <v>0</v>
      </c>
      <c r="AQ46" s="27">
        <f t="shared" si="361"/>
        <v>0</v>
      </c>
      <c r="AR46" s="27">
        <f t="shared" si="362"/>
        <v>0</v>
      </c>
      <c r="AS46" s="27">
        <f t="shared" si="363"/>
        <v>0</v>
      </c>
      <c r="AT46" s="27">
        <f t="shared" si="364"/>
        <v>0</v>
      </c>
      <c r="AV46" s="27">
        <f t="shared" si="365"/>
        <v>0</v>
      </c>
      <c r="AW46" s="27">
        <f t="shared" si="366"/>
        <v>0</v>
      </c>
      <c r="AX46" s="27">
        <f t="shared" si="367"/>
        <v>0</v>
      </c>
      <c r="AY46" s="27">
        <f t="shared" si="368"/>
        <v>0</v>
      </c>
      <c r="AZ46" s="27">
        <f t="shared" si="369"/>
        <v>0</v>
      </c>
      <c r="BA46" s="27">
        <f t="shared" si="370"/>
        <v>0</v>
      </c>
      <c r="BB46" s="27">
        <f t="shared" si="371"/>
        <v>0</v>
      </c>
      <c r="BD46" s="27">
        <f t="shared" si="372"/>
        <v>0</v>
      </c>
      <c r="BE46" s="27">
        <f t="shared" si="373"/>
        <v>0</v>
      </c>
      <c r="BF46" s="27">
        <f t="shared" si="374"/>
        <v>0</v>
      </c>
      <c r="BG46" s="27">
        <f t="shared" si="375"/>
        <v>0</v>
      </c>
      <c r="BH46" s="27">
        <f t="shared" si="376"/>
        <v>0</v>
      </c>
      <c r="BI46" s="27">
        <f t="shared" si="377"/>
        <v>0</v>
      </c>
      <c r="BJ46" s="27">
        <f t="shared" si="378"/>
        <v>0</v>
      </c>
      <c r="BN46" s="27">
        <f t="shared" si="379"/>
        <v>0</v>
      </c>
      <c r="BO46" s="27">
        <f t="shared" si="380"/>
        <v>0</v>
      </c>
      <c r="BP46" s="27">
        <f t="shared" si="381"/>
        <v>0</v>
      </c>
      <c r="BQ46" s="27">
        <f t="shared" si="382"/>
        <v>0</v>
      </c>
      <c r="BR46" s="27">
        <f t="shared" si="383"/>
        <v>0</v>
      </c>
      <c r="BS46" s="27">
        <f t="shared" si="384"/>
        <v>0</v>
      </c>
      <c r="BT46" s="27">
        <f t="shared" si="385"/>
        <v>0</v>
      </c>
      <c r="BV46" s="27">
        <f t="shared" si="386"/>
        <v>0</v>
      </c>
      <c r="BW46" s="27">
        <f t="shared" si="387"/>
        <v>0</v>
      </c>
      <c r="BX46" s="27">
        <f t="shared" si="388"/>
        <v>0</v>
      </c>
      <c r="BY46" s="27">
        <f t="shared" si="389"/>
        <v>0</v>
      </c>
      <c r="BZ46" s="27">
        <f t="shared" si="390"/>
        <v>0</v>
      </c>
      <c r="CA46" s="27">
        <f t="shared" si="391"/>
        <v>0</v>
      </c>
      <c r="CB46" s="27">
        <f t="shared" si="392"/>
        <v>0</v>
      </c>
      <c r="CD46" s="27">
        <f t="shared" si="393"/>
        <v>0</v>
      </c>
      <c r="CE46" s="27">
        <f t="shared" si="394"/>
        <v>0</v>
      </c>
      <c r="CF46" s="27">
        <f t="shared" si="395"/>
        <v>0</v>
      </c>
      <c r="CG46" s="27">
        <f t="shared" si="396"/>
        <v>0</v>
      </c>
      <c r="CH46" s="27">
        <f t="shared" si="397"/>
        <v>0</v>
      </c>
      <c r="CI46" s="27">
        <f t="shared" si="398"/>
        <v>0</v>
      </c>
      <c r="CJ46" s="27">
        <f t="shared" si="399"/>
        <v>0</v>
      </c>
      <c r="CN46" s="27">
        <f t="shared" si="400"/>
        <v>0</v>
      </c>
      <c r="CO46" s="27">
        <f t="shared" si="401"/>
        <v>0</v>
      </c>
      <c r="CP46" s="27">
        <f t="shared" si="402"/>
        <v>0</v>
      </c>
      <c r="CQ46" s="27">
        <f t="shared" si="403"/>
        <v>0</v>
      </c>
      <c r="CR46" s="27">
        <f t="shared" si="404"/>
        <v>0</v>
      </c>
      <c r="CS46" s="27">
        <f t="shared" si="405"/>
        <v>0</v>
      </c>
      <c r="CT46" s="27">
        <f t="shared" si="406"/>
        <v>0</v>
      </c>
      <c r="CV46" s="27">
        <f t="shared" si="407"/>
        <v>0</v>
      </c>
      <c r="CW46" s="27">
        <f t="shared" si="408"/>
        <v>0</v>
      </c>
      <c r="CX46" s="27">
        <f t="shared" si="409"/>
        <v>0</v>
      </c>
      <c r="CY46" s="27">
        <f t="shared" si="410"/>
        <v>0</v>
      </c>
      <c r="CZ46" s="27">
        <f t="shared" si="411"/>
        <v>0</v>
      </c>
      <c r="DA46" s="27">
        <f t="shared" si="412"/>
        <v>0</v>
      </c>
      <c r="DB46" s="27">
        <f t="shared" si="413"/>
        <v>0</v>
      </c>
      <c r="DD46" s="27">
        <f t="shared" si="414"/>
        <v>0</v>
      </c>
      <c r="DE46" s="27">
        <f t="shared" si="415"/>
        <v>0</v>
      </c>
      <c r="DF46" s="27">
        <f t="shared" si="416"/>
        <v>0</v>
      </c>
      <c r="DG46" s="27">
        <f t="shared" si="417"/>
        <v>0</v>
      </c>
      <c r="DH46" s="27">
        <f t="shared" si="418"/>
        <v>0</v>
      </c>
      <c r="DI46" s="27">
        <f t="shared" si="419"/>
        <v>0</v>
      </c>
      <c r="DJ46" s="27">
        <f t="shared" si="420"/>
        <v>0</v>
      </c>
      <c r="DN46" s="27">
        <f t="shared" si="421"/>
        <v>0</v>
      </c>
      <c r="DO46" s="27">
        <f t="shared" si="422"/>
        <v>0</v>
      </c>
      <c r="DP46" s="27">
        <f t="shared" si="423"/>
        <v>0</v>
      </c>
      <c r="DQ46" s="27">
        <f t="shared" si="424"/>
        <v>0</v>
      </c>
      <c r="DR46" s="27">
        <f t="shared" si="425"/>
        <v>0</v>
      </c>
      <c r="DS46" s="27">
        <f t="shared" si="426"/>
        <v>0</v>
      </c>
      <c r="DT46" s="27">
        <f t="shared" si="427"/>
        <v>0</v>
      </c>
      <c r="DV46" s="27">
        <f t="shared" si="428"/>
        <v>0</v>
      </c>
      <c r="DW46" s="27">
        <f t="shared" si="429"/>
        <v>0</v>
      </c>
      <c r="DX46" s="27">
        <f t="shared" si="430"/>
        <v>0</v>
      </c>
      <c r="DY46" s="27">
        <f t="shared" si="431"/>
        <v>0</v>
      </c>
      <c r="DZ46" s="27">
        <f t="shared" si="432"/>
        <v>0</v>
      </c>
      <c r="EA46" s="27">
        <f t="shared" si="433"/>
        <v>0</v>
      </c>
      <c r="EB46" s="27">
        <f t="shared" si="434"/>
        <v>0</v>
      </c>
      <c r="ED46" s="27">
        <f t="shared" si="435"/>
        <v>0</v>
      </c>
      <c r="EE46" s="27">
        <f t="shared" si="436"/>
        <v>0</v>
      </c>
      <c r="EF46" s="27">
        <f t="shared" si="437"/>
        <v>0</v>
      </c>
      <c r="EG46" s="27">
        <f t="shared" si="438"/>
        <v>0</v>
      </c>
      <c r="EH46" s="27">
        <f t="shared" si="439"/>
        <v>0</v>
      </c>
      <c r="EI46" s="27">
        <f t="shared" si="440"/>
        <v>0</v>
      </c>
      <c r="EJ46" s="27">
        <f t="shared" si="441"/>
        <v>0</v>
      </c>
      <c r="EN46" s="27">
        <f t="shared" si="442"/>
        <v>0</v>
      </c>
      <c r="EO46" s="27">
        <f t="shared" si="443"/>
        <v>0</v>
      </c>
      <c r="EP46" s="27">
        <f t="shared" si="444"/>
        <v>0</v>
      </c>
      <c r="EQ46" s="27">
        <f t="shared" si="445"/>
        <v>0</v>
      </c>
      <c r="ER46" s="27">
        <f t="shared" si="446"/>
        <v>0</v>
      </c>
      <c r="ES46" s="27">
        <f t="shared" si="447"/>
        <v>0</v>
      </c>
      <c r="ET46" s="27">
        <f t="shared" si="448"/>
        <v>0</v>
      </c>
      <c r="EV46" s="27">
        <f t="shared" si="449"/>
        <v>0</v>
      </c>
      <c r="EW46" s="27">
        <f t="shared" si="450"/>
        <v>0</v>
      </c>
      <c r="EX46" s="27">
        <f t="shared" si="451"/>
        <v>0</v>
      </c>
      <c r="EY46" s="27">
        <f t="shared" si="452"/>
        <v>0</v>
      </c>
      <c r="EZ46" s="27">
        <f t="shared" si="453"/>
        <v>0</v>
      </c>
      <c r="FA46" s="27">
        <f t="shared" si="454"/>
        <v>0</v>
      </c>
      <c r="FB46" s="27">
        <f t="shared" si="455"/>
        <v>0</v>
      </c>
      <c r="FD46" s="27">
        <f t="shared" si="456"/>
        <v>0</v>
      </c>
      <c r="FE46" s="27">
        <f t="shared" si="457"/>
        <v>0</v>
      </c>
      <c r="FF46" s="27">
        <f t="shared" si="458"/>
        <v>0</v>
      </c>
      <c r="FG46" s="27">
        <f t="shared" si="459"/>
        <v>0</v>
      </c>
      <c r="FH46" s="27">
        <f t="shared" si="460"/>
        <v>0</v>
      </c>
      <c r="FI46" s="27">
        <f t="shared" si="461"/>
        <v>0</v>
      </c>
      <c r="FJ46" s="27">
        <f t="shared" si="462"/>
        <v>0</v>
      </c>
      <c r="FN46" s="27">
        <f t="shared" si="463"/>
        <v>0</v>
      </c>
      <c r="FO46" s="27">
        <f t="shared" si="464"/>
        <v>0</v>
      </c>
      <c r="FP46" s="27">
        <f t="shared" si="465"/>
        <v>0</v>
      </c>
      <c r="FQ46" s="27">
        <f t="shared" si="466"/>
        <v>0</v>
      </c>
      <c r="FR46" s="27">
        <f t="shared" si="467"/>
        <v>0</v>
      </c>
      <c r="FS46" s="27">
        <f t="shared" si="468"/>
        <v>0</v>
      </c>
      <c r="FT46" s="27">
        <f t="shared" si="469"/>
        <v>0</v>
      </c>
      <c r="FV46" s="27">
        <f t="shared" si="470"/>
        <v>0</v>
      </c>
      <c r="FW46" s="27">
        <f t="shared" si="471"/>
        <v>0</v>
      </c>
      <c r="FX46" s="27">
        <f t="shared" si="472"/>
        <v>0</v>
      </c>
      <c r="FY46" s="27">
        <f t="shared" si="473"/>
        <v>0</v>
      </c>
      <c r="FZ46" s="27">
        <f t="shared" si="474"/>
        <v>0</v>
      </c>
      <c r="GA46" s="27">
        <f t="shared" si="475"/>
        <v>0</v>
      </c>
      <c r="GB46" s="27">
        <f t="shared" si="476"/>
        <v>0</v>
      </c>
      <c r="GD46" s="27">
        <f t="shared" si="477"/>
        <v>0</v>
      </c>
      <c r="GE46" s="27">
        <f t="shared" si="478"/>
        <v>0</v>
      </c>
      <c r="GF46" s="27">
        <f t="shared" si="479"/>
        <v>0</v>
      </c>
      <c r="GG46" s="27">
        <f t="shared" si="480"/>
        <v>0</v>
      </c>
      <c r="GH46" s="27">
        <f t="shared" si="481"/>
        <v>0</v>
      </c>
      <c r="GI46" s="27">
        <f t="shared" si="482"/>
        <v>0</v>
      </c>
      <c r="GJ46" s="27">
        <f t="shared" si="483"/>
        <v>0</v>
      </c>
      <c r="GN46" s="27">
        <f t="shared" si="484"/>
        <v>0</v>
      </c>
      <c r="GO46" s="27">
        <f t="shared" si="485"/>
        <v>0</v>
      </c>
      <c r="GP46" s="27">
        <f t="shared" si="486"/>
        <v>0</v>
      </c>
      <c r="GQ46" s="27">
        <f t="shared" si="487"/>
        <v>0</v>
      </c>
      <c r="GR46" s="27">
        <f t="shared" si="488"/>
        <v>0</v>
      </c>
      <c r="GS46" s="27">
        <f t="shared" si="489"/>
        <v>0</v>
      </c>
      <c r="GT46" s="27">
        <f t="shared" si="490"/>
        <v>0</v>
      </c>
      <c r="GV46" s="27">
        <f t="shared" si="491"/>
        <v>0</v>
      </c>
      <c r="GW46" s="27">
        <f t="shared" si="492"/>
        <v>0</v>
      </c>
      <c r="GX46" s="27">
        <f t="shared" si="493"/>
        <v>0</v>
      </c>
      <c r="GY46" s="27">
        <f t="shared" si="494"/>
        <v>0</v>
      </c>
      <c r="GZ46" s="27">
        <f t="shared" si="495"/>
        <v>0</v>
      </c>
      <c r="HA46" s="27">
        <f t="shared" si="496"/>
        <v>0</v>
      </c>
      <c r="HB46" s="27">
        <f t="shared" si="497"/>
        <v>0</v>
      </c>
      <c r="HD46" s="27">
        <f t="shared" si="498"/>
        <v>0</v>
      </c>
      <c r="HE46" s="27">
        <f t="shared" si="499"/>
        <v>0</v>
      </c>
      <c r="HF46" s="27">
        <f t="shared" si="500"/>
        <v>0</v>
      </c>
      <c r="HG46" s="27">
        <f t="shared" si="501"/>
        <v>0</v>
      </c>
      <c r="HH46" s="27">
        <f t="shared" si="502"/>
        <v>0</v>
      </c>
      <c r="HI46" s="27">
        <f t="shared" si="503"/>
        <v>0</v>
      </c>
      <c r="HJ46" s="27">
        <f t="shared" si="504"/>
        <v>0</v>
      </c>
      <c r="HN46" s="27">
        <f t="shared" si="347"/>
        <v>0</v>
      </c>
      <c r="HO46" s="27">
        <f t="shared" si="505"/>
        <v>0</v>
      </c>
      <c r="HP46" s="27">
        <f t="shared" si="506"/>
        <v>0</v>
      </c>
      <c r="HQ46" s="27">
        <f t="shared" si="507"/>
        <v>0</v>
      </c>
      <c r="HR46" s="27">
        <f t="shared" si="508"/>
        <v>0</v>
      </c>
      <c r="HS46" s="27">
        <f t="shared" si="509"/>
        <v>0</v>
      </c>
      <c r="HT46" s="27">
        <f t="shared" si="510"/>
        <v>0</v>
      </c>
      <c r="HV46" s="27">
        <f t="shared" si="511"/>
        <v>0</v>
      </c>
      <c r="HW46" s="27">
        <f t="shared" si="512"/>
        <v>0</v>
      </c>
      <c r="HX46" s="27">
        <f t="shared" si="513"/>
        <v>0</v>
      </c>
      <c r="HY46" s="27">
        <f t="shared" si="514"/>
        <v>0</v>
      </c>
      <c r="HZ46" s="27">
        <f t="shared" si="515"/>
        <v>0</v>
      </c>
      <c r="IA46" s="27">
        <f t="shared" si="516"/>
        <v>0</v>
      </c>
      <c r="IB46" s="27">
        <f t="shared" si="517"/>
        <v>0</v>
      </c>
      <c r="ID46" s="27">
        <f t="shared" si="518"/>
        <v>0</v>
      </c>
      <c r="IE46" s="27">
        <f t="shared" si="519"/>
        <v>0</v>
      </c>
      <c r="IF46" s="27">
        <f t="shared" si="520"/>
        <v>0</v>
      </c>
      <c r="IG46" s="27">
        <f t="shared" si="521"/>
        <v>0</v>
      </c>
      <c r="IH46" s="27">
        <f t="shared" si="522"/>
        <v>0</v>
      </c>
      <c r="II46" s="27">
        <f t="shared" si="523"/>
        <v>0</v>
      </c>
      <c r="IJ46" s="27">
        <f t="shared" si="524"/>
        <v>0</v>
      </c>
      <c r="IN46" s="27">
        <f t="shared" si="351"/>
        <v>0</v>
      </c>
      <c r="IO46" s="27">
        <f t="shared" si="525"/>
        <v>0</v>
      </c>
      <c r="IP46" s="27">
        <f t="shared" si="526"/>
        <v>0</v>
      </c>
      <c r="IQ46" s="27">
        <f t="shared" si="527"/>
        <v>0</v>
      </c>
      <c r="IR46" s="27">
        <f t="shared" si="528"/>
        <v>0</v>
      </c>
      <c r="IS46" s="27">
        <f t="shared" si="529"/>
        <v>0</v>
      </c>
      <c r="IT46" s="27">
        <f t="shared" si="530"/>
        <v>0</v>
      </c>
      <c r="IV46" s="27">
        <f t="shared" si="531"/>
        <v>0</v>
      </c>
      <c r="IW46" s="27">
        <f t="shared" si="532"/>
        <v>0</v>
      </c>
      <c r="IX46" s="27">
        <f t="shared" si="533"/>
        <v>0</v>
      </c>
      <c r="IY46" s="27">
        <f t="shared" si="534"/>
        <v>0</v>
      </c>
      <c r="IZ46" s="27">
        <f t="shared" si="535"/>
        <v>0</v>
      </c>
      <c r="JA46" s="27">
        <f t="shared" si="536"/>
        <v>0</v>
      </c>
      <c r="JB46" s="27">
        <f t="shared" si="537"/>
        <v>0</v>
      </c>
      <c r="JD46" s="27">
        <f t="shared" si="538"/>
        <v>0</v>
      </c>
      <c r="JE46" s="27">
        <f t="shared" si="539"/>
        <v>0</v>
      </c>
      <c r="JF46" s="27">
        <f t="shared" si="540"/>
        <v>0</v>
      </c>
      <c r="JG46" s="27">
        <f t="shared" si="541"/>
        <v>0</v>
      </c>
      <c r="JH46" s="27">
        <f t="shared" si="542"/>
        <v>0</v>
      </c>
      <c r="JI46" s="27">
        <f t="shared" si="543"/>
        <v>0</v>
      </c>
      <c r="JJ46" s="27">
        <f t="shared" si="544"/>
        <v>0</v>
      </c>
      <c r="JN46" s="27">
        <f t="shared" si="355"/>
        <v>0</v>
      </c>
      <c r="JO46" s="27">
        <f t="shared" si="545"/>
        <v>0</v>
      </c>
      <c r="JP46" s="27">
        <f t="shared" si="546"/>
        <v>0</v>
      </c>
      <c r="JQ46" s="27">
        <f t="shared" si="547"/>
        <v>0</v>
      </c>
      <c r="JR46" s="27">
        <f t="shared" si="548"/>
        <v>0</v>
      </c>
      <c r="JS46" s="27">
        <f t="shared" si="549"/>
        <v>0</v>
      </c>
      <c r="JT46" s="27">
        <f t="shared" si="550"/>
        <v>0</v>
      </c>
      <c r="JV46" s="27">
        <f t="shared" si="551"/>
        <v>0</v>
      </c>
      <c r="JW46" s="27">
        <f t="shared" si="552"/>
        <v>0</v>
      </c>
      <c r="JX46" s="27">
        <f t="shared" si="553"/>
        <v>0</v>
      </c>
      <c r="JY46" s="27">
        <f t="shared" si="554"/>
        <v>0</v>
      </c>
      <c r="JZ46" s="27">
        <f t="shared" si="555"/>
        <v>0</v>
      </c>
      <c r="KA46" s="27">
        <f t="shared" si="556"/>
        <v>0</v>
      </c>
      <c r="KB46" s="27">
        <f t="shared" si="557"/>
        <v>0</v>
      </c>
      <c r="KD46" s="27">
        <f t="shared" si="558"/>
        <v>0</v>
      </c>
      <c r="KE46" s="27">
        <f t="shared" si="559"/>
        <v>0</v>
      </c>
      <c r="KF46" s="27">
        <f t="shared" si="560"/>
        <v>0</v>
      </c>
      <c r="KG46" s="27">
        <f t="shared" si="561"/>
        <v>0</v>
      </c>
      <c r="KH46" s="27">
        <f t="shared" si="562"/>
        <v>0</v>
      </c>
      <c r="KI46" s="27">
        <f t="shared" si="563"/>
        <v>0</v>
      </c>
      <c r="KJ46" s="27">
        <f t="shared" si="564"/>
        <v>0</v>
      </c>
    </row>
    <row r="47" spans="1:296" x14ac:dyDescent="0.35">
      <c r="A47" s="32" t="s">
        <v>93</v>
      </c>
      <c r="B47" s="32"/>
      <c r="C47" s="32" t="s">
        <v>88</v>
      </c>
      <c r="D47" s="32"/>
      <c r="E47" s="32"/>
      <c r="F47" t="s">
        <v>233</v>
      </c>
      <c r="G47" t="s">
        <v>47</v>
      </c>
      <c r="H47" t="s">
        <v>233</v>
      </c>
      <c r="I47" t="s">
        <v>233</v>
      </c>
      <c r="J47" t="s">
        <v>233</v>
      </c>
      <c r="K47" t="s">
        <v>233</v>
      </c>
      <c r="L47" t="s">
        <v>47</v>
      </c>
      <c r="M47" t="s">
        <v>47</v>
      </c>
      <c r="N47" s="27">
        <f>[14]TRAC_rates!F55</f>
        <v>0.50928728681712421</v>
      </c>
      <c r="O47" s="27">
        <f>[14]TRAC_rates!G55</f>
        <v>0.27939673947151605</v>
      </c>
      <c r="P47" s="27">
        <f>[14]TRAC_rates!H55</f>
        <v>0.16152554538978062</v>
      </c>
      <c r="Q47" s="27">
        <f>[14]TRAC_rates!I55</f>
        <v>0.31745156271718655</v>
      </c>
      <c r="R47" s="27">
        <f>[14]TRAC_rates!J55</f>
        <v>0.41552722294267491</v>
      </c>
      <c r="S47" s="27">
        <f>[14]TRAC_rates!K55</f>
        <v>0.18825686932147109</v>
      </c>
      <c r="T47" s="27">
        <f>[14]TRAC_rates!L55</f>
        <v>0.32699883676829161</v>
      </c>
      <c r="V47" s="27">
        <f>[14]TRAC_rates!N55</f>
        <v>0.99548411920226154</v>
      </c>
      <c r="W47" s="27">
        <f>[14]TRAC_rates!O55</f>
        <v>0.48055753847651572</v>
      </c>
      <c r="X47" s="27">
        <f>[14]TRAC_rates!P55</f>
        <v>0.63061734743531928</v>
      </c>
      <c r="Y47" s="27">
        <f>[14]TRAC_rates!Q55</f>
        <v>0.49862537940019303</v>
      </c>
      <c r="Z47" s="27">
        <f>[14]TRAC_rates!R55</f>
        <v>0.5766940286328226</v>
      </c>
      <c r="AA47" s="27">
        <f>[14]TRAC_rates!S55</f>
        <v>0.4629310889200185</v>
      </c>
      <c r="AB47" s="27">
        <f>[14]TRAC_rates!T55</f>
        <v>0.5807889462889938</v>
      </c>
      <c r="AD47" s="27">
        <f>[14]TRAC_rates!V55</f>
        <v>0.81185404408900652</v>
      </c>
      <c r="AE47" s="27">
        <f>[14]TRAC_rates!W55</f>
        <v>0.45269837910839839</v>
      </c>
      <c r="AF47" s="27">
        <f>[14]TRAC_rates!X55</f>
        <v>0.4851646740777345</v>
      </c>
      <c r="AG47" s="27">
        <f>[14]TRAC_rates!Y55</f>
        <v>0.48264431473944358</v>
      </c>
      <c r="AH47" s="27">
        <f>[14]TRAC_rates!Z55</f>
        <v>0.52902865507683927</v>
      </c>
      <c r="AI47" s="27">
        <f>[14]TRAC_rates!AA55</f>
        <v>0.4206971371378932</v>
      </c>
      <c r="AJ47" s="27">
        <f>[14]TRAC_rates!AB55</f>
        <v>0.52390516091695882</v>
      </c>
      <c r="AN47" s="27">
        <f t="shared" si="325"/>
        <v>0.50928728681712421</v>
      </c>
      <c r="AO47" s="27">
        <f t="shared" si="359"/>
        <v>0.27939673947151605</v>
      </c>
      <c r="AP47" s="27">
        <f t="shared" si="360"/>
        <v>0.16152554538978062</v>
      </c>
      <c r="AQ47" s="27">
        <f t="shared" si="361"/>
        <v>0.31745156271718655</v>
      </c>
      <c r="AR47" s="27">
        <f t="shared" si="362"/>
        <v>0.41552722294267491</v>
      </c>
      <c r="AS47" s="27">
        <f t="shared" si="363"/>
        <v>0.18825686932147109</v>
      </c>
      <c r="AT47" s="27">
        <f t="shared" si="364"/>
        <v>0.32699883676829161</v>
      </c>
      <c r="AV47" s="27">
        <f t="shared" si="365"/>
        <v>0.99548411920226154</v>
      </c>
      <c r="AW47" s="27">
        <f t="shared" si="366"/>
        <v>0.48055753847651572</v>
      </c>
      <c r="AX47" s="27">
        <f t="shared" si="367"/>
        <v>0.63061734743531928</v>
      </c>
      <c r="AY47" s="27">
        <f t="shared" si="368"/>
        <v>0.49862537940019303</v>
      </c>
      <c r="AZ47" s="27">
        <f t="shared" si="369"/>
        <v>0.5766940286328226</v>
      </c>
      <c r="BA47" s="27">
        <f t="shared" si="370"/>
        <v>0.4629310889200185</v>
      </c>
      <c r="BB47" s="27">
        <f t="shared" si="371"/>
        <v>0.5807889462889938</v>
      </c>
      <c r="BD47" s="27">
        <f t="shared" si="372"/>
        <v>0.81185404408900652</v>
      </c>
      <c r="BE47" s="27">
        <f t="shared" si="373"/>
        <v>0.45269837910839839</v>
      </c>
      <c r="BF47" s="27">
        <f t="shared" si="374"/>
        <v>0.4851646740777345</v>
      </c>
      <c r="BG47" s="27">
        <f t="shared" si="375"/>
        <v>0.48264431473944358</v>
      </c>
      <c r="BH47" s="27">
        <f t="shared" si="376"/>
        <v>0.52902865507683927</v>
      </c>
      <c r="BI47" s="27">
        <f t="shared" si="377"/>
        <v>0.4206971371378932</v>
      </c>
      <c r="BJ47" s="27">
        <f t="shared" si="378"/>
        <v>0.52390516091695882</v>
      </c>
      <c r="BN47" s="27">
        <f t="shared" si="379"/>
        <v>0.51326866949681416</v>
      </c>
      <c r="BO47" s="27">
        <f t="shared" si="380"/>
        <v>0.28158093956464186</v>
      </c>
      <c r="BP47" s="27">
        <f t="shared" si="381"/>
        <v>0.16278828063840911</v>
      </c>
      <c r="BQ47" s="27">
        <f t="shared" si="382"/>
        <v>0.31993325858150246</v>
      </c>
      <c r="BR47" s="27">
        <f t="shared" si="383"/>
        <v>0.41877563092611958</v>
      </c>
      <c r="BS47" s="27">
        <f t="shared" si="384"/>
        <v>0.18972857823361267</v>
      </c>
      <c r="BT47" s="27">
        <f t="shared" si="385"/>
        <v>0.32955516899705101</v>
      </c>
      <c r="BV47" s="27">
        <f t="shared" si="386"/>
        <v>1.0032663736050138</v>
      </c>
      <c r="BW47" s="27">
        <f t="shared" si="387"/>
        <v>0.48431432469484492</v>
      </c>
      <c r="BX47" s="27">
        <f t="shared" si="388"/>
        <v>0.63554723484775055</v>
      </c>
      <c r="BY47" s="27">
        <f t="shared" si="389"/>
        <v>0.50252341200494288</v>
      </c>
      <c r="BZ47" s="27">
        <f t="shared" si="390"/>
        <v>0.58120236739664455</v>
      </c>
      <c r="CA47" s="27">
        <f t="shared" si="391"/>
        <v>0.46655007935434678</v>
      </c>
      <c r="CB47" s="27">
        <f t="shared" si="392"/>
        <v>0.58532929730729966</v>
      </c>
      <c r="CD47" s="27">
        <f t="shared" si="393"/>
        <v>0.818200759809662</v>
      </c>
      <c r="CE47" s="27">
        <f t="shared" si="394"/>
        <v>0.45623737474477111</v>
      </c>
      <c r="CF47" s="27">
        <f t="shared" si="395"/>
        <v>0.48895747684381674</v>
      </c>
      <c r="CG47" s="27">
        <f t="shared" si="396"/>
        <v>0.48641741445132475</v>
      </c>
      <c r="CH47" s="27">
        <f t="shared" si="397"/>
        <v>0.53316436703922898</v>
      </c>
      <c r="CI47" s="27">
        <f t="shared" si="398"/>
        <v>0.42398596122314353</v>
      </c>
      <c r="CJ47" s="27">
        <f t="shared" si="399"/>
        <v>0.52800081966884116</v>
      </c>
      <c r="CN47" s="27">
        <f t="shared" si="400"/>
        <v>0.47963714701441756</v>
      </c>
      <c r="CO47" s="27">
        <f t="shared" si="401"/>
        <v>0.26313057182864391</v>
      </c>
      <c r="CP47" s="27">
        <f t="shared" si="402"/>
        <v>0.1521217076610859</v>
      </c>
      <c r="CQ47" s="27">
        <f t="shared" si="403"/>
        <v>0.29896988556012033</v>
      </c>
      <c r="CR47" s="27">
        <f t="shared" si="404"/>
        <v>0.39133568985124551</v>
      </c>
      <c r="CS47" s="27">
        <f t="shared" si="405"/>
        <v>0.17729676362339614</v>
      </c>
      <c r="CT47" s="27">
        <f t="shared" si="406"/>
        <v>0.30796132792707093</v>
      </c>
      <c r="CV47" s="27">
        <f t="shared" si="407"/>
        <v>0.93752814019051744</v>
      </c>
      <c r="CW47" s="27">
        <f t="shared" si="408"/>
        <v>0.45258001269117309</v>
      </c>
      <c r="CX47" s="27">
        <f t="shared" si="409"/>
        <v>0.59390350635296119</v>
      </c>
      <c r="CY47" s="27">
        <f t="shared" si="410"/>
        <v>0.46959596399736531</v>
      </c>
      <c r="CZ47" s="27">
        <f t="shared" si="411"/>
        <v>0.54311954323929801</v>
      </c>
      <c r="DA47" s="27">
        <f t="shared" si="412"/>
        <v>0.43597975543733819</v>
      </c>
      <c r="DB47" s="27">
        <f t="shared" si="413"/>
        <v>0.54697605934073013</v>
      </c>
      <c r="DD47" s="27">
        <f t="shared" si="414"/>
        <v>0.7645888039588804</v>
      </c>
      <c r="DE47" s="27">
        <f t="shared" si="415"/>
        <v>0.42634278261803771</v>
      </c>
      <c r="DF47" s="27">
        <f t="shared" si="416"/>
        <v>0.45691892597818518</v>
      </c>
      <c r="DG47" s="27">
        <f t="shared" si="417"/>
        <v>0.45454529915937336</v>
      </c>
      <c r="DH47" s="27">
        <f t="shared" si="418"/>
        <v>0.49822919475514732</v>
      </c>
      <c r="DI47" s="27">
        <f t="shared" si="419"/>
        <v>0.39620461738800189</v>
      </c>
      <c r="DJ47" s="27">
        <f t="shared" si="420"/>
        <v>0.49340398473086394</v>
      </c>
      <c r="DN47" s="27">
        <f t="shared" si="421"/>
        <v>0.2546436434085621</v>
      </c>
      <c r="DO47" s="27">
        <f t="shared" si="422"/>
        <v>0.13969836973575803</v>
      </c>
      <c r="DP47" s="27">
        <f t="shared" si="423"/>
        <v>8.0762772694890309E-2</v>
      </c>
      <c r="DQ47" s="27">
        <f t="shared" si="424"/>
        <v>0.15872578135859328</v>
      </c>
      <c r="DR47" s="27">
        <f t="shared" si="425"/>
        <v>0.20776361147133746</v>
      </c>
      <c r="DS47" s="27">
        <f t="shared" si="426"/>
        <v>9.4128434660735547E-2</v>
      </c>
      <c r="DT47" s="27">
        <f t="shared" si="427"/>
        <v>0.16349941838414581</v>
      </c>
      <c r="DV47" s="27">
        <f t="shared" si="428"/>
        <v>0.49774205960113077</v>
      </c>
      <c r="DW47" s="27">
        <f t="shared" si="429"/>
        <v>0.24027876923825786</v>
      </c>
      <c r="DX47" s="27">
        <f t="shared" si="430"/>
        <v>0.31530867371765964</v>
      </c>
      <c r="DY47" s="27">
        <f t="shared" si="431"/>
        <v>0.24931268970009651</v>
      </c>
      <c r="DZ47" s="27">
        <f t="shared" si="432"/>
        <v>0.2883470143164113</v>
      </c>
      <c r="EA47" s="27">
        <f t="shared" si="433"/>
        <v>0.23146554446000925</v>
      </c>
      <c r="EB47" s="27">
        <f t="shared" si="434"/>
        <v>0.2903944731444969</v>
      </c>
      <c r="ED47" s="27">
        <f t="shared" si="435"/>
        <v>0.40592702204450326</v>
      </c>
      <c r="EE47" s="27">
        <f t="shared" si="436"/>
        <v>0.22634918955419919</v>
      </c>
      <c r="EF47" s="27">
        <f t="shared" si="437"/>
        <v>0.24258233703886725</v>
      </c>
      <c r="EG47" s="27">
        <f t="shared" si="438"/>
        <v>0.24132215736972179</v>
      </c>
      <c r="EH47" s="27">
        <f t="shared" si="439"/>
        <v>0.26451432753841964</v>
      </c>
      <c r="EI47" s="27">
        <f t="shared" si="440"/>
        <v>0.2103485685689466</v>
      </c>
      <c r="EJ47" s="27">
        <f t="shared" si="441"/>
        <v>0.26195258045847941</v>
      </c>
      <c r="EN47" s="27">
        <f t="shared" si="442"/>
        <v>0.51326866949681416</v>
      </c>
      <c r="EO47" s="27">
        <f t="shared" si="443"/>
        <v>0.28158093956464186</v>
      </c>
      <c r="EP47" s="27">
        <f t="shared" si="444"/>
        <v>0.16278828063840911</v>
      </c>
      <c r="EQ47" s="27">
        <f t="shared" si="445"/>
        <v>0.31993325858150246</v>
      </c>
      <c r="ER47" s="27">
        <f t="shared" si="446"/>
        <v>0.41877563092611958</v>
      </c>
      <c r="ES47" s="27">
        <f t="shared" si="447"/>
        <v>0.18972857823361267</v>
      </c>
      <c r="ET47" s="27">
        <f t="shared" si="448"/>
        <v>0.32955516899705101</v>
      </c>
      <c r="EV47" s="27">
        <f t="shared" si="449"/>
        <v>1.0032663736050138</v>
      </c>
      <c r="EW47" s="27">
        <f t="shared" si="450"/>
        <v>0.48431432469484492</v>
      </c>
      <c r="EX47" s="27">
        <f t="shared" si="451"/>
        <v>0.63554723484775055</v>
      </c>
      <c r="EY47" s="27">
        <f t="shared" si="452"/>
        <v>0.50252341200494288</v>
      </c>
      <c r="EZ47" s="27">
        <f t="shared" si="453"/>
        <v>0.58120236739664455</v>
      </c>
      <c r="FA47" s="27">
        <f t="shared" si="454"/>
        <v>0.46655007935434678</v>
      </c>
      <c r="FB47" s="27">
        <f t="shared" si="455"/>
        <v>0.58532929730729966</v>
      </c>
      <c r="FD47" s="27">
        <f t="shared" si="456"/>
        <v>0.818200759809662</v>
      </c>
      <c r="FE47" s="27">
        <f t="shared" si="457"/>
        <v>0.45623737474477111</v>
      </c>
      <c r="FF47" s="27">
        <f t="shared" si="458"/>
        <v>0.48895747684381674</v>
      </c>
      <c r="FG47" s="27">
        <f t="shared" si="459"/>
        <v>0.48641741445132475</v>
      </c>
      <c r="FH47" s="27">
        <f t="shared" si="460"/>
        <v>0.53316436703922898</v>
      </c>
      <c r="FI47" s="27">
        <f t="shared" si="461"/>
        <v>0.42398596122314353</v>
      </c>
      <c r="FJ47" s="27">
        <f t="shared" si="462"/>
        <v>0.52800081966884116</v>
      </c>
      <c r="FN47" s="27">
        <f t="shared" si="463"/>
        <v>0.47963714701441756</v>
      </c>
      <c r="FO47" s="27">
        <f t="shared" si="464"/>
        <v>0.26313057182864391</v>
      </c>
      <c r="FP47" s="27">
        <f t="shared" si="465"/>
        <v>0.1521217076610859</v>
      </c>
      <c r="FQ47" s="27">
        <f t="shared" si="466"/>
        <v>0.29896988556012033</v>
      </c>
      <c r="FR47" s="27">
        <f t="shared" si="467"/>
        <v>0.39133568985124551</v>
      </c>
      <c r="FS47" s="27">
        <f t="shared" si="468"/>
        <v>0.17729676362339614</v>
      </c>
      <c r="FT47" s="27">
        <f t="shared" si="469"/>
        <v>0.30796132792707093</v>
      </c>
      <c r="FV47" s="27">
        <f t="shared" si="470"/>
        <v>0.93752814019051744</v>
      </c>
      <c r="FW47" s="27">
        <f t="shared" si="471"/>
        <v>0.45258001269117309</v>
      </c>
      <c r="FX47" s="27">
        <f t="shared" si="472"/>
        <v>0.59390350635296119</v>
      </c>
      <c r="FY47" s="27">
        <f t="shared" si="473"/>
        <v>0.46959596399736531</v>
      </c>
      <c r="FZ47" s="27">
        <f t="shared" si="474"/>
        <v>0.54311954323929801</v>
      </c>
      <c r="GA47" s="27">
        <f t="shared" si="475"/>
        <v>0.43597975543733819</v>
      </c>
      <c r="GB47" s="27">
        <f t="shared" si="476"/>
        <v>0.54697605934073013</v>
      </c>
      <c r="GD47" s="27">
        <f t="shared" si="477"/>
        <v>0.7645888039588804</v>
      </c>
      <c r="GE47" s="27">
        <f t="shared" si="478"/>
        <v>0.42634278261803771</v>
      </c>
      <c r="GF47" s="27">
        <f t="shared" si="479"/>
        <v>0.45691892597818518</v>
      </c>
      <c r="GG47" s="27">
        <f t="shared" si="480"/>
        <v>0.45454529915937336</v>
      </c>
      <c r="GH47" s="27">
        <f t="shared" si="481"/>
        <v>0.49822919475514732</v>
      </c>
      <c r="GI47" s="27">
        <f t="shared" si="482"/>
        <v>0.39620461738800189</v>
      </c>
      <c r="GJ47" s="27">
        <f t="shared" si="483"/>
        <v>0.49340398473086394</v>
      </c>
      <c r="GN47" s="27">
        <f t="shared" si="484"/>
        <v>0.50928728681712421</v>
      </c>
      <c r="GO47" s="27">
        <f t="shared" si="485"/>
        <v>0.27939673947151605</v>
      </c>
      <c r="GP47" s="27">
        <f t="shared" si="486"/>
        <v>0.16152554538978062</v>
      </c>
      <c r="GQ47" s="27">
        <f t="shared" si="487"/>
        <v>0.31745156271718655</v>
      </c>
      <c r="GR47" s="27">
        <f t="shared" si="488"/>
        <v>0.41552722294267491</v>
      </c>
      <c r="GS47" s="27">
        <f t="shared" si="489"/>
        <v>0.18825686932147109</v>
      </c>
      <c r="GT47" s="27">
        <f t="shared" si="490"/>
        <v>0.32699883676829161</v>
      </c>
      <c r="GV47" s="27">
        <f t="shared" si="491"/>
        <v>0.99548411920226154</v>
      </c>
      <c r="GW47" s="27">
        <f t="shared" si="492"/>
        <v>0.48055753847651572</v>
      </c>
      <c r="GX47" s="27">
        <f t="shared" si="493"/>
        <v>0.63061734743531928</v>
      </c>
      <c r="GY47" s="27">
        <f t="shared" si="494"/>
        <v>0.49862537940019303</v>
      </c>
      <c r="GZ47" s="27">
        <f t="shared" si="495"/>
        <v>0.5766940286328226</v>
      </c>
      <c r="HA47" s="27">
        <f t="shared" si="496"/>
        <v>0.4629310889200185</v>
      </c>
      <c r="HB47" s="27">
        <f t="shared" si="497"/>
        <v>0.5807889462889938</v>
      </c>
      <c r="HD47" s="27">
        <f t="shared" si="498"/>
        <v>0.81185404408900652</v>
      </c>
      <c r="HE47" s="27">
        <f t="shared" si="499"/>
        <v>0.45269837910839839</v>
      </c>
      <c r="HF47" s="27">
        <f t="shared" si="500"/>
        <v>0.4851646740777345</v>
      </c>
      <c r="HG47" s="27">
        <f t="shared" si="501"/>
        <v>0.48264431473944358</v>
      </c>
      <c r="HH47" s="27">
        <f t="shared" si="502"/>
        <v>0.52902865507683927</v>
      </c>
      <c r="HI47" s="27">
        <f t="shared" si="503"/>
        <v>0.4206971371378932</v>
      </c>
      <c r="HJ47" s="27">
        <f t="shared" si="504"/>
        <v>0.52390516091695882</v>
      </c>
      <c r="HN47" s="27">
        <f t="shared" si="347"/>
        <v>0.50928728681712421</v>
      </c>
      <c r="HO47" s="27">
        <f t="shared" si="505"/>
        <v>0.27939673947151605</v>
      </c>
      <c r="HP47" s="27">
        <f t="shared" si="506"/>
        <v>0.16152554538978062</v>
      </c>
      <c r="HQ47" s="27">
        <f t="shared" si="507"/>
        <v>0.31745156271718655</v>
      </c>
      <c r="HR47" s="27">
        <f t="shared" si="508"/>
        <v>0.41552722294267491</v>
      </c>
      <c r="HS47" s="27">
        <f t="shared" si="509"/>
        <v>0.18825686932147109</v>
      </c>
      <c r="HT47" s="27">
        <f t="shared" si="510"/>
        <v>0.32699883676829161</v>
      </c>
      <c r="HV47" s="27">
        <f t="shared" si="511"/>
        <v>0.99548411920226154</v>
      </c>
      <c r="HW47" s="27">
        <f t="shared" si="512"/>
        <v>0.48055753847651572</v>
      </c>
      <c r="HX47" s="27">
        <f t="shared" si="513"/>
        <v>0.63061734743531928</v>
      </c>
      <c r="HY47" s="27">
        <f t="shared" si="514"/>
        <v>0.49862537940019303</v>
      </c>
      <c r="HZ47" s="27">
        <f t="shared" si="515"/>
        <v>0.5766940286328226</v>
      </c>
      <c r="IA47" s="27">
        <f t="shared" si="516"/>
        <v>0.4629310889200185</v>
      </c>
      <c r="IB47" s="27">
        <f t="shared" si="517"/>
        <v>0.5807889462889938</v>
      </c>
      <c r="ID47" s="27">
        <f t="shared" si="518"/>
        <v>0.81185404408900652</v>
      </c>
      <c r="IE47" s="27">
        <f t="shared" si="519"/>
        <v>0.45269837910839839</v>
      </c>
      <c r="IF47" s="27">
        <f t="shared" si="520"/>
        <v>0.4851646740777345</v>
      </c>
      <c r="IG47" s="27">
        <f t="shared" si="521"/>
        <v>0.48264431473944358</v>
      </c>
      <c r="IH47" s="27">
        <f t="shared" si="522"/>
        <v>0.52902865507683927</v>
      </c>
      <c r="II47" s="27">
        <f t="shared" si="523"/>
        <v>0.4206971371378932</v>
      </c>
      <c r="IJ47" s="27">
        <f t="shared" si="524"/>
        <v>0.52390516091695882</v>
      </c>
      <c r="IN47" s="27">
        <f t="shared" si="351"/>
        <v>0.51326866949681416</v>
      </c>
      <c r="IO47" s="27">
        <f t="shared" si="525"/>
        <v>0.28158093956464186</v>
      </c>
      <c r="IP47" s="27">
        <f t="shared" si="526"/>
        <v>0.16278828063840911</v>
      </c>
      <c r="IQ47" s="27">
        <f t="shared" si="527"/>
        <v>0.31993325858150246</v>
      </c>
      <c r="IR47" s="27">
        <f t="shared" si="528"/>
        <v>0.41877563092611958</v>
      </c>
      <c r="IS47" s="27">
        <f t="shared" si="529"/>
        <v>0.18972857823361267</v>
      </c>
      <c r="IT47" s="27">
        <f t="shared" si="530"/>
        <v>0.32955516899705101</v>
      </c>
      <c r="IV47" s="27">
        <f t="shared" si="531"/>
        <v>1.0032663736050138</v>
      </c>
      <c r="IW47" s="27">
        <f t="shared" si="532"/>
        <v>0.48431432469484492</v>
      </c>
      <c r="IX47" s="27">
        <f t="shared" si="533"/>
        <v>0.63554723484775055</v>
      </c>
      <c r="IY47" s="27">
        <f t="shared" si="534"/>
        <v>0.50252341200494288</v>
      </c>
      <c r="IZ47" s="27">
        <f t="shared" si="535"/>
        <v>0.58120236739664455</v>
      </c>
      <c r="JA47" s="27">
        <f t="shared" si="536"/>
        <v>0.46655007935434678</v>
      </c>
      <c r="JB47" s="27">
        <f t="shared" si="537"/>
        <v>0.58532929730729966</v>
      </c>
      <c r="JD47" s="27">
        <f t="shared" si="538"/>
        <v>0.818200759809662</v>
      </c>
      <c r="JE47" s="27">
        <f t="shared" si="539"/>
        <v>0.45623737474477111</v>
      </c>
      <c r="JF47" s="27">
        <f t="shared" si="540"/>
        <v>0.48895747684381674</v>
      </c>
      <c r="JG47" s="27">
        <f t="shared" si="541"/>
        <v>0.48641741445132475</v>
      </c>
      <c r="JH47" s="27">
        <f t="shared" si="542"/>
        <v>0.53316436703922898</v>
      </c>
      <c r="JI47" s="27">
        <f t="shared" si="543"/>
        <v>0.42398596122314353</v>
      </c>
      <c r="JJ47" s="27">
        <f t="shared" si="544"/>
        <v>0.52800081966884116</v>
      </c>
      <c r="JN47" s="27">
        <f t="shared" si="355"/>
        <v>0.47963714701441756</v>
      </c>
      <c r="JO47" s="27">
        <f t="shared" si="545"/>
        <v>0.26313057182864391</v>
      </c>
      <c r="JP47" s="27">
        <f t="shared" si="546"/>
        <v>0.1521217076610859</v>
      </c>
      <c r="JQ47" s="27">
        <f t="shared" si="547"/>
        <v>0.29896988556012033</v>
      </c>
      <c r="JR47" s="27">
        <f t="shared" si="548"/>
        <v>0.39133568985124551</v>
      </c>
      <c r="JS47" s="27">
        <f t="shared" si="549"/>
        <v>0.17729676362339614</v>
      </c>
      <c r="JT47" s="27">
        <f t="shared" si="550"/>
        <v>0.30796132792707093</v>
      </c>
      <c r="JV47" s="27">
        <f t="shared" si="551"/>
        <v>0.93752814019051744</v>
      </c>
      <c r="JW47" s="27">
        <f t="shared" si="552"/>
        <v>0.45258001269117309</v>
      </c>
      <c r="JX47" s="27">
        <f t="shared" si="553"/>
        <v>0.59390350635296119</v>
      </c>
      <c r="JY47" s="27">
        <f t="shared" si="554"/>
        <v>0.46959596399736531</v>
      </c>
      <c r="JZ47" s="27">
        <f t="shared" si="555"/>
        <v>0.54311954323929801</v>
      </c>
      <c r="KA47" s="27">
        <f t="shared" si="556"/>
        <v>0.43597975543733819</v>
      </c>
      <c r="KB47" s="27">
        <f t="shared" si="557"/>
        <v>0.54697605934073013</v>
      </c>
      <c r="KD47" s="27">
        <f t="shared" si="558"/>
        <v>0.7645888039588804</v>
      </c>
      <c r="KE47" s="27">
        <f t="shared" si="559"/>
        <v>0.42634278261803771</v>
      </c>
      <c r="KF47" s="27">
        <f t="shared" si="560"/>
        <v>0.45691892597818518</v>
      </c>
      <c r="KG47" s="27">
        <f t="shared" si="561"/>
        <v>0.45454529915937336</v>
      </c>
      <c r="KH47" s="27">
        <f t="shared" si="562"/>
        <v>0.49822919475514732</v>
      </c>
      <c r="KI47" s="27">
        <f t="shared" si="563"/>
        <v>0.39620461738800189</v>
      </c>
      <c r="KJ47" s="27">
        <f t="shared" si="564"/>
        <v>0.49340398473086394</v>
      </c>
    </row>
    <row r="48" spans="1:296" x14ac:dyDescent="0.35">
      <c r="A48" s="32" t="s">
        <v>94</v>
      </c>
      <c r="B48" s="32"/>
      <c r="C48" s="32" t="s">
        <v>88</v>
      </c>
      <c r="D48" s="32"/>
      <c r="E48" s="32"/>
      <c r="F48" t="s">
        <v>233</v>
      </c>
      <c r="G48" t="s">
        <v>233</v>
      </c>
      <c r="H48" t="s">
        <v>233</v>
      </c>
      <c r="I48" t="s">
        <v>233</v>
      </c>
      <c r="J48" t="s">
        <v>233</v>
      </c>
      <c r="K48" t="s">
        <v>233</v>
      </c>
      <c r="L48" t="s">
        <v>233</v>
      </c>
      <c r="M48" t="s">
        <v>234</v>
      </c>
      <c r="N48" s="27">
        <f>[14]TRAC_rates!F56</f>
        <v>0</v>
      </c>
      <c r="O48" s="27">
        <f>[14]TRAC_rates!G56</f>
        <v>0</v>
      </c>
      <c r="P48" s="27">
        <f>[14]TRAC_rates!H56</f>
        <v>0</v>
      </c>
      <c r="Q48" s="27">
        <f>[14]TRAC_rates!I56</f>
        <v>0</v>
      </c>
      <c r="R48" s="27">
        <f>[14]TRAC_rates!J56</f>
        <v>0</v>
      </c>
      <c r="S48" s="27">
        <f>[14]TRAC_rates!K56</f>
        <v>0</v>
      </c>
      <c r="T48" s="27">
        <f>[14]TRAC_rates!L56</f>
        <v>0</v>
      </c>
      <c r="V48" s="27">
        <f>[14]TRAC_rates!N56</f>
        <v>0</v>
      </c>
      <c r="W48" s="27">
        <f>[14]TRAC_rates!O56</f>
        <v>0</v>
      </c>
      <c r="X48" s="27">
        <f>[14]TRAC_rates!P56</f>
        <v>0</v>
      </c>
      <c r="Y48" s="27">
        <f>[14]TRAC_rates!Q56</f>
        <v>0</v>
      </c>
      <c r="Z48" s="27">
        <f>[14]TRAC_rates!R56</f>
        <v>0</v>
      </c>
      <c r="AA48" s="27">
        <f>[14]TRAC_rates!S56</f>
        <v>0</v>
      </c>
      <c r="AB48" s="27">
        <f>[14]TRAC_rates!T56</f>
        <v>0</v>
      </c>
      <c r="AD48" s="27">
        <f>[14]TRAC_rates!V56</f>
        <v>0</v>
      </c>
      <c r="AE48" s="27">
        <f>[14]TRAC_rates!W56</f>
        <v>0</v>
      </c>
      <c r="AF48" s="27">
        <f>[14]TRAC_rates!X56</f>
        <v>0</v>
      </c>
      <c r="AG48" s="27">
        <f>[14]TRAC_rates!Y56</f>
        <v>0</v>
      </c>
      <c r="AH48" s="27">
        <f>[14]TRAC_rates!Z56</f>
        <v>0</v>
      </c>
      <c r="AI48" s="27">
        <f>[14]TRAC_rates!AA56</f>
        <v>0</v>
      </c>
      <c r="AJ48" s="27">
        <f>[14]TRAC_rates!AB56</f>
        <v>0</v>
      </c>
      <c r="AN48" s="27">
        <f t="shared" si="325"/>
        <v>0</v>
      </c>
      <c r="AO48" s="27">
        <f t="shared" si="359"/>
        <v>0</v>
      </c>
      <c r="AP48" s="27">
        <f t="shared" si="360"/>
        <v>0</v>
      </c>
      <c r="AQ48" s="27">
        <f t="shared" si="361"/>
        <v>0</v>
      </c>
      <c r="AR48" s="27">
        <f t="shared" si="362"/>
        <v>0</v>
      </c>
      <c r="AS48" s="27">
        <f t="shared" si="363"/>
        <v>0</v>
      </c>
      <c r="AT48" s="27">
        <f t="shared" si="364"/>
        <v>0</v>
      </c>
      <c r="AV48" s="27">
        <f t="shared" si="365"/>
        <v>0</v>
      </c>
      <c r="AW48" s="27">
        <f t="shared" si="366"/>
        <v>0</v>
      </c>
      <c r="AX48" s="27">
        <f t="shared" si="367"/>
        <v>0</v>
      </c>
      <c r="AY48" s="27">
        <f t="shared" si="368"/>
        <v>0</v>
      </c>
      <c r="AZ48" s="27">
        <f t="shared" si="369"/>
        <v>0</v>
      </c>
      <c r="BA48" s="27">
        <f t="shared" si="370"/>
        <v>0</v>
      </c>
      <c r="BB48" s="27">
        <f t="shared" si="371"/>
        <v>0</v>
      </c>
      <c r="BD48" s="27">
        <f t="shared" si="372"/>
        <v>0</v>
      </c>
      <c r="BE48" s="27">
        <f t="shared" si="373"/>
        <v>0</v>
      </c>
      <c r="BF48" s="27">
        <f t="shared" si="374"/>
        <v>0</v>
      </c>
      <c r="BG48" s="27">
        <f t="shared" si="375"/>
        <v>0</v>
      </c>
      <c r="BH48" s="27">
        <f t="shared" si="376"/>
        <v>0</v>
      </c>
      <c r="BI48" s="27">
        <f t="shared" si="377"/>
        <v>0</v>
      </c>
      <c r="BJ48" s="27">
        <f t="shared" si="378"/>
        <v>0</v>
      </c>
      <c r="BN48" s="27">
        <f t="shared" si="379"/>
        <v>0</v>
      </c>
      <c r="BO48" s="27">
        <f t="shared" si="380"/>
        <v>0</v>
      </c>
      <c r="BP48" s="27">
        <f t="shared" si="381"/>
        <v>0</v>
      </c>
      <c r="BQ48" s="27">
        <f t="shared" si="382"/>
        <v>0</v>
      </c>
      <c r="BR48" s="27">
        <f t="shared" si="383"/>
        <v>0</v>
      </c>
      <c r="BS48" s="27">
        <f t="shared" si="384"/>
        <v>0</v>
      </c>
      <c r="BT48" s="27">
        <f t="shared" si="385"/>
        <v>0</v>
      </c>
      <c r="BV48" s="27">
        <f t="shared" si="386"/>
        <v>0</v>
      </c>
      <c r="BW48" s="27">
        <f t="shared" si="387"/>
        <v>0</v>
      </c>
      <c r="BX48" s="27">
        <f t="shared" si="388"/>
        <v>0</v>
      </c>
      <c r="BY48" s="27">
        <f t="shared" si="389"/>
        <v>0</v>
      </c>
      <c r="BZ48" s="27">
        <f t="shared" si="390"/>
        <v>0</v>
      </c>
      <c r="CA48" s="27">
        <f t="shared" si="391"/>
        <v>0</v>
      </c>
      <c r="CB48" s="27">
        <f t="shared" si="392"/>
        <v>0</v>
      </c>
      <c r="CD48" s="27">
        <f t="shared" si="393"/>
        <v>0</v>
      </c>
      <c r="CE48" s="27">
        <f t="shared" si="394"/>
        <v>0</v>
      </c>
      <c r="CF48" s="27">
        <f t="shared" si="395"/>
        <v>0</v>
      </c>
      <c r="CG48" s="27">
        <f t="shared" si="396"/>
        <v>0</v>
      </c>
      <c r="CH48" s="27">
        <f t="shared" si="397"/>
        <v>0</v>
      </c>
      <c r="CI48" s="27">
        <f t="shared" si="398"/>
        <v>0</v>
      </c>
      <c r="CJ48" s="27">
        <f t="shared" si="399"/>
        <v>0</v>
      </c>
      <c r="CN48" s="27">
        <f t="shared" si="400"/>
        <v>0</v>
      </c>
      <c r="CO48" s="27">
        <f t="shared" si="401"/>
        <v>0</v>
      </c>
      <c r="CP48" s="27">
        <f t="shared" si="402"/>
        <v>0</v>
      </c>
      <c r="CQ48" s="27">
        <f t="shared" si="403"/>
        <v>0</v>
      </c>
      <c r="CR48" s="27">
        <f t="shared" si="404"/>
        <v>0</v>
      </c>
      <c r="CS48" s="27">
        <f t="shared" si="405"/>
        <v>0</v>
      </c>
      <c r="CT48" s="27">
        <f t="shared" si="406"/>
        <v>0</v>
      </c>
      <c r="CV48" s="27">
        <f t="shared" si="407"/>
        <v>0</v>
      </c>
      <c r="CW48" s="27">
        <f t="shared" si="408"/>
        <v>0</v>
      </c>
      <c r="CX48" s="27">
        <f t="shared" si="409"/>
        <v>0</v>
      </c>
      <c r="CY48" s="27">
        <f t="shared" si="410"/>
        <v>0</v>
      </c>
      <c r="CZ48" s="27">
        <f t="shared" si="411"/>
        <v>0</v>
      </c>
      <c r="DA48" s="27">
        <f t="shared" si="412"/>
        <v>0</v>
      </c>
      <c r="DB48" s="27">
        <f t="shared" si="413"/>
        <v>0</v>
      </c>
      <c r="DD48" s="27">
        <f t="shared" si="414"/>
        <v>0</v>
      </c>
      <c r="DE48" s="27">
        <f t="shared" si="415"/>
        <v>0</v>
      </c>
      <c r="DF48" s="27">
        <f t="shared" si="416"/>
        <v>0</v>
      </c>
      <c r="DG48" s="27">
        <f t="shared" si="417"/>
        <v>0</v>
      </c>
      <c r="DH48" s="27">
        <f t="shared" si="418"/>
        <v>0</v>
      </c>
      <c r="DI48" s="27">
        <f t="shared" si="419"/>
        <v>0</v>
      </c>
      <c r="DJ48" s="27">
        <f t="shared" si="420"/>
        <v>0</v>
      </c>
      <c r="DN48" s="27">
        <f t="shared" si="421"/>
        <v>0</v>
      </c>
      <c r="DO48" s="27">
        <f t="shared" si="422"/>
        <v>0</v>
      </c>
      <c r="DP48" s="27">
        <f t="shared" si="423"/>
        <v>0</v>
      </c>
      <c r="DQ48" s="27">
        <f t="shared" si="424"/>
        <v>0</v>
      </c>
      <c r="DR48" s="27">
        <f t="shared" si="425"/>
        <v>0</v>
      </c>
      <c r="DS48" s="27">
        <f t="shared" si="426"/>
        <v>0</v>
      </c>
      <c r="DT48" s="27">
        <f t="shared" si="427"/>
        <v>0</v>
      </c>
      <c r="DV48" s="27">
        <f t="shared" si="428"/>
        <v>0</v>
      </c>
      <c r="DW48" s="27">
        <f t="shared" si="429"/>
        <v>0</v>
      </c>
      <c r="DX48" s="27">
        <f t="shared" si="430"/>
        <v>0</v>
      </c>
      <c r="DY48" s="27">
        <f t="shared" si="431"/>
        <v>0</v>
      </c>
      <c r="DZ48" s="27">
        <f t="shared" si="432"/>
        <v>0</v>
      </c>
      <c r="EA48" s="27">
        <f t="shared" si="433"/>
        <v>0</v>
      </c>
      <c r="EB48" s="27">
        <f t="shared" si="434"/>
        <v>0</v>
      </c>
      <c r="ED48" s="27">
        <f t="shared" si="435"/>
        <v>0</v>
      </c>
      <c r="EE48" s="27">
        <f t="shared" si="436"/>
        <v>0</v>
      </c>
      <c r="EF48" s="27">
        <f t="shared" si="437"/>
        <v>0</v>
      </c>
      <c r="EG48" s="27">
        <f t="shared" si="438"/>
        <v>0</v>
      </c>
      <c r="EH48" s="27">
        <f t="shared" si="439"/>
        <v>0</v>
      </c>
      <c r="EI48" s="27">
        <f t="shared" si="440"/>
        <v>0</v>
      </c>
      <c r="EJ48" s="27">
        <f t="shared" si="441"/>
        <v>0</v>
      </c>
      <c r="EN48" s="27">
        <f t="shared" si="442"/>
        <v>0</v>
      </c>
      <c r="EO48" s="27">
        <f t="shared" si="443"/>
        <v>0</v>
      </c>
      <c r="EP48" s="27">
        <f t="shared" si="444"/>
        <v>0</v>
      </c>
      <c r="EQ48" s="27">
        <f t="shared" si="445"/>
        <v>0</v>
      </c>
      <c r="ER48" s="27">
        <f t="shared" si="446"/>
        <v>0</v>
      </c>
      <c r="ES48" s="27">
        <f t="shared" si="447"/>
        <v>0</v>
      </c>
      <c r="ET48" s="27">
        <f t="shared" si="448"/>
        <v>0</v>
      </c>
      <c r="EV48" s="27">
        <f t="shared" si="449"/>
        <v>0</v>
      </c>
      <c r="EW48" s="27">
        <f t="shared" si="450"/>
        <v>0</v>
      </c>
      <c r="EX48" s="27">
        <f t="shared" si="451"/>
        <v>0</v>
      </c>
      <c r="EY48" s="27">
        <f t="shared" si="452"/>
        <v>0</v>
      </c>
      <c r="EZ48" s="27">
        <f t="shared" si="453"/>
        <v>0</v>
      </c>
      <c r="FA48" s="27">
        <f t="shared" si="454"/>
        <v>0</v>
      </c>
      <c r="FB48" s="27">
        <f t="shared" si="455"/>
        <v>0</v>
      </c>
      <c r="FD48" s="27">
        <f t="shared" si="456"/>
        <v>0</v>
      </c>
      <c r="FE48" s="27">
        <f t="shared" si="457"/>
        <v>0</v>
      </c>
      <c r="FF48" s="27">
        <f t="shared" si="458"/>
        <v>0</v>
      </c>
      <c r="FG48" s="27">
        <f t="shared" si="459"/>
        <v>0</v>
      </c>
      <c r="FH48" s="27">
        <f t="shared" si="460"/>
        <v>0</v>
      </c>
      <c r="FI48" s="27">
        <f t="shared" si="461"/>
        <v>0</v>
      </c>
      <c r="FJ48" s="27">
        <f t="shared" si="462"/>
        <v>0</v>
      </c>
      <c r="FN48" s="27">
        <f t="shared" si="463"/>
        <v>0</v>
      </c>
      <c r="FO48" s="27">
        <f t="shared" si="464"/>
        <v>0</v>
      </c>
      <c r="FP48" s="27">
        <f t="shared" si="465"/>
        <v>0</v>
      </c>
      <c r="FQ48" s="27">
        <f t="shared" si="466"/>
        <v>0</v>
      </c>
      <c r="FR48" s="27">
        <f t="shared" si="467"/>
        <v>0</v>
      </c>
      <c r="FS48" s="27">
        <f t="shared" si="468"/>
        <v>0</v>
      </c>
      <c r="FT48" s="27">
        <f t="shared" si="469"/>
        <v>0</v>
      </c>
      <c r="FV48" s="27">
        <f t="shared" si="470"/>
        <v>0</v>
      </c>
      <c r="FW48" s="27">
        <f t="shared" si="471"/>
        <v>0</v>
      </c>
      <c r="FX48" s="27">
        <f t="shared" si="472"/>
        <v>0</v>
      </c>
      <c r="FY48" s="27">
        <f t="shared" si="473"/>
        <v>0</v>
      </c>
      <c r="FZ48" s="27">
        <f t="shared" si="474"/>
        <v>0</v>
      </c>
      <c r="GA48" s="27">
        <f t="shared" si="475"/>
        <v>0</v>
      </c>
      <c r="GB48" s="27">
        <f t="shared" si="476"/>
        <v>0</v>
      </c>
      <c r="GD48" s="27">
        <f t="shared" si="477"/>
        <v>0</v>
      </c>
      <c r="GE48" s="27">
        <f t="shared" si="478"/>
        <v>0</v>
      </c>
      <c r="GF48" s="27">
        <f t="shared" si="479"/>
        <v>0</v>
      </c>
      <c r="GG48" s="27">
        <f t="shared" si="480"/>
        <v>0</v>
      </c>
      <c r="GH48" s="27">
        <f t="shared" si="481"/>
        <v>0</v>
      </c>
      <c r="GI48" s="27">
        <f t="shared" si="482"/>
        <v>0</v>
      </c>
      <c r="GJ48" s="27">
        <f t="shared" si="483"/>
        <v>0</v>
      </c>
      <c r="GN48" s="27">
        <f t="shared" si="484"/>
        <v>0</v>
      </c>
      <c r="GO48" s="27">
        <f t="shared" si="485"/>
        <v>0</v>
      </c>
      <c r="GP48" s="27">
        <f t="shared" si="486"/>
        <v>0</v>
      </c>
      <c r="GQ48" s="27">
        <f t="shared" si="487"/>
        <v>0</v>
      </c>
      <c r="GR48" s="27">
        <f t="shared" si="488"/>
        <v>0</v>
      </c>
      <c r="GS48" s="27">
        <f t="shared" si="489"/>
        <v>0</v>
      </c>
      <c r="GT48" s="27">
        <f t="shared" si="490"/>
        <v>0</v>
      </c>
      <c r="GV48" s="27">
        <f t="shared" si="491"/>
        <v>0</v>
      </c>
      <c r="GW48" s="27">
        <f t="shared" si="492"/>
        <v>0</v>
      </c>
      <c r="GX48" s="27">
        <f t="shared" si="493"/>
        <v>0</v>
      </c>
      <c r="GY48" s="27">
        <f t="shared" si="494"/>
        <v>0</v>
      </c>
      <c r="GZ48" s="27">
        <f t="shared" si="495"/>
        <v>0</v>
      </c>
      <c r="HA48" s="27">
        <f t="shared" si="496"/>
        <v>0</v>
      </c>
      <c r="HB48" s="27">
        <f t="shared" si="497"/>
        <v>0</v>
      </c>
      <c r="HD48" s="27">
        <f t="shared" si="498"/>
        <v>0</v>
      </c>
      <c r="HE48" s="27">
        <f t="shared" si="499"/>
        <v>0</v>
      </c>
      <c r="HF48" s="27">
        <f t="shared" si="500"/>
        <v>0</v>
      </c>
      <c r="HG48" s="27">
        <f t="shared" si="501"/>
        <v>0</v>
      </c>
      <c r="HH48" s="27">
        <f t="shared" si="502"/>
        <v>0</v>
      </c>
      <c r="HI48" s="27">
        <f t="shared" si="503"/>
        <v>0</v>
      </c>
      <c r="HJ48" s="27">
        <f t="shared" si="504"/>
        <v>0</v>
      </c>
      <c r="HN48" s="27">
        <f t="shared" si="347"/>
        <v>0</v>
      </c>
      <c r="HO48" s="27">
        <f t="shared" si="505"/>
        <v>0</v>
      </c>
      <c r="HP48" s="27">
        <f t="shared" si="506"/>
        <v>0</v>
      </c>
      <c r="HQ48" s="27">
        <f t="shared" si="507"/>
        <v>0</v>
      </c>
      <c r="HR48" s="27">
        <f t="shared" si="508"/>
        <v>0</v>
      </c>
      <c r="HS48" s="27">
        <f t="shared" si="509"/>
        <v>0</v>
      </c>
      <c r="HT48" s="27">
        <f t="shared" si="510"/>
        <v>0</v>
      </c>
      <c r="HV48" s="27">
        <f t="shared" si="511"/>
        <v>0</v>
      </c>
      <c r="HW48" s="27">
        <f t="shared" si="512"/>
        <v>0</v>
      </c>
      <c r="HX48" s="27">
        <f t="shared" si="513"/>
        <v>0</v>
      </c>
      <c r="HY48" s="27">
        <f t="shared" si="514"/>
        <v>0</v>
      </c>
      <c r="HZ48" s="27">
        <f t="shared" si="515"/>
        <v>0</v>
      </c>
      <c r="IA48" s="27">
        <f t="shared" si="516"/>
        <v>0</v>
      </c>
      <c r="IB48" s="27">
        <f t="shared" si="517"/>
        <v>0</v>
      </c>
      <c r="ID48" s="27">
        <f t="shared" si="518"/>
        <v>0</v>
      </c>
      <c r="IE48" s="27">
        <f t="shared" si="519"/>
        <v>0</v>
      </c>
      <c r="IF48" s="27">
        <f t="shared" si="520"/>
        <v>0</v>
      </c>
      <c r="IG48" s="27">
        <f t="shared" si="521"/>
        <v>0</v>
      </c>
      <c r="IH48" s="27">
        <f t="shared" si="522"/>
        <v>0</v>
      </c>
      <c r="II48" s="27">
        <f t="shared" si="523"/>
        <v>0</v>
      </c>
      <c r="IJ48" s="27">
        <f t="shared" si="524"/>
        <v>0</v>
      </c>
      <c r="IN48" s="27">
        <f t="shared" si="351"/>
        <v>0</v>
      </c>
      <c r="IO48" s="27">
        <f t="shared" si="525"/>
        <v>0</v>
      </c>
      <c r="IP48" s="27">
        <f t="shared" si="526"/>
        <v>0</v>
      </c>
      <c r="IQ48" s="27">
        <f t="shared" si="527"/>
        <v>0</v>
      </c>
      <c r="IR48" s="27">
        <f t="shared" si="528"/>
        <v>0</v>
      </c>
      <c r="IS48" s="27">
        <f t="shared" si="529"/>
        <v>0</v>
      </c>
      <c r="IT48" s="27">
        <f t="shared" si="530"/>
        <v>0</v>
      </c>
      <c r="IV48" s="27">
        <f t="shared" si="531"/>
        <v>0</v>
      </c>
      <c r="IW48" s="27">
        <f t="shared" si="532"/>
        <v>0</v>
      </c>
      <c r="IX48" s="27">
        <f t="shared" si="533"/>
        <v>0</v>
      </c>
      <c r="IY48" s="27">
        <f t="shared" si="534"/>
        <v>0</v>
      </c>
      <c r="IZ48" s="27">
        <f t="shared" si="535"/>
        <v>0</v>
      </c>
      <c r="JA48" s="27">
        <f t="shared" si="536"/>
        <v>0</v>
      </c>
      <c r="JB48" s="27">
        <f t="shared" si="537"/>
        <v>0</v>
      </c>
      <c r="JD48" s="27">
        <f t="shared" si="538"/>
        <v>0</v>
      </c>
      <c r="JE48" s="27">
        <f t="shared" si="539"/>
        <v>0</v>
      </c>
      <c r="JF48" s="27">
        <f t="shared" si="540"/>
        <v>0</v>
      </c>
      <c r="JG48" s="27">
        <f t="shared" si="541"/>
        <v>0</v>
      </c>
      <c r="JH48" s="27">
        <f t="shared" si="542"/>
        <v>0</v>
      </c>
      <c r="JI48" s="27">
        <f t="shared" si="543"/>
        <v>0</v>
      </c>
      <c r="JJ48" s="27">
        <f t="shared" si="544"/>
        <v>0</v>
      </c>
      <c r="JN48" s="27">
        <f t="shared" si="355"/>
        <v>0</v>
      </c>
      <c r="JO48" s="27">
        <f t="shared" si="545"/>
        <v>0</v>
      </c>
      <c r="JP48" s="27">
        <f t="shared" si="546"/>
        <v>0</v>
      </c>
      <c r="JQ48" s="27">
        <f t="shared" si="547"/>
        <v>0</v>
      </c>
      <c r="JR48" s="27">
        <f t="shared" si="548"/>
        <v>0</v>
      </c>
      <c r="JS48" s="27">
        <f t="shared" si="549"/>
        <v>0</v>
      </c>
      <c r="JT48" s="27">
        <f t="shared" si="550"/>
        <v>0</v>
      </c>
      <c r="JV48" s="27">
        <f t="shared" si="551"/>
        <v>0</v>
      </c>
      <c r="JW48" s="27">
        <f t="shared" si="552"/>
        <v>0</v>
      </c>
      <c r="JX48" s="27">
        <f t="shared" si="553"/>
        <v>0</v>
      </c>
      <c r="JY48" s="27">
        <f t="shared" si="554"/>
        <v>0</v>
      </c>
      <c r="JZ48" s="27">
        <f t="shared" si="555"/>
        <v>0</v>
      </c>
      <c r="KA48" s="27">
        <f t="shared" si="556"/>
        <v>0</v>
      </c>
      <c r="KB48" s="27">
        <f t="shared" si="557"/>
        <v>0</v>
      </c>
      <c r="KD48" s="27">
        <f t="shared" si="558"/>
        <v>0</v>
      </c>
      <c r="KE48" s="27">
        <f t="shared" si="559"/>
        <v>0</v>
      </c>
      <c r="KF48" s="27">
        <f t="shared" si="560"/>
        <v>0</v>
      </c>
      <c r="KG48" s="27">
        <f t="shared" si="561"/>
        <v>0</v>
      </c>
      <c r="KH48" s="27">
        <f t="shared" si="562"/>
        <v>0</v>
      </c>
      <c r="KI48" s="27">
        <f t="shared" si="563"/>
        <v>0</v>
      </c>
      <c r="KJ48" s="27">
        <f t="shared" si="564"/>
        <v>0</v>
      </c>
    </row>
    <row r="49" spans="1:296" x14ac:dyDescent="0.35">
      <c r="A49" s="32" t="s">
        <v>95</v>
      </c>
      <c r="B49" s="32"/>
      <c r="C49" s="32" t="s">
        <v>88</v>
      </c>
      <c r="D49" s="32"/>
      <c r="E49" s="32"/>
      <c r="F49" t="s">
        <v>233</v>
      </c>
      <c r="G49" t="s">
        <v>47</v>
      </c>
      <c r="H49" t="s">
        <v>233</v>
      </c>
      <c r="I49" t="s">
        <v>233</v>
      </c>
      <c r="J49" t="s">
        <v>233</v>
      </c>
      <c r="K49" t="s">
        <v>233</v>
      </c>
      <c r="L49" t="s">
        <v>233</v>
      </c>
      <c r="M49" t="s">
        <v>233</v>
      </c>
      <c r="N49" s="27">
        <f>[14]TRAC_rates!F57</f>
        <v>0</v>
      </c>
      <c r="O49" s="27">
        <f>[14]TRAC_rates!G57</f>
        <v>0</v>
      </c>
      <c r="P49" s="27">
        <f>[14]TRAC_rates!H57</f>
        <v>0</v>
      </c>
      <c r="Q49" s="27">
        <f>[14]TRAC_rates!I57</f>
        <v>0</v>
      </c>
      <c r="R49" s="27">
        <f>[14]TRAC_rates!J57</f>
        <v>0</v>
      </c>
      <c r="S49" s="27">
        <f>[14]TRAC_rates!K57</f>
        <v>0</v>
      </c>
      <c r="T49" s="27">
        <f>[14]TRAC_rates!L57</f>
        <v>0</v>
      </c>
      <c r="V49" s="27">
        <f>[14]TRAC_rates!N57</f>
        <v>0</v>
      </c>
      <c r="W49" s="27">
        <f>[14]TRAC_rates!O57</f>
        <v>0</v>
      </c>
      <c r="X49" s="27">
        <f>[14]TRAC_rates!P57</f>
        <v>0</v>
      </c>
      <c r="Y49" s="27">
        <f>[14]TRAC_rates!Q57</f>
        <v>0</v>
      </c>
      <c r="Z49" s="27">
        <f>[14]TRAC_rates!R57</f>
        <v>0</v>
      </c>
      <c r="AA49" s="27">
        <f>[14]TRAC_rates!S57</f>
        <v>0</v>
      </c>
      <c r="AB49" s="27">
        <f>[14]TRAC_rates!T57</f>
        <v>0</v>
      </c>
      <c r="AD49" s="27">
        <f>[14]TRAC_rates!V57</f>
        <v>0</v>
      </c>
      <c r="AE49" s="27">
        <f>[14]TRAC_rates!W57</f>
        <v>0</v>
      </c>
      <c r="AF49" s="27">
        <f>[14]TRAC_rates!X57</f>
        <v>0</v>
      </c>
      <c r="AG49" s="27">
        <f>[14]TRAC_rates!Y57</f>
        <v>0</v>
      </c>
      <c r="AH49" s="27">
        <f>[14]TRAC_rates!Z57</f>
        <v>0</v>
      </c>
      <c r="AI49" s="27">
        <f>[14]TRAC_rates!AA57</f>
        <v>0</v>
      </c>
      <c r="AJ49" s="27">
        <f>[14]TRAC_rates!AB57</f>
        <v>0</v>
      </c>
      <c r="AN49" s="27">
        <f t="shared" si="325"/>
        <v>0</v>
      </c>
      <c r="AO49" s="27">
        <f t="shared" si="359"/>
        <v>0</v>
      </c>
      <c r="AP49" s="27">
        <f t="shared" si="360"/>
        <v>0</v>
      </c>
      <c r="AQ49" s="27">
        <f t="shared" si="361"/>
        <v>0</v>
      </c>
      <c r="AR49" s="27">
        <f t="shared" si="362"/>
        <v>0</v>
      </c>
      <c r="AS49" s="27">
        <f t="shared" si="363"/>
        <v>0</v>
      </c>
      <c r="AT49" s="27">
        <f t="shared" si="364"/>
        <v>0</v>
      </c>
      <c r="AV49" s="27">
        <f t="shared" si="365"/>
        <v>0</v>
      </c>
      <c r="AW49" s="27">
        <f t="shared" si="366"/>
        <v>0</v>
      </c>
      <c r="AX49" s="27">
        <f t="shared" si="367"/>
        <v>0</v>
      </c>
      <c r="AY49" s="27">
        <f t="shared" si="368"/>
        <v>0</v>
      </c>
      <c r="AZ49" s="27">
        <f t="shared" si="369"/>
        <v>0</v>
      </c>
      <c r="BA49" s="27">
        <f t="shared" si="370"/>
        <v>0</v>
      </c>
      <c r="BB49" s="27">
        <f t="shared" si="371"/>
        <v>0</v>
      </c>
      <c r="BD49" s="27">
        <f t="shared" si="372"/>
        <v>0</v>
      </c>
      <c r="BE49" s="27">
        <f t="shared" si="373"/>
        <v>0</v>
      </c>
      <c r="BF49" s="27">
        <f t="shared" si="374"/>
        <v>0</v>
      </c>
      <c r="BG49" s="27">
        <f t="shared" si="375"/>
        <v>0</v>
      </c>
      <c r="BH49" s="27">
        <f t="shared" si="376"/>
        <v>0</v>
      </c>
      <c r="BI49" s="27">
        <f t="shared" si="377"/>
        <v>0</v>
      </c>
      <c r="BJ49" s="27">
        <f t="shared" si="378"/>
        <v>0</v>
      </c>
      <c r="BN49" s="27">
        <f t="shared" si="379"/>
        <v>0</v>
      </c>
      <c r="BO49" s="27">
        <f t="shared" si="380"/>
        <v>0</v>
      </c>
      <c r="BP49" s="27">
        <f t="shared" si="381"/>
        <v>0</v>
      </c>
      <c r="BQ49" s="27">
        <f t="shared" si="382"/>
        <v>0</v>
      </c>
      <c r="BR49" s="27">
        <f t="shared" si="383"/>
        <v>0</v>
      </c>
      <c r="BS49" s="27">
        <f t="shared" si="384"/>
        <v>0</v>
      </c>
      <c r="BT49" s="27">
        <f t="shared" si="385"/>
        <v>0</v>
      </c>
      <c r="BV49" s="27">
        <f t="shared" si="386"/>
        <v>0</v>
      </c>
      <c r="BW49" s="27">
        <f t="shared" si="387"/>
        <v>0</v>
      </c>
      <c r="BX49" s="27">
        <f t="shared" si="388"/>
        <v>0</v>
      </c>
      <c r="BY49" s="27">
        <f t="shared" si="389"/>
        <v>0</v>
      </c>
      <c r="BZ49" s="27">
        <f t="shared" si="390"/>
        <v>0</v>
      </c>
      <c r="CA49" s="27">
        <f t="shared" si="391"/>
        <v>0</v>
      </c>
      <c r="CB49" s="27">
        <f t="shared" si="392"/>
        <v>0</v>
      </c>
      <c r="CD49" s="27">
        <f t="shared" si="393"/>
        <v>0</v>
      </c>
      <c r="CE49" s="27">
        <f t="shared" si="394"/>
        <v>0</v>
      </c>
      <c r="CF49" s="27">
        <f t="shared" si="395"/>
        <v>0</v>
      </c>
      <c r="CG49" s="27">
        <f t="shared" si="396"/>
        <v>0</v>
      </c>
      <c r="CH49" s="27">
        <f t="shared" si="397"/>
        <v>0</v>
      </c>
      <c r="CI49" s="27">
        <f t="shared" si="398"/>
        <v>0</v>
      </c>
      <c r="CJ49" s="27">
        <f t="shared" si="399"/>
        <v>0</v>
      </c>
      <c r="CN49" s="27">
        <f t="shared" si="400"/>
        <v>0</v>
      </c>
      <c r="CO49" s="27">
        <f t="shared" si="401"/>
        <v>0</v>
      </c>
      <c r="CP49" s="27">
        <f t="shared" si="402"/>
        <v>0</v>
      </c>
      <c r="CQ49" s="27">
        <f t="shared" si="403"/>
        <v>0</v>
      </c>
      <c r="CR49" s="27">
        <f t="shared" si="404"/>
        <v>0</v>
      </c>
      <c r="CS49" s="27">
        <f t="shared" si="405"/>
        <v>0</v>
      </c>
      <c r="CT49" s="27">
        <f t="shared" si="406"/>
        <v>0</v>
      </c>
      <c r="CV49" s="27">
        <f t="shared" si="407"/>
        <v>0</v>
      </c>
      <c r="CW49" s="27">
        <f t="shared" si="408"/>
        <v>0</v>
      </c>
      <c r="CX49" s="27">
        <f t="shared" si="409"/>
        <v>0</v>
      </c>
      <c r="CY49" s="27">
        <f t="shared" si="410"/>
        <v>0</v>
      </c>
      <c r="CZ49" s="27">
        <f t="shared" si="411"/>
        <v>0</v>
      </c>
      <c r="DA49" s="27">
        <f t="shared" si="412"/>
        <v>0</v>
      </c>
      <c r="DB49" s="27">
        <f t="shared" si="413"/>
        <v>0</v>
      </c>
      <c r="DD49" s="27">
        <f t="shared" si="414"/>
        <v>0</v>
      </c>
      <c r="DE49" s="27">
        <f t="shared" si="415"/>
        <v>0</v>
      </c>
      <c r="DF49" s="27">
        <f t="shared" si="416"/>
        <v>0</v>
      </c>
      <c r="DG49" s="27">
        <f t="shared" si="417"/>
        <v>0</v>
      </c>
      <c r="DH49" s="27">
        <f t="shared" si="418"/>
        <v>0</v>
      </c>
      <c r="DI49" s="27">
        <f t="shared" si="419"/>
        <v>0</v>
      </c>
      <c r="DJ49" s="27">
        <f t="shared" si="420"/>
        <v>0</v>
      </c>
      <c r="DN49" s="27">
        <f t="shared" si="421"/>
        <v>0</v>
      </c>
      <c r="DO49" s="27">
        <f t="shared" si="422"/>
        <v>0</v>
      </c>
      <c r="DP49" s="27">
        <f t="shared" si="423"/>
        <v>0</v>
      </c>
      <c r="DQ49" s="27">
        <f t="shared" si="424"/>
        <v>0</v>
      </c>
      <c r="DR49" s="27">
        <f t="shared" si="425"/>
        <v>0</v>
      </c>
      <c r="DS49" s="27">
        <f t="shared" si="426"/>
        <v>0</v>
      </c>
      <c r="DT49" s="27">
        <f t="shared" si="427"/>
        <v>0</v>
      </c>
      <c r="DV49" s="27">
        <f t="shared" si="428"/>
        <v>0</v>
      </c>
      <c r="DW49" s="27">
        <f t="shared" si="429"/>
        <v>0</v>
      </c>
      <c r="DX49" s="27">
        <f t="shared" si="430"/>
        <v>0</v>
      </c>
      <c r="DY49" s="27">
        <f t="shared" si="431"/>
        <v>0</v>
      </c>
      <c r="DZ49" s="27">
        <f t="shared" si="432"/>
        <v>0</v>
      </c>
      <c r="EA49" s="27">
        <f t="shared" si="433"/>
        <v>0</v>
      </c>
      <c r="EB49" s="27">
        <f t="shared" si="434"/>
        <v>0</v>
      </c>
      <c r="ED49" s="27">
        <f t="shared" si="435"/>
        <v>0</v>
      </c>
      <c r="EE49" s="27">
        <f t="shared" si="436"/>
        <v>0</v>
      </c>
      <c r="EF49" s="27">
        <f t="shared" si="437"/>
        <v>0</v>
      </c>
      <c r="EG49" s="27">
        <f t="shared" si="438"/>
        <v>0</v>
      </c>
      <c r="EH49" s="27">
        <f t="shared" si="439"/>
        <v>0</v>
      </c>
      <c r="EI49" s="27">
        <f t="shared" si="440"/>
        <v>0</v>
      </c>
      <c r="EJ49" s="27">
        <f t="shared" si="441"/>
        <v>0</v>
      </c>
      <c r="EN49" s="27">
        <f t="shared" si="442"/>
        <v>0</v>
      </c>
      <c r="EO49" s="27">
        <f t="shared" si="443"/>
        <v>0</v>
      </c>
      <c r="EP49" s="27">
        <f t="shared" si="444"/>
        <v>0</v>
      </c>
      <c r="EQ49" s="27">
        <f t="shared" si="445"/>
        <v>0</v>
      </c>
      <c r="ER49" s="27">
        <f t="shared" si="446"/>
        <v>0</v>
      </c>
      <c r="ES49" s="27">
        <f t="shared" si="447"/>
        <v>0</v>
      </c>
      <c r="ET49" s="27">
        <f t="shared" si="448"/>
        <v>0</v>
      </c>
      <c r="EV49" s="27">
        <f t="shared" si="449"/>
        <v>0</v>
      </c>
      <c r="EW49" s="27">
        <f t="shared" si="450"/>
        <v>0</v>
      </c>
      <c r="EX49" s="27">
        <f t="shared" si="451"/>
        <v>0</v>
      </c>
      <c r="EY49" s="27">
        <f t="shared" si="452"/>
        <v>0</v>
      </c>
      <c r="EZ49" s="27">
        <f t="shared" si="453"/>
        <v>0</v>
      </c>
      <c r="FA49" s="27">
        <f t="shared" si="454"/>
        <v>0</v>
      </c>
      <c r="FB49" s="27">
        <f t="shared" si="455"/>
        <v>0</v>
      </c>
      <c r="FD49" s="27">
        <f t="shared" si="456"/>
        <v>0</v>
      </c>
      <c r="FE49" s="27">
        <f t="shared" si="457"/>
        <v>0</v>
      </c>
      <c r="FF49" s="27">
        <f t="shared" si="458"/>
        <v>0</v>
      </c>
      <c r="FG49" s="27">
        <f t="shared" si="459"/>
        <v>0</v>
      </c>
      <c r="FH49" s="27">
        <f t="shared" si="460"/>
        <v>0</v>
      </c>
      <c r="FI49" s="27">
        <f t="shared" si="461"/>
        <v>0</v>
      </c>
      <c r="FJ49" s="27">
        <f t="shared" si="462"/>
        <v>0</v>
      </c>
      <c r="FN49" s="27">
        <f t="shared" si="463"/>
        <v>0</v>
      </c>
      <c r="FO49" s="27">
        <f t="shared" si="464"/>
        <v>0</v>
      </c>
      <c r="FP49" s="27">
        <f t="shared" si="465"/>
        <v>0</v>
      </c>
      <c r="FQ49" s="27">
        <f t="shared" si="466"/>
        <v>0</v>
      </c>
      <c r="FR49" s="27">
        <f t="shared" si="467"/>
        <v>0</v>
      </c>
      <c r="FS49" s="27">
        <f t="shared" si="468"/>
        <v>0</v>
      </c>
      <c r="FT49" s="27">
        <f t="shared" si="469"/>
        <v>0</v>
      </c>
      <c r="FV49" s="27">
        <f t="shared" si="470"/>
        <v>0</v>
      </c>
      <c r="FW49" s="27">
        <f t="shared" si="471"/>
        <v>0</v>
      </c>
      <c r="FX49" s="27">
        <f t="shared" si="472"/>
        <v>0</v>
      </c>
      <c r="FY49" s="27">
        <f t="shared" si="473"/>
        <v>0</v>
      </c>
      <c r="FZ49" s="27">
        <f t="shared" si="474"/>
        <v>0</v>
      </c>
      <c r="GA49" s="27">
        <f t="shared" si="475"/>
        <v>0</v>
      </c>
      <c r="GB49" s="27">
        <f t="shared" si="476"/>
        <v>0</v>
      </c>
      <c r="GD49" s="27">
        <f t="shared" si="477"/>
        <v>0</v>
      </c>
      <c r="GE49" s="27">
        <f t="shared" si="478"/>
        <v>0</v>
      </c>
      <c r="GF49" s="27">
        <f t="shared" si="479"/>
        <v>0</v>
      </c>
      <c r="GG49" s="27">
        <f t="shared" si="480"/>
        <v>0</v>
      </c>
      <c r="GH49" s="27">
        <f t="shared" si="481"/>
        <v>0</v>
      </c>
      <c r="GI49" s="27">
        <f t="shared" si="482"/>
        <v>0</v>
      </c>
      <c r="GJ49" s="27">
        <f t="shared" si="483"/>
        <v>0</v>
      </c>
      <c r="GN49" s="27">
        <f t="shared" si="484"/>
        <v>0</v>
      </c>
      <c r="GO49" s="27">
        <f t="shared" si="485"/>
        <v>0</v>
      </c>
      <c r="GP49" s="27">
        <f t="shared" si="486"/>
        <v>0</v>
      </c>
      <c r="GQ49" s="27">
        <f t="shared" si="487"/>
        <v>0</v>
      </c>
      <c r="GR49" s="27">
        <f t="shared" si="488"/>
        <v>0</v>
      </c>
      <c r="GS49" s="27">
        <f t="shared" si="489"/>
        <v>0</v>
      </c>
      <c r="GT49" s="27">
        <f t="shared" si="490"/>
        <v>0</v>
      </c>
      <c r="GV49" s="27">
        <f t="shared" si="491"/>
        <v>0</v>
      </c>
      <c r="GW49" s="27">
        <f t="shared" si="492"/>
        <v>0</v>
      </c>
      <c r="GX49" s="27">
        <f t="shared" si="493"/>
        <v>0</v>
      </c>
      <c r="GY49" s="27">
        <f t="shared" si="494"/>
        <v>0</v>
      </c>
      <c r="GZ49" s="27">
        <f t="shared" si="495"/>
        <v>0</v>
      </c>
      <c r="HA49" s="27">
        <f t="shared" si="496"/>
        <v>0</v>
      </c>
      <c r="HB49" s="27">
        <f t="shared" si="497"/>
        <v>0</v>
      </c>
      <c r="HD49" s="27">
        <f t="shared" si="498"/>
        <v>0</v>
      </c>
      <c r="HE49" s="27">
        <f t="shared" si="499"/>
        <v>0</v>
      </c>
      <c r="HF49" s="27">
        <f t="shared" si="500"/>
        <v>0</v>
      </c>
      <c r="HG49" s="27">
        <f t="shared" si="501"/>
        <v>0</v>
      </c>
      <c r="HH49" s="27">
        <f t="shared" si="502"/>
        <v>0</v>
      </c>
      <c r="HI49" s="27">
        <f t="shared" si="503"/>
        <v>0</v>
      </c>
      <c r="HJ49" s="27">
        <f t="shared" si="504"/>
        <v>0</v>
      </c>
      <c r="HN49" s="27">
        <f t="shared" si="347"/>
        <v>0</v>
      </c>
      <c r="HO49" s="27">
        <f t="shared" si="505"/>
        <v>0</v>
      </c>
      <c r="HP49" s="27">
        <f t="shared" si="506"/>
        <v>0</v>
      </c>
      <c r="HQ49" s="27">
        <f t="shared" si="507"/>
        <v>0</v>
      </c>
      <c r="HR49" s="27">
        <f t="shared" si="508"/>
        <v>0</v>
      </c>
      <c r="HS49" s="27">
        <f t="shared" si="509"/>
        <v>0</v>
      </c>
      <c r="HT49" s="27">
        <f t="shared" si="510"/>
        <v>0</v>
      </c>
      <c r="HV49" s="27">
        <f t="shared" si="511"/>
        <v>0</v>
      </c>
      <c r="HW49" s="27">
        <f t="shared" si="512"/>
        <v>0</v>
      </c>
      <c r="HX49" s="27">
        <f t="shared" si="513"/>
        <v>0</v>
      </c>
      <c r="HY49" s="27">
        <f t="shared" si="514"/>
        <v>0</v>
      </c>
      <c r="HZ49" s="27">
        <f t="shared" si="515"/>
        <v>0</v>
      </c>
      <c r="IA49" s="27">
        <f t="shared" si="516"/>
        <v>0</v>
      </c>
      <c r="IB49" s="27">
        <f t="shared" si="517"/>
        <v>0</v>
      </c>
      <c r="ID49" s="27">
        <f t="shared" si="518"/>
        <v>0</v>
      </c>
      <c r="IE49" s="27">
        <f t="shared" si="519"/>
        <v>0</v>
      </c>
      <c r="IF49" s="27">
        <f t="shared" si="520"/>
        <v>0</v>
      </c>
      <c r="IG49" s="27">
        <f t="shared" si="521"/>
        <v>0</v>
      </c>
      <c r="IH49" s="27">
        <f t="shared" si="522"/>
        <v>0</v>
      </c>
      <c r="II49" s="27">
        <f t="shared" si="523"/>
        <v>0</v>
      </c>
      <c r="IJ49" s="27">
        <f t="shared" si="524"/>
        <v>0</v>
      </c>
      <c r="IN49" s="27">
        <f t="shared" si="351"/>
        <v>0</v>
      </c>
      <c r="IO49" s="27">
        <f t="shared" si="525"/>
        <v>0</v>
      </c>
      <c r="IP49" s="27">
        <f t="shared" si="526"/>
        <v>0</v>
      </c>
      <c r="IQ49" s="27">
        <f t="shared" si="527"/>
        <v>0</v>
      </c>
      <c r="IR49" s="27">
        <f t="shared" si="528"/>
        <v>0</v>
      </c>
      <c r="IS49" s="27">
        <f t="shared" si="529"/>
        <v>0</v>
      </c>
      <c r="IT49" s="27">
        <f t="shared" si="530"/>
        <v>0</v>
      </c>
      <c r="IV49" s="27">
        <f t="shared" si="531"/>
        <v>0</v>
      </c>
      <c r="IW49" s="27">
        <f t="shared" si="532"/>
        <v>0</v>
      </c>
      <c r="IX49" s="27">
        <f t="shared" si="533"/>
        <v>0</v>
      </c>
      <c r="IY49" s="27">
        <f t="shared" si="534"/>
        <v>0</v>
      </c>
      <c r="IZ49" s="27">
        <f t="shared" si="535"/>
        <v>0</v>
      </c>
      <c r="JA49" s="27">
        <f t="shared" si="536"/>
        <v>0</v>
      </c>
      <c r="JB49" s="27">
        <f t="shared" si="537"/>
        <v>0</v>
      </c>
      <c r="JD49" s="27">
        <f t="shared" si="538"/>
        <v>0</v>
      </c>
      <c r="JE49" s="27">
        <f t="shared" si="539"/>
        <v>0</v>
      </c>
      <c r="JF49" s="27">
        <f t="shared" si="540"/>
        <v>0</v>
      </c>
      <c r="JG49" s="27">
        <f t="shared" si="541"/>
        <v>0</v>
      </c>
      <c r="JH49" s="27">
        <f t="shared" si="542"/>
        <v>0</v>
      </c>
      <c r="JI49" s="27">
        <f t="shared" si="543"/>
        <v>0</v>
      </c>
      <c r="JJ49" s="27">
        <f t="shared" si="544"/>
        <v>0</v>
      </c>
      <c r="JN49" s="27">
        <f t="shared" si="355"/>
        <v>0</v>
      </c>
      <c r="JO49" s="27">
        <f t="shared" si="545"/>
        <v>0</v>
      </c>
      <c r="JP49" s="27">
        <f t="shared" si="546"/>
        <v>0</v>
      </c>
      <c r="JQ49" s="27">
        <f t="shared" si="547"/>
        <v>0</v>
      </c>
      <c r="JR49" s="27">
        <f t="shared" si="548"/>
        <v>0</v>
      </c>
      <c r="JS49" s="27">
        <f t="shared" si="549"/>
        <v>0</v>
      </c>
      <c r="JT49" s="27">
        <f t="shared" si="550"/>
        <v>0</v>
      </c>
      <c r="JV49" s="27">
        <f t="shared" si="551"/>
        <v>0</v>
      </c>
      <c r="JW49" s="27">
        <f t="shared" si="552"/>
        <v>0</v>
      </c>
      <c r="JX49" s="27">
        <f t="shared" si="553"/>
        <v>0</v>
      </c>
      <c r="JY49" s="27">
        <f t="shared" si="554"/>
        <v>0</v>
      </c>
      <c r="JZ49" s="27">
        <f t="shared" si="555"/>
        <v>0</v>
      </c>
      <c r="KA49" s="27">
        <f t="shared" si="556"/>
        <v>0</v>
      </c>
      <c r="KB49" s="27">
        <f t="shared" si="557"/>
        <v>0</v>
      </c>
      <c r="KD49" s="27">
        <f t="shared" si="558"/>
        <v>0</v>
      </c>
      <c r="KE49" s="27">
        <f t="shared" si="559"/>
        <v>0</v>
      </c>
      <c r="KF49" s="27">
        <f t="shared" si="560"/>
        <v>0</v>
      </c>
      <c r="KG49" s="27">
        <f t="shared" si="561"/>
        <v>0</v>
      </c>
      <c r="KH49" s="27">
        <f t="shared" si="562"/>
        <v>0</v>
      </c>
      <c r="KI49" s="27">
        <f t="shared" si="563"/>
        <v>0</v>
      </c>
      <c r="KJ49" s="27">
        <f t="shared" si="564"/>
        <v>0</v>
      </c>
    </row>
    <row r="50" spans="1:296" x14ac:dyDescent="0.35">
      <c r="A50" s="32" t="s">
        <v>96</v>
      </c>
      <c r="B50" s="32"/>
      <c r="C50" s="32" t="s">
        <v>88</v>
      </c>
      <c r="D50" s="32"/>
      <c r="E50" s="32"/>
      <c r="F50" t="s">
        <v>234</v>
      </c>
      <c r="G50" t="s">
        <v>233</v>
      </c>
      <c r="H50" t="s">
        <v>233</v>
      </c>
      <c r="I50" t="s">
        <v>233</v>
      </c>
      <c r="J50" t="s">
        <v>233</v>
      </c>
      <c r="K50" t="s">
        <v>233</v>
      </c>
      <c r="L50" t="s">
        <v>233</v>
      </c>
      <c r="M50" t="s">
        <v>233</v>
      </c>
      <c r="N50" s="27">
        <f>[14]TRAC_rates!F58</f>
        <v>0.84315064581485788</v>
      </c>
      <c r="O50" s="27">
        <f>[14]TRAC_rates!G58</f>
        <v>0.56643326674517724</v>
      </c>
      <c r="P50" s="27">
        <f>[14]TRAC_rates!H58</f>
        <v>0.36160677251536255</v>
      </c>
      <c r="Q50" s="27">
        <f>[14]TRAC_rates!I58</f>
        <v>0.5805219420841321</v>
      </c>
      <c r="R50" s="27">
        <f>[14]TRAC_rates!J58</f>
        <v>0.74140965592541574</v>
      </c>
      <c r="S50" s="27">
        <f>[14]TRAC_rates!K58</f>
        <v>0.4457787124002362</v>
      </c>
      <c r="T50" s="27">
        <f>[14]TRAC_rates!L58</f>
        <v>0.60490126501369523</v>
      </c>
      <c r="V50" s="27">
        <f>[14]TRAC_rates!N58</f>
        <v>1.4747386060620706</v>
      </c>
      <c r="W50" s="27">
        <f>[14]TRAC_rates!O58</f>
        <v>0.81394275302382957</v>
      </c>
      <c r="X50" s="27">
        <f>[14]TRAC_rates!P58</f>
        <v>1.024220391395062</v>
      </c>
      <c r="Y50" s="27">
        <f>[14]TRAC_rates!Q58</f>
        <v>0.81773996190085985</v>
      </c>
      <c r="Z50" s="27">
        <f>[14]TRAC_rates!R58</f>
        <v>0.94065819731233047</v>
      </c>
      <c r="AA50" s="27">
        <f>[14]TRAC_rates!S58</f>
        <v>0.90013563469035851</v>
      </c>
      <c r="AB50" s="27">
        <f>[14]TRAC_rates!T58</f>
        <v>0.95116916271107654</v>
      </c>
      <c r="AD50" s="27">
        <f>[14]TRAC_rates!V58</f>
        <v>1.2361962362735495</v>
      </c>
      <c r="AE50" s="27">
        <f>[14]TRAC_rates!W58</f>
        <v>0.779664671720392</v>
      </c>
      <c r="AF50" s="27">
        <f>[14]TRAC_rates!X58</f>
        <v>0.8187618396810421</v>
      </c>
      <c r="AG50" s="27">
        <f>[14]TRAC_rates!Y58</f>
        <v>0.79681532398798172</v>
      </c>
      <c r="AH50" s="27">
        <f>[14]TRAC_rates!Z58</f>
        <v>0.88173008171791278</v>
      </c>
      <c r="AI50" s="27">
        <f>[14]TRAC_rates!AA58</f>
        <v>0.8302736419051524</v>
      </c>
      <c r="AJ50" s="27">
        <f>[14]TRAC_rates!AB58</f>
        <v>0.87355767181790256</v>
      </c>
      <c r="AN50" s="27">
        <f t="shared" si="325"/>
        <v>0</v>
      </c>
      <c r="AO50" s="27">
        <f t="shared" si="359"/>
        <v>0</v>
      </c>
      <c r="AP50" s="27">
        <f t="shared" si="360"/>
        <v>0</v>
      </c>
      <c r="AQ50" s="27">
        <f t="shared" si="361"/>
        <v>0</v>
      </c>
      <c r="AR50" s="27">
        <f t="shared" si="362"/>
        <v>0</v>
      </c>
      <c r="AS50" s="27">
        <f t="shared" si="363"/>
        <v>0</v>
      </c>
      <c r="AT50" s="27">
        <f t="shared" si="364"/>
        <v>0</v>
      </c>
      <c r="AV50" s="27">
        <f t="shared" si="365"/>
        <v>0</v>
      </c>
      <c r="AW50" s="27">
        <f t="shared" si="366"/>
        <v>0</v>
      </c>
      <c r="AX50" s="27">
        <f t="shared" si="367"/>
        <v>0</v>
      </c>
      <c r="AY50" s="27">
        <f t="shared" si="368"/>
        <v>0</v>
      </c>
      <c r="AZ50" s="27">
        <f t="shared" si="369"/>
        <v>0</v>
      </c>
      <c r="BA50" s="27">
        <f t="shared" si="370"/>
        <v>0</v>
      </c>
      <c r="BB50" s="27">
        <f t="shared" si="371"/>
        <v>0</v>
      </c>
      <c r="BD50" s="27">
        <f t="shared" si="372"/>
        <v>0</v>
      </c>
      <c r="BE50" s="27">
        <f t="shared" si="373"/>
        <v>0</v>
      </c>
      <c r="BF50" s="27">
        <f t="shared" si="374"/>
        <v>0</v>
      </c>
      <c r="BG50" s="27">
        <f t="shared" si="375"/>
        <v>0</v>
      </c>
      <c r="BH50" s="27">
        <f t="shared" si="376"/>
        <v>0</v>
      </c>
      <c r="BI50" s="27">
        <f t="shared" si="377"/>
        <v>0</v>
      </c>
      <c r="BJ50" s="27">
        <f t="shared" si="378"/>
        <v>0</v>
      </c>
      <c r="BN50" s="27">
        <f t="shared" si="379"/>
        <v>0</v>
      </c>
      <c r="BO50" s="27">
        <f t="shared" si="380"/>
        <v>0</v>
      </c>
      <c r="BP50" s="27">
        <f t="shared" si="381"/>
        <v>0</v>
      </c>
      <c r="BQ50" s="27">
        <f t="shared" si="382"/>
        <v>0</v>
      </c>
      <c r="BR50" s="27">
        <f t="shared" si="383"/>
        <v>0</v>
      </c>
      <c r="BS50" s="27">
        <f t="shared" si="384"/>
        <v>0</v>
      </c>
      <c r="BT50" s="27">
        <f t="shared" si="385"/>
        <v>0</v>
      </c>
      <c r="BV50" s="27">
        <f t="shared" si="386"/>
        <v>0</v>
      </c>
      <c r="BW50" s="27">
        <f t="shared" si="387"/>
        <v>0</v>
      </c>
      <c r="BX50" s="27">
        <f t="shared" si="388"/>
        <v>0</v>
      </c>
      <c r="BY50" s="27">
        <f t="shared" si="389"/>
        <v>0</v>
      </c>
      <c r="BZ50" s="27">
        <f t="shared" si="390"/>
        <v>0</v>
      </c>
      <c r="CA50" s="27">
        <f t="shared" si="391"/>
        <v>0</v>
      </c>
      <c r="CB50" s="27">
        <f t="shared" si="392"/>
        <v>0</v>
      </c>
      <c r="CD50" s="27">
        <f t="shared" si="393"/>
        <v>0</v>
      </c>
      <c r="CE50" s="27">
        <f t="shared" si="394"/>
        <v>0</v>
      </c>
      <c r="CF50" s="27">
        <f t="shared" si="395"/>
        <v>0</v>
      </c>
      <c r="CG50" s="27">
        <f t="shared" si="396"/>
        <v>0</v>
      </c>
      <c r="CH50" s="27">
        <f t="shared" si="397"/>
        <v>0</v>
      </c>
      <c r="CI50" s="27">
        <f t="shared" si="398"/>
        <v>0</v>
      </c>
      <c r="CJ50" s="27">
        <f t="shared" si="399"/>
        <v>0</v>
      </c>
      <c r="CN50" s="27">
        <f t="shared" si="400"/>
        <v>0</v>
      </c>
      <c r="CO50" s="27">
        <f t="shared" si="401"/>
        <v>0</v>
      </c>
      <c r="CP50" s="27">
        <f t="shared" si="402"/>
        <v>0</v>
      </c>
      <c r="CQ50" s="27">
        <f t="shared" si="403"/>
        <v>0</v>
      </c>
      <c r="CR50" s="27">
        <f t="shared" si="404"/>
        <v>0</v>
      </c>
      <c r="CS50" s="27">
        <f t="shared" si="405"/>
        <v>0</v>
      </c>
      <c r="CT50" s="27">
        <f t="shared" si="406"/>
        <v>0</v>
      </c>
      <c r="CV50" s="27">
        <f t="shared" si="407"/>
        <v>0</v>
      </c>
      <c r="CW50" s="27">
        <f t="shared" si="408"/>
        <v>0</v>
      </c>
      <c r="CX50" s="27">
        <f t="shared" si="409"/>
        <v>0</v>
      </c>
      <c r="CY50" s="27">
        <f t="shared" si="410"/>
        <v>0</v>
      </c>
      <c r="CZ50" s="27">
        <f t="shared" si="411"/>
        <v>0</v>
      </c>
      <c r="DA50" s="27">
        <f t="shared" si="412"/>
        <v>0</v>
      </c>
      <c r="DB50" s="27">
        <f t="shared" si="413"/>
        <v>0</v>
      </c>
      <c r="DD50" s="27">
        <f t="shared" si="414"/>
        <v>0</v>
      </c>
      <c r="DE50" s="27">
        <f t="shared" si="415"/>
        <v>0</v>
      </c>
      <c r="DF50" s="27">
        <f t="shared" si="416"/>
        <v>0</v>
      </c>
      <c r="DG50" s="27">
        <f t="shared" si="417"/>
        <v>0</v>
      </c>
      <c r="DH50" s="27">
        <f t="shared" si="418"/>
        <v>0</v>
      </c>
      <c r="DI50" s="27">
        <f t="shared" si="419"/>
        <v>0</v>
      </c>
      <c r="DJ50" s="27">
        <f t="shared" si="420"/>
        <v>0</v>
      </c>
      <c r="DN50" s="27">
        <f t="shared" si="421"/>
        <v>0.84315064581485788</v>
      </c>
      <c r="DO50" s="27">
        <f t="shared" si="422"/>
        <v>0.56643326674517724</v>
      </c>
      <c r="DP50" s="27">
        <f t="shared" si="423"/>
        <v>0.36160677251536255</v>
      </c>
      <c r="DQ50" s="27">
        <f t="shared" si="424"/>
        <v>0.5805219420841321</v>
      </c>
      <c r="DR50" s="27">
        <f t="shared" si="425"/>
        <v>0.74140965592541574</v>
      </c>
      <c r="DS50" s="27">
        <f t="shared" si="426"/>
        <v>0.4457787124002362</v>
      </c>
      <c r="DT50" s="27">
        <f t="shared" si="427"/>
        <v>0.60490126501369523</v>
      </c>
      <c r="DV50" s="27">
        <f t="shared" si="428"/>
        <v>1.4747386060620706</v>
      </c>
      <c r="DW50" s="27">
        <f t="shared" si="429"/>
        <v>0.81394275302382957</v>
      </c>
      <c r="DX50" s="27">
        <f t="shared" si="430"/>
        <v>1.024220391395062</v>
      </c>
      <c r="DY50" s="27">
        <f t="shared" si="431"/>
        <v>0.81773996190085985</v>
      </c>
      <c r="DZ50" s="27">
        <f t="shared" si="432"/>
        <v>0.94065819731233047</v>
      </c>
      <c r="EA50" s="27">
        <f t="shared" si="433"/>
        <v>0.90013563469035851</v>
      </c>
      <c r="EB50" s="27">
        <f t="shared" si="434"/>
        <v>0.95116916271107654</v>
      </c>
      <c r="ED50" s="27">
        <f t="shared" si="435"/>
        <v>1.2361962362735495</v>
      </c>
      <c r="EE50" s="27">
        <f t="shared" si="436"/>
        <v>0.779664671720392</v>
      </c>
      <c r="EF50" s="27">
        <f t="shared" si="437"/>
        <v>0.8187618396810421</v>
      </c>
      <c r="EG50" s="27">
        <f t="shared" si="438"/>
        <v>0.79681532398798172</v>
      </c>
      <c r="EH50" s="27">
        <f t="shared" si="439"/>
        <v>0.88173008171791278</v>
      </c>
      <c r="EI50" s="27">
        <f t="shared" si="440"/>
        <v>0.8302736419051524</v>
      </c>
      <c r="EJ50" s="27">
        <f t="shared" si="441"/>
        <v>0.87355767181790256</v>
      </c>
      <c r="EN50" s="27">
        <f t="shared" si="442"/>
        <v>0.84315064581485788</v>
      </c>
      <c r="EO50" s="27">
        <f t="shared" si="443"/>
        <v>0.56643326674517724</v>
      </c>
      <c r="EP50" s="27">
        <f t="shared" si="444"/>
        <v>0.36160677251536255</v>
      </c>
      <c r="EQ50" s="27">
        <f t="shared" si="445"/>
        <v>0.5805219420841321</v>
      </c>
      <c r="ER50" s="27">
        <f t="shared" si="446"/>
        <v>0.74140965592541574</v>
      </c>
      <c r="ES50" s="27">
        <f t="shared" si="447"/>
        <v>0.4457787124002362</v>
      </c>
      <c r="ET50" s="27">
        <f t="shared" si="448"/>
        <v>0.60490126501369523</v>
      </c>
      <c r="EV50" s="27">
        <f t="shared" si="449"/>
        <v>1.4747386060620706</v>
      </c>
      <c r="EW50" s="27">
        <f t="shared" si="450"/>
        <v>0.81394275302382957</v>
      </c>
      <c r="EX50" s="27">
        <f t="shared" si="451"/>
        <v>1.024220391395062</v>
      </c>
      <c r="EY50" s="27">
        <f t="shared" si="452"/>
        <v>0.81773996190085985</v>
      </c>
      <c r="EZ50" s="27">
        <f t="shared" si="453"/>
        <v>0.94065819731233047</v>
      </c>
      <c r="FA50" s="27">
        <f t="shared" si="454"/>
        <v>0.90013563469035851</v>
      </c>
      <c r="FB50" s="27">
        <f t="shared" si="455"/>
        <v>0.95116916271107654</v>
      </c>
      <c r="FD50" s="27">
        <f t="shared" si="456"/>
        <v>1.2361962362735495</v>
      </c>
      <c r="FE50" s="27">
        <f t="shared" si="457"/>
        <v>0.779664671720392</v>
      </c>
      <c r="FF50" s="27">
        <f t="shared" si="458"/>
        <v>0.8187618396810421</v>
      </c>
      <c r="FG50" s="27">
        <f t="shared" si="459"/>
        <v>0.79681532398798172</v>
      </c>
      <c r="FH50" s="27">
        <f t="shared" si="460"/>
        <v>0.88173008171791278</v>
      </c>
      <c r="FI50" s="27">
        <f t="shared" si="461"/>
        <v>0.8302736419051524</v>
      </c>
      <c r="FJ50" s="27">
        <f t="shared" si="462"/>
        <v>0.87355767181790256</v>
      </c>
      <c r="FN50" s="27">
        <f t="shared" si="463"/>
        <v>0.84315064581485788</v>
      </c>
      <c r="FO50" s="27">
        <f t="shared" si="464"/>
        <v>0.56643326674517724</v>
      </c>
      <c r="FP50" s="27">
        <f t="shared" si="465"/>
        <v>0.36160677251536255</v>
      </c>
      <c r="FQ50" s="27">
        <f t="shared" si="466"/>
        <v>0.5805219420841321</v>
      </c>
      <c r="FR50" s="27">
        <f t="shared" si="467"/>
        <v>0.74140965592541574</v>
      </c>
      <c r="FS50" s="27">
        <f t="shared" si="468"/>
        <v>0.4457787124002362</v>
      </c>
      <c r="FT50" s="27">
        <f t="shared" si="469"/>
        <v>0.60490126501369523</v>
      </c>
      <c r="FV50" s="27">
        <f t="shared" si="470"/>
        <v>1.4747386060620706</v>
      </c>
      <c r="FW50" s="27">
        <f t="shared" si="471"/>
        <v>0.81394275302382957</v>
      </c>
      <c r="FX50" s="27">
        <f t="shared" si="472"/>
        <v>1.024220391395062</v>
      </c>
      <c r="FY50" s="27">
        <f t="shared" si="473"/>
        <v>0.81773996190085985</v>
      </c>
      <c r="FZ50" s="27">
        <f t="shared" si="474"/>
        <v>0.94065819731233047</v>
      </c>
      <c r="GA50" s="27">
        <f t="shared" si="475"/>
        <v>0.90013563469035851</v>
      </c>
      <c r="GB50" s="27">
        <f t="shared" si="476"/>
        <v>0.95116916271107654</v>
      </c>
      <c r="GD50" s="27">
        <f t="shared" si="477"/>
        <v>1.2361962362735495</v>
      </c>
      <c r="GE50" s="27">
        <f t="shared" si="478"/>
        <v>0.779664671720392</v>
      </c>
      <c r="GF50" s="27">
        <f t="shared" si="479"/>
        <v>0.8187618396810421</v>
      </c>
      <c r="GG50" s="27">
        <f t="shared" si="480"/>
        <v>0.79681532398798172</v>
      </c>
      <c r="GH50" s="27">
        <f t="shared" si="481"/>
        <v>0.88173008171791278</v>
      </c>
      <c r="GI50" s="27">
        <f t="shared" si="482"/>
        <v>0.8302736419051524</v>
      </c>
      <c r="GJ50" s="27">
        <f t="shared" si="483"/>
        <v>0.87355767181790256</v>
      </c>
      <c r="GN50" s="27">
        <f t="shared" si="484"/>
        <v>0.84315064581485788</v>
      </c>
      <c r="GO50" s="27">
        <f t="shared" si="485"/>
        <v>0.56643326674517724</v>
      </c>
      <c r="GP50" s="27">
        <f t="shared" si="486"/>
        <v>0.36160677251536255</v>
      </c>
      <c r="GQ50" s="27">
        <f t="shared" si="487"/>
        <v>0.5805219420841321</v>
      </c>
      <c r="GR50" s="27">
        <f t="shared" si="488"/>
        <v>0.74140965592541574</v>
      </c>
      <c r="GS50" s="27">
        <f t="shared" si="489"/>
        <v>0.4457787124002362</v>
      </c>
      <c r="GT50" s="27">
        <f t="shared" si="490"/>
        <v>0.60490126501369523</v>
      </c>
      <c r="GV50" s="27">
        <f t="shared" si="491"/>
        <v>1.4747386060620706</v>
      </c>
      <c r="GW50" s="27">
        <f t="shared" si="492"/>
        <v>0.81394275302382957</v>
      </c>
      <c r="GX50" s="27">
        <f t="shared" si="493"/>
        <v>1.024220391395062</v>
      </c>
      <c r="GY50" s="27">
        <f t="shared" si="494"/>
        <v>0.81773996190085985</v>
      </c>
      <c r="GZ50" s="27">
        <f t="shared" si="495"/>
        <v>0.94065819731233047</v>
      </c>
      <c r="HA50" s="27">
        <f t="shared" si="496"/>
        <v>0.90013563469035851</v>
      </c>
      <c r="HB50" s="27">
        <f t="shared" si="497"/>
        <v>0.95116916271107654</v>
      </c>
      <c r="HD50" s="27">
        <f t="shared" si="498"/>
        <v>1.2361962362735495</v>
      </c>
      <c r="HE50" s="27">
        <f t="shared" si="499"/>
        <v>0.779664671720392</v>
      </c>
      <c r="HF50" s="27">
        <f t="shared" si="500"/>
        <v>0.8187618396810421</v>
      </c>
      <c r="HG50" s="27">
        <f t="shared" si="501"/>
        <v>0.79681532398798172</v>
      </c>
      <c r="HH50" s="27">
        <f t="shared" si="502"/>
        <v>0.88173008171791278</v>
      </c>
      <c r="HI50" s="27">
        <f t="shared" si="503"/>
        <v>0.8302736419051524</v>
      </c>
      <c r="HJ50" s="27">
        <f t="shared" si="504"/>
        <v>0.87355767181790256</v>
      </c>
      <c r="HN50" s="27">
        <f t="shared" si="347"/>
        <v>0.84315064581485788</v>
      </c>
      <c r="HO50" s="27">
        <f t="shared" si="505"/>
        <v>0.56643326674517724</v>
      </c>
      <c r="HP50" s="27">
        <f t="shared" si="506"/>
        <v>0.36160677251536255</v>
      </c>
      <c r="HQ50" s="27">
        <f t="shared" si="507"/>
        <v>0.5805219420841321</v>
      </c>
      <c r="HR50" s="27">
        <f t="shared" si="508"/>
        <v>0.74140965592541574</v>
      </c>
      <c r="HS50" s="27">
        <f t="shared" si="509"/>
        <v>0.4457787124002362</v>
      </c>
      <c r="HT50" s="27">
        <f t="shared" si="510"/>
        <v>0.60490126501369523</v>
      </c>
      <c r="HV50" s="27">
        <f t="shared" si="511"/>
        <v>1.4747386060620706</v>
      </c>
      <c r="HW50" s="27">
        <f t="shared" si="512"/>
        <v>0.81394275302382957</v>
      </c>
      <c r="HX50" s="27">
        <f t="shared" si="513"/>
        <v>1.024220391395062</v>
      </c>
      <c r="HY50" s="27">
        <f t="shared" si="514"/>
        <v>0.81773996190085985</v>
      </c>
      <c r="HZ50" s="27">
        <f t="shared" si="515"/>
        <v>0.94065819731233047</v>
      </c>
      <c r="IA50" s="27">
        <f t="shared" si="516"/>
        <v>0.90013563469035851</v>
      </c>
      <c r="IB50" s="27">
        <f t="shared" si="517"/>
        <v>0.95116916271107654</v>
      </c>
      <c r="ID50" s="27">
        <f t="shared" si="518"/>
        <v>1.2361962362735495</v>
      </c>
      <c r="IE50" s="27">
        <f t="shared" si="519"/>
        <v>0.779664671720392</v>
      </c>
      <c r="IF50" s="27">
        <f t="shared" si="520"/>
        <v>0.8187618396810421</v>
      </c>
      <c r="IG50" s="27">
        <f t="shared" si="521"/>
        <v>0.79681532398798172</v>
      </c>
      <c r="IH50" s="27">
        <f t="shared" si="522"/>
        <v>0.88173008171791278</v>
      </c>
      <c r="II50" s="27">
        <f t="shared" si="523"/>
        <v>0.8302736419051524</v>
      </c>
      <c r="IJ50" s="27">
        <f t="shared" si="524"/>
        <v>0.87355767181790256</v>
      </c>
      <c r="IN50" s="27">
        <f t="shared" si="351"/>
        <v>0.84315064581485788</v>
      </c>
      <c r="IO50" s="27">
        <f t="shared" si="525"/>
        <v>0.56643326674517724</v>
      </c>
      <c r="IP50" s="27">
        <f t="shared" si="526"/>
        <v>0.36160677251536255</v>
      </c>
      <c r="IQ50" s="27">
        <f t="shared" si="527"/>
        <v>0.5805219420841321</v>
      </c>
      <c r="IR50" s="27">
        <f t="shared" si="528"/>
        <v>0.74140965592541574</v>
      </c>
      <c r="IS50" s="27">
        <f t="shared" si="529"/>
        <v>0.4457787124002362</v>
      </c>
      <c r="IT50" s="27">
        <f t="shared" si="530"/>
        <v>0.60490126501369523</v>
      </c>
      <c r="IV50" s="27">
        <f t="shared" si="531"/>
        <v>1.4747386060620706</v>
      </c>
      <c r="IW50" s="27">
        <f t="shared" si="532"/>
        <v>0.81394275302382957</v>
      </c>
      <c r="IX50" s="27">
        <f t="shared" si="533"/>
        <v>1.024220391395062</v>
      </c>
      <c r="IY50" s="27">
        <f t="shared" si="534"/>
        <v>0.81773996190085985</v>
      </c>
      <c r="IZ50" s="27">
        <f t="shared" si="535"/>
        <v>0.94065819731233047</v>
      </c>
      <c r="JA50" s="27">
        <f t="shared" si="536"/>
        <v>0.90013563469035851</v>
      </c>
      <c r="JB50" s="27">
        <f t="shared" si="537"/>
        <v>0.95116916271107654</v>
      </c>
      <c r="JD50" s="27">
        <f t="shared" si="538"/>
        <v>1.2361962362735495</v>
      </c>
      <c r="JE50" s="27">
        <f t="shared" si="539"/>
        <v>0.779664671720392</v>
      </c>
      <c r="JF50" s="27">
        <f t="shared" si="540"/>
        <v>0.8187618396810421</v>
      </c>
      <c r="JG50" s="27">
        <f t="shared" si="541"/>
        <v>0.79681532398798172</v>
      </c>
      <c r="JH50" s="27">
        <f t="shared" si="542"/>
        <v>0.88173008171791278</v>
      </c>
      <c r="JI50" s="27">
        <f t="shared" si="543"/>
        <v>0.8302736419051524</v>
      </c>
      <c r="JJ50" s="27">
        <f t="shared" si="544"/>
        <v>0.87355767181790256</v>
      </c>
      <c r="JN50" s="27">
        <f t="shared" si="355"/>
        <v>0.84315064581485788</v>
      </c>
      <c r="JO50" s="27">
        <f t="shared" si="545"/>
        <v>0.56643326674517724</v>
      </c>
      <c r="JP50" s="27">
        <f t="shared" si="546"/>
        <v>0.36160677251536255</v>
      </c>
      <c r="JQ50" s="27">
        <f t="shared" si="547"/>
        <v>0.5805219420841321</v>
      </c>
      <c r="JR50" s="27">
        <f t="shared" si="548"/>
        <v>0.74140965592541574</v>
      </c>
      <c r="JS50" s="27">
        <f t="shared" si="549"/>
        <v>0.4457787124002362</v>
      </c>
      <c r="JT50" s="27">
        <f t="shared" si="550"/>
        <v>0.60490126501369523</v>
      </c>
      <c r="JV50" s="27">
        <f t="shared" si="551"/>
        <v>1.4747386060620706</v>
      </c>
      <c r="JW50" s="27">
        <f t="shared" si="552"/>
        <v>0.81394275302382957</v>
      </c>
      <c r="JX50" s="27">
        <f t="shared" si="553"/>
        <v>1.024220391395062</v>
      </c>
      <c r="JY50" s="27">
        <f t="shared" si="554"/>
        <v>0.81773996190085985</v>
      </c>
      <c r="JZ50" s="27">
        <f t="shared" si="555"/>
        <v>0.94065819731233047</v>
      </c>
      <c r="KA50" s="27">
        <f t="shared" si="556"/>
        <v>0.90013563469035851</v>
      </c>
      <c r="KB50" s="27">
        <f t="shared" si="557"/>
        <v>0.95116916271107654</v>
      </c>
      <c r="KD50" s="27">
        <f t="shared" si="558"/>
        <v>1.2361962362735495</v>
      </c>
      <c r="KE50" s="27">
        <f t="shared" si="559"/>
        <v>0.779664671720392</v>
      </c>
      <c r="KF50" s="27">
        <f t="shared" si="560"/>
        <v>0.8187618396810421</v>
      </c>
      <c r="KG50" s="27">
        <f t="shared" si="561"/>
        <v>0.79681532398798172</v>
      </c>
      <c r="KH50" s="27">
        <f t="shared" si="562"/>
        <v>0.88173008171791278</v>
      </c>
      <c r="KI50" s="27">
        <f t="shared" si="563"/>
        <v>0.8302736419051524</v>
      </c>
      <c r="KJ50" s="27">
        <f t="shared" si="564"/>
        <v>0.87355767181790256</v>
      </c>
    </row>
    <row r="51" spans="1:296" x14ac:dyDescent="0.35">
      <c r="A51" s="32" t="s">
        <v>97</v>
      </c>
      <c r="B51" s="32"/>
      <c r="C51" s="32" t="s">
        <v>88</v>
      </c>
      <c r="D51" s="32"/>
      <c r="E51" s="32"/>
      <c r="F51" t="s">
        <v>234</v>
      </c>
      <c r="G51" t="s">
        <v>47</v>
      </c>
      <c r="H51" t="s">
        <v>233</v>
      </c>
      <c r="I51" t="s">
        <v>233</v>
      </c>
      <c r="J51" t="s">
        <v>233</v>
      </c>
      <c r="K51" t="s">
        <v>233</v>
      </c>
      <c r="L51" t="s">
        <v>233</v>
      </c>
      <c r="M51" t="s">
        <v>233</v>
      </c>
      <c r="N51" s="27">
        <f>[14]TRAC_rates!F59</f>
        <v>0</v>
      </c>
      <c r="O51" s="27">
        <f>[14]TRAC_rates!G59</f>
        <v>0</v>
      </c>
      <c r="P51" s="27">
        <f>[14]TRAC_rates!H59</f>
        <v>0</v>
      </c>
      <c r="Q51" s="27">
        <f>[14]TRAC_rates!I59</f>
        <v>0</v>
      </c>
      <c r="R51" s="27">
        <f>[14]TRAC_rates!J59</f>
        <v>0</v>
      </c>
      <c r="S51" s="27">
        <f>[14]TRAC_rates!K59</f>
        <v>0</v>
      </c>
      <c r="T51" s="27">
        <f>[14]TRAC_rates!L59</f>
        <v>0</v>
      </c>
      <c r="V51" s="27">
        <f>[14]TRAC_rates!N59</f>
        <v>0</v>
      </c>
      <c r="W51" s="27">
        <f>[14]TRAC_rates!O59</f>
        <v>0</v>
      </c>
      <c r="X51" s="27">
        <f>[14]TRAC_rates!P59</f>
        <v>0</v>
      </c>
      <c r="Y51" s="27">
        <f>[14]TRAC_rates!Q59</f>
        <v>0</v>
      </c>
      <c r="Z51" s="27">
        <f>[14]TRAC_rates!R59</f>
        <v>0</v>
      </c>
      <c r="AA51" s="27">
        <f>[14]TRAC_rates!S59</f>
        <v>0</v>
      </c>
      <c r="AB51" s="27">
        <f>[14]TRAC_rates!T59</f>
        <v>0</v>
      </c>
      <c r="AD51" s="27">
        <f>[14]TRAC_rates!V59</f>
        <v>0</v>
      </c>
      <c r="AE51" s="27">
        <f>[14]TRAC_rates!W59</f>
        <v>0</v>
      </c>
      <c r="AF51" s="27">
        <f>[14]TRAC_rates!X59</f>
        <v>0</v>
      </c>
      <c r="AG51" s="27">
        <f>[14]TRAC_rates!Y59</f>
        <v>0</v>
      </c>
      <c r="AH51" s="27">
        <f>[14]TRAC_rates!Z59</f>
        <v>0</v>
      </c>
      <c r="AI51" s="27">
        <f>[14]TRAC_rates!AA59</f>
        <v>0</v>
      </c>
      <c r="AJ51" s="27">
        <f>[14]TRAC_rates!AB59</f>
        <v>0</v>
      </c>
      <c r="AN51" s="27">
        <f t="shared" si="325"/>
        <v>0</v>
      </c>
      <c r="AO51" s="27">
        <f t="shared" si="359"/>
        <v>0</v>
      </c>
      <c r="AP51" s="27">
        <f t="shared" si="360"/>
        <v>0</v>
      </c>
      <c r="AQ51" s="27">
        <f t="shared" si="361"/>
        <v>0</v>
      </c>
      <c r="AR51" s="27">
        <f t="shared" si="362"/>
        <v>0</v>
      </c>
      <c r="AS51" s="27">
        <f t="shared" si="363"/>
        <v>0</v>
      </c>
      <c r="AT51" s="27">
        <f t="shared" si="364"/>
        <v>0</v>
      </c>
      <c r="AV51" s="27">
        <f t="shared" si="365"/>
        <v>0</v>
      </c>
      <c r="AW51" s="27">
        <f t="shared" si="366"/>
        <v>0</v>
      </c>
      <c r="AX51" s="27">
        <f t="shared" si="367"/>
        <v>0</v>
      </c>
      <c r="AY51" s="27">
        <f t="shared" si="368"/>
        <v>0</v>
      </c>
      <c r="AZ51" s="27">
        <f t="shared" si="369"/>
        <v>0</v>
      </c>
      <c r="BA51" s="27">
        <f t="shared" si="370"/>
        <v>0</v>
      </c>
      <c r="BB51" s="27">
        <f t="shared" si="371"/>
        <v>0</v>
      </c>
      <c r="BD51" s="27">
        <f t="shared" si="372"/>
        <v>0</v>
      </c>
      <c r="BE51" s="27">
        <f t="shared" si="373"/>
        <v>0</v>
      </c>
      <c r="BF51" s="27">
        <f t="shared" si="374"/>
        <v>0</v>
      </c>
      <c r="BG51" s="27">
        <f t="shared" si="375"/>
        <v>0</v>
      </c>
      <c r="BH51" s="27">
        <f t="shared" si="376"/>
        <v>0</v>
      </c>
      <c r="BI51" s="27">
        <f t="shared" si="377"/>
        <v>0</v>
      </c>
      <c r="BJ51" s="27">
        <f t="shared" si="378"/>
        <v>0</v>
      </c>
      <c r="BN51" s="27">
        <f t="shared" si="379"/>
        <v>0</v>
      </c>
      <c r="BO51" s="27">
        <f t="shared" si="380"/>
        <v>0</v>
      </c>
      <c r="BP51" s="27">
        <f t="shared" si="381"/>
        <v>0</v>
      </c>
      <c r="BQ51" s="27">
        <f t="shared" si="382"/>
        <v>0</v>
      </c>
      <c r="BR51" s="27">
        <f t="shared" si="383"/>
        <v>0</v>
      </c>
      <c r="BS51" s="27">
        <f t="shared" si="384"/>
        <v>0</v>
      </c>
      <c r="BT51" s="27">
        <f t="shared" si="385"/>
        <v>0</v>
      </c>
      <c r="BV51" s="27">
        <f t="shared" si="386"/>
        <v>0</v>
      </c>
      <c r="BW51" s="27">
        <f t="shared" si="387"/>
        <v>0</v>
      </c>
      <c r="BX51" s="27">
        <f t="shared" si="388"/>
        <v>0</v>
      </c>
      <c r="BY51" s="27">
        <f t="shared" si="389"/>
        <v>0</v>
      </c>
      <c r="BZ51" s="27">
        <f t="shared" si="390"/>
        <v>0</v>
      </c>
      <c r="CA51" s="27">
        <f t="shared" si="391"/>
        <v>0</v>
      </c>
      <c r="CB51" s="27">
        <f t="shared" si="392"/>
        <v>0</v>
      </c>
      <c r="CD51" s="27">
        <f t="shared" si="393"/>
        <v>0</v>
      </c>
      <c r="CE51" s="27">
        <f t="shared" si="394"/>
        <v>0</v>
      </c>
      <c r="CF51" s="27">
        <f t="shared" si="395"/>
        <v>0</v>
      </c>
      <c r="CG51" s="27">
        <f t="shared" si="396"/>
        <v>0</v>
      </c>
      <c r="CH51" s="27">
        <f t="shared" si="397"/>
        <v>0</v>
      </c>
      <c r="CI51" s="27">
        <f t="shared" si="398"/>
        <v>0</v>
      </c>
      <c r="CJ51" s="27">
        <f t="shared" si="399"/>
        <v>0</v>
      </c>
      <c r="CN51" s="27">
        <f t="shared" si="400"/>
        <v>0</v>
      </c>
      <c r="CO51" s="27">
        <f t="shared" si="401"/>
        <v>0</v>
      </c>
      <c r="CP51" s="27">
        <f t="shared" si="402"/>
        <v>0</v>
      </c>
      <c r="CQ51" s="27">
        <f t="shared" si="403"/>
        <v>0</v>
      </c>
      <c r="CR51" s="27">
        <f t="shared" si="404"/>
        <v>0</v>
      </c>
      <c r="CS51" s="27">
        <f t="shared" si="405"/>
        <v>0</v>
      </c>
      <c r="CT51" s="27">
        <f t="shared" si="406"/>
        <v>0</v>
      </c>
      <c r="CV51" s="27">
        <f t="shared" si="407"/>
        <v>0</v>
      </c>
      <c r="CW51" s="27">
        <f t="shared" si="408"/>
        <v>0</v>
      </c>
      <c r="CX51" s="27">
        <f t="shared" si="409"/>
        <v>0</v>
      </c>
      <c r="CY51" s="27">
        <f t="shared" si="410"/>
        <v>0</v>
      </c>
      <c r="CZ51" s="27">
        <f t="shared" si="411"/>
        <v>0</v>
      </c>
      <c r="DA51" s="27">
        <f t="shared" si="412"/>
        <v>0</v>
      </c>
      <c r="DB51" s="27">
        <f t="shared" si="413"/>
        <v>0</v>
      </c>
      <c r="DD51" s="27">
        <f t="shared" si="414"/>
        <v>0</v>
      </c>
      <c r="DE51" s="27">
        <f t="shared" si="415"/>
        <v>0</v>
      </c>
      <c r="DF51" s="27">
        <f t="shared" si="416"/>
        <v>0</v>
      </c>
      <c r="DG51" s="27">
        <f t="shared" si="417"/>
        <v>0</v>
      </c>
      <c r="DH51" s="27">
        <f t="shared" si="418"/>
        <v>0</v>
      </c>
      <c r="DI51" s="27">
        <f t="shared" si="419"/>
        <v>0</v>
      </c>
      <c r="DJ51" s="27">
        <f t="shared" si="420"/>
        <v>0</v>
      </c>
      <c r="DN51" s="27">
        <f t="shared" si="421"/>
        <v>0</v>
      </c>
      <c r="DO51" s="27">
        <f t="shared" si="422"/>
        <v>0</v>
      </c>
      <c r="DP51" s="27">
        <f t="shared" si="423"/>
        <v>0</v>
      </c>
      <c r="DQ51" s="27">
        <f t="shared" si="424"/>
        <v>0</v>
      </c>
      <c r="DR51" s="27">
        <f t="shared" si="425"/>
        <v>0</v>
      </c>
      <c r="DS51" s="27">
        <f t="shared" si="426"/>
        <v>0</v>
      </c>
      <c r="DT51" s="27">
        <f t="shared" si="427"/>
        <v>0</v>
      </c>
      <c r="DV51" s="27">
        <f t="shared" si="428"/>
        <v>0</v>
      </c>
      <c r="DW51" s="27">
        <f t="shared" si="429"/>
        <v>0</v>
      </c>
      <c r="DX51" s="27">
        <f t="shared" si="430"/>
        <v>0</v>
      </c>
      <c r="DY51" s="27">
        <f t="shared" si="431"/>
        <v>0</v>
      </c>
      <c r="DZ51" s="27">
        <f t="shared" si="432"/>
        <v>0</v>
      </c>
      <c r="EA51" s="27">
        <f t="shared" si="433"/>
        <v>0</v>
      </c>
      <c r="EB51" s="27">
        <f t="shared" si="434"/>
        <v>0</v>
      </c>
      <c r="ED51" s="27">
        <f t="shared" si="435"/>
        <v>0</v>
      </c>
      <c r="EE51" s="27">
        <f t="shared" si="436"/>
        <v>0</v>
      </c>
      <c r="EF51" s="27">
        <f t="shared" si="437"/>
        <v>0</v>
      </c>
      <c r="EG51" s="27">
        <f t="shared" si="438"/>
        <v>0</v>
      </c>
      <c r="EH51" s="27">
        <f t="shared" si="439"/>
        <v>0</v>
      </c>
      <c r="EI51" s="27">
        <f t="shared" si="440"/>
        <v>0</v>
      </c>
      <c r="EJ51" s="27">
        <f t="shared" si="441"/>
        <v>0</v>
      </c>
      <c r="EN51" s="27">
        <f t="shared" si="442"/>
        <v>0</v>
      </c>
      <c r="EO51" s="27">
        <f t="shared" si="443"/>
        <v>0</v>
      </c>
      <c r="EP51" s="27">
        <f t="shared" si="444"/>
        <v>0</v>
      </c>
      <c r="EQ51" s="27">
        <f t="shared" si="445"/>
        <v>0</v>
      </c>
      <c r="ER51" s="27">
        <f t="shared" si="446"/>
        <v>0</v>
      </c>
      <c r="ES51" s="27">
        <f t="shared" si="447"/>
        <v>0</v>
      </c>
      <c r="ET51" s="27">
        <f t="shared" si="448"/>
        <v>0</v>
      </c>
      <c r="EV51" s="27">
        <f t="shared" si="449"/>
        <v>0</v>
      </c>
      <c r="EW51" s="27">
        <f t="shared" si="450"/>
        <v>0</v>
      </c>
      <c r="EX51" s="27">
        <f t="shared" si="451"/>
        <v>0</v>
      </c>
      <c r="EY51" s="27">
        <f t="shared" si="452"/>
        <v>0</v>
      </c>
      <c r="EZ51" s="27">
        <f t="shared" si="453"/>
        <v>0</v>
      </c>
      <c r="FA51" s="27">
        <f t="shared" si="454"/>
        <v>0</v>
      </c>
      <c r="FB51" s="27">
        <f t="shared" si="455"/>
        <v>0</v>
      </c>
      <c r="FD51" s="27">
        <f t="shared" si="456"/>
        <v>0</v>
      </c>
      <c r="FE51" s="27">
        <f t="shared" si="457"/>
        <v>0</v>
      </c>
      <c r="FF51" s="27">
        <f t="shared" si="458"/>
        <v>0</v>
      </c>
      <c r="FG51" s="27">
        <f t="shared" si="459"/>
        <v>0</v>
      </c>
      <c r="FH51" s="27">
        <f t="shared" si="460"/>
        <v>0</v>
      </c>
      <c r="FI51" s="27">
        <f t="shared" si="461"/>
        <v>0</v>
      </c>
      <c r="FJ51" s="27">
        <f t="shared" si="462"/>
        <v>0</v>
      </c>
      <c r="FN51" s="27">
        <f t="shared" si="463"/>
        <v>0</v>
      </c>
      <c r="FO51" s="27">
        <f t="shared" si="464"/>
        <v>0</v>
      </c>
      <c r="FP51" s="27">
        <f t="shared" si="465"/>
        <v>0</v>
      </c>
      <c r="FQ51" s="27">
        <f t="shared" si="466"/>
        <v>0</v>
      </c>
      <c r="FR51" s="27">
        <f t="shared" si="467"/>
        <v>0</v>
      </c>
      <c r="FS51" s="27">
        <f t="shared" si="468"/>
        <v>0</v>
      </c>
      <c r="FT51" s="27">
        <f t="shared" si="469"/>
        <v>0</v>
      </c>
      <c r="FV51" s="27">
        <f t="shared" si="470"/>
        <v>0</v>
      </c>
      <c r="FW51" s="27">
        <f t="shared" si="471"/>
        <v>0</v>
      </c>
      <c r="FX51" s="27">
        <f t="shared" si="472"/>
        <v>0</v>
      </c>
      <c r="FY51" s="27">
        <f t="shared" si="473"/>
        <v>0</v>
      </c>
      <c r="FZ51" s="27">
        <f t="shared" si="474"/>
        <v>0</v>
      </c>
      <c r="GA51" s="27">
        <f t="shared" si="475"/>
        <v>0</v>
      </c>
      <c r="GB51" s="27">
        <f t="shared" si="476"/>
        <v>0</v>
      </c>
      <c r="GD51" s="27">
        <f t="shared" si="477"/>
        <v>0</v>
      </c>
      <c r="GE51" s="27">
        <f t="shared" si="478"/>
        <v>0</v>
      </c>
      <c r="GF51" s="27">
        <f t="shared" si="479"/>
        <v>0</v>
      </c>
      <c r="GG51" s="27">
        <f t="shared" si="480"/>
        <v>0</v>
      </c>
      <c r="GH51" s="27">
        <f t="shared" si="481"/>
        <v>0</v>
      </c>
      <c r="GI51" s="27">
        <f t="shared" si="482"/>
        <v>0</v>
      </c>
      <c r="GJ51" s="27">
        <f t="shared" si="483"/>
        <v>0</v>
      </c>
      <c r="GN51" s="27">
        <f t="shared" si="484"/>
        <v>0</v>
      </c>
      <c r="GO51" s="27">
        <f t="shared" si="485"/>
        <v>0</v>
      </c>
      <c r="GP51" s="27">
        <f t="shared" si="486"/>
        <v>0</v>
      </c>
      <c r="GQ51" s="27">
        <f t="shared" si="487"/>
        <v>0</v>
      </c>
      <c r="GR51" s="27">
        <f t="shared" si="488"/>
        <v>0</v>
      </c>
      <c r="GS51" s="27">
        <f t="shared" si="489"/>
        <v>0</v>
      </c>
      <c r="GT51" s="27">
        <f t="shared" si="490"/>
        <v>0</v>
      </c>
      <c r="GV51" s="27">
        <f t="shared" si="491"/>
        <v>0</v>
      </c>
      <c r="GW51" s="27">
        <f t="shared" si="492"/>
        <v>0</v>
      </c>
      <c r="GX51" s="27">
        <f t="shared" si="493"/>
        <v>0</v>
      </c>
      <c r="GY51" s="27">
        <f t="shared" si="494"/>
        <v>0</v>
      </c>
      <c r="GZ51" s="27">
        <f t="shared" si="495"/>
        <v>0</v>
      </c>
      <c r="HA51" s="27">
        <f t="shared" si="496"/>
        <v>0</v>
      </c>
      <c r="HB51" s="27">
        <f t="shared" si="497"/>
        <v>0</v>
      </c>
      <c r="HD51" s="27">
        <f t="shared" si="498"/>
        <v>0</v>
      </c>
      <c r="HE51" s="27">
        <f t="shared" si="499"/>
        <v>0</v>
      </c>
      <c r="HF51" s="27">
        <f t="shared" si="500"/>
        <v>0</v>
      </c>
      <c r="HG51" s="27">
        <f t="shared" si="501"/>
        <v>0</v>
      </c>
      <c r="HH51" s="27">
        <f t="shared" si="502"/>
        <v>0</v>
      </c>
      <c r="HI51" s="27">
        <f t="shared" si="503"/>
        <v>0</v>
      </c>
      <c r="HJ51" s="27">
        <f t="shared" si="504"/>
        <v>0</v>
      </c>
      <c r="HN51" s="27">
        <f t="shared" si="347"/>
        <v>0</v>
      </c>
      <c r="HO51" s="27">
        <f t="shared" si="505"/>
        <v>0</v>
      </c>
      <c r="HP51" s="27">
        <f t="shared" si="506"/>
        <v>0</v>
      </c>
      <c r="HQ51" s="27">
        <f t="shared" si="507"/>
        <v>0</v>
      </c>
      <c r="HR51" s="27">
        <f t="shared" si="508"/>
        <v>0</v>
      </c>
      <c r="HS51" s="27">
        <f t="shared" si="509"/>
        <v>0</v>
      </c>
      <c r="HT51" s="27">
        <f t="shared" si="510"/>
        <v>0</v>
      </c>
      <c r="HV51" s="27">
        <f t="shared" si="511"/>
        <v>0</v>
      </c>
      <c r="HW51" s="27">
        <f t="shared" si="512"/>
        <v>0</v>
      </c>
      <c r="HX51" s="27">
        <f t="shared" si="513"/>
        <v>0</v>
      </c>
      <c r="HY51" s="27">
        <f t="shared" si="514"/>
        <v>0</v>
      </c>
      <c r="HZ51" s="27">
        <f t="shared" si="515"/>
        <v>0</v>
      </c>
      <c r="IA51" s="27">
        <f t="shared" si="516"/>
        <v>0</v>
      </c>
      <c r="IB51" s="27">
        <f t="shared" si="517"/>
        <v>0</v>
      </c>
      <c r="ID51" s="27">
        <f t="shared" si="518"/>
        <v>0</v>
      </c>
      <c r="IE51" s="27">
        <f t="shared" si="519"/>
        <v>0</v>
      </c>
      <c r="IF51" s="27">
        <f t="shared" si="520"/>
        <v>0</v>
      </c>
      <c r="IG51" s="27">
        <f t="shared" si="521"/>
        <v>0</v>
      </c>
      <c r="IH51" s="27">
        <f t="shared" si="522"/>
        <v>0</v>
      </c>
      <c r="II51" s="27">
        <f t="shared" si="523"/>
        <v>0</v>
      </c>
      <c r="IJ51" s="27">
        <f t="shared" si="524"/>
        <v>0</v>
      </c>
      <c r="IN51" s="27">
        <f t="shared" si="351"/>
        <v>0</v>
      </c>
      <c r="IO51" s="27">
        <f t="shared" si="525"/>
        <v>0</v>
      </c>
      <c r="IP51" s="27">
        <f t="shared" si="526"/>
        <v>0</v>
      </c>
      <c r="IQ51" s="27">
        <f t="shared" si="527"/>
        <v>0</v>
      </c>
      <c r="IR51" s="27">
        <f t="shared" si="528"/>
        <v>0</v>
      </c>
      <c r="IS51" s="27">
        <f t="shared" si="529"/>
        <v>0</v>
      </c>
      <c r="IT51" s="27">
        <f t="shared" si="530"/>
        <v>0</v>
      </c>
      <c r="IV51" s="27">
        <f t="shared" si="531"/>
        <v>0</v>
      </c>
      <c r="IW51" s="27">
        <f t="shared" si="532"/>
        <v>0</v>
      </c>
      <c r="IX51" s="27">
        <f t="shared" si="533"/>
        <v>0</v>
      </c>
      <c r="IY51" s="27">
        <f t="shared" si="534"/>
        <v>0</v>
      </c>
      <c r="IZ51" s="27">
        <f t="shared" si="535"/>
        <v>0</v>
      </c>
      <c r="JA51" s="27">
        <f t="shared" si="536"/>
        <v>0</v>
      </c>
      <c r="JB51" s="27">
        <f t="shared" si="537"/>
        <v>0</v>
      </c>
      <c r="JD51" s="27">
        <f t="shared" si="538"/>
        <v>0</v>
      </c>
      <c r="JE51" s="27">
        <f t="shared" si="539"/>
        <v>0</v>
      </c>
      <c r="JF51" s="27">
        <f t="shared" si="540"/>
        <v>0</v>
      </c>
      <c r="JG51" s="27">
        <f t="shared" si="541"/>
        <v>0</v>
      </c>
      <c r="JH51" s="27">
        <f t="shared" si="542"/>
        <v>0</v>
      </c>
      <c r="JI51" s="27">
        <f t="shared" si="543"/>
        <v>0</v>
      </c>
      <c r="JJ51" s="27">
        <f t="shared" si="544"/>
        <v>0</v>
      </c>
      <c r="JN51" s="27">
        <f t="shared" si="355"/>
        <v>0</v>
      </c>
      <c r="JO51" s="27">
        <f t="shared" si="545"/>
        <v>0</v>
      </c>
      <c r="JP51" s="27">
        <f t="shared" si="546"/>
        <v>0</v>
      </c>
      <c r="JQ51" s="27">
        <f t="shared" si="547"/>
        <v>0</v>
      </c>
      <c r="JR51" s="27">
        <f t="shared" si="548"/>
        <v>0</v>
      </c>
      <c r="JS51" s="27">
        <f t="shared" si="549"/>
        <v>0</v>
      </c>
      <c r="JT51" s="27">
        <f t="shared" si="550"/>
        <v>0</v>
      </c>
      <c r="JV51" s="27">
        <f t="shared" si="551"/>
        <v>0</v>
      </c>
      <c r="JW51" s="27">
        <f t="shared" si="552"/>
        <v>0</v>
      </c>
      <c r="JX51" s="27">
        <f t="shared" si="553"/>
        <v>0</v>
      </c>
      <c r="JY51" s="27">
        <f t="shared" si="554"/>
        <v>0</v>
      </c>
      <c r="JZ51" s="27">
        <f t="shared" si="555"/>
        <v>0</v>
      </c>
      <c r="KA51" s="27">
        <f t="shared" si="556"/>
        <v>0</v>
      </c>
      <c r="KB51" s="27">
        <f t="shared" si="557"/>
        <v>0</v>
      </c>
      <c r="KD51" s="27">
        <f t="shared" si="558"/>
        <v>0</v>
      </c>
      <c r="KE51" s="27">
        <f t="shared" si="559"/>
        <v>0</v>
      </c>
      <c r="KF51" s="27">
        <f t="shared" si="560"/>
        <v>0</v>
      </c>
      <c r="KG51" s="27">
        <f t="shared" si="561"/>
        <v>0</v>
      </c>
      <c r="KH51" s="27">
        <f t="shared" si="562"/>
        <v>0</v>
      </c>
      <c r="KI51" s="27">
        <f t="shared" si="563"/>
        <v>0</v>
      </c>
      <c r="KJ51" s="27">
        <f t="shared" si="564"/>
        <v>0</v>
      </c>
    </row>
    <row r="52" spans="1:296" x14ac:dyDescent="0.35">
      <c r="A52" s="32" t="s">
        <v>98</v>
      </c>
      <c r="B52" s="32"/>
      <c r="C52" s="32" t="s">
        <v>88</v>
      </c>
      <c r="D52" s="32"/>
      <c r="E52" s="32"/>
      <c r="F52" t="s">
        <v>233</v>
      </c>
      <c r="G52" t="s">
        <v>233</v>
      </c>
      <c r="H52" t="s">
        <v>233</v>
      </c>
      <c r="I52" t="s">
        <v>233</v>
      </c>
      <c r="J52" t="s">
        <v>233</v>
      </c>
      <c r="K52" t="s">
        <v>233</v>
      </c>
      <c r="L52" t="s">
        <v>47</v>
      </c>
      <c r="M52" t="s">
        <v>47</v>
      </c>
      <c r="N52" s="27">
        <f>[14]TRAC_rates!F60</f>
        <v>2.1435287402092951</v>
      </c>
      <c r="O52" s="27">
        <f>[14]TRAC_rates!G60</f>
        <v>2.1709709219618025</v>
      </c>
      <c r="P52" s="27">
        <f>[14]TRAC_rates!H60</f>
        <v>1.4424013033668086</v>
      </c>
      <c r="Q52" s="27">
        <f>[14]TRAC_rates!I60</f>
        <v>1.6833815773305512</v>
      </c>
      <c r="R52" s="27">
        <f>[14]TRAC_rates!J60</f>
        <v>2.0019936717076372</v>
      </c>
      <c r="S52" s="27">
        <f>[14]TRAC_rates!K60</f>
        <v>2.0765336561887677</v>
      </c>
      <c r="T52" s="27">
        <f>[14]TRAC_rates!L60</f>
        <v>1.8642842519672584</v>
      </c>
      <c r="V52" s="27">
        <f>[14]TRAC_rates!N60</f>
        <v>3.408633698416502</v>
      </c>
      <c r="W52" s="27">
        <f>[14]TRAC_rates!O60</f>
        <v>2.7388075053130834</v>
      </c>
      <c r="X52" s="27">
        <f>[14]TRAC_rates!P60</f>
        <v>3.1096410311885667</v>
      </c>
      <c r="Y52" s="27">
        <f>[14]TRAC_rates!Q60</f>
        <v>2.1045975108324564</v>
      </c>
      <c r="Z52" s="27">
        <f>[14]TRAC_rates!R60</f>
        <v>2.4087951532555176</v>
      </c>
      <c r="AA52" s="27">
        <f>[14]TRAC_rates!S60</f>
        <v>3.2499808942037265</v>
      </c>
      <c r="AB52" s="27">
        <f>[14]TRAC_rates!T60</f>
        <v>2.6963407323590416</v>
      </c>
      <c r="AD52" s="27">
        <f>[14]TRAC_rates!V60</f>
        <v>2.93082038695972</v>
      </c>
      <c r="AE52" s="27">
        <f>[14]TRAC_rates!W60</f>
        <v>2.6601666868788834</v>
      </c>
      <c r="AF52" s="27">
        <f>[14]TRAC_rates!X60</f>
        <v>2.5926751100571956</v>
      </c>
      <c r="AG52" s="27">
        <f>[14]TRAC_rates!Y60</f>
        <v>2.0674426989911305</v>
      </c>
      <c r="AH52" s="27">
        <f>[14]TRAC_rates!Z60</f>
        <v>2.2884828811466678</v>
      </c>
      <c r="AI52" s="27">
        <f>[14]TRAC_rates!AA60</f>
        <v>3.0695514598664757</v>
      </c>
      <c r="AJ52" s="27">
        <f>[14]TRAC_rates!AB60</f>
        <v>2.5098459854305522</v>
      </c>
      <c r="AN52" s="27">
        <f t="shared" si="325"/>
        <v>2.1435287402092951</v>
      </c>
      <c r="AO52" s="27">
        <f t="shared" si="359"/>
        <v>2.1709709219618025</v>
      </c>
      <c r="AP52" s="27">
        <f t="shared" si="360"/>
        <v>1.4424013033668086</v>
      </c>
      <c r="AQ52" s="27">
        <f t="shared" si="361"/>
        <v>1.6833815773305512</v>
      </c>
      <c r="AR52" s="27">
        <f t="shared" si="362"/>
        <v>2.0019936717076372</v>
      </c>
      <c r="AS52" s="27">
        <f t="shared" si="363"/>
        <v>2.0765336561887677</v>
      </c>
      <c r="AT52" s="27">
        <f t="shared" si="364"/>
        <v>1.8642842519672584</v>
      </c>
      <c r="AV52" s="27">
        <f t="shared" si="365"/>
        <v>3.408633698416502</v>
      </c>
      <c r="AW52" s="27">
        <f t="shared" si="366"/>
        <v>2.7388075053130834</v>
      </c>
      <c r="AX52" s="27">
        <f t="shared" si="367"/>
        <v>3.1096410311885667</v>
      </c>
      <c r="AY52" s="27">
        <f t="shared" si="368"/>
        <v>2.1045975108324564</v>
      </c>
      <c r="AZ52" s="27">
        <f t="shared" si="369"/>
        <v>2.4087951532555176</v>
      </c>
      <c r="BA52" s="27">
        <f t="shared" si="370"/>
        <v>3.2499808942037265</v>
      </c>
      <c r="BB52" s="27">
        <f t="shared" si="371"/>
        <v>2.6963407323590416</v>
      </c>
      <c r="BD52" s="27">
        <f t="shared" si="372"/>
        <v>2.93082038695972</v>
      </c>
      <c r="BE52" s="27">
        <f t="shared" si="373"/>
        <v>2.6601666868788834</v>
      </c>
      <c r="BF52" s="27">
        <f t="shared" si="374"/>
        <v>2.5926751100571956</v>
      </c>
      <c r="BG52" s="27">
        <f t="shared" si="375"/>
        <v>2.0674426989911305</v>
      </c>
      <c r="BH52" s="27">
        <f t="shared" si="376"/>
        <v>2.2884828811466678</v>
      </c>
      <c r="BI52" s="27">
        <f t="shared" si="377"/>
        <v>3.0695514598664757</v>
      </c>
      <c r="BJ52" s="27">
        <f t="shared" si="378"/>
        <v>2.5098459854305522</v>
      </c>
      <c r="BN52" s="27">
        <f t="shared" si="379"/>
        <v>2.1602858995191667</v>
      </c>
      <c r="BO52" s="27">
        <f t="shared" si="380"/>
        <v>2.1879426121071193</v>
      </c>
      <c r="BP52" s="27">
        <f t="shared" si="381"/>
        <v>1.4536773585816896</v>
      </c>
      <c r="BQ52" s="27">
        <f t="shared" si="382"/>
        <v>1.6965415097081673</v>
      </c>
      <c r="BR52" s="27">
        <f t="shared" si="383"/>
        <v>2.0176443724726218</v>
      </c>
      <c r="BS52" s="27">
        <f t="shared" si="384"/>
        <v>2.0927670775730167</v>
      </c>
      <c r="BT52" s="27">
        <f t="shared" si="385"/>
        <v>1.8788584014167546</v>
      </c>
      <c r="BV52" s="27">
        <f t="shared" si="386"/>
        <v>3.4352808885576454</v>
      </c>
      <c r="BW52" s="27">
        <f t="shared" si="387"/>
        <v>2.7602182906338917</v>
      </c>
      <c r="BX52" s="27">
        <f t="shared" si="388"/>
        <v>3.1339508289433908</v>
      </c>
      <c r="BY52" s="27">
        <f t="shared" si="389"/>
        <v>2.1210503230157611</v>
      </c>
      <c r="BZ52" s="27">
        <f t="shared" si="390"/>
        <v>2.427626048018332</v>
      </c>
      <c r="CA52" s="27">
        <f t="shared" si="391"/>
        <v>3.27538780691575</v>
      </c>
      <c r="CB52" s="27">
        <f t="shared" si="392"/>
        <v>2.7174195312378591</v>
      </c>
      <c r="CD52" s="27">
        <f t="shared" si="393"/>
        <v>2.9537322440352209</v>
      </c>
      <c r="CE52" s="27">
        <f t="shared" si="394"/>
        <v>2.6809626930749517</v>
      </c>
      <c r="CF52" s="27">
        <f t="shared" si="395"/>
        <v>2.6129434969665897</v>
      </c>
      <c r="CG52" s="27">
        <f t="shared" si="396"/>
        <v>2.0836050512942039</v>
      </c>
      <c r="CH52" s="27">
        <f t="shared" si="397"/>
        <v>2.3063732277969975</v>
      </c>
      <c r="CI52" s="27">
        <f t="shared" si="398"/>
        <v>3.0935478550899003</v>
      </c>
      <c r="CJ52" s="27">
        <f t="shared" si="399"/>
        <v>2.5294668508904645</v>
      </c>
      <c r="CN52" s="27">
        <f t="shared" si="400"/>
        <v>2.0187348793306374</v>
      </c>
      <c r="CO52" s="27">
        <f t="shared" si="401"/>
        <v>2.0445794077615034</v>
      </c>
      <c r="CP52" s="27">
        <f t="shared" si="402"/>
        <v>1.3584263026089571</v>
      </c>
      <c r="CQ52" s="27">
        <f t="shared" si="403"/>
        <v>1.5853769728545821</v>
      </c>
      <c r="CR52" s="27">
        <f t="shared" si="404"/>
        <v>1.885439825211209</v>
      </c>
      <c r="CS52" s="27">
        <f t="shared" si="405"/>
        <v>1.9556401746416208</v>
      </c>
      <c r="CT52" s="27">
        <f t="shared" si="406"/>
        <v>1.7557476948341086</v>
      </c>
      <c r="CV52" s="27">
        <f t="shared" si="407"/>
        <v>3.2101868329431893</v>
      </c>
      <c r="CW52" s="27">
        <f t="shared" si="408"/>
        <v>2.5793571763391445</v>
      </c>
      <c r="CX52" s="27">
        <f t="shared" si="409"/>
        <v>2.928601186492656</v>
      </c>
      <c r="CY52" s="27">
        <f t="shared" si="410"/>
        <v>1.9820701828588876</v>
      </c>
      <c r="CZ52" s="27">
        <f t="shared" si="411"/>
        <v>2.2685577766336382</v>
      </c>
      <c r="DA52" s="27">
        <f t="shared" si="412"/>
        <v>3.0607706186606261</v>
      </c>
      <c r="DB52" s="27">
        <f t="shared" si="413"/>
        <v>2.5393627717077569</v>
      </c>
      <c r="DD52" s="27">
        <f t="shared" si="414"/>
        <v>2.7601912814246696</v>
      </c>
      <c r="DE52" s="27">
        <f t="shared" si="415"/>
        <v>2.5052947389506324</v>
      </c>
      <c r="DF52" s="27">
        <f t="shared" si="416"/>
        <v>2.4417324467195236</v>
      </c>
      <c r="DG52" s="27">
        <f t="shared" si="417"/>
        <v>1.947078482868092</v>
      </c>
      <c r="DH52" s="27">
        <f t="shared" si="418"/>
        <v>2.1552499512886234</v>
      </c>
      <c r="DI52" s="27">
        <f t="shared" si="419"/>
        <v>2.8908455854562938</v>
      </c>
      <c r="DJ52" s="27">
        <f t="shared" si="420"/>
        <v>2.3637255416700942</v>
      </c>
      <c r="DN52" s="27">
        <f t="shared" si="421"/>
        <v>2.1435287402092951</v>
      </c>
      <c r="DO52" s="27">
        <f t="shared" si="422"/>
        <v>2.1709709219618025</v>
      </c>
      <c r="DP52" s="27">
        <f t="shared" si="423"/>
        <v>1.4424013033668086</v>
      </c>
      <c r="DQ52" s="27">
        <f t="shared" si="424"/>
        <v>1.6833815773305512</v>
      </c>
      <c r="DR52" s="27">
        <f t="shared" si="425"/>
        <v>2.0019936717076372</v>
      </c>
      <c r="DS52" s="27">
        <f t="shared" si="426"/>
        <v>2.0765336561887677</v>
      </c>
      <c r="DT52" s="27">
        <f t="shared" si="427"/>
        <v>1.8642842519672584</v>
      </c>
      <c r="DV52" s="27">
        <f t="shared" si="428"/>
        <v>3.408633698416502</v>
      </c>
      <c r="DW52" s="27">
        <f t="shared" si="429"/>
        <v>2.7388075053130834</v>
      </c>
      <c r="DX52" s="27">
        <f t="shared" si="430"/>
        <v>3.1096410311885667</v>
      </c>
      <c r="DY52" s="27">
        <f t="shared" si="431"/>
        <v>2.1045975108324564</v>
      </c>
      <c r="DZ52" s="27">
        <f t="shared" si="432"/>
        <v>2.4087951532555176</v>
      </c>
      <c r="EA52" s="27">
        <f t="shared" si="433"/>
        <v>3.2499808942037265</v>
      </c>
      <c r="EB52" s="27">
        <f t="shared" si="434"/>
        <v>2.6963407323590416</v>
      </c>
      <c r="ED52" s="27">
        <f t="shared" si="435"/>
        <v>2.93082038695972</v>
      </c>
      <c r="EE52" s="27">
        <f t="shared" si="436"/>
        <v>2.6601666868788834</v>
      </c>
      <c r="EF52" s="27">
        <f t="shared" si="437"/>
        <v>2.5926751100571956</v>
      </c>
      <c r="EG52" s="27">
        <f t="shared" si="438"/>
        <v>2.0674426989911305</v>
      </c>
      <c r="EH52" s="27">
        <f t="shared" si="439"/>
        <v>2.2884828811466678</v>
      </c>
      <c r="EI52" s="27">
        <f t="shared" si="440"/>
        <v>3.0695514598664757</v>
      </c>
      <c r="EJ52" s="27">
        <f t="shared" si="441"/>
        <v>2.5098459854305522</v>
      </c>
      <c r="EN52" s="27">
        <f t="shared" si="442"/>
        <v>2.1602858995191667</v>
      </c>
      <c r="EO52" s="27">
        <f t="shared" si="443"/>
        <v>2.1879426121071193</v>
      </c>
      <c r="EP52" s="27">
        <f t="shared" si="444"/>
        <v>1.4536773585816896</v>
      </c>
      <c r="EQ52" s="27">
        <f t="shared" si="445"/>
        <v>1.6965415097081673</v>
      </c>
      <c r="ER52" s="27">
        <f t="shared" si="446"/>
        <v>2.0176443724726218</v>
      </c>
      <c r="ES52" s="27">
        <f t="shared" si="447"/>
        <v>2.0927670775730167</v>
      </c>
      <c r="ET52" s="27">
        <f t="shared" si="448"/>
        <v>1.8788584014167546</v>
      </c>
      <c r="EV52" s="27">
        <f t="shared" si="449"/>
        <v>3.4352808885576454</v>
      </c>
      <c r="EW52" s="27">
        <f t="shared" si="450"/>
        <v>2.7602182906338917</v>
      </c>
      <c r="EX52" s="27">
        <f t="shared" si="451"/>
        <v>3.1339508289433908</v>
      </c>
      <c r="EY52" s="27">
        <f t="shared" si="452"/>
        <v>2.1210503230157611</v>
      </c>
      <c r="EZ52" s="27">
        <f t="shared" si="453"/>
        <v>2.427626048018332</v>
      </c>
      <c r="FA52" s="27">
        <f t="shared" si="454"/>
        <v>3.27538780691575</v>
      </c>
      <c r="FB52" s="27">
        <f t="shared" si="455"/>
        <v>2.7174195312378591</v>
      </c>
      <c r="FD52" s="27">
        <f t="shared" si="456"/>
        <v>2.9537322440352209</v>
      </c>
      <c r="FE52" s="27">
        <f t="shared" si="457"/>
        <v>2.6809626930749517</v>
      </c>
      <c r="FF52" s="27">
        <f t="shared" si="458"/>
        <v>2.6129434969665897</v>
      </c>
      <c r="FG52" s="27">
        <f t="shared" si="459"/>
        <v>2.0836050512942039</v>
      </c>
      <c r="FH52" s="27">
        <f t="shared" si="460"/>
        <v>2.3063732277969975</v>
      </c>
      <c r="FI52" s="27">
        <f t="shared" si="461"/>
        <v>3.0935478550899003</v>
      </c>
      <c r="FJ52" s="27">
        <f t="shared" si="462"/>
        <v>2.5294668508904645</v>
      </c>
      <c r="FN52" s="27">
        <f t="shared" si="463"/>
        <v>2.0187348793306374</v>
      </c>
      <c r="FO52" s="27">
        <f t="shared" si="464"/>
        <v>2.0445794077615034</v>
      </c>
      <c r="FP52" s="27">
        <f t="shared" si="465"/>
        <v>1.3584263026089571</v>
      </c>
      <c r="FQ52" s="27">
        <f t="shared" si="466"/>
        <v>1.5853769728545821</v>
      </c>
      <c r="FR52" s="27">
        <f t="shared" si="467"/>
        <v>1.885439825211209</v>
      </c>
      <c r="FS52" s="27">
        <f t="shared" si="468"/>
        <v>1.9556401746416208</v>
      </c>
      <c r="FT52" s="27">
        <f t="shared" si="469"/>
        <v>1.7557476948341086</v>
      </c>
      <c r="FV52" s="27">
        <f t="shared" si="470"/>
        <v>3.2101868329431893</v>
      </c>
      <c r="FW52" s="27">
        <f t="shared" si="471"/>
        <v>2.5793571763391445</v>
      </c>
      <c r="FX52" s="27">
        <f t="shared" si="472"/>
        <v>2.928601186492656</v>
      </c>
      <c r="FY52" s="27">
        <f t="shared" si="473"/>
        <v>1.9820701828588876</v>
      </c>
      <c r="FZ52" s="27">
        <f t="shared" si="474"/>
        <v>2.2685577766336382</v>
      </c>
      <c r="GA52" s="27">
        <f t="shared" si="475"/>
        <v>3.0607706186606261</v>
      </c>
      <c r="GB52" s="27">
        <f t="shared" si="476"/>
        <v>2.5393627717077569</v>
      </c>
      <c r="GD52" s="27">
        <f t="shared" si="477"/>
        <v>2.7601912814246696</v>
      </c>
      <c r="GE52" s="27">
        <f t="shared" si="478"/>
        <v>2.5052947389506324</v>
      </c>
      <c r="GF52" s="27">
        <f t="shared" si="479"/>
        <v>2.4417324467195236</v>
      </c>
      <c r="GG52" s="27">
        <f t="shared" si="480"/>
        <v>1.947078482868092</v>
      </c>
      <c r="GH52" s="27">
        <f t="shared" si="481"/>
        <v>2.1552499512886234</v>
      </c>
      <c r="GI52" s="27">
        <f t="shared" si="482"/>
        <v>2.8908455854562938</v>
      </c>
      <c r="GJ52" s="27">
        <f t="shared" si="483"/>
        <v>2.3637255416700942</v>
      </c>
      <c r="GN52" s="27">
        <f t="shared" si="484"/>
        <v>2.1435287402092951</v>
      </c>
      <c r="GO52" s="27">
        <f t="shared" si="485"/>
        <v>2.1709709219618025</v>
      </c>
      <c r="GP52" s="27">
        <f t="shared" si="486"/>
        <v>1.4424013033668086</v>
      </c>
      <c r="GQ52" s="27">
        <f t="shared" si="487"/>
        <v>1.6833815773305512</v>
      </c>
      <c r="GR52" s="27">
        <f t="shared" si="488"/>
        <v>2.0019936717076372</v>
      </c>
      <c r="GS52" s="27">
        <f t="shared" si="489"/>
        <v>2.0765336561887677</v>
      </c>
      <c r="GT52" s="27">
        <f t="shared" si="490"/>
        <v>1.8642842519672584</v>
      </c>
      <c r="GV52" s="27">
        <f t="shared" si="491"/>
        <v>3.408633698416502</v>
      </c>
      <c r="GW52" s="27">
        <f t="shared" si="492"/>
        <v>2.7388075053130834</v>
      </c>
      <c r="GX52" s="27">
        <f t="shared" si="493"/>
        <v>3.1096410311885667</v>
      </c>
      <c r="GY52" s="27">
        <f t="shared" si="494"/>
        <v>2.1045975108324564</v>
      </c>
      <c r="GZ52" s="27">
        <f t="shared" si="495"/>
        <v>2.4087951532555176</v>
      </c>
      <c r="HA52" s="27">
        <f t="shared" si="496"/>
        <v>3.2499808942037265</v>
      </c>
      <c r="HB52" s="27">
        <f t="shared" si="497"/>
        <v>2.6963407323590416</v>
      </c>
      <c r="HD52" s="27">
        <f t="shared" si="498"/>
        <v>2.93082038695972</v>
      </c>
      <c r="HE52" s="27">
        <f t="shared" si="499"/>
        <v>2.6601666868788834</v>
      </c>
      <c r="HF52" s="27">
        <f t="shared" si="500"/>
        <v>2.5926751100571956</v>
      </c>
      <c r="HG52" s="27">
        <f t="shared" si="501"/>
        <v>2.0674426989911305</v>
      </c>
      <c r="HH52" s="27">
        <f t="shared" si="502"/>
        <v>2.2884828811466678</v>
      </c>
      <c r="HI52" s="27">
        <f t="shared" si="503"/>
        <v>3.0695514598664757</v>
      </c>
      <c r="HJ52" s="27">
        <f t="shared" si="504"/>
        <v>2.5098459854305522</v>
      </c>
      <c r="HN52" s="27">
        <f t="shared" si="347"/>
        <v>2.1435287402092951</v>
      </c>
      <c r="HO52" s="27">
        <f t="shared" si="505"/>
        <v>2.1709709219618025</v>
      </c>
      <c r="HP52" s="27">
        <f t="shared" si="506"/>
        <v>1.4424013033668086</v>
      </c>
      <c r="HQ52" s="27">
        <f t="shared" si="507"/>
        <v>1.6833815773305512</v>
      </c>
      <c r="HR52" s="27">
        <f t="shared" si="508"/>
        <v>2.0019936717076372</v>
      </c>
      <c r="HS52" s="27">
        <f t="shared" si="509"/>
        <v>2.0765336561887677</v>
      </c>
      <c r="HT52" s="27">
        <f t="shared" si="510"/>
        <v>1.8642842519672584</v>
      </c>
      <c r="HV52" s="27">
        <f t="shared" si="511"/>
        <v>3.408633698416502</v>
      </c>
      <c r="HW52" s="27">
        <f t="shared" si="512"/>
        <v>2.7388075053130834</v>
      </c>
      <c r="HX52" s="27">
        <f t="shared" si="513"/>
        <v>3.1096410311885667</v>
      </c>
      <c r="HY52" s="27">
        <f t="shared" si="514"/>
        <v>2.1045975108324564</v>
      </c>
      <c r="HZ52" s="27">
        <f t="shared" si="515"/>
        <v>2.4087951532555176</v>
      </c>
      <c r="IA52" s="27">
        <f t="shared" si="516"/>
        <v>3.2499808942037265</v>
      </c>
      <c r="IB52" s="27">
        <f t="shared" si="517"/>
        <v>2.6963407323590416</v>
      </c>
      <c r="ID52" s="27">
        <f t="shared" si="518"/>
        <v>2.93082038695972</v>
      </c>
      <c r="IE52" s="27">
        <f t="shared" si="519"/>
        <v>2.6601666868788834</v>
      </c>
      <c r="IF52" s="27">
        <f t="shared" si="520"/>
        <v>2.5926751100571956</v>
      </c>
      <c r="IG52" s="27">
        <f t="shared" si="521"/>
        <v>2.0674426989911305</v>
      </c>
      <c r="IH52" s="27">
        <f t="shared" si="522"/>
        <v>2.2884828811466678</v>
      </c>
      <c r="II52" s="27">
        <f t="shared" si="523"/>
        <v>3.0695514598664757</v>
      </c>
      <c r="IJ52" s="27">
        <f t="shared" si="524"/>
        <v>2.5098459854305522</v>
      </c>
      <c r="IN52" s="27">
        <f t="shared" si="351"/>
        <v>2.1602858995191667</v>
      </c>
      <c r="IO52" s="27">
        <f t="shared" si="525"/>
        <v>2.1879426121071193</v>
      </c>
      <c r="IP52" s="27">
        <f t="shared" si="526"/>
        <v>1.4536773585816896</v>
      </c>
      <c r="IQ52" s="27">
        <f t="shared" si="527"/>
        <v>1.6965415097081673</v>
      </c>
      <c r="IR52" s="27">
        <f t="shared" si="528"/>
        <v>2.0176443724726218</v>
      </c>
      <c r="IS52" s="27">
        <f t="shared" si="529"/>
        <v>2.0927670775730167</v>
      </c>
      <c r="IT52" s="27">
        <f t="shared" si="530"/>
        <v>1.8788584014167546</v>
      </c>
      <c r="IV52" s="27">
        <f t="shared" si="531"/>
        <v>3.4352808885576454</v>
      </c>
      <c r="IW52" s="27">
        <f t="shared" si="532"/>
        <v>2.7602182906338917</v>
      </c>
      <c r="IX52" s="27">
        <f t="shared" si="533"/>
        <v>3.1339508289433908</v>
      </c>
      <c r="IY52" s="27">
        <f t="shared" si="534"/>
        <v>2.1210503230157611</v>
      </c>
      <c r="IZ52" s="27">
        <f t="shared" si="535"/>
        <v>2.427626048018332</v>
      </c>
      <c r="JA52" s="27">
        <f t="shared" si="536"/>
        <v>3.27538780691575</v>
      </c>
      <c r="JB52" s="27">
        <f t="shared" si="537"/>
        <v>2.7174195312378591</v>
      </c>
      <c r="JD52" s="27">
        <f t="shared" si="538"/>
        <v>2.9537322440352209</v>
      </c>
      <c r="JE52" s="27">
        <f t="shared" si="539"/>
        <v>2.6809626930749517</v>
      </c>
      <c r="JF52" s="27">
        <f t="shared" si="540"/>
        <v>2.6129434969665897</v>
      </c>
      <c r="JG52" s="27">
        <f t="shared" si="541"/>
        <v>2.0836050512942039</v>
      </c>
      <c r="JH52" s="27">
        <f t="shared" si="542"/>
        <v>2.3063732277969975</v>
      </c>
      <c r="JI52" s="27">
        <f t="shared" si="543"/>
        <v>3.0935478550899003</v>
      </c>
      <c r="JJ52" s="27">
        <f t="shared" si="544"/>
        <v>2.5294668508904645</v>
      </c>
      <c r="JN52" s="27">
        <f t="shared" si="355"/>
        <v>2.0187348793306374</v>
      </c>
      <c r="JO52" s="27">
        <f t="shared" si="545"/>
        <v>2.0445794077615034</v>
      </c>
      <c r="JP52" s="27">
        <f t="shared" si="546"/>
        <v>1.3584263026089571</v>
      </c>
      <c r="JQ52" s="27">
        <f t="shared" si="547"/>
        <v>1.5853769728545821</v>
      </c>
      <c r="JR52" s="27">
        <f t="shared" si="548"/>
        <v>1.885439825211209</v>
      </c>
      <c r="JS52" s="27">
        <f t="shared" si="549"/>
        <v>1.9556401746416208</v>
      </c>
      <c r="JT52" s="27">
        <f t="shared" si="550"/>
        <v>1.7557476948341086</v>
      </c>
      <c r="JV52" s="27">
        <f t="shared" si="551"/>
        <v>3.2101868329431893</v>
      </c>
      <c r="JW52" s="27">
        <f t="shared" si="552"/>
        <v>2.5793571763391445</v>
      </c>
      <c r="JX52" s="27">
        <f t="shared" si="553"/>
        <v>2.928601186492656</v>
      </c>
      <c r="JY52" s="27">
        <f t="shared" si="554"/>
        <v>1.9820701828588876</v>
      </c>
      <c r="JZ52" s="27">
        <f t="shared" si="555"/>
        <v>2.2685577766336382</v>
      </c>
      <c r="KA52" s="27">
        <f t="shared" si="556"/>
        <v>3.0607706186606261</v>
      </c>
      <c r="KB52" s="27">
        <f t="shared" si="557"/>
        <v>2.5393627717077569</v>
      </c>
      <c r="KD52" s="27">
        <f t="shared" si="558"/>
        <v>2.7601912814246696</v>
      </c>
      <c r="KE52" s="27">
        <f t="shared" si="559"/>
        <v>2.5052947389506324</v>
      </c>
      <c r="KF52" s="27">
        <f t="shared" si="560"/>
        <v>2.4417324467195236</v>
      </c>
      <c r="KG52" s="27">
        <f t="shared" si="561"/>
        <v>1.947078482868092</v>
      </c>
      <c r="KH52" s="27">
        <f t="shared" si="562"/>
        <v>2.1552499512886234</v>
      </c>
      <c r="KI52" s="27">
        <f t="shared" si="563"/>
        <v>2.8908455854562938</v>
      </c>
      <c r="KJ52" s="27">
        <f t="shared" si="564"/>
        <v>2.3637255416700942</v>
      </c>
    </row>
    <row r="53" spans="1:296" x14ac:dyDescent="0.35">
      <c r="A53" s="32" t="s">
        <v>99</v>
      </c>
      <c r="B53" s="32"/>
      <c r="C53" s="32" t="s">
        <v>88</v>
      </c>
      <c r="D53" s="32"/>
      <c r="E53" s="32"/>
      <c r="F53" t="s">
        <v>233</v>
      </c>
      <c r="G53" t="s">
        <v>233</v>
      </c>
      <c r="H53" t="s">
        <v>233</v>
      </c>
      <c r="I53" t="s">
        <v>233</v>
      </c>
      <c r="J53" t="s">
        <v>233</v>
      </c>
      <c r="K53" t="s">
        <v>233</v>
      </c>
      <c r="L53" t="s">
        <v>47</v>
      </c>
      <c r="M53" t="s">
        <v>47</v>
      </c>
      <c r="N53" s="27">
        <f>[14]TRAC_rates!F61</f>
        <v>1.6432185893635456</v>
      </c>
      <c r="O53" s="27">
        <f>[14]TRAC_rates!G61</f>
        <v>2.449498555567422</v>
      </c>
      <c r="P53" s="27">
        <f>[14]TRAC_rates!H61</f>
        <v>1.7075270603189137</v>
      </c>
      <c r="Q53" s="27">
        <f>[14]TRAC_rates!I61</f>
        <v>1.564524155680439</v>
      </c>
      <c r="R53" s="27">
        <f>[14]TRAC_rates!J61</f>
        <v>1.7344493287889591</v>
      </c>
      <c r="S53" s="27">
        <f>[14]TRAC_rates!K61</f>
        <v>2.6052993835524179</v>
      </c>
      <c r="T53" s="27">
        <f>[14]TRAC_rates!L61</f>
        <v>1.8142547495267121</v>
      </c>
      <c r="V53" s="27">
        <f>[14]TRAC_rates!N61</f>
        <v>1.996511547800746</v>
      </c>
      <c r="W53" s="27">
        <f>[14]TRAC_rates!O61</f>
        <v>2.6647589960605447</v>
      </c>
      <c r="X53" s="27">
        <f>[14]TRAC_rates!P61</f>
        <v>2.743261986637541</v>
      </c>
      <c r="Y53" s="27">
        <f>[14]TRAC_rates!Q61</f>
        <v>1.6180644949614784</v>
      </c>
      <c r="Z53" s="27">
        <f>[14]TRAC_rates!R61</f>
        <v>1.8320178822419013</v>
      </c>
      <c r="AA53" s="27">
        <f>[14]TRAC_rates!S61</f>
        <v>3.5185713483157981</v>
      </c>
      <c r="AB53" s="27">
        <f>[14]TRAC_rates!T61</f>
        <v>2.2657699044127817</v>
      </c>
      <c r="AD53" s="27">
        <f>[14]TRAC_rates!V61</f>
        <v>1.8630774976927913</v>
      </c>
      <c r="AE53" s="27">
        <f>[14]TRAC_rates!W61</f>
        <v>2.6349471492841756</v>
      </c>
      <c r="AF53" s="27">
        <f>[14]TRAC_rates!X61</f>
        <v>2.4221086148115276</v>
      </c>
      <c r="AG53" s="27">
        <f>[14]TRAC_rates!Y61</f>
        <v>1.6133417837017943</v>
      </c>
      <c r="AH53" s="27">
        <f>[14]TRAC_rates!Z61</f>
        <v>1.8031618065274486</v>
      </c>
      <c r="AI53" s="27">
        <f>[14]TRAC_rates!AA61</f>
        <v>3.378146505459569</v>
      </c>
      <c r="AJ53" s="27">
        <f>[14]TRAC_rates!AB61</f>
        <v>2.1645685959328498</v>
      </c>
      <c r="AN53" s="27">
        <f t="shared" si="325"/>
        <v>1.6432185893635456</v>
      </c>
      <c r="AO53" s="27">
        <f t="shared" si="359"/>
        <v>2.449498555567422</v>
      </c>
      <c r="AP53" s="27">
        <f t="shared" si="360"/>
        <v>1.7075270603189137</v>
      </c>
      <c r="AQ53" s="27">
        <f t="shared" si="361"/>
        <v>1.564524155680439</v>
      </c>
      <c r="AR53" s="27">
        <f t="shared" si="362"/>
        <v>1.7344493287889591</v>
      </c>
      <c r="AS53" s="27">
        <f t="shared" si="363"/>
        <v>2.6052993835524179</v>
      </c>
      <c r="AT53" s="27">
        <f t="shared" si="364"/>
        <v>1.8142547495267121</v>
      </c>
      <c r="AV53" s="27">
        <f t="shared" si="365"/>
        <v>1.996511547800746</v>
      </c>
      <c r="AW53" s="27">
        <f t="shared" si="366"/>
        <v>2.6647589960605447</v>
      </c>
      <c r="AX53" s="27">
        <f t="shared" si="367"/>
        <v>2.743261986637541</v>
      </c>
      <c r="AY53" s="27">
        <f t="shared" si="368"/>
        <v>1.6180644949614784</v>
      </c>
      <c r="AZ53" s="27">
        <f t="shared" si="369"/>
        <v>1.8320178822419013</v>
      </c>
      <c r="BA53" s="27">
        <f t="shared" si="370"/>
        <v>3.5185713483157981</v>
      </c>
      <c r="BB53" s="27">
        <f t="shared" si="371"/>
        <v>2.2657699044127817</v>
      </c>
      <c r="BD53" s="27">
        <f t="shared" si="372"/>
        <v>1.8630774976927913</v>
      </c>
      <c r="BE53" s="27">
        <f t="shared" si="373"/>
        <v>2.6349471492841756</v>
      </c>
      <c r="BF53" s="27">
        <f t="shared" si="374"/>
        <v>2.4221086148115276</v>
      </c>
      <c r="BG53" s="27">
        <f t="shared" si="375"/>
        <v>1.6133417837017943</v>
      </c>
      <c r="BH53" s="27">
        <f t="shared" si="376"/>
        <v>1.8031618065274486</v>
      </c>
      <c r="BI53" s="27">
        <f t="shared" si="377"/>
        <v>3.378146505459569</v>
      </c>
      <c r="BJ53" s="27">
        <f t="shared" si="378"/>
        <v>2.1645685959328498</v>
      </c>
      <c r="BN53" s="27">
        <f t="shared" si="379"/>
        <v>1.6560645452709151</v>
      </c>
      <c r="BO53" s="27">
        <f t="shared" si="380"/>
        <v>2.4686476515207314</v>
      </c>
      <c r="BP53" s="27">
        <f t="shared" si="381"/>
        <v>1.7208757513996253</v>
      </c>
      <c r="BQ53" s="27">
        <f t="shared" si="382"/>
        <v>1.5767549133227741</v>
      </c>
      <c r="BR53" s="27">
        <f t="shared" si="383"/>
        <v>1.7480084862531033</v>
      </c>
      <c r="BS53" s="27">
        <f t="shared" si="384"/>
        <v>2.6256664614465244</v>
      </c>
      <c r="BT53" s="27">
        <f t="shared" si="385"/>
        <v>1.8284377904611397</v>
      </c>
      <c r="BV53" s="27">
        <f t="shared" si="386"/>
        <v>2.0121193917465328</v>
      </c>
      <c r="BW53" s="27">
        <f t="shared" si="387"/>
        <v>2.6855909028979776</v>
      </c>
      <c r="BX53" s="27">
        <f t="shared" si="388"/>
        <v>2.7647075951225069</v>
      </c>
      <c r="BY53" s="27">
        <f t="shared" si="389"/>
        <v>1.6307138072879692</v>
      </c>
      <c r="BZ53" s="27">
        <f t="shared" si="390"/>
        <v>1.8463397874887906</v>
      </c>
      <c r="CA53" s="27">
        <f t="shared" si="391"/>
        <v>3.5460779823631312</v>
      </c>
      <c r="CB53" s="27">
        <f t="shared" si="392"/>
        <v>2.2834826910601165</v>
      </c>
      <c r="CD53" s="27">
        <f t="shared" si="393"/>
        <v>1.8776422132712851</v>
      </c>
      <c r="CE53" s="27">
        <f t="shared" si="394"/>
        <v>2.6555460002934401</v>
      </c>
      <c r="CF53" s="27">
        <f t="shared" si="395"/>
        <v>2.4410435883263903</v>
      </c>
      <c r="CG53" s="27">
        <f t="shared" si="396"/>
        <v>1.6259541759611693</v>
      </c>
      <c r="CH53" s="27">
        <f t="shared" si="397"/>
        <v>1.8172581277414606</v>
      </c>
      <c r="CI53" s="27">
        <f t="shared" si="398"/>
        <v>3.4045553602149035</v>
      </c>
      <c r="CJ53" s="27">
        <f t="shared" si="399"/>
        <v>2.1814902355259118</v>
      </c>
      <c r="CN53" s="27">
        <f t="shared" si="400"/>
        <v>1.5475522294087749</v>
      </c>
      <c r="CO53" s="27">
        <f t="shared" si="401"/>
        <v>2.3068914721018152</v>
      </c>
      <c r="CP53" s="27">
        <f t="shared" si="402"/>
        <v>1.6081167326593107</v>
      </c>
      <c r="CQ53" s="27">
        <f t="shared" si="403"/>
        <v>1.4734392981915581</v>
      </c>
      <c r="CR53" s="27">
        <f t="shared" si="404"/>
        <v>1.6334716165811738</v>
      </c>
      <c r="CS53" s="27">
        <f t="shared" si="405"/>
        <v>2.4536217490428158</v>
      </c>
      <c r="CT53" s="27">
        <f t="shared" si="406"/>
        <v>1.708630854421497</v>
      </c>
      <c r="CV53" s="27">
        <f t="shared" si="407"/>
        <v>1.880276864465195</v>
      </c>
      <c r="CW53" s="27">
        <f t="shared" si="408"/>
        <v>2.5096196889957554</v>
      </c>
      <c r="CX53" s="27">
        <f t="shared" si="409"/>
        <v>2.5835523227117245</v>
      </c>
      <c r="CY53" s="27">
        <f t="shared" si="410"/>
        <v>1.5238625784258493</v>
      </c>
      <c r="CZ53" s="27">
        <f t="shared" si="411"/>
        <v>1.7253598372924381</v>
      </c>
      <c r="DA53" s="27">
        <f t="shared" si="412"/>
        <v>3.3137240350530521</v>
      </c>
      <c r="DB53" s="27">
        <f t="shared" si="413"/>
        <v>2.133859298816362</v>
      </c>
      <c r="DD53" s="27">
        <f t="shared" si="414"/>
        <v>1.7546111964522815</v>
      </c>
      <c r="DE53" s="27">
        <f t="shared" si="415"/>
        <v>2.4815434548050064</v>
      </c>
      <c r="DF53" s="27">
        <f t="shared" si="416"/>
        <v>2.2810961432548016</v>
      </c>
      <c r="DG53" s="27">
        <f t="shared" si="417"/>
        <v>1.5194148181667537</v>
      </c>
      <c r="DH53" s="27">
        <f t="shared" si="418"/>
        <v>1.6981837302346512</v>
      </c>
      <c r="DI53" s="27">
        <f t="shared" si="419"/>
        <v>3.1814745704759106</v>
      </c>
      <c r="DJ53" s="27">
        <f t="shared" si="420"/>
        <v>2.0385498180382364</v>
      </c>
      <c r="DN53" s="27">
        <f t="shared" si="421"/>
        <v>1.6432185893635456</v>
      </c>
      <c r="DO53" s="27">
        <f t="shared" si="422"/>
        <v>2.449498555567422</v>
      </c>
      <c r="DP53" s="27">
        <f t="shared" si="423"/>
        <v>1.7075270603189137</v>
      </c>
      <c r="DQ53" s="27">
        <f t="shared" si="424"/>
        <v>1.564524155680439</v>
      </c>
      <c r="DR53" s="27">
        <f t="shared" si="425"/>
        <v>1.7344493287889591</v>
      </c>
      <c r="DS53" s="27">
        <f t="shared" si="426"/>
        <v>2.6052993835524179</v>
      </c>
      <c r="DT53" s="27">
        <f t="shared" si="427"/>
        <v>1.8142547495267121</v>
      </c>
      <c r="DV53" s="27">
        <f t="shared" si="428"/>
        <v>1.996511547800746</v>
      </c>
      <c r="DW53" s="27">
        <f t="shared" si="429"/>
        <v>2.6647589960605447</v>
      </c>
      <c r="DX53" s="27">
        <f t="shared" si="430"/>
        <v>2.743261986637541</v>
      </c>
      <c r="DY53" s="27">
        <f t="shared" si="431"/>
        <v>1.6180644949614784</v>
      </c>
      <c r="DZ53" s="27">
        <f t="shared" si="432"/>
        <v>1.8320178822419013</v>
      </c>
      <c r="EA53" s="27">
        <f t="shared" si="433"/>
        <v>3.5185713483157981</v>
      </c>
      <c r="EB53" s="27">
        <f t="shared" si="434"/>
        <v>2.2657699044127817</v>
      </c>
      <c r="ED53" s="27">
        <f t="shared" si="435"/>
        <v>1.8630774976927913</v>
      </c>
      <c r="EE53" s="27">
        <f t="shared" si="436"/>
        <v>2.6349471492841756</v>
      </c>
      <c r="EF53" s="27">
        <f t="shared" si="437"/>
        <v>2.4221086148115276</v>
      </c>
      <c r="EG53" s="27">
        <f t="shared" si="438"/>
        <v>1.6133417837017943</v>
      </c>
      <c r="EH53" s="27">
        <f t="shared" si="439"/>
        <v>1.8031618065274486</v>
      </c>
      <c r="EI53" s="27">
        <f t="shared" si="440"/>
        <v>3.378146505459569</v>
      </c>
      <c r="EJ53" s="27">
        <f t="shared" si="441"/>
        <v>2.1645685959328498</v>
      </c>
      <c r="EN53" s="27">
        <f t="shared" si="442"/>
        <v>1.6560645452709151</v>
      </c>
      <c r="EO53" s="27">
        <f t="shared" si="443"/>
        <v>2.4686476515207314</v>
      </c>
      <c r="EP53" s="27">
        <f t="shared" si="444"/>
        <v>1.7208757513996253</v>
      </c>
      <c r="EQ53" s="27">
        <f t="shared" si="445"/>
        <v>1.5767549133227741</v>
      </c>
      <c r="ER53" s="27">
        <f t="shared" si="446"/>
        <v>1.7480084862531033</v>
      </c>
      <c r="ES53" s="27">
        <f t="shared" si="447"/>
        <v>2.6256664614465244</v>
      </c>
      <c r="ET53" s="27">
        <f t="shared" si="448"/>
        <v>1.8284377904611397</v>
      </c>
      <c r="EV53" s="27">
        <f t="shared" si="449"/>
        <v>2.0121193917465328</v>
      </c>
      <c r="EW53" s="27">
        <f t="shared" si="450"/>
        <v>2.6855909028979776</v>
      </c>
      <c r="EX53" s="27">
        <f t="shared" si="451"/>
        <v>2.7647075951225069</v>
      </c>
      <c r="EY53" s="27">
        <f t="shared" si="452"/>
        <v>1.6307138072879692</v>
      </c>
      <c r="EZ53" s="27">
        <f t="shared" si="453"/>
        <v>1.8463397874887906</v>
      </c>
      <c r="FA53" s="27">
        <f t="shared" si="454"/>
        <v>3.5460779823631312</v>
      </c>
      <c r="FB53" s="27">
        <f t="shared" si="455"/>
        <v>2.2834826910601165</v>
      </c>
      <c r="FD53" s="27">
        <f t="shared" si="456"/>
        <v>1.8776422132712851</v>
      </c>
      <c r="FE53" s="27">
        <f t="shared" si="457"/>
        <v>2.6555460002934401</v>
      </c>
      <c r="FF53" s="27">
        <f t="shared" si="458"/>
        <v>2.4410435883263903</v>
      </c>
      <c r="FG53" s="27">
        <f t="shared" si="459"/>
        <v>1.6259541759611693</v>
      </c>
      <c r="FH53" s="27">
        <f t="shared" si="460"/>
        <v>1.8172581277414606</v>
      </c>
      <c r="FI53" s="27">
        <f t="shared" si="461"/>
        <v>3.4045553602149035</v>
      </c>
      <c r="FJ53" s="27">
        <f t="shared" si="462"/>
        <v>2.1814902355259118</v>
      </c>
      <c r="FN53" s="27">
        <f t="shared" si="463"/>
        <v>1.5475522294087749</v>
      </c>
      <c r="FO53" s="27">
        <f t="shared" si="464"/>
        <v>2.3068914721018152</v>
      </c>
      <c r="FP53" s="27">
        <f t="shared" si="465"/>
        <v>1.6081167326593107</v>
      </c>
      <c r="FQ53" s="27">
        <f t="shared" si="466"/>
        <v>1.4734392981915581</v>
      </c>
      <c r="FR53" s="27">
        <f t="shared" si="467"/>
        <v>1.6334716165811738</v>
      </c>
      <c r="FS53" s="27">
        <f t="shared" si="468"/>
        <v>2.4536217490428158</v>
      </c>
      <c r="FT53" s="27">
        <f t="shared" si="469"/>
        <v>1.708630854421497</v>
      </c>
      <c r="FV53" s="27">
        <f t="shared" si="470"/>
        <v>1.880276864465195</v>
      </c>
      <c r="FW53" s="27">
        <f t="shared" si="471"/>
        <v>2.5096196889957554</v>
      </c>
      <c r="FX53" s="27">
        <f t="shared" si="472"/>
        <v>2.5835523227117245</v>
      </c>
      <c r="FY53" s="27">
        <f t="shared" si="473"/>
        <v>1.5238625784258493</v>
      </c>
      <c r="FZ53" s="27">
        <f t="shared" si="474"/>
        <v>1.7253598372924381</v>
      </c>
      <c r="GA53" s="27">
        <f t="shared" si="475"/>
        <v>3.3137240350530521</v>
      </c>
      <c r="GB53" s="27">
        <f t="shared" si="476"/>
        <v>2.133859298816362</v>
      </c>
      <c r="GD53" s="27">
        <f t="shared" si="477"/>
        <v>1.7546111964522815</v>
      </c>
      <c r="GE53" s="27">
        <f t="shared" si="478"/>
        <v>2.4815434548050064</v>
      </c>
      <c r="GF53" s="27">
        <f t="shared" si="479"/>
        <v>2.2810961432548016</v>
      </c>
      <c r="GG53" s="27">
        <f t="shared" si="480"/>
        <v>1.5194148181667537</v>
      </c>
      <c r="GH53" s="27">
        <f t="shared" si="481"/>
        <v>1.6981837302346512</v>
      </c>
      <c r="GI53" s="27">
        <f t="shared" si="482"/>
        <v>3.1814745704759106</v>
      </c>
      <c r="GJ53" s="27">
        <f t="shared" si="483"/>
        <v>2.0385498180382364</v>
      </c>
      <c r="GN53" s="27">
        <f t="shared" si="484"/>
        <v>1.6432185893635456</v>
      </c>
      <c r="GO53" s="27">
        <f t="shared" si="485"/>
        <v>2.449498555567422</v>
      </c>
      <c r="GP53" s="27">
        <f t="shared" si="486"/>
        <v>1.7075270603189137</v>
      </c>
      <c r="GQ53" s="27">
        <f t="shared" si="487"/>
        <v>1.564524155680439</v>
      </c>
      <c r="GR53" s="27">
        <f t="shared" si="488"/>
        <v>1.7344493287889591</v>
      </c>
      <c r="GS53" s="27">
        <f t="shared" si="489"/>
        <v>2.6052993835524179</v>
      </c>
      <c r="GT53" s="27">
        <f t="shared" si="490"/>
        <v>1.8142547495267121</v>
      </c>
      <c r="GV53" s="27">
        <f t="shared" si="491"/>
        <v>1.996511547800746</v>
      </c>
      <c r="GW53" s="27">
        <f t="shared" si="492"/>
        <v>2.6647589960605447</v>
      </c>
      <c r="GX53" s="27">
        <f t="shared" si="493"/>
        <v>2.743261986637541</v>
      </c>
      <c r="GY53" s="27">
        <f t="shared" si="494"/>
        <v>1.6180644949614784</v>
      </c>
      <c r="GZ53" s="27">
        <f t="shared" si="495"/>
        <v>1.8320178822419013</v>
      </c>
      <c r="HA53" s="27">
        <f t="shared" si="496"/>
        <v>3.5185713483157981</v>
      </c>
      <c r="HB53" s="27">
        <f t="shared" si="497"/>
        <v>2.2657699044127817</v>
      </c>
      <c r="HD53" s="27">
        <f t="shared" si="498"/>
        <v>1.8630774976927913</v>
      </c>
      <c r="HE53" s="27">
        <f t="shared" si="499"/>
        <v>2.6349471492841756</v>
      </c>
      <c r="HF53" s="27">
        <f t="shared" si="500"/>
        <v>2.4221086148115276</v>
      </c>
      <c r="HG53" s="27">
        <f t="shared" si="501"/>
        <v>1.6133417837017943</v>
      </c>
      <c r="HH53" s="27">
        <f t="shared" si="502"/>
        <v>1.8031618065274486</v>
      </c>
      <c r="HI53" s="27">
        <f t="shared" si="503"/>
        <v>3.378146505459569</v>
      </c>
      <c r="HJ53" s="27">
        <f t="shared" si="504"/>
        <v>2.1645685959328498</v>
      </c>
      <c r="HN53" s="27">
        <f t="shared" si="347"/>
        <v>1.6432185893635456</v>
      </c>
      <c r="HO53" s="27">
        <f t="shared" si="505"/>
        <v>2.449498555567422</v>
      </c>
      <c r="HP53" s="27">
        <f t="shared" si="506"/>
        <v>1.7075270603189137</v>
      </c>
      <c r="HQ53" s="27">
        <f t="shared" si="507"/>
        <v>1.564524155680439</v>
      </c>
      <c r="HR53" s="27">
        <f t="shared" si="508"/>
        <v>1.7344493287889591</v>
      </c>
      <c r="HS53" s="27">
        <f t="shared" si="509"/>
        <v>2.6052993835524179</v>
      </c>
      <c r="HT53" s="27">
        <f t="shared" si="510"/>
        <v>1.8142547495267121</v>
      </c>
      <c r="HV53" s="27">
        <f t="shared" si="511"/>
        <v>1.996511547800746</v>
      </c>
      <c r="HW53" s="27">
        <f t="shared" si="512"/>
        <v>2.6647589960605447</v>
      </c>
      <c r="HX53" s="27">
        <f t="shared" si="513"/>
        <v>2.743261986637541</v>
      </c>
      <c r="HY53" s="27">
        <f t="shared" si="514"/>
        <v>1.6180644949614784</v>
      </c>
      <c r="HZ53" s="27">
        <f t="shared" si="515"/>
        <v>1.8320178822419013</v>
      </c>
      <c r="IA53" s="27">
        <f t="shared" si="516"/>
        <v>3.5185713483157981</v>
      </c>
      <c r="IB53" s="27">
        <f t="shared" si="517"/>
        <v>2.2657699044127817</v>
      </c>
      <c r="ID53" s="27">
        <f t="shared" si="518"/>
        <v>1.8630774976927913</v>
      </c>
      <c r="IE53" s="27">
        <f t="shared" si="519"/>
        <v>2.6349471492841756</v>
      </c>
      <c r="IF53" s="27">
        <f t="shared" si="520"/>
        <v>2.4221086148115276</v>
      </c>
      <c r="IG53" s="27">
        <f t="shared" si="521"/>
        <v>1.6133417837017943</v>
      </c>
      <c r="IH53" s="27">
        <f t="shared" si="522"/>
        <v>1.8031618065274486</v>
      </c>
      <c r="II53" s="27">
        <f t="shared" si="523"/>
        <v>3.378146505459569</v>
      </c>
      <c r="IJ53" s="27">
        <f t="shared" si="524"/>
        <v>2.1645685959328498</v>
      </c>
      <c r="IN53" s="27">
        <f t="shared" si="351"/>
        <v>1.6560645452709151</v>
      </c>
      <c r="IO53" s="27">
        <f t="shared" si="525"/>
        <v>2.4686476515207314</v>
      </c>
      <c r="IP53" s="27">
        <f t="shared" si="526"/>
        <v>1.7208757513996253</v>
      </c>
      <c r="IQ53" s="27">
        <f t="shared" si="527"/>
        <v>1.5767549133227741</v>
      </c>
      <c r="IR53" s="27">
        <f t="shared" si="528"/>
        <v>1.7480084862531033</v>
      </c>
      <c r="IS53" s="27">
        <f t="shared" si="529"/>
        <v>2.6256664614465244</v>
      </c>
      <c r="IT53" s="27">
        <f t="shared" si="530"/>
        <v>1.8284377904611397</v>
      </c>
      <c r="IV53" s="27">
        <f t="shared" si="531"/>
        <v>2.0121193917465328</v>
      </c>
      <c r="IW53" s="27">
        <f t="shared" si="532"/>
        <v>2.6855909028979776</v>
      </c>
      <c r="IX53" s="27">
        <f t="shared" si="533"/>
        <v>2.7647075951225069</v>
      </c>
      <c r="IY53" s="27">
        <f t="shared" si="534"/>
        <v>1.6307138072879692</v>
      </c>
      <c r="IZ53" s="27">
        <f t="shared" si="535"/>
        <v>1.8463397874887906</v>
      </c>
      <c r="JA53" s="27">
        <f t="shared" si="536"/>
        <v>3.5460779823631312</v>
      </c>
      <c r="JB53" s="27">
        <f t="shared" si="537"/>
        <v>2.2834826910601165</v>
      </c>
      <c r="JD53" s="27">
        <f t="shared" si="538"/>
        <v>1.8776422132712851</v>
      </c>
      <c r="JE53" s="27">
        <f t="shared" si="539"/>
        <v>2.6555460002934401</v>
      </c>
      <c r="JF53" s="27">
        <f t="shared" si="540"/>
        <v>2.4410435883263903</v>
      </c>
      <c r="JG53" s="27">
        <f t="shared" si="541"/>
        <v>1.6259541759611693</v>
      </c>
      <c r="JH53" s="27">
        <f t="shared" si="542"/>
        <v>1.8172581277414606</v>
      </c>
      <c r="JI53" s="27">
        <f t="shared" si="543"/>
        <v>3.4045553602149035</v>
      </c>
      <c r="JJ53" s="27">
        <f t="shared" si="544"/>
        <v>2.1814902355259118</v>
      </c>
      <c r="JN53" s="27">
        <f t="shared" si="355"/>
        <v>1.5475522294087749</v>
      </c>
      <c r="JO53" s="27">
        <f t="shared" si="545"/>
        <v>2.3068914721018152</v>
      </c>
      <c r="JP53" s="27">
        <f t="shared" si="546"/>
        <v>1.6081167326593107</v>
      </c>
      <c r="JQ53" s="27">
        <f t="shared" si="547"/>
        <v>1.4734392981915581</v>
      </c>
      <c r="JR53" s="27">
        <f t="shared" si="548"/>
        <v>1.6334716165811738</v>
      </c>
      <c r="JS53" s="27">
        <f t="shared" si="549"/>
        <v>2.4536217490428158</v>
      </c>
      <c r="JT53" s="27">
        <f t="shared" si="550"/>
        <v>1.708630854421497</v>
      </c>
      <c r="JV53" s="27">
        <f t="shared" si="551"/>
        <v>1.880276864465195</v>
      </c>
      <c r="JW53" s="27">
        <f t="shared" si="552"/>
        <v>2.5096196889957554</v>
      </c>
      <c r="JX53" s="27">
        <f t="shared" si="553"/>
        <v>2.5835523227117245</v>
      </c>
      <c r="JY53" s="27">
        <f t="shared" si="554"/>
        <v>1.5238625784258493</v>
      </c>
      <c r="JZ53" s="27">
        <f t="shared" si="555"/>
        <v>1.7253598372924381</v>
      </c>
      <c r="KA53" s="27">
        <f t="shared" si="556"/>
        <v>3.3137240350530521</v>
      </c>
      <c r="KB53" s="27">
        <f t="shared" si="557"/>
        <v>2.133859298816362</v>
      </c>
      <c r="KD53" s="27">
        <f t="shared" si="558"/>
        <v>1.7546111964522815</v>
      </c>
      <c r="KE53" s="27">
        <f t="shared" si="559"/>
        <v>2.4815434548050064</v>
      </c>
      <c r="KF53" s="27">
        <f t="shared" si="560"/>
        <v>2.2810961432548016</v>
      </c>
      <c r="KG53" s="27">
        <f t="shared" si="561"/>
        <v>1.5194148181667537</v>
      </c>
      <c r="KH53" s="27">
        <f t="shared" si="562"/>
        <v>1.6981837302346512</v>
      </c>
      <c r="KI53" s="27">
        <f t="shared" si="563"/>
        <v>3.1814745704759106</v>
      </c>
      <c r="KJ53" s="27">
        <f t="shared" si="564"/>
        <v>2.0385498180382364</v>
      </c>
    </row>
    <row r="54" spans="1:296" x14ac:dyDescent="0.35">
      <c r="A54" s="32" t="s">
        <v>100</v>
      </c>
      <c r="B54" s="32"/>
      <c r="C54" s="32" t="s">
        <v>88</v>
      </c>
      <c r="D54" s="32"/>
      <c r="E54" s="32"/>
      <c r="F54" t="s">
        <v>233</v>
      </c>
      <c r="G54" t="s">
        <v>233</v>
      </c>
      <c r="H54" t="s">
        <v>233</v>
      </c>
      <c r="I54" t="s">
        <v>233</v>
      </c>
      <c r="J54" t="s">
        <v>233</v>
      </c>
      <c r="K54" t="s">
        <v>233</v>
      </c>
      <c r="L54" t="s">
        <v>233</v>
      </c>
      <c r="M54" t="s">
        <v>233</v>
      </c>
      <c r="N54" s="27">
        <f>[14]TRAC_rates!F62</f>
        <v>0.25436295469453324</v>
      </c>
      <c r="O54" s="27">
        <f>[14]TRAC_rates!G62</f>
        <v>0.15093866999909952</v>
      </c>
      <c r="P54" s="27">
        <f>[14]TRAC_rates!H62</f>
        <v>8.9406028344447483E-2</v>
      </c>
      <c r="Q54" s="27">
        <f>[14]TRAC_rates!I62</f>
        <v>0.16252746112760799</v>
      </c>
      <c r="R54" s="27">
        <f>[14]TRAC_rates!J62</f>
        <v>0.2104327968457762</v>
      </c>
      <c r="S54" s="27">
        <f>[14]TRAC_rates!K62</f>
        <v>0.10873020910973781</v>
      </c>
      <c r="T54" s="27">
        <f>[14]TRAC_rates!L62</f>
        <v>0.16890725172928275</v>
      </c>
      <c r="V54" s="27">
        <f>[14]TRAC_rates!N62</f>
        <v>0.48824723024092903</v>
      </c>
      <c r="W54" s="27">
        <f>[14]TRAC_rates!O62</f>
        <v>0.24821530155398086</v>
      </c>
      <c r="X54" s="27">
        <f>[14]TRAC_rates!P62</f>
        <v>0.32017658183886877</v>
      </c>
      <c r="Y54" s="27">
        <f>[14]TRAC_rates!Q62</f>
        <v>0.24910593727942565</v>
      </c>
      <c r="Z54" s="27">
        <f>[14]TRAC_rates!R62</f>
        <v>0.28781800866672741</v>
      </c>
      <c r="AA54" s="27">
        <f>[14]TRAC_rates!S62</f>
        <v>0.24611491893819409</v>
      </c>
      <c r="AB54" s="27">
        <f>[14]TRAC_rates!T62</f>
        <v>0.29295861024806019</v>
      </c>
      <c r="AD54" s="27">
        <f>[14]TRAC_rates!V62</f>
        <v>0.39991225101923655</v>
      </c>
      <c r="AE54" s="27">
        <f>[14]TRAC_rates!W62</f>
        <v>0.23474326726755051</v>
      </c>
      <c r="AF54" s="27">
        <f>[14]TRAC_rates!X62</f>
        <v>0.24862087826101231</v>
      </c>
      <c r="AG54" s="27">
        <f>[14]TRAC_rates!Y62</f>
        <v>0.24146898260825359</v>
      </c>
      <c r="AH54" s="27">
        <f>[14]TRAC_rates!Z62</f>
        <v>0.26493119265421633</v>
      </c>
      <c r="AI54" s="27">
        <f>[14]TRAC_rates!AA62</f>
        <v>0.22499062405905804</v>
      </c>
      <c r="AJ54" s="27">
        <f>[14]TRAC_rates!AB62</f>
        <v>0.26515409546055269</v>
      </c>
      <c r="AN54" s="27">
        <f t="shared" si="325"/>
        <v>0.25436295469453324</v>
      </c>
      <c r="AO54" s="27">
        <f t="shared" si="359"/>
        <v>0.15093866999909952</v>
      </c>
      <c r="AP54" s="27">
        <f t="shared" si="360"/>
        <v>8.9406028344447483E-2</v>
      </c>
      <c r="AQ54" s="27">
        <f t="shared" si="361"/>
        <v>0.16252746112760799</v>
      </c>
      <c r="AR54" s="27">
        <f t="shared" si="362"/>
        <v>0.2104327968457762</v>
      </c>
      <c r="AS54" s="27">
        <f t="shared" si="363"/>
        <v>0.10873020910973781</v>
      </c>
      <c r="AT54" s="27">
        <f t="shared" si="364"/>
        <v>0.16890725172928275</v>
      </c>
      <c r="AV54" s="27">
        <f t="shared" si="365"/>
        <v>0.48824723024092903</v>
      </c>
      <c r="AW54" s="27">
        <f t="shared" si="366"/>
        <v>0.24821530155398086</v>
      </c>
      <c r="AX54" s="27">
        <f t="shared" si="367"/>
        <v>0.32017658183886877</v>
      </c>
      <c r="AY54" s="27">
        <f t="shared" si="368"/>
        <v>0.24910593727942565</v>
      </c>
      <c r="AZ54" s="27">
        <f t="shared" si="369"/>
        <v>0.28781800866672741</v>
      </c>
      <c r="BA54" s="27">
        <f t="shared" si="370"/>
        <v>0.24611491893819409</v>
      </c>
      <c r="BB54" s="27">
        <f t="shared" si="371"/>
        <v>0.29295861024806019</v>
      </c>
      <c r="BD54" s="27">
        <f t="shared" si="372"/>
        <v>0.39991225101923655</v>
      </c>
      <c r="BE54" s="27">
        <f t="shared" si="373"/>
        <v>0.23474326726755051</v>
      </c>
      <c r="BF54" s="27">
        <f t="shared" si="374"/>
        <v>0.24862087826101231</v>
      </c>
      <c r="BG54" s="27">
        <f t="shared" si="375"/>
        <v>0.24146898260825359</v>
      </c>
      <c r="BH54" s="27">
        <f t="shared" si="376"/>
        <v>0.26493119265421633</v>
      </c>
      <c r="BI54" s="27">
        <f t="shared" si="377"/>
        <v>0.22499062405905804</v>
      </c>
      <c r="BJ54" s="27">
        <f t="shared" si="378"/>
        <v>0.26515409546055269</v>
      </c>
      <c r="BN54" s="27">
        <f t="shared" si="379"/>
        <v>0.25436295469453324</v>
      </c>
      <c r="BO54" s="27">
        <f t="shared" si="380"/>
        <v>0.15093866999909952</v>
      </c>
      <c r="BP54" s="27">
        <f t="shared" si="381"/>
        <v>8.9406028344447483E-2</v>
      </c>
      <c r="BQ54" s="27">
        <f t="shared" si="382"/>
        <v>0.16252746112760799</v>
      </c>
      <c r="BR54" s="27">
        <f t="shared" si="383"/>
        <v>0.2104327968457762</v>
      </c>
      <c r="BS54" s="27">
        <f t="shared" si="384"/>
        <v>0.10873020910973781</v>
      </c>
      <c r="BT54" s="27">
        <f t="shared" si="385"/>
        <v>0.16890725172928275</v>
      </c>
      <c r="BV54" s="27">
        <f t="shared" si="386"/>
        <v>0.48824723024092903</v>
      </c>
      <c r="BW54" s="27">
        <f t="shared" si="387"/>
        <v>0.24821530155398086</v>
      </c>
      <c r="BX54" s="27">
        <f t="shared" si="388"/>
        <v>0.32017658183886877</v>
      </c>
      <c r="BY54" s="27">
        <f t="shared" si="389"/>
        <v>0.24910593727942565</v>
      </c>
      <c r="BZ54" s="27">
        <f t="shared" si="390"/>
        <v>0.28781800866672741</v>
      </c>
      <c r="CA54" s="27">
        <f t="shared" si="391"/>
        <v>0.24611491893819409</v>
      </c>
      <c r="CB54" s="27">
        <f t="shared" si="392"/>
        <v>0.29295861024806019</v>
      </c>
      <c r="CD54" s="27">
        <f t="shared" si="393"/>
        <v>0.39991225101923655</v>
      </c>
      <c r="CE54" s="27">
        <f t="shared" si="394"/>
        <v>0.23474326726755051</v>
      </c>
      <c r="CF54" s="27">
        <f t="shared" si="395"/>
        <v>0.24862087826101231</v>
      </c>
      <c r="CG54" s="27">
        <f t="shared" si="396"/>
        <v>0.24146898260825359</v>
      </c>
      <c r="CH54" s="27">
        <f t="shared" si="397"/>
        <v>0.26493119265421633</v>
      </c>
      <c r="CI54" s="27">
        <f t="shared" si="398"/>
        <v>0.22499062405905804</v>
      </c>
      <c r="CJ54" s="27">
        <f t="shared" si="399"/>
        <v>0.26515409546055269</v>
      </c>
      <c r="CN54" s="27">
        <f t="shared" si="400"/>
        <v>0.25436295469453324</v>
      </c>
      <c r="CO54" s="27">
        <f t="shared" si="401"/>
        <v>0.15093866999909952</v>
      </c>
      <c r="CP54" s="27">
        <f t="shared" si="402"/>
        <v>8.9406028344447483E-2</v>
      </c>
      <c r="CQ54" s="27">
        <f t="shared" si="403"/>
        <v>0.16252746112760799</v>
      </c>
      <c r="CR54" s="27">
        <f t="shared" si="404"/>
        <v>0.2104327968457762</v>
      </c>
      <c r="CS54" s="27">
        <f t="shared" si="405"/>
        <v>0.10873020910973781</v>
      </c>
      <c r="CT54" s="27">
        <f t="shared" si="406"/>
        <v>0.16890725172928275</v>
      </c>
      <c r="CV54" s="27">
        <f t="shared" si="407"/>
        <v>0.48824723024092903</v>
      </c>
      <c r="CW54" s="27">
        <f t="shared" si="408"/>
        <v>0.24821530155398086</v>
      </c>
      <c r="CX54" s="27">
        <f t="shared" si="409"/>
        <v>0.32017658183886877</v>
      </c>
      <c r="CY54" s="27">
        <f t="shared" si="410"/>
        <v>0.24910593727942565</v>
      </c>
      <c r="CZ54" s="27">
        <f t="shared" si="411"/>
        <v>0.28781800866672741</v>
      </c>
      <c r="DA54" s="27">
        <f t="shared" si="412"/>
        <v>0.24611491893819409</v>
      </c>
      <c r="DB54" s="27">
        <f t="shared" si="413"/>
        <v>0.29295861024806019</v>
      </c>
      <c r="DD54" s="27">
        <f t="shared" si="414"/>
        <v>0.39991225101923655</v>
      </c>
      <c r="DE54" s="27">
        <f t="shared" si="415"/>
        <v>0.23474326726755051</v>
      </c>
      <c r="DF54" s="27">
        <f t="shared" si="416"/>
        <v>0.24862087826101231</v>
      </c>
      <c r="DG54" s="27">
        <f t="shared" si="417"/>
        <v>0.24146898260825359</v>
      </c>
      <c r="DH54" s="27">
        <f t="shared" si="418"/>
        <v>0.26493119265421633</v>
      </c>
      <c r="DI54" s="27">
        <f t="shared" si="419"/>
        <v>0.22499062405905804</v>
      </c>
      <c r="DJ54" s="27">
        <f t="shared" si="420"/>
        <v>0.26515409546055269</v>
      </c>
      <c r="DN54" s="27">
        <f t="shared" si="421"/>
        <v>0.25436295469453324</v>
      </c>
      <c r="DO54" s="27">
        <f t="shared" si="422"/>
        <v>0.15093866999909952</v>
      </c>
      <c r="DP54" s="27">
        <f t="shared" si="423"/>
        <v>8.9406028344447483E-2</v>
      </c>
      <c r="DQ54" s="27">
        <f t="shared" si="424"/>
        <v>0.16252746112760799</v>
      </c>
      <c r="DR54" s="27">
        <f t="shared" si="425"/>
        <v>0.2104327968457762</v>
      </c>
      <c r="DS54" s="27">
        <f t="shared" si="426"/>
        <v>0.10873020910973781</v>
      </c>
      <c r="DT54" s="27">
        <f t="shared" si="427"/>
        <v>0.16890725172928275</v>
      </c>
      <c r="DV54" s="27">
        <f t="shared" si="428"/>
        <v>0.48824723024092903</v>
      </c>
      <c r="DW54" s="27">
        <f t="shared" si="429"/>
        <v>0.24821530155398086</v>
      </c>
      <c r="DX54" s="27">
        <f t="shared" si="430"/>
        <v>0.32017658183886877</v>
      </c>
      <c r="DY54" s="27">
        <f t="shared" si="431"/>
        <v>0.24910593727942565</v>
      </c>
      <c r="DZ54" s="27">
        <f t="shared" si="432"/>
        <v>0.28781800866672741</v>
      </c>
      <c r="EA54" s="27">
        <f t="shared" si="433"/>
        <v>0.24611491893819409</v>
      </c>
      <c r="EB54" s="27">
        <f t="shared" si="434"/>
        <v>0.29295861024806019</v>
      </c>
      <c r="ED54" s="27">
        <f t="shared" si="435"/>
        <v>0.39991225101923655</v>
      </c>
      <c r="EE54" s="27">
        <f t="shared" si="436"/>
        <v>0.23474326726755051</v>
      </c>
      <c r="EF54" s="27">
        <f t="shared" si="437"/>
        <v>0.24862087826101231</v>
      </c>
      <c r="EG54" s="27">
        <f t="shared" si="438"/>
        <v>0.24146898260825359</v>
      </c>
      <c r="EH54" s="27">
        <f t="shared" si="439"/>
        <v>0.26493119265421633</v>
      </c>
      <c r="EI54" s="27">
        <f t="shared" si="440"/>
        <v>0.22499062405905804</v>
      </c>
      <c r="EJ54" s="27">
        <f t="shared" si="441"/>
        <v>0.26515409546055269</v>
      </c>
      <c r="EN54" s="27">
        <f t="shared" si="442"/>
        <v>0.25436295469453324</v>
      </c>
      <c r="EO54" s="27">
        <f t="shared" si="443"/>
        <v>0.15093866999909952</v>
      </c>
      <c r="EP54" s="27">
        <f t="shared" si="444"/>
        <v>8.9406028344447483E-2</v>
      </c>
      <c r="EQ54" s="27">
        <f t="shared" si="445"/>
        <v>0.16252746112760799</v>
      </c>
      <c r="ER54" s="27">
        <f t="shared" si="446"/>
        <v>0.2104327968457762</v>
      </c>
      <c r="ES54" s="27">
        <f t="shared" si="447"/>
        <v>0.10873020910973781</v>
      </c>
      <c r="ET54" s="27">
        <f t="shared" si="448"/>
        <v>0.16890725172928275</v>
      </c>
      <c r="EV54" s="27">
        <f t="shared" si="449"/>
        <v>0.48824723024092903</v>
      </c>
      <c r="EW54" s="27">
        <f t="shared" si="450"/>
        <v>0.24821530155398086</v>
      </c>
      <c r="EX54" s="27">
        <f t="shared" si="451"/>
        <v>0.32017658183886877</v>
      </c>
      <c r="EY54" s="27">
        <f t="shared" si="452"/>
        <v>0.24910593727942565</v>
      </c>
      <c r="EZ54" s="27">
        <f t="shared" si="453"/>
        <v>0.28781800866672741</v>
      </c>
      <c r="FA54" s="27">
        <f t="shared" si="454"/>
        <v>0.24611491893819409</v>
      </c>
      <c r="FB54" s="27">
        <f t="shared" si="455"/>
        <v>0.29295861024806019</v>
      </c>
      <c r="FD54" s="27">
        <f t="shared" si="456"/>
        <v>0.39991225101923655</v>
      </c>
      <c r="FE54" s="27">
        <f t="shared" si="457"/>
        <v>0.23474326726755051</v>
      </c>
      <c r="FF54" s="27">
        <f t="shared" si="458"/>
        <v>0.24862087826101231</v>
      </c>
      <c r="FG54" s="27">
        <f t="shared" si="459"/>
        <v>0.24146898260825359</v>
      </c>
      <c r="FH54" s="27">
        <f t="shared" si="460"/>
        <v>0.26493119265421633</v>
      </c>
      <c r="FI54" s="27">
        <f t="shared" si="461"/>
        <v>0.22499062405905804</v>
      </c>
      <c r="FJ54" s="27">
        <f t="shared" si="462"/>
        <v>0.26515409546055269</v>
      </c>
      <c r="FN54" s="27">
        <f t="shared" si="463"/>
        <v>0.25436295469453324</v>
      </c>
      <c r="FO54" s="27">
        <f t="shared" si="464"/>
        <v>0.15093866999909952</v>
      </c>
      <c r="FP54" s="27">
        <f t="shared" si="465"/>
        <v>8.9406028344447483E-2</v>
      </c>
      <c r="FQ54" s="27">
        <f t="shared" si="466"/>
        <v>0.16252746112760799</v>
      </c>
      <c r="FR54" s="27">
        <f t="shared" si="467"/>
        <v>0.2104327968457762</v>
      </c>
      <c r="FS54" s="27">
        <f t="shared" si="468"/>
        <v>0.10873020910973781</v>
      </c>
      <c r="FT54" s="27">
        <f t="shared" si="469"/>
        <v>0.16890725172928275</v>
      </c>
      <c r="FV54" s="27">
        <f t="shared" si="470"/>
        <v>0.48824723024092903</v>
      </c>
      <c r="FW54" s="27">
        <f t="shared" si="471"/>
        <v>0.24821530155398086</v>
      </c>
      <c r="FX54" s="27">
        <f t="shared" si="472"/>
        <v>0.32017658183886877</v>
      </c>
      <c r="FY54" s="27">
        <f t="shared" si="473"/>
        <v>0.24910593727942565</v>
      </c>
      <c r="FZ54" s="27">
        <f t="shared" si="474"/>
        <v>0.28781800866672741</v>
      </c>
      <c r="GA54" s="27">
        <f t="shared" si="475"/>
        <v>0.24611491893819409</v>
      </c>
      <c r="GB54" s="27">
        <f t="shared" si="476"/>
        <v>0.29295861024806019</v>
      </c>
      <c r="GD54" s="27">
        <f t="shared" si="477"/>
        <v>0.39991225101923655</v>
      </c>
      <c r="GE54" s="27">
        <f t="shared" si="478"/>
        <v>0.23474326726755051</v>
      </c>
      <c r="GF54" s="27">
        <f t="shared" si="479"/>
        <v>0.24862087826101231</v>
      </c>
      <c r="GG54" s="27">
        <f t="shared" si="480"/>
        <v>0.24146898260825359</v>
      </c>
      <c r="GH54" s="27">
        <f t="shared" si="481"/>
        <v>0.26493119265421633</v>
      </c>
      <c r="GI54" s="27">
        <f t="shared" si="482"/>
        <v>0.22499062405905804</v>
      </c>
      <c r="GJ54" s="27">
        <f t="shared" si="483"/>
        <v>0.26515409546055269</v>
      </c>
      <c r="GN54" s="27">
        <f t="shared" si="484"/>
        <v>0.25436295469453324</v>
      </c>
      <c r="GO54" s="27">
        <f t="shared" si="485"/>
        <v>0.15093866999909952</v>
      </c>
      <c r="GP54" s="27">
        <f t="shared" si="486"/>
        <v>8.9406028344447483E-2</v>
      </c>
      <c r="GQ54" s="27">
        <f t="shared" si="487"/>
        <v>0.16252746112760799</v>
      </c>
      <c r="GR54" s="27">
        <f t="shared" si="488"/>
        <v>0.2104327968457762</v>
      </c>
      <c r="GS54" s="27">
        <f t="shared" si="489"/>
        <v>0.10873020910973781</v>
      </c>
      <c r="GT54" s="27">
        <f t="shared" si="490"/>
        <v>0.16890725172928275</v>
      </c>
      <c r="GV54" s="27">
        <f t="shared" si="491"/>
        <v>0.48824723024092903</v>
      </c>
      <c r="GW54" s="27">
        <f t="shared" si="492"/>
        <v>0.24821530155398086</v>
      </c>
      <c r="GX54" s="27">
        <f t="shared" si="493"/>
        <v>0.32017658183886877</v>
      </c>
      <c r="GY54" s="27">
        <f t="shared" si="494"/>
        <v>0.24910593727942565</v>
      </c>
      <c r="GZ54" s="27">
        <f t="shared" si="495"/>
        <v>0.28781800866672741</v>
      </c>
      <c r="HA54" s="27">
        <f t="shared" si="496"/>
        <v>0.24611491893819409</v>
      </c>
      <c r="HB54" s="27">
        <f t="shared" si="497"/>
        <v>0.29295861024806019</v>
      </c>
      <c r="HD54" s="27">
        <f t="shared" si="498"/>
        <v>0.39991225101923655</v>
      </c>
      <c r="HE54" s="27">
        <f t="shared" si="499"/>
        <v>0.23474326726755051</v>
      </c>
      <c r="HF54" s="27">
        <f t="shared" si="500"/>
        <v>0.24862087826101231</v>
      </c>
      <c r="HG54" s="27">
        <f t="shared" si="501"/>
        <v>0.24146898260825359</v>
      </c>
      <c r="HH54" s="27">
        <f t="shared" si="502"/>
        <v>0.26493119265421633</v>
      </c>
      <c r="HI54" s="27">
        <f t="shared" si="503"/>
        <v>0.22499062405905804</v>
      </c>
      <c r="HJ54" s="27">
        <f t="shared" si="504"/>
        <v>0.26515409546055269</v>
      </c>
      <c r="HN54" s="27">
        <f t="shared" si="347"/>
        <v>0.25436295469453324</v>
      </c>
      <c r="HO54" s="27">
        <f t="shared" si="505"/>
        <v>0.15093866999909952</v>
      </c>
      <c r="HP54" s="27">
        <f t="shared" si="506"/>
        <v>8.9406028344447483E-2</v>
      </c>
      <c r="HQ54" s="27">
        <f t="shared" si="507"/>
        <v>0.16252746112760799</v>
      </c>
      <c r="HR54" s="27">
        <f t="shared" si="508"/>
        <v>0.2104327968457762</v>
      </c>
      <c r="HS54" s="27">
        <f t="shared" si="509"/>
        <v>0.10873020910973781</v>
      </c>
      <c r="HT54" s="27">
        <f t="shared" si="510"/>
        <v>0.16890725172928275</v>
      </c>
      <c r="HV54" s="27">
        <f t="shared" si="511"/>
        <v>0.48824723024092903</v>
      </c>
      <c r="HW54" s="27">
        <f t="shared" si="512"/>
        <v>0.24821530155398086</v>
      </c>
      <c r="HX54" s="27">
        <f t="shared" si="513"/>
        <v>0.32017658183886877</v>
      </c>
      <c r="HY54" s="27">
        <f t="shared" si="514"/>
        <v>0.24910593727942565</v>
      </c>
      <c r="HZ54" s="27">
        <f t="shared" si="515"/>
        <v>0.28781800866672741</v>
      </c>
      <c r="IA54" s="27">
        <f t="shared" si="516"/>
        <v>0.24611491893819409</v>
      </c>
      <c r="IB54" s="27">
        <f t="shared" si="517"/>
        <v>0.29295861024806019</v>
      </c>
      <c r="ID54" s="27">
        <f t="shared" si="518"/>
        <v>0.39991225101923655</v>
      </c>
      <c r="IE54" s="27">
        <f t="shared" si="519"/>
        <v>0.23474326726755051</v>
      </c>
      <c r="IF54" s="27">
        <f t="shared" si="520"/>
        <v>0.24862087826101231</v>
      </c>
      <c r="IG54" s="27">
        <f t="shared" si="521"/>
        <v>0.24146898260825359</v>
      </c>
      <c r="IH54" s="27">
        <f t="shared" si="522"/>
        <v>0.26493119265421633</v>
      </c>
      <c r="II54" s="27">
        <f t="shared" si="523"/>
        <v>0.22499062405905804</v>
      </c>
      <c r="IJ54" s="27">
        <f t="shared" si="524"/>
        <v>0.26515409546055269</v>
      </c>
      <c r="IN54" s="27">
        <f t="shared" si="351"/>
        <v>0.25436295469453324</v>
      </c>
      <c r="IO54" s="27">
        <f t="shared" si="525"/>
        <v>0.15093866999909952</v>
      </c>
      <c r="IP54" s="27">
        <f t="shared" si="526"/>
        <v>8.9406028344447483E-2</v>
      </c>
      <c r="IQ54" s="27">
        <f t="shared" si="527"/>
        <v>0.16252746112760799</v>
      </c>
      <c r="IR54" s="27">
        <f t="shared" si="528"/>
        <v>0.2104327968457762</v>
      </c>
      <c r="IS54" s="27">
        <f t="shared" si="529"/>
        <v>0.10873020910973781</v>
      </c>
      <c r="IT54" s="27">
        <f t="shared" si="530"/>
        <v>0.16890725172928275</v>
      </c>
      <c r="IV54" s="27">
        <f t="shared" si="531"/>
        <v>0.48824723024092903</v>
      </c>
      <c r="IW54" s="27">
        <f t="shared" si="532"/>
        <v>0.24821530155398086</v>
      </c>
      <c r="IX54" s="27">
        <f t="shared" si="533"/>
        <v>0.32017658183886877</v>
      </c>
      <c r="IY54" s="27">
        <f t="shared" si="534"/>
        <v>0.24910593727942565</v>
      </c>
      <c r="IZ54" s="27">
        <f t="shared" si="535"/>
        <v>0.28781800866672741</v>
      </c>
      <c r="JA54" s="27">
        <f t="shared" si="536"/>
        <v>0.24611491893819409</v>
      </c>
      <c r="JB54" s="27">
        <f t="shared" si="537"/>
        <v>0.29295861024806019</v>
      </c>
      <c r="JD54" s="27">
        <f t="shared" si="538"/>
        <v>0.39991225101923655</v>
      </c>
      <c r="JE54" s="27">
        <f t="shared" si="539"/>
        <v>0.23474326726755051</v>
      </c>
      <c r="JF54" s="27">
        <f t="shared" si="540"/>
        <v>0.24862087826101231</v>
      </c>
      <c r="JG54" s="27">
        <f t="shared" si="541"/>
        <v>0.24146898260825359</v>
      </c>
      <c r="JH54" s="27">
        <f t="shared" si="542"/>
        <v>0.26493119265421633</v>
      </c>
      <c r="JI54" s="27">
        <f t="shared" si="543"/>
        <v>0.22499062405905804</v>
      </c>
      <c r="JJ54" s="27">
        <f t="shared" si="544"/>
        <v>0.26515409546055269</v>
      </c>
      <c r="JN54" s="27">
        <f t="shared" si="355"/>
        <v>0.25436295469453324</v>
      </c>
      <c r="JO54" s="27">
        <f t="shared" si="545"/>
        <v>0.15093866999909952</v>
      </c>
      <c r="JP54" s="27">
        <f t="shared" si="546"/>
        <v>8.9406028344447483E-2</v>
      </c>
      <c r="JQ54" s="27">
        <f t="shared" si="547"/>
        <v>0.16252746112760799</v>
      </c>
      <c r="JR54" s="27">
        <f t="shared" si="548"/>
        <v>0.2104327968457762</v>
      </c>
      <c r="JS54" s="27">
        <f t="shared" si="549"/>
        <v>0.10873020910973781</v>
      </c>
      <c r="JT54" s="27">
        <f t="shared" si="550"/>
        <v>0.16890725172928275</v>
      </c>
      <c r="JV54" s="27">
        <f t="shared" si="551"/>
        <v>0.48824723024092903</v>
      </c>
      <c r="JW54" s="27">
        <f t="shared" si="552"/>
        <v>0.24821530155398086</v>
      </c>
      <c r="JX54" s="27">
        <f t="shared" si="553"/>
        <v>0.32017658183886877</v>
      </c>
      <c r="JY54" s="27">
        <f t="shared" si="554"/>
        <v>0.24910593727942565</v>
      </c>
      <c r="JZ54" s="27">
        <f t="shared" si="555"/>
        <v>0.28781800866672741</v>
      </c>
      <c r="KA54" s="27">
        <f t="shared" si="556"/>
        <v>0.24611491893819409</v>
      </c>
      <c r="KB54" s="27">
        <f t="shared" si="557"/>
        <v>0.29295861024806019</v>
      </c>
      <c r="KD54" s="27">
        <f t="shared" si="558"/>
        <v>0.39991225101923655</v>
      </c>
      <c r="KE54" s="27">
        <f t="shared" si="559"/>
        <v>0.23474326726755051</v>
      </c>
      <c r="KF54" s="27">
        <f t="shared" si="560"/>
        <v>0.24862087826101231</v>
      </c>
      <c r="KG54" s="27">
        <f t="shared" si="561"/>
        <v>0.24146898260825359</v>
      </c>
      <c r="KH54" s="27">
        <f t="shared" si="562"/>
        <v>0.26493119265421633</v>
      </c>
      <c r="KI54" s="27">
        <f t="shared" si="563"/>
        <v>0.22499062405905804</v>
      </c>
      <c r="KJ54" s="27">
        <f t="shared" si="564"/>
        <v>0.26515409546055269</v>
      </c>
    </row>
    <row r="55" spans="1:296" x14ac:dyDescent="0.35">
      <c r="A55" s="32" t="s">
        <v>101</v>
      </c>
      <c r="B55" s="32"/>
      <c r="C55" s="32" t="s">
        <v>88</v>
      </c>
      <c r="D55" s="32"/>
      <c r="E55" s="32"/>
      <c r="F55" t="s">
        <v>47</v>
      </c>
      <c r="G55" t="s">
        <v>234</v>
      </c>
      <c r="H55" t="s">
        <v>233</v>
      </c>
      <c r="I55" t="s">
        <v>234</v>
      </c>
      <c r="J55" t="s">
        <v>47</v>
      </c>
      <c r="K55" t="s">
        <v>233</v>
      </c>
      <c r="L55" t="s">
        <v>233</v>
      </c>
      <c r="M55" t="s">
        <v>234</v>
      </c>
      <c r="N55" s="27">
        <f>[14]TRAC_rates!F63</f>
        <v>0</v>
      </c>
      <c r="O55" s="27">
        <f>[14]TRAC_rates!G63</f>
        <v>0</v>
      </c>
      <c r="P55" s="27">
        <f>[14]TRAC_rates!H63</f>
        <v>0</v>
      </c>
      <c r="Q55" s="27">
        <f>[14]TRAC_rates!I63</f>
        <v>0</v>
      </c>
      <c r="R55" s="27">
        <f>[14]TRAC_rates!J63</f>
        <v>0</v>
      </c>
      <c r="S55" s="27">
        <f>[14]TRAC_rates!K63</f>
        <v>0</v>
      </c>
      <c r="T55" s="27">
        <f>[14]TRAC_rates!L63</f>
        <v>0</v>
      </c>
      <c r="V55" s="27">
        <f>[14]TRAC_rates!N63</f>
        <v>0</v>
      </c>
      <c r="W55" s="27">
        <f>[14]TRAC_rates!O63</f>
        <v>0</v>
      </c>
      <c r="X55" s="27">
        <f>[14]TRAC_rates!P63</f>
        <v>0</v>
      </c>
      <c r="Y55" s="27">
        <f>[14]TRAC_rates!Q63</f>
        <v>0</v>
      </c>
      <c r="Z55" s="27">
        <f>[14]TRAC_rates!R63</f>
        <v>0</v>
      </c>
      <c r="AA55" s="27">
        <f>[14]TRAC_rates!S63</f>
        <v>0</v>
      </c>
      <c r="AB55" s="27">
        <f>[14]TRAC_rates!T63</f>
        <v>0</v>
      </c>
      <c r="AD55" s="27">
        <f>[14]TRAC_rates!V63</f>
        <v>0</v>
      </c>
      <c r="AE55" s="27">
        <f>[14]TRAC_rates!W63</f>
        <v>0</v>
      </c>
      <c r="AF55" s="27">
        <f>[14]TRAC_rates!X63</f>
        <v>0</v>
      </c>
      <c r="AG55" s="27">
        <f>[14]TRAC_rates!Y63</f>
        <v>0</v>
      </c>
      <c r="AH55" s="27">
        <f>[14]TRAC_rates!Z63</f>
        <v>0</v>
      </c>
      <c r="AI55" s="27">
        <f>[14]TRAC_rates!AA63</f>
        <v>0</v>
      </c>
      <c r="AJ55" s="27">
        <f>[14]TRAC_rates!AB63</f>
        <v>0</v>
      </c>
      <c r="AN55" s="27">
        <f t="shared" si="325"/>
        <v>0</v>
      </c>
      <c r="AO55" s="27">
        <f t="shared" si="359"/>
        <v>0</v>
      </c>
      <c r="AP55" s="27">
        <f t="shared" si="360"/>
        <v>0</v>
      </c>
      <c r="AQ55" s="27">
        <f t="shared" si="361"/>
        <v>0</v>
      </c>
      <c r="AR55" s="27">
        <f t="shared" si="362"/>
        <v>0</v>
      </c>
      <c r="AS55" s="27">
        <f t="shared" si="363"/>
        <v>0</v>
      </c>
      <c r="AT55" s="27">
        <f t="shared" si="364"/>
        <v>0</v>
      </c>
      <c r="AV55" s="27">
        <f t="shared" si="365"/>
        <v>0</v>
      </c>
      <c r="AW55" s="27">
        <f t="shared" si="366"/>
        <v>0</v>
      </c>
      <c r="AX55" s="27">
        <f t="shared" si="367"/>
        <v>0</v>
      </c>
      <c r="AY55" s="27">
        <f t="shared" si="368"/>
        <v>0</v>
      </c>
      <c r="AZ55" s="27">
        <f t="shared" si="369"/>
        <v>0</v>
      </c>
      <c r="BA55" s="27">
        <f t="shared" si="370"/>
        <v>0</v>
      </c>
      <c r="BB55" s="27">
        <f t="shared" si="371"/>
        <v>0</v>
      </c>
      <c r="BD55" s="27">
        <f t="shared" si="372"/>
        <v>0</v>
      </c>
      <c r="BE55" s="27">
        <f t="shared" si="373"/>
        <v>0</v>
      </c>
      <c r="BF55" s="27">
        <f t="shared" si="374"/>
        <v>0</v>
      </c>
      <c r="BG55" s="27">
        <f t="shared" si="375"/>
        <v>0</v>
      </c>
      <c r="BH55" s="27">
        <f t="shared" si="376"/>
        <v>0</v>
      </c>
      <c r="BI55" s="27">
        <f t="shared" si="377"/>
        <v>0</v>
      </c>
      <c r="BJ55" s="27">
        <f t="shared" si="378"/>
        <v>0</v>
      </c>
      <c r="BN55" s="27">
        <f t="shared" si="379"/>
        <v>0</v>
      </c>
      <c r="BO55" s="27">
        <f t="shared" si="380"/>
        <v>0</v>
      </c>
      <c r="BP55" s="27">
        <f t="shared" si="381"/>
        <v>0</v>
      </c>
      <c r="BQ55" s="27">
        <f t="shared" si="382"/>
        <v>0</v>
      </c>
      <c r="BR55" s="27">
        <f t="shared" si="383"/>
        <v>0</v>
      </c>
      <c r="BS55" s="27">
        <f t="shared" si="384"/>
        <v>0</v>
      </c>
      <c r="BT55" s="27">
        <f t="shared" si="385"/>
        <v>0</v>
      </c>
      <c r="BV55" s="27">
        <f t="shared" si="386"/>
        <v>0</v>
      </c>
      <c r="BW55" s="27">
        <f t="shared" si="387"/>
        <v>0</v>
      </c>
      <c r="BX55" s="27">
        <f t="shared" si="388"/>
        <v>0</v>
      </c>
      <c r="BY55" s="27">
        <f t="shared" si="389"/>
        <v>0</v>
      </c>
      <c r="BZ55" s="27">
        <f t="shared" si="390"/>
        <v>0</v>
      </c>
      <c r="CA55" s="27">
        <f t="shared" si="391"/>
        <v>0</v>
      </c>
      <c r="CB55" s="27">
        <f t="shared" si="392"/>
        <v>0</v>
      </c>
      <c r="CD55" s="27">
        <f t="shared" si="393"/>
        <v>0</v>
      </c>
      <c r="CE55" s="27">
        <f t="shared" si="394"/>
        <v>0</v>
      </c>
      <c r="CF55" s="27">
        <f t="shared" si="395"/>
        <v>0</v>
      </c>
      <c r="CG55" s="27">
        <f t="shared" si="396"/>
        <v>0</v>
      </c>
      <c r="CH55" s="27">
        <f t="shared" si="397"/>
        <v>0</v>
      </c>
      <c r="CI55" s="27">
        <f t="shared" si="398"/>
        <v>0</v>
      </c>
      <c r="CJ55" s="27">
        <f t="shared" si="399"/>
        <v>0</v>
      </c>
      <c r="CN55" s="27">
        <f t="shared" si="400"/>
        <v>0</v>
      </c>
      <c r="CO55" s="27">
        <f t="shared" si="401"/>
        <v>0</v>
      </c>
      <c r="CP55" s="27">
        <f t="shared" si="402"/>
        <v>0</v>
      </c>
      <c r="CQ55" s="27">
        <f t="shared" si="403"/>
        <v>0</v>
      </c>
      <c r="CR55" s="27">
        <f t="shared" si="404"/>
        <v>0</v>
      </c>
      <c r="CS55" s="27">
        <f t="shared" si="405"/>
        <v>0</v>
      </c>
      <c r="CT55" s="27">
        <f t="shared" si="406"/>
        <v>0</v>
      </c>
      <c r="CV55" s="27">
        <f t="shared" si="407"/>
        <v>0</v>
      </c>
      <c r="CW55" s="27">
        <f t="shared" si="408"/>
        <v>0</v>
      </c>
      <c r="CX55" s="27">
        <f t="shared" si="409"/>
        <v>0</v>
      </c>
      <c r="CY55" s="27">
        <f t="shared" si="410"/>
        <v>0</v>
      </c>
      <c r="CZ55" s="27">
        <f t="shared" si="411"/>
        <v>0</v>
      </c>
      <c r="DA55" s="27">
        <f t="shared" si="412"/>
        <v>0</v>
      </c>
      <c r="DB55" s="27">
        <f t="shared" si="413"/>
        <v>0</v>
      </c>
      <c r="DD55" s="27">
        <f t="shared" si="414"/>
        <v>0</v>
      </c>
      <c r="DE55" s="27">
        <f t="shared" si="415"/>
        <v>0</v>
      </c>
      <c r="DF55" s="27">
        <f t="shared" si="416"/>
        <v>0</v>
      </c>
      <c r="DG55" s="27">
        <f t="shared" si="417"/>
        <v>0</v>
      </c>
      <c r="DH55" s="27">
        <f t="shared" si="418"/>
        <v>0</v>
      </c>
      <c r="DI55" s="27">
        <f t="shared" si="419"/>
        <v>0</v>
      </c>
      <c r="DJ55" s="27">
        <f t="shared" si="420"/>
        <v>0</v>
      </c>
      <c r="DN55" s="27">
        <f t="shared" si="421"/>
        <v>0</v>
      </c>
      <c r="DO55" s="27">
        <f t="shared" si="422"/>
        <v>0</v>
      </c>
      <c r="DP55" s="27">
        <f t="shared" si="423"/>
        <v>0</v>
      </c>
      <c r="DQ55" s="27">
        <f t="shared" si="424"/>
        <v>0</v>
      </c>
      <c r="DR55" s="27">
        <f t="shared" si="425"/>
        <v>0</v>
      </c>
      <c r="DS55" s="27">
        <f t="shared" si="426"/>
        <v>0</v>
      </c>
      <c r="DT55" s="27">
        <f t="shared" si="427"/>
        <v>0</v>
      </c>
      <c r="DV55" s="27">
        <f t="shared" si="428"/>
        <v>0</v>
      </c>
      <c r="DW55" s="27">
        <f t="shared" si="429"/>
        <v>0</v>
      </c>
      <c r="DX55" s="27">
        <f t="shared" si="430"/>
        <v>0</v>
      </c>
      <c r="DY55" s="27">
        <f t="shared" si="431"/>
        <v>0</v>
      </c>
      <c r="DZ55" s="27">
        <f t="shared" si="432"/>
        <v>0</v>
      </c>
      <c r="EA55" s="27">
        <f t="shared" si="433"/>
        <v>0</v>
      </c>
      <c r="EB55" s="27">
        <f t="shared" si="434"/>
        <v>0</v>
      </c>
      <c r="ED55" s="27">
        <f t="shared" si="435"/>
        <v>0</v>
      </c>
      <c r="EE55" s="27">
        <f t="shared" si="436"/>
        <v>0</v>
      </c>
      <c r="EF55" s="27">
        <f t="shared" si="437"/>
        <v>0</v>
      </c>
      <c r="EG55" s="27">
        <f t="shared" si="438"/>
        <v>0</v>
      </c>
      <c r="EH55" s="27">
        <f t="shared" si="439"/>
        <v>0</v>
      </c>
      <c r="EI55" s="27">
        <f t="shared" si="440"/>
        <v>0</v>
      </c>
      <c r="EJ55" s="27">
        <f t="shared" si="441"/>
        <v>0</v>
      </c>
      <c r="EN55" s="27">
        <f t="shared" si="442"/>
        <v>0</v>
      </c>
      <c r="EO55" s="27">
        <f t="shared" si="443"/>
        <v>0</v>
      </c>
      <c r="EP55" s="27">
        <f t="shared" si="444"/>
        <v>0</v>
      </c>
      <c r="EQ55" s="27">
        <f t="shared" si="445"/>
        <v>0</v>
      </c>
      <c r="ER55" s="27">
        <f t="shared" si="446"/>
        <v>0</v>
      </c>
      <c r="ES55" s="27">
        <f t="shared" si="447"/>
        <v>0</v>
      </c>
      <c r="ET55" s="27">
        <f t="shared" si="448"/>
        <v>0</v>
      </c>
      <c r="EV55" s="27">
        <f t="shared" si="449"/>
        <v>0</v>
      </c>
      <c r="EW55" s="27">
        <f t="shared" si="450"/>
        <v>0</v>
      </c>
      <c r="EX55" s="27">
        <f t="shared" si="451"/>
        <v>0</v>
      </c>
      <c r="EY55" s="27">
        <f t="shared" si="452"/>
        <v>0</v>
      </c>
      <c r="EZ55" s="27">
        <f t="shared" si="453"/>
        <v>0</v>
      </c>
      <c r="FA55" s="27">
        <f t="shared" si="454"/>
        <v>0</v>
      </c>
      <c r="FB55" s="27">
        <f t="shared" si="455"/>
        <v>0</v>
      </c>
      <c r="FD55" s="27">
        <f t="shared" si="456"/>
        <v>0</v>
      </c>
      <c r="FE55" s="27">
        <f t="shared" si="457"/>
        <v>0</v>
      </c>
      <c r="FF55" s="27">
        <f t="shared" si="458"/>
        <v>0</v>
      </c>
      <c r="FG55" s="27">
        <f t="shared" si="459"/>
        <v>0</v>
      </c>
      <c r="FH55" s="27">
        <f t="shared" si="460"/>
        <v>0</v>
      </c>
      <c r="FI55" s="27">
        <f t="shared" si="461"/>
        <v>0</v>
      </c>
      <c r="FJ55" s="27">
        <f t="shared" si="462"/>
        <v>0</v>
      </c>
      <c r="FN55" s="27">
        <f t="shared" si="463"/>
        <v>0</v>
      </c>
      <c r="FO55" s="27">
        <f t="shared" si="464"/>
        <v>0</v>
      </c>
      <c r="FP55" s="27">
        <f t="shared" si="465"/>
        <v>0</v>
      </c>
      <c r="FQ55" s="27">
        <f t="shared" si="466"/>
        <v>0</v>
      </c>
      <c r="FR55" s="27">
        <f t="shared" si="467"/>
        <v>0</v>
      </c>
      <c r="FS55" s="27">
        <f t="shared" si="468"/>
        <v>0</v>
      </c>
      <c r="FT55" s="27">
        <f t="shared" si="469"/>
        <v>0</v>
      </c>
      <c r="FV55" s="27">
        <f t="shared" si="470"/>
        <v>0</v>
      </c>
      <c r="FW55" s="27">
        <f t="shared" si="471"/>
        <v>0</v>
      </c>
      <c r="FX55" s="27">
        <f t="shared" si="472"/>
        <v>0</v>
      </c>
      <c r="FY55" s="27">
        <f t="shared" si="473"/>
        <v>0</v>
      </c>
      <c r="FZ55" s="27">
        <f t="shared" si="474"/>
        <v>0</v>
      </c>
      <c r="GA55" s="27">
        <f t="shared" si="475"/>
        <v>0</v>
      </c>
      <c r="GB55" s="27">
        <f t="shared" si="476"/>
        <v>0</v>
      </c>
      <c r="GD55" s="27">
        <f t="shared" si="477"/>
        <v>0</v>
      </c>
      <c r="GE55" s="27">
        <f t="shared" si="478"/>
        <v>0</v>
      </c>
      <c r="GF55" s="27">
        <f t="shared" si="479"/>
        <v>0</v>
      </c>
      <c r="GG55" s="27">
        <f t="shared" si="480"/>
        <v>0</v>
      </c>
      <c r="GH55" s="27">
        <f t="shared" si="481"/>
        <v>0</v>
      </c>
      <c r="GI55" s="27">
        <f t="shared" si="482"/>
        <v>0</v>
      </c>
      <c r="GJ55" s="27">
        <f t="shared" si="483"/>
        <v>0</v>
      </c>
      <c r="GN55" s="27">
        <f t="shared" si="484"/>
        <v>0</v>
      </c>
      <c r="GO55" s="27">
        <f t="shared" si="485"/>
        <v>0</v>
      </c>
      <c r="GP55" s="27">
        <f t="shared" si="486"/>
        <v>0</v>
      </c>
      <c r="GQ55" s="27">
        <f t="shared" si="487"/>
        <v>0</v>
      </c>
      <c r="GR55" s="27">
        <f t="shared" si="488"/>
        <v>0</v>
      </c>
      <c r="GS55" s="27">
        <f t="shared" si="489"/>
        <v>0</v>
      </c>
      <c r="GT55" s="27">
        <f t="shared" si="490"/>
        <v>0</v>
      </c>
      <c r="GV55" s="27">
        <f t="shared" si="491"/>
        <v>0</v>
      </c>
      <c r="GW55" s="27">
        <f t="shared" si="492"/>
        <v>0</v>
      </c>
      <c r="GX55" s="27">
        <f t="shared" si="493"/>
        <v>0</v>
      </c>
      <c r="GY55" s="27">
        <f t="shared" si="494"/>
        <v>0</v>
      </c>
      <c r="GZ55" s="27">
        <f t="shared" si="495"/>
        <v>0</v>
      </c>
      <c r="HA55" s="27">
        <f t="shared" si="496"/>
        <v>0</v>
      </c>
      <c r="HB55" s="27">
        <f t="shared" si="497"/>
        <v>0</v>
      </c>
      <c r="HD55" s="27">
        <f t="shared" si="498"/>
        <v>0</v>
      </c>
      <c r="HE55" s="27">
        <f t="shared" si="499"/>
        <v>0</v>
      </c>
      <c r="HF55" s="27">
        <f t="shared" si="500"/>
        <v>0</v>
      </c>
      <c r="HG55" s="27">
        <f t="shared" si="501"/>
        <v>0</v>
      </c>
      <c r="HH55" s="27">
        <f t="shared" si="502"/>
        <v>0</v>
      </c>
      <c r="HI55" s="27">
        <f t="shared" si="503"/>
        <v>0</v>
      </c>
      <c r="HJ55" s="27">
        <f t="shared" si="504"/>
        <v>0</v>
      </c>
      <c r="HN55" s="27">
        <f t="shared" si="347"/>
        <v>0</v>
      </c>
      <c r="HO55" s="27">
        <f t="shared" si="505"/>
        <v>0</v>
      </c>
      <c r="HP55" s="27">
        <f t="shared" si="506"/>
        <v>0</v>
      </c>
      <c r="HQ55" s="27">
        <f t="shared" si="507"/>
        <v>0</v>
      </c>
      <c r="HR55" s="27">
        <f t="shared" si="508"/>
        <v>0</v>
      </c>
      <c r="HS55" s="27">
        <f t="shared" si="509"/>
        <v>0</v>
      </c>
      <c r="HT55" s="27">
        <f t="shared" si="510"/>
        <v>0</v>
      </c>
      <c r="HV55" s="27">
        <f t="shared" si="511"/>
        <v>0</v>
      </c>
      <c r="HW55" s="27">
        <f t="shared" si="512"/>
        <v>0</v>
      </c>
      <c r="HX55" s="27">
        <f t="shared" si="513"/>
        <v>0</v>
      </c>
      <c r="HY55" s="27">
        <f t="shared" si="514"/>
        <v>0</v>
      </c>
      <c r="HZ55" s="27">
        <f t="shared" si="515"/>
        <v>0</v>
      </c>
      <c r="IA55" s="27">
        <f t="shared" si="516"/>
        <v>0</v>
      </c>
      <c r="IB55" s="27">
        <f t="shared" si="517"/>
        <v>0</v>
      </c>
      <c r="ID55" s="27">
        <f t="shared" si="518"/>
        <v>0</v>
      </c>
      <c r="IE55" s="27">
        <f t="shared" si="519"/>
        <v>0</v>
      </c>
      <c r="IF55" s="27">
        <f t="shared" si="520"/>
        <v>0</v>
      </c>
      <c r="IG55" s="27">
        <f t="shared" si="521"/>
        <v>0</v>
      </c>
      <c r="IH55" s="27">
        <f t="shared" si="522"/>
        <v>0</v>
      </c>
      <c r="II55" s="27">
        <f t="shared" si="523"/>
        <v>0</v>
      </c>
      <c r="IJ55" s="27">
        <f t="shared" si="524"/>
        <v>0</v>
      </c>
      <c r="IN55" s="27">
        <f t="shared" si="351"/>
        <v>0</v>
      </c>
      <c r="IO55" s="27">
        <f t="shared" si="525"/>
        <v>0</v>
      </c>
      <c r="IP55" s="27">
        <f t="shared" si="526"/>
        <v>0</v>
      </c>
      <c r="IQ55" s="27">
        <f t="shared" si="527"/>
        <v>0</v>
      </c>
      <c r="IR55" s="27">
        <f t="shared" si="528"/>
        <v>0</v>
      </c>
      <c r="IS55" s="27">
        <f t="shared" si="529"/>
        <v>0</v>
      </c>
      <c r="IT55" s="27">
        <f t="shared" si="530"/>
        <v>0</v>
      </c>
      <c r="IV55" s="27">
        <f t="shared" si="531"/>
        <v>0</v>
      </c>
      <c r="IW55" s="27">
        <f t="shared" si="532"/>
        <v>0</v>
      </c>
      <c r="IX55" s="27">
        <f t="shared" si="533"/>
        <v>0</v>
      </c>
      <c r="IY55" s="27">
        <f t="shared" si="534"/>
        <v>0</v>
      </c>
      <c r="IZ55" s="27">
        <f t="shared" si="535"/>
        <v>0</v>
      </c>
      <c r="JA55" s="27">
        <f t="shared" si="536"/>
        <v>0</v>
      </c>
      <c r="JB55" s="27">
        <f t="shared" si="537"/>
        <v>0</v>
      </c>
      <c r="JD55" s="27">
        <f t="shared" si="538"/>
        <v>0</v>
      </c>
      <c r="JE55" s="27">
        <f t="shared" si="539"/>
        <v>0</v>
      </c>
      <c r="JF55" s="27">
        <f t="shared" si="540"/>
        <v>0</v>
      </c>
      <c r="JG55" s="27">
        <f t="shared" si="541"/>
        <v>0</v>
      </c>
      <c r="JH55" s="27">
        <f t="shared" si="542"/>
        <v>0</v>
      </c>
      <c r="JI55" s="27">
        <f t="shared" si="543"/>
        <v>0</v>
      </c>
      <c r="JJ55" s="27">
        <f t="shared" si="544"/>
        <v>0</v>
      </c>
      <c r="JN55" s="27">
        <f t="shared" si="355"/>
        <v>0</v>
      </c>
      <c r="JO55" s="27">
        <f t="shared" si="545"/>
        <v>0</v>
      </c>
      <c r="JP55" s="27">
        <f t="shared" si="546"/>
        <v>0</v>
      </c>
      <c r="JQ55" s="27">
        <f t="shared" si="547"/>
        <v>0</v>
      </c>
      <c r="JR55" s="27">
        <f t="shared" si="548"/>
        <v>0</v>
      </c>
      <c r="JS55" s="27">
        <f t="shared" si="549"/>
        <v>0</v>
      </c>
      <c r="JT55" s="27">
        <f t="shared" si="550"/>
        <v>0</v>
      </c>
      <c r="JV55" s="27">
        <f t="shared" si="551"/>
        <v>0</v>
      </c>
      <c r="JW55" s="27">
        <f t="shared" si="552"/>
        <v>0</v>
      </c>
      <c r="JX55" s="27">
        <f t="shared" si="553"/>
        <v>0</v>
      </c>
      <c r="JY55" s="27">
        <f t="shared" si="554"/>
        <v>0</v>
      </c>
      <c r="JZ55" s="27">
        <f t="shared" si="555"/>
        <v>0</v>
      </c>
      <c r="KA55" s="27">
        <f t="shared" si="556"/>
        <v>0</v>
      </c>
      <c r="KB55" s="27">
        <f t="shared" si="557"/>
        <v>0</v>
      </c>
      <c r="KD55" s="27">
        <f t="shared" si="558"/>
        <v>0</v>
      </c>
      <c r="KE55" s="27">
        <f t="shared" si="559"/>
        <v>0</v>
      </c>
      <c r="KF55" s="27">
        <f t="shared" si="560"/>
        <v>0</v>
      </c>
      <c r="KG55" s="27">
        <f t="shared" si="561"/>
        <v>0</v>
      </c>
      <c r="KH55" s="27">
        <f t="shared" si="562"/>
        <v>0</v>
      </c>
      <c r="KI55" s="27">
        <f t="shared" si="563"/>
        <v>0</v>
      </c>
      <c r="KJ55" s="27">
        <f t="shared" si="564"/>
        <v>0</v>
      </c>
    </row>
    <row r="56" spans="1:296" x14ac:dyDescent="0.35">
      <c r="A56" s="32" t="s">
        <v>102</v>
      </c>
      <c r="B56" s="32"/>
      <c r="C56" s="32" t="s">
        <v>88</v>
      </c>
      <c r="D56" s="32"/>
      <c r="E56" s="32"/>
      <c r="F56" t="s">
        <v>233</v>
      </c>
      <c r="G56" t="s">
        <v>233</v>
      </c>
      <c r="H56" t="s">
        <v>233</v>
      </c>
      <c r="I56" t="s">
        <v>233</v>
      </c>
      <c r="J56" t="s">
        <v>233</v>
      </c>
      <c r="K56" t="s">
        <v>233</v>
      </c>
      <c r="L56" t="s">
        <v>233</v>
      </c>
      <c r="M56" t="s">
        <v>234</v>
      </c>
      <c r="N56" s="27">
        <f>[14]TRAC_rates!F64</f>
        <v>0</v>
      </c>
      <c r="O56" s="27">
        <f>[14]TRAC_rates!G64</f>
        <v>0</v>
      </c>
      <c r="P56" s="27">
        <f>[14]TRAC_rates!H64</f>
        <v>0</v>
      </c>
      <c r="Q56" s="27">
        <f>[14]TRAC_rates!I64</f>
        <v>0</v>
      </c>
      <c r="R56" s="27">
        <f>[14]TRAC_rates!J64</f>
        <v>0</v>
      </c>
      <c r="S56" s="27">
        <f>[14]TRAC_rates!K64</f>
        <v>0</v>
      </c>
      <c r="T56" s="27">
        <f>[14]TRAC_rates!L64</f>
        <v>0</v>
      </c>
      <c r="V56" s="27">
        <f>[14]TRAC_rates!N64</f>
        <v>0</v>
      </c>
      <c r="W56" s="27">
        <f>[14]TRAC_rates!O64</f>
        <v>0</v>
      </c>
      <c r="X56" s="27">
        <f>[14]TRAC_rates!P64</f>
        <v>0</v>
      </c>
      <c r="Y56" s="27">
        <f>[14]TRAC_rates!Q64</f>
        <v>0</v>
      </c>
      <c r="Z56" s="27">
        <f>[14]TRAC_rates!R64</f>
        <v>0</v>
      </c>
      <c r="AA56" s="27">
        <f>[14]TRAC_rates!S64</f>
        <v>0</v>
      </c>
      <c r="AB56" s="27">
        <f>[14]TRAC_rates!T64</f>
        <v>0</v>
      </c>
      <c r="AD56" s="27">
        <f>[14]TRAC_rates!V64</f>
        <v>0</v>
      </c>
      <c r="AE56" s="27">
        <f>[14]TRAC_rates!W64</f>
        <v>0</v>
      </c>
      <c r="AF56" s="27">
        <f>[14]TRAC_rates!X64</f>
        <v>0</v>
      </c>
      <c r="AG56" s="27">
        <f>[14]TRAC_rates!Y64</f>
        <v>0</v>
      </c>
      <c r="AH56" s="27">
        <f>[14]TRAC_rates!Z64</f>
        <v>0</v>
      </c>
      <c r="AI56" s="27">
        <f>[14]TRAC_rates!AA64</f>
        <v>0</v>
      </c>
      <c r="AJ56" s="27">
        <f>[14]TRAC_rates!AB64</f>
        <v>0</v>
      </c>
      <c r="AN56" s="27">
        <f t="shared" si="325"/>
        <v>0</v>
      </c>
      <c r="AO56" s="27">
        <f t="shared" si="359"/>
        <v>0</v>
      </c>
      <c r="AP56" s="27">
        <f t="shared" si="360"/>
        <v>0</v>
      </c>
      <c r="AQ56" s="27">
        <f t="shared" si="361"/>
        <v>0</v>
      </c>
      <c r="AR56" s="27">
        <f t="shared" si="362"/>
        <v>0</v>
      </c>
      <c r="AS56" s="27">
        <f t="shared" si="363"/>
        <v>0</v>
      </c>
      <c r="AT56" s="27">
        <f t="shared" si="364"/>
        <v>0</v>
      </c>
      <c r="AV56" s="27">
        <f t="shared" si="365"/>
        <v>0</v>
      </c>
      <c r="AW56" s="27">
        <f t="shared" si="366"/>
        <v>0</v>
      </c>
      <c r="AX56" s="27">
        <f t="shared" si="367"/>
        <v>0</v>
      </c>
      <c r="AY56" s="27">
        <f t="shared" si="368"/>
        <v>0</v>
      </c>
      <c r="AZ56" s="27">
        <f t="shared" si="369"/>
        <v>0</v>
      </c>
      <c r="BA56" s="27">
        <f t="shared" si="370"/>
        <v>0</v>
      </c>
      <c r="BB56" s="27">
        <f t="shared" si="371"/>
        <v>0</v>
      </c>
      <c r="BD56" s="27">
        <f t="shared" si="372"/>
        <v>0</v>
      </c>
      <c r="BE56" s="27">
        <f t="shared" si="373"/>
        <v>0</v>
      </c>
      <c r="BF56" s="27">
        <f t="shared" si="374"/>
        <v>0</v>
      </c>
      <c r="BG56" s="27">
        <f t="shared" si="375"/>
        <v>0</v>
      </c>
      <c r="BH56" s="27">
        <f t="shared" si="376"/>
        <v>0</v>
      </c>
      <c r="BI56" s="27">
        <f t="shared" si="377"/>
        <v>0</v>
      </c>
      <c r="BJ56" s="27">
        <f t="shared" si="378"/>
        <v>0</v>
      </c>
      <c r="BN56" s="27">
        <f t="shared" si="379"/>
        <v>0</v>
      </c>
      <c r="BO56" s="27">
        <f t="shared" si="380"/>
        <v>0</v>
      </c>
      <c r="BP56" s="27">
        <f t="shared" si="381"/>
        <v>0</v>
      </c>
      <c r="BQ56" s="27">
        <f t="shared" si="382"/>
        <v>0</v>
      </c>
      <c r="BR56" s="27">
        <f t="shared" si="383"/>
        <v>0</v>
      </c>
      <c r="BS56" s="27">
        <f t="shared" si="384"/>
        <v>0</v>
      </c>
      <c r="BT56" s="27">
        <f t="shared" si="385"/>
        <v>0</v>
      </c>
      <c r="BV56" s="27">
        <f t="shared" si="386"/>
        <v>0</v>
      </c>
      <c r="BW56" s="27">
        <f t="shared" si="387"/>
        <v>0</v>
      </c>
      <c r="BX56" s="27">
        <f t="shared" si="388"/>
        <v>0</v>
      </c>
      <c r="BY56" s="27">
        <f t="shared" si="389"/>
        <v>0</v>
      </c>
      <c r="BZ56" s="27">
        <f t="shared" si="390"/>
        <v>0</v>
      </c>
      <c r="CA56" s="27">
        <f t="shared" si="391"/>
        <v>0</v>
      </c>
      <c r="CB56" s="27">
        <f t="shared" si="392"/>
        <v>0</v>
      </c>
      <c r="CD56" s="27">
        <f t="shared" si="393"/>
        <v>0</v>
      </c>
      <c r="CE56" s="27">
        <f t="shared" si="394"/>
        <v>0</v>
      </c>
      <c r="CF56" s="27">
        <f t="shared" si="395"/>
        <v>0</v>
      </c>
      <c r="CG56" s="27">
        <f t="shared" si="396"/>
        <v>0</v>
      </c>
      <c r="CH56" s="27">
        <f t="shared" si="397"/>
        <v>0</v>
      </c>
      <c r="CI56" s="27">
        <f t="shared" si="398"/>
        <v>0</v>
      </c>
      <c r="CJ56" s="27">
        <f t="shared" si="399"/>
        <v>0</v>
      </c>
      <c r="CN56" s="27">
        <f t="shared" si="400"/>
        <v>0</v>
      </c>
      <c r="CO56" s="27">
        <f t="shared" si="401"/>
        <v>0</v>
      </c>
      <c r="CP56" s="27">
        <f t="shared" si="402"/>
        <v>0</v>
      </c>
      <c r="CQ56" s="27">
        <f t="shared" si="403"/>
        <v>0</v>
      </c>
      <c r="CR56" s="27">
        <f t="shared" si="404"/>
        <v>0</v>
      </c>
      <c r="CS56" s="27">
        <f t="shared" si="405"/>
        <v>0</v>
      </c>
      <c r="CT56" s="27">
        <f t="shared" si="406"/>
        <v>0</v>
      </c>
      <c r="CV56" s="27">
        <f t="shared" si="407"/>
        <v>0</v>
      </c>
      <c r="CW56" s="27">
        <f t="shared" si="408"/>
        <v>0</v>
      </c>
      <c r="CX56" s="27">
        <f t="shared" si="409"/>
        <v>0</v>
      </c>
      <c r="CY56" s="27">
        <f t="shared" si="410"/>
        <v>0</v>
      </c>
      <c r="CZ56" s="27">
        <f t="shared" si="411"/>
        <v>0</v>
      </c>
      <c r="DA56" s="27">
        <f t="shared" si="412"/>
        <v>0</v>
      </c>
      <c r="DB56" s="27">
        <f t="shared" si="413"/>
        <v>0</v>
      </c>
      <c r="DD56" s="27">
        <f t="shared" si="414"/>
        <v>0</v>
      </c>
      <c r="DE56" s="27">
        <f t="shared" si="415"/>
        <v>0</v>
      </c>
      <c r="DF56" s="27">
        <f t="shared" si="416"/>
        <v>0</v>
      </c>
      <c r="DG56" s="27">
        <f t="shared" si="417"/>
        <v>0</v>
      </c>
      <c r="DH56" s="27">
        <f t="shared" si="418"/>
        <v>0</v>
      </c>
      <c r="DI56" s="27">
        <f t="shared" si="419"/>
        <v>0</v>
      </c>
      <c r="DJ56" s="27">
        <f t="shared" si="420"/>
        <v>0</v>
      </c>
      <c r="DN56" s="27">
        <f t="shared" si="421"/>
        <v>0</v>
      </c>
      <c r="DO56" s="27">
        <f t="shared" si="422"/>
        <v>0</v>
      </c>
      <c r="DP56" s="27">
        <f t="shared" si="423"/>
        <v>0</v>
      </c>
      <c r="DQ56" s="27">
        <f t="shared" si="424"/>
        <v>0</v>
      </c>
      <c r="DR56" s="27">
        <f t="shared" si="425"/>
        <v>0</v>
      </c>
      <c r="DS56" s="27">
        <f t="shared" si="426"/>
        <v>0</v>
      </c>
      <c r="DT56" s="27">
        <f t="shared" si="427"/>
        <v>0</v>
      </c>
      <c r="DV56" s="27">
        <f t="shared" si="428"/>
        <v>0</v>
      </c>
      <c r="DW56" s="27">
        <f t="shared" si="429"/>
        <v>0</v>
      </c>
      <c r="DX56" s="27">
        <f t="shared" si="430"/>
        <v>0</v>
      </c>
      <c r="DY56" s="27">
        <f t="shared" si="431"/>
        <v>0</v>
      </c>
      <c r="DZ56" s="27">
        <f t="shared" si="432"/>
        <v>0</v>
      </c>
      <c r="EA56" s="27">
        <f t="shared" si="433"/>
        <v>0</v>
      </c>
      <c r="EB56" s="27">
        <f t="shared" si="434"/>
        <v>0</v>
      </c>
      <c r="ED56" s="27">
        <f t="shared" si="435"/>
        <v>0</v>
      </c>
      <c r="EE56" s="27">
        <f t="shared" si="436"/>
        <v>0</v>
      </c>
      <c r="EF56" s="27">
        <f t="shared" si="437"/>
        <v>0</v>
      </c>
      <c r="EG56" s="27">
        <f t="shared" si="438"/>
        <v>0</v>
      </c>
      <c r="EH56" s="27">
        <f t="shared" si="439"/>
        <v>0</v>
      </c>
      <c r="EI56" s="27">
        <f t="shared" si="440"/>
        <v>0</v>
      </c>
      <c r="EJ56" s="27">
        <f t="shared" si="441"/>
        <v>0</v>
      </c>
      <c r="EN56" s="27">
        <f t="shared" si="442"/>
        <v>0</v>
      </c>
      <c r="EO56" s="27">
        <f t="shared" si="443"/>
        <v>0</v>
      </c>
      <c r="EP56" s="27">
        <f t="shared" si="444"/>
        <v>0</v>
      </c>
      <c r="EQ56" s="27">
        <f t="shared" si="445"/>
        <v>0</v>
      </c>
      <c r="ER56" s="27">
        <f t="shared" si="446"/>
        <v>0</v>
      </c>
      <c r="ES56" s="27">
        <f t="shared" si="447"/>
        <v>0</v>
      </c>
      <c r="ET56" s="27">
        <f t="shared" si="448"/>
        <v>0</v>
      </c>
      <c r="EV56" s="27">
        <f t="shared" si="449"/>
        <v>0</v>
      </c>
      <c r="EW56" s="27">
        <f t="shared" si="450"/>
        <v>0</v>
      </c>
      <c r="EX56" s="27">
        <f t="shared" si="451"/>
        <v>0</v>
      </c>
      <c r="EY56" s="27">
        <f t="shared" si="452"/>
        <v>0</v>
      </c>
      <c r="EZ56" s="27">
        <f t="shared" si="453"/>
        <v>0</v>
      </c>
      <c r="FA56" s="27">
        <f t="shared" si="454"/>
        <v>0</v>
      </c>
      <c r="FB56" s="27">
        <f t="shared" si="455"/>
        <v>0</v>
      </c>
      <c r="FD56" s="27">
        <f t="shared" si="456"/>
        <v>0</v>
      </c>
      <c r="FE56" s="27">
        <f t="shared" si="457"/>
        <v>0</v>
      </c>
      <c r="FF56" s="27">
        <f t="shared" si="458"/>
        <v>0</v>
      </c>
      <c r="FG56" s="27">
        <f t="shared" si="459"/>
        <v>0</v>
      </c>
      <c r="FH56" s="27">
        <f t="shared" si="460"/>
        <v>0</v>
      </c>
      <c r="FI56" s="27">
        <f t="shared" si="461"/>
        <v>0</v>
      </c>
      <c r="FJ56" s="27">
        <f t="shared" si="462"/>
        <v>0</v>
      </c>
      <c r="FN56" s="27">
        <f t="shared" si="463"/>
        <v>0</v>
      </c>
      <c r="FO56" s="27">
        <f t="shared" si="464"/>
        <v>0</v>
      </c>
      <c r="FP56" s="27">
        <f t="shared" si="465"/>
        <v>0</v>
      </c>
      <c r="FQ56" s="27">
        <f t="shared" si="466"/>
        <v>0</v>
      </c>
      <c r="FR56" s="27">
        <f t="shared" si="467"/>
        <v>0</v>
      </c>
      <c r="FS56" s="27">
        <f t="shared" si="468"/>
        <v>0</v>
      </c>
      <c r="FT56" s="27">
        <f t="shared" si="469"/>
        <v>0</v>
      </c>
      <c r="FV56" s="27">
        <f t="shared" si="470"/>
        <v>0</v>
      </c>
      <c r="FW56" s="27">
        <f t="shared" si="471"/>
        <v>0</v>
      </c>
      <c r="FX56" s="27">
        <f t="shared" si="472"/>
        <v>0</v>
      </c>
      <c r="FY56" s="27">
        <f t="shared" si="473"/>
        <v>0</v>
      </c>
      <c r="FZ56" s="27">
        <f t="shared" si="474"/>
        <v>0</v>
      </c>
      <c r="GA56" s="27">
        <f t="shared" si="475"/>
        <v>0</v>
      </c>
      <c r="GB56" s="27">
        <f t="shared" si="476"/>
        <v>0</v>
      </c>
      <c r="GD56" s="27">
        <f t="shared" si="477"/>
        <v>0</v>
      </c>
      <c r="GE56" s="27">
        <f t="shared" si="478"/>
        <v>0</v>
      </c>
      <c r="GF56" s="27">
        <f t="shared" si="479"/>
        <v>0</v>
      </c>
      <c r="GG56" s="27">
        <f t="shared" si="480"/>
        <v>0</v>
      </c>
      <c r="GH56" s="27">
        <f t="shared" si="481"/>
        <v>0</v>
      </c>
      <c r="GI56" s="27">
        <f t="shared" si="482"/>
        <v>0</v>
      </c>
      <c r="GJ56" s="27">
        <f t="shared" si="483"/>
        <v>0</v>
      </c>
      <c r="GN56" s="27">
        <f t="shared" si="484"/>
        <v>0</v>
      </c>
      <c r="GO56" s="27">
        <f t="shared" si="485"/>
        <v>0</v>
      </c>
      <c r="GP56" s="27">
        <f t="shared" si="486"/>
        <v>0</v>
      </c>
      <c r="GQ56" s="27">
        <f t="shared" si="487"/>
        <v>0</v>
      </c>
      <c r="GR56" s="27">
        <f t="shared" si="488"/>
        <v>0</v>
      </c>
      <c r="GS56" s="27">
        <f t="shared" si="489"/>
        <v>0</v>
      </c>
      <c r="GT56" s="27">
        <f t="shared" si="490"/>
        <v>0</v>
      </c>
      <c r="GV56" s="27">
        <f t="shared" si="491"/>
        <v>0</v>
      </c>
      <c r="GW56" s="27">
        <f t="shared" si="492"/>
        <v>0</v>
      </c>
      <c r="GX56" s="27">
        <f t="shared" si="493"/>
        <v>0</v>
      </c>
      <c r="GY56" s="27">
        <f t="shared" si="494"/>
        <v>0</v>
      </c>
      <c r="GZ56" s="27">
        <f t="shared" si="495"/>
        <v>0</v>
      </c>
      <c r="HA56" s="27">
        <f t="shared" si="496"/>
        <v>0</v>
      </c>
      <c r="HB56" s="27">
        <f t="shared" si="497"/>
        <v>0</v>
      </c>
      <c r="HD56" s="27">
        <f t="shared" si="498"/>
        <v>0</v>
      </c>
      <c r="HE56" s="27">
        <f t="shared" si="499"/>
        <v>0</v>
      </c>
      <c r="HF56" s="27">
        <f t="shared" si="500"/>
        <v>0</v>
      </c>
      <c r="HG56" s="27">
        <f t="shared" si="501"/>
        <v>0</v>
      </c>
      <c r="HH56" s="27">
        <f t="shared" si="502"/>
        <v>0</v>
      </c>
      <c r="HI56" s="27">
        <f t="shared" si="503"/>
        <v>0</v>
      </c>
      <c r="HJ56" s="27">
        <f t="shared" si="504"/>
        <v>0</v>
      </c>
      <c r="HN56" s="27">
        <f t="shared" si="347"/>
        <v>0</v>
      </c>
      <c r="HO56" s="27">
        <f t="shared" si="505"/>
        <v>0</v>
      </c>
      <c r="HP56" s="27">
        <f t="shared" si="506"/>
        <v>0</v>
      </c>
      <c r="HQ56" s="27">
        <f t="shared" si="507"/>
        <v>0</v>
      </c>
      <c r="HR56" s="27">
        <f t="shared" si="508"/>
        <v>0</v>
      </c>
      <c r="HS56" s="27">
        <f t="shared" si="509"/>
        <v>0</v>
      </c>
      <c r="HT56" s="27">
        <f t="shared" si="510"/>
        <v>0</v>
      </c>
      <c r="HV56" s="27">
        <f t="shared" si="511"/>
        <v>0</v>
      </c>
      <c r="HW56" s="27">
        <f t="shared" si="512"/>
        <v>0</v>
      </c>
      <c r="HX56" s="27">
        <f t="shared" si="513"/>
        <v>0</v>
      </c>
      <c r="HY56" s="27">
        <f t="shared" si="514"/>
        <v>0</v>
      </c>
      <c r="HZ56" s="27">
        <f t="shared" si="515"/>
        <v>0</v>
      </c>
      <c r="IA56" s="27">
        <f t="shared" si="516"/>
        <v>0</v>
      </c>
      <c r="IB56" s="27">
        <f t="shared" si="517"/>
        <v>0</v>
      </c>
      <c r="ID56" s="27">
        <f t="shared" si="518"/>
        <v>0</v>
      </c>
      <c r="IE56" s="27">
        <f t="shared" si="519"/>
        <v>0</v>
      </c>
      <c r="IF56" s="27">
        <f t="shared" si="520"/>
        <v>0</v>
      </c>
      <c r="IG56" s="27">
        <f t="shared" si="521"/>
        <v>0</v>
      </c>
      <c r="IH56" s="27">
        <f t="shared" si="522"/>
        <v>0</v>
      </c>
      <c r="II56" s="27">
        <f t="shared" si="523"/>
        <v>0</v>
      </c>
      <c r="IJ56" s="27">
        <f t="shared" si="524"/>
        <v>0</v>
      </c>
      <c r="IN56" s="27">
        <f t="shared" si="351"/>
        <v>0</v>
      </c>
      <c r="IO56" s="27">
        <f t="shared" si="525"/>
        <v>0</v>
      </c>
      <c r="IP56" s="27">
        <f t="shared" si="526"/>
        <v>0</v>
      </c>
      <c r="IQ56" s="27">
        <f t="shared" si="527"/>
        <v>0</v>
      </c>
      <c r="IR56" s="27">
        <f t="shared" si="528"/>
        <v>0</v>
      </c>
      <c r="IS56" s="27">
        <f t="shared" si="529"/>
        <v>0</v>
      </c>
      <c r="IT56" s="27">
        <f t="shared" si="530"/>
        <v>0</v>
      </c>
      <c r="IV56" s="27">
        <f t="shared" si="531"/>
        <v>0</v>
      </c>
      <c r="IW56" s="27">
        <f t="shared" si="532"/>
        <v>0</v>
      </c>
      <c r="IX56" s="27">
        <f t="shared" si="533"/>
        <v>0</v>
      </c>
      <c r="IY56" s="27">
        <f t="shared" si="534"/>
        <v>0</v>
      </c>
      <c r="IZ56" s="27">
        <f t="shared" si="535"/>
        <v>0</v>
      </c>
      <c r="JA56" s="27">
        <f t="shared" si="536"/>
        <v>0</v>
      </c>
      <c r="JB56" s="27">
        <f t="shared" si="537"/>
        <v>0</v>
      </c>
      <c r="JD56" s="27">
        <f t="shared" si="538"/>
        <v>0</v>
      </c>
      <c r="JE56" s="27">
        <f t="shared" si="539"/>
        <v>0</v>
      </c>
      <c r="JF56" s="27">
        <f t="shared" si="540"/>
        <v>0</v>
      </c>
      <c r="JG56" s="27">
        <f t="shared" si="541"/>
        <v>0</v>
      </c>
      <c r="JH56" s="27">
        <f t="shared" si="542"/>
        <v>0</v>
      </c>
      <c r="JI56" s="27">
        <f t="shared" si="543"/>
        <v>0</v>
      </c>
      <c r="JJ56" s="27">
        <f t="shared" si="544"/>
        <v>0</v>
      </c>
      <c r="JN56" s="27">
        <f t="shared" si="355"/>
        <v>0</v>
      </c>
      <c r="JO56" s="27">
        <f t="shared" si="545"/>
        <v>0</v>
      </c>
      <c r="JP56" s="27">
        <f t="shared" si="546"/>
        <v>0</v>
      </c>
      <c r="JQ56" s="27">
        <f t="shared" si="547"/>
        <v>0</v>
      </c>
      <c r="JR56" s="27">
        <f t="shared" si="548"/>
        <v>0</v>
      </c>
      <c r="JS56" s="27">
        <f t="shared" si="549"/>
        <v>0</v>
      </c>
      <c r="JT56" s="27">
        <f t="shared" si="550"/>
        <v>0</v>
      </c>
      <c r="JV56" s="27">
        <f t="shared" si="551"/>
        <v>0</v>
      </c>
      <c r="JW56" s="27">
        <f t="shared" si="552"/>
        <v>0</v>
      </c>
      <c r="JX56" s="27">
        <f t="shared" si="553"/>
        <v>0</v>
      </c>
      <c r="JY56" s="27">
        <f t="shared" si="554"/>
        <v>0</v>
      </c>
      <c r="JZ56" s="27">
        <f t="shared" si="555"/>
        <v>0</v>
      </c>
      <c r="KA56" s="27">
        <f t="shared" si="556"/>
        <v>0</v>
      </c>
      <c r="KB56" s="27">
        <f t="shared" si="557"/>
        <v>0</v>
      </c>
      <c r="KD56" s="27">
        <f t="shared" si="558"/>
        <v>0</v>
      </c>
      <c r="KE56" s="27">
        <f t="shared" si="559"/>
        <v>0</v>
      </c>
      <c r="KF56" s="27">
        <f t="shared" si="560"/>
        <v>0</v>
      </c>
      <c r="KG56" s="27">
        <f t="shared" si="561"/>
        <v>0</v>
      </c>
      <c r="KH56" s="27">
        <f t="shared" si="562"/>
        <v>0</v>
      </c>
      <c r="KI56" s="27">
        <f t="shared" si="563"/>
        <v>0</v>
      </c>
      <c r="KJ56" s="27">
        <f t="shared" si="564"/>
        <v>0</v>
      </c>
    </row>
    <row r="57" spans="1:296" x14ac:dyDescent="0.35">
      <c r="A57" s="32" t="s">
        <v>90</v>
      </c>
      <c r="B57" s="32"/>
      <c r="C57" s="32" t="s">
        <v>89</v>
      </c>
      <c r="D57" s="32"/>
      <c r="E57" s="32"/>
      <c r="F57" t="s">
        <v>233</v>
      </c>
      <c r="G57" t="s">
        <v>47</v>
      </c>
      <c r="H57" t="s">
        <v>233</v>
      </c>
      <c r="I57" t="s">
        <v>233</v>
      </c>
      <c r="J57" t="s">
        <v>233</v>
      </c>
      <c r="K57" t="s">
        <v>233</v>
      </c>
      <c r="L57" t="s">
        <v>233</v>
      </c>
      <c r="M57" t="s">
        <v>233</v>
      </c>
      <c r="N57" s="27">
        <f>[14]TRAC_rates!F65</f>
        <v>156.76616697748429</v>
      </c>
      <c r="O57" s="27">
        <f>[14]TRAC_rates!G65</f>
        <v>211.33979255590287</v>
      </c>
      <c r="P57" s="27">
        <f>[14]TRAC_rates!H65</f>
        <v>230.19474148331656</v>
      </c>
      <c r="Q57" s="27">
        <f>[14]TRAC_rates!I65</f>
        <v>173.01862022324838</v>
      </c>
      <c r="R57" s="27">
        <f>[14]TRAC_rates!J65</f>
        <v>165.7614892297938</v>
      </c>
      <c r="S57" s="27">
        <f>[14]TRAC_rates!K65</f>
        <v>265.82556115796427</v>
      </c>
      <c r="T57" s="27">
        <f>[14]TRAC_rates!L65</f>
        <v>179.04724684358479</v>
      </c>
      <c r="V57" s="27">
        <f>[14]TRAC_rates!N65</f>
        <v>145.37091050807197</v>
      </c>
      <c r="W57" s="27">
        <f>[14]TRAC_rates!O65</f>
        <v>179.01734652266796</v>
      </c>
      <c r="X57" s="27">
        <f>[14]TRAC_rates!P65</f>
        <v>167.44733593958767</v>
      </c>
      <c r="Y57" s="27">
        <f>[14]TRAC_rates!Q65</f>
        <v>156.94092397582577</v>
      </c>
      <c r="Z57" s="27">
        <f>[14]TRAC_rates!R65</f>
        <v>156.2976087893347</v>
      </c>
      <c r="AA57" s="27">
        <f>[14]TRAC_rates!S65</f>
        <v>199.44291196698896</v>
      </c>
      <c r="AB57" s="27">
        <f>[14]TRAC_rates!T65</f>
        <v>163.15712555263099</v>
      </c>
      <c r="AD57" s="27">
        <f>[14]TRAC_rates!V65</f>
        <v>148.05121256599227</v>
      </c>
      <c r="AE57" s="27">
        <f>[14]TRAC_rates!W65</f>
        <v>181.71502606457196</v>
      </c>
      <c r="AF57" s="27">
        <f>[14]TRAC_rates!X65</f>
        <v>173.63794775553532</v>
      </c>
      <c r="AG57" s="27">
        <f>[14]TRAC_rates!Y65</f>
        <v>157.86212206536666</v>
      </c>
      <c r="AH57" s="27">
        <f>[14]TRAC_rates!Z65</f>
        <v>158.48286064166641</v>
      </c>
      <c r="AI57" s="27">
        <f>[14]TRAC_rates!AA65</f>
        <v>203.79452675506005</v>
      </c>
      <c r="AJ57" s="27">
        <f>[14]TRAC_rates!AB65</f>
        <v>165.35526500419328</v>
      </c>
      <c r="AN57" s="27">
        <f t="shared" si="325"/>
        <v>156.76616697748429</v>
      </c>
      <c r="AO57" s="27">
        <f t="shared" si="359"/>
        <v>211.33979255590287</v>
      </c>
      <c r="AP57" s="27">
        <f t="shared" si="360"/>
        <v>230.19474148331656</v>
      </c>
      <c r="AQ57" s="27">
        <f t="shared" si="361"/>
        <v>173.01862022324838</v>
      </c>
      <c r="AR57" s="27">
        <f t="shared" si="362"/>
        <v>165.7614892297938</v>
      </c>
      <c r="AS57" s="27">
        <f t="shared" si="363"/>
        <v>265.82556115796427</v>
      </c>
      <c r="AT57" s="27">
        <f t="shared" si="364"/>
        <v>179.04724684358479</v>
      </c>
      <c r="AV57" s="27">
        <f t="shared" si="365"/>
        <v>145.37091050807197</v>
      </c>
      <c r="AW57" s="27">
        <f t="shared" si="366"/>
        <v>179.01734652266796</v>
      </c>
      <c r="AX57" s="27">
        <f t="shared" si="367"/>
        <v>167.44733593958767</v>
      </c>
      <c r="AY57" s="27">
        <f t="shared" si="368"/>
        <v>156.94092397582577</v>
      </c>
      <c r="AZ57" s="27">
        <f t="shared" si="369"/>
        <v>156.2976087893347</v>
      </c>
      <c r="BA57" s="27">
        <f t="shared" si="370"/>
        <v>199.44291196698896</v>
      </c>
      <c r="BB57" s="27">
        <f t="shared" si="371"/>
        <v>163.15712555263099</v>
      </c>
      <c r="BD57" s="27">
        <f t="shared" si="372"/>
        <v>148.05121256599227</v>
      </c>
      <c r="BE57" s="27">
        <f t="shared" si="373"/>
        <v>181.71502606457196</v>
      </c>
      <c r="BF57" s="27">
        <f t="shared" si="374"/>
        <v>173.63794775553532</v>
      </c>
      <c r="BG57" s="27">
        <f t="shared" si="375"/>
        <v>157.86212206536666</v>
      </c>
      <c r="BH57" s="27">
        <f t="shared" si="376"/>
        <v>158.48286064166641</v>
      </c>
      <c r="BI57" s="27">
        <f t="shared" si="377"/>
        <v>203.79452675506005</v>
      </c>
      <c r="BJ57" s="27">
        <f t="shared" si="378"/>
        <v>165.35526500419328</v>
      </c>
      <c r="BN57" s="27">
        <f t="shared" si="379"/>
        <v>156.76616697748429</v>
      </c>
      <c r="BO57" s="27">
        <f t="shared" si="380"/>
        <v>211.33979255590287</v>
      </c>
      <c r="BP57" s="27">
        <f t="shared" si="381"/>
        <v>230.19474148331656</v>
      </c>
      <c r="BQ57" s="27">
        <f t="shared" si="382"/>
        <v>173.01862022324838</v>
      </c>
      <c r="BR57" s="27">
        <f t="shared" si="383"/>
        <v>165.7614892297938</v>
      </c>
      <c r="BS57" s="27">
        <f t="shared" si="384"/>
        <v>265.82556115796427</v>
      </c>
      <c r="BT57" s="27">
        <f t="shared" si="385"/>
        <v>179.04724684358479</v>
      </c>
      <c r="BV57" s="27">
        <f t="shared" si="386"/>
        <v>145.37091050807197</v>
      </c>
      <c r="BW57" s="27">
        <f t="shared" si="387"/>
        <v>179.01734652266796</v>
      </c>
      <c r="BX57" s="27">
        <f t="shared" si="388"/>
        <v>167.44733593958767</v>
      </c>
      <c r="BY57" s="27">
        <f t="shared" si="389"/>
        <v>156.94092397582577</v>
      </c>
      <c r="BZ57" s="27">
        <f t="shared" si="390"/>
        <v>156.2976087893347</v>
      </c>
      <c r="CA57" s="27">
        <f t="shared" si="391"/>
        <v>199.44291196698896</v>
      </c>
      <c r="CB57" s="27">
        <f t="shared" si="392"/>
        <v>163.15712555263099</v>
      </c>
      <c r="CD57" s="27">
        <f t="shared" si="393"/>
        <v>148.05121256599227</v>
      </c>
      <c r="CE57" s="27">
        <f t="shared" si="394"/>
        <v>181.71502606457196</v>
      </c>
      <c r="CF57" s="27">
        <f t="shared" si="395"/>
        <v>173.63794775553532</v>
      </c>
      <c r="CG57" s="27">
        <f t="shared" si="396"/>
        <v>157.86212206536666</v>
      </c>
      <c r="CH57" s="27">
        <f t="shared" si="397"/>
        <v>158.48286064166641</v>
      </c>
      <c r="CI57" s="27">
        <f t="shared" si="398"/>
        <v>203.79452675506005</v>
      </c>
      <c r="CJ57" s="27">
        <f t="shared" si="399"/>
        <v>165.35526500419328</v>
      </c>
      <c r="CN57" s="27">
        <f t="shared" si="400"/>
        <v>156.76616697748429</v>
      </c>
      <c r="CO57" s="27">
        <f t="shared" si="401"/>
        <v>211.33979255590287</v>
      </c>
      <c r="CP57" s="27">
        <f t="shared" si="402"/>
        <v>230.19474148331656</v>
      </c>
      <c r="CQ57" s="27">
        <f t="shared" si="403"/>
        <v>173.01862022324838</v>
      </c>
      <c r="CR57" s="27">
        <f t="shared" si="404"/>
        <v>165.7614892297938</v>
      </c>
      <c r="CS57" s="27">
        <f t="shared" si="405"/>
        <v>265.82556115796427</v>
      </c>
      <c r="CT57" s="27">
        <f t="shared" si="406"/>
        <v>179.04724684358479</v>
      </c>
      <c r="CV57" s="27">
        <f t="shared" si="407"/>
        <v>145.37091050807197</v>
      </c>
      <c r="CW57" s="27">
        <f t="shared" si="408"/>
        <v>179.01734652266796</v>
      </c>
      <c r="CX57" s="27">
        <f t="shared" si="409"/>
        <v>167.44733593958767</v>
      </c>
      <c r="CY57" s="27">
        <f t="shared" si="410"/>
        <v>156.94092397582577</v>
      </c>
      <c r="CZ57" s="27">
        <f t="shared" si="411"/>
        <v>156.2976087893347</v>
      </c>
      <c r="DA57" s="27">
        <f t="shared" si="412"/>
        <v>199.44291196698896</v>
      </c>
      <c r="DB57" s="27">
        <f t="shared" si="413"/>
        <v>163.15712555263099</v>
      </c>
      <c r="DD57" s="27">
        <f t="shared" si="414"/>
        <v>148.05121256599227</v>
      </c>
      <c r="DE57" s="27">
        <f t="shared" si="415"/>
        <v>181.71502606457196</v>
      </c>
      <c r="DF57" s="27">
        <f t="shared" si="416"/>
        <v>173.63794775553532</v>
      </c>
      <c r="DG57" s="27">
        <f t="shared" si="417"/>
        <v>157.86212206536666</v>
      </c>
      <c r="DH57" s="27">
        <f t="shared" si="418"/>
        <v>158.48286064166641</v>
      </c>
      <c r="DI57" s="27">
        <f t="shared" si="419"/>
        <v>203.79452675506005</v>
      </c>
      <c r="DJ57" s="27">
        <f t="shared" si="420"/>
        <v>165.35526500419328</v>
      </c>
      <c r="DN57" s="27">
        <f t="shared" si="421"/>
        <v>78.383083488742145</v>
      </c>
      <c r="DO57" s="27">
        <f t="shared" si="422"/>
        <v>105.66989627795144</v>
      </c>
      <c r="DP57" s="27">
        <f t="shared" si="423"/>
        <v>115.09737074165828</v>
      </c>
      <c r="DQ57" s="27">
        <f t="shared" si="424"/>
        <v>86.509310111624188</v>
      </c>
      <c r="DR57" s="27">
        <f t="shared" si="425"/>
        <v>82.880744614896898</v>
      </c>
      <c r="DS57" s="27">
        <f t="shared" si="426"/>
        <v>132.91278057898214</v>
      </c>
      <c r="DT57" s="27">
        <f t="shared" si="427"/>
        <v>89.523623421792394</v>
      </c>
      <c r="DV57" s="27">
        <f t="shared" si="428"/>
        <v>72.685455254035986</v>
      </c>
      <c r="DW57" s="27">
        <f t="shared" si="429"/>
        <v>89.508673261333982</v>
      </c>
      <c r="DX57" s="27">
        <f t="shared" si="430"/>
        <v>83.723667969793837</v>
      </c>
      <c r="DY57" s="27">
        <f t="shared" si="431"/>
        <v>78.470461987912884</v>
      </c>
      <c r="DZ57" s="27">
        <f t="shared" si="432"/>
        <v>78.148804394667351</v>
      </c>
      <c r="EA57" s="27">
        <f t="shared" si="433"/>
        <v>99.721455983494479</v>
      </c>
      <c r="EB57" s="27">
        <f t="shared" si="434"/>
        <v>81.578562776315493</v>
      </c>
      <c r="ED57" s="27">
        <f t="shared" si="435"/>
        <v>74.025606282996137</v>
      </c>
      <c r="EE57" s="27">
        <f t="shared" si="436"/>
        <v>90.857513032285979</v>
      </c>
      <c r="EF57" s="27">
        <f t="shared" si="437"/>
        <v>86.818973877767661</v>
      </c>
      <c r="EG57" s="27">
        <f t="shared" si="438"/>
        <v>78.931061032683331</v>
      </c>
      <c r="EH57" s="27">
        <f t="shared" si="439"/>
        <v>79.241430320833203</v>
      </c>
      <c r="EI57" s="27">
        <f t="shared" si="440"/>
        <v>101.89726337753002</v>
      </c>
      <c r="EJ57" s="27">
        <f t="shared" si="441"/>
        <v>82.677632502096642</v>
      </c>
      <c r="EN57" s="27">
        <f t="shared" si="442"/>
        <v>156.76616697748429</v>
      </c>
      <c r="EO57" s="27">
        <f t="shared" si="443"/>
        <v>211.33979255590287</v>
      </c>
      <c r="EP57" s="27">
        <f t="shared" si="444"/>
        <v>230.19474148331656</v>
      </c>
      <c r="EQ57" s="27">
        <f t="shared" si="445"/>
        <v>173.01862022324838</v>
      </c>
      <c r="ER57" s="27">
        <f t="shared" si="446"/>
        <v>165.7614892297938</v>
      </c>
      <c r="ES57" s="27">
        <f t="shared" si="447"/>
        <v>265.82556115796427</v>
      </c>
      <c r="ET57" s="27">
        <f t="shared" si="448"/>
        <v>179.04724684358479</v>
      </c>
      <c r="EV57" s="27">
        <f t="shared" si="449"/>
        <v>145.37091050807197</v>
      </c>
      <c r="EW57" s="27">
        <f t="shared" si="450"/>
        <v>179.01734652266796</v>
      </c>
      <c r="EX57" s="27">
        <f t="shared" si="451"/>
        <v>167.44733593958767</v>
      </c>
      <c r="EY57" s="27">
        <f t="shared" si="452"/>
        <v>156.94092397582577</v>
      </c>
      <c r="EZ57" s="27">
        <f t="shared" si="453"/>
        <v>156.2976087893347</v>
      </c>
      <c r="FA57" s="27">
        <f t="shared" si="454"/>
        <v>199.44291196698896</v>
      </c>
      <c r="FB57" s="27">
        <f t="shared" si="455"/>
        <v>163.15712555263099</v>
      </c>
      <c r="FD57" s="27">
        <f t="shared" si="456"/>
        <v>148.05121256599227</v>
      </c>
      <c r="FE57" s="27">
        <f t="shared" si="457"/>
        <v>181.71502606457196</v>
      </c>
      <c r="FF57" s="27">
        <f t="shared" si="458"/>
        <v>173.63794775553532</v>
      </c>
      <c r="FG57" s="27">
        <f t="shared" si="459"/>
        <v>157.86212206536666</v>
      </c>
      <c r="FH57" s="27">
        <f t="shared" si="460"/>
        <v>158.48286064166641</v>
      </c>
      <c r="FI57" s="27">
        <f t="shared" si="461"/>
        <v>203.79452675506005</v>
      </c>
      <c r="FJ57" s="27">
        <f t="shared" si="462"/>
        <v>165.35526500419328</v>
      </c>
      <c r="FN57" s="27">
        <f t="shared" si="463"/>
        <v>156.76616697748429</v>
      </c>
      <c r="FO57" s="27">
        <f t="shared" si="464"/>
        <v>211.33979255590287</v>
      </c>
      <c r="FP57" s="27">
        <f t="shared" si="465"/>
        <v>230.19474148331656</v>
      </c>
      <c r="FQ57" s="27">
        <f t="shared" si="466"/>
        <v>173.01862022324838</v>
      </c>
      <c r="FR57" s="27">
        <f t="shared" si="467"/>
        <v>165.7614892297938</v>
      </c>
      <c r="FS57" s="27">
        <f t="shared" si="468"/>
        <v>265.82556115796427</v>
      </c>
      <c r="FT57" s="27">
        <f t="shared" si="469"/>
        <v>179.04724684358479</v>
      </c>
      <c r="FV57" s="27">
        <f t="shared" si="470"/>
        <v>145.37091050807197</v>
      </c>
      <c r="FW57" s="27">
        <f t="shared" si="471"/>
        <v>179.01734652266796</v>
      </c>
      <c r="FX57" s="27">
        <f t="shared" si="472"/>
        <v>167.44733593958767</v>
      </c>
      <c r="FY57" s="27">
        <f t="shared" si="473"/>
        <v>156.94092397582577</v>
      </c>
      <c r="FZ57" s="27">
        <f t="shared" si="474"/>
        <v>156.2976087893347</v>
      </c>
      <c r="GA57" s="27">
        <f t="shared" si="475"/>
        <v>199.44291196698896</v>
      </c>
      <c r="GB57" s="27">
        <f t="shared" si="476"/>
        <v>163.15712555263099</v>
      </c>
      <c r="GD57" s="27">
        <f t="shared" si="477"/>
        <v>148.05121256599227</v>
      </c>
      <c r="GE57" s="27">
        <f t="shared" si="478"/>
        <v>181.71502606457196</v>
      </c>
      <c r="GF57" s="27">
        <f t="shared" si="479"/>
        <v>173.63794775553532</v>
      </c>
      <c r="GG57" s="27">
        <f t="shared" si="480"/>
        <v>157.86212206536666</v>
      </c>
      <c r="GH57" s="27">
        <f t="shared" si="481"/>
        <v>158.48286064166641</v>
      </c>
      <c r="GI57" s="27">
        <f t="shared" si="482"/>
        <v>203.79452675506005</v>
      </c>
      <c r="GJ57" s="27">
        <f t="shared" si="483"/>
        <v>165.35526500419328</v>
      </c>
      <c r="GN57" s="27">
        <f t="shared" si="484"/>
        <v>156.76616697748429</v>
      </c>
      <c r="GO57" s="27">
        <f t="shared" si="485"/>
        <v>211.33979255590287</v>
      </c>
      <c r="GP57" s="27">
        <f t="shared" si="486"/>
        <v>230.19474148331656</v>
      </c>
      <c r="GQ57" s="27">
        <f t="shared" si="487"/>
        <v>173.01862022324838</v>
      </c>
      <c r="GR57" s="27">
        <f t="shared" si="488"/>
        <v>165.7614892297938</v>
      </c>
      <c r="GS57" s="27">
        <f t="shared" si="489"/>
        <v>265.82556115796427</v>
      </c>
      <c r="GT57" s="27">
        <f t="shared" si="490"/>
        <v>179.04724684358479</v>
      </c>
      <c r="GV57" s="27">
        <f t="shared" si="491"/>
        <v>145.37091050807197</v>
      </c>
      <c r="GW57" s="27">
        <f t="shared" si="492"/>
        <v>179.01734652266796</v>
      </c>
      <c r="GX57" s="27">
        <f t="shared" si="493"/>
        <v>167.44733593958767</v>
      </c>
      <c r="GY57" s="27">
        <f t="shared" si="494"/>
        <v>156.94092397582577</v>
      </c>
      <c r="GZ57" s="27">
        <f t="shared" si="495"/>
        <v>156.2976087893347</v>
      </c>
      <c r="HA57" s="27">
        <f t="shared" si="496"/>
        <v>199.44291196698896</v>
      </c>
      <c r="HB57" s="27">
        <f t="shared" si="497"/>
        <v>163.15712555263099</v>
      </c>
      <c r="HD57" s="27">
        <f t="shared" si="498"/>
        <v>148.05121256599227</v>
      </c>
      <c r="HE57" s="27">
        <f t="shared" si="499"/>
        <v>181.71502606457196</v>
      </c>
      <c r="HF57" s="27">
        <f t="shared" si="500"/>
        <v>173.63794775553532</v>
      </c>
      <c r="HG57" s="27">
        <f t="shared" si="501"/>
        <v>157.86212206536666</v>
      </c>
      <c r="HH57" s="27">
        <f t="shared" si="502"/>
        <v>158.48286064166641</v>
      </c>
      <c r="HI57" s="27">
        <f t="shared" si="503"/>
        <v>203.79452675506005</v>
      </c>
      <c r="HJ57" s="27">
        <f t="shared" si="504"/>
        <v>165.35526500419328</v>
      </c>
      <c r="HN57" s="27">
        <f t="shared" si="347"/>
        <v>156.76616697748429</v>
      </c>
      <c r="HO57" s="27">
        <f t="shared" si="505"/>
        <v>211.33979255590287</v>
      </c>
      <c r="HP57" s="27">
        <f t="shared" si="506"/>
        <v>230.19474148331656</v>
      </c>
      <c r="HQ57" s="27">
        <f t="shared" si="507"/>
        <v>173.01862022324838</v>
      </c>
      <c r="HR57" s="27">
        <f t="shared" si="508"/>
        <v>165.7614892297938</v>
      </c>
      <c r="HS57" s="27">
        <f t="shared" si="509"/>
        <v>265.82556115796427</v>
      </c>
      <c r="HT57" s="27">
        <f t="shared" si="510"/>
        <v>179.04724684358479</v>
      </c>
      <c r="HV57" s="27">
        <f t="shared" si="511"/>
        <v>145.37091050807197</v>
      </c>
      <c r="HW57" s="27">
        <f t="shared" si="512"/>
        <v>179.01734652266796</v>
      </c>
      <c r="HX57" s="27">
        <f t="shared" si="513"/>
        <v>167.44733593958767</v>
      </c>
      <c r="HY57" s="27">
        <f t="shared" si="514"/>
        <v>156.94092397582577</v>
      </c>
      <c r="HZ57" s="27">
        <f t="shared" si="515"/>
        <v>156.2976087893347</v>
      </c>
      <c r="IA57" s="27">
        <f t="shared" si="516"/>
        <v>199.44291196698896</v>
      </c>
      <c r="IB57" s="27">
        <f t="shared" si="517"/>
        <v>163.15712555263099</v>
      </c>
      <c r="ID57" s="27">
        <f t="shared" si="518"/>
        <v>148.05121256599227</v>
      </c>
      <c r="IE57" s="27">
        <f t="shared" si="519"/>
        <v>181.71502606457196</v>
      </c>
      <c r="IF57" s="27">
        <f t="shared" si="520"/>
        <v>173.63794775553532</v>
      </c>
      <c r="IG57" s="27">
        <f t="shared" si="521"/>
        <v>157.86212206536666</v>
      </c>
      <c r="IH57" s="27">
        <f t="shared" si="522"/>
        <v>158.48286064166641</v>
      </c>
      <c r="II57" s="27">
        <f t="shared" si="523"/>
        <v>203.79452675506005</v>
      </c>
      <c r="IJ57" s="27">
        <f t="shared" si="524"/>
        <v>165.35526500419328</v>
      </c>
      <c r="IN57" s="27">
        <f t="shared" si="351"/>
        <v>156.76616697748429</v>
      </c>
      <c r="IO57" s="27">
        <f t="shared" si="525"/>
        <v>211.33979255590287</v>
      </c>
      <c r="IP57" s="27">
        <f t="shared" si="526"/>
        <v>230.19474148331656</v>
      </c>
      <c r="IQ57" s="27">
        <f t="shared" si="527"/>
        <v>173.01862022324838</v>
      </c>
      <c r="IR57" s="27">
        <f t="shared" si="528"/>
        <v>165.7614892297938</v>
      </c>
      <c r="IS57" s="27">
        <f t="shared" si="529"/>
        <v>265.82556115796427</v>
      </c>
      <c r="IT57" s="27">
        <f t="shared" si="530"/>
        <v>179.04724684358479</v>
      </c>
      <c r="IV57" s="27">
        <f t="shared" si="531"/>
        <v>145.37091050807197</v>
      </c>
      <c r="IW57" s="27">
        <f t="shared" si="532"/>
        <v>179.01734652266796</v>
      </c>
      <c r="IX57" s="27">
        <f t="shared" si="533"/>
        <v>167.44733593958767</v>
      </c>
      <c r="IY57" s="27">
        <f t="shared" si="534"/>
        <v>156.94092397582577</v>
      </c>
      <c r="IZ57" s="27">
        <f t="shared" si="535"/>
        <v>156.2976087893347</v>
      </c>
      <c r="JA57" s="27">
        <f t="shared" si="536"/>
        <v>199.44291196698896</v>
      </c>
      <c r="JB57" s="27">
        <f t="shared" si="537"/>
        <v>163.15712555263099</v>
      </c>
      <c r="JD57" s="27">
        <f t="shared" si="538"/>
        <v>148.05121256599227</v>
      </c>
      <c r="JE57" s="27">
        <f t="shared" si="539"/>
        <v>181.71502606457196</v>
      </c>
      <c r="JF57" s="27">
        <f t="shared" si="540"/>
        <v>173.63794775553532</v>
      </c>
      <c r="JG57" s="27">
        <f t="shared" si="541"/>
        <v>157.86212206536666</v>
      </c>
      <c r="JH57" s="27">
        <f t="shared" si="542"/>
        <v>158.48286064166641</v>
      </c>
      <c r="JI57" s="27">
        <f t="shared" si="543"/>
        <v>203.79452675506005</v>
      </c>
      <c r="JJ57" s="27">
        <f t="shared" si="544"/>
        <v>165.35526500419328</v>
      </c>
      <c r="JN57" s="27">
        <f t="shared" si="355"/>
        <v>156.76616697748429</v>
      </c>
      <c r="JO57" s="27">
        <f t="shared" si="545"/>
        <v>211.33979255590287</v>
      </c>
      <c r="JP57" s="27">
        <f t="shared" si="546"/>
        <v>230.19474148331656</v>
      </c>
      <c r="JQ57" s="27">
        <f t="shared" si="547"/>
        <v>173.01862022324838</v>
      </c>
      <c r="JR57" s="27">
        <f t="shared" si="548"/>
        <v>165.7614892297938</v>
      </c>
      <c r="JS57" s="27">
        <f t="shared" si="549"/>
        <v>265.82556115796427</v>
      </c>
      <c r="JT57" s="27">
        <f t="shared" si="550"/>
        <v>179.04724684358479</v>
      </c>
      <c r="JV57" s="27">
        <f t="shared" si="551"/>
        <v>145.37091050807197</v>
      </c>
      <c r="JW57" s="27">
        <f t="shared" si="552"/>
        <v>179.01734652266796</v>
      </c>
      <c r="JX57" s="27">
        <f t="shared" si="553"/>
        <v>167.44733593958767</v>
      </c>
      <c r="JY57" s="27">
        <f t="shared" si="554"/>
        <v>156.94092397582577</v>
      </c>
      <c r="JZ57" s="27">
        <f t="shared" si="555"/>
        <v>156.2976087893347</v>
      </c>
      <c r="KA57" s="27">
        <f t="shared" si="556"/>
        <v>199.44291196698896</v>
      </c>
      <c r="KB57" s="27">
        <f t="shared" si="557"/>
        <v>163.15712555263099</v>
      </c>
      <c r="KD57" s="27">
        <f t="shared" si="558"/>
        <v>148.05121256599227</v>
      </c>
      <c r="KE57" s="27">
        <f t="shared" si="559"/>
        <v>181.71502606457196</v>
      </c>
      <c r="KF57" s="27">
        <f t="shared" si="560"/>
        <v>173.63794775553532</v>
      </c>
      <c r="KG57" s="27">
        <f t="shared" si="561"/>
        <v>157.86212206536666</v>
      </c>
      <c r="KH57" s="27">
        <f t="shared" si="562"/>
        <v>158.48286064166641</v>
      </c>
      <c r="KI57" s="27">
        <f t="shared" si="563"/>
        <v>203.79452675506005</v>
      </c>
      <c r="KJ57" s="27">
        <f t="shared" si="564"/>
        <v>165.35526500419328</v>
      </c>
    </row>
    <row r="58" spans="1:296" x14ac:dyDescent="0.35">
      <c r="A58" s="32" t="s">
        <v>91</v>
      </c>
      <c r="B58" s="32"/>
      <c r="C58" s="32" t="s">
        <v>89</v>
      </c>
      <c r="D58" s="32"/>
      <c r="E58" s="32"/>
      <c r="F58" t="s">
        <v>233</v>
      </c>
      <c r="G58" t="s">
        <v>233</v>
      </c>
      <c r="H58" t="s">
        <v>233</v>
      </c>
      <c r="I58" t="s">
        <v>233</v>
      </c>
      <c r="J58" t="s">
        <v>233</v>
      </c>
      <c r="K58" t="s">
        <v>233</v>
      </c>
      <c r="L58" t="s">
        <v>47</v>
      </c>
      <c r="M58" t="s">
        <v>47</v>
      </c>
      <c r="N58" s="27">
        <f>[14]TRAC_rates!F66</f>
        <v>287.25568981554716</v>
      </c>
      <c r="O58" s="27">
        <f>[14]TRAC_rates!G66</f>
        <v>377.46491934595286</v>
      </c>
      <c r="P58" s="27">
        <f>[14]TRAC_rates!H66</f>
        <v>408.63181356545164</v>
      </c>
      <c r="Q58" s="27">
        <f>[14]TRAC_rates!I66</f>
        <v>314.12070509976388</v>
      </c>
      <c r="R58" s="27">
        <f>[14]TRAC_rates!J66</f>
        <v>302.12479702911429</v>
      </c>
      <c r="S58" s="27">
        <f>[14]TRAC_rates!K66</f>
        <v>467.52892286174034</v>
      </c>
      <c r="T58" s="27">
        <f>[14]TRAC_rates!L66</f>
        <v>324.08591735720449</v>
      </c>
      <c r="V58" s="27">
        <f>[14]TRAC_rates!N66</f>
        <v>268.41953415405567</v>
      </c>
      <c r="W58" s="27">
        <f>[14]TRAC_rates!O66</f>
        <v>324.03649266012741</v>
      </c>
      <c r="X58" s="27">
        <f>[14]TRAC_rates!P66</f>
        <v>304.91147156621895</v>
      </c>
      <c r="Y58" s="27">
        <f>[14]TRAC_rates!Q66</f>
        <v>287.54456001627784</v>
      </c>
      <c r="Z58" s="27">
        <f>[14]TRAC_rates!R66</f>
        <v>286.48117148924712</v>
      </c>
      <c r="AA58" s="27">
        <f>[14]TRAC_rates!S66</f>
        <v>357.79958796350638</v>
      </c>
      <c r="AB58" s="27">
        <f>[14]TRAC_rates!T66</f>
        <v>297.81983033057139</v>
      </c>
      <c r="AD58" s="27">
        <f>[14]TRAC_rates!V66</f>
        <v>272.85002564130929</v>
      </c>
      <c r="AE58" s="27">
        <f>[14]TRAC_rates!W66</f>
        <v>328.49570881840538</v>
      </c>
      <c r="AF58" s="27">
        <f>[14]TRAC_rates!X66</f>
        <v>315.14444246231602</v>
      </c>
      <c r="AG58" s="27">
        <f>[14]TRAC_rates!Y66</f>
        <v>289.06728402483691</v>
      </c>
      <c r="AH58" s="27">
        <f>[14]TRAC_rates!Z66</f>
        <v>290.09335381797064</v>
      </c>
      <c r="AI58" s="27">
        <f>[14]TRAC_rates!AA66</f>
        <v>364.99272957878969</v>
      </c>
      <c r="AJ58" s="27">
        <f>[14]TRAC_rates!AB66</f>
        <v>301.45331563091827</v>
      </c>
      <c r="AN58" s="27">
        <f t="shared" si="325"/>
        <v>287.25568981554716</v>
      </c>
      <c r="AO58" s="27">
        <f t="shared" si="359"/>
        <v>377.46491934595286</v>
      </c>
      <c r="AP58" s="27">
        <f t="shared" si="360"/>
        <v>408.63181356545164</v>
      </c>
      <c r="AQ58" s="27">
        <f t="shared" si="361"/>
        <v>314.12070509976388</v>
      </c>
      <c r="AR58" s="27">
        <f t="shared" si="362"/>
        <v>302.12479702911429</v>
      </c>
      <c r="AS58" s="27">
        <f t="shared" si="363"/>
        <v>467.52892286174034</v>
      </c>
      <c r="AT58" s="27">
        <f t="shared" si="364"/>
        <v>324.08591735720449</v>
      </c>
      <c r="AV58" s="27">
        <f t="shared" si="365"/>
        <v>268.41953415405567</v>
      </c>
      <c r="AW58" s="27">
        <f t="shared" si="366"/>
        <v>324.03649266012741</v>
      </c>
      <c r="AX58" s="27">
        <f t="shared" si="367"/>
        <v>304.91147156621895</v>
      </c>
      <c r="AY58" s="27">
        <f t="shared" si="368"/>
        <v>287.54456001627784</v>
      </c>
      <c r="AZ58" s="27">
        <f t="shared" si="369"/>
        <v>286.48117148924712</v>
      </c>
      <c r="BA58" s="27">
        <f t="shared" si="370"/>
        <v>357.79958796350638</v>
      </c>
      <c r="BB58" s="27">
        <f t="shared" si="371"/>
        <v>297.81983033057139</v>
      </c>
      <c r="BD58" s="27">
        <f t="shared" si="372"/>
        <v>272.85002564130929</v>
      </c>
      <c r="BE58" s="27">
        <f t="shared" si="373"/>
        <v>328.49570881840538</v>
      </c>
      <c r="BF58" s="27">
        <f t="shared" si="374"/>
        <v>315.14444246231602</v>
      </c>
      <c r="BG58" s="27">
        <f t="shared" si="375"/>
        <v>289.06728402483691</v>
      </c>
      <c r="BH58" s="27">
        <f t="shared" si="376"/>
        <v>290.09335381797064</v>
      </c>
      <c r="BI58" s="27">
        <f t="shared" si="377"/>
        <v>364.99272957878969</v>
      </c>
      <c r="BJ58" s="27">
        <f t="shared" si="378"/>
        <v>301.45331563091827</v>
      </c>
      <c r="BN58" s="27">
        <f t="shared" si="379"/>
        <v>289.5013277053551</v>
      </c>
      <c r="BO58" s="27">
        <f t="shared" si="380"/>
        <v>380.41577308013251</v>
      </c>
      <c r="BP58" s="27">
        <f t="shared" si="381"/>
        <v>411.82631628918443</v>
      </c>
      <c r="BQ58" s="27">
        <f t="shared" si="382"/>
        <v>316.57636179292865</v>
      </c>
      <c r="BR58" s="27">
        <f t="shared" si="383"/>
        <v>304.48667502044236</v>
      </c>
      <c r="BS58" s="27">
        <f t="shared" si="384"/>
        <v>471.18385712756316</v>
      </c>
      <c r="BT58" s="27">
        <f t="shared" si="385"/>
        <v>326.61947767079766</v>
      </c>
      <c r="BV58" s="27">
        <f t="shared" si="386"/>
        <v>270.51791931275517</v>
      </c>
      <c r="BW58" s="27">
        <f t="shared" si="387"/>
        <v>326.56966659330624</v>
      </c>
      <c r="BX58" s="27">
        <f t="shared" si="388"/>
        <v>307.29513454614414</v>
      </c>
      <c r="BY58" s="27">
        <f t="shared" si="389"/>
        <v>289.79245616550759</v>
      </c>
      <c r="BZ58" s="27">
        <f t="shared" si="390"/>
        <v>288.72075453745725</v>
      </c>
      <c r="CA58" s="27">
        <f t="shared" si="391"/>
        <v>360.59670683765103</v>
      </c>
      <c r="CB58" s="27">
        <f t="shared" si="392"/>
        <v>300.1480539969362</v>
      </c>
      <c r="CD58" s="27">
        <f t="shared" si="393"/>
        <v>274.98304642223314</v>
      </c>
      <c r="CE58" s="27">
        <f t="shared" si="394"/>
        <v>331.06374293057769</v>
      </c>
      <c r="CF58" s="27">
        <f t="shared" si="395"/>
        <v>317.60810228123972</v>
      </c>
      <c r="CG58" s="27">
        <f t="shared" si="396"/>
        <v>291.3270841566528</v>
      </c>
      <c r="CH58" s="27">
        <f t="shared" si="397"/>
        <v>292.3611753094558</v>
      </c>
      <c r="CI58" s="27">
        <f t="shared" si="398"/>
        <v>367.84608125155501</v>
      </c>
      <c r="CJ58" s="27">
        <f t="shared" si="399"/>
        <v>303.80994427776494</v>
      </c>
      <c r="CN58" s="27">
        <f t="shared" si="400"/>
        <v>270.53198281829737</v>
      </c>
      <c r="CO58" s="27">
        <f t="shared" si="401"/>
        <v>355.48933126644187</v>
      </c>
      <c r="CP58" s="27">
        <f t="shared" si="402"/>
        <v>384.84172354421804</v>
      </c>
      <c r="CQ58" s="27">
        <f t="shared" si="403"/>
        <v>295.83294677117794</v>
      </c>
      <c r="CR58" s="27">
        <f t="shared" si="404"/>
        <v>284.53542713582209</v>
      </c>
      <c r="CS58" s="27">
        <f t="shared" si="405"/>
        <v>440.30990859713108</v>
      </c>
      <c r="CT58" s="27">
        <f t="shared" si="406"/>
        <v>305.21799544659916</v>
      </c>
      <c r="CV58" s="27">
        <f t="shared" si="407"/>
        <v>252.79244720440056</v>
      </c>
      <c r="CW58" s="27">
        <f t="shared" si="408"/>
        <v>305.17144820045399</v>
      </c>
      <c r="CX58" s="27">
        <f t="shared" si="409"/>
        <v>287.15986457856258</v>
      </c>
      <c r="CY58" s="27">
        <f t="shared" si="410"/>
        <v>270.80403531699972</v>
      </c>
      <c r="CZ58" s="27">
        <f t="shared" si="411"/>
        <v>269.80255608813371</v>
      </c>
      <c r="DA58" s="27">
        <f t="shared" si="412"/>
        <v>336.96889362049558</v>
      </c>
      <c r="DB58" s="27">
        <f t="shared" si="413"/>
        <v>280.48109081381091</v>
      </c>
      <c r="DD58" s="27">
        <f t="shared" si="414"/>
        <v>256.96500040143542</v>
      </c>
      <c r="DE58" s="27">
        <f t="shared" si="415"/>
        <v>309.37105375009151</v>
      </c>
      <c r="DF58" s="27">
        <f t="shared" si="416"/>
        <v>296.79708328229196</v>
      </c>
      <c r="DG58" s="27">
        <f t="shared" si="417"/>
        <v>272.23810802617749</v>
      </c>
      <c r="DH58" s="27">
        <f t="shared" si="418"/>
        <v>273.20444117635691</v>
      </c>
      <c r="DI58" s="27">
        <f t="shared" si="419"/>
        <v>343.74325852559093</v>
      </c>
      <c r="DJ58" s="27">
        <f t="shared" si="420"/>
        <v>283.90303863832628</v>
      </c>
      <c r="DN58" s="27">
        <f t="shared" si="421"/>
        <v>287.25568981554716</v>
      </c>
      <c r="DO58" s="27">
        <f t="shared" si="422"/>
        <v>377.46491934595286</v>
      </c>
      <c r="DP58" s="27">
        <f t="shared" si="423"/>
        <v>408.63181356545164</v>
      </c>
      <c r="DQ58" s="27">
        <f t="shared" si="424"/>
        <v>314.12070509976388</v>
      </c>
      <c r="DR58" s="27">
        <f t="shared" si="425"/>
        <v>302.12479702911429</v>
      </c>
      <c r="DS58" s="27">
        <f t="shared" si="426"/>
        <v>467.52892286174034</v>
      </c>
      <c r="DT58" s="27">
        <f t="shared" si="427"/>
        <v>324.08591735720449</v>
      </c>
      <c r="DV58" s="27">
        <f t="shared" si="428"/>
        <v>268.41953415405567</v>
      </c>
      <c r="DW58" s="27">
        <f t="shared" si="429"/>
        <v>324.03649266012741</v>
      </c>
      <c r="DX58" s="27">
        <f t="shared" si="430"/>
        <v>304.91147156621895</v>
      </c>
      <c r="DY58" s="27">
        <f t="shared" si="431"/>
        <v>287.54456001627784</v>
      </c>
      <c r="DZ58" s="27">
        <f t="shared" si="432"/>
        <v>286.48117148924712</v>
      </c>
      <c r="EA58" s="27">
        <f t="shared" si="433"/>
        <v>357.79958796350638</v>
      </c>
      <c r="EB58" s="27">
        <f t="shared" si="434"/>
        <v>297.81983033057139</v>
      </c>
      <c r="ED58" s="27">
        <f t="shared" si="435"/>
        <v>272.85002564130929</v>
      </c>
      <c r="EE58" s="27">
        <f t="shared" si="436"/>
        <v>328.49570881840538</v>
      </c>
      <c r="EF58" s="27">
        <f t="shared" si="437"/>
        <v>315.14444246231602</v>
      </c>
      <c r="EG58" s="27">
        <f t="shared" si="438"/>
        <v>289.06728402483691</v>
      </c>
      <c r="EH58" s="27">
        <f t="shared" si="439"/>
        <v>290.09335381797064</v>
      </c>
      <c r="EI58" s="27">
        <f t="shared" si="440"/>
        <v>364.99272957878969</v>
      </c>
      <c r="EJ58" s="27">
        <f t="shared" si="441"/>
        <v>301.45331563091827</v>
      </c>
      <c r="EN58" s="27">
        <f t="shared" si="442"/>
        <v>289.5013277053551</v>
      </c>
      <c r="EO58" s="27">
        <f t="shared" si="443"/>
        <v>380.41577308013251</v>
      </c>
      <c r="EP58" s="27">
        <f t="shared" si="444"/>
        <v>411.82631628918443</v>
      </c>
      <c r="EQ58" s="27">
        <f t="shared" si="445"/>
        <v>316.57636179292865</v>
      </c>
      <c r="ER58" s="27">
        <f t="shared" si="446"/>
        <v>304.48667502044236</v>
      </c>
      <c r="ES58" s="27">
        <f t="shared" si="447"/>
        <v>471.18385712756316</v>
      </c>
      <c r="ET58" s="27">
        <f t="shared" si="448"/>
        <v>326.61947767079766</v>
      </c>
      <c r="EV58" s="27">
        <f t="shared" si="449"/>
        <v>270.51791931275517</v>
      </c>
      <c r="EW58" s="27">
        <f t="shared" si="450"/>
        <v>326.56966659330624</v>
      </c>
      <c r="EX58" s="27">
        <f t="shared" si="451"/>
        <v>307.29513454614414</v>
      </c>
      <c r="EY58" s="27">
        <f t="shared" si="452"/>
        <v>289.79245616550759</v>
      </c>
      <c r="EZ58" s="27">
        <f t="shared" si="453"/>
        <v>288.72075453745725</v>
      </c>
      <c r="FA58" s="27">
        <f t="shared" si="454"/>
        <v>360.59670683765103</v>
      </c>
      <c r="FB58" s="27">
        <f t="shared" si="455"/>
        <v>300.1480539969362</v>
      </c>
      <c r="FD58" s="27">
        <f t="shared" si="456"/>
        <v>274.98304642223314</v>
      </c>
      <c r="FE58" s="27">
        <f t="shared" si="457"/>
        <v>331.06374293057769</v>
      </c>
      <c r="FF58" s="27">
        <f t="shared" si="458"/>
        <v>317.60810228123972</v>
      </c>
      <c r="FG58" s="27">
        <f t="shared" si="459"/>
        <v>291.3270841566528</v>
      </c>
      <c r="FH58" s="27">
        <f t="shared" si="460"/>
        <v>292.3611753094558</v>
      </c>
      <c r="FI58" s="27">
        <f t="shared" si="461"/>
        <v>367.84608125155501</v>
      </c>
      <c r="FJ58" s="27">
        <f t="shared" si="462"/>
        <v>303.80994427776494</v>
      </c>
      <c r="FN58" s="27">
        <f t="shared" si="463"/>
        <v>270.53198281829737</v>
      </c>
      <c r="FO58" s="27">
        <f t="shared" si="464"/>
        <v>355.48933126644187</v>
      </c>
      <c r="FP58" s="27">
        <f t="shared" si="465"/>
        <v>384.84172354421804</v>
      </c>
      <c r="FQ58" s="27">
        <f t="shared" si="466"/>
        <v>295.83294677117794</v>
      </c>
      <c r="FR58" s="27">
        <f t="shared" si="467"/>
        <v>284.53542713582209</v>
      </c>
      <c r="FS58" s="27">
        <f t="shared" si="468"/>
        <v>440.30990859713108</v>
      </c>
      <c r="FT58" s="27">
        <f t="shared" si="469"/>
        <v>305.21799544659916</v>
      </c>
      <c r="FV58" s="27">
        <f t="shared" si="470"/>
        <v>252.79244720440056</v>
      </c>
      <c r="FW58" s="27">
        <f t="shared" si="471"/>
        <v>305.17144820045399</v>
      </c>
      <c r="FX58" s="27">
        <f t="shared" si="472"/>
        <v>287.15986457856258</v>
      </c>
      <c r="FY58" s="27">
        <f t="shared" si="473"/>
        <v>270.80403531699972</v>
      </c>
      <c r="FZ58" s="27">
        <f t="shared" si="474"/>
        <v>269.80255608813371</v>
      </c>
      <c r="GA58" s="27">
        <f t="shared" si="475"/>
        <v>336.96889362049558</v>
      </c>
      <c r="GB58" s="27">
        <f t="shared" si="476"/>
        <v>280.48109081381091</v>
      </c>
      <c r="GD58" s="27">
        <f t="shared" si="477"/>
        <v>256.96500040143542</v>
      </c>
      <c r="GE58" s="27">
        <f t="shared" si="478"/>
        <v>309.37105375009151</v>
      </c>
      <c r="GF58" s="27">
        <f t="shared" si="479"/>
        <v>296.79708328229196</v>
      </c>
      <c r="GG58" s="27">
        <f t="shared" si="480"/>
        <v>272.23810802617749</v>
      </c>
      <c r="GH58" s="27">
        <f t="shared" si="481"/>
        <v>273.20444117635691</v>
      </c>
      <c r="GI58" s="27">
        <f t="shared" si="482"/>
        <v>343.74325852559093</v>
      </c>
      <c r="GJ58" s="27">
        <f t="shared" si="483"/>
        <v>283.90303863832628</v>
      </c>
      <c r="GN58" s="27">
        <f t="shared" si="484"/>
        <v>287.25568981554716</v>
      </c>
      <c r="GO58" s="27">
        <f t="shared" si="485"/>
        <v>377.46491934595286</v>
      </c>
      <c r="GP58" s="27">
        <f t="shared" si="486"/>
        <v>408.63181356545164</v>
      </c>
      <c r="GQ58" s="27">
        <f t="shared" si="487"/>
        <v>314.12070509976388</v>
      </c>
      <c r="GR58" s="27">
        <f t="shared" si="488"/>
        <v>302.12479702911429</v>
      </c>
      <c r="GS58" s="27">
        <f t="shared" si="489"/>
        <v>467.52892286174034</v>
      </c>
      <c r="GT58" s="27">
        <f t="shared" si="490"/>
        <v>324.08591735720449</v>
      </c>
      <c r="GV58" s="27">
        <f t="shared" si="491"/>
        <v>268.41953415405567</v>
      </c>
      <c r="GW58" s="27">
        <f t="shared" si="492"/>
        <v>324.03649266012741</v>
      </c>
      <c r="GX58" s="27">
        <f t="shared" si="493"/>
        <v>304.91147156621895</v>
      </c>
      <c r="GY58" s="27">
        <f t="shared" si="494"/>
        <v>287.54456001627784</v>
      </c>
      <c r="GZ58" s="27">
        <f t="shared" si="495"/>
        <v>286.48117148924712</v>
      </c>
      <c r="HA58" s="27">
        <f t="shared" si="496"/>
        <v>357.79958796350638</v>
      </c>
      <c r="HB58" s="27">
        <f t="shared" si="497"/>
        <v>297.81983033057139</v>
      </c>
      <c r="HD58" s="27">
        <f t="shared" si="498"/>
        <v>272.85002564130929</v>
      </c>
      <c r="HE58" s="27">
        <f t="shared" si="499"/>
        <v>328.49570881840538</v>
      </c>
      <c r="HF58" s="27">
        <f t="shared" si="500"/>
        <v>315.14444246231602</v>
      </c>
      <c r="HG58" s="27">
        <f t="shared" si="501"/>
        <v>289.06728402483691</v>
      </c>
      <c r="HH58" s="27">
        <f t="shared" si="502"/>
        <v>290.09335381797064</v>
      </c>
      <c r="HI58" s="27">
        <f t="shared" si="503"/>
        <v>364.99272957878969</v>
      </c>
      <c r="HJ58" s="27">
        <f t="shared" si="504"/>
        <v>301.45331563091827</v>
      </c>
      <c r="HN58" s="27">
        <f t="shared" si="347"/>
        <v>287.25568981554716</v>
      </c>
      <c r="HO58" s="27">
        <f t="shared" si="505"/>
        <v>377.46491934595286</v>
      </c>
      <c r="HP58" s="27">
        <f t="shared" si="506"/>
        <v>408.63181356545164</v>
      </c>
      <c r="HQ58" s="27">
        <f t="shared" si="507"/>
        <v>314.12070509976388</v>
      </c>
      <c r="HR58" s="27">
        <f t="shared" si="508"/>
        <v>302.12479702911429</v>
      </c>
      <c r="HS58" s="27">
        <f t="shared" si="509"/>
        <v>467.52892286174034</v>
      </c>
      <c r="HT58" s="27">
        <f t="shared" si="510"/>
        <v>324.08591735720449</v>
      </c>
      <c r="HV58" s="27">
        <f t="shared" si="511"/>
        <v>268.41953415405567</v>
      </c>
      <c r="HW58" s="27">
        <f t="shared" si="512"/>
        <v>324.03649266012741</v>
      </c>
      <c r="HX58" s="27">
        <f t="shared" si="513"/>
        <v>304.91147156621895</v>
      </c>
      <c r="HY58" s="27">
        <f t="shared" si="514"/>
        <v>287.54456001627784</v>
      </c>
      <c r="HZ58" s="27">
        <f t="shared" si="515"/>
        <v>286.48117148924712</v>
      </c>
      <c r="IA58" s="27">
        <f t="shared" si="516"/>
        <v>357.79958796350638</v>
      </c>
      <c r="IB58" s="27">
        <f t="shared" si="517"/>
        <v>297.81983033057139</v>
      </c>
      <c r="ID58" s="27">
        <f t="shared" si="518"/>
        <v>272.85002564130929</v>
      </c>
      <c r="IE58" s="27">
        <f t="shared" si="519"/>
        <v>328.49570881840538</v>
      </c>
      <c r="IF58" s="27">
        <f t="shared" si="520"/>
        <v>315.14444246231602</v>
      </c>
      <c r="IG58" s="27">
        <f t="shared" si="521"/>
        <v>289.06728402483691</v>
      </c>
      <c r="IH58" s="27">
        <f t="shared" si="522"/>
        <v>290.09335381797064</v>
      </c>
      <c r="II58" s="27">
        <f t="shared" si="523"/>
        <v>364.99272957878969</v>
      </c>
      <c r="IJ58" s="27">
        <f t="shared" si="524"/>
        <v>301.45331563091827</v>
      </c>
      <c r="IN58" s="27">
        <f t="shared" si="351"/>
        <v>289.5013277053551</v>
      </c>
      <c r="IO58" s="27">
        <f t="shared" si="525"/>
        <v>380.41577308013251</v>
      </c>
      <c r="IP58" s="27">
        <f t="shared" si="526"/>
        <v>411.82631628918443</v>
      </c>
      <c r="IQ58" s="27">
        <f t="shared" si="527"/>
        <v>316.57636179292865</v>
      </c>
      <c r="IR58" s="27">
        <f t="shared" si="528"/>
        <v>304.48667502044236</v>
      </c>
      <c r="IS58" s="27">
        <f t="shared" si="529"/>
        <v>471.18385712756316</v>
      </c>
      <c r="IT58" s="27">
        <f t="shared" si="530"/>
        <v>326.61947767079766</v>
      </c>
      <c r="IV58" s="27">
        <f t="shared" si="531"/>
        <v>270.51791931275517</v>
      </c>
      <c r="IW58" s="27">
        <f t="shared" si="532"/>
        <v>326.56966659330624</v>
      </c>
      <c r="IX58" s="27">
        <f t="shared" si="533"/>
        <v>307.29513454614414</v>
      </c>
      <c r="IY58" s="27">
        <f t="shared" si="534"/>
        <v>289.79245616550759</v>
      </c>
      <c r="IZ58" s="27">
        <f t="shared" si="535"/>
        <v>288.72075453745725</v>
      </c>
      <c r="JA58" s="27">
        <f t="shared" si="536"/>
        <v>360.59670683765103</v>
      </c>
      <c r="JB58" s="27">
        <f t="shared" si="537"/>
        <v>300.1480539969362</v>
      </c>
      <c r="JD58" s="27">
        <f t="shared" si="538"/>
        <v>274.98304642223314</v>
      </c>
      <c r="JE58" s="27">
        <f t="shared" si="539"/>
        <v>331.06374293057769</v>
      </c>
      <c r="JF58" s="27">
        <f t="shared" si="540"/>
        <v>317.60810228123972</v>
      </c>
      <c r="JG58" s="27">
        <f t="shared" si="541"/>
        <v>291.3270841566528</v>
      </c>
      <c r="JH58" s="27">
        <f t="shared" si="542"/>
        <v>292.3611753094558</v>
      </c>
      <c r="JI58" s="27">
        <f t="shared" si="543"/>
        <v>367.84608125155501</v>
      </c>
      <c r="JJ58" s="27">
        <f t="shared" si="544"/>
        <v>303.80994427776494</v>
      </c>
      <c r="JN58" s="27">
        <f t="shared" si="355"/>
        <v>270.53198281829737</v>
      </c>
      <c r="JO58" s="27">
        <f t="shared" si="545"/>
        <v>355.48933126644187</v>
      </c>
      <c r="JP58" s="27">
        <f t="shared" si="546"/>
        <v>384.84172354421804</v>
      </c>
      <c r="JQ58" s="27">
        <f t="shared" si="547"/>
        <v>295.83294677117794</v>
      </c>
      <c r="JR58" s="27">
        <f t="shared" si="548"/>
        <v>284.53542713582209</v>
      </c>
      <c r="JS58" s="27">
        <f t="shared" si="549"/>
        <v>440.30990859713108</v>
      </c>
      <c r="JT58" s="27">
        <f t="shared" si="550"/>
        <v>305.21799544659916</v>
      </c>
      <c r="JV58" s="27">
        <f t="shared" si="551"/>
        <v>252.79244720440056</v>
      </c>
      <c r="JW58" s="27">
        <f t="shared" si="552"/>
        <v>305.17144820045399</v>
      </c>
      <c r="JX58" s="27">
        <f t="shared" si="553"/>
        <v>287.15986457856258</v>
      </c>
      <c r="JY58" s="27">
        <f t="shared" si="554"/>
        <v>270.80403531699972</v>
      </c>
      <c r="JZ58" s="27">
        <f t="shared" si="555"/>
        <v>269.80255608813371</v>
      </c>
      <c r="KA58" s="27">
        <f t="shared" si="556"/>
        <v>336.96889362049558</v>
      </c>
      <c r="KB58" s="27">
        <f t="shared" si="557"/>
        <v>280.48109081381091</v>
      </c>
      <c r="KD58" s="27">
        <f t="shared" si="558"/>
        <v>256.96500040143542</v>
      </c>
      <c r="KE58" s="27">
        <f t="shared" si="559"/>
        <v>309.37105375009151</v>
      </c>
      <c r="KF58" s="27">
        <f t="shared" si="560"/>
        <v>296.79708328229196</v>
      </c>
      <c r="KG58" s="27">
        <f t="shared" si="561"/>
        <v>272.23810802617749</v>
      </c>
      <c r="KH58" s="27">
        <f t="shared" si="562"/>
        <v>273.20444117635691</v>
      </c>
      <c r="KI58" s="27">
        <f t="shared" si="563"/>
        <v>343.74325852559093</v>
      </c>
      <c r="KJ58" s="27">
        <f t="shared" si="564"/>
        <v>283.90303863832628</v>
      </c>
    </row>
    <row r="59" spans="1:296" x14ac:dyDescent="0.35">
      <c r="A59" s="32" t="s">
        <v>92</v>
      </c>
      <c r="B59" s="32"/>
      <c r="C59" s="32" t="s">
        <v>89</v>
      </c>
      <c r="D59" s="32"/>
      <c r="E59" s="32"/>
      <c r="F59" t="s">
        <v>233</v>
      </c>
      <c r="G59" t="s">
        <v>47</v>
      </c>
      <c r="H59" t="s">
        <v>233</v>
      </c>
      <c r="I59" t="s">
        <v>233</v>
      </c>
      <c r="J59" t="s">
        <v>233</v>
      </c>
      <c r="K59" t="s">
        <v>233</v>
      </c>
      <c r="L59" t="s">
        <v>47</v>
      </c>
      <c r="M59" t="s">
        <v>47</v>
      </c>
      <c r="N59" s="27">
        <f>[14]TRAC_rates!F67</f>
        <v>576.76245221699162</v>
      </c>
      <c r="O59" s="27">
        <f>[14]TRAC_rates!G67</f>
        <v>576.76245221699207</v>
      </c>
      <c r="P59" s="27">
        <f>[14]TRAC_rates!H67</f>
        <v>576.76245221699196</v>
      </c>
      <c r="Q59" s="27">
        <f>[14]TRAC_rates!I67</f>
        <v>576.76245221699151</v>
      </c>
      <c r="R59" s="27">
        <f>[14]TRAC_rates!J67</f>
        <v>576.76245221699151</v>
      </c>
      <c r="S59" s="27">
        <f>[14]TRAC_rates!K67</f>
        <v>576.76245221699219</v>
      </c>
      <c r="T59" s="27">
        <f>[14]TRAC_rates!L67</f>
        <v>576.76245221699173</v>
      </c>
      <c r="V59" s="27">
        <f>[14]TRAC_rates!N67</f>
        <v>576.76245221699219</v>
      </c>
      <c r="W59" s="27">
        <f>[14]TRAC_rates!O67</f>
        <v>576.76245221699207</v>
      </c>
      <c r="X59" s="27">
        <f>[14]TRAC_rates!P67</f>
        <v>576.76245221699207</v>
      </c>
      <c r="Y59" s="27">
        <f>[14]TRAC_rates!Q67</f>
        <v>576.76245221699151</v>
      </c>
      <c r="Z59" s="27">
        <f>[14]TRAC_rates!R67</f>
        <v>576.76245221699196</v>
      </c>
      <c r="AA59" s="27">
        <f>[14]TRAC_rates!S67</f>
        <v>576.76245221699185</v>
      </c>
      <c r="AB59" s="27">
        <f>[14]TRAC_rates!T67</f>
        <v>576.76245221699185</v>
      </c>
      <c r="AD59" s="27">
        <f>[14]TRAC_rates!V67</f>
        <v>576.76245221699207</v>
      </c>
      <c r="AE59" s="27">
        <f>[14]TRAC_rates!W67</f>
        <v>576.76245221699207</v>
      </c>
      <c r="AF59" s="27">
        <f>[14]TRAC_rates!X67</f>
        <v>576.76245221699219</v>
      </c>
      <c r="AG59" s="27">
        <f>[14]TRAC_rates!Y67</f>
        <v>576.76245221699139</v>
      </c>
      <c r="AH59" s="27">
        <f>[14]TRAC_rates!Z67</f>
        <v>576.76245221699185</v>
      </c>
      <c r="AI59" s="27">
        <f>[14]TRAC_rates!AA67</f>
        <v>576.76245221699185</v>
      </c>
      <c r="AJ59" s="27">
        <f>[14]TRAC_rates!AB67</f>
        <v>576.76245221699185</v>
      </c>
      <c r="AN59" s="27">
        <f t="shared" si="325"/>
        <v>576.76245221699162</v>
      </c>
      <c r="AO59" s="27">
        <f t="shared" si="359"/>
        <v>576.76245221699207</v>
      </c>
      <c r="AP59" s="27">
        <f t="shared" si="360"/>
        <v>576.76245221699196</v>
      </c>
      <c r="AQ59" s="27">
        <f t="shared" si="361"/>
        <v>576.76245221699151</v>
      </c>
      <c r="AR59" s="27">
        <f t="shared" si="362"/>
        <v>576.76245221699151</v>
      </c>
      <c r="AS59" s="27">
        <f t="shared" si="363"/>
        <v>576.76245221699219</v>
      </c>
      <c r="AT59" s="27">
        <f t="shared" si="364"/>
        <v>576.76245221699173</v>
      </c>
      <c r="AV59" s="27">
        <f t="shared" si="365"/>
        <v>576.76245221699219</v>
      </c>
      <c r="AW59" s="27">
        <f t="shared" si="366"/>
        <v>576.76245221699207</v>
      </c>
      <c r="AX59" s="27">
        <f t="shared" si="367"/>
        <v>576.76245221699207</v>
      </c>
      <c r="AY59" s="27">
        <f t="shared" si="368"/>
        <v>576.76245221699151</v>
      </c>
      <c r="AZ59" s="27">
        <f t="shared" si="369"/>
        <v>576.76245221699196</v>
      </c>
      <c r="BA59" s="27">
        <f t="shared" si="370"/>
        <v>576.76245221699185</v>
      </c>
      <c r="BB59" s="27">
        <f t="shared" si="371"/>
        <v>576.76245221699185</v>
      </c>
      <c r="BD59" s="27">
        <f t="shared" si="372"/>
        <v>576.76245221699207</v>
      </c>
      <c r="BE59" s="27">
        <f t="shared" si="373"/>
        <v>576.76245221699207</v>
      </c>
      <c r="BF59" s="27">
        <f t="shared" si="374"/>
        <v>576.76245221699219</v>
      </c>
      <c r="BG59" s="27">
        <f t="shared" si="375"/>
        <v>576.76245221699139</v>
      </c>
      <c r="BH59" s="27">
        <f t="shared" si="376"/>
        <v>576.76245221699185</v>
      </c>
      <c r="BI59" s="27">
        <f t="shared" si="377"/>
        <v>576.76245221699185</v>
      </c>
      <c r="BJ59" s="27">
        <f t="shared" si="378"/>
        <v>576.76245221699185</v>
      </c>
      <c r="BN59" s="27">
        <f t="shared" si="379"/>
        <v>581.2713258861213</v>
      </c>
      <c r="BO59" s="27">
        <f t="shared" si="380"/>
        <v>581.27132588612176</v>
      </c>
      <c r="BP59" s="27">
        <f t="shared" si="381"/>
        <v>581.27132588612164</v>
      </c>
      <c r="BQ59" s="27">
        <f t="shared" si="382"/>
        <v>581.27132588612119</v>
      </c>
      <c r="BR59" s="27">
        <f t="shared" si="383"/>
        <v>581.27132588612119</v>
      </c>
      <c r="BS59" s="27">
        <f t="shared" si="384"/>
        <v>581.27132588612187</v>
      </c>
      <c r="BT59" s="27">
        <f t="shared" si="385"/>
        <v>581.27132588612142</v>
      </c>
      <c r="BV59" s="27">
        <f t="shared" si="386"/>
        <v>581.27132588612187</v>
      </c>
      <c r="BW59" s="27">
        <f t="shared" si="387"/>
        <v>581.27132588612176</v>
      </c>
      <c r="BX59" s="27">
        <f t="shared" si="388"/>
        <v>581.27132588612176</v>
      </c>
      <c r="BY59" s="27">
        <f t="shared" si="389"/>
        <v>581.27132588612119</v>
      </c>
      <c r="BZ59" s="27">
        <f t="shared" si="390"/>
        <v>581.27132588612164</v>
      </c>
      <c r="CA59" s="27">
        <f t="shared" si="391"/>
        <v>581.27132588612153</v>
      </c>
      <c r="CB59" s="27">
        <f t="shared" si="392"/>
        <v>581.27132588612153</v>
      </c>
      <c r="CD59" s="27">
        <f t="shared" si="393"/>
        <v>581.27132588612176</v>
      </c>
      <c r="CE59" s="27">
        <f t="shared" si="394"/>
        <v>581.27132588612176</v>
      </c>
      <c r="CF59" s="27">
        <f t="shared" si="395"/>
        <v>581.27132588612187</v>
      </c>
      <c r="CG59" s="27">
        <f t="shared" si="396"/>
        <v>581.27132588612108</v>
      </c>
      <c r="CH59" s="27">
        <f t="shared" si="397"/>
        <v>581.27132588612153</v>
      </c>
      <c r="CI59" s="27">
        <f t="shared" si="398"/>
        <v>581.27132588612153</v>
      </c>
      <c r="CJ59" s="27">
        <f t="shared" si="399"/>
        <v>581.27132588612153</v>
      </c>
      <c r="CN59" s="27">
        <f t="shared" si="400"/>
        <v>543.18398327844454</v>
      </c>
      <c r="CO59" s="27">
        <f t="shared" si="401"/>
        <v>543.183983278445</v>
      </c>
      <c r="CP59" s="27">
        <f t="shared" si="402"/>
        <v>543.18398327844488</v>
      </c>
      <c r="CQ59" s="27">
        <f t="shared" si="403"/>
        <v>543.18398327844443</v>
      </c>
      <c r="CR59" s="27">
        <f t="shared" si="404"/>
        <v>543.18398327844443</v>
      </c>
      <c r="CS59" s="27">
        <f t="shared" si="405"/>
        <v>543.18398327844511</v>
      </c>
      <c r="CT59" s="27">
        <f t="shared" si="406"/>
        <v>543.18398327844466</v>
      </c>
      <c r="CV59" s="27">
        <f t="shared" si="407"/>
        <v>543.18398327844511</v>
      </c>
      <c r="CW59" s="27">
        <f t="shared" si="408"/>
        <v>543.183983278445</v>
      </c>
      <c r="CX59" s="27">
        <f t="shared" si="409"/>
        <v>543.183983278445</v>
      </c>
      <c r="CY59" s="27">
        <f t="shared" si="410"/>
        <v>543.18398327844443</v>
      </c>
      <c r="CZ59" s="27">
        <f t="shared" si="411"/>
        <v>543.18398327844488</v>
      </c>
      <c r="DA59" s="27">
        <f t="shared" si="412"/>
        <v>543.18398327844477</v>
      </c>
      <c r="DB59" s="27">
        <f t="shared" si="413"/>
        <v>543.18398327844477</v>
      </c>
      <c r="DD59" s="27">
        <f t="shared" si="414"/>
        <v>543.183983278445</v>
      </c>
      <c r="DE59" s="27">
        <f t="shared" si="415"/>
        <v>543.183983278445</v>
      </c>
      <c r="DF59" s="27">
        <f t="shared" si="416"/>
        <v>543.18398327844511</v>
      </c>
      <c r="DG59" s="27">
        <f t="shared" si="417"/>
        <v>543.18398327844432</v>
      </c>
      <c r="DH59" s="27">
        <f t="shared" si="418"/>
        <v>543.18398327844477</v>
      </c>
      <c r="DI59" s="27">
        <f t="shared" si="419"/>
        <v>543.18398327844477</v>
      </c>
      <c r="DJ59" s="27">
        <f t="shared" si="420"/>
        <v>543.18398327844477</v>
      </c>
      <c r="DN59" s="27">
        <f t="shared" si="421"/>
        <v>288.38122610849581</v>
      </c>
      <c r="DO59" s="27">
        <f t="shared" si="422"/>
        <v>288.38122610849604</v>
      </c>
      <c r="DP59" s="27">
        <f t="shared" si="423"/>
        <v>288.38122610849598</v>
      </c>
      <c r="DQ59" s="27">
        <f t="shared" si="424"/>
        <v>288.38122610849575</v>
      </c>
      <c r="DR59" s="27">
        <f t="shared" si="425"/>
        <v>288.38122610849575</v>
      </c>
      <c r="DS59" s="27">
        <f t="shared" si="426"/>
        <v>288.38122610849609</v>
      </c>
      <c r="DT59" s="27">
        <f t="shared" si="427"/>
        <v>288.38122610849587</v>
      </c>
      <c r="DV59" s="27">
        <f t="shared" si="428"/>
        <v>288.38122610849609</v>
      </c>
      <c r="DW59" s="27">
        <f t="shared" si="429"/>
        <v>288.38122610849604</v>
      </c>
      <c r="DX59" s="27">
        <f t="shared" si="430"/>
        <v>288.38122610849604</v>
      </c>
      <c r="DY59" s="27">
        <f t="shared" si="431"/>
        <v>288.38122610849575</v>
      </c>
      <c r="DZ59" s="27">
        <f t="shared" si="432"/>
        <v>288.38122610849598</v>
      </c>
      <c r="EA59" s="27">
        <f t="shared" si="433"/>
        <v>288.38122610849592</v>
      </c>
      <c r="EB59" s="27">
        <f t="shared" si="434"/>
        <v>288.38122610849592</v>
      </c>
      <c r="ED59" s="27">
        <f t="shared" si="435"/>
        <v>288.38122610849604</v>
      </c>
      <c r="EE59" s="27">
        <f t="shared" si="436"/>
        <v>288.38122610849604</v>
      </c>
      <c r="EF59" s="27">
        <f t="shared" si="437"/>
        <v>288.38122610849609</v>
      </c>
      <c r="EG59" s="27">
        <f t="shared" si="438"/>
        <v>288.3812261084957</v>
      </c>
      <c r="EH59" s="27">
        <f t="shared" si="439"/>
        <v>288.38122610849592</v>
      </c>
      <c r="EI59" s="27">
        <f t="shared" si="440"/>
        <v>288.38122610849592</v>
      </c>
      <c r="EJ59" s="27">
        <f t="shared" si="441"/>
        <v>288.38122610849592</v>
      </c>
      <c r="EN59" s="27">
        <f t="shared" si="442"/>
        <v>581.2713258861213</v>
      </c>
      <c r="EO59" s="27">
        <f t="shared" si="443"/>
        <v>581.27132588612176</v>
      </c>
      <c r="EP59" s="27">
        <f t="shared" si="444"/>
        <v>581.27132588612164</v>
      </c>
      <c r="EQ59" s="27">
        <f t="shared" si="445"/>
        <v>581.27132588612119</v>
      </c>
      <c r="ER59" s="27">
        <f t="shared" si="446"/>
        <v>581.27132588612119</v>
      </c>
      <c r="ES59" s="27">
        <f t="shared" si="447"/>
        <v>581.27132588612187</v>
      </c>
      <c r="ET59" s="27">
        <f t="shared" si="448"/>
        <v>581.27132588612142</v>
      </c>
      <c r="EV59" s="27">
        <f t="shared" si="449"/>
        <v>581.27132588612187</v>
      </c>
      <c r="EW59" s="27">
        <f t="shared" si="450"/>
        <v>581.27132588612176</v>
      </c>
      <c r="EX59" s="27">
        <f t="shared" si="451"/>
        <v>581.27132588612176</v>
      </c>
      <c r="EY59" s="27">
        <f t="shared" si="452"/>
        <v>581.27132588612119</v>
      </c>
      <c r="EZ59" s="27">
        <f t="shared" si="453"/>
        <v>581.27132588612164</v>
      </c>
      <c r="FA59" s="27">
        <f t="shared" si="454"/>
        <v>581.27132588612153</v>
      </c>
      <c r="FB59" s="27">
        <f t="shared" si="455"/>
        <v>581.27132588612153</v>
      </c>
      <c r="FD59" s="27">
        <f t="shared" si="456"/>
        <v>581.27132588612176</v>
      </c>
      <c r="FE59" s="27">
        <f t="shared" si="457"/>
        <v>581.27132588612176</v>
      </c>
      <c r="FF59" s="27">
        <f t="shared" si="458"/>
        <v>581.27132588612187</v>
      </c>
      <c r="FG59" s="27">
        <f t="shared" si="459"/>
        <v>581.27132588612108</v>
      </c>
      <c r="FH59" s="27">
        <f t="shared" si="460"/>
        <v>581.27132588612153</v>
      </c>
      <c r="FI59" s="27">
        <f t="shared" si="461"/>
        <v>581.27132588612153</v>
      </c>
      <c r="FJ59" s="27">
        <f t="shared" si="462"/>
        <v>581.27132588612153</v>
      </c>
      <c r="FN59" s="27">
        <f t="shared" si="463"/>
        <v>543.18398327844454</v>
      </c>
      <c r="FO59" s="27">
        <f t="shared" si="464"/>
        <v>543.183983278445</v>
      </c>
      <c r="FP59" s="27">
        <f t="shared" si="465"/>
        <v>543.18398327844488</v>
      </c>
      <c r="FQ59" s="27">
        <f t="shared" si="466"/>
        <v>543.18398327844443</v>
      </c>
      <c r="FR59" s="27">
        <f t="shared" si="467"/>
        <v>543.18398327844443</v>
      </c>
      <c r="FS59" s="27">
        <f t="shared" si="468"/>
        <v>543.18398327844511</v>
      </c>
      <c r="FT59" s="27">
        <f t="shared" si="469"/>
        <v>543.18398327844466</v>
      </c>
      <c r="FV59" s="27">
        <f t="shared" si="470"/>
        <v>543.18398327844511</v>
      </c>
      <c r="FW59" s="27">
        <f t="shared" si="471"/>
        <v>543.183983278445</v>
      </c>
      <c r="FX59" s="27">
        <f t="shared" si="472"/>
        <v>543.183983278445</v>
      </c>
      <c r="FY59" s="27">
        <f t="shared" si="473"/>
        <v>543.18398327844443</v>
      </c>
      <c r="FZ59" s="27">
        <f t="shared" si="474"/>
        <v>543.18398327844488</v>
      </c>
      <c r="GA59" s="27">
        <f t="shared" si="475"/>
        <v>543.18398327844477</v>
      </c>
      <c r="GB59" s="27">
        <f t="shared" si="476"/>
        <v>543.18398327844477</v>
      </c>
      <c r="GD59" s="27">
        <f t="shared" si="477"/>
        <v>543.183983278445</v>
      </c>
      <c r="GE59" s="27">
        <f t="shared" si="478"/>
        <v>543.183983278445</v>
      </c>
      <c r="GF59" s="27">
        <f t="shared" si="479"/>
        <v>543.18398327844511</v>
      </c>
      <c r="GG59" s="27">
        <f t="shared" si="480"/>
        <v>543.18398327844432</v>
      </c>
      <c r="GH59" s="27">
        <f t="shared" si="481"/>
        <v>543.18398327844477</v>
      </c>
      <c r="GI59" s="27">
        <f t="shared" si="482"/>
        <v>543.18398327844477</v>
      </c>
      <c r="GJ59" s="27">
        <f t="shared" si="483"/>
        <v>543.18398327844477</v>
      </c>
      <c r="GN59" s="27">
        <f t="shared" si="484"/>
        <v>576.76245221699162</v>
      </c>
      <c r="GO59" s="27">
        <f t="shared" si="485"/>
        <v>576.76245221699207</v>
      </c>
      <c r="GP59" s="27">
        <f t="shared" si="486"/>
        <v>576.76245221699196</v>
      </c>
      <c r="GQ59" s="27">
        <f t="shared" si="487"/>
        <v>576.76245221699151</v>
      </c>
      <c r="GR59" s="27">
        <f t="shared" si="488"/>
        <v>576.76245221699151</v>
      </c>
      <c r="GS59" s="27">
        <f t="shared" si="489"/>
        <v>576.76245221699219</v>
      </c>
      <c r="GT59" s="27">
        <f t="shared" si="490"/>
        <v>576.76245221699173</v>
      </c>
      <c r="GV59" s="27">
        <f t="shared" si="491"/>
        <v>576.76245221699219</v>
      </c>
      <c r="GW59" s="27">
        <f t="shared" si="492"/>
        <v>576.76245221699207</v>
      </c>
      <c r="GX59" s="27">
        <f t="shared" si="493"/>
        <v>576.76245221699207</v>
      </c>
      <c r="GY59" s="27">
        <f t="shared" si="494"/>
        <v>576.76245221699151</v>
      </c>
      <c r="GZ59" s="27">
        <f t="shared" si="495"/>
        <v>576.76245221699196</v>
      </c>
      <c r="HA59" s="27">
        <f t="shared" si="496"/>
        <v>576.76245221699185</v>
      </c>
      <c r="HB59" s="27">
        <f t="shared" si="497"/>
        <v>576.76245221699185</v>
      </c>
      <c r="HD59" s="27">
        <f t="shared" si="498"/>
        <v>576.76245221699207</v>
      </c>
      <c r="HE59" s="27">
        <f t="shared" si="499"/>
        <v>576.76245221699207</v>
      </c>
      <c r="HF59" s="27">
        <f t="shared" si="500"/>
        <v>576.76245221699219</v>
      </c>
      <c r="HG59" s="27">
        <f t="shared" si="501"/>
        <v>576.76245221699139</v>
      </c>
      <c r="HH59" s="27">
        <f t="shared" si="502"/>
        <v>576.76245221699185</v>
      </c>
      <c r="HI59" s="27">
        <f t="shared" si="503"/>
        <v>576.76245221699185</v>
      </c>
      <c r="HJ59" s="27">
        <f t="shared" si="504"/>
        <v>576.76245221699185</v>
      </c>
      <c r="HN59" s="27">
        <f t="shared" si="347"/>
        <v>576.76245221699162</v>
      </c>
      <c r="HO59" s="27">
        <f t="shared" si="505"/>
        <v>576.76245221699207</v>
      </c>
      <c r="HP59" s="27">
        <f t="shared" si="506"/>
        <v>576.76245221699196</v>
      </c>
      <c r="HQ59" s="27">
        <f t="shared" si="507"/>
        <v>576.76245221699151</v>
      </c>
      <c r="HR59" s="27">
        <f t="shared" si="508"/>
        <v>576.76245221699151</v>
      </c>
      <c r="HS59" s="27">
        <f t="shared" si="509"/>
        <v>576.76245221699219</v>
      </c>
      <c r="HT59" s="27">
        <f t="shared" si="510"/>
        <v>576.76245221699173</v>
      </c>
      <c r="HV59" s="27">
        <f t="shared" si="511"/>
        <v>576.76245221699219</v>
      </c>
      <c r="HW59" s="27">
        <f t="shared" si="512"/>
        <v>576.76245221699207</v>
      </c>
      <c r="HX59" s="27">
        <f t="shared" si="513"/>
        <v>576.76245221699207</v>
      </c>
      <c r="HY59" s="27">
        <f t="shared" si="514"/>
        <v>576.76245221699151</v>
      </c>
      <c r="HZ59" s="27">
        <f t="shared" si="515"/>
        <v>576.76245221699196</v>
      </c>
      <c r="IA59" s="27">
        <f t="shared" si="516"/>
        <v>576.76245221699185</v>
      </c>
      <c r="IB59" s="27">
        <f t="shared" si="517"/>
        <v>576.76245221699185</v>
      </c>
      <c r="ID59" s="27">
        <f t="shared" si="518"/>
        <v>576.76245221699207</v>
      </c>
      <c r="IE59" s="27">
        <f t="shared" si="519"/>
        <v>576.76245221699207</v>
      </c>
      <c r="IF59" s="27">
        <f t="shared" si="520"/>
        <v>576.76245221699219</v>
      </c>
      <c r="IG59" s="27">
        <f t="shared" si="521"/>
        <v>576.76245221699139</v>
      </c>
      <c r="IH59" s="27">
        <f t="shared" si="522"/>
        <v>576.76245221699185</v>
      </c>
      <c r="II59" s="27">
        <f t="shared" si="523"/>
        <v>576.76245221699185</v>
      </c>
      <c r="IJ59" s="27">
        <f t="shared" si="524"/>
        <v>576.76245221699185</v>
      </c>
      <c r="IN59" s="27">
        <f t="shared" si="351"/>
        <v>581.2713258861213</v>
      </c>
      <c r="IO59" s="27">
        <f t="shared" si="525"/>
        <v>581.27132588612176</v>
      </c>
      <c r="IP59" s="27">
        <f t="shared" si="526"/>
        <v>581.27132588612164</v>
      </c>
      <c r="IQ59" s="27">
        <f t="shared" si="527"/>
        <v>581.27132588612119</v>
      </c>
      <c r="IR59" s="27">
        <f t="shared" si="528"/>
        <v>581.27132588612119</v>
      </c>
      <c r="IS59" s="27">
        <f t="shared" si="529"/>
        <v>581.27132588612187</v>
      </c>
      <c r="IT59" s="27">
        <f t="shared" si="530"/>
        <v>581.27132588612142</v>
      </c>
      <c r="IV59" s="27">
        <f t="shared" si="531"/>
        <v>581.27132588612187</v>
      </c>
      <c r="IW59" s="27">
        <f t="shared" si="532"/>
        <v>581.27132588612176</v>
      </c>
      <c r="IX59" s="27">
        <f t="shared" si="533"/>
        <v>581.27132588612176</v>
      </c>
      <c r="IY59" s="27">
        <f t="shared" si="534"/>
        <v>581.27132588612119</v>
      </c>
      <c r="IZ59" s="27">
        <f t="shared" si="535"/>
        <v>581.27132588612164</v>
      </c>
      <c r="JA59" s="27">
        <f t="shared" si="536"/>
        <v>581.27132588612153</v>
      </c>
      <c r="JB59" s="27">
        <f t="shared" si="537"/>
        <v>581.27132588612153</v>
      </c>
      <c r="JD59" s="27">
        <f t="shared" si="538"/>
        <v>581.27132588612176</v>
      </c>
      <c r="JE59" s="27">
        <f t="shared" si="539"/>
        <v>581.27132588612176</v>
      </c>
      <c r="JF59" s="27">
        <f t="shared" si="540"/>
        <v>581.27132588612187</v>
      </c>
      <c r="JG59" s="27">
        <f t="shared" si="541"/>
        <v>581.27132588612108</v>
      </c>
      <c r="JH59" s="27">
        <f t="shared" si="542"/>
        <v>581.27132588612153</v>
      </c>
      <c r="JI59" s="27">
        <f t="shared" si="543"/>
        <v>581.27132588612153</v>
      </c>
      <c r="JJ59" s="27">
        <f t="shared" si="544"/>
        <v>581.27132588612153</v>
      </c>
      <c r="JN59" s="27">
        <f t="shared" si="355"/>
        <v>543.18398327844454</v>
      </c>
      <c r="JO59" s="27">
        <f t="shared" si="545"/>
        <v>543.183983278445</v>
      </c>
      <c r="JP59" s="27">
        <f t="shared" si="546"/>
        <v>543.18398327844488</v>
      </c>
      <c r="JQ59" s="27">
        <f t="shared" si="547"/>
        <v>543.18398327844443</v>
      </c>
      <c r="JR59" s="27">
        <f t="shared" si="548"/>
        <v>543.18398327844443</v>
      </c>
      <c r="JS59" s="27">
        <f t="shared" si="549"/>
        <v>543.18398327844511</v>
      </c>
      <c r="JT59" s="27">
        <f t="shared" si="550"/>
        <v>543.18398327844466</v>
      </c>
      <c r="JV59" s="27">
        <f t="shared" si="551"/>
        <v>543.18398327844511</v>
      </c>
      <c r="JW59" s="27">
        <f t="shared" si="552"/>
        <v>543.183983278445</v>
      </c>
      <c r="JX59" s="27">
        <f t="shared" si="553"/>
        <v>543.183983278445</v>
      </c>
      <c r="JY59" s="27">
        <f t="shared" si="554"/>
        <v>543.18398327844443</v>
      </c>
      <c r="JZ59" s="27">
        <f t="shared" si="555"/>
        <v>543.18398327844488</v>
      </c>
      <c r="KA59" s="27">
        <f t="shared" si="556"/>
        <v>543.18398327844477</v>
      </c>
      <c r="KB59" s="27">
        <f t="shared" si="557"/>
        <v>543.18398327844477</v>
      </c>
      <c r="KD59" s="27">
        <f t="shared" si="558"/>
        <v>543.183983278445</v>
      </c>
      <c r="KE59" s="27">
        <f t="shared" si="559"/>
        <v>543.183983278445</v>
      </c>
      <c r="KF59" s="27">
        <f t="shared" si="560"/>
        <v>543.18398327844511</v>
      </c>
      <c r="KG59" s="27">
        <f t="shared" si="561"/>
        <v>543.18398327844432</v>
      </c>
      <c r="KH59" s="27">
        <f t="shared" si="562"/>
        <v>543.18398327844477</v>
      </c>
      <c r="KI59" s="27">
        <f t="shared" si="563"/>
        <v>543.18398327844477</v>
      </c>
      <c r="KJ59" s="27">
        <f t="shared" si="564"/>
        <v>543.18398327844477</v>
      </c>
    </row>
    <row r="60" spans="1:296" x14ac:dyDescent="0.35">
      <c r="A60" s="32" t="s">
        <v>93</v>
      </c>
      <c r="B60" s="32"/>
      <c r="C60" s="32" t="s">
        <v>89</v>
      </c>
      <c r="D60" s="32"/>
      <c r="E60" s="32"/>
      <c r="F60" t="s">
        <v>233</v>
      </c>
      <c r="G60" t="s">
        <v>47</v>
      </c>
      <c r="H60" t="s">
        <v>233</v>
      </c>
      <c r="I60" t="s">
        <v>233</v>
      </c>
      <c r="J60" t="s">
        <v>233</v>
      </c>
      <c r="K60" t="s">
        <v>233</v>
      </c>
      <c r="L60" t="s">
        <v>47</v>
      </c>
      <c r="M60" t="s">
        <v>47</v>
      </c>
      <c r="N60" s="27">
        <f>[14]TRAC_rates!F68</f>
        <v>366.61455078365083</v>
      </c>
      <c r="O60" s="27">
        <f>[14]TRAC_rates!G68</f>
        <v>383.24217628324197</v>
      </c>
      <c r="P60" s="27">
        <f>[14]TRAC_rates!H68</f>
        <v>388.98694816262622</v>
      </c>
      <c r="Q60" s="27">
        <f>[14]TRAC_rates!I68</f>
        <v>371.56638792395324</v>
      </c>
      <c r="R60" s="27">
        <f>[14]TRAC_rates!J68</f>
        <v>369.35526753234177</v>
      </c>
      <c r="S60" s="27">
        <f>[14]TRAC_rates!K68</f>
        <v>399.8430333047462</v>
      </c>
      <c r="T60" s="27">
        <f>[14]TRAC_rates!L68</f>
        <v>373.40320460339098</v>
      </c>
      <c r="V60" s="27">
        <f>[14]TRAC_rates!N68</f>
        <v>363.14261621751331</v>
      </c>
      <c r="W60" s="27">
        <f>[14]TRAC_rates!O68</f>
        <v>373.39409450060339</v>
      </c>
      <c r="X60" s="27">
        <f>[14]TRAC_rates!P68</f>
        <v>369.86891542439685</v>
      </c>
      <c r="Y60" s="27">
        <f>[14]TRAC_rates!Q68</f>
        <v>366.66779617262893</v>
      </c>
      <c r="Z60" s="27">
        <f>[14]TRAC_rates!R68</f>
        <v>366.47178933075622</v>
      </c>
      <c r="AA60" s="27">
        <f>[14]TRAC_rates!S68</f>
        <v>379.61740565550394</v>
      </c>
      <c r="AB60" s="27">
        <f>[14]TRAC_rates!T68</f>
        <v>368.5617636478255</v>
      </c>
      <c r="AD60" s="27">
        <f>[14]TRAC_rates!V68</f>
        <v>363.95925719330546</v>
      </c>
      <c r="AE60" s="27">
        <f>[14]TRAC_rates!W68</f>
        <v>374.2160300906483</v>
      </c>
      <c r="AF60" s="27">
        <f>[14]TRAC_rates!X68</f>
        <v>371.75508614877009</v>
      </c>
      <c r="AG60" s="27">
        <f>[14]TRAC_rates!Y68</f>
        <v>366.94846905593982</v>
      </c>
      <c r="AH60" s="27">
        <f>[14]TRAC_rates!Z68</f>
        <v>367.13759720109192</v>
      </c>
      <c r="AI60" s="27">
        <f>[14]TRAC_rates!AA68</f>
        <v>380.94326627494462</v>
      </c>
      <c r="AJ60" s="27">
        <f>[14]TRAC_rates!AB68</f>
        <v>369.23149814336375</v>
      </c>
      <c r="AN60" s="27">
        <f t="shared" si="325"/>
        <v>366.61455078365083</v>
      </c>
      <c r="AO60" s="27">
        <f t="shared" si="359"/>
        <v>383.24217628324197</v>
      </c>
      <c r="AP60" s="27">
        <f t="shared" si="360"/>
        <v>388.98694816262622</v>
      </c>
      <c r="AQ60" s="27">
        <f t="shared" si="361"/>
        <v>371.56638792395324</v>
      </c>
      <c r="AR60" s="27">
        <f t="shared" si="362"/>
        <v>369.35526753234177</v>
      </c>
      <c r="AS60" s="27">
        <f t="shared" si="363"/>
        <v>399.8430333047462</v>
      </c>
      <c r="AT60" s="27">
        <f t="shared" si="364"/>
        <v>373.40320460339098</v>
      </c>
      <c r="AV60" s="27">
        <f t="shared" si="365"/>
        <v>363.14261621751331</v>
      </c>
      <c r="AW60" s="27">
        <f t="shared" si="366"/>
        <v>373.39409450060339</v>
      </c>
      <c r="AX60" s="27">
        <f t="shared" si="367"/>
        <v>369.86891542439685</v>
      </c>
      <c r="AY60" s="27">
        <f t="shared" si="368"/>
        <v>366.66779617262893</v>
      </c>
      <c r="AZ60" s="27">
        <f t="shared" si="369"/>
        <v>366.47178933075622</v>
      </c>
      <c r="BA60" s="27">
        <f t="shared" si="370"/>
        <v>379.61740565550394</v>
      </c>
      <c r="BB60" s="27">
        <f t="shared" si="371"/>
        <v>368.5617636478255</v>
      </c>
      <c r="BD60" s="27">
        <f t="shared" si="372"/>
        <v>363.95925719330546</v>
      </c>
      <c r="BE60" s="27">
        <f t="shared" si="373"/>
        <v>374.2160300906483</v>
      </c>
      <c r="BF60" s="27">
        <f t="shared" si="374"/>
        <v>371.75508614877009</v>
      </c>
      <c r="BG60" s="27">
        <f t="shared" si="375"/>
        <v>366.94846905593982</v>
      </c>
      <c r="BH60" s="27">
        <f t="shared" si="376"/>
        <v>367.13759720109192</v>
      </c>
      <c r="BI60" s="27">
        <f t="shared" si="377"/>
        <v>380.94326627494462</v>
      </c>
      <c r="BJ60" s="27">
        <f t="shared" si="378"/>
        <v>369.23149814336375</v>
      </c>
      <c r="BN60" s="27">
        <f t="shared" si="379"/>
        <v>369.48058113703854</v>
      </c>
      <c r="BO60" s="27">
        <f t="shared" si="380"/>
        <v>386.23819405607259</v>
      </c>
      <c r="BP60" s="27">
        <f t="shared" si="381"/>
        <v>392.02787602029775</v>
      </c>
      <c r="BQ60" s="27">
        <f t="shared" si="382"/>
        <v>374.4711295492171</v>
      </c>
      <c r="BR60" s="27">
        <f t="shared" si="383"/>
        <v>372.24272359667026</v>
      </c>
      <c r="BS60" s="27">
        <f t="shared" si="384"/>
        <v>402.96882923290144</v>
      </c>
      <c r="BT60" s="27">
        <f t="shared" si="385"/>
        <v>376.322305648775</v>
      </c>
      <c r="BV60" s="27">
        <f t="shared" si="386"/>
        <v>365.98150452258278</v>
      </c>
      <c r="BW60" s="27">
        <f t="shared" si="387"/>
        <v>376.3131243272345</v>
      </c>
      <c r="BX60" s="27">
        <f t="shared" si="388"/>
        <v>372.76038696068747</v>
      </c>
      <c r="BY60" s="27">
        <f t="shared" si="389"/>
        <v>369.53424277490979</v>
      </c>
      <c r="BZ60" s="27">
        <f t="shared" si="390"/>
        <v>369.33670363826843</v>
      </c>
      <c r="CA60" s="27">
        <f t="shared" si="391"/>
        <v>382.5850865753074</v>
      </c>
      <c r="CB60" s="27">
        <f t="shared" si="392"/>
        <v>371.44301644986206</v>
      </c>
      <c r="CD60" s="27">
        <f t="shared" si="393"/>
        <v>366.80452963620974</v>
      </c>
      <c r="CE60" s="27">
        <f t="shared" si="394"/>
        <v>377.14148544606587</v>
      </c>
      <c r="CF60" s="27">
        <f t="shared" si="395"/>
        <v>374.66130293326808</v>
      </c>
      <c r="CG60" s="27">
        <f t="shared" si="396"/>
        <v>369.81710983464177</v>
      </c>
      <c r="CH60" s="27">
        <f t="shared" si="397"/>
        <v>370.00771649995494</v>
      </c>
      <c r="CI60" s="27">
        <f t="shared" si="398"/>
        <v>383.92131218645818</v>
      </c>
      <c r="CJ60" s="27">
        <f t="shared" si="399"/>
        <v>372.11798663336964</v>
      </c>
      <c r="CN60" s="27">
        <f t="shared" si="400"/>
        <v>345.27065910244141</v>
      </c>
      <c r="CO60" s="27">
        <f t="shared" si="401"/>
        <v>360.93024272584302</v>
      </c>
      <c r="CP60" s="27">
        <f t="shared" si="402"/>
        <v>366.34056037130568</v>
      </c>
      <c r="CQ60" s="27">
        <f t="shared" si="403"/>
        <v>349.93420578804233</v>
      </c>
      <c r="CR60" s="27">
        <f t="shared" si="404"/>
        <v>347.85181436813093</v>
      </c>
      <c r="CS60" s="27">
        <f t="shared" si="405"/>
        <v>376.5646163022007</v>
      </c>
      <c r="CT60" s="27">
        <f t="shared" si="406"/>
        <v>351.66408504189133</v>
      </c>
      <c r="CV60" s="27">
        <f t="shared" si="407"/>
        <v>342.00085670794158</v>
      </c>
      <c r="CW60" s="27">
        <f t="shared" si="408"/>
        <v>351.65550531916284</v>
      </c>
      <c r="CX60" s="27">
        <f t="shared" si="409"/>
        <v>348.33555825079281</v>
      </c>
      <c r="CY60" s="27">
        <f t="shared" si="410"/>
        <v>345.32080460405155</v>
      </c>
      <c r="CZ60" s="27">
        <f t="shared" si="411"/>
        <v>345.13620906266533</v>
      </c>
      <c r="DA60" s="27">
        <f t="shared" si="412"/>
        <v>357.5165022153829</v>
      </c>
      <c r="DB60" s="27">
        <f t="shared" si="413"/>
        <v>347.10450739784932</v>
      </c>
      <c r="DD60" s="27">
        <f t="shared" si="414"/>
        <v>342.76995375376021</v>
      </c>
      <c r="DE60" s="27">
        <f t="shared" si="415"/>
        <v>352.42958873267696</v>
      </c>
      <c r="DF60" s="27">
        <f t="shared" si="416"/>
        <v>350.11191821193466</v>
      </c>
      <c r="DG60" s="27">
        <f t="shared" si="417"/>
        <v>345.5851370240436</v>
      </c>
      <c r="DH60" s="27">
        <f t="shared" si="418"/>
        <v>345.76325433878714</v>
      </c>
      <c r="DI60" s="27">
        <f t="shared" si="419"/>
        <v>358.76517270315742</v>
      </c>
      <c r="DJ60" s="27">
        <f t="shared" si="420"/>
        <v>347.73525069541853</v>
      </c>
      <c r="DN60" s="27">
        <f t="shared" si="421"/>
        <v>183.30727539182541</v>
      </c>
      <c r="DO60" s="27">
        <f t="shared" si="422"/>
        <v>191.62108814162099</v>
      </c>
      <c r="DP60" s="27">
        <f t="shared" si="423"/>
        <v>194.49347408131311</v>
      </c>
      <c r="DQ60" s="27">
        <f t="shared" si="424"/>
        <v>185.78319396197662</v>
      </c>
      <c r="DR60" s="27">
        <f t="shared" si="425"/>
        <v>184.67763376617089</v>
      </c>
      <c r="DS60" s="27">
        <f t="shared" si="426"/>
        <v>199.9215166523731</v>
      </c>
      <c r="DT60" s="27">
        <f t="shared" si="427"/>
        <v>186.70160230169549</v>
      </c>
      <c r="DV60" s="27">
        <f t="shared" si="428"/>
        <v>181.57130810875665</v>
      </c>
      <c r="DW60" s="27">
        <f t="shared" si="429"/>
        <v>186.69704725030169</v>
      </c>
      <c r="DX60" s="27">
        <f t="shared" si="430"/>
        <v>184.93445771219842</v>
      </c>
      <c r="DY60" s="27">
        <f t="shared" si="431"/>
        <v>183.33389808631446</v>
      </c>
      <c r="DZ60" s="27">
        <f t="shared" si="432"/>
        <v>183.23589466537811</v>
      </c>
      <c r="EA60" s="27">
        <f t="shared" si="433"/>
        <v>189.80870282775197</v>
      </c>
      <c r="EB60" s="27">
        <f t="shared" si="434"/>
        <v>184.28088182391275</v>
      </c>
      <c r="ED60" s="27">
        <f t="shared" si="435"/>
        <v>181.97962859665273</v>
      </c>
      <c r="EE60" s="27">
        <f t="shared" si="436"/>
        <v>187.10801504532415</v>
      </c>
      <c r="EF60" s="27">
        <f t="shared" si="437"/>
        <v>185.87754307438504</v>
      </c>
      <c r="EG60" s="27">
        <f t="shared" si="438"/>
        <v>183.47423452796991</v>
      </c>
      <c r="EH60" s="27">
        <f t="shared" si="439"/>
        <v>183.56879860054596</v>
      </c>
      <c r="EI60" s="27">
        <f t="shared" si="440"/>
        <v>190.47163313747231</v>
      </c>
      <c r="EJ60" s="27">
        <f t="shared" si="441"/>
        <v>184.61574907168188</v>
      </c>
      <c r="EN60" s="27">
        <f t="shared" si="442"/>
        <v>369.48058113703854</v>
      </c>
      <c r="EO60" s="27">
        <f t="shared" si="443"/>
        <v>386.23819405607259</v>
      </c>
      <c r="EP60" s="27">
        <f t="shared" si="444"/>
        <v>392.02787602029775</v>
      </c>
      <c r="EQ60" s="27">
        <f t="shared" si="445"/>
        <v>374.4711295492171</v>
      </c>
      <c r="ER60" s="27">
        <f t="shared" si="446"/>
        <v>372.24272359667026</v>
      </c>
      <c r="ES60" s="27">
        <f t="shared" si="447"/>
        <v>402.96882923290144</v>
      </c>
      <c r="ET60" s="27">
        <f t="shared" si="448"/>
        <v>376.322305648775</v>
      </c>
      <c r="EV60" s="27">
        <f t="shared" si="449"/>
        <v>365.98150452258278</v>
      </c>
      <c r="EW60" s="27">
        <f t="shared" si="450"/>
        <v>376.3131243272345</v>
      </c>
      <c r="EX60" s="27">
        <f t="shared" si="451"/>
        <v>372.76038696068747</v>
      </c>
      <c r="EY60" s="27">
        <f t="shared" si="452"/>
        <v>369.53424277490979</v>
      </c>
      <c r="EZ60" s="27">
        <f t="shared" si="453"/>
        <v>369.33670363826843</v>
      </c>
      <c r="FA60" s="27">
        <f t="shared" si="454"/>
        <v>382.5850865753074</v>
      </c>
      <c r="FB60" s="27">
        <f t="shared" si="455"/>
        <v>371.44301644986206</v>
      </c>
      <c r="FD60" s="27">
        <f t="shared" si="456"/>
        <v>366.80452963620974</v>
      </c>
      <c r="FE60" s="27">
        <f t="shared" si="457"/>
        <v>377.14148544606587</v>
      </c>
      <c r="FF60" s="27">
        <f t="shared" si="458"/>
        <v>374.66130293326808</v>
      </c>
      <c r="FG60" s="27">
        <f t="shared" si="459"/>
        <v>369.81710983464177</v>
      </c>
      <c r="FH60" s="27">
        <f t="shared" si="460"/>
        <v>370.00771649995494</v>
      </c>
      <c r="FI60" s="27">
        <f t="shared" si="461"/>
        <v>383.92131218645818</v>
      </c>
      <c r="FJ60" s="27">
        <f t="shared" si="462"/>
        <v>372.11798663336964</v>
      </c>
      <c r="FN60" s="27">
        <f t="shared" si="463"/>
        <v>345.27065910244141</v>
      </c>
      <c r="FO60" s="27">
        <f t="shared" si="464"/>
        <v>360.93024272584302</v>
      </c>
      <c r="FP60" s="27">
        <f t="shared" si="465"/>
        <v>366.34056037130568</v>
      </c>
      <c r="FQ60" s="27">
        <f t="shared" si="466"/>
        <v>349.93420578804233</v>
      </c>
      <c r="FR60" s="27">
        <f t="shared" si="467"/>
        <v>347.85181436813093</v>
      </c>
      <c r="FS60" s="27">
        <f t="shared" si="468"/>
        <v>376.5646163022007</v>
      </c>
      <c r="FT60" s="27">
        <f t="shared" si="469"/>
        <v>351.66408504189133</v>
      </c>
      <c r="FV60" s="27">
        <f t="shared" si="470"/>
        <v>342.00085670794158</v>
      </c>
      <c r="FW60" s="27">
        <f t="shared" si="471"/>
        <v>351.65550531916284</v>
      </c>
      <c r="FX60" s="27">
        <f t="shared" si="472"/>
        <v>348.33555825079281</v>
      </c>
      <c r="FY60" s="27">
        <f t="shared" si="473"/>
        <v>345.32080460405155</v>
      </c>
      <c r="FZ60" s="27">
        <f t="shared" si="474"/>
        <v>345.13620906266533</v>
      </c>
      <c r="GA60" s="27">
        <f t="shared" si="475"/>
        <v>357.5165022153829</v>
      </c>
      <c r="GB60" s="27">
        <f t="shared" si="476"/>
        <v>347.10450739784932</v>
      </c>
      <c r="GD60" s="27">
        <f t="shared" si="477"/>
        <v>342.76995375376021</v>
      </c>
      <c r="GE60" s="27">
        <f t="shared" si="478"/>
        <v>352.42958873267696</v>
      </c>
      <c r="GF60" s="27">
        <f t="shared" si="479"/>
        <v>350.11191821193466</v>
      </c>
      <c r="GG60" s="27">
        <f t="shared" si="480"/>
        <v>345.5851370240436</v>
      </c>
      <c r="GH60" s="27">
        <f t="shared" si="481"/>
        <v>345.76325433878714</v>
      </c>
      <c r="GI60" s="27">
        <f t="shared" si="482"/>
        <v>358.76517270315742</v>
      </c>
      <c r="GJ60" s="27">
        <f t="shared" si="483"/>
        <v>347.73525069541853</v>
      </c>
      <c r="GN60" s="27">
        <f t="shared" si="484"/>
        <v>366.61455078365083</v>
      </c>
      <c r="GO60" s="27">
        <f t="shared" si="485"/>
        <v>383.24217628324197</v>
      </c>
      <c r="GP60" s="27">
        <f t="shared" si="486"/>
        <v>388.98694816262622</v>
      </c>
      <c r="GQ60" s="27">
        <f t="shared" si="487"/>
        <v>371.56638792395324</v>
      </c>
      <c r="GR60" s="27">
        <f t="shared" si="488"/>
        <v>369.35526753234177</v>
      </c>
      <c r="GS60" s="27">
        <f t="shared" si="489"/>
        <v>399.8430333047462</v>
      </c>
      <c r="GT60" s="27">
        <f t="shared" si="490"/>
        <v>373.40320460339098</v>
      </c>
      <c r="GV60" s="27">
        <f t="shared" si="491"/>
        <v>363.14261621751331</v>
      </c>
      <c r="GW60" s="27">
        <f t="shared" si="492"/>
        <v>373.39409450060339</v>
      </c>
      <c r="GX60" s="27">
        <f t="shared" si="493"/>
        <v>369.86891542439685</v>
      </c>
      <c r="GY60" s="27">
        <f t="shared" si="494"/>
        <v>366.66779617262893</v>
      </c>
      <c r="GZ60" s="27">
        <f t="shared" si="495"/>
        <v>366.47178933075622</v>
      </c>
      <c r="HA60" s="27">
        <f t="shared" si="496"/>
        <v>379.61740565550394</v>
      </c>
      <c r="HB60" s="27">
        <f t="shared" si="497"/>
        <v>368.5617636478255</v>
      </c>
      <c r="HD60" s="27">
        <f t="shared" si="498"/>
        <v>363.95925719330546</v>
      </c>
      <c r="HE60" s="27">
        <f t="shared" si="499"/>
        <v>374.2160300906483</v>
      </c>
      <c r="HF60" s="27">
        <f t="shared" si="500"/>
        <v>371.75508614877009</v>
      </c>
      <c r="HG60" s="27">
        <f t="shared" si="501"/>
        <v>366.94846905593982</v>
      </c>
      <c r="HH60" s="27">
        <f t="shared" si="502"/>
        <v>367.13759720109192</v>
      </c>
      <c r="HI60" s="27">
        <f t="shared" si="503"/>
        <v>380.94326627494462</v>
      </c>
      <c r="HJ60" s="27">
        <f t="shared" si="504"/>
        <v>369.23149814336375</v>
      </c>
      <c r="HN60" s="27">
        <f t="shared" si="347"/>
        <v>366.61455078365083</v>
      </c>
      <c r="HO60" s="27">
        <f t="shared" si="505"/>
        <v>383.24217628324197</v>
      </c>
      <c r="HP60" s="27">
        <f t="shared" si="506"/>
        <v>388.98694816262622</v>
      </c>
      <c r="HQ60" s="27">
        <f t="shared" si="507"/>
        <v>371.56638792395324</v>
      </c>
      <c r="HR60" s="27">
        <f t="shared" si="508"/>
        <v>369.35526753234177</v>
      </c>
      <c r="HS60" s="27">
        <f t="shared" si="509"/>
        <v>399.8430333047462</v>
      </c>
      <c r="HT60" s="27">
        <f t="shared" si="510"/>
        <v>373.40320460339098</v>
      </c>
      <c r="HV60" s="27">
        <f t="shared" si="511"/>
        <v>363.14261621751331</v>
      </c>
      <c r="HW60" s="27">
        <f t="shared" si="512"/>
        <v>373.39409450060339</v>
      </c>
      <c r="HX60" s="27">
        <f t="shared" si="513"/>
        <v>369.86891542439685</v>
      </c>
      <c r="HY60" s="27">
        <f t="shared" si="514"/>
        <v>366.66779617262893</v>
      </c>
      <c r="HZ60" s="27">
        <f t="shared" si="515"/>
        <v>366.47178933075622</v>
      </c>
      <c r="IA60" s="27">
        <f t="shared" si="516"/>
        <v>379.61740565550394</v>
      </c>
      <c r="IB60" s="27">
        <f t="shared" si="517"/>
        <v>368.5617636478255</v>
      </c>
      <c r="ID60" s="27">
        <f t="shared" si="518"/>
        <v>363.95925719330546</v>
      </c>
      <c r="IE60" s="27">
        <f t="shared" si="519"/>
        <v>374.2160300906483</v>
      </c>
      <c r="IF60" s="27">
        <f t="shared" si="520"/>
        <v>371.75508614877009</v>
      </c>
      <c r="IG60" s="27">
        <f t="shared" si="521"/>
        <v>366.94846905593982</v>
      </c>
      <c r="IH60" s="27">
        <f t="shared" si="522"/>
        <v>367.13759720109192</v>
      </c>
      <c r="II60" s="27">
        <f t="shared" si="523"/>
        <v>380.94326627494462</v>
      </c>
      <c r="IJ60" s="27">
        <f t="shared" si="524"/>
        <v>369.23149814336375</v>
      </c>
      <c r="IN60" s="27">
        <f t="shared" si="351"/>
        <v>369.48058113703854</v>
      </c>
      <c r="IO60" s="27">
        <f t="shared" si="525"/>
        <v>386.23819405607259</v>
      </c>
      <c r="IP60" s="27">
        <f t="shared" si="526"/>
        <v>392.02787602029775</v>
      </c>
      <c r="IQ60" s="27">
        <f t="shared" si="527"/>
        <v>374.4711295492171</v>
      </c>
      <c r="IR60" s="27">
        <f t="shared" si="528"/>
        <v>372.24272359667026</v>
      </c>
      <c r="IS60" s="27">
        <f t="shared" si="529"/>
        <v>402.96882923290144</v>
      </c>
      <c r="IT60" s="27">
        <f t="shared" si="530"/>
        <v>376.322305648775</v>
      </c>
      <c r="IV60" s="27">
        <f t="shared" si="531"/>
        <v>365.98150452258278</v>
      </c>
      <c r="IW60" s="27">
        <f t="shared" si="532"/>
        <v>376.3131243272345</v>
      </c>
      <c r="IX60" s="27">
        <f t="shared" si="533"/>
        <v>372.76038696068747</v>
      </c>
      <c r="IY60" s="27">
        <f t="shared" si="534"/>
        <v>369.53424277490979</v>
      </c>
      <c r="IZ60" s="27">
        <f t="shared" si="535"/>
        <v>369.33670363826843</v>
      </c>
      <c r="JA60" s="27">
        <f t="shared" si="536"/>
        <v>382.5850865753074</v>
      </c>
      <c r="JB60" s="27">
        <f t="shared" si="537"/>
        <v>371.44301644986206</v>
      </c>
      <c r="JD60" s="27">
        <f t="shared" si="538"/>
        <v>366.80452963620974</v>
      </c>
      <c r="JE60" s="27">
        <f t="shared" si="539"/>
        <v>377.14148544606587</v>
      </c>
      <c r="JF60" s="27">
        <f t="shared" si="540"/>
        <v>374.66130293326808</v>
      </c>
      <c r="JG60" s="27">
        <f t="shared" si="541"/>
        <v>369.81710983464177</v>
      </c>
      <c r="JH60" s="27">
        <f t="shared" si="542"/>
        <v>370.00771649995494</v>
      </c>
      <c r="JI60" s="27">
        <f t="shared" si="543"/>
        <v>383.92131218645818</v>
      </c>
      <c r="JJ60" s="27">
        <f t="shared" si="544"/>
        <v>372.11798663336964</v>
      </c>
      <c r="JN60" s="27">
        <f t="shared" si="355"/>
        <v>345.27065910244141</v>
      </c>
      <c r="JO60" s="27">
        <f t="shared" si="545"/>
        <v>360.93024272584302</v>
      </c>
      <c r="JP60" s="27">
        <f t="shared" si="546"/>
        <v>366.34056037130568</v>
      </c>
      <c r="JQ60" s="27">
        <f t="shared" si="547"/>
        <v>349.93420578804233</v>
      </c>
      <c r="JR60" s="27">
        <f t="shared" si="548"/>
        <v>347.85181436813093</v>
      </c>
      <c r="JS60" s="27">
        <f t="shared" si="549"/>
        <v>376.5646163022007</v>
      </c>
      <c r="JT60" s="27">
        <f t="shared" si="550"/>
        <v>351.66408504189133</v>
      </c>
      <c r="JV60" s="27">
        <f t="shared" si="551"/>
        <v>342.00085670794158</v>
      </c>
      <c r="JW60" s="27">
        <f t="shared" si="552"/>
        <v>351.65550531916284</v>
      </c>
      <c r="JX60" s="27">
        <f t="shared" si="553"/>
        <v>348.33555825079281</v>
      </c>
      <c r="JY60" s="27">
        <f t="shared" si="554"/>
        <v>345.32080460405155</v>
      </c>
      <c r="JZ60" s="27">
        <f t="shared" si="555"/>
        <v>345.13620906266533</v>
      </c>
      <c r="KA60" s="27">
        <f t="shared" si="556"/>
        <v>357.5165022153829</v>
      </c>
      <c r="KB60" s="27">
        <f t="shared" si="557"/>
        <v>347.10450739784932</v>
      </c>
      <c r="KD60" s="27">
        <f t="shared" si="558"/>
        <v>342.76995375376021</v>
      </c>
      <c r="KE60" s="27">
        <f t="shared" si="559"/>
        <v>352.42958873267696</v>
      </c>
      <c r="KF60" s="27">
        <f t="shared" si="560"/>
        <v>350.11191821193466</v>
      </c>
      <c r="KG60" s="27">
        <f t="shared" si="561"/>
        <v>345.5851370240436</v>
      </c>
      <c r="KH60" s="27">
        <f t="shared" si="562"/>
        <v>345.76325433878714</v>
      </c>
      <c r="KI60" s="27">
        <f t="shared" si="563"/>
        <v>358.76517270315742</v>
      </c>
      <c r="KJ60" s="27">
        <f t="shared" si="564"/>
        <v>347.73525069541853</v>
      </c>
    </row>
    <row r="61" spans="1:296" x14ac:dyDescent="0.35">
      <c r="A61" s="32" t="s">
        <v>94</v>
      </c>
      <c r="B61" s="32"/>
      <c r="C61" s="32" t="s">
        <v>89</v>
      </c>
      <c r="D61" s="32"/>
      <c r="E61" s="32"/>
      <c r="F61" t="s">
        <v>233</v>
      </c>
      <c r="G61" t="s">
        <v>233</v>
      </c>
      <c r="H61" t="s">
        <v>233</v>
      </c>
      <c r="I61" t="s">
        <v>233</v>
      </c>
      <c r="J61" t="s">
        <v>233</v>
      </c>
      <c r="K61" t="s">
        <v>233</v>
      </c>
      <c r="L61" t="s">
        <v>233</v>
      </c>
      <c r="M61" t="s">
        <v>234</v>
      </c>
      <c r="N61" s="27">
        <f>[14]TRAC_rates!F69</f>
        <v>242.27114027172084</v>
      </c>
      <c r="O61" s="27">
        <f>[14]TRAC_rates!G69</f>
        <v>242.27114027172067</v>
      </c>
      <c r="P61" s="27">
        <f>[14]TRAC_rates!H69</f>
        <v>242.27114027172072</v>
      </c>
      <c r="Q61" s="27">
        <f>[14]TRAC_rates!I69</f>
        <v>242.27114027172078</v>
      </c>
      <c r="R61" s="27">
        <f>[14]TRAC_rates!J69</f>
        <v>242.27114027172104</v>
      </c>
      <c r="S61" s="27">
        <f>[14]TRAC_rates!K69</f>
        <v>242.27114027172067</v>
      </c>
      <c r="T61" s="27">
        <f>[14]TRAC_rates!L69</f>
        <v>242.27114027172087</v>
      </c>
      <c r="V61" s="27">
        <f>[14]TRAC_rates!N69</f>
        <v>242.27114027172087</v>
      </c>
      <c r="W61" s="27">
        <f>[14]TRAC_rates!O69</f>
        <v>242.27114027172092</v>
      </c>
      <c r="X61" s="27">
        <f>[14]TRAC_rates!P69</f>
        <v>242.27114027172107</v>
      </c>
      <c r="Y61" s="27">
        <f>[14]TRAC_rates!Q69</f>
        <v>242.27114027172075</v>
      </c>
      <c r="Z61" s="27">
        <f>[14]TRAC_rates!R69</f>
        <v>242.27114027172075</v>
      </c>
      <c r="AA61" s="27">
        <f>[14]TRAC_rates!S69</f>
        <v>242.27114027172112</v>
      </c>
      <c r="AB61" s="27">
        <f>[14]TRAC_rates!T69</f>
        <v>242.27114027172081</v>
      </c>
      <c r="AD61" s="27">
        <f>[14]TRAC_rates!V69</f>
        <v>242.27114027172084</v>
      </c>
      <c r="AE61" s="27">
        <f>[14]TRAC_rates!W69</f>
        <v>242.2711402717209</v>
      </c>
      <c r="AF61" s="27">
        <f>[14]TRAC_rates!X69</f>
        <v>242.27114027172104</v>
      </c>
      <c r="AG61" s="27">
        <f>[14]TRAC_rates!Y69</f>
        <v>242.27114027172078</v>
      </c>
      <c r="AH61" s="27">
        <f>[14]TRAC_rates!Z69</f>
        <v>242.27114027172084</v>
      </c>
      <c r="AI61" s="27">
        <f>[14]TRAC_rates!AA69</f>
        <v>242.27114027172109</v>
      </c>
      <c r="AJ61" s="27">
        <f>[14]TRAC_rates!AB69</f>
        <v>242.27114027172092</v>
      </c>
      <c r="AN61" s="27">
        <f t="shared" si="325"/>
        <v>242.27114027172084</v>
      </c>
      <c r="AO61" s="27">
        <f t="shared" si="359"/>
        <v>242.27114027172067</v>
      </c>
      <c r="AP61" s="27">
        <f t="shared" si="360"/>
        <v>242.27114027172072</v>
      </c>
      <c r="AQ61" s="27">
        <f t="shared" si="361"/>
        <v>242.27114027172078</v>
      </c>
      <c r="AR61" s="27">
        <f t="shared" si="362"/>
        <v>242.27114027172104</v>
      </c>
      <c r="AS61" s="27">
        <f t="shared" si="363"/>
        <v>242.27114027172067</v>
      </c>
      <c r="AT61" s="27">
        <f t="shared" si="364"/>
        <v>242.27114027172087</v>
      </c>
      <c r="AV61" s="27">
        <f t="shared" si="365"/>
        <v>242.27114027172087</v>
      </c>
      <c r="AW61" s="27">
        <f t="shared" si="366"/>
        <v>242.27114027172092</v>
      </c>
      <c r="AX61" s="27">
        <f t="shared" si="367"/>
        <v>242.27114027172107</v>
      </c>
      <c r="AY61" s="27">
        <f t="shared" si="368"/>
        <v>242.27114027172075</v>
      </c>
      <c r="AZ61" s="27">
        <f t="shared" si="369"/>
        <v>242.27114027172075</v>
      </c>
      <c r="BA61" s="27">
        <f t="shared" si="370"/>
        <v>242.27114027172112</v>
      </c>
      <c r="BB61" s="27">
        <f t="shared" si="371"/>
        <v>242.27114027172081</v>
      </c>
      <c r="BD61" s="27">
        <f t="shared" si="372"/>
        <v>242.27114027172084</v>
      </c>
      <c r="BE61" s="27">
        <f t="shared" si="373"/>
        <v>242.2711402717209</v>
      </c>
      <c r="BF61" s="27">
        <f t="shared" si="374"/>
        <v>242.27114027172104</v>
      </c>
      <c r="BG61" s="27">
        <f t="shared" si="375"/>
        <v>242.27114027172078</v>
      </c>
      <c r="BH61" s="27">
        <f t="shared" si="376"/>
        <v>242.27114027172084</v>
      </c>
      <c r="BI61" s="27">
        <f t="shared" si="377"/>
        <v>242.27114027172109</v>
      </c>
      <c r="BJ61" s="27">
        <f t="shared" si="378"/>
        <v>242.27114027172092</v>
      </c>
      <c r="BN61" s="27">
        <f t="shared" si="379"/>
        <v>242.27114027172084</v>
      </c>
      <c r="BO61" s="27">
        <f t="shared" si="380"/>
        <v>242.27114027172067</v>
      </c>
      <c r="BP61" s="27">
        <f t="shared" si="381"/>
        <v>242.27114027172072</v>
      </c>
      <c r="BQ61" s="27">
        <f t="shared" si="382"/>
        <v>242.27114027172078</v>
      </c>
      <c r="BR61" s="27">
        <f t="shared" si="383"/>
        <v>242.27114027172104</v>
      </c>
      <c r="BS61" s="27">
        <f t="shared" si="384"/>
        <v>242.27114027172067</v>
      </c>
      <c r="BT61" s="27">
        <f t="shared" si="385"/>
        <v>242.27114027172087</v>
      </c>
      <c r="BV61" s="27">
        <f t="shared" si="386"/>
        <v>242.27114027172087</v>
      </c>
      <c r="BW61" s="27">
        <f t="shared" si="387"/>
        <v>242.27114027172092</v>
      </c>
      <c r="BX61" s="27">
        <f t="shared" si="388"/>
        <v>242.27114027172107</v>
      </c>
      <c r="BY61" s="27">
        <f t="shared" si="389"/>
        <v>242.27114027172075</v>
      </c>
      <c r="BZ61" s="27">
        <f t="shared" si="390"/>
        <v>242.27114027172075</v>
      </c>
      <c r="CA61" s="27">
        <f t="shared" si="391"/>
        <v>242.27114027172112</v>
      </c>
      <c r="CB61" s="27">
        <f t="shared" si="392"/>
        <v>242.27114027172081</v>
      </c>
      <c r="CD61" s="27">
        <f t="shared" si="393"/>
        <v>242.27114027172084</v>
      </c>
      <c r="CE61" s="27">
        <f t="shared" si="394"/>
        <v>242.2711402717209</v>
      </c>
      <c r="CF61" s="27">
        <f t="shared" si="395"/>
        <v>242.27114027172104</v>
      </c>
      <c r="CG61" s="27">
        <f t="shared" si="396"/>
        <v>242.27114027172078</v>
      </c>
      <c r="CH61" s="27">
        <f t="shared" si="397"/>
        <v>242.27114027172084</v>
      </c>
      <c r="CI61" s="27">
        <f t="shared" si="398"/>
        <v>242.27114027172109</v>
      </c>
      <c r="CJ61" s="27">
        <f t="shared" si="399"/>
        <v>242.27114027172092</v>
      </c>
      <c r="CN61" s="27">
        <f t="shared" si="400"/>
        <v>0</v>
      </c>
      <c r="CO61" s="27">
        <f t="shared" si="401"/>
        <v>0</v>
      </c>
      <c r="CP61" s="27">
        <f t="shared" si="402"/>
        <v>0</v>
      </c>
      <c r="CQ61" s="27">
        <f t="shared" si="403"/>
        <v>0</v>
      </c>
      <c r="CR61" s="27">
        <f t="shared" si="404"/>
        <v>0</v>
      </c>
      <c r="CS61" s="27">
        <f t="shared" si="405"/>
        <v>0</v>
      </c>
      <c r="CT61" s="27">
        <f t="shared" si="406"/>
        <v>0</v>
      </c>
      <c r="CV61" s="27">
        <f t="shared" si="407"/>
        <v>0</v>
      </c>
      <c r="CW61" s="27">
        <f t="shared" si="408"/>
        <v>0</v>
      </c>
      <c r="CX61" s="27">
        <f t="shared" si="409"/>
        <v>0</v>
      </c>
      <c r="CY61" s="27">
        <f t="shared" si="410"/>
        <v>0</v>
      </c>
      <c r="CZ61" s="27">
        <f t="shared" si="411"/>
        <v>0</v>
      </c>
      <c r="DA61" s="27">
        <f t="shared" si="412"/>
        <v>0</v>
      </c>
      <c r="DB61" s="27">
        <f t="shared" si="413"/>
        <v>0</v>
      </c>
      <c r="DD61" s="27">
        <f t="shared" si="414"/>
        <v>0</v>
      </c>
      <c r="DE61" s="27">
        <f t="shared" si="415"/>
        <v>0</v>
      </c>
      <c r="DF61" s="27">
        <f t="shared" si="416"/>
        <v>0</v>
      </c>
      <c r="DG61" s="27">
        <f t="shared" si="417"/>
        <v>0</v>
      </c>
      <c r="DH61" s="27">
        <f t="shared" si="418"/>
        <v>0</v>
      </c>
      <c r="DI61" s="27">
        <f t="shared" si="419"/>
        <v>0</v>
      </c>
      <c r="DJ61" s="27">
        <f t="shared" si="420"/>
        <v>0</v>
      </c>
      <c r="DN61" s="27">
        <f t="shared" si="421"/>
        <v>242.27114027172084</v>
      </c>
      <c r="DO61" s="27">
        <f t="shared" si="422"/>
        <v>242.27114027172067</v>
      </c>
      <c r="DP61" s="27">
        <f t="shared" si="423"/>
        <v>242.27114027172072</v>
      </c>
      <c r="DQ61" s="27">
        <f t="shared" si="424"/>
        <v>242.27114027172078</v>
      </c>
      <c r="DR61" s="27">
        <f t="shared" si="425"/>
        <v>242.27114027172104</v>
      </c>
      <c r="DS61" s="27">
        <f t="shared" si="426"/>
        <v>242.27114027172067</v>
      </c>
      <c r="DT61" s="27">
        <f t="shared" si="427"/>
        <v>242.27114027172087</v>
      </c>
      <c r="DV61" s="27">
        <f t="shared" si="428"/>
        <v>242.27114027172087</v>
      </c>
      <c r="DW61" s="27">
        <f t="shared" si="429"/>
        <v>242.27114027172092</v>
      </c>
      <c r="DX61" s="27">
        <f t="shared" si="430"/>
        <v>242.27114027172107</v>
      </c>
      <c r="DY61" s="27">
        <f t="shared" si="431"/>
        <v>242.27114027172075</v>
      </c>
      <c r="DZ61" s="27">
        <f t="shared" si="432"/>
        <v>242.27114027172075</v>
      </c>
      <c r="EA61" s="27">
        <f t="shared" si="433"/>
        <v>242.27114027172112</v>
      </c>
      <c r="EB61" s="27">
        <f t="shared" si="434"/>
        <v>242.27114027172081</v>
      </c>
      <c r="ED61" s="27">
        <f t="shared" si="435"/>
        <v>242.27114027172084</v>
      </c>
      <c r="EE61" s="27">
        <f t="shared" si="436"/>
        <v>242.2711402717209</v>
      </c>
      <c r="EF61" s="27">
        <f t="shared" si="437"/>
        <v>242.27114027172104</v>
      </c>
      <c r="EG61" s="27">
        <f t="shared" si="438"/>
        <v>242.27114027172078</v>
      </c>
      <c r="EH61" s="27">
        <f t="shared" si="439"/>
        <v>242.27114027172084</v>
      </c>
      <c r="EI61" s="27">
        <f t="shared" si="440"/>
        <v>242.27114027172109</v>
      </c>
      <c r="EJ61" s="27">
        <f t="shared" si="441"/>
        <v>242.27114027172092</v>
      </c>
      <c r="EN61" s="27">
        <f t="shared" si="442"/>
        <v>242.27114027172084</v>
      </c>
      <c r="EO61" s="27">
        <f t="shared" si="443"/>
        <v>242.27114027172067</v>
      </c>
      <c r="EP61" s="27">
        <f t="shared" si="444"/>
        <v>242.27114027172072</v>
      </c>
      <c r="EQ61" s="27">
        <f t="shared" si="445"/>
        <v>242.27114027172078</v>
      </c>
      <c r="ER61" s="27">
        <f t="shared" si="446"/>
        <v>242.27114027172104</v>
      </c>
      <c r="ES61" s="27">
        <f t="shared" si="447"/>
        <v>242.27114027172067</v>
      </c>
      <c r="ET61" s="27">
        <f t="shared" si="448"/>
        <v>242.27114027172087</v>
      </c>
      <c r="EV61" s="27">
        <f t="shared" si="449"/>
        <v>242.27114027172087</v>
      </c>
      <c r="EW61" s="27">
        <f t="shared" si="450"/>
        <v>242.27114027172092</v>
      </c>
      <c r="EX61" s="27">
        <f t="shared" si="451"/>
        <v>242.27114027172107</v>
      </c>
      <c r="EY61" s="27">
        <f t="shared" si="452"/>
        <v>242.27114027172075</v>
      </c>
      <c r="EZ61" s="27">
        <f t="shared" si="453"/>
        <v>242.27114027172075</v>
      </c>
      <c r="FA61" s="27">
        <f t="shared" si="454"/>
        <v>242.27114027172112</v>
      </c>
      <c r="FB61" s="27">
        <f t="shared" si="455"/>
        <v>242.27114027172081</v>
      </c>
      <c r="FD61" s="27">
        <f t="shared" si="456"/>
        <v>242.27114027172084</v>
      </c>
      <c r="FE61" s="27">
        <f t="shared" si="457"/>
        <v>242.2711402717209</v>
      </c>
      <c r="FF61" s="27">
        <f t="shared" si="458"/>
        <v>242.27114027172104</v>
      </c>
      <c r="FG61" s="27">
        <f t="shared" si="459"/>
        <v>242.27114027172078</v>
      </c>
      <c r="FH61" s="27">
        <f t="shared" si="460"/>
        <v>242.27114027172084</v>
      </c>
      <c r="FI61" s="27">
        <f t="shared" si="461"/>
        <v>242.27114027172109</v>
      </c>
      <c r="FJ61" s="27">
        <f t="shared" si="462"/>
        <v>242.27114027172092</v>
      </c>
      <c r="FN61" s="27">
        <f t="shared" si="463"/>
        <v>0</v>
      </c>
      <c r="FO61" s="27">
        <f t="shared" si="464"/>
        <v>0</v>
      </c>
      <c r="FP61" s="27">
        <f t="shared" si="465"/>
        <v>0</v>
      </c>
      <c r="FQ61" s="27">
        <f t="shared" si="466"/>
        <v>0</v>
      </c>
      <c r="FR61" s="27">
        <f t="shared" si="467"/>
        <v>0</v>
      </c>
      <c r="FS61" s="27">
        <f t="shared" si="468"/>
        <v>0</v>
      </c>
      <c r="FT61" s="27">
        <f t="shared" si="469"/>
        <v>0</v>
      </c>
      <c r="FV61" s="27">
        <f t="shared" si="470"/>
        <v>0</v>
      </c>
      <c r="FW61" s="27">
        <f t="shared" si="471"/>
        <v>0</v>
      </c>
      <c r="FX61" s="27">
        <f t="shared" si="472"/>
        <v>0</v>
      </c>
      <c r="FY61" s="27">
        <f t="shared" si="473"/>
        <v>0</v>
      </c>
      <c r="FZ61" s="27">
        <f t="shared" si="474"/>
        <v>0</v>
      </c>
      <c r="GA61" s="27">
        <f t="shared" si="475"/>
        <v>0</v>
      </c>
      <c r="GB61" s="27">
        <f t="shared" si="476"/>
        <v>0</v>
      </c>
      <c r="GD61" s="27">
        <f t="shared" si="477"/>
        <v>0</v>
      </c>
      <c r="GE61" s="27">
        <f t="shared" si="478"/>
        <v>0</v>
      </c>
      <c r="GF61" s="27">
        <f t="shared" si="479"/>
        <v>0</v>
      </c>
      <c r="GG61" s="27">
        <f t="shared" si="480"/>
        <v>0</v>
      </c>
      <c r="GH61" s="27">
        <f t="shared" si="481"/>
        <v>0</v>
      </c>
      <c r="GI61" s="27">
        <f t="shared" si="482"/>
        <v>0</v>
      </c>
      <c r="GJ61" s="27">
        <f t="shared" si="483"/>
        <v>0</v>
      </c>
      <c r="GN61" s="27">
        <f t="shared" si="484"/>
        <v>242.27114027172084</v>
      </c>
      <c r="GO61" s="27">
        <f t="shared" si="485"/>
        <v>242.27114027172067</v>
      </c>
      <c r="GP61" s="27">
        <f t="shared" si="486"/>
        <v>242.27114027172072</v>
      </c>
      <c r="GQ61" s="27">
        <f t="shared" si="487"/>
        <v>242.27114027172078</v>
      </c>
      <c r="GR61" s="27">
        <f t="shared" si="488"/>
        <v>242.27114027172104</v>
      </c>
      <c r="GS61" s="27">
        <f t="shared" si="489"/>
        <v>242.27114027172067</v>
      </c>
      <c r="GT61" s="27">
        <f t="shared" si="490"/>
        <v>242.27114027172087</v>
      </c>
      <c r="GV61" s="27">
        <f t="shared" si="491"/>
        <v>242.27114027172087</v>
      </c>
      <c r="GW61" s="27">
        <f t="shared" si="492"/>
        <v>242.27114027172092</v>
      </c>
      <c r="GX61" s="27">
        <f t="shared" si="493"/>
        <v>242.27114027172107</v>
      </c>
      <c r="GY61" s="27">
        <f t="shared" si="494"/>
        <v>242.27114027172075</v>
      </c>
      <c r="GZ61" s="27">
        <f t="shared" si="495"/>
        <v>242.27114027172075</v>
      </c>
      <c r="HA61" s="27">
        <f t="shared" si="496"/>
        <v>242.27114027172112</v>
      </c>
      <c r="HB61" s="27">
        <f t="shared" si="497"/>
        <v>242.27114027172081</v>
      </c>
      <c r="HD61" s="27">
        <f t="shared" si="498"/>
        <v>242.27114027172084</v>
      </c>
      <c r="HE61" s="27">
        <f t="shared" si="499"/>
        <v>242.2711402717209</v>
      </c>
      <c r="HF61" s="27">
        <f t="shared" si="500"/>
        <v>242.27114027172104</v>
      </c>
      <c r="HG61" s="27">
        <f t="shared" si="501"/>
        <v>242.27114027172078</v>
      </c>
      <c r="HH61" s="27">
        <f t="shared" si="502"/>
        <v>242.27114027172084</v>
      </c>
      <c r="HI61" s="27">
        <f t="shared" si="503"/>
        <v>242.27114027172109</v>
      </c>
      <c r="HJ61" s="27">
        <f t="shared" si="504"/>
        <v>242.27114027172092</v>
      </c>
      <c r="HN61" s="27">
        <f t="shared" si="347"/>
        <v>242.27114027172084</v>
      </c>
      <c r="HO61" s="27">
        <f t="shared" si="505"/>
        <v>242.27114027172067</v>
      </c>
      <c r="HP61" s="27">
        <f t="shared" si="506"/>
        <v>242.27114027172072</v>
      </c>
      <c r="HQ61" s="27">
        <f t="shared" si="507"/>
        <v>242.27114027172078</v>
      </c>
      <c r="HR61" s="27">
        <f t="shared" si="508"/>
        <v>242.27114027172104</v>
      </c>
      <c r="HS61" s="27">
        <f t="shared" si="509"/>
        <v>242.27114027172067</v>
      </c>
      <c r="HT61" s="27">
        <f t="shared" si="510"/>
        <v>242.27114027172087</v>
      </c>
      <c r="HV61" s="27">
        <f t="shared" si="511"/>
        <v>242.27114027172087</v>
      </c>
      <c r="HW61" s="27">
        <f t="shared" si="512"/>
        <v>242.27114027172092</v>
      </c>
      <c r="HX61" s="27">
        <f t="shared" si="513"/>
        <v>242.27114027172107</v>
      </c>
      <c r="HY61" s="27">
        <f t="shared" si="514"/>
        <v>242.27114027172075</v>
      </c>
      <c r="HZ61" s="27">
        <f t="shared" si="515"/>
        <v>242.27114027172075</v>
      </c>
      <c r="IA61" s="27">
        <f t="shared" si="516"/>
        <v>242.27114027172112</v>
      </c>
      <c r="IB61" s="27">
        <f t="shared" si="517"/>
        <v>242.27114027172081</v>
      </c>
      <c r="ID61" s="27">
        <f t="shared" si="518"/>
        <v>242.27114027172084</v>
      </c>
      <c r="IE61" s="27">
        <f t="shared" si="519"/>
        <v>242.2711402717209</v>
      </c>
      <c r="IF61" s="27">
        <f t="shared" si="520"/>
        <v>242.27114027172104</v>
      </c>
      <c r="IG61" s="27">
        <f t="shared" si="521"/>
        <v>242.27114027172078</v>
      </c>
      <c r="IH61" s="27">
        <f t="shared" si="522"/>
        <v>242.27114027172084</v>
      </c>
      <c r="II61" s="27">
        <f t="shared" si="523"/>
        <v>242.27114027172109</v>
      </c>
      <c r="IJ61" s="27">
        <f t="shared" si="524"/>
        <v>242.27114027172092</v>
      </c>
      <c r="IN61" s="27">
        <f t="shared" si="351"/>
        <v>242.27114027172084</v>
      </c>
      <c r="IO61" s="27">
        <f t="shared" si="525"/>
        <v>242.27114027172067</v>
      </c>
      <c r="IP61" s="27">
        <f t="shared" si="526"/>
        <v>242.27114027172072</v>
      </c>
      <c r="IQ61" s="27">
        <f t="shared" si="527"/>
        <v>242.27114027172078</v>
      </c>
      <c r="IR61" s="27">
        <f t="shared" si="528"/>
        <v>242.27114027172104</v>
      </c>
      <c r="IS61" s="27">
        <f t="shared" si="529"/>
        <v>242.27114027172067</v>
      </c>
      <c r="IT61" s="27">
        <f t="shared" si="530"/>
        <v>242.27114027172087</v>
      </c>
      <c r="IV61" s="27">
        <f t="shared" si="531"/>
        <v>242.27114027172087</v>
      </c>
      <c r="IW61" s="27">
        <f t="shared" si="532"/>
        <v>242.27114027172092</v>
      </c>
      <c r="IX61" s="27">
        <f t="shared" si="533"/>
        <v>242.27114027172107</v>
      </c>
      <c r="IY61" s="27">
        <f t="shared" si="534"/>
        <v>242.27114027172075</v>
      </c>
      <c r="IZ61" s="27">
        <f t="shared" si="535"/>
        <v>242.27114027172075</v>
      </c>
      <c r="JA61" s="27">
        <f t="shared" si="536"/>
        <v>242.27114027172112</v>
      </c>
      <c r="JB61" s="27">
        <f t="shared" si="537"/>
        <v>242.27114027172081</v>
      </c>
      <c r="JD61" s="27">
        <f t="shared" si="538"/>
        <v>242.27114027172084</v>
      </c>
      <c r="JE61" s="27">
        <f t="shared" si="539"/>
        <v>242.2711402717209</v>
      </c>
      <c r="JF61" s="27">
        <f t="shared" si="540"/>
        <v>242.27114027172104</v>
      </c>
      <c r="JG61" s="27">
        <f t="shared" si="541"/>
        <v>242.27114027172078</v>
      </c>
      <c r="JH61" s="27">
        <f t="shared" si="542"/>
        <v>242.27114027172084</v>
      </c>
      <c r="JI61" s="27">
        <f t="shared" si="543"/>
        <v>242.27114027172109</v>
      </c>
      <c r="JJ61" s="27">
        <f t="shared" si="544"/>
        <v>242.27114027172092</v>
      </c>
      <c r="JN61" s="27">
        <f t="shared" si="355"/>
        <v>0</v>
      </c>
      <c r="JO61" s="27">
        <f t="shared" si="545"/>
        <v>0</v>
      </c>
      <c r="JP61" s="27">
        <f t="shared" si="546"/>
        <v>0</v>
      </c>
      <c r="JQ61" s="27">
        <f t="shared" si="547"/>
        <v>0</v>
      </c>
      <c r="JR61" s="27">
        <f t="shared" si="548"/>
        <v>0</v>
      </c>
      <c r="JS61" s="27">
        <f t="shared" si="549"/>
        <v>0</v>
      </c>
      <c r="JT61" s="27">
        <f t="shared" si="550"/>
        <v>0</v>
      </c>
      <c r="JV61" s="27">
        <f t="shared" si="551"/>
        <v>0</v>
      </c>
      <c r="JW61" s="27">
        <f t="shared" si="552"/>
        <v>0</v>
      </c>
      <c r="JX61" s="27">
        <f t="shared" si="553"/>
        <v>0</v>
      </c>
      <c r="JY61" s="27">
        <f t="shared" si="554"/>
        <v>0</v>
      </c>
      <c r="JZ61" s="27">
        <f t="shared" si="555"/>
        <v>0</v>
      </c>
      <c r="KA61" s="27">
        <f t="shared" si="556"/>
        <v>0</v>
      </c>
      <c r="KB61" s="27">
        <f t="shared" si="557"/>
        <v>0</v>
      </c>
      <c r="KD61" s="27">
        <f t="shared" si="558"/>
        <v>0</v>
      </c>
      <c r="KE61" s="27">
        <f t="shared" si="559"/>
        <v>0</v>
      </c>
      <c r="KF61" s="27">
        <f t="shared" si="560"/>
        <v>0</v>
      </c>
      <c r="KG61" s="27">
        <f t="shared" si="561"/>
        <v>0</v>
      </c>
      <c r="KH61" s="27">
        <f t="shared" si="562"/>
        <v>0</v>
      </c>
      <c r="KI61" s="27">
        <f t="shared" si="563"/>
        <v>0</v>
      </c>
      <c r="KJ61" s="27">
        <f t="shared" si="564"/>
        <v>0</v>
      </c>
    </row>
    <row r="62" spans="1:296" x14ac:dyDescent="0.35">
      <c r="A62" s="32" t="s">
        <v>95</v>
      </c>
      <c r="B62" s="32"/>
      <c r="C62" s="32" t="s">
        <v>89</v>
      </c>
      <c r="D62" s="32"/>
      <c r="E62" s="32"/>
      <c r="F62" t="s">
        <v>233</v>
      </c>
      <c r="G62" t="s">
        <v>47</v>
      </c>
      <c r="H62" t="s">
        <v>233</v>
      </c>
      <c r="I62" t="s">
        <v>233</v>
      </c>
      <c r="J62" t="s">
        <v>233</v>
      </c>
      <c r="K62" t="s">
        <v>233</v>
      </c>
      <c r="L62" t="s">
        <v>233</v>
      </c>
      <c r="M62" t="s">
        <v>233</v>
      </c>
      <c r="N62" s="27">
        <f>[14]TRAC_rates!F70</f>
        <v>217.80666202172682</v>
      </c>
      <c r="O62" s="27">
        <f>[14]TRAC_rates!G70</f>
        <v>217.80666202172679</v>
      </c>
      <c r="P62" s="27">
        <f>[14]TRAC_rates!H70</f>
        <v>217.80666202172674</v>
      </c>
      <c r="Q62" s="27">
        <f>[14]TRAC_rates!I70</f>
        <v>217.80666202172657</v>
      </c>
      <c r="R62" s="27">
        <f>[14]TRAC_rates!J70</f>
        <v>217.80666202172611</v>
      </c>
      <c r="S62" s="27">
        <f>[14]TRAC_rates!K70</f>
        <v>217.80666202172694</v>
      </c>
      <c r="T62" s="27">
        <f>[14]TRAC_rates!L70</f>
        <v>217.80666202172657</v>
      </c>
      <c r="V62" s="27">
        <f>[14]TRAC_rates!N70</f>
        <v>217.80666202172665</v>
      </c>
      <c r="W62" s="27">
        <f>[14]TRAC_rates!O70</f>
        <v>217.80666202172657</v>
      </c>
      <c r="X62" s="27">
        <f>[14]TRAC_rates!P70</f>
        <v>217.80666202172659</v>
      </c>
      <c r="Y62" s="27">
        <f>[14]TRAC_rates!Q70</f>
        <v>217.80666202172682</v>
      </c>
      <c r="Z62" s="27">
        <f>[14]TRAC_rates!R70</f>
        <v>217.80666202172691</v>
      </c>
      <c r="AA62" s="27">
        <f>[14]TRAC_rates!S70</f>
        <v>217.80666202172682</v>
      </c>
      <c r="AB62" s="27">
        <f>[14]TRAC_rates!T70</f>
        <v>217.80666202172665</v>
      </c>
      <c r="AD62" s="27">
        <f>[14]TRAC_rates!V70</f>
        <v>217.80666202172671</v>
      </c>
      <c r="AE62" s="27">
        <f>[14]TRAC_rates!W70</f>
        <v>217.80666202172659</v>
      </c>
      <c r="AF62" s="27">
        <f>[14]TRAC_rates!X70</f>
        <v>217.80666202172659</v>
      </c>
      <c r="AG62" s="27">
        <f>[14]TRAC_rates!Y70</f>
        <v>217.80666202172682</v>
      </c>
      <c r="AH62" s="27">
        <f>[14]TRAC_rates!Z70</f>
        <v>217.80666202172677</v>
      </c>
      <c r="AI62" s="27">
        <f>[14]TRAC_rates!AA70</f>
        <v>217.80666202172682</v>
      </c>
      <c r="AJ62" s="27">
        <f>[14]TRAC_rates!AB70</f>
        <v>217.80666202172671</v>
      </c>
      <c r="AN62" s="27">
        <f t="shared" si="325"/>
        <v>217.80666202172682</v>
      </c>
      <c r="AO62" s="27">
        <f t="shared" si="359"/>
        <v>217.80666202172679</v>
      </c>
      <c r="AP62" s="27">
        <f t="shared" si="360"/>
        <v>217.80666202172674</v>
      </c>
      <c r="AQ62" s="27">
        <f t="shared" si="361"/>
        <v>217.80666202172657</v>
      </c>
      <c r="AR62" s="27">
        <f t="shared" si="362"/>
        <v>217.80666202172611</v>
      </c>
      <c r="AS62" s="27">
        <f t="shared" si="363"/>
        <v>217.80666202172694</v>
      </c>
      <c r="AT62" s="27">
        <f t="shared" si="364"/>
        <v>217.80666202172657</v>
      </c>
      <c r="AV62" s="27">
        <f t="shared" si="365"/>
        <v>217.80666202172665</v>
      </c>
      <c r="AW62" s="27">
        <f t="shared" si="366"/>
        <v>217.80666202172657</v>
      </c>
      <c r="AX62" s="27">
        <f t="shared" si="367"/>
        <v>217.80666202172659</v>
      </c>
      <c r="AY62" s="27">
        <f t="shared" si="368"/>
        <v>217.80666202172682</v>
      </c>
      <c r="AZ62" s="27">
        <f t="shared" si="369"/>
        <v>217.80666202172691</v>
      </c>
      <c r="BA62" s="27">
        <f t="shared" si="370"/>
        <v>217.80666202172682</v>
      </c>
      <c r="BB62" s="27">
        <f t="shared" si="371"/>
        <v>217.80666202172665</v>
      </c>
      <c r="BD62" s="27">
        <f t="shared" si="372"/>
        <v>217.80666202172671</v>
      </c>
      <c r="BE62" s="27">
        <f t="shared" si="373"/>
        <v>217.80666202172659</v>
      </c>
      <c r="BF62" s="27">
        <f t="shared" si="374"/>
        <v>217.80666202172659</v>
      </c>
      <c r="BG62" s="27">
        <f t="shared" si="375"/>
        <v>217.80666202172682</v>
      </c>
      <c r="BH62" s="27">
        <f t="shared" si="376"/>
        <v>217.80666202172677</v>
      </c>
      <c r="BI62" s="27">
        <f t="shared" si="377"/>
        <v>217.80666202172682</v>
      </c>
      <c r="BJ62" s="27">
        <f t="shared" si="378"/>
        <v>217.80666202172671</v>
      </c>
      <c r="BN62" s="27">
        <f t="shared" si="379"/>
        <v>217.80666202172682</v>
      </c>
      <c r="BO62" s="27">
        <f t="shared" si="380"/>
        <v>217.80666202172679</v>
      </c>
      <c r="BP62" s="27">
        <f t="shared" si="381"/>
        <v>217.80666202172674</v>
      </c>
      <c r="BQ62" s="27">
        <f t="shared" si="382"/>
        <v>217.80666202172657</v>
      </c>
      <c r="BR62" s="27">
        <f t="shared" si="383"/>
        <v>217.80666202172611</v>
      </c>
      <c r="BS62" s="27">
        <f t="shared" si="384"/>
        <v>217.80666202172694</v>
      </c>
      <c r="BT62" s="27">
        <f t="shared" si="385"/>
        <v>217.80666202172657</v>
      </c>
      <c r="BV62" s="27">
        <f t="shared" si="386"/>
        <v>217.80666202172665</v>
      </c>
      <c r="BW62" s="27">
        <f t="shared" si="387"/>
        <v>217.80666202172657</v>
      </c>
      <c r="BX62" s="27">
        <f t="shared" si="388"/>
        <v>217.80666202172659</v>
      </c>
      <c r="BY62" s="27">
        <f t="shared" si="389"/>
        <v>217.80666202172682</v>
      </c>
      <c r="BZ62" s="27">
        <f t="shared" si="390"/>
        <v>217.80666202172691</v>
      </c>
      <c r="CA62" s="27">
        <f t="shared" si="391"/>
        <v>217.80666202172682</v>
      </c>
      <c r="CB62" s="27">
        <f t="shared" si="392"/>
        <v>217.80666202172665</v>
      </c>
      <c r="CD62" s="27">
        <f t="shared" si="393"/>
        <v>217.80666202172671</v>
      </c>
      <c r="CE62" s="27">
        <f t="shared" si="394"/>
        <v>217.80666202172659</v>
      </c>
      <c r="CF62" s="27">
        <f t="shared" si="395"/>
        <v>217.80666202172659</v>
      </c>
      <c r="CG62" s="27">
        <f t="shared" si="396"/>
        <v>217.80666202172682</v>
      </c>
      <c r="CH62" s="27">
        <f t="shared" si="397"/>
        <v>217.80666202172677</v>
      </c>
      <c r="CI62" s="27">
        <f t="shared" si="398"/>
        <v>217.80666202172682</v>
      </c>
      <c r="CJ62" s="27">
        <f t="shared" si="399"/>
        <v>217.80666202172671</v>
      </c>
      <c r="CN62" s="27">
        <f t="shared" si="400"/>
        <v>217.80666202172682</v>
      </c>
      <c r="CO62" s="27">
        <f t="shared" si="401"/>
        <v>217.80666202172679</v>
      </c>
      <c r="CP62" s="27">
        <f t="shared" si="402"/>
        <v>217.80666202172674</v>
      </c>
      <c r="CQ62" s="27">
        <f t="shared" si="403"/>
        <v>217.80666202172657</v>
      </c>
      <c r="CR62" s="27">
        <f t="shared" si="404"/>
        <v>217.80666202172611</v>
      </c>
      <c r="CS62" s="27">
        <f t="shared" si="405"/>
        <v>217.80666202172694</v>
      </c>
      <c r="CT62" s="27">
        <f t="shared" si="406"/>
        <v>217.80666202172657</v>
      </c>
      <c r="CV62" s="27">
        <f t="shared" si="407"/>
        <v>217.80666202172665</v>
      </c>
      <c r="CW62" s="27">
        <f t="shared" si="408"/>
        <v>217.80666202172657</v>
      </c>
      <c r="CX62" s="27">
        <f t="shared" si="409"/>
        <v>217.80666202172659</v>
      </c>
      <c r="CY62" s="27">
        <f t="shared" si="410"/>
        <v>217.80666202172682</v>
      </c>
      <c r="CZ62" s="27">
        <f t="shared" si="411"/>
        <v>217.80666202172691</v>
      </c>
      <c r="DA62" s="27">
        <f t="shared" si="412"/>
        <v>217.80666202172682</v>
      </c>
      <c r="DB62" s="27">
        <f t="shared" si="413"/>
        <v>217.80666202172665</v>
      </c>
      <c r="DD62" s="27">
        <f t="shared" si="414"/>
        <v>217.80666202172671</v>
      </c>
      <c r="DE62" s="27">
        <f t="shared" si="415"/>
        <v>217.80666202172659</v>
      </c>
      <c r="DF62" s="27">
        <f t="shared" si="416"/>
        <v>217.80666202172659</v>
      </c>
      <c r="DG62" s="27">
        <f t="shared" si="417"/>
        <v>217.80666202172682</v>
      </c>
      <c r="DH62" s="27">
        <f t="shared" si="418"/>
        <v>217.80666202172677</v>
      </c>
      <c r="DI62" s="27">
        <f t="shared" si="419"/>
        <v>217.80666202172682</v>
      </c>
      <c r="DJ62" s="27">
        <f t="shared" si="420"/>
        <v>217.80666202172671</v>
      </c>
      <c r="DN62" s="27">
        <f t="shared" si="421"/>
        <v>108.90333101086341</v>
      </c>
      <c r="DO62" s="27">
        <f t="shared" si="422"/>
        <v>108.9033310108634</v>
      </c>
      <c r="DP62" s="27">
        <f t="shared" si="423"/>
        <v>108.90333101086337</v>
      </c>
      <c r="DQ62" s="27">
        <f t="shared" si="424"/>
        <v>108.90333101086328</v>
      </c>
      <c r="DR62" s="27">
        <f t="shared" si="425"/>
        <v>108.90333101086306</v>
      </c>
      <c r="DS62" s="27">
        <f t="shared" si="426"/>
        <v>108.90333101086347</v>
      </c>
      <c r="DT62" s="27">
        <f t="shared" si="427"/>
        <v>108.90333101086328</v>
      </c>
      <c r="DV62" s="27">
        <f t="shared" si="428"/>
        <v>108.90333101086333</v>
      </c>
      <c r="DW62" s="27">
        <f t="shared" si="429"/>
        <v>108.90333101086328</v>
      </c>
      <c r="DX62" s="27">
        <f t="shared" si="430"/>
        <v>108.9033310108633</v>
      </c>
      <c r="DY62" s="27">
        <f t="shared" si="431"/>
        <v>108.90333101086341</v>
      </c>
      <c r="DZ62" s="27">
        <f t="shared" si="432"/>
        <v>108.90333101086345</v>
      </c>
      <c r="EA62" s="27">
        <f t="shared" si="433"/>
        <v>108.90333101086341</v>
      </c>
      <c r="EB62" s="27">
        <f t="shared" si="434"/>
        <v>108.90333101086333</v>
      </c>
      <c r="ED62" s="27">
        <f t="shared" si="435"/>
        <v>108.90333101086335</v>
      </c>
      <c r="EE62" s="27">
        <f t="shared" si="436"/>
        <v>108.9033310108633</v>
      </c>
      <c r="EF62" s="27">
        <f t="shared" si="437"/>
        <v>108.9033310108633</v>
      </c>
      <c r="EG62" s="27">
        <f t="shared" si="438"/>
        <v>108.90333101086341</v>
      </c>
      <c r="EH62" s="27">
        <f t="shared" si="439"/>
        <v>108.90333101086338</v>
      </c>
      <c r="EI62" s="27">
        <f t="shared" si="440"/>
        <v>108.90333101086341</v>
      </c>
      <c r="EJ62" s="27">
        <f t="shared" si="441"/>
        <v>108.90333101086335</v>
      </c>
      <c r="EN62" s="27">
        <f t="shared" si="442"/>
        <v>217.80666202172682</v>
      </c>
      <c r="EO62" s="27">
        <f t="shared" si="443"/>
        <v>217.80666202172679</v>
      </c>
      <c r="EP62" s="27">
        <f t="shared" si="444"/>
        <v>217.80666202172674</v>
      </c>
      <c r="EQ62" s="27">
        <f t="shared" si="445"/>
        <v>217.80666202172657</v>
      </c>
      <c r="ER62" s="27">
        <f t="shared" si="446"/>
        <v>217.80666202172611</v>
      </c>
      <c r="ES62" s="27">
        <f t="shared" si="447"/>
        <v>217.80666202172694</v>
      </c>
      <c r="ET62" s="27">
        <f t="shared" si="448"/>
        <v>217.80666202172657</v>
      </c>
      <c r="EV62" s="27">
        <f t="shared" si="449"/>
        <v>217.80666202172665</v>
      </c>
      <c r="EW62" s="27">
        <f t="shared" si="450"/>
        <v>217.80666202172657</v>
      </c>
      <c r="EX62" s="27">
        <f t="shared" si="451"/>
        <v>217.80666202172659</v>
      </c>
      <c r="EY62" s="27">
        <f t="shared" si="452"/>
        <v>217.80666202172682</v>
      </c>
      <c r="EZ62" s="27">
        <f t="shared" si="453"/>
        <v>217.80666202172691</v>
      </c>
      <c r="FA62" s="27">
        <f t="shared" si="454"/>
        <v>217.80666202172682</v>
      </c>
      <c r="FB62" s="27">
        <f t="shared" si="455"/>
        <v>217.80666202172665</v>
      </c>
      <c r="FD62" s="27">
        <f t="shared" si="456"/>
        <v>217.80666202172671</v>
      </c>
      <c r="FE62" s="27">
        <f t="shared" si="457"/>
        <v>217.80666202172659</v>
      </c>
      <c r="FF62" s="27">
        <f t="shared" si="458"/>
        <v>217.80666202172659</v>
      </c>
      <c r="FG62" s="27">
        <f t="shared" si="459"/>
        <v>217.80666202172682</v>
      </c>
      <c r="FH62" s="27">
        <f t="shared" si="460"/>
        <v>217.80666202172677</v>
      </c>
      <c r="FI62" s="27">
        <f t="shared" si="461"/>
        <v>217.80666202172682</v>
      </c>
      <c r="FJ62" s="27">
        <f t="shared" si="462"/>
        <v>217.80666202172671</v>
      </c>
      <c r="FN62" s="27">
        <f t="shared" si="463"/>
        <v>217.80666202172682</v>
      </c>
      <c r="FO62" s="27">
        <f t="shared" si="464"/>
        <v>217.80666202172679</v>
      </c>
      <c r="FP62" s="27">
        <f t="shared" si="465"/>
        <v>217.80666202172674</v>
      </c>
      <c r="FQ62" s="27">
        <f t="shared" si="466"/>
        <v>217.80666202172657</v>
      </c>
      <c r="FR62" s="27">
        <f t="shared" si="467"/>
        <v>217.80666202172611</v>
      </c>
      <c r="FS62" s="27">
        <f t="shared" si="468"/>
        <v>217.80666202172694</v>
      </c>
      <c r="FT62" s="27">
        <f t="shared" si="469"/>
        <v>217.80666202172657</v>
      </c>
      <c r="FV62" s="27">
        <f t="shared" si="470"/>
        <v>217.80666202172665</v>
      </c>
      <c r="FW62" s="27">
        <f t="shared" si="471"/>
        <v>217.80666202172657</v>
      </c>
      <c r="FX62" s="27">
        <f t="shared" si="472"/>
        <v>217.80666202172659</v>
      </c>
      <c r="FY62" s="27">
        <f t="shared" si="473"/>
        <v>217.80666202172682</v>
      </c>
      <c r="FZ62" s="27">
        <f t="shared" si="474"/>
        <v>217.80666202172691</v>
      </c>
      <c r="GA62" s="27">
        <f t="shared" si="475"/>
        <v>217.80666202172682</v>
      </c>
      <c r="GB62" s="27">
        <f t="shared" si="476"/>
        <v>217.80666202172665</v>
      </c>
      <c r="GD62" s="27">
        <f t="shared" si="477"/>
        <v>217.80666202172671</v>
      </c>
      <c r="GE62" s="27">
        <f t="shared" si="478"/>
        <v>217.80666202172659</v>
      </c>
      <c r="GF62" s="27">
        <f t="shared" si="479"/>
        <v>217.80666202172659</v>
      </c>
      <c r="GG62" s="27">
        <f t="shared" si="480"/>
        <v>217.80666202172682</v>
      </c>
      <c r="GH62" s="27">
        <f t="shared" si="481"/>
        <v>217.80666202172677</v>
      </c>
      <c r="GI62" s="27">
        <f t="shared" si="482"/>
        <v>217.80666202172682</v>
      </c>
      <c r="GJ62" s="27">
        <f t="shared" si="483"/>
        <v>217.80666202172671</v>
      </c>
      <c r="GN62" s="27">
        <f t="shared" si="484"/>
        <v>217.80666202172682</v>
      </c>
      <c r="GO62" s="27">
        <f t="shared" si="485"/>
        <v>217.80666202172679</v>
      </c>
      <c r="GP62" s="27">
        <f t="shared" si="486"/>
        <v>217.80666202172674</v>
      </c>
      <c r="GQ62" s="27">
        <f t="shared" si="487"/>
        <v>217.80666202172657</v>
      </c>
      <c r="GR62" s="27">
        <f t="shared" si="488"/>
        <v>217.80666202172611</v>
      </c>
      <c r="GS62" s="27">
        <f t="shared" si="489"/>
        <v>217.80666202172694</v>
      </c>
      <c r="GT62" s="27">
        <f t="shared" si="490"/>
        <v>217.80666202172657</v>
      </c>
      <c r="GV62" s="27">
        <f t="shared" si="491"/>
        <v>217.80666202172665</v>
      </c>
      <c r="GW62" s="27">
        <f t="shared" si="492"/>
        <v>217.80666202172657</v>
      </c>
      <c r="GX62" s="27">
        <f t="shared" si="493"/>
        <v>217.80666202172659</v>
      </c>
      <c r="GY62" s="27">
        <f t="shared" si="494"/>
        <v>217.80666202172682</v>
      </c>
      <c r="GZ62" s="27">
        <f t="shared" si="495"/>
        <v>217.80666202172691</v>
      </c>
      <c r="HA62" s="27">
        <f t="shared" si="496"/>
        <v>217.80666202172682</v>
      </c>
      <c r="HB62" s="27">
        <f t="shared" si="497"/>
        <v>217.80666202172665</v>
      </c>
      <c r="HD62" s="27">
        <f t="shared" si="498"/>
        <v>217.80666202172671</v>
      </c>
      <c r="HE62" s="27">
        <f t="shared" si="499"/>
        <v>217.80666202172659</v>
      </c>
      <c r="HF62" s="27">
        <f t="shared" si="500"/>
        <v>217.80666202172659</v>
      </c>
      <c r="HG62" s="27">
        <f t="shared" si="501"/>
        <v>217.80666202172682</v>
      </c>
      <c r="HH62" s="27">
        <f t="shared" si="502"/>
        <v>217.80666202172677</v>
      </c>
      <c r="HI62" s="27">
        <f t="shared" si="503"/>
        <v>217.80666202172682</v>
      </c>
      <c r="HJ62" s="27">
        <f t="shared" si="504"/>
        <v>217.80666202172671</v>
      </c>
      <c r="HN62" s="27">
        <f t="shared" si="347"/>
        <v>217.80666202172682</v>
      </c>
      <c r="HO62" s="27">
        <f t="shared" si="505"/>
        <v>217.80666202172679</v>
      </c>
      <c r="HP62" s="27">
        <f t="shared" si="506"/>
        <v>217.80666202172674</v>
      </c>
      <c r="HQ62" s="27">
        <f t="shared" si="507"/>
        <v>217.80666202172657</v>
      </c>
      <c r="HR62" s="27">
        <f t="shared" si="508"/>
        <v>217.80666202172611</v>
      </c>
      <c r="HS62" s="27">
        <f t="shared" si="509"/>
        <v>217.80666202172694</v>
      </c>
      <c r="HT62" s="27">
        <f t="shared" si="510"/>
        <v>217.80666202172657</v>
      </c>
      <c r="HV62" s="27">
        <f t="shared" si="511"/>
        <v>217.80666202172665</v>
      </c>
      <c r="HW62" s="27">
        <f t="shared" si="512"/>
        <v>217.80666202172657</v>
      </c>
      <c r="HX62" s="27">
        <f t="shared" si="513"/>
        <v>217.80666202172659</v>
      </c>
      <c r="HY62" s="27">
        <f t="shared" si="514"/>
        <v>217.80666202172682</v>
      </c>
      <c r="HZ62" s="27">
        <f t="shared" si="515"/>
        <v>217.80666202172691</v>
      </c>
      <c r="IA62" s="27">
        <f t="shared" si="516"/>
        <v>217.80666202172682</v>
      </c>
      <c r="IB62" s="27">
        <f t="shared" si="517"/>
        <v>217.80666202172665</v>
      </c>
      <c r="ID62" s="27">
        <f t="shared" si="518"/>
        <v>217.80666202172671</v>
      </c>
      <c r="IE62" s="27">
        <f t="shared" si="519"/>
        <v>217.80666202172659</v>
      </c>
      <c r="IF62" s="27">
        <f t="shared" si="520"/>
        <v>217.80666202172659</v>
      </c>
      <c r="IG62" s="27">
        <f t="shared" si="521"/>
        <v>217.80666202172682</v>
      </c>
      <c r="IH62" s="27">
        <f t="shared" si="522"/>
        <v>217.80666202172677</v>
      </c>
      <c r="II62" s="27">
        <f t="shared" si="523"/>
        <v>217.80666202172682</v>
      </c>
      <c r="IJ62" s="27">
        <f t="shared" si="524"/>
        <v>217.80666202172671</v>
      </c>
      <c r="IN62" s="27">
        <f t="shared" si="351"/>
        <v>217.80666202172682</v>
      </c>
      <c r="IO62" s="27">
        <f t="shared" si="525"/>
        <v>217.80666202172679</v>
      </c>
      <c r="IP62" s="27">
        <f t="shared" si="526"/>
        <v>217.80666202172674</v>
      </c>
      <c r="IQ62" s="27">
        <f t="shared" si="527"/>
        <v>217.80666202172657</v>
      </c>
      <c r="IR62" s="27">
        <f t="shared" si="528"/>
        <v>217.80666202172611</v>
      </c>
      <c r="IS62" s="27">
        <f t="shared" si="529"/>
        <v>217.80666202172694</v>
      </c>
      <c r="IT62" s="27">
        <f t="shared" si="530"/>
        <v>217.80666202172657</v>
      </c>
      <c r="IV62" s="27">
        <f t="shared" si="531"/>
        <v>217.80666202172665</v>
      </c>
      <c r="IW62" s="27">
        <f t="shared" si="532"/>
        <v>217.80666202172657</v>
      </c>
      <c r="IX62" s="27">
        <f t="shared" si="533"/>
        <v>217.80666202172659</v>
      </c>
      <c r="IY62" s="27">
        <f t="shared" si="534"/>
        <v>217.80666202172682</v>
      </c>
      <c r="IZ62" s="27">
        <f t="shared" si="535"/>
        <v>217.80666202172691</v>
      </c>
      <c r="JA62" s="27">
        <f t="shared" si="536"/>
        <v>217.80666202172682</v>
      </c>
      <c r="JB62" s="27">
        <f t="shared" si="537"/>
        <v>217.80666202172665</v>
      </c>
      <c r="JD62" s="27">
        <f t="shared" si="538"/>
        <v>217.80666202172671</v>
      </c>
      <c r="JE62" s="27">
        <f t="shared" si="539"/>
        <v>217.80666202172659</v>
      </c>
      <c r="JF62" s="27">
        <f t="shared" si="540"/>
        <v>217.80666202172659</v>
      </c>
      <c r="JG62" s="27">
        <f t="shared" si="541"/>
        <v>217.80666202172682</v>
      </c>
      <c r="JH62" s="27">
        <f t="shared" si="542"/>
        <v>217.80666202172677</v>
      </c>
      <c r="JI62" s="27">
        <f t="shared" si="543"/>
        <v>217.80666202172682</v>
      </c>
      <c r="JJ62" s="27">
        <f t="shared" si="544"/>
        <v>217.80666202172671</v>
      </c>
      <c r="JN62" s="27">
        <f t="shared" si="355"/>
        <v>217.80666202172682</v>
      </c>
      <c r="JO62" s="27">
        <f t="shared" si="545"/>
        <v>217.80666202172679</v>
      </c>
      <c r="JP62" s="27">
        <f t="shared" si="546"/>
        <v>217.80666202172674</v>
      </c>
      <c r="JQ62" s="27">
        <f t="shared" si="547"/>
        <v>217.80666202172657</v>
      </c>
      <c r="JR62" s="27">
        <f t="shared" si="548"/>
        <v>217.80666202172611</v>
      </c>
      <c r="JS62" s="27">
        <f t="shared" si="549"/>
        <v>217.80666202172694</v>
      </c>
      <c r="JT62" s="27">
        <f t="shared" si="550"/>
        <v>217.80666202172657</v>
      </c>
      <c r="JV62" s="27">
        <f t="shared" si="551"/>
        <v>217.80666202172665</v>
      </c>
      <c r="JW62" s="27">
        <f t="shared" si="552"/>
        <v>217.80666202172657</v>
      </c>
      <c r="JX62" s="27">
        <f t="shared" si="553"/>
        <v>217.80666202172659</v>
      </c>
      <c r="JY62" s="27">
        <f t="shared" si="554"/>
        <v>217.80666202172682</v>
      </c>
      <c r="JZ62" s="27">
        <f t="shared" si="555"/>
        <v>217.80666202172691</v>
      </c>
      <c r="KA62" s="27">
        <f t="shared" si="556"/>
        <v>217.80666202172682</v>
      </c>
      <c r="KB62" s="27">
        <f t="shared" si="557"/>
        <v>217.80666202172665</v>
      </c>
      <c r="KD62" s="27">
        <f t="shared" si="558"/>
        <v>217.80666202172671</v>
      </c>
      <c r="KE62" s="27">
        <f t="shared" si="559"/>
        <v>217.80666202172659</v>
      </c>
      <c r="KF62" s="27">
        <f t="shared" si="560"/>
        <v>217.80666202172659</v>
      </c>
      <c r="KG62" s="27">
        <f t="shared" si="561"/>
        <v>217.80666202172682</v>
      </c>
      <c r="KH62" s="27">
        <f t="shared" si="562"/>
        <v>217.80666202172677</v>
      </c>
      <c r="KI62" s="27">
        <f t="shared" si="563"/>
        <v>217.80666202172682</v>
      </c>
      <c r="KJ62" s="27">
        <f t="shared" si="564"/>
        <v>217.80666202172671</v>
      </c>
    </row>
    <row r="63" spans="1:296" x14ac:dyDescent="0.35">
      <c r="A63" s="32" t="s">
        <v>96</v>
      </c>
      <c r="B63" s="32"/>
      <c r="C63" s="32" t="s">
        <v>89</v>
      </c>
      <c r="D63" s="32"/>
      <c r="E63" s="32"/>
      <c r="F63" t="s">
        <v>234</v>
      </c>
      <c r="G63" t="s">
        <v>233</v>
      </c>
      <c r="H63" t="s">
        <v>233</v>
      </c>
      <c r="I63" t="s">
        <v>233</v>
      </c>
      <c r="J63" t="s">
        <v>233</v>
      </c>
      <c r="K63" t="s">
        <v>233</v>
      </c>
      <c r="L63" t="s">
        <v>233</v>
      </c>
      <c r="M63" t="s">
        <v>233</v>
      </c>
      <c r="N63" s="27">
        <f>[14]TRAC_rates!F71</f>
        <v>37.222140192293082</v>
      </c>
      <c r="O63" s="27">
        <f>[14]TRAC_rates!G71</f>
        <v>47.648585910284403</v>
      </c>
      <c r="P63" s="27">
        <f>[14]TRAC_rates!H71</f>
        <v>53.404723377699938</v>
      </c>
      <c r="Q63" s="27">
        <f>[14]TRAC_rates!I71</f>
        <v>41.670325366864539</v>
      </c>
      <c r="R63" s="27">
        <f>[14]TRAC_rates!J71</f>
        <v>40.41590928856283</v>
      </c>
      <c r="S63" s="27">
        <f>[14]TRAC_rates!K71</f>
        <v>58.06405035011786</v>
      </c>
      <c r="T63" s="27">
        <f>[14]TRAC_rates!L71</f>
        <v>42.360943693423785</v>
      </c>
      <c r="V63" s="27">
        <f>[14]TRAC_rates!N71</f>
        <v>32.991892769777387</v>
      </c>
      <c r="W63" s="27">
        <f>[14]TRAC_rates!O71</f>
        <v>38.785126482916453</v>
      </c>
      <c r="X63" s="27">
        <f>[14]TRAC_rates!P71</f>
        <v>36.840425631721651</v>
      </c>
      <c r="Y63" s="27">
        <f>[14]TRAC_rates!Q71</f>
        <v>36.877622209113113</v>
      </c>
      <c r="Z63" s="27">
        <f>[14]TRAC_rates!R71</f>
        <v>36.65863074026408</v>
      </c>
      <c r="AA63" s="27">
        <f>[14]TRAC_rates!S71</f>
        <v>45.267553648199545</v>
      </c>
      <c r="AB63" s="27">
        <f>[14]TRAC_rates!T71</f>
        <v>37.016810682783074</v>
      </c>
      <c r="AD63" s="27">
        <f>[14]TRAC_rates!V71</f>
        <v>33.986898095240292</v>
      </c>
      <c r="AE63" s="27">
        <f>[14]TRAC_rates!W71</f>
        <v>39.524884023020967</v>
      </c>
      <c r="AF63" s="27">
        <f>[14]TRAC_rates!X71</f>
        <v>38.474646783346252</v>
      </c>
      <c r="AG63" s="27">
        <f>[14]TRAC_rates!Y71</f>
        <v>37.152228031036458</v>
      </c>
      <c r="AH63" s="27">
        <f>[14]TRAC_rates!Z71</f>
        <v>37.526202975464216</v>
      </c>
      <c r="AI63" s="27">
        <f>[14]TRAC_rates!AA71</f>
        <v>46.106408755102109</v>
      </c>
      <c r="AJ63" s="27">
        <f>[14]TRAC_rates!AB71</f>
        <v>37.756084435952808</v>
      </c>
      <c r="AN63" s="27">
        <f t="shared" si="325"/>
        <v>0</v>
      </c>
      <c r="AO63" s="27">
        <f t="shared" si="359"/>
        <v>0</v>
      </c>
      <c r="AP63" s="27">
        <f t="shared" si="360"/>
        <v>0</v>
      </c>
      <c r="AQ63" s="27">
        <f t="shared" si="361"/>
        <v>0</v>
      </c>
      <c r="AR63" s="27">
        <f t="shared" si="362"/>
        <v>0</v>
      </c>
      <c r="AS63" s="27">
        <f t="shared" si="363"/>
        <v>0</v>
      </c>
      <c r="AT63" s="27">
        <f t="shared" si="364"/>
        <v>0</v>
      </c>
      <c r="AV63" s="27">
        <f t="shared" si="365"/>
        <v>0</v>
      </c>
      <c r="AW63" s="27">
        <f t="shared" si="366"/>
        <v>0</v>
      </c>
      <c r="AX63" s="27">
        <f t="shared" si="367"/>
        <v>0</v>
      </c>
      <c r="AY63" s="27">
        <f t="shared" si="368"/>
        <v>0</v>
      </c>
      <c r="AZ63" s="27">
        <f t="shared" si="369"/>
        <v>0</v>
      </c>
      <c r="BA63" s="27">
        <f t="shared" si="370"/>
        <v>0</v>
      </c>
      <c r="BB63" s="27">
        <f t="shared" si="371"/>
        <v>0</v>
      </c>
      <c r="BD63" s="27">
        <f t="shared" si="372"/>
        <v>0</v>
      </c>
      <c r="BE63" s="27">
        <f t="shared" si="373"/>
        <v>0</v>
      </c>
      <c r="BF63" s="27">
        <f t="shared" si="374"/>
        <v>0</v>
      </c>
      <c r="BG63" s="27">
        <f t="shared" si="375"/>
        <v>0</v>
      </c>
      <c r="BH63" s="27">
        <f t="shared" si="376"/>
        <v>0</v>
      </c>
      <c r="BI63" s="27">
        <f t="shared" si="377"/>
        <v>0</v>
      </c>
      <c r="BJ63" s="27">
        <f t="shared" si="378"/>
        <v>0</v>
      </c>
      <c r="BN63" s="27">
        <f t="shared" si="379"/>
        <v>0</v>
      </c>
      <c r="BO63" s="27">
        <f t="shared" si="380"/>
        <v>0</v>
      </c>
      <c r="BP63" s="27">
        <f t="shared" si="381"/>
        <v>0</v>
      </c>
      <c r="BQ63" s="27">
        <f t="shared" si="382"/>
        <v>0</v>
      </c>
      <c r="BR63" s="27">
        <f t="shared" si="383"/>
        <v>0</v>
      </c>
      <c r="BS63" s="27">
        <f t="shared" si="384"/>
        <v>0</v>
      </c>
      <c r="BT63" s="27">
        <f t="shared" si="385"/>
        <v>0</v>
      </c>
      <c r="BV63" s="27">
        <f t="shared" si="386"/>
        <v>0</v>
      </c>
      <c r="BW63" s="27">
        <f t="shared" si="387"/>
        <v>0</v>
      </c>
      <c r="BX63" s="27">
        <f t="shared" si="388"/>
        <v>0</v>
      </c>
      <c r="BY63" s="27">
        <f t="shared" si="389"/>
        <v>0</v>
      </c>
      <c r="BZ63" s="27">
        <f t="shared" si="390"/>
        <v>0</v>
      </c>
      <c r="CA63" s="27">
        <f t="shared" si="391"/>
        <v>0</v>
      </c>
      <c r="CB63" s="27">
        <f t="shared" si="392"/>
        <v>0</v>
      </c>
      <c r="CD63" s="27">
        <f t="shared" si="393"/>
        <v>0</v>
      </c>
      <c r="CE63" s="27">
        <f t="shared" si="394"/>
        <v>0</v>
      </c>
      <c r="CF63" s="27">
        <f t="shared" si="395"/>
        <v>0</v>
      </c>
      <c r="CG63" s="27">
        <f t="shared" si="396"/>
        <v>0</v>
      </c>
      <c r="CH63" s="27">
        <f t="shared" si="397"/>
        <v>0</v>
      </c>
      <c r="CI63" s="27">
        <f t="shared" si="398"/>
        <v>0</v>
      </c>
      <c r="CJ63" s="27">
        <f t="shared" si="399"/>
        <v>0</v>
      </c>
      <c r="CN63" s="27">
        <f t="shared" si="400"/>
        <v>0</v>
      </c>
      <c r="CO63" s="27">
        <f t="shared" si="401"/>
        <v>0</v>
      </c>
      <c r="CP63" s="27">
        <f t="shared" si="402"/>
        <v>0</v>
      </c>
      <c r="CQ63" s="27">
        <f t="shared" si="403"/>
        <v>0</v>
      </c>
      <c r="CR63" s="27">
        <f t="shared" si="404"/>
        <v>0</v>
      </c>
      <c r="CS63" s="27">
        <f t="shared" si="405"/>
        <v>0</v>
      </c>
      <c r="CT63" s="27">
        <f t="shared" si="406"/>
        <v>0</v>
      </c>
      <c r="CV63" s="27">
        <f t="shared" si="407"/>
        <v>0</v>
      </c>
      <c r="CW63" s="27">
        <f t="shared" si="408"/>
        <v>0</v>
      </c>
      <c r="CX63" s="27">
        <f t="shared" si="409"/>
        <v>0</v>
      </c>
      <c r="CY63" s="27">
        <f t="shared" si="410"/>
        <v>0</v>
      </c>
      <c r="CZ63" s="27">
        <f t="shared" si="411"/>
        <v>0</v>
      </c>
      <c r="DA63" s="27">
        <f t="shared" si="412"/>
        <v>0</v>
      </c>
      <c r="DB63" s="27">
        <f t="shared" si="413"/>
        <v>0</v>
      </c>
      <c r="DD63" s="27">
        <f t="shared" si="414"/>
        <v>0</v>
      </c>
      <c r="DE63" s="27">
        <f t="shared" si="415"/>
        <v>0</v>
      </c>
      <c r="DF63" s="27">
        <f t="shared" si="416"/>
        <v>0</v>
      </c>
      <c r="DG63" s="27">
        <f t="shared" si="417"/>
        <v>0</v>
      </c>
      <c r="DH63" s="27">
        <f t="shared" si="418"/>
        <v>0</v>
      </c>
      <c r="DI63" s="27">
        <f t="shared" si="419"/>
        <v>0</v>
      </c>
      <c r="DJ63" s="27">
        <f t="shared" si="420"/>
        <v>0</v>
      </c>
      <c r="DN63" s="27">
        <f t="shared" si="421"/>
        <v>37.222140192293082</v>
      </c>
      <c r="DO63" s="27">
        <f t="shared" si="422"/>
        <v>47.648585910284403</v>
      </c>
      <c r="DP63" s="27">
        <f t="shared" si="423"/>
        <v>53.404723377699938</v>
      </c>
      <c r="DQ63" s="27">
        <f t="shared" si="424"/>
        <v>41.670325366864539</v>
      </c>
      <c r="DR63" s="27">
        <f t="shared" si="425"/>
        <v>40.41590928856283</v>
      </c>
      <c r="DS63" s="27">
        <f t="shared" si="426"/>
        <v>58.06405035011786</v>
      </c>
      <c r="DT63" s="27">
        <f t="shared" si="427"/>
        <v>42.360943693423785</v>
      </c>
      <c r="DV63" s="27">
        <f t="shared" si="428"/>
        <v>32.991892769777387</v>
      </c>
      <c r="DW63" s="27">
        <f t="shared" si="429"/>
        <v>38.785126482916453</v>
      </c>
      <c r="DX63" s="27">
        <f t="shared" si="430"/>
        <v>36.840425631721651</v>
      </c>
      <c r="DY63" s="27">
        <f t="shared" si="431"/>
        <v>36.877622209113113</v>
      </c>
      <c r="DZ63" s="27">
        <f t="shared" si="432"/>
        <v>36.65863074026408</v>
      </c>
      <c r="EA63" s="27">
        <f t="shared" si="433"/>
        <v>45.267553648199545</v>
      </c>
      <c r="EB63" s="27">
        <f t="shared" si="434"/>
        <v>37.016810682783074</v>
      </c>
      <c r="ED63" s="27">
        <f t="shared" si="435"/>
        <v>33.986898095240292</v>
      </c>
      <c r="EE63" s="27">
        <f t="shared" si="436"/>
        <v>39.524884023020967</v>
      </c>
      <c r="EF63" s="27">
        <f t="shared" si="437"/>
        <v>38.474646783346252</v>
      </c>
      <c r="EG63" s="27">
        <f t="shared" si="438"/>
        <v>37.152228031036458</v>
      </c>
      <c r="EH63" s="27">
        <f t="shared" si="439"/>
        <v>37.526202975464216</v>
      </c>
      <c r="EI63" s="27">
        <f t="shared" si="440"/>
        <v>46.106408755102109</v>
      </c>
      <c r="EJ63" s="27">
        <f t="shared" si="441"/>
        <v>37.756084435952808</v>
      </c>
      <c r="EN63" s="27">
        <f t="shared" si="442"/>
        <v>37.222140192293082</v>
      </c>
      <c r="EO63" s="27">
        <f t="shared" si="443"/>
        <v>47.648585910284403</v>
      </c>
      <c r="EP63" s="27">
        <f t="shared" si="444"/>
        <v>53.404723377699938</v>
      </c>
      <c r="EQ63" s="27">
        <f t="shared" si="445"/>
        <v>41.670325366864539</v>
      </c>
      <c r="ER63" s="27">
        <f t="shared" si="446"/>
        <v>40.41590928856283</v>
      </c>
      <c r="ES63" s="27">
        <f t="shared" si="447"/>
        <v>58.06405035011786</v>
      </c>
      <c r="ET63" s="27">
        <f t="shared" si="448"/>
        <v>42.360943693423785</v>
      </c>
      <c r="EV63" s="27">
        <f t="shared" si="449"/>
        <v>32.991892769777387</v>
      </c>
      <c r="EW63" s="27">
        <f t="shared" si="450"/>
        <v>38.785126482916453</v>
      </c>
      <c r="EX63" s="27">
        <f t="shared" si="451"/>
        <v>36.840425631721651</v>
      </c>
      <c r="EY63" s="27">
        <f t="shared" si="452"/>
        <v>36.877622209113113</v>
      </c>
      <c r="EZ63" s="27">
        <f t="shared" si="453"/>
        <v>36.65863074026408</v>
      </c>
      <c r="FA63" s="27">
        <f t="shared" si="454"/>
        <v>45.267553648199545</v>
      </c>
      <c r="FB63" s="27">
        <f t="shared" si="455"/>
        <v>37.016810682783074</v>
      </c>
      <c r="FD63" s="27">
        <f t="shared" si="456"/>
        <v>33.986898095240292</v>
      </c>
      <c r="FE63" s="27">
        <f t="shared" si="457"/>
        <v>39.524884023020967</v>
      </c>
      <c r="FF63" s="27">
        <f t="shared" si="458"/>
        <v>38.474646783346252</v>
      </c>
      <c r="FG63" s="27">
        <f t="shared" si="459"/>
        <v>37.152228031036458</v>
      </c>
      <c r="FH63" s="27">
        <f t="shared" si="460"/>
        <v>37.526202975464216</v>
      </c>
      <c r="FI63" s="27">
        <f t="shared" si="461"/>
        <v>46.106408755102109</v>
      </c>
      <c r="FJ63" s="27">
        <f t="shared" si="462"/>
        <v>37.756084435952808</v>
      </c>
      <c r="FN63" s="27">
        <f t="shared" si="463"/>
        <v>37.222140192293082</v>
      </c>
      <c r="FO63" s="27">
        <f t="shared" si="464"/>
        <v>47.648585910284403</v>
      </c>
      <c r="FP63" s="27">
        <f t="shared" si="465"/>
        <v>53.404723377699938</v>
      </c>
      <c r="FQ63" s="27">
        <f t="shared" si="466"/>
        <v>41.670325366864539</v>
      </c>
      <c r="FR63" s="27">
        <f t="shared" si="467"/>
        <v>40.41590928856283</v>
      </c>
      <c r="FS63" s="27">
        <f t="shared" si="468"/>
        <v>58.06405035011786</v>
      </c>
      <c r="FT63" s="27">
        <f t="shared" si="469"/>
        <v>42.360943693423785</v>
      </c>
      <c r="FV63" s="27">
        <f t="shared" si="470"/>
        <v>32.991892769777387</v>
      </c>
      <c r="FW63" s="27">
        <f t="shared" si="471"/>
        <v>38.785126482916453</v>
      </c>
      <c r="FX63" s="27">
        <f t="shared" si="472"/>
        <v>36.840425631721651</v>
      </c>
      <c r="FY63" s="27">
        <f t="shared" si="473"/>
        <v>36.877622209113113</v>
      </c>
      <c r="FZ63" s="27">
        <f t="shared" si="474"/>
        <v>36.65863074026408</v>
      </c>
      <c r="GA63" s="27">
        <f t="shared" si="475"/>
        <v>45.267553648199545</v>
      </c>
      <c r="GB63" s="27">
        <f t="shared" si="476"/>
        <v>37.016810682783074</v>
      </c>
      <c r="GD63" s="27">
        <f t="shared" si="477"/>
        <v>33.986898095240292</v>
      </c>
      <c r="GE63" s="27">
        <f t="shared" si="478"/>
        <v>39.524884023020967</v>
      </c>
      <c r="GF63" s="27">
        <f t="shared" si="479"/>
        <v>38.474646783346252</v>
      </c>
      <c r="GG63" s="27">
        <f t="shared" si="480"/>
        <v>37.152228031036458</v>
      </c>
      <c r="GH63" s="27">
        <f t="shared" si="481"/>
        <v>37.526202975464216</v>
      </c>
      <c r="GI63" s="27">
        <f t="shared" si="482"/>
        <v>46.106408755102109</v>
      </c>
      <c r="GJ63" s="27">
        <f t="shared" si="483"/>
        <v>37.756084435952808</v>
      </c>
      <c r="GN63" s="27">
        <f t="shared" si="484"/>
        <v>37.222140192293082</v>
      </c>
      <c r="GO63" s="27">
        <f t="shared" si="485"/>
        <v>47.648585910284403</v>
      </c>
      <c r="GP63" s="27">
        <f t="shared" si="486"/>
        <v>53.404723377699938</v>
      </c>
      <c r="GQ63" s="27">
        <f t="shared" si="487"/>
        <v>41.670325366864539</v>
      </c>
      <c r="GR63" s="27">
        <f t="shared" si="488"/>
        <v>40.41590928856283</v>
      </c>
      <c r="GS63" s="27">
        <f t="shared" si="489"/>
        <v>58.06405035011786</v>
      </c>
      <c r="GT63" s="27">
        <f t="shared" si="490"/>
        <v>42.360943693423785</v>
      </c>
      <c r="GV63" s="27">
        <f t="shared" si="491"/>
        <v>32.991892769777387</v>
      </c>
      <c r="GW63" s="27">
        <f t="shared" si="492"/>
        <v>38.785126482916453</v>
      </c>
      <c r="GX63" s="27">
        <f t="shared" si="493"/>
        <v>36.840425631721651</v>
      </c>
      <c r="GY63" s="27">
        <f t="shared" si="494"/>
        <v>36.877622209113113</v>
      </c>
      <c r="GZ63" s="27">
        <f t="shared" si="495"/>
        <v>36.65863074026408</v>
      </c>
      <c r="HA63" s="27">
        <f t="shared" si="496"/>
        <v>45.267553648199545</v>
      </c>
      <c r="HB63" s="27">
        <f t="shared" si="497"/>
        <v>37.016810682783074</v>
      </c>
      <c r="HD63" s="27">
        <f t="shared" si="498"/>
        <v>33.986898095240292</v>
      </c>
      <c r="HE63" s="27">
        <f t="shared" si="499"/>
        <v>39.524884023020967</v>
      </c>
      <c r="HF63" s="27">
        <f t="shared" si="500"/>
        <v>38.474646783346252</v>
      </c>
      <c r="HG63" s="27">
        <f t="shared" si="501"/>
        <v>37.152228031036458</v>
      </c>
      <c r="HH63" s="27">
        <f t="shared" si="502"/>
        <v>37.526202975464216</v>
      </c>
      <c r="HI63" s="27">
        <f t="shared" si="503"/>
        <v>46.106408755102109</v>
      </c>
      <c r="HJ63" s="27">
        <f t="shared" si="504"/>
        <v>37.756084435952808</v>
      </c>
      <c r="HN63" s="27">
        <f t="shared" si="347"/>
        <v>37.222140192293082</v>
      </c>
      <c r="HO63" s="27">
        <f t="shared" si="505"/>
        <v>47.648585910284403</v>
      </c>
      <c r="HP63" s="27">
        <f t="shared" si="506"/>
        <v>53.404723377699938</v>
      </c>
      <c r="HQ63" s="27">
        <f t="shared" si="507"/>
        <v>41.670325366864539</v>
      </c>
      <c r="HR63" s="27">
        <f t="shared" si="508"/>
        <v>40.41590928856283</v>
      </c>
      <c r="HS63" s="27">
        <f t="shared" si="509"/>
        <v>58.06405035011786</v>
      </c>
      <c r="HT63" s="27">
        <f t="shared" si="510"/>
        <v>42.360943693423785</v>
      </c>
      <c r="HV63" s="27">
        <f t="shared" si="511"/>
        <v>32.991892769777387</v>
      </c>
      <c r="HW63" s="27">
        <f t="shared" si="512"/>
        <v>38.785126482916453</v>
      </c>
      <c r="HX63" s="27">
        <f t="shared" si="513"/>
        <v>36.840425631721651</v>
      </c>
      <c r="HY63" s="27">
        <f t="shared" si="514"/>
        <v>36.877622209113113</v>
      </c>
      <c r="HZ63" s="27">
        <f t="shared" si="515"/>
        <v>36.65863074026408</v>
      </c>
      <c r="IA63" s="27">
        <f t="shared" si="516"/>
        <v>45.267553648199545</v>
      </c>
      <c r="IB63" s="27">
        <f t="shared" si="517"/>
        <v>37.016810682783074</v>
      </c>
      <c r="ID63" s="27">
        <f t="shared" si="518"/>
        <v>33.986898095240292</v>
      </c>
      <c r="IE63" s="27">
        <f t="shared" si="519"/>
        <v>39.524884023020967</v>
      </c>
      <c r="IF63" s="27">
        <f t="shared" si="520"/>
        <v>38.474646783346252</v>
      </c>
      <c r="IG63" s="27">
        <f t="shared" si="521"/>
        <v>37.152228031036458</v>
      </c>
      <c r="IH63" s="27">
        <f t="shared" si="522"/>
        <v>37.526202975464216</v>
      </c>
      <c r="II63" s="27">
        <f t="shared" si="523"/>
        <v>46.106408755102109</v>
      </c>
      <c r="IJ63" s="27">
        <f t="shared" si="524"/>
        <v>37.756084435952808</v>
      </c>
      <c r="IN63" s="27">
        <f t="shared" si="351"/>
        <v>37.222140192293082</v>
      </c>
      <c r="IO63" s="27">
        <f t="shared" si="525"/>
        <v>47.648585910284403</v>
      </c>
      <c r="IP63" s="27">
        <f t="shared" si="526"/>
        <v>53.404723377699938</v>
      </c>
      <c r="IQ63" s="27">
        <f t="shared" si="527"/>
        <v>41.670325366864539</v>
      </c>
      <c r="IR63" s="27">
        <f t="shared" si="528"/>
        <v>40.41590928856283</v>
      </c>
      <c r="IS63" s="27">
        <f t="shared" si="529"/>
        <v>58.06405035011786</v>
      </c>
      <c r="IT63" s="27">
        <f t="shared" si="530"/>
        <v>42.360943693423785</v>
      </c>
      <c r="IV63" s="27">
        <f t="shared" si="531"/>
        <v>32.991892769777387</v>
      </c>
      <c r="IW63" s="27">
        <f t="shared" si="532"/>
        <v>38.785126482916453</v>
      </c>
      <c r="IX63" s="27">
        <f t="shared" si="533"/>
        <v>36.840425631721651</v>
      </c>
      <c r="IY63" s="27">
        <f t="shared" si="534"/>
        <v>36.877622209113113</v>
      </c>
      <c r="IZ63" s="27">
        <f t="shared" si="535"/>
        <v>36.65863074026408</v>
      </c>
      <c r="JA63" s="27">
        <f t="shared" si="536"/>
        <v>45.267553648199545</v>
      </c>
      <c r="JB63" s="27">
        <f t="shared" si="537"/>
        <v>37.016810682783074</v>
      </c>
      <c r="JD63" s="27">
        <f t="shared" si="538"/>
        <v>33.986898095240292</v>
      </c>
      <c r="JE63" s="27">
        <f t="shared" si="539"/>
        <v>39.524884023020967</v>
      </c>
      <c r="JF63" s="27">
        <f t="shared" si="540"/>
        <v>38.474646783346252</v>
      </c>
      <c r="JG63" s="27">
        <f t="shared" si="541"/>
        <v>37.152228031036458</v>
      </c>
      <c r="JH63" s="27">
        <f t="shared" si="542"/>
        <v>37.526202975464216</v>
      </c>
      <c r="JI63" s="27">
        <f t="shared" si="543"/>
        <v>46.106408755102109</v>
      </c>
      <c r="JJ63" s="27">
        <f t="shared" si="544"/>
        <v>37.756084435952808</v>
      </c>
      <c r="JN63" s="27">
        <f t="shared" si="355"/>
        <v>37.222140192293082</v>
      </c>
      <c r="JO63" s="27">
        <f t="shared" si="545"/>
        <v>47.648585910284403</v>
      </c>
      <c r="JP63" s="27">
        <f t="shared" si="546"/>
        <v>53.404723377699938</v>
      </c>
      <c r="JQ63" s="27">
        <f t="shared" si="547"/>
        <v>41.670325366864539</v>
      </c>
      <c r="JR63" s="27">
        <f t="shared" si="548"/>
        <v>40.41590928856283</v>
      </c>
      <c r="JS63" s="27">
        <f t="shared" si="549"/>
        <v>58.06405035011786</v>
      </c>
      <c r="JT63" s="27">
        <f t="shared" si="550"/>
        <v>42.360943693423785</v>
      </c>
      <c r="JV63" s="27">
        <f t="shared" si="551"/>
        <v>32.991892769777387</v>
      </c>
      <c r="JW63" s="27">
        <f t="shared" si="552"/>
        <v>38.785126482916453</v>
      </c>
      <c r="JX63" s="27">
        <f t="shared" si="553"/>
        <v>36.840425631721651</v>
      </c>
      <c r="JY63" s="27">
        <f t="shared" si="554"/>
        <v>36.877622209113113</v>
      </c>
      <c r="JZ63" s="27">
        <f t="shared" si="555"/>
        <v>36.65863074026408</v>
      </c>
      <c r="KA63" s="27">
        <f t="shared" si="556"/>
        <v>45.267553648199545</v>
      </c>
      <c r="KB63" s="27">
        <f t="shared" si="557"/>
        <v>37.016810682783074</v>
      </c>
      <c r="KD63" s="27">
        <f t="shared" si="558"/>
        <v>33.986898095240292</v>
      </c>
      <c r="KE63" s="27">
        <f t="shared" si="559"/>
        <v>39.524884023020967</v>
      </c>
      <c r="KF63" s="27">
        <f t="shared" si="560"/>
        <v>38.474646783346252</v>
      </c>
      <c r="KG63" s="27">
        <f t="shared" si="561"/>
        <v>37.152228031036458</v>
      </c>
      <c r="KH63" s="27">
        <f t="shared" si="562"/>
        <v>37.526202975464216</v>
      </c>
      <c r="KI63" s="27">
        <f t="shared" si="563"/>
        <v>46.106408755102109</v>
      </c>
      <c r="KJ63" s="27">
        <f t="shared" si="564"/>
        <v>37.756084435952808</v>
      </c>
    </row>
    <row r="64" spans="1:296" x14ac:dyDescent="0.35">
      <c r="A64" s="32" t="s">
        <v>97</v>
      </c>
      <c r="B64" s="32"/>
      <c r="C64" s="32" t="s">
        <v>89</v>
      </c>
      <c r="D64" s="32"/>
      <c r="E64" s="32"/>
      <c r="F64" t="s">
        <v>234</v>
      </c>
      <c r="G64" t="s">
        <v>47</v>
      </c>
      <c r="H64" t="s">
        <v>233</v>
      </c>
      <c r="I64" t="s">
        <v>233</v>
      </c>
      <c r="J64" t="s">
        <v>233</v>
      </c>
      <c r="K64" t="s">
        <v>233</v>
      </c>
      <c r="L64" t="s">
        <v>233</v>
      </c>
      <c r="M64" t="s">
        <v>233</v>
      </c>
      <c r="N64" s="27">
        <f>[14]TRAC_rates!F72</f>
        <v>695.60927359844845</v>
      </c>
      <c r="O64" s="27">
        <f>[14]TRAC_rates!G72</f>
        <v>421.89161752316994</v>
      </c>
      <c r="P64" s="27">
        <f>[14]TRAC_rates!H72</f>
        <v>227.28979619081258</v>
      </c>
      <c r="Q64" s="27">
        <f>[14]TRAC_rates!I72</f>
        <v>420.15603670640121</v>
      </c>
      <c r="R64" s="27">
        <f>[14]TRAC_rates!J72</f>
        <v>245.39340373614343</v>
      </c>
      <c r="S64" s="27">
        <f>[14]TRAC_rates!K72</f>
        <v>253.00901941093832</v>
      </c>
      <c r="T64" s="27">
        <f>[14]TRAC_rates!L72</f>
        <v>427.31832746485287</v>
      </c>
      <c r="V64" s="27">
        <f>[14]TRAC_rates!N72</f>
        <v>352.27845682073888</v>
      </c>
      <c r="W64" s="27">
        <f>[14]TRAC_rates!O72</f>
        <v>165.0701342591033</v>
      </c>
      <c r="X64" s="27">
        <f>[14]TRAC_rates!P72</f>
        <v>153.62110743583293</v>
      </c>
      <c r="Y64" s="27">
        <f>[14]TRAC_rates!Q72</f>
        <v>128.28254019432086</v>
      </c>
      <c r="Z64" s="27">
        <f>[14]TRAC_rates!R72</f>
        <v>208.06104924056433</v>
      </c>
      <c r="AA64" s="27">
        <f>[14]TRAC_rates!S72</f>
        <v>146.72695316394089</v>
      </c>
      <c r="AB64" s="27">
        <f>[14]TRAC_rates!T72</f>
        <v>193.70504149023301</v>
      </c>
      <c r="AD64" s="27">
        <f>[14]TRAC_rates!V72</f>
        <v>433.03401482216498</v>
      </c>
      <c r="AE64" s="27">
        <f>[14]TRAC_rates!W72</f>
        <v>186.50483819860497</v>
      </c>
      <c r="AF64" s="27">
        <f>[14]TRAC_rates!X72</f>
        <v>160.88920483555924</v>
      </c>
      <c r="AG64" s="27">
        <f>[14]TRAC_rates!Y72</f>
        <v>145.00591294852723</v>
      </c>
      <c r="AH64" s="27">
        <f>[14]TRAC_rates!Z72</f>
        <v>216.68125501414977</v>
      </c>
      <c r="AI64" s="27">
        <f>[14]TRAC_rates!AA72</f>
        <v>153.69411426437588</v>
      </c>
      <c r="AJ64" s="27">
        <f>[14]TRAC_rates!AB72</f>
        <v>226.02163435363971</v>
      </c>
      <c r="AN64" s="27">
        <f t="shared" si="325"/>
        <v>0</v>
      </c>
      <c r="AO64" s="27">
        <f t="shared" si="359"/>
        <v>0</v>
      </c>
      <c r="AP64" s="27">
        <f t="shared" si="360"/>
        <v>0</v>
      </c>
      <c r="AQ64" s="27">
        <f t="shared" si="361"/>
        <v>0</v>
      </c>
      <c r="AR64" s="27">
        <f t="shared" si="362"/>
        <v>0</v>
      </c>
      <c r="AS64" s="27">
        <f t="shared" si="363"/>
        <v>0</v>
      </c>
      <c r="AT64" s="27">
        <f t="shared" si="364"/>
        <v>0</v>
      </c>
      <c r="AV64" s="27">
        <f t="shared" si="365"/>
        <v>0</v>
      </c>
      <c r="AW64" s="27">
        <f t="shared" si="366"/>
        <v>0</v>
      </c>
      <c r="AX64" s="27">
        <f t="shared" si="367"/>
        <v>0</v>
      </c>
      <c r="AY64" s="27">
        <f t="shared" si="368"/>
        <v>0</v>
      </c>
      <c r="AZ64" s="27">
        <f t="shared" si="369"/>
        <v>0</v>
      </c>
      <c r="BA64" s="27">
        <f t="shared" si="370"/>
        <v>0</v>
      </c>
      <c r="BB64" s="27">
        <f t="shared" si="371"/>
        <v>0</v>
      </c>
      <c r="BD64" s="27">
        <f t="shared" si="372"/>
        <v>0</v>
      </c>
      <c r="BE64" s="27">
        <f t="shared" si="373"/>
        <v>0</v>
      </c>
      <c r="BF64" s="27">
        <f t="shared" si="374"/>
        <v>0</v>
      </c>
      <c r="BG64" s="27">
        <f t="shared" si="375"/>
        <v>0</v>
      </c>
      <c r="BH64" s="27">
        <f t="shared" si="376"/>
        <v>0</v>
      </c>
      <c r="BI64" s="27">
        <f t="shared" si="377"/>
        <v>0</v>
      </c>
      <c r="BJ64" s="27">
        <f t="shared" si="378"/>
        <v>0</v>
      </c>
      <c r="BN64" s="27">
        <f t="shared" si="379"/>
        <v>0</v>
      </c>
      <c r="BO64" s="27">
        <f t="shared" si="380"/>
        <v>0</v>
      </c>
      <c r="BP64" s="27">
        <f t="shared" si="381"/>
        <v>0</v>
      </c>
      <c r="BQ64" s="27">
        <f t="shared" si="382"/>
        <v>0</v>
      </c>
      <c r="BR64" s="27">
        <f t="shared" si="383"/>
        <v>0</v>
      </c>
      <c r="BS64" s="27">
        <f t="shared" si="384"/>
        <v>0</v>
      </c>
      <c r="BT64" s="27">
        <f t="shared" si="385"/>
        <v>0</v>
      </c>
      <c r="BV64" s="27">
        <f t="shared" si="386"/>
        <v>0</v>
      </c>
      <c r="BW64" s="27">
        <f t="shared" si="387"/>
        <v>0</v>
      </c>
      <c r="BX64" s="27">
        <f t="shared" si="388"/>
        <v>0</v>
      </c>
      <c r="BY64" s="27">
        <f t="shared" si="389"/>
        <v>0</v>
      </c>
      <c r="BZ64" s="27">
        <f t="shared" si="390"/>
        <v>0</v>
      </c>
      <c r="CA64" s="27">
        <f t="shared" si="391"/>
        <v>0</v>
      </c>
      <c r="CB64" s="27">
        <f t="shared" si="392"/>
        <v>0</v>
      </c>
      <c r="CD64" s="27">
        <f t="shared" si="393"/>
        <v>0</v>
      </c>
      <c r="CE64" s="27">
        <f t="shared" si="394"/>
        <v>0</v>
      </c>
      <c r="CF64" s="27">
        <f t="shared" si="395"/>
        <v>0</v>
      </c>
      <c r="CG64" s="27">
        <f t="shared" si="396"/>
        <v>0</v>
      </c>
      <c r="CH64" s="27">
        <f t="shared" si="397"/>
        <v>0</v>
      </c>
      <c r="CI64" s="27">
        <f t="shared" si="398"/>
        <v>0</v>
      </c>
      <c r="CJ64" s="27">
        <f t="shared" si="399"/>
        <v>0</v>
      </c>
      <c r="CN64" s="27">
        <f t="shared" si="400"/>
        <v>0</v>
      </c>
      <c r="CO64" s="27">
        <f t="shared" si="401"/>
        <v>0</v>
      </c>
      <c r="CP64" s="27">
        <f t="shared" si="402"/>
        <v>0</v>
      </c>
      <c r="CQ64" s="27">
        <f t="shared" si="403"/>
        <v>0</v>
      </c>
      <c r="CR64" s="27">
        <f t="shared" si="404"/>
        <v>0</v>
      </c>
      <c r="CS64" s="27">
        <f t="shared" si="405"/>
        <v>0</v>
      </c>
      <c r="CT64" s="27">
        <f t="shared" si="406"/>
        <v>0</v>
      </c>
      <c r="CV64" s="27">
        <f t="shared" si="407"/>
        <v>0</v>
      </c>
      <c r="CW64" s="27">
        <f t="shared" si="408"/>
        <v>0</v>
      </c>
      <c r="CX64" s="27">
        <f t="shared" si="409"/>
        <v>0</v>
      </c>
      <c r="CY64" s="27">
        <f t="shared" si="410"/>
        <v>0</v>
      </c>
      <c r="CZ64" s="27">
        <f t="shared" si="411"/>
        <v>0</v>
      </c>
      <c r="DA64" s="27">
        <f t="shared" si="412"/>
        <v>0</v>
      </c>
      <c r="DB64" s="27">
        <f t="shared" si="413"/>
        <v>0</v>
      </c>
      <c r="DD64" s="27">
        <f t="shared" si="414"/>
        <v>0</v>
      </c>
      <c r="DE64" s="27">
        <f t="shared" si="415"/>
        <v>0</v>
      </c>
      <c r="DF64" s="27">
        <f t="shared" si="416"/>
        <v>0</v>
      </c>
      <c r="DG64" s="27">
        <f t="shared" si="417"/>
        <v>0</v>
      </c>
      <c r="DH64" s="27">
        <f t="shared" si="418"/>
        <v>0</v>
      </c>
      <c r="DI64" s="27">
        <f t="shared" si="419"/>
        <v>0</v>
      </c>
      <c r="DJ64" s="27">
        <f t="shared" si="420"/>
        <v>0</v>
      </c>
      <c r="DN64" s="27">
        <f t="shared" si="421"/>
        <v>347.80463679922423</v>
      </c>
      <c r="DO64" s="27">
        <f t="shared" si="422"/>
        <v>210.94580876158497</v>
      </c>
      <c r="DP64" s="27">
        <f t="shared" si="423"/>
        <v>113.64489809540629</v>
      </c>
      <c r="DQ64" s="27">
        <f t="shared" si="424"/>
        <v>210.0780183532006</v>
      </c>
      <c r="DR64" s="27">
        <f t="shared" si="425"/>
        <v>122.69670186807171</v>
      </c>
      <c r="DS64" s="27">
        <f t="shared" si="426"/>
        <v>126.50450970546916</v>
      </c>
      <c r="DT64" s="27">
        <f t="shared" si="427"/>
        <v>213.65916373242644</v>
      </c>
      <c r="DV64" s="27">
        <f t="shared" si="428"/>
        <v>176.13922841036944</v>
      </c>
      <c r="DW64" s="27">
        <f t="shared" si="429"/>
        <v>82.535067129551649</v>
      </c>
      <c r="DX64" s="27">
        <f t="shared" si="430"/>
        <v>76.810553717916463</v>
      </c>
      <c r="DY64" s="27">
        <f t="shared" si="431"/>
        <v>64.141270097160429</v>
      </c>
      <c r="DZ64" s="27">
        <f t="shared" si="432"/>
        <v>104.03052462028216</v>
      </c>
      <c r="EA64" s="27">
        <f t="shared" si="433"/>
        <v>73.363476581970446</v>
      </c>
      <c r="EB64" s="27">
        <f t="shared" si="434"/>
        <v>96.852520745116507</v>
      </c>
      <c r="ED64" s="27">
        <f t="shared" si="435"/>
        <v>216.51700741108249</v>
      </c>
      <c r="EE64" s="27">
        <f t="shared" si="436"/>
        <v>93.252419099302486</v>
      </c>
      <c r="EF64" s="27">
        <f t="shared" si="437"/>
        <v>80.44460241777962</v>
      </c>
      <c r="EG64" s="27">
        <f t="shared" si="438"/>
        <v>72.502956474263613</v>
      </c>
      <c r="EH64" s="27">
        <f t="shared" si="439"/>
        <v>108.34062750707488</v>
      </c>
      <c r="EI64" s="27">
        <f t="shared" si="440"/>
        <v>76.847057132187942</v>
      </c>
      <c r="EJ64" s="27">
        <f t="shared" si="441"/>
        <v>113.01081717681986</v>
      </c>
      <c r="EN64" s="27">
        <f t="shared" si="442"/>
        <v>695.60927359844845</v>
      </c>
      <c r="EO64" s="27">
        <f t="shared" si="443"/>
        <v>421.89161752316994</v>
      </c>
      <c r="EP64" s="27">
        <f t="shared" si="444"/>
        <v>227.28979619081258</v>
      </c>
      <c r="EQ64" s="27">
        <f t="shared" si="445"/>
        <v>420.15603670640121</v>
      </c>
      <c r="ER64" s="27">
        <f t="shared" si="446"/>
        <v>245.39340373614343</v>
      </c>
      <c r="ES64" s="27">
        <f t="shared" si="447"/>
        <v>253.00901941093832</v>
      </c>
      <c r="ET64" s="27">
        <f t="shared" si="448"/>
        <v>427.31832746485287</v>
      </c>
      <c r="EV64" s="27">
        <f t="shared" si="449"/>
        <v>352.27845682073888</v>
      </c>
      <c r="EW64" s="27">
        <f t="shared" si="450"/>
        <v>165.0701342591033</v>
      </c>
      <c r="EX64" s="27">
        <f t="shared" si="451"/>
        <v>153.62110743583293</v>
      </c>
      <c r="EY64" s="27">
        <f t="shared" si="452"/>
        <v>128.28254019432086</v>
      </c>
      <c r="EZ64" s="27">
        <f t="shared" si="453"/>
        <v>208.06104924056433</v>
      </c>
      <c r="FA64" s="27">
        <f t="shared" si="454"/>
        <v>146.72695316394089</v>
      </c>
      <c r="FB64" s="27">
        <f t="shared" si="455"/>
        <v>193.70504149023301</v>
      </c>
      <c r="FD64" s="27">
        <f t="shared" si="456"/>
        <v>433.03401482216498</v>
      </c>
      <c r="FE64" s="27">
        <f t="shared" si="457"/>
        <v>186.50483819860497</v>
      </c>
      <c r="FF64" s="27">
        <f t="shared" si="458"/>
        <v>160.88920483555924</v>
      </c>
      <c r="FG64" s="27">
        <f t="shared" si="459"/>
        <v>145.00591294852723</v>
      </c>
      <c r="FH64" s="27">
        <f t="shared" si="460"/>
        <v>216.68125501414977</v>
      </c>
      <c r="FI64" s="27">
        <f t="shared" si="461"/>
        <v>153.69411426437588</v>
      </c>
      <c r="FJ64" s="27">
        <f t="shared" si="462"/>
        <v>226.02163435363971</v>
      </c>
      <c r="FN64" s="27">
        <f t="shared" si="463"/>
        <v>695.60927359844845</v>
      </c>
      <c r="FO64" s="27">
        <f t="shared" si="464"/>
        <v>421.89161752316994</v>
      </c>
      <c r="FP64" s="27">
        <f t="shared" si="465"/>
        <v>227.28979619081258</v>
      </c>
      <c r="FQ64" s="27">
        <f t="shared" si="466"/>
        <v>420.15603670640121</v>
      </c>
      <c r="FR64" s="27">
        <f t="shared" si="467"/>
        <v>245.39340373614343</v>
      </c>
      <c r="FS64" s="27">
        <f t="shared" si="468"/>
        <v>253.00901941093832</v>
      </c>
      <c r="FT64" s="27">
        <f t="shared" si="469"/>
        <v>427.31832746485287</v>
      </c>
      <c r="FV64" s="27">
        <f t="shared" si="470"/>
        <v>352.27845682073888</v>
      </c>
      <c r="FW64" s="27">
        <f t="shared" si="471"/>
        <v>165.0701342591033</v>
      </c>
      <c r="FX64" s="27">
        <f t="shared" si="472"/>
        <v>153.62110743583293</v>
      </c>
      <c r="FY64" s="27">
        <f t="shared" si="473"/>
        <v>128.28254019432086</v>
      </c>
      <c r="FZ64" s="27">
        <f t="shared" si="474"/>
        <v>208.06104924056433</v>
      </c>
      <c r="GA64" s="27">
        <f t="shared" si="475"/>
        <v>146.72695316394089</v>
      </c>
      <c r="GB64" s="27">
        <f t="shared" si="476"/>
        <v>193.70504149023301</v>
      </c>
      <c r="GD64" s="27">
        <f t="shared" si="477"/>
        <v>433.03401482216498</v>
      </c>
      <c r="GE64" s="27">
        <f t="shared" si="478"/>
        <v>186.50483819860497</v>
      </c>
      <c r="GF64" s="27">
        <f t="shared" si="479"/>
        <v>160.88920483555924</v>
      </c>
      <c r="GG64" s="27">
        <f t="shared" si="480"/>
        <v>145.00591294852723</v>
      </c>
      <c r="GH64" s="27">
        <f t="shared" si="481"/>
        <v>216.68125501414977</v>
      </c>
      <c r="GI64" s="27">
        <f t="shared" si="482"/>
        <v>153.69411426437588</v>
      </c>
      <c r="GJ64" s="27">
        <f t="shared" si="483"/>
        <v>226.02163435363971</v>
      </c>
      <c r="GN64" s="27">
        <f t="shared" si="484"/>
        <v>695.60927359844845</v>
      </c>
      <c r="GO64" s="27">
        <f t="shared" si="485"/>
        <v>421.89161752316994</v>
      </c>
      <c r="GP64" s="27">
        <f t="shared" si="486"/>
        <v>227.28979619081258</v>
      </c>
      <c r="GQ64" s="27">
        <f t="shared" si="487"/>
        <v>420.15603670640121</v>
      </c>
      <c r="GR64" s="27">
        <f t="shared" si="488"/>
        <v>245.39340373614343</v>
      </c>
      <c r="GS64" s="27">
        <f t="shared" si="489"/>
        <v>253.00901941093832</v>
      </c>
      <c r="GT64" s="27">
        <f t="shared" si="490"/>
        <v>427.31832746485287</v>
      </c>
      <c r="GV64" s="27">
        <f t="shared" si="491"/>
        <v>352.27845682073888</v>
      </c>
      <c r="GW64" s="27">
        <f t="shared" si="492"/>
        <v>165.0701342591033</v>
      </c>
      <c r="GX64" s="27">
        <f t="shared" si="493"/>
        <v>153.62110743583293</v>
      </c>
      <c r="GY64" s="27">
        <f t="shared" si="494"/>
        <v>128.28254019432086</v>
      </c>
      <c r="GZ64" s="27">
        <f t="shared" si="495"/>
        <v>208.06104924056433</v>
      </c>
      <c r="HA64" s="27">
        <f t="shared" si="496"/>
        <v>146.72695316394089</v>
      </c>
      <c r="HB64" s="27">
        <f t="shared" si="497"/>
        <v>193.70504149023301</v>
      </c>
      <c r="HD64" s="27">
        <f t="shared" si="498"/>
        <v>433.03401482216498</v>
      </c>
      <c r="HE64" s="27">
        <f t="shared" si="499"/>
        <v>186.50483819860497</v>
      </c>
      <c r="HF64" s="27">
        <f t="shared" si="500"/>
        <v>160.88920483555924</v>
      </c>
      <c r="HG64" s="27">
        <f t="shared" si="501"/>
        <v>145.00591294852723</v>
      </c>
      <c r="HH64" s="27">
        <f t="shared" si="502"/>
        <v>216.68125501414977</v>
      </c>
      <c r="HI64" s="27">
        <f t="shared" si="503"/>
        <v>153.69411426437588</v>
      </c>
      <c r="HJ64" s="27">
        <f t="shared" si="504"/>
        <v>226.02163435363971</v>
      </c>
      <c r="HN64" s="27">
        <f t="shared" si="347"/>
        <v>695.60927359844845</v>
      </c>
      <c r="HO64" s="27">
        <f t="shared" si="505"/>
        <v>421.89161752316994</v>
      </c>
      <c r="HP64" s="27">
        <f t="shared" si="506"/>
        <v>227.28979619081258</v>
      </c>
      <c r="HQ64" s="27">
        <f t="shared" si="507"/>
        <v>420.15603670640121</v>
      </c>
      <c r="HR64" s="27">
        <f t="shared" si="508"/>
        <v>245.39340373614343</v>
      </c>
      <c r="HS64" s="27">
        <f t="shared" si="509"/>
        <v>253.00901941093832</v>
      </c>
      <c r="HT64" s="27">
        <f t="shared" si="510"/>
        <v>427.31832746485287</v>
      </c>
      <c r="HV64" s="27">
        <f t="shared" si="511"/>
        <v>352.27845682073888</v>
      </c>
      <c r="HW64" s="27">
        <f t="shared" si="512"/>
        <v>165.0701342591033</v>
      </c>
      <c r="HX64" s="27">
        <f t="shared" si="513"/>
        <v>153.62110743583293</v>
      </c>
      <c r="HY64" s="27">
        <f t="shared" si="514"/>
        <v>128.28254019432086</v>
      </c>
      <c r="HZ64" s="27">
        <f t="shared" si="515"/>
        <v>208.06104924056433</v>
      </c>
      <c r="IA64" s="27">
        <f t="shared" si="516"/>
        <v>146.72695316394089</v>
      </c>
      <c r="IB64" s="27">
        <f t="shared" si="517"/>
        <v>193.70504149023301</v>
      </c>
      <c r="ID64" s="27">
        <f t="shared" si="518"/>
        <v>433.03401482216498</v>
      </c>
      <c r="IE64" s="27">
        <f t="shared" si="519"/>
        <v>186.50483819860497</v>
      </c>
      <c r="IF64" s="27">
        <f t="shared" si="520"/>
        <v>160.88920483555924</v>
      </c>
      <c r="IG64" s="27">
        <f t="shared" si="521"/>
        <v>145.00591294852723</v>
      </c>
      <c r="IH64" s="27">
        <f t="shared" si="522"/>
        <v>216.68125501414977</v>
      </c>
      <c r="II64" s="27">
        <f t="shared" si="523"/>
        <v>153.69411426437588</v>
      </c>
      <c r="IJ64" s="27">
        <f t="shared" si="524"/>
        <v>226.02163435363971</v>
      </c>
      <c r="IN64" s="27">
        <f t="shared" si="351"/>
        <v>695.60927359844845</v>
      </c>
      <c r="IO64" s="27">
        <f t="shared" si="525"/>
        <v>421.89161752316994</v>
      </c>
      <c r="IP64" s="27">
        <f t="shared" si="526"/>
        <v>227.28979619081258</v>
      </c>
      <c r="IQ64" s="27">
        <f t="shared" si="527"/>
        <v>420.15603670640121</v>
      </c>
      <c r="IR64" s="27">
        <f t="shared" si="528"/>
        <v>245.39340373614343</v>
      </c>
      <c r="IS64" s="27">
        <f t="shared" si="529"/>
        <v>253.00901941093832</v>
      </c>
      <c r="IT64" s="27">
        <f t="shared" si="530"/>
        <v>427.31832746485287</v>
      </c>
      <c r="IV64" s="27">
        <f t="shared" si="531"/>
        <v>352.27845682073888</v>
      </c>
      <c r="IW64" s="27">
        <f t="shared" si="532"/>
        <v>165.0701342591033</v>
      </c>
      <c r="IX64" s="27">
        <f t="shared" si="533"/>
        <v>153.62110743583293</v>
      </c>
      <c r="IY64" s="27">
        <f t="shared" si="534"/>
        <v>128.28254019432086</v>
      </c>
      <c r="IZ64" s="27">
        <f t="shared" si="535"/>
        <v>208.06104924056433</v>
      </c>
      <c r="JA64" s="27">
        <f t="shared" si="536"/>
        <v>146.72695316394089</v>
      </c>
      <c r="JB64" s="27">
        <f t="shared" si="537"/>
        <v>193.70504149023301</v>
      </c>
      <c r="JD64" s="27">
        <f t="shared" si="538"/>
        <v>433.03401482216498</v>
      </c>
      <c r="JE64" s="27">
        <f t="shared" si="539"/>
        <v>186.50483819860497</v>
      </c>
      <c r="JF64" s="27">
        <f t="shared" si="540"/>
        <v>160.88920483555924</v>
      </c>
      <c r="JG64" s="27">
        <f t="shared" si="541"/>
        <v>145.00591294852723</v>
      </c>
      <c r="JH64" s="27">
        <f t="shared" si="542"/>
        <v>216.68125501414977</v>
      </c>
      <c r="JI64" s="27">
        <f t="shared" si="543"/>
        <v>153.69411426437588</v>
      </c>
      <c r="JJ64" s="27">
        <f t="shared" si="544"/>
        <v>226.02163435363971</v>
      </c>
      <c r="JN64" s="27">
        <f t="shared" si="355"/>
        <v>695.60927359844845</v>
      </c>
      <c r="JO64" s="27">
        <f t="shared" si="545"/>
        <v>421.89161752316994</v>
      </c>
      <c r="JP64" s="27">
        <f t="shared" si="546"/>
        <v>227.28979619081258</v>
      </c>
      <c r="JQ64" s="27">
        <f t="shared" si="547"/>
        <v>420.15603670640121</v>
      </c>
      <c r="JR64" s="27">
        <f t="shared" si="548"/>
        <v>245.39340373614343</v>
      </c>
      <c r="JS64" s="27">
        <f t="shared" si="549"/>
        <v>253.00901941093832</v>
      </c>
      <c r="JT64" s="27">
        <f t="shared" si="550"/>
        <v>427.31832746485287</v>
      </c>
      <c r="JV64" s="27">
        <f t="shared" si="551"/>
        <v>352.27845682073888</v>
      </c>
      <c r="JW64" s="27">
        <f t="shared" si="552"/>
        <v>165.0701342591033</v>
      </c>
      <c r="JX64" s="27">
        <f t="shared" si="553"/>
        <v>153.62110743583293</v>
      </c>
      <c r="JY64" s="27">
        <f t="shared" si="554"/>
        <v>128.28254019432086</v>
      </c>
      <c r="JZ64" s="27">
        <f t="shared" si="555"/>
        <v>208.06104924056433</v>
      </c>
      <c r="KA64" s="27">
        <f t="shared" si="556"/>
        <v>146.72695316394089</v>
      </c>
      <c r="KB64" s="27">
        <f t="shared" si="557"/>
        <v>193.70504149023301</v>
      </c>
      <c r="KD64" s="27">
        <f t="shared" si="558"/>
        <v>433.03401482216498</v>
      </c>
      <c r="KE64" s="27">
        <f t="shared" si="559"/>
        <v>186.50483819860497</v>
      </c>
      <c r="KF64" s="27">
        <f t="shared" si="560"/>
        <v>160.88920483555924</v>
      </c>
      <c r="KG64" s="27">
        <f t="shared" si="561"/>
        <v>145.00591294852723</v>
      </c>
      <c r="KH64" s="27">
        <f t="shared" si="562"/>
        <v>216.68125501414977</v>
      </c>
      <c r="KI64" s="27">
        <f t="shared" si="563"/>
        <v>153.69411426437588</v>
      </c>
      <c r="KJ64" s="27">
        <f t="shared" si="564"/>
        <v>226.02163435363971</v>
      </c>
    </row>
    <row r="65" spans="1:296" x14ac:dyDescent="0.35">
      <c r="A65" s="32" t="s">
        <v>98</v>
      </c>
      <c r="B65" s="32"/>
      <c r="C65" s="32" t="s">
        <v>89</v>
      </c>
      <c r="D65" s="32"/>
      <c r="E65" s="32"/>
      <c r="F65" t="s">
        <v>233</v>
      </c>
      <c r="G65" t="s">
        <v>233</v>
      </c>
      <c r="H65" t="s">
        <v>233</v>
      </c>
      <c r="I65" t="s">
        <v>233</v>
      </c>
      <c r="J65" t="s">
        <v>233</v>
      </c>
      <c r="K65" t="s">
        <v>233</v>
      </c>
      <c r="L65" t="s">
        <v>47</v>
      </c>
      <c r="M65" t="s">
        <v>47</v>
      </c>
      <c r="N65" s="27">
        <f>[14]TRAC_rates!F73</f>
        <v>42.210722433792519</v>
      </c>
      <c r="O65" s="27">
        <f>[14]TRAC_rates!G73</f>
        <v>81.461533637425418</v>
      </c>
      <c r="P65" s="27">
        <f>[14]TRAC_rates!H73</f>
        <v>95.022517221714423</v>
      </c>
      <c r="Q65" s="27">
        <f>[14]TRAC_rates!I73</f>
        <v>53.899921514559367</v>
      </c>
      <c r="R65" s="27">
        <f>[14]TRAC_rates!J73</f>
        <v>48.680398796670417</v>
      </c>
      <c r="S65" s="27">
        <f>[14]TRAC_rates!K73</f>
        <v>120.64915575374097</v>
      </c>
      <c r="T65" s="27">
        <f>[14]TRAC_rates!L73</f>
        <v>58.235871028340497</v>
      </c>
      <c r="V65" s="27">
        <f>[14]TRAC_rates!N73</f>
        <v>34.014949190631675</v>
      </c>
      <c r="W65" s="27">
        <f>[14]TRAC_rates!O73</f>
        <v>58.214365917789436</v>
      </c>
      <c r="X65" s="27">
        <f>[14]TRAC_rates!P73</f>
        <v>49.89290484190829</v>
      </c>
      <c r="Y65" s="27">
        <f>[14]TRAC_rates!Q73</f>
        <v>42.336412341247147</v>
      </c>
      <c r="Z65" s="27">
        <f>[14]TRAC_rates!R73</f>
        <v>41.873722852290541</v>
      </c>
      <c r="AA65" s="27">
        <f>[14]TRAC_rates!S73</f>
        <v>72.90497891051578</v>
      </c>
      <c r="AB65" s="27">
        <f>[14]TRAC_rates!T73</f>
        <v>46.80727078081172</v>
      </c>
      <c r="AD65" s="27">
        <f>[14]TRAC_rates!V73</f>
        <v>35.942694121064562</v>
      </c>
      <c r="AE65" s="27">
        <f>[14]TRAC_rates!W73</f>
        <v>60.154609199501124</v>
      </c>
      <c r="AF65" s="27">
        <f>[14]TRAC_rates!X73</f>
        <v>54.34535844101152</v>
      </c>
      <c r="AG65" s="27">
        <f>[14]TRAC_rates!Y73</f>
        <v>42.998962646646255</v>
      </c>
      <c r="AH65" s="27">
        <f>[14]TRAC_rates!Z73</f>
        <v>43.445414433693919</v>
      </c>
      <c r="AI65" s="27">
        <f>[14]TRAC_rates!AA73</f>
        <v>76.034776659285129</v>
      </c>
      <c r="AJ65" s="27">
        <f>[14]TRAC_rates!AB73</f>
        <v>48.388231468287962</v>
      </c>
      <c r="AN65" s="27">
        <f t="shared" si="325"/>
        <v>42.210722433792519</v>
      </c>
      <c r="AO65" s="27">
        <f t="shared" si="359"/>
        <v>81.461533637425418</v>
      </c>
      <c r="AP65" s="27">
        <f t="shared" si="360"/>
        <v>95.022517221714423</v>
      </c>
      <c r="AQ65" s="27">
        <f t="shared" si="361"/>
        <v>53.899921514559367</v>
      </c>
      <c r="AR65" s="27">
        <f t="shared" si="362"/>
        <v>48.680398796670417</v>
      </c>
      <c r="AS65" s="27">
        <f t="shared" si="363"/>
        <v>120.64915575374097</v>
      </c>
      <c r="AT65" s="27">
        <f t="shared" si="364"/>
        <v>58.235871028340497</v>
      </c>
      <c r="AV65" s="27">
        <f t="shared" si="365"/>
        <v>34.014949190631675</v>
      </c>
      <c r="AW65" s="27">
        <f t="shared" si="366"/>
        <v>58.214365917789436</v>
      </c>
      <c r="AX65" s="27">
        <f t="shared" si="367"/>
        <v>49.89290484190829</v>
      </c>
      <c r="AY65" s="27">
        <f t="shared" si="368"/>
        <v>42.336412341247147</v>
      </c>
      <c r="AZ65" s="27">
        <f t="shared" si="369"/>
        <v>41.873722852290541</v>
      </c>
      <c r="BA65" s="27">
        <f t="shared" si="370"/>
        <v>72.90497891051578</v>
      </c>
      <c r="BB65" s="27">
        <f t="shared" si="371"/>
        <v>46.80727078081172</v>
      </c>
      <c r="BD65" s="27">
        <f t="shared" si="372"/>
        <v>35.942694121064562</v>
      </c>
      <c r="BE65" s="27">
        <f t="shared" si="373"/>
        <v>60.154609199501124</v>
      </c>
      <c r="BF65" s="27">
        <f t="shared" si="374"/>
        <v>54.34535844101152</v>
      </c>
      <c r="BG65" s="27">
        <f t="shared" si="375"/>
        <v>42.998962646646255</v>
      </c>
      <c r="BH65" s="27">
        <f t="shared" si="376"/>
        <v>43.445414433693919</v>
      </c>
      <c r="BI65" s="27">
        <f t="shared" si="377"/>
        <v>76.034776659285129</v>
      </c>
      <c r="BJ65" s="27">
        <f t="shared" si="378"/>
        <v>48.388231468287962</v>
      </c>
      <c r="BN65" s="27">
        <f t="shared" si="379"/>
        <v>42.540707186102757</v>
      </c>
      <c r="BO65" s="27">
        <f t="shared" si="380"/>
        <v>82.098363865629182</v>
      </c>
      <c r="BP65" s="27">
        <f t="shared" si="381"/>
        <v>95.765361219669785</v>
      </c>
      <c r="BQ65" s="27">
        <f t="shared" si="382"/>
        <v>54.321287253523458</v>
      </c>
      <c r="BR65" s="27">
        <f t="shared" si="383"/>
        <v>49.060960616347373</v>
      </c>
      <c r="BS65" s="27">
        <f t="shared" si="384"/>
        <v>121.59233747351095</v>
      </c>
      <c r="BT65" s="27">
        <f t="shared" si="385"/>
        <v>58.691133302209408</v>
      </c>
      <c r="BV65" s="27">
        <f t="shared" si="386"/>
        <v>34.280863013858024</v>
      </c>
      <c r="BW65" s="27">
        <f t="shared" si="387"/>
        <v>58.669460074218762</v>
      </c>
      <c r="BX65" s="27">
        <f t="shared" si="388"/>
        <v>50.282945497386741</v>
      </c>
      <c r="BY65" s="27">
        <f t="shared" si="389"/>
        <v>42.667379681643723</v>
      </c>
      <c r="BZ65" s="27">
        <f t="shared" si="390"/>
        <v>42.201073090974411</v>
      </c>
      <c r="CA65" s="27">
        <f t="shared" si="391"/>
        <v>73.474917779619574</v>
      </c>
      <c r="CB65" s="27">
        <f t="shared" si="392"/>
        <v>47.173189314405903</v>
      </c>
      <c r="CD65" s="27">
        <f t="shared" si="393"/>
        <v>36.223678201247161</v>
      </c>
      <c r="CE65" s="27">
        <f t="shared" si="394"/>
        <v>60.624871319467239</v>
      </c>
      <c r="CF65" s="27">
        <f t="shared" si="395"/>
        <v>54.770206408787871</v>
      </c>
      <c r="CG65" s="27">
        <f t="shared" si="396"/>
        <v>43.335109512192233</v>
      </c>
      <c r="CH65" s="27">
        <f t="shared" si="397"/>
        <v>43.785051461783276</v>
      </c>
      <c r="CI65" s="27">
        <f t="shared" si="398"/>
        <v>76.629182902443674</v>
      </c>
      <c r="CJ65" s="27">
        <f t="shared" si="399"/>
        <v>48.76650925305789</v>
      </c>
      <c r="CN65" s="27">
        <f t="shared" si="400"/>
        <v>39.753261087845736</v>
      </c>
      <c r="CO65" s="27">
        <f t="shared" si="401"/>
        <v>76.71893368762565</v>
      </c>
      <c r="CP65" s="27">
        <f t="shared" si="402"/>
        <v>89.490411879684515</v>
      </c>
      <c r="CQ65" s="27">
        <f t="shared" si="403"/>
        <v>50.761927989825132</v>
      </c>
      <c r="CR65" s="27">
        <f t="shared" si="404"/>
        <v>45.846280083451717</v>
      </c>
      <c r="CS65" s="27">
        <f t="shared" si="405"/>
        <v>113.62509599852176</v>
      </c>
      <c r="CT65" s="27">
        <f t="shared" si="406"/>
        <v>54.845443342006526</v>
      </c>
      <c r="CV65" s="27">
        <f t="shared" si="407"/>
        <v>32.034636653895717</v>
      </c>
      <c r="CW65" s="27">
        <f t="shared" si="408"/>
        <v>54.825190235090382</v>
      </c>
      <c r="CX65" s="27">
        <f t="shared" si="409"/>
        <v>46.988195374348145</v>
      </c>
      <c r="CY65" s="27">
        <f t="shared" si="410"/>
        <v>39.871633468583553</v>
      </c>
      <c r="CZ65" s="27">
        <f t="shared" si="411"/>
        <v>39.435881247428277</v>
      </c>
      <c r="DA65" s="27">
        <f t="shared" si="412"/>
        <v>68.660532066928297</v>
      </c>
      <c r="DB65" s="27">
        <f t="shared" si="413"/>
        <v>44.082203498830729</v>
      </c>
      <c r="DD65" s="27">
        <f t="shared" si="414"/>
        <v>33.850150417027116</v>
      </c>
      <c r="DE65" s="27">
        <f t="shared" si="415"/>
        <v>56.652474709380137</v>
      </c>
      <c r="DF65" s="27">
        <f t="shared" si="416"/>
        <v>51.181432073490001</v>
      </c>
      <c r="DG65" s="27">
        <f t="shared" si="417"/>
        <v>40.495610831578809</v>
      </c>
      <c r="DH65" s="27">
        <f t="shared" si="418"/>
        <v>40.916070691783254</v>
      </c>
      <c r="DI65" s="27">
        <f t="shared" si="419"/>
        <v>71.608116469306921</v>
      </c>
      <c r="DJ65" s="27">
        <f t="shared" si="420"/>
        <v>45.57112241220495</v>
      </c>
      <c r="DN65" s="27">
        <f t="shared" si="421"/>
        <v>42.210722433792519</v>
      </c>
      <c r="DO65" s="27">
        <f t="shared" si="422"/>
        <v>81.461533637425418</v>
      </c>
      <c r="DP65" s="27">
        <f t="shared" si="423"/>
        <v>95.022517221714423</v>
      </c>
      <c r="DQ65" s="27">
        <f t="shared" si="424"/>
        <v>53.899921514559367</v>
      </c>
      <c r="DR65" s="27">
        <f t="shared" si="425"/>
        <v>48.680398796670417</v>
      </c>
      <c r="DS65" s="27">
        <f t="shared" si="426"/>
        <v>120.64915575374097</v>
      </c>
      <c r="DT65" s="27">
        <f t="shared" si="427"/>
        <v>58.235871028340497</v>
      </c>
      <c r="DV65" s="27">
        <f t="shared" si="428"/>
        <v>34.014949190631675</v>
      </c>
      <c r="DW65" s="27">
        <f t="shared" si="429"/>
        <v>58.214365917789436</v>
      </c>
      <c r="DX65" s="27">
        <f t="shared" si="430"/>
        <v>49.89290484190829</v>
      </c>
      <c r="DY65" s="27">
        <f t="shared" si="431"/>
        <v>42.336412341247147</v>
      </c>
      <c r="DZ65" s="27">
        <f t="shared" si="432"/>
        <v>41.873722852290541</v>
      </c>
      <c r="EA65" s="27">
        <f t="shared" si="433"/>
        <v>72.90497891051578</v>
      </c>
      <c r="EB65" s="27">
        <f t="shared" si="434"/>
        <v>46.80727078081172</v>
      </c>
      <c r="ED65" s="27">
        <f t="shared" si="435"/>
        <v>35.942694121064562</v>
      </c>
      <c r="EE65" s="27">
        <f t="shared" si="436"/>
        <v>60.154609199501124</v>
      </c>
      <c r="EF65" s="27">
        <f t="shared" si="437"/>
        <v>54.34535844101152</v>
      </c>
      <c r="EG65" s="27">
        <f t="shared" si="438"/>
        <v>42.998962646646255</v>
      </c>
      <c r="EH65" s="27">
        <f t="shared" si="439"/>
        <v>43.445414433693919</v>
      </c>
      <c r="EI65" s="27">
        <f t="shared" si="440"/>
        <v>76.034776659285129</v>
      </c>
      <c r="EJ65" s="27">
        <f t="shared" si="441"/>
        <v>48.388231468287962</v>
      </c>
      <c r="EN65" s="27">
        <f t="shared" si="442"/>
        <v>42.540707186102757</v>
      </c>
      <c r="EO65" s="27">
        <f t="shared" si="443"/>
        <v>82.098363865629182</v>
      </c>
      <c r="EP65" s="27">
        <f t="shared" si="444"/>
        <v>95.765361219669785</v>
      </c>
      <c r="EQ65" s="27">
        <f t="shared" si="445"/>
        <v>54.321287253523458</v>
      </c>
      <c r="ER65" s="27">
        <f t="shared" si="446"/>
        <v>49.060960616347373</v>
      </c>
      <c r="ES65" s="27">
        <f t="shared" si="447"/>
        <v>121.59233747351095</v>
      </c>
      <c r="ET65" s="27">
        <f t="shared" si="448"/>
        <v>58.691133302209408</v>
      </c>
      <c r="EV65" s="27">
        <f t="shared" si="449"/>
        <v>34.280863013858024</v>
      </c>
      <c r="EW65" s="27">
        <f t="shared" si="450"/>
        <v>58.669460074218762</v>
      </c>
      <c r="EX65" s="27">
        <f t="shared" si="451"/>
        <v>50.282945497386741</v>
      </c>
      <c r="EY65" s="27">
        <f t="shared" si="452"/>
        <v>42.667379681643723</v>
      </c>
      <c r="EZ65" s="27">
        <f t="shared" si="453"/>
        <v>42.201073090974411</v>
      </c>
      <c r="FA65" s="27">
        <f t="shared" si="454"/>
        <v>73.474917779619574</v>
      </c>
      <c r="FB65" s="27">
        <f t="shared" si="455"/>
        <v>47.173189314405903</v>
      </c>
      <c r="FD65" s="27">
        <f t="shared" si="456"/>
        <v>36.223678201247161</v>
      </c>
      <c r="FE65" s="27">
        <f t="shared" si="457"/>
        <v>60.624871319467239</v>
      </c>
      <c r="FF65" s="27">
        <f t="shared" si="458"/>
        <v>54.770206408787871</v>
      </c>
      <c r="FG65" s="27">
        <f t="shared" si="459"/>
        <v>43.335109512192233</v>
      </c>
      <c r="FH65" s="27">
        <f t="shared" si="460"/>
        <v>43.785051461783276</v>
      </c>
      <c r="FI65" s="27">
        <f t="shared" si="461"/>
        <v>76.629182902443674</v>
      </c>
      <c r="FJ65" s="27">
        <f t="shared" si="462"/>
        <v>48.76650925305789</v>
      </c>
      <c r="FN65" s="27">
        <f t="shared" si="463"/>
        <v>39.753261087845736</v>
      </c>
      <c r="FO65" s="27">
        <f t="shared" si="464"/>
        <v>76.71893368762565</v>
      </c>
      <c r="FP65" s="27">
        <f t="shared" si="465"/>
        <v>89.490411879684515</v>
      </c>
      <c r="FQ65" s="27">
        <f t="shared" si="466"/>
        <v>50.761927989825132</v>
      </c>
      <c r="FR65" s="27">
        <f t="shared" si="467"/>
        <v>45.846280083451717</v>
      </c>
      <c r="FS65" s="27">
        <f t="shared" si="468"/>
        <v>113.62509599852176</v>
      </c>
      <c r="FT65" s="27">
        <f t="shared" si="469"/>
        <v>54.845443342006526</v>
      </c>
      <c r="FV65" s="27">
        <f t="shared" si="470"/>
        <v>32.034636653895717</v>
      </c>
      <c r="FW65" s="27">
        <f t="shared" si="471"/>
        <v>54.825190235090382</v>
      </c>
      <c r="FX65" s="27">
        <f t="shared" si="472"/>
        <v>46.988195374348145</v>
      </c>
      <c r="FY65" s="27">
        <f t="shared" si="473"/>
        <v>39.871633468583553</v>
      </c>
      <c r="FZ65" s="27">
        <f t="shared" si="474"/>
        <v>39.435881247428277</v>
      </c>
      <c r="GA65" s="27">
        <f t="shared" si="475"/>
        <v>68.660532066928297</v>
      </c>
      <c r="GB65" s="27">
        <f t="shared" si="476"/>
        <v>44.082203498830729</v>
      </c>
      <c r="GD65" s="27">
        <f t="shared" si="477"/>
        <v>33.850150417027116</v>
      </c>
      <c r="GE65" s="27">
        <f t="shared" si="478"/>
        <v>56.652474709380137</v>
      </c>
      <c r="GF65" s="27">
        <f t="shared" si="479"/>
        <v>51.181432073490001</v>
      </c>
      <c r="GG65" s="27">
        <f t="shared" si="480"/>
        <v>40.495610831578809</v>
      </c>
      <c r="GH65" s="27">
        <f t="shared" si="481"/>
        <v>40.916070691783254</v>
      </c>
      <c r="GI65" s="27">
        <f t="shared" si="482"/>
        <v>71.608116469306921</v>
      </c>
      <c r="GJ65" s="27">
        <f t="shared" si="483"/>
        <v>45.57112241220495</v>
      </c>
      <c r="GN65" s="27">
        <f t="shared" si="484"/>
        <v>42.210722433792519</v>
      </c>
      <c r="GO65" s="27">
        <f t="shared" si="485"/>
        <v>81.461533637425418</v>
      </c>
      <c r="GP65" s="27">
        <f t="shared" si="486"/>
        <v>95.022517221714423</v>
      </c>
      <c r="GQ65" s="27">
        <f t="shared" si="487"/>
        <v>53.899921514559367</v>
      </c>
      <c r="GR65" s="27">
        <f t="shared" si="488"/>
        <v>48.680398796670417</v>
      </c>
      <c r="GS65" s="27">
        <f t="shared" si="489"/>
        <v>120.64915575374097</v>
      </c>
      <c r="GT65" s="27">
        <f t="shared" si="490"/>
        <v>58.235871028340497</v>
      </c>
      <c r="GV65" s="27">
        <f t="shared" si="491"/>
        <v>34.014949190631675</v>
      </c>
      <c r="GW65" s="27">
        <f t="shared" si="492"/>
        <v>58.214365917789436</v>
      </c>
      <c r="GX65" s="27">
        <f t="shared" si="493"/>
        <v>49.89290484190829</v>
      </c>
      <c r="GY65" s="27">
        <f t="shared" si="494"/>
        <v>42.336412341247147</v>
      </c>
      <c r="GZ65" s="27">
        <f t="shared" si="495"/>
        <v>41.873722852290541</v>
      </c>
      <c r="HA65" s="27">
        <f t="shared" si="496"/>
        <v>72.90497891051578</v>
      </c>
      <c r="HB65" s="27">
        <f t="shared" si="497"/>
        <v>46.80727078081172</v>
      </c>
      <c r="HD65" s="27">
        <f t="shared" si="498"/>
        <v>35.942694121064562</v>
      </c>
      <c r="HE65" s="27">
        <f t="shared" si="499"/>
        <v>60.154609199501124</v>
      </c>
      <c r="HF65" s="27">
        <f t="shared" si="500"/>
        <v>54.34535844101152</v>
      </c>
      <c r="HG65" s="27">
        <f t="shared" si="501"/>
        <v>42.998962646646255</v>
      </c>
      <c r="HH65" s="27">
        <f t="shared" si="502"/>
        <v>43.445414433693919</v>
      </c>
      <c r="HI65" s="27">
        <f t="shared" si="503"/>
        <v>76.034776659285129</v>
      </c>
      <c r="HJ65" s="27">
        <f t="shared" si="504"/>
        <v>48.388231468287962</v>
      </c>
      <c r="HN65" s="27">
        <f t="shared" si="347"/>
        <v>42.210722433792519</v>
      </c>
      <c r="HO65" s="27">
        <f t="shared" si="505"/>
        <v>81.461533637425418</v>
      </c>
      <c r="HP65" s="27">
        <f t="shared" si="506"/>
        <v>95.022517221714423</v>
      </c>
      <c r="HQ65" s="27">
        <f t="shared" si="507"/>
        <v>53.899921514559367</v>
      </c>
      <c r="HR65" s="27">
        <f t="shared" si="508"/>
        <v>48.680398796670417</v>
      </c>
      <c r="HS65" s="27">
        <f t="shared" si="509"/>
        <v>120.64915575374097</v>
      </c>
      <c r="HT65" s="27">
        <f t="shared" si="510"/>
        <v>58.235871028340497</v>
      </c>
      <c r="HV65" s="27">
        <f t="shared" si="511"/>
        <v>34.014949190631675</v>
      </c>
      <c r="HW65" s="27">
        <f t="shared" si="512"/>
        <v>58.214365917789436</v>
      </c>
      <c r="HX65" s="27">
        <f t="shared" si="513"/>
        <v>49.89290484190829</v>
      </c>
      <c r="HY65" s="27">
        <f t="shared" si="514"/>
        <v>42.336412341247147</v>
      </c>
      <c r="HZ65" s="27">
        <f t="shared" si="515"/>
        <v>41.873722852290541</v>
      </c>
      <c r="IA65" s="27">
        <f t="shared" si="516"/>
        <v>72.90497891051578</v>
      </c>
      <c r="IB65" s="27">
        <f t="shared" si="517"/>
        <v>46.80727078081172</v>
      </c>
      <c r="ID65" s="27">
        <f t="shared" si="518"/>
        <v>35.942694121064562</v>
      </c>
      <c r="IE65" s="27">
        <f t="shared" si="519"/>
        <v>60.154609199501124</v>
      </c>
      <c r="IF65" s="27">
        <f t="shared" si="520"/>
        <v>54.34535844101152</v>
      </c>
      <c r="IG65" s="27">
        <f t="shared" si="521"/>
        <v>42.998962646646255</v>
      </c>
      <c r="IH65" s="27">
        <f t="shared" si="522"/>
        <v>43.445414433693919</v>
      </c>
      <c r="II65" s="27">
        <f t="shared" si="523"/>
        <v>76.034776659285129</v>
      </c>
      <c r="IJ65" s="27">
        <f t="shared" si="524"/>
        <v>48.388231468287962</v>
      </c>
      <c r="IN65" s="27">
        <f t="shared" si="351"/>
        <v>42.540707186102757</v>
      </c>
      <c r="IO65" s="27">
        <f t="shared" si="525"/>
        <v>82.098363865629182</v>
      </c>
      <c r="IP65" s="27">
        <f t="shared" si="526"/>
        <v>95.765361219669785</v>
      </c>
      <c r="IQ65" s="27">
        <f t="shared" si="527"/>
        <v>54.321287253523458</v>
      </c>
      <c r="IR65" s="27">
        <f t="shared" si="528"/>
        <v>49.060960616347373</v>
      </c>
      <c r="IS65" s="27">
        <f t="shared" si="529"/>
        <v>121.59233747351095</v>
      </c>
      <c r="IT65" s="27">
        <f t="shared" si="530"/>
        <v>58.691133302209408</v>
      </c>
      <c r="IV65" s="27">
        <f t="shared" si="531"/>
        <v>34.280863013858024</v>
      </c>
      <c r="IW65" s="27">
        <f t="shared" si="532"/>
        <v>58.669460074218762</v>
      </c>
      <c r="IX65" s="27">
        <f t="shared" si="533"/>
        <v>50.282945497386741</v>
      </c>
      <c r="IY65" s="27">
        <f t="shared" si="534"/>
        <v>42.667379681643723</v>
      </c>
      <c r="IZ65" s="27">
        <f t="shared" si="535"/>
        <v>42.201073090974411</v>
      </c>
      <c r="JA65" s="27">
        <f t="shared" si="536"/>
        <v>73.474917779619574</v>
      </c>
      <c r="JB65" s="27">
        <f t="shared" si="537"/>
        <v>47.173189314405903</v>
      </c>
      <c r="JD65" s="27">
        <f t="shared" si="538"/>
        <v>36.223678201247161</v>
      </c>
      <c r="JE65" s="27">
        <f t="shared" si="539"/>
        <v>60.624871319467239</v>
      </c>
      <c r="JF65" s="27">
        <f t="shared" si="540"/>
        <v>54.770206408787871</v>
      </c>
      <c r="JG65" s="27">
        <f t="shared" si="541"/>
        <v>43.335109512192233</v>
      </c>
      <c r="JH65" s="27">
        <f t="shared" si="542"/>
        <v>43.785051461783276</v>
      </c>
      <c r="JI65" s="27">
        <f t="shared" si="543"/>
        <v>76.629182902443674</v>
      </c>
      <c r="JJ65" s="27">
        <f t="shared" si="544"/>
        <v>48.76650925305789</v>
      </c>
      <c r="JN65" s="27">
        <f t="shared" si="355"/>
        <v>39.753261087845736</v>
      </c>
      <c r="JO65" s="27">
        <f t="shared" si="545"/>
        <v>76.71893368762565</v>
      </c>
      <c r="JP65" s="27">
        <f t="shared" si="546"/>
        <v>89.490411879684515</v>
      </c>
      <c r="JQ65" s="27">
        <f t="shared" si="547"/>
        <v>50.761927989825132</v>
      </c>
      <c r="JR65" s="27">
        <f t="shared" si="548"/>
        <v>45.846280083451717</v>
      </c>
      <c r="JS65" s="27">
        <f t="shared" si="549"/>
        <v>113.62509599852176</v>
      </c>
      <c r="JT65" s="27">
        <f t="shared" si="550"/>
        <v>54.845443342006526</v>
      </c>
      <c r="JV65" s="27">
        <f t="shared" si="551"/>
        <v>32.034636653895717</v>
      </c>
      <c r="JW65" s="27">
        <f t="shared" si="552"/>
        <v>54.825190235090382</v>
      </c>
      <c r="JX65" s="27">
        <f t="shared" si="553"/>
        <v>46.988195374348145</v>
      </c>
      <c r="JY65" s="27">
        <f t="shared" si="554"/>
        <v>39.871633468583553</v>
      </c>
      <c r="JZ65" s="27">
        <f t="shared" si="555"/>
        <v>39.435881247428277</v>
      </c>
      <c r="KA65" s="27">
        <f t="shared" si="556"/>
        <v>68.660532066928297</v>
      </c>
      <c r="KB65" s="27">
        <f t="shared" si="557"/>
        <v>44.082203498830729</v>
      </c>
      <c r="KD65" s="27">
        <f t="shared" si="558"/>
        <v>33.850150417027116</v>
      </c>
      <c r="KE65" s="27">
        <f t="shared" si="559"/>
        <v>56.652474709380137</v>
      </c>
      <c r="KF65" s="27">
        <f t="shared" si="560"/>
        <v>51.181432073490001</v>
      </c>
      <c r="KG65" s="27">
        <f t="shared" si="561"/>
        <v>40.495610831578809</v>
      </c>
      <c r="KH65" s="27">
        <f t="shared" si="562"/>
        <v>40.916070691783254</v>
      </c>
      <c r="KI65" s="27">
        <f t="shared" si="563"/>
        <v>71.608116469306921</v>
      </c>
      <c r="KJ65" s="27">
        <f t="shared" si="564"/>
        <v>45.57112241220495</v>
      </c>
    </row>
    <row r="66" spans="1:296" x14ac:dyDescent="0.35">
      <c r="A66" s="32" t="s">
        <v>99</v>
      </c>
      <c r="B66" s="32"/>
      <c r="C66" s="32" t="s">
        <v>89</v>
      </c>
      <c r="D66" s="32"/>
      <c r="E66" s="32"/>
      <c r="F66" t="s">
        <v>233</v>
      </c>
      <c r="G66" t="s">
        <v>233</v>
      </c>
      <c r="H66" t="s">
        <v>233</v>
      </c>
      <c r="I66" t="s">
        <v>233</v>
      </c>
      <c r="J66" t="s">
        <v>233</v>
      </c>
      <c r="K66" t="s">
        <v>233</v>
      </c>
      <c r="L66" t="s">
        <v>47</v>
      </c>
      <c r="M66" t="s">
        <v>47</v>
      </c>
      <c r="N66" s="27">
        <f>[14]TRAC_rates!F74</f>
        <v>17.710636968492274</v>
      </c>
      <c r="O66" s="27">
        <f>[14]TRAC_rates!G74</f>
        <v>50.30615569559837</v>
      </c>
      <c r="P66" s="27">
        <f>[14]TRAC_rates!H74</f>
        <v>61.567764840093112</v>
      </c>
      <c r="Q66" s="27">
        <f>[14]TRAC_rates!I74</f>
        <v>27.417837809904253</v>
      </c>
      <c r="R66" s="27">
        <f>[14]TRAC_rates!J74</f>
        <v>23.083327381193442</v>
      </c>
      <c r="S66" s="27">
        <f>[14]TRAC_rates!K74</f>
        <v>82.849199556176984</v>
      </c>
      <c r="T66" s="27">
        <f>[14]TRAC_rates!L74</f>
        <v>31.018592017072265</v>
      </c>
      <c r="V66" s="27">
        <f>[14]TRAC_rates!N74</f>
        <v>10.904523361193489</v>
      </c>
      <c r="W66" s="27">
        <f>[14]TRAC_rates!O74</f>
        <v>31.000733271935573</v>
      </c>
      <c r="X66" s="27">
        <f>[14]TRAC_rates!P74</f>
        <v>24.090243220441696</v>
      </c>
      <c r="Y66" s="27">
        <f>[14]TRAC_rates!Q74</f>
        <v>17.815015135633629</v>
      </c>
      <c r="Z66" s="27">
        <f>[14]TRAC_rates!R74</f>
        <v>17.43077839148388</v>
      </c>
      <c r="AA66" s="27">
        <f>[14]TRAC_rates!S74</f>
        <v>43.20043402290397</v>
      </c>
      <c r="AB66" s="27">
        <f>[14]TRAC_rates!T74</f>
        <v>21.527803369156285</v>
      </c>
      <c r="AD66" s="27">
        <f>[14]TRAC_rates!V74</f>
        <v>12.50540354823004</v>
      </c>
      <c r="AE66" s="27">
        <f>[14]TRAC_rates!W74</f>
        <v>32.611992613712481</v>
      </c>
      <c r="AF66" s="27">
        <f>[14]TRAC_rates!X74</f>
        <v>27.787747303050494</v>
      </c>
      <c r="AG66" s="27">
        <f>[14]TRAC_rates!Y74</f>
        <v>18.365224678443987</v>
      </c>
      <c r="AH66" s="27">
        <f>[14]TRAC_rates!Z74</f>
        <v>18.735976954364208</v>
      </c>
      <c r="AI66" s="27">
        <f>[14]TRAC_rates!AA74</f>
        <v>45.799549251447907</v>
      </c>
      <c r="AJ66" s="27">
        <f>[14]TRAC_rates!AB74</f>
        <v>22.840699386211863</v>
      </c>
      <c r="AN66" s="27">
        <f t="shared" si="325"/>
        <v>17.710636968492274</v>
      </c>
      <c r="AO66" s="27">
        <f t="shared" si="359"/>
        <v>50.30615569559837</v>
      </c>
      <c r="AP66" s="27">
        <f t="shared" si="360"/>
        <v>61.567764840093112</v>
      </c>
      <c r="AQ66" s="27">
        <f t="shared" si="361"/>
        <v>27.417837809904253</v>
      </c>
      <c r="AR66" s="27">
        <f t="shared" si="362"/>
        <v>23.083327381193442</v>
      </c>
      <c r="AS66" s="27">
        <f t="shared" si="363"/>
        <v>82.849199556176984</v>
      </c>
      <c r="AT66" s="27">
        <f t="shared" si="364"/>
        <v>31.018592017072265</v>
      </c>
      <c r="AV66" s="27">
        <f t="shared" si="365"/>
        <v>10.904523361193489</v>
      </c>
      <c r="AW66" s="27">
        <f t="shared" si="366"/>
        <v>31.000733271935573</v>
      </c>
      <c r="AX66" s="27">
        <f t="shared" si="367"/>
        <v>24.090243220441696</v>
      </c>
      <c r="AY66" s="27">
        <f t="shared" si="368"/>
        <v>17.815015135633629</v>
      </c>
      <c r="AZ66" s="27">
        <f t="shared" si="369"/>
        <v>17.43077839148388</v>
      </c>
      <c r="BA66" s="27">
        <f t="shared" si="370"/>
        <v>43.20043402290397</v>
      </c>
      <c r="BB66" s="27">
        <f t="shared" si="371"/>
        <v>21.527803369156285</v>
      </c>
      <c r="BD66" s="27">
        <f t="shared" si="372"/>
        <v>12.50540354823004</v>
      </c>
      <c r="BE66" s="27">
        <f t="shared" si="373"/>
        <v>32.611992613712481</v>
      </c>
      <c r="BF66" s="27">
        <f t="shared" si="374"/>
        <v>27.787747303050494</v>
      </c>
      <c r="BG66" s="27">
        <f t="shared" si="375"/>
        <v>18.365224678443987</v>
      </c>
      <c r="BH66" s="27">
        <f t="shared" si="376"/>
        <v>18.735976954364208</v>
      </c>
      <c r="BI66" s="27">
        <f t="shared" si="377"/>
        <v>45.799549251447907</v>
      </c>
      <c r="BJ66" s="27">
        <f t="shared" si="378"/>
        <v>22.840699386211863</v>
      </c>
      <c r="BN66" s="27">
        <f t="shared" si="379"/>
        <v>17.849090892432361</v>
      </c>
      <c r="BO66" s="27">
        <f t="shared" si="380"/>
        <v>50.699426963412606</v>
      </c>
      <c r="BP66" s="27">
        <f t="shared" si="381"/>
        <v>62.049074385621964</v>
      </c>
      <c r="BQ66" s="27">
        <f t="shared" si="382"/>
        <v>27.63217833517658</v>
      </c>
      <c r="BR66" s="27">
        <f t="shared" si="383"/>
        <v>23.26378262169132</v>
      </c>
      <c r="BS66" s="27">
        <f t="shared" si="384"/>
        <v>83.496877942575793</v>
      </c>
      <c r="BT66" s="27">
        <f t="shared" si="385"/>
        <v>31.261081645621516</v>
      </c>
      <c r="BV66" s="27">
        <f t="shared" si="386"/>
        <v>10.989770100242994</v>
      </c>
      <c r="BW66" s="27">
        <f t="shared" si="387"/>
        <v>31.243083288716754</v>
      </c>
      <c r="BX66" s="27">
        <f t="shared" si="388"/>
        <v>24.278570083471806</v>
      </c>
      <c r="BY66" s="27">
        <f t="shared" si="389"/>
        <v>17.954285041903439</v>
      </c>
      <c r="BZ66" s="27">
        <f t="shared" si="390"/>
        <v>17.567044504889314</v>
      </c>
      <c r="CA66" s="27">
        <f t="shared" si="391"/>
        <v>43.538155902530704</v>
      </c>
      <c r="CB66" s="27">
        <f t="shared" si="392"/>
        <v>21.696098211152815</v>
      </c>
      <c r="CD66" s="27">
        <f t="shared" si="393"/>
        <v>12.603165260289691</v>
      </c>
      <c r="CE66" s="27">
        <f t="shared" si="394"/>
        <v>32.866938743143422</v>
      </c>
      <c r="CF66" s="27">
        <f t="shared" si="395"/>
        <v>28.00497961707779</v>
      </c>
      <c r="CG66" s="27">
        <f t="shared" si="396"/>
        <v>18.508795879485231</v>
      </c>
      <c r="CH66" s="27">
        <f t="shared" si="397"/>
        <v>18.882446532663266</v>
      </c>
      <c r="CI66" s="27">
        <f t="shared" si="398"/>
        <v>46.157589863981002</v>
      </c>
      <c r="CJ66" s="27">
        <f t="shared" si="399"/>
        <v>23.019257868393105</v>
      </c>
      <c r="CN66" s="27">
        <f t="shared" si="400"/>
        <v>16.679543368271812</v>
      </c>
      <c r="CO66" s="27">
        <f t="shared" si="401"/>
        <v>47.37738722263466</v>
      </c>
      <c r="CP66" s="27">
        <f t="shared" si="402"/>
        <v>57.983357999196592</v>
      </c>
      <c r="CQ66" s="27">
        <f t="shared" si="403"/>
        <v>25.821601765544656</v>
      </c>
      <c r="CR66" s="27">
        <f t="shared" si="404"/>
        <v>21.739441716500234</v>
      </c>
      <c r="CS66" s="27">
        <f t="shared" si="405"/>
        <v>78.025811238877267</v>
      </c>
      <c r="CT66" s="27">
        <f t="shared" si="406"/>
        <v>29.212724064747817</v>
      </c>
      <c r="CV66" s="27">
        <f t="shared" si="407"/>
        <v>10.269674130689594</v>
      </c>
      <c r="CW66" s="27">
        <f t="shared" si="408"/>
        <v>29.195905035904289</v>
      </c>
      <c r="CX66" s="27">
        <f t="shared" si="409"/>
        <v>22.687736034701192</v>
      </c>
      <c r="CY66" s="27">
        <f t="shared" si="410"/>
        <v>16.777844754530939</v>
      </c>
      <c r="CZ66" s="27">
        <f t="shared" si="411"/>
        <v>16.415977846574386</v>
      </c>
      <c r="DA66" s="27">
        <f t="shared" si="412"/>
        <v>40.685352768231589</v>
      </c>
      <c r="DB66" s="27">
        <f t="shared" si="413"/>
        <v>20.27447858359205</v>
      </c>
      <c r="DD66" s="27">
        <f t="shared" si="414"/>
        <v>11.777352852498797</v>
      </c>
      <c r="DE66" s="27">
        <f t="shared" si="415"/>
        <v>30.71335864960054</v>
      </c>
      <c r="DF66" s="27">
        <f t="shared" si="416"/>
        <v>26.169975539127428</v>
      </c>
      <c r="DG66" s="27">
        <f t="shared" si="417"/>
        <v>17.296021709276776</v>
      </c>
      <c r="DH66" s="27">
        <f t="shared" si="418"/>
        <v>17.645189199757116</v>
      </c>
      <c r="DI66" s="27">
        <f t="shared" si="419"/>
        <v>43.133150396897278</v>
      </c>
      <c r="DJ66" s="27">
        <f t="shared" si="420"/>
        <v>21.510939253723109</v>
      </c>
      <c r="DN66" s="27">
        <f t="shared" si="421"/>
        <v>17.710636968492274</v>
      </c>
      <c r="DO66" s="27">
        <f t="shared" si="422"/>
        <v>50.30615569559837</v>
      </c>
      <c r="DP66" s="27">
        <f t="shared" si="423"/>
        <v>61.567764840093112</v>
      </c>
      <c r="DQ66" s="27">
        <f t="shared" si="424"/>
        <v>27.417837809904253</v>
      </c>
      <c r="DR66" s="27">
        <f t="shared" si="425"/>
        <v>23.083327381193442</v>
      </c>
      <c r="DS66" s="27">
        <f t="shared" si="426"/>
        <v>82.849199556176984</v>
      </c>
      <c r="DT66" s="27">
        <f t="shared" si="427"/>
        <v>31.018592017072265</v>
      </c>
      <c r="DV66" s="27">
        <f t="shared" si="428"/>
        <v>10.904523361193489</v>
      </c>
      <c r="DW66" s="27">
        <f t="shared" si="429"/>
        <v>31.000733271935573</v>
      </c>
      <c r="DX66" s="27">
        <f t="shared" si="430"/>
        <v>24.090243220441696</v>
      </c>
      <c r="DY66" s="27">
        <f t="shared" si="431"/>
        <v>17.815015135633629</v>
      </c>
      <c r="DZ66" s="27">
        <f t="shared" si="432"/>
        <v>17.43077839148388</v>
      </c>
      <c r="EA66" s="27">
        <f t="shared" si="433"/>
        <v>43.20043402290397</v>
      </c>
      <c r="EB66" s="27">
        <f t="shared" si="434"/>
        <v>21.527803369156285</v>
      </c>
      <c r="ED66" s="27">
        <f t="shared" si="435"/>
        <v>12.50540354823004</v>
      </c>
      <c r="EE66" s="27">
        <f t="shared" si="436"/>
        <v>32.611992613712481</v>
      </c>
      <c r="EF66" s="27">
        <f t="shared" si="437"/>
        <v>27.787747303050494</v>
      </c>
      <c r="EG66" s="27">
        <f t="shared" si="438"/>
        <v>18.365224678443987</v>
      </c>
      <c r="EH66" s="27">
        <f t="shared" si="439"/>
        <v>18.735976954364208</v>
      </c>
      <c r="EI66" s="27">
        <f t="shared" si="440"/>
        <v>45.799549251447907</v>
      </c>
      <c r="EJ66" s="27">
        <f t="shared" si="441"/>
        <v>22.840699386211863</v>
      </c>
      <c r="EN66" s="27">
        <f t="shared" si="442"/>
        <v>17.849090892432361</v>
      </c>
      <c r="EO66" s="27">
        <f t="shared" si="443"/>
        <v>50.699426963412606</v>
      </c>
      <c r="EP66" s="27">
        <f t="shared" si="444"/>
        <v>62.049074385621964</v>
      </c>
      <c r="EQ66" s="27">
        <f t="shared" si="445"/>
        <v>27.63217833517658</v>
      </c>
      <c r="ER66" s="27">
        <f t="shared" si="446"/>
        <v>23.26378262169132</v>
      </c>
      <c r="ES66" s="27">
        <f t="shared" si="447"/>
        <v>83.496877942575793</v>
      </c>
      <c r="ET66" s="27">
        <f t="shared" si="448"/>
        <v>31.261081645621516</v>
      </c>
      <c r="EV66" s="27">
        <f t="shared" si="449"/>
        <v>10.989770100242994</v>
      </c>
      <c r="EW66" s="27">
        <f t="shared" si="450"/>
        <v>31.243083288716754</v>
      </c>
      <c r="EX66" s="27">
        <f t="shared" si="451"/>
        <v>24.278570083471806</v>
      </c>
      <c r="EY66" s="27">
        <f t="shared" si="452"/>
        <v>17.954285041903439</v>
      </c>
      <c r="EZ66" s="27">
        <f t="shared" si="453"/>
        <v>17.567044504889314</v>
      </c>
      <c r="FA66" s="27">
        <f t="shared" si="454"/>
        <v>43.538155902530704</v>
      </c>
      <c r="FB66" s="27">
        <f t="shared" si="455"/>
        <v>21.696098211152815</v>
      </c>
      <c r="FD66" s="27">
        <f t="shared" si="456"/>
        <v>12.603165260289691</v>
      </c>
      <c r="FE66" s="27">
        <f t="shared" si="457"/>
        <v>32.866938743143422</v>
      </c>
      <c r="FF66" s="27">
        <f t="shared" si="458"/>
        <v>28.00497961707779</v>
      </c>
      <c r="FG66" s="27">
        <f t="shared" si="459"/>
        <v>18.508795879485231</v>
      </c>
      <c r="FH66" s="27">
        <f t="shared" si="460"/>
        <v>18.882446532663266</v>
      </c>
      <c r="FI66" s="27">
        <f t="shared" si="461"/>
        <v>46.157589863981002</v>
      </c>
      <c r="FJ66" s="27">
        <f t="shared" si="462"/>
        <v>23.019257868393105</v>
      </c>
      <c r="FN66" s="27">
        <f t="shared" si="463"/>
        <v>16.679543368271812</v>
      </c>
      <c r="FO66" s="27">
        <f t="shared" si="464"/>
        <v>47.37738722263466</v>
      </c>
      <c r="FP66" s="27">
        <f t="shared" si="465"/>
        <v>57.983357999196592</v>
      </c>
      <c r="FQ66" s="27">
        <f t="shared" si="466"/>
        <v>25.821601765544656</v>
      </c>
      <c r="FR66" s="27">
        <f t="shared" si="467"/>
        <v>21.739441716500234</v>
      </c>
      <c r="FS66" s="27">
        <f t="shared" si="468"/>
        <v>78.025811238877267</v>
      </c>
      <c r="FT66" s="27">
        <f t="shared" si="469"/>
        <v>29.212724064747817</v>
      </c>
      <c r="FV66" s="27">
        <f t="shared" si="470"/>
        <v>10.269674130689594</v>
      </c>
      <c r="FW66" s="27">
        <f t="shared" si="471"/>
        <v>29.195905035904289</v>
      </c>
      <c r="FX66" s="27">
        <f t="shared" si="472"/>
        <v>22.687736034701192</v>
      </c>
      <c r="FY66" s="27">
        <f t="shared" si="473"/>
        <v>16.777844754530939</v>
      </c>
      <c r="FZ66" s="27">
        <f t="shared" si="474"/>
        <v>16.415977846574386</v>
      </c>
      <c r="GA66" s="27">
        <f t="shared" si="475"/>
        <v>40.685352768231589</v>
      </c>
      <c r="GB66" s="27">
        <f t="shared" si="476"/>
        <v>20.27447858359205</v>
      </c>
      <c r="GD66" s="27">
        <f t="shared" si="477"/>
        <v>11.777352852498797</v>
      </c>
      <c r="GE66" s="27">
        <f t="shared" si="478"/>
        <v>30.71335864960054</v>
      </c>
      <c r="GF66" s="27">
        <f t="shared" si="479"/>
        <v>26.169975539127428</v>
      </c>
      <c r="GG66" s="27">
        <f t="shared" si="480"/>
        <v>17.296021709276776</v>
      </c>
      <c r="GH66" s="27">
        <f t="shared" si="481"/>
        <v>17.645189199757116</v>
      </c>
      <c r="GI66" s="27">
        <f t="shared" si="482"/>
        <v>43.133150396897278</v>
      </c>
      <c r="GJ66" s="27">
        <f t="shared" si="483"/>
        <v>21.510939253723109</v>
      </c>
      <c r="GN66" s="27">
        <f t="shared" si="484"/>
        <v>17.710636968492274</v>
      </c>
      <c r="GO66" s="27">
        <f t="shared" si="485"/>
        <v>50.30615569559837</v>
      </c>
      <c r="GP66" s="27">
        <f t="shared" si="486"/>
        <v>61.567764840093112</v>
      </c>
      <c r="GQ66" s="27">
        <f t="shared" si="487"/>
        <v>27.417837809904253</v>
      </c>
      <c r="GR66" s="27">
        <f t="shared" si="488"/>
        <v>23.083327381193442</v>
      </c>
      <c r="GS66" s="27">
        <f t="shared" si="489"/>
        <v>82.849199556176984</v>
      </c>
      <c r="GT66" s="27">
        <f t="shared" si="490"/>
        <v>31.018592017072265</v>
      </c>
      <c r="GV66" s="27">
        <f t="shared" si="491"/>
        <v>10.904523361193489</v>
      </c>
      <c r="GW66" s="27">
        <f t="shared" si="492"/>
        <v>31.000733271935573</v>
      </c>
      <c r="GX66" s="27">
        <f t="shared" si="493"/>
        <v>24.090243220441696</v>
      </c>
      <c r="GY66" s="27">
        <f t="shared" si="494"/>
        <v>17.815015135633629</v>
      </c>
      <c r="GZ66" s="27">
        <f t="shared" si="495"/>
        <v>17.43077839148388</v>
      </c>
      <c r="HA66" s="27">
        <f t="shared" si="496"/>
        <v>43.20043402290397</v>
      </c>
      <c r="HB66" s="27">
        <f t="shared" si="497"/>
        <v>21.527803369156285</v>
      </c>
      <c r="HD66" s="27">
        <f t="shared" si="498"/>
        <v>12.50540354823004</v>
      </c>
      <c r="HE66" s="27">
        <f t="shared" si="499"/>
        <v>32.611992613712481</v>
      </c>
      <c r="HF66" s="27">
        <f t="shared" si="500"/>
        <v>27.787747303050494</v>
      </c>
      <c r="HG66" s="27">
        <f t="shared" si="501"/>
        <v>18.365224678443987</v>
      </c>
      <c r="HH66" s="27">
        <f t="shared" si="502"/>
        <v>18.735976954364208</v>
      </c>
      <c r="HI66" s="27">
        <f t="shared" si="503"/>
        <v>45.799549251447907</v>
      </c>
      <c r="HJ66" s="27">
        <f t="shared" si="504"/>
        <v>22.840699386211863</v>
      </c>
      <c r="HN66" s="27">
        <f t="shared" si="347"/>
        <v>17.710636968492274</v>
      </c>
      <c r="HO66" s="27">
        <f t="shared" si="505"/>
        <v>50.30615569559837</v>
      </c>
      <c r="HP66" s="27">
        <f t="shared" si="506"/>
        <v>61.567764840093112</v>
      </c>
      <c r="HQ66" s="27">
        <f t="shared" si="507"/>
        <v>27.417837809904253</v>
      </c>
      <c r="HR66" s="27">
        <f t="shared" si="508"/>
        <v>23.083327381193442</v>
      </c>
      <c r="HS66" s="27">
        <f t="shared" si="509"/>
        <v>82.849199556176984</v>
      </c>
      <c r="HT66" s="27">
        <f t="shared" si="510"/>
        <v>31.018592017072265</v>
      </c>
      <c r="HV66" s="27">
        <f t="shared" si="511"/>
        <v>10.904523361193489</v>
      </c>
      <c r="HW66" s="27">
        <f t="shared" si="512"/>
        <v>31.000733271935573</v>
      </c>
      <c r="HX66" s="27">
        <f t="shared" si="513"/>
        <v>24.090243220441696</v>
      </c>
      <c r="HY66" s="27">
        <f t="shared" si="514"/>
        <v>17.815015135633629</v>
      </c>
      <c r="HZ66" s="27">
        <f t="shared" si="515"/>
        <v>17.43077839148388</v>
      </c>
      <c r="IA66" s="27">
        <f t="shared" si="516"/>
        <v>43.20043402290397</v>
      </c>
      <c r="IB66" s="27">
        <f t="shared" si="517"/>
        <v>21.527803369156285</v>
      </c>
      <c r="ID66" s="27">
        <f t="shared" si="518"/>
        <v>12.50540354823004</v>
      </c>
      <c r="IE66" s="27">
        <f t="shared" si="519"/>
        <v>32.611992613712481</v>
      </c>
      <c r="IF66" s="27">
        <f t="shared" si="520"/>
        <v>27.787747303050494</v>
      </c>
      <c r="IG66" s="27">
        <f t="shared" si="521"/>
        <v>18.365224678443987</v>
      </c>
      <c r="IH66" s="27">
        <f t="shared" si="522"/>
        <v>18.735976954364208</v>
      </c>
      <c r="II66" s="27">
        <f t="shared" si="523"/>
        <v>45.799549251447907</v>
      </c>
      <c r="IJ66" s="27">
        <f t="shared" si="524"/>
        <v>22.840699386211863</v>
      </c>
      <c r="IN66" s="27">
        <f t="shared" si="351"/>
        <v>17.849090892432361</v>
      </c>
      <c r="IO66" s="27">
        <f t="shared" si="525"/>
        <v>50.699426963412606</v>
      </c>
      <c r="IP66" s="27">
        <f t="shared" si="526"/>
        <v>62.049074385621964</v>
      </c>
      <c r="IQ66" s="27">
        <f t="shared" si="527"/>
        <v>27.63217833517658</v>
      </c>
      <c r="IR66" s="27">
        <f t="shared" si="528"/>
        <v>23.26378262169132</v>
      </c>
      <c r="IS66" s="27">
        <f t="shared" si="529"/>
        <v>83.496877942575793</v>
      </c>
      <c r="IT66" s="27">
        <f t="shared" si="530"/>
        <v>31.261081645621516</v>
      </c>
      <c r="IV66" s="27">
        <f t="shared" si="531"/>
        <v>10.989770100242994</v>
      </c>
      <c r="IW66" s="27">
        <f t="shared" si="532"/>
        <v>31.243083288716754</v>
      </c>
      <c r="IX66" s="27">
        <f t="shared" si="533"/>
        <v>24.278570083471806</v>
      </c>
      <c r="IY66" s="27">
        <f t="shared" si="534"/>
        <v>17.954285041903439</v>
      </c>
      <c r="IZ66" s="27">
        <f t="shared" si="535"/>
        <v>17.567044504889314</v>
      </c>
      <c r="JA66" s="27">
        <f t="shared" si="536"/>
        <v>43.538155902530704</v>
      </c>
      <c r="JB66" s="27">
        <f t="shared" si="537"/>
        <v>21.696098211152815</v>
      </c>
      <c r="JD66" s="27">
        <f t="shared" si="538"/>
        <v>12.603165260289691</v>
      </c>
      <c r="JE66" s="27">
        <f t="shared" si="539"/>
        <v>32.866938743143422</v>
      </c>
      <c r="JF66" s="27">
        <f t="shared" si="540"/>
        <v>28.00497961707779</v>
      </c>
      <c r="JG66" s="27">
        <f t="shared" si="541"/>
        <v>18.508795879485231</v>
      </c>
      <c r="JH66" s="27">
        <f t="shared" si="542"/>
        <v>18.882446532663266</v>
      </c>
      <c r="JI66" s="27">
        <f t="shared" si="543"/>
        <v>46.157589863981002</v>
      </c>
      <c r="JJ66" s="27">
        <f t="shared" si="544"/>
        <v>23.019257868393105</v>
      </c>
      <c r="JN66" s="27">
        <f t="shared" si="355"/>
        <v>16.679543368271812</v>
      </c>
      <c r="JO66" s="27">
        <f t="shared" si="545"/>
        <v>47.37738722263466</v>
      </c>
      <c r="JP66" s="27">
        <f t="shared" si="546"/>
        <v>57.983357999196592</v>
      </c>
      <c r="JQ66" s="27">
        <f t="shared" si="547"/>
        <v>25.821601765544656</v>
      </c>
      <c r="JR66" s="27">
        <f t="shared" si="548"/>
        <v>21.739441716500234</v>
      </c>
      <c r="JS66" s="27">
        <f t="shared" si="549"/>
        <v>78.025811238877267</v>
      </c>
      <c r="JT66" s="27">
        <f t="shared" si="550"/>
        <v>29.212724064747817</v>
      </c>
      <c r="JV66" s="27">
        <f t="shared" si="551"/>
        <v>10.269674130689594</v>
      </c>
      <c r="JW66" s="27">
        <f t="shared" si="552"/>
        <v>29.195905035904289</v>
      </c>
      <c r="JX66" s="27">
        <f t="shared" si="553"/>
        <v>22.687736034701192</v>
      </c>
      <c r="JY66" s="27">
        <f t="shared" si="554"/>
        <v>16.777844754530939</v>
      </c>
      <c r="JZ66" s="27">
        <f t="shared" si="555"/>
        <v>16.415977846574386</v>
      </c>
      <c r="KA66" s="27">
        <f t="shared" si="556"/>
        <v>40.685352768231589</v>
      </c>
      <c r="KB66" s="27">
        <f t="shared" si="557"/>
        <v>20.27447858359205</v>
      </c>
      <c r="KD66" s="27">
        <f t="shared" si="558"/>
        <v>11.777352852498797</v>
      </c>
      <c r="KE66" s="27">
        <f t="shared" si="559"/>
        <v>30.71335864960054</v>
      </c>
      <c r="KF66" s="27">
        <f t="shared" si="560"/>
        <v>26.169975539127428</v>
      </c>
      <c r="KG66" s="27">
        <f t="shared" si="561"/>
        <v>17.296021709276776</v>
      </c>
      <c r="KH66" s="27">
        <f t="shared" si="562"/>
        <v>17.645189199757116</v>
      </c>
      <c r="KI66" s="27">
        <f t="shared" si="563"/>
        <v>43.133150396897278</v>
      </c>
      <c r="KJ66" s="27">
        <f t="shared" si="564"/>
        <v>21.510939253723109</v>
      </c>
    </row>
    <row r="67" spans="1:296" x14ac:dyDescent="0.35">
      <c r="A67" s="32" t="s">
        <v>100</v>
      </c>
      <c r="B67" s="32"/>
      <c r="C67" s="32" t="s">
        <v>89</v>
      </c>
      <c r="D67" s="32"/>
      <c r="E67" s="32"/>
      <c r="F67" t="s">
        <v>233</v>
      </c>
      <c r="G67" t="s">
        <v>233</v>
      </c>
      <c r="H67" t="s">
        <v>233</v>
      </c>
      <c r="I67" t="s">
        <v>233</v>
      </c>
      <c r="J67" t="s">
        <v>233</v>
      </c>
      <c r="K67" t="s">
        <v>233</v>
      </c>
      <c r="L67" t="s">
        <v>233</v>
      </c>
      <c r="M67" t="s">
        <v>233</v>
      </c>
      <c r="N67" s="27">
        <f>[14]TRAC_rates!F75</f>
        <v>66.229547429100478</v>
      </c>
      <c r="O67" s="27">
        <f>[14]TRAC_rates!G75</f>
        <v>74.886502258469022</v>
      </c>
      <c r="P67" s="27">
        <f>[14]TRAC_rates!H75</f>
        <v>77.877442285719468</v>
      </c>
      <c r="Q67" s="27">
        <f>[14]TRAC_rates!I75</f>
        <v>68.807656398841374</v>
      </c>
      <c r="R67" s="27">
        <f>[14]TRAC_rates!J75</f>
        <v>67.656465607771892</v>
      </c>
      <c r="S67" s="27">
        <f>[14]TRAC_rates!K75</f>
        <v>83.529520431298735</v>
      </c>
      <c r="T67" s="27">
        <f>[14]TRAC_rates!L75</f>
        <v>69.763970878266761</v>
      </c>
      <c r="V67" s="27">
        <f>[14]TRAC_rates!N75</f>
        <v>64.42193029757928</v>
      </c>
      <c r="W67" s="27">
        <f>[14]TRAC_rates!O75</f>
        <v>69.759227822902247</v>
      </c>
      <c r="X67" s="27">
        <f>[14]TRAC_rates!P75</f>
        <v>67.923889636526596</v>
      </c>
      <c r="Y67" s="27">
        <f>[14]TRAC_rates!Q75</f>
        <v>66.257268941547593</v>
      </c>
      <c r="Z67" s="27">
        <f>[14]TRAC_rates!R75</f>
        <v>66.15522055367758</v>
      </c>
      <c r="AA67" s="27">
        <f>[14]TRAC_rates!S75</f>
        <v>72.999313038822422</v>
      </c>
      <c r="AB67" s="27">
        <f>[14]TRAC_rates!T75</f>
        <v>67.243338232167233</v>
      </c>
      <c r="AD67" s="27">
        <f>[14]TRAC_rates!V75</f>
        <v>64.84710369587475</v>
      </c>
      <c r="AE67" s="27">
        <f>[14]TRAC_rates!W75</f>
        <v>70.187157792568939</v>
      </c>
      <c r="AF67" s="27">
        <f>[14]TRAC_rates!X75</f>
        <v>68.905899651232446</v>
      </c>
      <c r="AG67" s="27">
        <f>[14]TRAC_rates!Y75</f>
        <v>66.403397591889814</v>
      </c>
      <c r="AH67" s="27">
        <f>[14]TRAC_rates!Z75</f>
        <v>66.501864676656822</v>
      </c>
      <c r="AI67" s="27">
        <f>[14]TRAC_rates!AA75</f>
        <v>73.689604956499991</v>
      </c>
      <c r="AJ67" s="27">
        <f>[14]TRAC_rates!AB75</f>
        <v>67.592026700986011</v>
      </c>
      <c r="AN67" s="27">
        <f t="shared" si="325"/>
        <v>66.229547429100478</v>
      </c>
      <c r="AO67" s="27">
        <f t="shared" si="359"/>
        <v>74.886502258469022</v>
      </c>
      <c r="AP67" s="27">
        <f t="shared" si="360"/>
        <v>77.877442285719468</v>
      </c>
      <c r="AQ67" s="27">
        <f t="shared" si="361"/>
        <v>68.807656398841374</v>
      </c>
      <c r="AR67" s="27">
        <f t="shared" si="362"/>
        <v>67.656465607771892</v>
      </c>
      <c r="AS67" s="27">
        <f t="shared" si="363"/>
        <v>83.529520431298735</v>
      </c>
      <c r="AT67" s="27">
        <f t="shared" si="364"/>
        <v>69.763970878266761</v>
      </c>
      <c r="AV67" s="27">
        <f t="shared" si="365"/>
        <v>64.42193029757928</v>
      </c>
      <c r="AW67" s="27">
        <f t="shared" si="366"/>
        <v>69.759227822902247</v>
      </c>
      <c r="AX67" s="27">
        <f t="shared" si="367"/>
        <v>67.923889636526596</v>
      </c>
      <c r="AY67" s="27">
        <f t="shared" si="368"/>
        <v>66.257268941547593</v>
      </c>
      <c r="AZ67" s="27">
        <f t="shared" si="369"/>
        <v>66.15522055367758</v>
      </c>
      <c r="BA67" s="27">
        <f t="shared" si="370"/>
        <v>72.999313038822422</v>
      </c>
      <c r="BB67" s="27">
        <f t="shared" si="371"/>
        <v>67.243338232167233</v>
      </c>
      <c r="BD67" s="27">
        <f t="shared" si="372"/>
        <v>64.84710369587475</v>
      </c>
      <c r="BE67" s="27">
        <f t="shared" si="373"/>
        <v>70.187157792568939</v>
      </c>
      <c r="BF67" s="27">
        <f t="shared" si="374"/>
        <v>68.905899651232446</v>
      </c>
      <c r="BG67" s="27">
        <f t="shared" si="375"/>
        <v>66.403397591889814</v>
      </c>
      <c r="BH67" s="27">
        <f t="shared" si="376"/>
        <v>66.501864676656822</v>
      </c>
      <c r="BI67" s="27">
        <f t="shared" si="377"/>
        <v>73.689604956499991</v>
      </c>
      <c r="BJ67" s="27">
        <f t="shared" si="378"/>
        <v>67.592026700986011</v>
      </c>
      <c r="BN67" s="27">
        <f t="shared" si="379"/>
        <v>66.229547429100478</v>
      </c>
      <c r="BO67" s="27">
        <f t="shared" si="380"/>
        <v>74.886502258469022</v>
      </c>
      <c r="BP67" s="27">
        <f t="shared" si="381"/>
        <v>77.877442285719468</v>
      </c>
      <c r="BQ67" s="27">
        <f t="shared" si="382"/>
        <v>68.807656398841374</v>
      </c>
      <c r="BR67" s="27">
        <f t="shared" si="383"/>
        <v>67.656465607771892</v>
      </c>
      <c r="BS67" s="27">
        <f t="shared" si="384"/>
        <v>83.529520431298735</v>
      </c>
      <c r="BT67" s="27">
        <f t="shared" si="385"/>
        <v>69.763970878266761</v>
      </c>
      <c r="BV67" s="27">
        <f t="shared" si="386"/>
        <v>64.42193029757928</v>
      </c>
      <c r="BW67" s="27">
        <f t="shared" si="387"/>
        <v>69.759227822902247</v>
      </c>
      <c r="BX67" s="27">
        <f t="shared" si="388"/>
        <v>67.923889636526596</v>
      </c>
      <c r="BY67" s="27">
        <f t="shared" si="389"/>
        <v>66.257268941547593</v>
      </c>
      <c r="BZ67" s="27">
        <f t="shared" si="390"/>
        <v>66.15522055367758</v>
      </c>
      <c r="CA67" s="27">
        <f t="shared" si="391"/>
        <v>72.999313038822422</v>
      </c>
      <c r="CB67" s="27">
        <f t="shared" si="392"/>
        <v>67.243338232167233</v>
      </c>
      <c r="CD67" s="27">
        <f t="shared" si="393"/>
        <v>64.84710369587475</v>
      </c>
      <c r="CE67" s="27">
        <f t="shared" si="394"/>
        <v>70.187157792568939</v>
      </c>
      <c r="CF67" s="27">
        <f t="shared" si="395"/>
        <v>68.905899651232446</v>
      </c>
      <c r="CG67" s="27">
        <f t="shared" si="396"/>
        <v>66.403397591889814</v>
      </c>
      <c r="CH67" s="27">
        <f t="shared" si="397"/>
        <v>66.501864676656822</v>
      </c>
      <c r="CI67" s="27">
        <f t="shared" si="398"/>
        <v>73.689604956499991</v>
      </c>
      <c r="CJ67" s="27">
        <f t="shared" si="399"/>
        <v>67.592026700986011</v>
      </c>
      <c r="CN67" s="27">
        <f t="shared" si="400"/>
        <v>66.229547429100478</v>
      </c>
      <c r="CO67" s="27">
        <f t="shared" si="401"/>
        <v>74.886502258469022</v>
      </c>
      <c r="CP67" s="27">
        <f t="shared" si="402"/>
        <v>77.877442285719468</v>
      </c>
      <c r="CQ67" s="27">
        <f t="shared" si="403"/>
        <v>68.807656398841374</v>
      </c>
      <c r="CR67" s="27">
        <f t="shared" si="404"/>
        <v>67.656465607771892</v>
      </c>
      <c r="CS67" s="27">
        <f t="shared" si="405"/>
        <v>83.529520431298735</v>
      </c>
      <c r="CT67" s="27">
        <f t="shared" si="406"/>
        <v>69.763970878266761</v>
      </c>
      <c r="CV67" s="27">
        <f t="shared" si="407"/>
        <v>64.42193029757928</v>
      </c>
      <c r="CW67" s="27">
        <f t="shared" si="408"/>
        <v>69.759227822902247</v>
      </c>
      <c r="CX67" s="27">
        <f t="shared" si="409"/>
        <v>67.923889636526596</v>
      </c>
      <c r="CY67" s="27">
        <f t="shared" si="410"/>
        <v>66.257268941547593</v>
      </c>
      <c r="CZ67" s="27">
        <f t="shared" si="411"/>
        <v>66.15522055367758</v>
      </c>
      <c r="DA67" s="27">
        <f t="shared" si="412"/>
        <v>72.999313038822422</v>
      </c>
      <c r="DB67" s="27">
        <f t="shared" si="413"/>
        <v>67.243338232167233</v>
      </c>
      <c r="DD67" s="27">
        <f t="shared" si="414"/>
        <v>64.84710369587475</v>
      </c>
      <c r="DE67" s="27">
        <f t="shared" si="415"/>
        <v>70.187157792568939</v>
      </c>
      <c r="DF67" s="27">
        <f t="shared" si="416"/>
        <v>68.905899651232446</v>
      </c>
      <c r="DG67" s="27">
        <f t="shared" si="417"/>
        <v>66.403397591889814</v>
      </c>
      <c r="DH67" s="27">
        <f t="shared" si="418"/>
        <v>66.501864676656822</v>
      </c>
      <c r="DI67" s="27">
        <f t="shared" si="419"/>
        <v>73.689604956499991</v>
      </c>
      <c r="DJ67" s="27">
        <f t="shared" si="420"/>
        <v>67.592026700986011</v>
      </c>
      <c r="DN67" s="27">
        <f t="shared" si="421"/>
        <v>66.229547429100478</v>
      </c>
      <c r="DO67" s="27">
        <f t="shared" si="422"/>
        <v>74.886502258469022</v>
      </c>
      <c r="DP67" s="27">
        <f t="shared" si="423"/>
        <v>77.877442285719468</v>
      </c>
      <c r="DQ67" s="27">
        <f t="shared" si="424"/>
        <v>68.807656398841374</v>
      </c>
      <c r="DR67" s="27">
        <f t="shared" si="425"/>
        <v>67.656465607771892</v>
      </c>
      <c r="DS67" s="27">
        <f t="shared" si="426"/>
        <v>83.529520431298735</v>
      </c>
      <c r="DT67" s="27">
        <f t="shared" si="427"/>
        <v>69.763970878266761</v>
      </c>
      <c r="DV67" s="27">
        <f t="shared" si="428"/>
        <v>64.42193029757928</v>
      </c>
      <c r="DW67" s="27">
        <f t="shared" si="429"/>
        <v>69.759227822902247</v>
      </c>
      <c r="DX67" s="27">
        <f t="shared" si="430"/>
        <v>67.923889636526596</v>
      </c>
      <c r="DY67" s="27">
        <f t="shared" si="431"/>
        <v>66.257268941547593</v>
      </c>
      <c r="DZ67" s="27">
        <f t="shared" si="432"/>
        <v>66.15522055367758</v>
      </c>
      <c r="EA67" s="27">
        <f t="shared" si="433"/>
        <v>72.999313038822422</v>
      </c>
      <c r="EB67" s="27">
        <f t="shared" si="434"/>
        <v>67.243338232167233</v>
      </c>
      <c r="ED67" s="27">
        <f t="shared" si="435"/>
        <v>64.84710369587475</v>
      </c>
      <c r="EE67" s="27">
        <f t="shared" si="436"/>
        <v>70.187157792568939</v>
      </c>
      <c r="EF67" s="27">
        <f t="shared" si="437"/>
        <v>68.905899651232446</v>
      </c>
      <c r="EG67" s="27">
        <f t="shared" si="438"/>
        <v>66.403397591889814</v>
      </c>
      <c r="EH67" s="27">
        <f t="shared" si="439"/>
        <v>66.501864676656822</v>
      </c>
      <c r="EI67" s="27">
        <f t="shared" si="440"/>
        <v>73.689604956499991</v>
      </c>
      <c r="EJ67" s="27">
        <f t="shared" si="441"/>
        <v>67.592026700986011</v>
      </c>
      <c r="EN67" s="27">
        <f t="shared" si="442"/>
        <v>66.229547429100478</v>
      </c>
      <c r="EO67" s="27">
        <f t="shared" si="443"/>
        <v>74.886502258469022</v>
      </c>
      <c r="EP67" s="27">
        <f t="shared" si="444"/>
        <v>77.877442285719468</v>
      </c>
      <c r="EQ67" s="27">
        <f t="shared" si="445"/>
        <v>68.807656398841374</v>
      </c>
      <c r="ER67" s="27">
        <f t="shared" si="446"/>
        <v>67.656465607771892</v>
      </c>
      <c r="ES67" s="27">
        <f t="shared" si="447"/>
        <v>83.529520431298735</v>
      </c>
      <c r="ET67" s="27">
        <f t="shared" si="448"/>
        <v>69.763970878266761</v>
      </c>
      <c r="EV67" s="27">
        <f t="shared" si="449"/>
        <v>64.42193029757928</v>
      </c>
      <c r="EW67" s="27">
        <f t="shared" si="450"/>
        <v>69.759227822902247</v>
      </c>
      <c r="EX67" s="27">
        <f t="shared" si="451"/>
        <v>67.923889636526596</v>
      </c>
      <c r="EY67" s="27">
        <f t="shared" si="452"/>
        <v>66.257268941547593</v>
      </c>
      <c r="EZ67" s="27">
        <f t="shared" si="453"/>
        <v>66.15522055367758</v>
      </c>
      <c r="FA67" s="27">
        <f t="shared" si="454"/>
        <v>72.999313038822422</v>
      </c>
      <c r="FB67" s="27">
        <f t="shared" si="455"/>
        <v>67.243338232167233</v>
      </c>
      <c r="FD67" s="27">
        <f t="shared" si="456"/>
        <v>64.84710369587475</v>
      </c>
      <c r="FE67" s="27">
        <f t="shared" si="457"/>
        <v>70.187157792568939</v>
      </c>
      <c r="FF67" s="27">
        <f t="shared" si="458"/>
        <v>68.905899651232446</v>
      </c>
      <c r="FG67" s="27">
        <f t="shared" si="459"/>
        <v>66.403397591889814</v>
      </c>
      <c r="FH67" s="27">
        <f t="shared" si="460"/>
        <v>66.501864676656822</v>
      </c>
      <c r="FI67" s="27">
        <f t="shared" si="461"/>
        <v>73.689604956499991</v>
      </c>
      <c r="FJ67" s="27">
        <f t="shared" si="462"/>
        <v>67.592026700986011</v>
      </c>
      <c r="FN67" s="27">
        <f t="shared" si="463"/>
        <v>66.229547429100478</v>
      </c>
      <c r="FO67" s="27">
        <f t="shared" si="464"/>
        <v>74.886502258469022</v>
      </c>
      <c r="FP67" s="27">
        <f t="shared" si="465"/>
        <v>77.877442285719468</v>
      </c>
      <c r="FQ67" s="27">
        <f t="shared" si="466"/>
        <v>68.807656398841374</v>
      </c>
      <c r="FR67" s="27">
        <f t="shared" si="467"/>
        <v>67.656465607771892</v>
      </c>
      <c r="FS67" s="27">
        <f t="shared" si="468"/>
        <v>83.529520431298735</v>
      </c>
      <c r="FT67" s="27">
        <f t="shared" si="469"/>
        <v>69.763970878266761</v>
      </c>
      <c r="FV67" s="27">
        <f t="shared" si="470"/>
        <v>64.42193029757928</v>
      </c>
      <c r="FW67" s="27">
        <f t="shared" si="471"/>
        <v>69.759227822902247</v>
      </c>
      <c r="FX67" s="27">
        <f t="shared" si="472"/>
        <v>67.923889636526596</v>
      </c>
      <c r="FY67" s="27">
        <f t="shared" si="473"/>
        <v>66.257268941547593</v>
      </c>
      <c r="FZ67" s="27">
        <f t="shared" si="474"/>
        <v>66.15522055367758</v>
      </c>
      <c r="GA67" s="27">
        <f t="shared" si="475"/>
        <v>72.999313038822422</v>
      </c>
      <c r="GB67" s="27">
        <f t="shared" si="476"/>
        <v>67.243338232167233</v>
      </c>
      <c r="GD67" s="27">
        <f t="shared" si="477"/>
        <v>64.84710369587475</v>
      </c>
      <c r="GE67" s="27">
        <f t="shared" si="478"/>
        <v>70.187157792568939</v>
      </c>
      <c r="GF67" s="27">
        <f t="shared" si="479"/>
        <v>68.905899651232446</v>
      </c>
      <c r="GG67" s="27">
        <f t="shared" si="480"/>
        <v>66.403397591889814</v>
      </c>
      <c r="GH67" s="27">
        <f t="shared" si="481"/>
        <v>66.501864676656822</v>
      </c>
      <c r="GI67" s="27">
        <f t="shared" si="482"/>
        <v>73.689604956499991</v>
      </c>
      <c r="GJ67" s="27">
        <f t="shared" si="483"/>
        <v>67.592026700986011</v>
      </c>
      <c r="GN67" s="27">
        <f t="shared" si="484"/>
        <v>66.229547429100478</v>
      </c>
      <c r="GO67" s="27">
        <f t="shared" si="485"/>
        <v>74.886502258469022</v>
      </c>
      <c r="GP67" s="27">
        <f t="shared" si="486"/>
        <v>77.877442285719468</v>
      </c>
      <c r="GQ67" s="27">
        <f t="shared" si="487"/>
        <v>68.807656398841374</v>
      </c>
      <c r="GR67" s="27">
        <f t="shared" si="488"/>
        <v>67.656465607771892</v>
      </c>
      <c r="GS67" s="27">
        <f t="shared" si="489"/>
        <v>83.529520431298735</v>
      </c>
      <c r="GT67" s="27">
        <f t="shared" si="490"/>
        <v>69.763970878266761</v>
      </c>
      <c r="GV67" s="27">
        <f t="shared" si="491"/>
        <v>64.42193029757928</v>
      </c>
      <c r="GW67" s="27">
        <f t="shared" si="492"/>
        <v>69.759227822902247</v>
      </c>
      <c r="GX67" s="27">
        <f t="shared" si="493"/>
        <v>67.923889636526596</v>
      </c>
      <c r="GY67" s="27">
        <f t="shared" si="494"/>
        <v>66.257268941547593</v>
      </c>
      <c r="GZ67" s="27">
        <f t="shared" si="495"/>
        <v>66.15522055367758</v>
      </c>
      <c r="HA67" s="27">
        <f t="shared" si="496"/>
        <v>72.999313038822422</v>
      </c>
      <c r="HB67" s="27">
        <f t="shared" si="497"/>
        <v>67.243338232167233</v>
      </c>
      <c r="HD67" s="27">
        <f t="shared" si="498"/>
        <v>64.84710369587475</v>
      </c>
      <c r="HE67" s="27">
        <f t="shared" si="499"/>
        <v>70.187157792568939</v>
      </c>
      <c r="HF67" s="27">
        <f t="shared" si="500"/>
        <v>68.905899651232446</v>
      </c>
      <c r="HG67" s="27">
        <f t="shared" si="501"/>
        <v>66.403397591889814</v>
      </c>
      <c r="HH67" s="27">
        <f t="shared" si="502"/>
        <v>66.501864676656822</v>
      </c>
      <c r="HI67" s="27">
        <f t="shared" si="503"/>
        <v>73.689604956499991</v>
      </c>
      <c r="HJ67" s="27">
        <f t="shared" si="504"/>
        <v>67.592026700986011</v>
      </c>
      <c r="HN67" s="27">
        <f t="shared" si="347"/>
        <v>66.229547429100478</v>
      </c>
      <c r="HO67" s="27">
        <f t="shared" si="505"/>
        <v>74.886502258469022</v>
      </c>
      <c r="HP67" s="27">
        <f t="shared" si="506"/>
        <v>77.877442285719468</v>
      </c>
      <c r="HQ67" s="27">
        <f t="shared" si="507"/>
        <v>68.807656398841374</v>
      </c>
      <c r="HR67" s="27">
        <f t="shared" si="508"/>
        <v>67.656465607771892</v>
      </c>
      <c r="HS67" s="27">
        <f t="shared" si="509"/>
        <v>83.529520431298735</v>
      </c>
      <c r="HT67" s="27">
        <f t="shared" si="510"/>
        <v>69.763970878266761</v>
      </c>
      <c r="HV67" s="27">
        <f t="shared" si="511"/>
        <v>64.42193029757928</v>
      </c>
      <c r="HW67" s="27">
        <f t="shared" si="512"/>
        <v>69.759227822902247</v>
      </c>
      <c r="HX67" s="27">
        <f t="shared" si="513"/>
        <v>67.923889636526596</v>
      </c>
      <c r="HY67" s="27">
        <f t="shared" si="514"/>
        <v>66.257268941547593</v>
      </c>
      <c r="HZ67" s="27">
        <f t="shared" si="515"/>
        <v>66.15522055367758</v>
      </c>
      <c r="IA67" s="27">
        <f t="shared" si="516"/>
        <v>72.999313038822422</v>
      </c>
      <c r="IB67" s="27">
        <f t="shared" si="517"/>
        <v>67.243338232167233</v>
      </c>
      <c r="ID67" s="27">
        <f t="shared" si="518"/>
        <v>64.84710369587475</v>
      </c>
      <c r="IE67" s="27">
        <f t="shared" si="519"/>
        <v>70.187157792568939</v>
      </c>
      <c r="IF67" s="27">
        <f t="shared" si="520"/>
        <v>68.905899651232446</v>
      </c>
      <c r="IG67" s="27">
        <f t="shared" si="521"/>
        <v>66.403397591889814</v>
      </c>
      <c r="IH67" s="27">
        <f t="shared" si="522"/>
        <v>66.501864676656822</v>
      </c>
      <c r="II67" s="27">
        <f t="shared" si="523"/>
        <v>73.689604956499991</v>
      </c>
      <c r="IJ67" s="27">
        <f t="shared" si="524"/>
        <v>67.592026700986011</v>
      </c>
      <c r="IN67" s="27">
        <f t="shared" si="351"/>
        <v>66.229547429100478</v>
      </c>
      <c r="IO67" s="27">
        <f t="shared" si="525"/>
        <v>74.886502258469022</v>
      </c>
      <c r="IP67" s="27">
        <f t="shared" si="526"/>
        <v>77.877442285719468</v>
      </c>
      <c r="IQ67" s="27">
        <f t="shared" si="527"/>
        <v>68.807656398841374</v>
      </c>
      <c r="IR67" s="27">
        <f t="shared" si="528"/>
        <v>67.656465607771892</v>
      </c>
      <c r="IS67" s="27">
        <f t="shared" si="529"/>
        <v>83.529520431298735</v>
      </c>
      <c r="IT67" s="27">
        <f t="shared" si="530"/>
        <v>69.763970878266761</v>
      </c>
      <c r="IV67" s="27">
        <f t="shared" si="531"/>
        <v>64.42193029757928</v>
      </c>
      <c r="IW67" s="27">
        <f t="shared" si="532"/>
        <v>69.759227822902247</v>
      </c>
      <c r="IX67" s="27">
        <f t="shared" si="533"/>
        <v>67.923889636526596</v>
      </c>
      <c r="IY67" s="27">
        <f t="shared" si="534"/>
        <v>66.257268941547593</v>
      </c>
      <c r="IZ67" s="27">
        <f t="shared" si="535"/>
        <v>66.15522055367758</v>
      </c>
      <c r="JA67" s="27">
        <f t="shared" si="536"/>
        <v>72.999313038822422</v>
      </c>
      <c r="JB67" s="27">
        <f t="shared" si="537"/>
        <v>67.243338232167233</v>
      </c>
      <c r="JD67" s="27">
        <f t="shared" si="538"/>
        <v>64.84710369587475</v>
      </c>
      <c r="JE67" s="27">
        <f t="shared" si="539"/>
        <v>70.187157792568939</v>
      </c>
      <c r="JF67" s="27">
        <f t="shared" si="540"/>
        <v>68.905899651232446</v>
      </c>
      <c r="JG67" s="27">
        <f t="shared" si="541"/>
        <v>66.403397591889814</v>
      </c>
      <c r="JH67" s="27">
        <f t="shared" si="542"/>
        <v>66.501864676656822</v>
      </c>
      <c r="JI67" s="27">
        <f t="shared" si="543"/>
        <v>73.689604956499991</v>
      </c>
      <c r="JJ67" s="27">
        <f t="shared" si="544"/>
        <v>67.592026700986011</v>
      </c>
      <c r="JN67" s="27">
        <f t="shared" si="355"/>
        <v>66.229547429100478</v>
      </c>
      <c r="JO67" s="27">
        <f t="shared" si="545"/>
        <v>74.886502258469022</v>
      </c>
      <c r="JP67" s="27">
        <f t="shared" si="546"/>
        <v>77.877442285719468</v>
      </c>
      <c r="JQ67" s="27">
        <f t="shared" si="547"/>
        <v>68.807656398841374</v>
      </c>
      <c r="JR67" s="27">
        <f t="shared" si="548"/>
        <v>67.656465607771892</v>
      </c>
      <c r="JS67" s="27">
        <f t="shared" si="549"/>
        <v>83.529520431298735</v>
      </c>
      <c r="JT67" s="27">
        <f t="shared" si="550"/>
        <v>69.763970878266761</v>
      </c>
      <c r="JV67" s="27">
        <f t="shared" si="551"/>
        <v>64.42193029757928</v>
      </c>
      <c r="JW67" s="27">
        <f t="shared" si="552"/>
        <v>69.759227822902247</v>
      </c>
      <c r="JX67" s="27">
        <f t="shared" si="553"/>
        <v>67.923889636526596</v>
      </c>
      <c r="JY67" s="27">
        <f t="shared" si="554"/>
        <v>66.257268941547593</v>
      </c>
      <c r="JZ67" s="27">
        <f t="shared" si="555"/>
        <v>66.15522055367758</v>
      </c>
      <c r="KA67" s="27">
        <f t="shared" si="556"/>
        <v>72.999313038822422</v>
      </c>
      <c r="KB67" s="27">
        <f t="shared" si="557"/>
        <v>67.243338232167233</v>
      </c>
      <c r="KD67" s="27">
        <f t="shared" si="558"/>
        <v>64.84710369587475</v>
      </c>
      <c r="KE67" s="27">
        <f t="shared" si="559"/>
        <v>70.187157792568939</v>
      </c>
      <c r="KF67" s="27">
        <f t="shared" si="560"/>
        <v>68.905899651232446</v>
      </c>
      <c r="KG67" s="27">
        <f t="shared" si="561"/>
        <v>66.403397591889814</v>
      </c>
      <c r="KH67" s="27">
        <f t="shared" si="562"/>
        <v>66.501864676656822</v>
      </c>
      <c r="KI67" s="27">
        <f t="shared" si="563"/>
        <v>73.689604956499991</v>
      </c>
      <c r="KJ67" s="27">
        <f t="shared" si="564"/>
        <v>67.592026700986011</v>
      </c>
    </row>
    <row r="68" spans="1:296" x14ac:dyDescent="0.35">
      <c r="A68" s="32" t="s">
        <v>101</v>
      </c>
      <c r="B68" s="32"/>
      <c r="C68" s="32" t="s">
        <v>89</v>
      </c>
      <c r="D68" s="32"/>
      <c r="E68" s="32"/>
      <c r="F68" t="s">
        <v>47</v>
      </c>
      <c r="G68" t="s">
        <v>234</v>
      </c>
      <c r="H68" t="s">
        <v>233</v>
      </c>
      <c r="I68" t="s">
        <v>234</v>
      </c>
      <c r="J68" t="s">
        <v>47</v>
      </c>
      <c r="K68" t="s">
        <v>233</v>
      </c>
      <c r="L68" t="s">
        <v>233</v>
      </c>
      <c r="M68" t="s">
        <v>234</v>
      </c>
      <c r="N68" s="27">
        <f>[14]TRAC_rates!F76</f>
        <v>242.79477083637497</v>
      </c>
      <c r="O68" s="27">
        <f>[14]TRAC_rates!G76</f>
        <v>240.72549323121245</v>
      </c>
      <c r="P68" s="27">
        <f>[14]TRAC_rates!H76</f>
        <v>246.11162630920933</v>
      </c>
      <c r="Q68" s="27">
        <f>[14]TRAC_rates!I76</f>
        <v>246.11162630920947</v>
      </c>
      <c r="R68" s="27">
        <f>[14]TRAC_rates!J76</f>
        <v>221.93472048049952</v>
      </c>
      <c r="S68" s="27">
        <f>[14]TRAC_rates!K76</f>
        <v>241.38326363188699</v>
      </c>
      <c r="T68" s="27">
        <f>[14]TRAC_rates!L76</f>
        <v>236.67131942652895</v>
      </c>
      <c r="V68" s="27">
        <f>[14]TRAC_rates!N76</f>
        <v>246.11162630920953</v>
      </c>
      <c r="W68" s="27">
        <f>[14]TRAC_rates!O76</f>
        <v>246.11162630920953</v>
      </c>
      <c r="X68" s="27">
        <f>[14]TRAC_rates!P76</f>
        <v>246.11162630920953</v>
      </c>
      <c r="Y68" s="27">
        <f>[14]TRAC_rates!Q76</f>
        <v>246.11162630920927</v>
      </c>
      <c r="Z68" s="27">
        <f>[14]TRAC_rates!R76</f>
        <v>246.11162630920958</v>
      </c>
      <c r="AA68" s="27">
        <f>[14]TRAC_rates!S76</f>
        <v>246.11162630920978</v>
      </c>
      <c r="AB68" s="27">
        <f>[14]TRAC_rates!T76</f>
        <v>246.11162630920944</v>
      </c>
      <c r="AD68" s="27">
        <f>[14]TRAC_rates!V76</f>
        <v>245.33146181062841</v>
      </c>
      <c r="AE68" s="27">
        <f>[14]TRAC_rates!W76</f>
        <v>245.66209161126173</v>
      </c>
      <c r="AF68" s="27">
        <f>[14]TRAC_rates!X76</f>
        <v>246.1116263092095</v>
      </c>
      <c r="AG68" s="27">
        <f>[14]TRAC_rates!Y76</f>
        <v>246.11162630920933</v>
      </c>
      <c r="AH68" s="27">
        <f>[14]TRAC_rates!Z76</f>
        <v>240.52907181919591</v>
      </c>
      <c r="AI68" s="27">
        <f>[14]TRAC_rates!AA76</f>
        <v>245.80166560109149</v>
      </c>
      <c r="AJ68" s="27">
        <f>[14]TRAC_rates!AB76</f>
        <v>244.80571362209315</v>
      </c>
      <c r="AN68" s="27">
        <f t="shared" si="325"/>
        <v>65.55458812582124</v>
      </c>
      <c r="AO68" s="27">
        <f t="shared" si="359"/>
        <v>64.995883172427369</v>
      </c>
      <c r="AP68" s="27">
        <f t="shared" si="360"/>
        <v>66.450139103486521</v>
      </c>
      <c r="AQ68" s="27">
        <f t="shared" si="361"/>
        <v>66.450139103486563</v>
      </c>
      <c r="AR68" s="27">
        <f t="shared" si="362"/>
        <v>59.922374529734874</v>
      </c>
      <c r="AS68" s="27">
        <f t="shared" si="363"/>
        <v>65.173481180609485</v>
      </c>
      <c r="AT68" s="27">
        <f t="shared" si="364"/>
        <v>63.90125624516282</v>
      </c>
      <c r="AV68" s="27">
        <f t="shared" si="365"/>
        <v>66.450139103486578</v>
      </c>
      <c r="AW68" s="27">
        <f t="shared" si="366"/>
        <v>66.450139103486578</v>
      </c>
      <c r="AX68" s="27">
        <f t="shared" si="367"/>
        <v>66.450139103486578</v>
      </c>
      <c r="AY68" s="27">
        <f t="shared" si="368"/>
        <v>66.450139103486507</v>
      </c>
      <c r="AZ68" s="27">
        <f t="shared" si="369"/>
        <v>66.450139103486592</v>
      </c>
      <c r="BA68" s="27">
        <f t="shared" si="370"/>
        <v>66.450139103486649</v>
      </c>
      <c r="BB68" s="27">
        <f t="shared" si="371"/>
        <v>66.450139103486549</v>
      </c>
      <c r="BD68" s="27">
        <f t="shared" si="372"/>
        <v>66.239494688869669</v>
      </c>
      <c r="BE68" s="27">
        <f t="shared" si="373"/>
        <v>66.328764735040664</v>
      </c>
      <c r="BF68" s="27">
        <f t="shared" si="374"/>
        <v>66.450139103486563</v>
      </c>
      <c r="BG68" s="27">
        <f t="shared" si="375"/>
        <v>66.450139103486521</v>
      </c>
      <c r="BH68" s="27">
        <f t="shared" si="376"/>
        <v>64.942849391182904</v>
      </c>
      <c r="BI68" s="27">
        <f t="shared" si="377"/>
        <v>66.36644971229471</v>
      </c>
      <c r="BJ68" s="27">
        <f t="shared" si="378"/>
        <v>66.097542677965151</v>
      </c>
      <c r="BN68" s="27">
        <f t="shared" si="379"/>
        <v>65.55458812582124</v>
      </c>
      <c r="BO68" s="27">
        <f t="shared" si="380"/>
        <v>64.995883172427369</v>
      </c>
      <c r="BP68" s="27">
        <f t="shared" si="381"/>
        <v>66.450139103486521</v>
      </c>
      <c r="BQ68" s="27">
        <f t="shared" si="382"/>
        <v>66.450139103486563</v>
      </c>
      <c r="BR68" s="27">
        <f t="shared" si="383"/>
        <v>59.922374529734874</v>
      </c>
      <c r="BS68" s="27">
        <f t="shared" si="384"/>
        <v>65.173481180609485</v>
      </c>
      <c r="BT68" s="27">
        <f t="shared" si="385"/>
        <v>63.90125624516282</v>
      </c>
      <c r="BV68" s="27">
        <f t="shared" si="386"/>
        <v>66.450139103486578</v>
      </c>
      <c r="BW68" s="27">
        <f t="shared" si="387"/>
        <v>66.450139103486578</v>
      </c>
      <c r="BX68" s="27">
        <f t="shared" si="388"/>
        <v>66.450139103486578</v>
      </c>
      <c r="BY68" s="27">
        <f t="shared" si="389"/>
        <v>66.450139103486507</v>
      </c>
      <c r="BZ68" s="27">
        <f t="shared" si="390"/>
        <v>66.450139103486592</v>
      </c>
      <c r="CA68" s="27">
        <f t="shared" si="391"/>
        <v>66.450139103486649</v>
      </c>
      <c r="CB68" s="27">
        <f t="shared" si="392"/>
        <v>66.450139103486549</v>
      </c>
      <c r="CD68" s="27">
        <f t="shared" si="393"/>
        <v>66.239494688869669</v>
      </c>
      <c r="CE68" s="27">
        <f t="shared" si="394"/>
        <v>66.328764735040664</v>
      </c>
      <c r="CF68" s="27">
        <f t="shared" si="395"/>
        <v>66.450139103486563</v>
      </c>
      <c r="CG68" s="27">
        <f t="shared" si="396"/>
        <v>66.450139103486521</v>
      </c>
      <c r="CH68" s="27">
        <f t="shared" si="397"/>
        <v>64.942849391182904</v>
      </c>
      <c r="CI68" s="27">
        <f t="shared" si="398"/>
        <v>66.36644971229471</v>
      </c>
      <c r="CJ68" s="27">
        <f t="shared" si="399"/>
        <v>66.097542677965151</v>
      </c>
      <c r="CN68" s="27">
        <f t="shared" si="400"/>
        <v>0</v>
      </c>
      <c r="CO68" s="27">
        <f t="shared" si="401"/>
        <v>0</v>
      </c>
      <c r="CP68" s="27">
        <f t="shared" si="402"/>
        <v>0</v>
      </c>
      <c r="CQ68" s="27">
        <f t="shared" si="403"/>
        <v>0</v>
      </c>
      <c r="CR68" s="27">
        <f t="shared" si="404"/>
        <v>0</v>
      </c>
      <c r="CS68" s="27">
        <f t="shared" si="405"/>
        <v>0</v>
      </c>
      <c r="CT68" s="27">
        <f t="shared" si="406"/>
        <v>0</v>
      </c>
      <c r="CV68" s="27">
        <f t="shared" si="407"/>
        <v>0</v>
      </c>
      <c r="CW68" s="27">
        <f t="shared" si="408"/>
        <v>0</v>
      </c>
      <c r="CX68" s="27">
        <f t="shared" si="409"/>
        <v>0</v>
      </c>
      <c r="CY68" s="27">
        <f t="shared" si="410"/>
        <v>0</v>
      </c>
      <c r="CZ68" s="27">
        <f t="shared" si="411"/>
        <v>0</v>
      </c>
      <c r="DA68" s="27">
        <f t="shared" si="412"/>
        <v>0</v>
      </c>
      <c r="DB68" s="27">
        <f t="shared" si="413"/>
        <v>0</v>
      </c>
      <c r="DD68" s="27">
        <f t="shared" si="414"/>
        <v>0</v>
      </c>
      <c r="DE68" s="27">
        <f t="shared" si="415"/>
        <v>0</v>
      </c>
      <c r="DF68" s="27">
        <f t="shared" si="416"/>
        <v>0</v>
      </c>
      <c r="DG68" s="27">
        <f t="shared" si="417"/>
        <v>0</v>
      </c>
      <c r="DH68" s="27">
        <f t="shared" si="418"/>
        <v>0</v>
      </c>
      <c r="DI68" s="27">
        <f t="shared" si="419"/>
        <v>0</v>
      </c>
      <c r="DJ68" s="27">
        <f t="shared" si="420"/>
        <v>0</v>
      </c>
      <c r="DN68" s="27">
        <f t="shared" si="421"/>
        <v>0</v>
      </c>
      <c r="DO68" s="27">
        <f t="shared" si="422"/>
        <v>0</v>
      </c>
      <c r="DP68" s="27">
        <f t="shared" si="423"/>
        <v>0</v>
      </c>
      <c r="DQ68" s="27">
        <f t="shared" si="424"/>
        <v>0</v>
      </c>
      <c r="DR68" s="27">
        <f t="shared" si="425"/>
        <v>0</v>
      </c>
      <c r="DS68" s="27">
        <f t="shared" si="426"/>
        <v>0</v>
      </c>
      <c r="DT68" s="27">
        <f t="shared" si="427"/>
        <v>0</v>
      </c>
      <c r="DV68" s="27">
        <f t="shared" si="428"/>
        <v>0</v>
      </c>
      <c r="DW68" s="27">
        <f t="shared" si="429"/>
        <v>0</v>
      </c>
      <c r="DX68" s="27">
        <f t="shared" si="430"/>
        <v>0</v>
      </c>
      <c r="DY68" s="27">
        <f t="shared" si="431"/>
        <v>0</v>
      </c>
      <c r="DZ68" s="27">
        <f t="shared" si="432"/>
        <v>0</v>
      </c>
      <c r="EA68" s="27">
        <f t="shared" si="433"/>
        <v>0</v>
      </c>
      <c r="EB68" s="27">
        <f t="shared" si="434"/>
        <v>0</v>
      </c>
      <c r="ED68" s="27">
        <f t="shared" si="435"/>
        <v>0</v>
      </c>
      <c r="EE68" s="27">
        <f t="shared" si="436"/>
        <v>0</v>
      </c>
      <c r="EF68" s="27">
        <f t="shared" si="437"/>
        <v>0</v>
      </c>
      <c r="EG68" s="27">
        <f t="shared" si="438"/>
        <v>0</v>
      </c>
      <c r="EH68" s="27">
        <f t="shared" si="439"/>
        <v>0</v>
      </c>
      <c r="EI68" s="27">
        <f t="shared" si="440"/>
        <v>0</v>
      </c>
      <c r="EJ68" s="27">
        <f t="shared" si="441"/>
        <v>0</v>
      </c>
      <c r="EN68" s="27">
        <f t="shared" si="442"/>
        <v>242.79477083637497</v>
      </c>
      <c r="EO68" s="27">
        <f t="shared" si="443"/>
        <v>240.72549323121245</v>
      </c>
      <c r="EP68" s="27">
        <f t="shared" si="444"/>
        <v>246.11162630920933</v>
      </c>
      <c r="EQ68" s="27">
        <f t="shared" si="445"/>
        <v>246.11162630920947</v>
      </c>
      <c r="ER68" s="27">
        <f t="shared" si="446"/>
        <v>221.93472048049952</v>
      </c>
      <c r="ES68" s="27">
        <f t="shared" si="447"/>
        <v>241.38326363188699</v>
      </c>
      <c r="ET68" s="27">
        <f t="shared" si="448"/>
        <v>236.67131942652895</v>
      </c>
      <c r="EV68" s="27">
        <f t="shared" si="449"/>
        <v>246.11162630920953</v>
      </c>
      <c r="EW68" s="27">
        <f t="shared" si="450"/>
        <v>246.11162630920953</v>
      </c>
      <c r="EX68" s="27">
        <f t="shared" si="451"/>
        <v>246.11162630920953</v>
      </c>
      <c r="EY68" s="27">
        <f t="shared" si="452"/>
        <v>246.11162630920927</v>
      </c>
      <c r="EZ68" s="27">
        <f t="shared" si="453"/>
        <v>246.11162630920958</v>
      </c>
      <c r="FA68" s="27">
        <f t="shared" si="454"/>
        <v>246.11162630920978</v>
      </c>
      <c r="FB68" s="27">
        <f t="shared" si="455"/>
        <v>246.11162630920944</v>
      </c>
      <c r="FD68" s="27">
        <f t="shared" si="456"/>
        <v>245.33146181062841</v>
      </c>
      <c r="FE68" s="27">
        <f t="shared" si="457"/>
        <v>245.66209161126173</v>
      </c>
      <c r="FF68" s="27">
        <f t="shared" si="458"/>
        <v>246.1116263092095</v>
      </c>
      <c r="FG68" s="27">
        <f t="shared" si="459"/>
        <v>246.11162630920933</v>
      </c>
      <c r="FH68" s="27">
        <f t="shared" si="460"/>
        <v>240.52907181919591</v>
      </c>
      <c r="FI68" s="27">
        <f t="shared" si="461"/>
        <v>245.80166560109149</v>
      </c>
      <c r="FJ68" s="27">
        <f t="shared" si="462"/>
        <v>244.80571362209315</v>
      </c>
      <c r="FN68" s="27">
        <f t="shared" si="463"/>
        <v>0</v>
      </c>
      <c r="FO68" s="27">
        <f t="shared" si="464"/>
        <v>0</v>
      </c>
      <c r="FP68" s="27">
        <f t="shared" si="465"/>
        <v>0</v>
      </c>
      <c r="FQ68" s="27">
        <f t="shared" si="466"/>
        <v>0</v>
      </c>
      <c r="FR68" s="27">
        <f t="shared" si="467"/>
        <v>0</v>
      </c>
      <c r="FS68" s="27">
        <f t="shared" si="468"/>
        <v>0</v>
      </c>
      <c r="FT68" s="27">
        <f t="shared" si="469"/>
        <v>0</v>
      </c>
      <c r="FV68" s="27">
        <f t="shared" si="470"/>
        <v>0</v>
      </c>
      <c r="FW68" s="27">
        <f t="shared" si="471"/>
        <v>0</v>
      </c>
      <c r="FX68" s="27">
        <f t="shared" si="472"/>
        <v>0</v>
      </c>
      <c r="FY68" s="27">
        <f t="shared" si="473"/>
        <v>0</v>
      </c>
      <c r="FZ68" s="27">
        <f t="shared" si="474"/>
        <v>0</v>
      </c>
      <c r="GA68" s="27">
        <f t="shared" si="475"/>
        <v>0</v>
      </c>
      <c r="GB68" s="27">
        <f t="shared" si="476"/>
        <v>0</v>
      </c>
      <c r="GD68" s="27">
        <f t="shared" si="477"/>
        <v>0</v>
      </c>
      <c r="GE68" s="27">
        <f t="shared" si="478"/>
        <v>0</v>
      </c>
      <c r="GF68" s="27">
        <f t="shared" si="479"/>
        <v>0</v>
      </c>
      <c r="GG68" s="27">
        <f t="shared" si="480"/>
        <v>0</v>
      </c>
      <c r="GH68" s="27">
        <f t="shared" si="481"/>
        <v>0</v>
      </c>
      <c r="GI68" s="27">
        <f t="shared" si="482"/>
        <v>0</v>
      </c>
      <c r="GJ68" s="27">
        <f t="shared" si="483"/>
        <v>0</v>
      </c>
      <c r="GN68" s="27">
        <f t="shared" si="484"/>
        <v>0</v>
      </c>
      <c r="GO68" s="27">
        <f t="shared" si="485"/>
        <v>0</v>
      </c>
      <c r="GP68" s="27">
        <f t="shared" si="486"/>
        <v>0</v>
      </c>
      <c r="GQ68" s="27">
        <f t="shared" si="487"/>
        <v>0</v>
      </c>
      <c r="GR68" s="27">
        <f t="shared" si="488"/>
        <v>0</v>
      </c>
      <c r="GS68" s="27">
        <f t="shared" si="489"/>
        <v>0</v>
      </c>
      <c r="GT68" s="27">
        <f t="shared" si="490"/>
        <v>0</v>
      </c>
      <c r="GV68" s="27">
        <f t="shared" si="491"/>
        <v>0</v>
      </c>
      <c r="GW68" s="27">
        <f t="shared" si="492"/>
        <v>0</v>
      </c>
      <c r="GX68" s="27">
        <f t="shared" si="493"/>
        <v>0</v>
      </c>
      <c r="GY68" s="27">
        <f t="shared" si="494"/>
        <v>0</v>
      </c>
      <c r="GZ68" s="27">
        <f t="shared" si="495"/>
        <v>0</v>
      </c>
      <c r="HA68" s="27">
        <f t="shared" si="496"/>
        <v>0</v>
      </c>
      <c r="HB68" s="27">
        <f t="shared" si="497"/>
        <v>0</v>
      </c>
      <c r="HD68" s="27">
        <f t="shared" si="498"/>
        <v>0</v>
      </c>
      <c r="HE68" s="27">
        <f t="shared" si="499"/>
        <v>0</v>
      </c>
      <c r="HF68" s="27">
        <f t="shared" si="500"/>
        <v>0</v>
      </c>
      <c r="HG68" s="27">
        <f t="shared" si="501"/>
        <v>0</v>
      </c>
      <c r="HH68" s="27">
        <f t="shared" si="502"/>
        <v>0</v>
      </c>
      <c r="HI68" s="27">
        <f t="shared" si="503"/>
        <v>0</v>
      </c>
      <c r="HJ68" s="27">
        <f t="shared" si="504"/>
        <v>0</v>
      </c>
      <c r="HN68" s="27">
        <f t="shared" si="347"/>
        <v>121.39738541818748</v>
      </c>
      <c r="HO68" s="27">
        <f t="shared" si="505"/>
        <v>120.36274661560623</v>
      </c>
      <c r="HP68" s="27">
        <f t="shared" si="506"/>
        <v>123.05581315460466</v>
      </c>
      <c r="HQ68" s="27">
        <f t="shared" si="507"/>
        <v>123.05581315460473</v>
      </c>
      <c r="HR68" s="27">
        <f t="shared" si="508"/>
        <v>110.96736024024976</v>
      </c>
      <c r="HS68" s="27">
        <f t="shared" si="509"/>
        <v>120.6916318159435</v>
      </c>
      <c r="HT68" s="27">
        <f t="shared" si="510"/>
        <v>118.33565971326448</v>
      </c>
      <c r="HV68" s="27">
        <f t="shared" si="511"/>
        <v>123.05581315460476</v>
      </c>
      <c r="HW68" s="27">
        <f t="shared" si="512"/>
        <v>123.05581315460476</v>
      </c>
      <c r="HX68" s="27">
        <f t="shared" si="513"/>
        <v>123.05581315460476</v>
      </c>
      <c r="HY68" s="27">
        <f t="shared" si="514"/>
        <v>123.05581315460464</v>
      </c>
      <c r="HZ68" s="27">
        <f t="shared" si="515"/>
        <v>123.05581315460479</v>
      </c>
      <c r="IA68" s="27">
        <f t="shared" si="516"/>
        <v>123.05581315460489</v>
      </c>
      <c r="IB68" s="27">
        <f t="shared" si="517"/>
        <v>123.05581315460472</v>
      </c>
      <c r="ID68" s="27">
        <f t="shared" si="518"/>
        <v>122.66573090531421</v>
      </c>
      <c r="IE68" s="27">
        <f t="shared" si="519"/>
        <v>122.83104580563086</v>
      </c>
      <c r="IF68" s="27">
        <f t="shared" si="520"/>
        <v>123.05581315460475</v>
      </c>
      <c r="IG68" s="27">
        <f t="shared" si="521"/>
        <v>123.05581315460466</v>
      </c>
      <c r="IH68" s="27">
        <f t="shared" si="522"/>
        <v>120.26453590959795</v>
      </c>
      <c r="II68" s="27">
        <f t="shared" si="523"/>
        <v>122.90083280054574</v>
      </c>
      <c r="IJ68" s="27">
        <f t="shared" si="524"/>
        <v>122.40285681104658</v>
      </c>
      <c r="IN68" s="27">
        <f t="shared" si="351"/>
        <v>121.39738541818748</v>
      </c>
      <c r="IO68" s="27">
        <f t="shared" si="525"/>
        <v>120.36274661560623</v>
      </c>
      <c r="IP68" s="27">
        <f t="shared" si="526"/>
        <v>123.05581315460466</v>
      </c>
      <c r="IQ68" s="27">
        <f t="shared" si="527"/>
        <v>123.05581315460473</v>
      </c>
      <c r="IR68" s="27">
        <f t="shared" si="528"/>
        <v>110.96736024024976</v>
      </c>
      <c r="IS68" s="27">
        <f t="shared" si="529"/>
        <v>120.6916318159435</v>
      </c>
      <c r="IT68" s="27">
        <f t="shared" si="530"/>
        <v>118.33565971326448</v>
      </c>
      <c r="IV68" s="27">
        <f t="shared" si="531"/>
        <v>123.05581315460476</v>
      </c>
      <c r="IW68" s="27">
        <f t="shared" si="532"/>
        <v>123.05581315460476</v>
      </c>
      <c r="IX68" s="27">
        <f t="shared" si="533"/>
        <v>123.05581315460476</v>
      </c>
      <c r="IY68" s="27">
        <f t="shared" si="534"/>
        <v>123.05581315460464</v>
      </c>
      <c r="IZ68" s="27">
        <f t="shared" si="535"/>
        <v>123.05581315460479</v>
      </c>
      <c r="JA68" s="27">
        <f t="shared" si="536"/>
        <v>123.05581315460489</v>
      </c>
      <c r="JB68" s="27">
        <f t="shared" si="537"/>
        <v>123.05581315460472</v>
      </c>
      <c r="JD68" s="27">
        <f t="shared" si="538"/>
        <v>122.66573090531421</v>
      </c>
      <c r="JE68" s="27">
        <f t="shared" si="539"/>
        <v>122.83104580563086</v>
      </c>
      <c r="JF68" s="27">
        <f t="shared" si="540"/>
        <v>123.05581315460475</v>
      </c>
      <c r="JG68" s="27">
        <f t="shared" si="541"/>
        <v>123.05581315460466</v>
      </c>
      <c r="JH68" s="27">
        <f t="shared" si="542"/>
        <v>120.26453590959795</v>
      </c>
      <c r="JI68" s="27">
        <f t="shared" si="543"/>
        <v>122.90083280054574</v>
      </c>
      <c r="JJ68" s="27">
        <f t="shared" si="544"/>
        <v>122.40285681104658</v>
      </c>
      <c r="JN68" s="27">
        <f t="shared" si="355"/>
        <v>0</v>
      </c>
      <c r="JO68" s="27">
        <f t="shared" si="545"/>
        <v>0</v>
      </c>
      <c r="JP68" s="27">
        <f t="shared" si="546"/>
        <v>0</v>
      </c>
      <c r="JQ68" s="27">
        <f t="shared" si="547"/>
        <v>0</v>
      </c>
      <c r="JR68" s="27">
        <f t="shared" si="548"/>
        <v>0</v>
      </c>
      <c r="JS68" s="27">
        <f t="shared" si="549"/>
        <v>0</v>
      </c>
      <c r="JT68" s="27">
        <f t="shared" si="550"/>
        <v>0</v>
      </c>
      <c r="JV68" s="27">
        <f t="shared" si="551"/>
        <v>0</v>
      </c>
      <c r="JW68" s="27">
        <f t="shared" si="552"/>
        <v>0</v>
      </c>
      <c r="JX68" s="27">
        <f t="shared" si="553"/>
        <v>0</v>
      </c>
      <c r="JY68" s="27">
        <f t="shared" si="554"/>
        <v>0</v>
      </c>
      <c r="JZ68" s="27">
        <f t="shared" si="555"/>
        <v>0</v>
      </c>
      <c r="KA68" s="27">
        <f t="shared" si="556"/>
        <v>0</v>
      </c>
      <c r="KB68" s="27">
        <f t="shared" si="557"/>
        <v>0</v>
      </c>
      <c r="KD68" s="27">
        <f t="shared" si="558"/>
        <v>0</v>
      </c>
      <c r="KE68" s="27">
        <f t="shared" si="559"/>
        <v>0</v>
      </c>
      <c r="KF68" s="27">
        <f t="shared" si="560"/>
        <v>0</v>
      </c>
      <c r="KG68" s="27">
        <f t="shared" si="561"/>
        <v>0</v>
      </c>
      <c r="KH68" s="27">
        <f t="shared" si="562"/>
        <v>0</v>
      </c>
      <c r="KI68" s="27">
        <f t="shared" si="563"/>
        <v>0</v>
      </c>
      <c r="KJ68" s="27">
        <f t="shared" si="564"/>
        <v>0</v>
      </c>
    </row>
    <row r="69" spans="1:296" x14ac:dyDescent="0.35">
      <c r="A69" s="32" t="s">
        <v>102</v>
      </c>
      <c r="B69" s="32"/>
      <c r="C69" s="32" t="s">
        <v>89</v>
      </c>
      <c r="D69" s="32"/>
      <c r="E69" s="32"/>
      <c r="F69" t="s">
        <v>233</v>
      </c>
      <c r="G69" t="s">
        <v>233</v>
      </c>
      <c r="H69" t="s">
        <v>233</v>
      </c>
      <c r="I69" t="s">
        <v>233</v>
      </c>
      <c r="J69" t="s">
        <v>233</v>
      </c>
      <c r="K69" t="s">
        <v>233</v>
      </c>
      <c r="L69" t="s">
        <v>233</v>
      </c>
      <c r="M69" t="s">
        <v>234</v>
      </c>
      <c r="N69" s="27">
        <f>[14]TRAC_rates!F77</f>
        <v>162.08988239924875</v>
      </c>
      <c r="O69" s="27">
        <f>[14]TRAC_rates!G77</f>
        <v>160.70843187411279</v>
      </c>
      <c r="P69" s="27">
        <f>[14]TRAC_rates!H77</f>
        <v>164.30421638871246</v>
      </c>
      <c r="Q69" s="27">
        <f>[14]TRAC_rates!I77</f>
        <v>164.30421638871235</v>
      </c>
      <c r="R69" s="27">
        <f>[14]TRAC_rates!J77</f>
        <v>148.16370475803078</v>
      </c>
      <c r="S69" s="27">
        <f>[14]TRAC_rates!K77</f>
        <v>161.14755964660799</v>
      </c>
      <c r="T69" s="27">
        <f>[14]TRAC_rates!L77</f>
        <v>158.00186388270362</v>
      </c>
      <c r="V69" s="27">
        <f>[14]TRAC_rates!N77</f>
        <v>164.30421638871209</v>
      </c>
      <c r="W69" s="27">
        <f>[14]TRAC_rates!O77</f>
        <v>164.30421638871226</v>
      </c>
      <c r="X69" s="27">
        <f>[14]TRAC_rates!P77</f>
        <v>164.30421638871235</v>
      </c>
      <c r="Y69" s="27">
        <f>[14]TRAC_rates!Q77</f>
        <v>164.30421638871238</v>
      </c>
      <c r="Z69" s="27">
        <f>[14]TRAC_rates!R77</f>
        <v>164.30421638871235</v>
      </c>
      <c r="AA69" s="27">
        <f>[14]TRAC_rates!S77</f>
        <v>164.30421638871229</v>
      </c>
      <c r="AB69" s="27">
        <f>[14]TRAC_rates!T77</f>
        <v>164.30421638871223</v>
      </c>
      <c r="AD69" s="27">
        <f>[14]TRAC_rates!V77</f>
        <v>163.78337826937599</v>
      </c>
      <c r="AE69" s="27">
        <f>[14]TRAC_rates!W77</f>
        <v>164.00410685145278</v>
      </c>
      <c r="AF69" s="27">
        <f>[14]TRAC_rates!X77</f>
        <v>164.3042163887124</v>
      </c>
      <c r="AG69" s="27">
        <f>[14]TRAC_rates!Y77</f>
        <v>164.3042163887124</v>
      </c>
      <c r="AH69" s="27">
        <f>[14]TRAC_rates!Z77</f>
        <v>160.57730086389864</v>
      </c>
      <c r="AI69" s="27">
        <f>[14]TRAC_rates!AA77</f>
        <v>164.09728650074882</v>
      </c>
      <c r="AJ69" s="27">
        <f>[14]TRAC_rates!AB77</f>
        <v>163.43238857648558</v>
      </c>
      <c r="AN69" s="27">
        <f t="shared" si="325"/>
        <v>162.08988239924875</v>
      </c>
      <c r="AO69" s="27">
        <f t="shared" si="359"/>
        <v>160.70843187411279</v>
      </c>
      <c r="AP69" s="27">
        <f t="shared" si="360"/>
        <v>164.30421638871246</v>
      </c>
      <c r="AQ69" s="27">
        <f t="shared" si="361"/>
        <v>164.30421638871235</v>
      </c>
      <c r="AR69" s="27">
        <f t="shared" si="362"/>
        <v>148.16370475803078</v>
      </c>
      <c r="AS69" s="27">
        <f t="shared" si="363"/>
        <v>161.14755964660799</v>
      </c>
      <c r="AT69" s="27">
        <f t="shared" si="364"/>
        <v>158.00186388270362</v>
      </c>
      <c r="AV69" s="27">
        <f t="shared" si="365"/>
        <v>164.30421638871209</v>
      </c>
      <c r="AW69" s="27">
        <f t="shared" si="366"/>
        <v>164.30421638871226</v>
      </c>
      <c r="AX69" s="27">
        <f t="shared" si="367"/>
        <v>164.30421638871235</v>
      </c>
      <c r="AY69" s="27">
        <f t="shared" si="368"/>
        <v>164.30421638871238</v>
      </c>
      <c r="AZ69" s="27">
        <f t="shared" si="369"/>
        <v>164.30421638871235</v>
      </c>
      <c r="BA69" s="27">
        <f t="shared" si="370"/>
        <v>164.30421638871229</v>
      </c>
      <c r="BB69" s="27">
        <f t="shared" si="371"/>
        <v>164.30421638871223</v>
      </c>
      <c r="BD69" s="27">
        <f t="shared" si="372"/>
        <v>163.78337826937599</v>
      </c>
      <c r="BE69" s="27">
        <f t="shared" si="373"/>
        <v>164.00410685145278</v>
      </c>
      <c r="BF69" s="27">
        <f t="shared" si="374"/>
        <v>164.3042163887124</v>
      </c>
      <c r="BG69" s="27">
        <f t="shared" si="375"/>
        <v>164.3042163887124</v>
      </c>
      <c r="BH69" s="27">
        <f t="shared" si="376"/>
        <v>160.57730086389864</v>
      </c>
      <c r="BI69" s="27">
        <f t="shared" si="377"/>
        <v>164.09728650074882</v>
      </c>
      <c r="BJ69" s="27">
        <f t="shared" si="378"/>
        <v>163.43238857648558</v>
      </c>
      <c r="BN69" s="27">
        <f t="shared" si="379"/>
        <v>162.08988239924875</v>
      </c>
      <c r="BO69" s="27">
        <f t="shared" si="380"/>
        <v>160.70843187411279</v>
      </c>
      <c r="BP69" s="27">
        <f t="shared" si="381"/>
        <v>164.30421638871246</v>
      </c>
      <c r="BQ69" s="27">
        <f t="shared" si="382"/>
        <v>164.30421638871235</v>
      </c>
      <c r="BR69" s="27">
        <f t="shared" si="383"/>
        <v>148.16370475803078</v>
      </c>
      <c r="BS69" s="27">
        <f t="shared" si="384"/>
        <v>161.14755964660799</v>
      </c>
      <c r="BT69" s="27">
        <f t="shared" si="385"/>
        <v>158.00186388270362</v>
      </c>
      <c r="BV69" s="27">
        <f t="shared" si="386"/>
        <v>164.30421638871209</v>
      </c>
      <c r="BW69" s="27">
        <f t="shared" si="387"/>
        <v>164.30421638871226</v>
      </c>
      <c r="BX69" s="27">
        <f t="shared" si="388"/>
        <v>164.30421638871235</v>
      </c>
      <c r="BY69" s="27">
        <f t="shared" si="389"/>
        <v>164.30421638871238</v>
      </c>
      <c r="BZ69" s="27">
        <f t="shared" si="390"/>
        <v>164.30421638871235</v>
      </c>
      <c r="CA69" s="27">
        <f t="shared" si="391"/>
        <v>164.30421638871229</v>
      </c>
      <c r="CB69" s="27">
        <f t="shared" si="392"/>
        <v>164.30421638871223</v>
      </c>
      <c r="CD69" s="27">
        <f t="shared" si="393"/>
        <v>163.78337826937599</v>
      </c>
      <c r="CE69" s="27">
        <f t="shared" si="394"/>
        <v>164.00410685145278</v>
      </c>
      <c r="CF69" s="27">
        <f t="shared" si="395"/>
        <v>164.3042163887124</v>
      </c>
      <c r="CG69" s="27">
        <f t="shared" si="396"/>
        <v>164.3042163887124</v>
      </c>
      <c r="CH69" s="27">
        <f t="shared" si="397"/>
        <v>160.57730086389864</v>
      </c>
      <c r="CI69" s="27">
        <f t="shared" si="398"/>
        <v>164.09728650074882</v>
      </c>
      <c r="CJ69" s="27">
        <f t="shared" si="399"/>
        <v>163.43238857648558</v>
      </c>
      <c r="CN69" s="27">
        <f t="shared" si="400"/>
        <v>0</v>
      </c>
      <c r="CO69" s="27">
        <f t="shared" si="401"/>
        <v>0</v>
      </c>
      <c r="CP69" s="27">
        <f t="shared" si="402"/>
        <v>0</v>
      </c>
      <c r="CQ69" s="27">
        <f t="shared" si="403"/>
        <v>0</v>
      </c>
      <c r="CR69" s="27">
        <f t="shared" si="404"/>
        <v>0</v>
      </c>
      <c r="CS69" s="27">
        <f t="shared" si="405"/>
        <v>0</v>
      </c>
      <c r="CT69" s="27">
        <f t="shared" si="406"/>
        <v>0</v>
      </c>
      <c r="CV69" s="27">
        <f t="shared" si="407"/>
        <v>0</v>
      </c>
      <c r="CW69" s="27">
        <f t="shared" si="408"/>
        <v>0</v>
      </c>
      <c r="CX69" s="27">
        <f t="shared" si="409"/>
        <v>0</v>
      </c>
      <c r="CY69" s="27">
        <f t="shared" si="410"/>
        <v>0</v>
      </c>
      <c r="CZ69" s="27">
        <f t="shared" si="411"/>
        <v>0</v>
      </c>
      <c r="DA69" s="27">
        <f t="shared" si="412"/>
        <v>0</v>
      </c>
      <c r="DB69" s="27">
        <f t="shared" si="413"/>
        <v>0</v>
      </c>
      <c r="DD69" s="27">
        <f t="shared" si="414"/>
        <v>0</v>
      </c>
      <c r="DE69" s="27">
        <f t="shared" si="415"/>
        <v>0</v>
      </c>
      <c r="DF69" s="27">
        <f t="shared" si="416"/>
        <v>0</v>
      </c>
      <c r="DG69" s="27">
        <f t="shared" si="417"/>
        <v>0</v>
      </c>
      <c r="DH69" s="27">
        <f t="shared" si="418"/>
        <v>0</v>
      </c>
      <c r="DI69" s="27">
        <f t="shared" si="419"/>
        <v>0</v>
      </c>
      <c r="DJ69" s="27">
        <f t="shared" si="420"/>
        <v>0</v>
      </c>
      <c r="DN69" s="27">
        <f t="shared" si="421"/>
        <v>162.08988239924875</v>
      </c>
      <c r="DO69" s="27">
        <f t="shared" si="422"/>
        <v>160.70843187411279</v>
      </c>
      <c r="DP69" s="27">
        <f t="shared" si="423"/>
        <v>164.30421638871246</v>
      </c>
      <c r="DQ69" s="27">
        <f t="shared" si="424"/>
        <v>164.30421638871235</v>
      </c>
      <c r="DR69" s="27">
        <f t="shared" si="425"/>
        <v>148.16370475803078</v>
      </c>
      <c r="DS69" s="27">
        <f t="shared" si="426"/>
        <v>161.14755964660799</v>
      </c>
      <c r="DT69" s="27">
        <f t="shared" si="427"/>
        <v>158.00186388270362</v>
      </c>
      <c r="DV69" s="27">
        <f t="shared" si="428"/>
        <v>164.30421638871209</v>
      </c>
      <c r="DW69" s="27">
        <f t="shared" si="429"/>
        <v>164.30421638871226</v>
      </c>
      <c r="DX69" s="27">
        <f t="shared" si="430"/>
        <v>164.30421638871235</v>
      </c>
      <c r="DY69" s="27">
        <f t="shared" si="431"/>
        <v>164.30421638871238</v>
      </c>
      <c r="DZ69" s="27">
        <f t="shared" si="432"/>
        <v>164.30421638871235</v>
      </c>
      <c r="EA69" s="27">
        <f t="shared" si="433"/>
        <v>164.30421638871229</v>
      </c>
      <c r="EB69" s="27">
        <f t="shared" si="434"/>
        <v>164.30421638871223</v>
      </c>
      <c r="ED69" s="27">
        <f t="shared" si="435"/>
        <v>163.78337826937599</v>
      </c>
      <c r="EE69" s="27">
        <f t="shared" si="436"/>
        <v>164.00410685145278</v>
      </c>
      <c r="EF69" s="27">
        <f t="shared" si="437"/>
        <v>164.3042163887124</v>
      </c>
      <c r="EG69" s="27">
        <f t="shared" si="438"/>
        <v>164.3042163887124</v>
      </c>
      <c r="EH69" s="27">
        <f t="shared" si="439"/>
        <v>160.57730086389864</v>
      </c>
      <c r="EI69" s="27">
        <f t="shared" si="440"/>
        <v>164.09728650074882</v>
      </c>
      <c r="EJ69" s="27">
        <f t="shared" si="441"/>
        <v>163.43238857648558</v>
      </c>
      <c r="EN69" s="27">
        <f t="shared" si="442"/>
        <v>162.08988239924875</v>
      </c>
      <c r="EO69" s="27">
        <f t="shared" si="443"/>
        <v>160.70843187411279</v>
      </c>
      <c r="EP69" s="27">
        <f t="shared" si="444"/>
        <v>164.30421638871246</v>
      </c>
      <c r="EQ69" s="27">
        <f t="shared" si="445"/>
        <v>164.30421638871235</v>
      </c>
      <c r="ER69" s="27">
        <f t="shared" si="446"/>
        <v>148.16370475803078</v>
      </c>
      <c r="ES69" s="27">
        <f t="shared" si="447"/>
        <v>161.14755964660799</v>
      </c>
      <c r="ET69" s="27">
        <f t="shared" si="448"/>
        <v>158.00186388270362</v>
      </c>
      <c r="EV69" s="27">
        <f t="shared" si="449"/>
        <v>164.30421638871209</v>
      </c>
      <c r="EW69" s="27">
        <f t="shared" si="450"/>
        <v>164.30421638871226</v>
      </c>
      <c r="EX69" s="27">
        <f t="shared" si="451"/>
        <v>164.30421638871235</v>
      </c>
      <c r="EY69" s="27">
        <f t="shared" si="452"/>
        <v>164.30421638871238</v>
      </c>
      <c r="EZ69" s="27">
        <f t="shared" si="453"/>
        <v>164.30421638871235</v>
      </c>
      <c r="FA69" s="27">
        <f t="shared" si="454"/>
        <v>164.30421638871229</v>
      </c>
      <c r="FB69" s="27">
        <f t="shared" si="455"/>
        <v>164.30421638871223</v>
      </c>
      <c r="FD69" s="27">
        <f t="shared" si="456"/>
        <v>163.78337826937599</v>
      </c>
      <c r="FE69" s="27">
        <f t="shared" si="457"/>
        <v>164.00410685145278</v>
      </c>
      <c r="FF69" s="27">
        <f t="shared" si="458"/>
        <v>164.3042163887124</v>
      </c>
      <c r="FG69" s="27">
        <f t="shared" si="459"/>
        <v>164.3042163887124</v>
      </c>
      <c r="FH69" s="27">
        <f t="shared" si="460"/>
        <v>160.57730086389864</v>
      </c>
      <c r="FI69" s="27">
        <f t="shared" si="461"/>
        <v>164.09728650074882</v>
      </c>
      <c r="FJ69" s="27">
        <f t="shared" si="462"/>
        <v>163.43238857648558</v>
      </c>
      <c r="FN69" s="27">
        <f t="shared" si="463"/>
        <v>0</v>
      </c>
      <c r="FO69" s="27">
        <f t="shared" si="464"/>
        <v>0</v>
      </c>
      <c r="FP69" s="27">
        <f t="shared" si="465"/>
        <v>0</v>
      </c>
      <c r="FQ69" s="27">
        <f t="shared" si="466"/>
        <v>0</v>
      </c>
      <c r="FR69" s="27">
        <f t="shared" si="467"/>
        <v>0</v>
      </c>
      <c r="FS69" s="27">
        <f t="shared" si="468"/>
        <v>0</v>
      </c>
      <c r="FT69" s="27">
        <f t="shared" si="469"/>
        <v>0</v>
      </c>
      <c r="FV69" s="27">
        <f t="shared" si="470"/>
        <v>0</v>
      </c>
      <c r="FW69" s="27">
        <f t="shared" si="471"/>
        <v>0</v>
      </c>
      <c r="FX69" s="27">
        <f t="shared" si="472"/>
        <v>0</v>
      </c>
      <c r="FY69" s="27">
        <f t="shared" si="473"/>
        <v>0</v>
      </c>
      <c r="FZ69" s="27">
        <f t="shared" si="474"/>
        <v>0</v>
      </c>
      <c r="GA69" s="27">
        <f t="shared" si="475"/>
        <v>0</v>
      </c>
      <c r="GB69" s="27">
        <f t="shared" si="476"/>
        <v>0</v>
      </c>
      <c r="GD69" s="27">
        <f t="shared" si="477"/>
        <v>0</v>
      </c>
      <c r="GE69" s="27">
        <f t="shared" si="478"/>
        <v>0</v>
      </c>
      <c r="GF69" s="27">
        <f t="shared" si="479"/>
        <v>0</v>
      </c>
      <c r="GG69" s="27">
        <f t="shared" si="480"/>
        <v>0</v>
      </c>
      <c r="GH69" s="27">
        <f t="shared" si="481"/>
        <v>0</v>
      </c>
      <c r="GI69" s="27">
        <f t="shared" si="482"/>
        <v>0</v>
      </c>
      <c r="GJ69" s="27">
        <f t="shared" si="483"/>
        <v>0</v>
      </c>
      <c r="GN69" s="27">
        <f t="shared" si="484"/>
        <v>162.08988239924875</v>
      </c>
      <c r="GO69" s="27">
        <f t="shared" si="485"/>
        <v>160.70843187411279</v>
      </c>
      <c r="GP69" s="27">
        <f t="shared" si="486"/>
        <v>164.30421638871246</v>
      </c>
      <c r="GQ69" s="27">
        <f t="shared" si="487"/>
        <v>164.30421638871235</v>
      </c>
      <c r="GR69" s="27">
        <f t="shared" si="488"/>
        <v>148.16370475803078</v>
      </c>
      <c r="GS69" s="27">
        <f t="shared" si="489"/>
        <v>161.14755964660799</v>
      </c>
      <c r="GT69" s="27">
        <f t="shared" si="490"/>
        <v>158.00186388270362</v>
      </c>
      <c r="GV69" s="27">
        <f t="shared" si="491"/>
        <v>164.30421638871209</v>
      </c>
      <c r="GW69" s="27">
        <f t="shared" si="492"/>
        <v>164.30421638871226</v>
      </c>
      <c r="GX69" s="27">
        <f t="shared" si="493"/>
        <v>164.30421638871235</v>
      </c>
      <c r="GY69" s="27">
        <f t="shared" si="494"/>
        <v>164.30421638871238</v>
      </c>
      <c r="GZ69" s="27">
        <f t="shared" si="495"/>
        <v>164.30421638871235</v>
      </c>
      <c r="HA69" s="27">
        <f t="shared" si="496"/>
        <v>164.30421638871229</v>
      </c>
      <c r="HB69" s="27">
        <f t="shared" si="497"/>
        <v>164.30421638871223</v>
      </c>
      <c r="HD69" s="27">
        <f t="shared" si="498"/>
        <v>163.78337826937599</v>
      </c>
      <c r="HE69" s="27">
        <f t="shared" si="499"/>
        <v>164.00410685145278</v>
      </c>
      <c r="HF69" s="27">
        <f t="shared" si="500"/>
        <v>164.3042163887124</v>
      </c>
      <c r="HG69" s="27">
        <f t="shared" si="501"/>
        <v>164.3042163887124</v>
      </c>
      <c r="HH69" s="27">
        <f t="shared" si="502"/>
        <v>160.57730086389864</v>
      </c>
      <c r="HI69" s="27">
        <f t="shared" si="503"/>
        <v>164.09728650074882</v>
      </c>
      <c r="HJ69" s="27">
        <f t="shared" si="504"/>
        <v>163.43238857648558</v>
      </c>
      <c r="HN69" s="27">
        <f t="shared" si="347"/>
        <v>162.08988239924875</v>
      </c>
      <c r="HO69" s="27">
        <f t="shared" si="505"/>
        <v>160.70843187411279</v>
      </c>
      <c r="HP69" s="27">
        <f t="shared" si="506"/>
        <v>164.30421638871246</v>
      </c>
      <c r="HQ69" s="27">
        <f t="shared" si="507"/>
        <v>164.30421638871235</v>
      </c>
      <c r="HR69" s="27">
        <f t="shared" si="508"/>
        <v>148.16370475803078</v>
      </c>
      <c r="HS69" s="27">
        <f t="shared" si="509"/>
        <v>161.14755964660799</v>
      </c>
      <c r="HT69" s="27">
        <f t="shared" si="510"/>
        <v>158.00186388270362</v>
      </c>
      <c r="HV69" s="27">
        <f t="shared" si="511"/>
        <v>164.30421638871209</v>
      </c>
      <c r="HW69" s="27">
        <f t="shared" si="512"/>
        <v>164.30421638871226</v>
      </c>
      <c r="HX69" s="27">
        <f t="shared" si="513"/>
        <v>164.30421638871235</v>
      </c>
      <c r="HY69" s="27">
        <f t="shared" si="514"/>
        <v>164.30421638871238</v>
      </c>
      <c r="HZ69" s="27">
        <f t="shared" si="515"/>
        <v>164.30421638871235</v>
      </c>
      <c r="IA69" s="27">
        <f t="shared" si="516"/>
        <v>164.30421638871229</v>
      </c>
      <c r="IB69" s="27">
        <f t="shared" si="517"/>
        <v>164.30421638871223</v>
      </c>
      <c r="ID69" s="27">
        <f t="shared" si="518"/>
        <v>163.78337826937599</v>
      </c>
      <c r="IE69" s="27">
        <f t="shared" si="519"/>
        <v>164.00410685145278</v>
      </c>
      <c r="IF69" s="27">
        <f t="shared" si="520"/>
        <v>164.3042163887124</v>
      </c>
      <c r="IG69" s="27">
        <f t="shared" si="521"/>
        <v>164.3042163887124</v>
      </c>
      <c r="IH69" s="27">
        <f t="shared" si="522"/>
        <v>160.57730086389864</v>
      </c>
      <c r="II69" s="27">
        <f t="shared" si="523"/>
        <v>164.09728650074882</v>
      </c>
      <c r="IJ69" s="27">
        <f t="shared" si="524"/>
        <v>163.43238857648558</v>
      </c>
      <c r="IN69" s="27">
        <f t="shared" si="351"/>
        <v>162.08988239924875</v>
      </c>
      <c r="IO69" s="27">
        <f t="shared" si="525"/>
        <v>160.70843187411279</v>
      </c>
      <c r="IP69" s="27">
        <f t="shared" si="526"/>
        <v>164.30421638871246</v>
      </c>
      <c r="IQ69" s="27">
        <f t="shared" si="527"/>
        <v>164.30421638871235</v>
      </c>
      <c r="IR69" s="27">
        <f t="shared" si="528"/>
        <v>148.16370475803078</v>
      </c>
      <c r="IS69" s="27">
        <f t="shared" si="529"/>
        <v>161.14755964660799</v>
      </c>
      <c r="IT69" s="27">
        <f t="shared" si="530"/>
        <v>158.00186388270362</v>
      </c>
      <c r="IV69" s="27">
        <f t="shared" si="531"/>
        <v>164.30421638871209</v>
      </c>
      <c r="IW69" s="27">
        <f t="shared" si="532"/>
        <v>164.30421638871226</v>
      </c>
      <c r="IX69" s="27">
        <f t="shared" si="533"/>
        <v>164.30421638871235</v>
      </c>
      <c r="IY69" s="27">
        <f t="shared" si="534"/>
        <v>164.30421638871238</v>
      </c>
      <c r="IZ69" s="27">
        <f t="shared" si="535"/>
        <v>164.30421638871235</v>
      </c>
      <c r="JA69" s="27">
        <f t="shared" si="536"/>
        <v>164.30421638871229</v>
      </c>
      <c r="JB69" s="27">
        <f t="shared" si="537"/>
        <v>164.30421638871223</v>
      </c>
      <c r="JD69" s="27">
        <f t="shared" si="538"/>
        <v>163.78337826937599</v>
      </c>
      <c r="JE69" s="27">
        <f t="shared" si="539"/>
        <v>164.00410685145278</v>
      </c>
      <c r="JF69" s="27">
        <f t="shared" si="540"/>
        <v>164.3042163887124</v>
      </c>
      <c r="JG69" s="27">
        <f t="shared" si="541"/>
        <v>164.3042163887124</v>
      </c>
      <c r="JH69" s="27">
        <f t="shared" si="542"/>
        <v>160.57730086389864</v>
      </c>
      <c r="JI69" s="27">
        <f t="shared" si="543"/>
        <v>164.09728650074882</v>
      </c>
      <c r="JJ69" s="27">
        <f t="shared" si="544"/>
        <v>163.43238857648558</v>
      </c>
      <c r="JN69" s="27">
        <f t="shared" si="355"/>
        <v>0</v>
      </c>
      <c r="JO69" s="27">
        <f t="shared" si="545"/>
        <v>0</v>
      </c>
      <c r="JP69" s="27">
        <f t="shared" si="546"/>
        <v>0</v>
      </c>
      <c r="JQ69" s="27">
        <f t="shared" si="547"/>
        <v>0</v>
      </c>
      <c r="JR69" s="27">
        <f t="shared" si="548"/>
        <v>0</v>
      </c>
      <c r="JS69" s="27">
        <f t="shared" si="549"/>
        <v>0</v>
      </c>
      <c r="JT69" s="27">
        <f t="shared" si="550"/>
        <v>0</v>
      </c>
      <c r="JV69" s="27">
        <f t="shared" si="551"/>
        <v>0</v>
      </c>
      <c r="JW69" s="27">
        <f t="shared" si="552"/>
        <v>0</v>
      </c>
      <c r="JX69" s="27">
        <f t="shared" si="553"/>
        <v>0</v>
      </c>
      <c r="JY69" s="27">
        <f t="shared" si="554"/>
        <v>0</v>
      </c>
      <c r="JZ69" s="27">
        <f t="shared" si="555"/>
        <v>0</v>
      </c>
      <c r="KA69" s="27">
        <f t="shared" si="556"/>
        <v>0</v>
      </c>
      <c r="KB69" s="27">
        <f t="shared" si="557"/>
        <v>0</v>
      </c>
      <c r="KD69" s="27">
        <f t="shared" si="558"/>
        <v>0</v>
      </c>
      <c r="KE69" s="27">
        <f t="shared" si="559"/>
        <v>0</v>
      </c>
      <c r="KF69" s="27">
        <f t="shared" si="560"/>
        <v>0</v>
      </c>
      <c r="KG69" s="27">
        <f t="shared" si="561"/>
        <v>0</v>
      </c>
      <c r="KH69" s="27">
        <f t="shared" si="562"/>
        <v>0</v>
      </c>
      <c r="KI69" s="27">
        <f t="shared" si="563"/>
        <v>0</v>
      </c>
      <c r="KJ69" s="27">
        <f t="shared" si="564"/>
        <v>0</v>
      </c>
    </row>
    <row r="71" spans="1:296" x14ac:dyDescent="0.35">
      <c r="A71" s="23" t="s">
        <v>103</v>
      </c>
    </row>
    <row r="73" spans="1:296" x14ac:dyDescent="0.35">
      <c r="A73" s="33" t="s">
        <v>104</v>
      </c>
      <c r="B73" s="33"/>
      <c r="C73" s="33" t="s">
        <v>105</v>
      </c>
      <c r="D73" s="33"/>
      <c r="E73" s="33"/>
      <c r="F73" t="s">
        <v>233</v>
      </c>
      <c r="G73" t="s">
        <v>233</v>
      </c>
      <c r="H73" t="s">
        <v>233</v>
      </c>
      <c r="I73" t="s">
        <v>233</v>
      </c>
      <c r="J73" t="s">
        <v>233</v>
      </c>
      <c r="K73" t="s">
        <v>233</v>
      </c>
      <c r="L73" t="s">
        <v>47</v>
      </c>
      <c r="M73" t="s">
        <v>47</v>
      </c>
      <c r="N73" s="27">
        <f>[14]TRAC_rates!F81</f>
        <v>640.40459849763886</v>
      </c>
      <c r="O73" s="27">
        <f>[14]TRAC_rates!G81</f>
        <v>640.40459849763886</v>
      </c>
      <c r="P73" s="27">
        <f>[14]TRAC_rates!H81</f>
        <v>640.40459849763886</v>
      </c>
      <c r="Q73" s="27">
        <f>[14]TRAC_rates!I81</f>
        <v>640.40459849763886</v>
      </c>
      <c r="R73" s="27">
        <f>[14]TRAC_rates!J81</f>
        <v>640.40459849763886</v>
      </c>
      <c r="S73" s="27">
        <f>[14]TRAC_rates!K81</f>
        <v>640.40459849763886</v>
      </c>
      <c r="T73" s="27">
        <f>[14]TRAC_rates!L81</f>
        <v>640.40459849763886</v>
      </c>
      <c r="V73" s="27">
        <f>[14]TRAC_rates!N81</f>
        <v>640.40459849763886</v>
      </c>
      <c r="W73" s="27">
        <f>[14]TRAC_rates!O81</f>
        <v>640.40459849763886</v>
      </c>
      <c r="X73" s="27">
        <f>[14]TRAC_rates!P81</f>
        <v>640.40459849763886</v>
      </c>
      <c r="Y73" s="27">
        <f>[14]TRAC_rates!Q81</f>
        <v>640.40459849763886</v>
      </c>
      <c r="Z73" s="27">
        <f>[14]TRAC_rates!R81</f>
        <v>640.40459849763886</v>
      </c>
      <c r="AA73" s="27">
        <f>[14]TRAC_rates!S81</f>
        <v>640.40459849763886</v>
      </c>
      <c r="AB73" s="27">
        <f>[14]TRAC_rates!T81</f>
        <v>640.40459849763886</v>
      </c>
      <c r="AD73" s="27">
        <f>[14]TRAC_rates!V81</f>
        <v>640.40459849763886</v>
      </c>
      <c r="AE73" s="27">
        <f>[14]TRAC_rates!W81</f>
        <v>640.40459849763886</v>
      </c>
      <c r="AF73" s="27">
        <f>[14]TRAC_rates!X81</f>
        <v>640.40459849763886</v>
      </c>
      <c r="AG73" s="27">
        <f>[14]TRAC_rates!Y81</f>
        <v>640.40459849763886</v>
      </c>
      <c r="AH73" s="27">
        <f>[14]TRAC_rates!Z81</f>
        <v>640.40459849763886</v>
      </c>
      <c r="AI73" s="27">
        <f>[14]TRAC_rates!AA81</f>
        <v>640.40459849763886</v>
      </c>
      <c r="AJ73" s="27">
        <f>[14]TRAC_rates!AB81</f>
        <v>640.40459849763886</v>
      </c>
      <c r="AN73" s="27">
        <f t="shared" ref="AN73:AN102" si="565">IF($F73="Y",N73,IF($F73="A",N73*$F$13,0))</f>
        <v>640.40459849763886</v>
      </c>
      <c r="AO73" s="27">
        <f t="shared" ref="AO73:AO102" si="566">IF($F73="Y",O73,IF($F73="A",O73*$F$13,0))</f>
        <v>640.40459849763886</v>
      </c>
      <c r="AP73" s="27">
        <f t="shared" ref="AP73:AP102" si="567">IF($F73="Y",P73,IF($F73="A",P73*$F$13,0))</f>
        <v>640.40459849763886</v>
      </c>
      <c r="AQ73" s="27">
        <f t="shared" ref="AQ73:AQ102" si="568">IF($F73="Y",Q73,IF($F73="A",Q73*$F$13,0))</f>
        <v>640.40459849763886</v>
      </c>
      <c r="AR73" s="27">
        <f t="shared" ref="AR73:AR102" si="569">IF($F73="Y",R73,IF($F73="A",R73*$F$13,0))</f>
        <v>640.40459849763886</v>
      </c>
      <c r="AS73" s="27">
        <f t="shared" ref="AS73:AS102" si="570">IF($F73="Y",S73,IF($F73="A",S73*$F$13,0))</f>
        <v>640.40459849763886</v>
      </c>
      <c r="AT73" s="27">
        <f t="shared" ref="AT73:AT102" si="571">IF($F73="Y",T73,IF($F73="A",T73*$F$13,0))</f>
        <v>640.40459849763886</v>
      </c>
      <c r="AV73" s="27">
        <f t="shared" ref="AV73:AV102" si="572">IF($F73="Y",V73,IF($F73="A",V73*$F$13,0))</f>
        <v>640.40459849763886</v>
      </c>
      <c r="AW73" s="27">
        <f t="shared" ref="AW73:AW102" si="573">IF($F73="Y",W73,IF($F73="A",W73*$F$13,0))</f>
        <v>640.40459849763886</v>
      </c>
      <c r="AX73" s="27">
        <f t="shared" ref="AX73:AX102" si="574">IF($F73="Y",X73,IF($F73="A",X73*$F$13,0))</f>
        <v>640.40459849763886</v>
      </c>
      <c r="AY73" s="27">
        <f t="shared" ref="AY73:AY102" si="575">IF($F73="Y",Y73,IF($F73="A",Y73*$F$13,0))</f>
        <v>640.40459849763886</v>
      </c>
      <c r="AZ73" s="27">
        <f t="shared" ref="AZ73:AZ102" si="576">IF($F73="Y",Z73,IF($F73="A",Z73*$F$13,0))</f>
        <v>640.40459849763886</v>
      </c>
      <c r="BA73" s="27">
        <f t="shared" ref="BA73:BA102" si="577">IF($F73="Y",AA73,IF($F73="A",AA73*$F$13,0))</f>
        <v>640.40459849763886</v>
      </c>
      <c r="BB73" s="27">
        <f t="shared" ref="BB73:BB102" si="578">IF($F73="Y",AB73,IF($F73="A",AB73*$F$13,0))</f>
        <v>640.40459849763886</v>
      </c>
      <c r="BD73" s="27">
        <f t="shared" ref="BD73:BD102" si="579">IF($F73="Y",AD73,IF($F73="A",AD73*$F$13,0))</f>
        <v>640.40459849763886</v>
      </c>
      <c r="BE73" s="27">
        <f t="shared" ref="BE73:BE102" si="580">IF($F73="Y",AE73,IF($F73="A",AE73*$F$13,0))</f>
        <v>640.40459849763886</v>
      </c>
      <c r="BF73" s="27">
        <f t="shared" ref="BF73:BF102" si="581">IF($F73="Y",AF73,IF($F73="A",AF73*$F$13,0))</f>
        <v>640.40459849763886</v>
      </c>
      <c r="BG73" s="27">
        <f t="shared" ref="BG73:BG102" si="582">IF($F73="Y",AG73,IF($F73="A",AG73*$F$13,0))</f>
        <v>640.40459849763886</v>
      </c>
      <c r="BH73" s="27">
        <f t="shared" ref="BH73:BH102" si="583">IF($F73="Y",AH73,IF($F73="A",AH73*$F$13,0))</f>
        <v>640.40459849763886</v>
      </c>
      <c r="BI73" s="27">
        <f t="shared" ref="BI73:BI102" si="584">IF($F73="Y",AI73,IF($F73="A",AI73*$F$13,0))</f>
        <v>640.40459849763886</v>
      </c>
      <c r="BJ73" s="27">
        <f t="shared" ref="BJ73:BJ102" si="585">IF($F73="Y",AJ73,IF($F73="A",AJ73*$F$13,0))</f>
        <v>640.40459849763886</v>
      </c>
      <c r="BN73" s="27">
        <f t="shared" ref="BN73:BN102" si="586">IF(AND($F73="Y",$L73="Y"),N73,IF(AND($F73="A",$L73="A"),N73*$F$13*$L$13,IF(AND($F73="Y",$L73="A"),N73*$L$13,IF(AND($F73="A",$L73="Y"),N73*$F$13,0))))</f>
        <v>645.41099830861208</v>
      </c>
      <c r="BO73" s="27">
        <f t="shared" ref="BO73:BO102" si="587">IF(AND($F73="Y",$L73="Y"),O73,IF(AND($F73="A",$L73="A"),O73*$F$13*$L$13,IF(AND($F73="Y",$L73="A"),O73*$L$13,IF(AND($F73="A",$L73="Y"),O73*$F$13,0))))</f>
        <v>645.41099830861208</v>
      </c>
      <c r="BP73" s="27">
        <f t="shared" ref="BP73:BP102" si="588">IF(AND($F73="Y",$L73="Y"),P73,IF(AND($F73="A",$L73="A"),P73*$F$13*$L$13,IF(AND($F73="Y",$L73="A"),P73*$L$13,IF(AND($F73="A",$L73="Y"),P73*$F$13,0))))</f>
        <v>645.41099830861208</v>
      </c>
      <c r="BQ73" s="27">
        <f t="shared" ref="BQ73:BQ102" si="589">IF(AND($F73="Y",$L73="Y"),Q73,IF(AND($F73="A",$L73="A"),Q73*$F$13*$L$13,IF(AND($F73="Y",$L73="A"),Q73*$L$13,IF(AND($F73="A",$L73="Y"),Q73*$F$13,0))))</f>
        <v>645.41099830861208</v>
      </c>
      <c r="BR73" s="27">
        <f t="shared" ref="BR73:BR102" si="590">IF(AND($F73="Y",$L73="Y"),R73,IF(AND($F73="A",$L73="A"),R73*$F$13*$L$13,IF(AND($F73="Y",$L73="A"),R73*$L$13,IF(AND($F73="A",$L73="Y"),R73*$F$13,0))))</f>
        <v>645.41099830861208</v>
      </c>
      <c r="BS73" s="27">
        <f t="shared" ref="BS73:BS102" si="591">IF(AND($F73="Y",$L73="Y"),S73,IF(AND($F73="A",$L73="A"),S73*$F$13*$L$13,IF(AND($F73="Y",$L73="A"),S73*$L$13,IF(AND($F73="A",$L73="Y"),S73*$F$13,0))))</f>
        <v>645.41099830861208</v>
      </c>
      <c r="BT73" s="27">
        <f t="shared" ref="BT73:BT102" si="592">IF(AND($F73="Y",$L73="Y"),T73,IF(AND($F73="A",$L73="A"),T73*$F$13*$L$13,IF(AND($F73="Y",$L73="A"),T73*$L$13,IF(AND($F73="A",$L73="Y"),T73*$F$13,0))))</f>
        <v>645.41099830861208</v>
      </c>
      <c r="BV73" s="27">
        <f t="shared" ref="BV73:BV102" si="593">IF(AND($F73="Y",$L73="Y"),V73,IF(AND($F73="A",$L73="A"),V73*$F$13*$L$13,IF(AND($F73="Y",$L73="A"),V73*$L$13,IF(AND($F73="A",$L73="Y"),V73*$F$13,0))))</f>
        <v>645.41099830861208</v>
      </c>
      <c r="BW73" s="27">
        <f t="shared" ref="BW73:BW102" si="594">IF(AND($F73="Y",$L73="Y"),W73,IF(AND($F73="A",$L73="A"),W73*$F$13*$L$13,IF(AND($F73="Y",$L73="A"),W73*$L$13,IF(AND($F73="A",$L73="Y"),W73*$F$13,0))))</f>
        <v>645.41099830861208</v>
      </c>
      <c r="BX73" s="27">
        <f t="shared" ref="BX73:BX102" si="595">IF(AND($F73="Y",$L73="Y"),X73,IF(AND($F73="A",$L73="A"),X73*$F$13*$L$13,IF(AND($F73="Y",$L73="A"),X73*$L$13,IF(AND($F73="A",$L73="Y"),X73*$F$13,0))))</f>
        <v>645.41099830861208</v>
      </c>
      <c r="BY73" s="27">
        <f t="shared" ref="BY73:BY102" si="596">IF(AND($F73="Y",$L73="Y"),Y73,IF(AND($F73="A",$L73="A"),Y73*$F$13*$L$13,IF(AND($F73="Y",$L73="A"),Y73*$L$13,IF(AND($F73="A",$L73="Y"),Y73*$F$13,0))))</f>
        <v>645.41099830861208</v>
      </c>
      <c r="BZ73" s="27">
        <f t="shared" ref="BZ73:BZ102" si="597">IF(AND($F73="Y",$L73="Y"),Z73,IF(AND($F73="A",$L73="A"),Z73*$F$13*$L$13,IF(AND($F73="Y",$L73="A"),Z73*$L$13,IF(AND($F73="A",$L73="Y"),Z73*$F$13,0))))</f>
        <v>645.41099830861208</v>
      </c>
      <c r="CA73" s="27">
        <f t="shared" ref="CA73:CA102" si="598">IF(AND($F73="Y",$L73="Y"),AA73,IF(AND($F73="A",$L73="A"),AA73*$F$13*$L$13,IF(AND($F73="Y",$L73="A"),AA73*$L$13,IF(AND($F73="A",$L73="Y"),AA73*$F$13,0))))</f>
        <v>645.41099830861208</v>
      </c>
      <c r="CB73" s="27">
        <f t="shared" ref="CB73:CB102" si="599">IF(AND($F73="Y",$L73="Y"),AB73,IF(AND($F73="A",$L73="A"),AB73*$F$13*$L$13,IF(AND($F73="Y",$L73="A"),AB73*$L$13,IF(AND($F73="A",$L73="Y"),AB73*$F$13,0))))</f>
        <v>645.41099830861208</v>
      </c>
      <c r="CD73" s="27">
        <f t="shared" ref="CD73:CD102" si="600">IF(AND($F73="Y",$L73="Y"),AD73,IF(AND($F73="A",$L73="A"),AD73*$F$13*$L$13,IF(AND($F73="Y",$L73="A"),AD73*$L$13,IF(AND($F73="A",$L73="Y"),AD73*$F$13,0))))</f>
        <v>645.41099830861208</v>
      </c>
      <c r="CE73" s="27">
        <f t="shared" ref="CE73:CE102" si="601">IF(AND($F73="Y",$L73="Y"),AE73,IF(AND($F73="A",$L73="A"),AE73*$F$13*$L$13,IF(AND($F73="Y",$L73="A"),AE73*$L$13,IF(AND($F73="A",$L73="Y"),AE73*$F$13,0))))</f>
        <v>645.41099830861208</v>
      </c>
      <c r="CF73" s="27">
        <f t="shared" ref="CF73:CF102" si="602">IF(AND($F73="Y",$L73="Y"),AF73,IF(AND($F73="A",$L73="A"),AF73*$F$13*$L$13,IF(AND($F73="Y",$L73="A"),AF73*$L$13,IF(AND($F73="A",$L73="Y"),AF73*$F$13,0))))</f>
        <v>645.41099830861208</v>
      </c>
      <c r="CG73" s="27">
        <f t="shared" ref="CG73:CG102" si="603">IF(AND($F73="Y",$L73="Y"),AG73,IF(AND($F73="A",$L73="A"),AG73*$F$13*$L$13,IF(AND($F73="Y",$L73="A"),AG73*$L$13,IF(AND($F73="A",$L73="Y"),AG73*$F$13,0))))</f>
        <v>645.41099830861208</v>
      </c>
      <c r="CH73" s="27">
        <f t="shared" ref="CH73:CH102" si="604">IF(AND($F73="Y",$L73="Y"),AH73,IF(AND($F73="A",$L73="A"),AH73*$F$13*$L$13,IF(AND($F73="Y",$L73="A"),AH73*$L$13,IF(AND($F73="A",$L73="Y"),AH73*$F$13,0))))</f>
        <v>645.41099830861208</v>
      </c>
      <c r="CI73" s="27">
        <f t="shared" ref="CI73:CI102" si="605">IF(AND($F73="Y",$L73="Y"),AI73,IF(AND($F73="A",$L73="A"),AI73*$F$13*$L$13,IF(AND($F73="Y",$L73="A"),AI73*$L$13,IF(AND($F73="A",$L73="Y"),AI73*$F$13,0))))</f>
        <v>645.41099830861208</v>
      </c>
      <c r="CJ73" s="27">
        <f t="shared" ref="CJ73:CJ102" si="606">IF(AND($F73="Y",$L73="Y"),AJ73,IF(AND($F73="A",$L73="A"),AJ73*$F$13*$L$13,IF(AND($F73="Y",$L73="A"),AJ73*$L$13,IF(AND($F73="A",$L73="Y"),AJ73*$F$13,0))))</f>
        <v>645.41099830861208</v>
      </c>
      <c r="CN73" s="27">
        <f t="shared" ref="CN73:CN102" si="607">IF(AND($F73="Y",$M73="Y"),N73,IF(AND($F73="A",$M73="A"),N73*$F$13*$M$13,IF(AND($F73="Y",$M73="A"),N73*$M$13,IF(AND($F73="A",$M73="Y"),N73*$F$13,0))))</f>
        <v>603.12095453625034</v>
      </c>
      <c r="CO73" s="27">
        <f t="shared" ref="CO73:CO102" si="608">IF(AND($F73="Y",$M73="Y"),O73,IF(AND($F73="A",$M73="A"),O73*$F$13*$M$13,IF(AND($F73="Y",$M73="A"),O73*$M$13,IF(AND($F73="A",$M73="Y"),O73*$F$13,0))))</f>
        <v>603.12095453625034</v>
      </c>
      <c r="CP73" s="27">
        <f t="shared" ref="CP73:CP102" si="609">IF(AND($F73="Y",$M73="Y"),P73,IF(AND($F73="A",$M73="A"),P73*$F$13*$M$13,IF(AND($F73="Y",$M73="A"),P73*$M$13,IF(AND($F73="A",$M73="Y"),P73*$F$13,0))))</f>
        <v>603.12095453625034</v>
      </c>
      <c r="CQ73" s="27">
        <f t="shared" ref="CQ73:CQ102" si="610">IF(AND($F73="Y",$M73="Y"),Q73,IF(AND($F73="A",$M73="A"),Q73*$F$13*$M$13,IF(AND($F73="Y",$M73="A"),Q73*$M$13,IF(AND($F73="A",$M73="Y"),Q73*$F$13,0))))</f>
        <v>603.12095453625034</v>
      </c>
      <c r="CR73" s="27">
        <f t="shared" ref="CR73:CR102" si="611">IF(AND($F73="Y",$M73="Y"),R73,IF(AND($F73="A",$M73="A"),R73*$F$13*$M$13,IF(AND($F73="Y",$M73="A"),R73*$M$13,IF(AND($F73="A",$M73="Y"),R73*$F$13,0))))</f>
        <v>603.12095453625034</v>
      </c>
      <c r="CS73" s="27">
        <f t="shared" ref="CS73:CS102" si="612">IF(AND($F73="Y",$M73="Y"),S73,IF(AND($F73="A",$M73="A"),S73*$F$13*$M$13,IF(AND($F73="Y",$M73="A"),S73*$M$13,IF(AND($F73="A",$M73="Y"),S73*$F$13,0))))</f>
        <v>603.12095453625034</v>
      </c>
      <c r="CT73" s="27">
        <f t="shared" ref="CT73:CT102" si="613">IF(AND($F73="Y",$M73="Y"),T73,IF(AND($F73="A",$M73="A"),T73*$F$13*$M$13,IF(AND($F73="Y",$M73="A"),T73*$M$13,IF(AND($F73="A",$M73="Y"),T73*$F$13,0))))</f>
        <v>603.12095453625034</v>
      </c>
      <c r="CV73" s="27">
        <f t="shared" ref="CV73:CV102" si="614">IF(AND($F73="Y",$M73="Y"),V73,IF(AND($F73="A",$M73="A"),V73*$F$13*$M$13,IF(AND($F73="Y",$M73="A"),V73*$M$13,IF(AND($F73="A",$M73="Y"),V73*$F$13,0))))</f>
        <v>603.12095453625034</v>
      </c>
      <c r="CW73" s="27">
        <f t="shared" ref="CW73:CW102" si="615">IF(AND($F73="Y",$M73="Y"),W73,IF(AND($F73="A",$M73="A"),W73*$F$13*$M$13,IF(AND($F73="Y",$M73="A"),W73*$M$13,IF(AND($F73="A",$M73="Y"),W73*$F$13,0))))</f>
        <v>603.12095453625034</v>
      </c>
      <c r="CX73" s="27">
        <f t="shared" ref="CX73:CX102" si="616">IF(AND($F73="Y",$M73="Y"),X73,IF(AND($F73="A",$M73="A"),X73*$F$13*$M$13,IF(AND($F73="Y",$M73="A"),X73*$M$13,IF(AND($F73="A",$M73="Y"),X73*$F$13,0))))</f>
        <v>603.12095453625034</v>
      </c>
      <c r="CY73" s="27">
        <f t="shared" ref="CY73:CY102" si="617">IF(AND($F73="Y",$M73="Y"),Y73,IF(AND($F73="A",$M73="A"),Y73*$F$13*$M$13,IF(AND($F73="Y",$M73="A"),Y73*$M$13,IF(AND($F73="A",$M73="Y"),Y73*$F$13,0))))</f>
        <v>603.12095453625034</v>
      </c>
      <c r="CZ73" s="27">
        <f t="shared" ref="CZ73:CZ102" si="618">IF(AND($F73="Y",$M73="Y"),Z73,IF(AND($F73="A",$M73="A"),Z73*$F$13*$M$13,IF(AND($F73="Y",$M73="A"),Z73*$M$13,IF(AND($F73="A",$M73="Y"),Z73*$F$13,0))))</f>
        <v>603.12095453625034</v>
      </c>
      <c r="DA73" s="27">
        <f t="shared" ref="DA73:DA102" si="619">IF(AND($F73="Y",$M73="Y"),AA73,IF(AND($F73="A",$M73="A"),AA73*$F$13*$M$13,IF(AND($F73="Y",$M73="A"),AA73*$M$13,IF(AND($F73="A",$M73="Y"),AA73*$F$13,0))))</f>
        <v>603.12095453625034</v>
      </c>
      <c r="DB73" s="27">
        <f t="shared" ref="DB73:DB102" si="620">IF(AND($F73="Y",$M73="Y"),AB73,IF(AND($F73="A",$M73="A"),AB73*$F$13*$M$13,IF(AND($F73="Y",$M73="A"),AB73*$M$13,IF(AND($F73="A",$M73="Y"),AB73*$F$13,0))))</f>
        <v>603.12095453625034</v>
      </c>
      <c r="DD73" s="27">
        <f t="shared" ref="DD73:DD102" si="621">IF(AND($F73="Y",$M73="Y"),AD73,IF(AND($F73="A",$M73="A"),AD73*$F$13*$M$13,IF(AND($F73="Y",$M73="A"),AD73*$M$13,IF(AND($F73="A",$M73="Y"),AD73*$F$13,0))))</f>
        <v>603.12095453625034</v>
      </c>
      <c r="DE73" s="27">
        <f t="shared" ref="DE73:DE102" si="622">IF(AND($F73="Y",$M73="Y"),AE73,IF(AND($F73="A",$M73="A"),AE73*$F$13*$M$13,IF(AND($F73="Y",$M73="A"),AE73*$M$13,IF(AND($F73="A",$M73="Y"),AE73*$F$13,0))))</f>
        <v>603.12095453625034</v>
      </c>
      <c r="DF73" s="27">
        <f t="shared" ref="DF73:DF102" si="623">IF(AND($F73="Y",$M73="Y"),AF73,IF(AND($F73="A",$M73="A"),AF73*$F$13*$M$13,IF(AND($F73="Y",$M73="A"),AF73*$M$13,IF(AND($F73="A",$M73="Y"),AF73*$F$13,0))))</f>
        <v>603.12095453625034</v>
      </c>
      <c r="DG73" s="27">
        <f t="shared" ref="DG73:DG102" si="624">IF(AND($F73="Y",$M73="Y"),AG73,IF(AND($F73="A",$M73="A"),AG73*$F$13*$M$13,IF(AND($F73="Y",$M73="A"),AG73*$M$13,IF(AND($F73="A",$M73="Y"),AG73*$F$13,0))))</f>
        <v>603.12095453625034</v>
      </c>
      <c r="DH73" s="27">
        <f t="shared" ref="DH73:DH102" si="625">IF(AND($F73="Y",$M73="Y"),AH73,IF(AND($F73="A",$M73="A"),AH73*$F$13*$M$13,IF(AND($F73="Y",$M73="A"),AH73*$M$13,IF(AND($F73="A",$M73="Y"),AH73*$F$13,0))))</f>
        <v>603.12095453625034</v>
      </c>
      <c r="DI73" s="27">
        <f t="shared" ref="DI73:DI102" si="626">IF(AND($F73="Y",$M73="Y"),AI73,IF(AND($F73="A",$M73="A"),AI73*$F$13*$M$13,IF(AND($F73="Y",$M73="A"),AI73*$M$13,IF(AND($F73="A",$M73="Y"),AI73*$F$13,0))))</f>
        <v>603.12095453625034</v>
      </c>
      <c r="DJ73" s="27">
        <f t="shared" ref="DJ73:DJ102" si="627">IF(AND($F73="Y",$M73="Y"),AJ73,IF(AND($F73="A",$M73="A"),AJ73*$F$13*$M$13,IF(AND($F73="Y",$M73="A"),AJ73*$M$13,IF(AND($F73="A",$M73="Y"),AJ73*$F$13,0))))</f>
        <v>603.12095453625034</v>
      </c>
      <c r="DN73" s="27">
        <f t="shared" ref="DN73:DN102" si="628">IF($G73="Y",N73,IF($G73="A",N73*$G$13,0))</f>
        <v>640.40459849763886</v>
      </c>
      <c r="DO73" s="27">
        <f t="shared" ref="DO73:DO102" si="629">IF($G73="Y",O73,IF($G73="A",O73*$G$13,0))</f>
        <v>640.40459849763886</v>
      </c>
      <c r="DP73" s="27">
        <f t="shared" ref="DP73:DP102" si="630">IF($G73="Y",P73,IF($G73="A",P73*$G$13,0))</f>
        <v>640.40459849763886</v>
      </c>
      <c r="DQ73" s="27">
        <f t="shared" ref="DQ73:DQ102" si="631">IF($G73="Y",Q73,IF($G73="A",Q73*$G$13,0))</f>
        <v>640.40459849763886</v>
      </c>
      <c r="DR73" s="27">
        <f t="shared" ref="DR73:DR102" si="632">IF($G73="Y",R73,IF($G73="A",R73*$G$13,0))</f>
        <v>640.40459849763886</v>
      </c>
      <c r="DS73" s="27">
        <f t="shared" ref="DS73:DS102" si="633">IF($G73="Y",S73,IF($G73="A",S73*$G$13,0))</f>
        <v>640.40459849763886</v>
      </c>
      <c r="DT73" s="27">
        <f t="shared" ref="DT73:DT102" si="634">IF($G73="Y",T73,IF($G73="A",T73*$G$13,0))</f>
        <v>640.40459849763886</v>
      </c>
      <c r="DV73" s="27">
        <f t="shared" ref="DV73:DV102" si="635">IF($G73="Y",V73,IF($G73="A",V73*$G$13,0))</f>
        <v>640.40459849763886</v>
      </c>
      <c r="DW73" s="27">
        <f t="shared" ref="DW73:DW102" si="636">IF($G73="Y",W73,IF($G73="A",W73*$G$13,0))</f>
        <v>640.40459849763886</v>
      </c>
      <c r="DX73" s="27">
        <f t="shared" ref="DX73:DX102" si="637">IF($G73="Y",X73,IF($G73="A",X73*$G$13,0))</f>
        <v>640.40459849763886</v>
      </c>
      <c r="DY73" s="27">
        <f t="shared" ref="DY73:DY102" si="638">IF($G73="Y",Y73,IF($G73="A",Y73*$G$13,0))</f>
        <v>640.40459849763886</v>
      </c>
      <c r="DZ73" s="27">
        <f t="shared" ref="DZ73:DZ102" si="639">IF($G73="Y",Z73,IF($G73="A",Z73*$G$13,0))</f>
        <v>640.40459849763886</v>
      </c>
      <c r="EA73" s="27">
        <f t="shared" ref="EA73:EA102" si="640">IF($G73="Y",AA73,IF($G73="A",AA73*$G$13,0))</f>
        <v>640.40459849763886</v>
      </c>
      <c r="EB73" s="27">
        <f t="shared" ref="EB73:EB102" si="641">IF($G73="Y",AB73,IF($G73="A",AB73*$G$13,0))</f>
        <v>640.40459849763886</v>
      </c>
      <c r="ED73" s="27">
        <f t="shared" ref="ED73:ED102" si="642">IF($G73="Y",AD73,IF($G73="A",AD73*$G$13,0))</f>
        <v>640.40459849763886</v>
      </c>
      <c r="EE73" s="27">
        <f t="shared" ref="EE73:EE102" si="643">IF($G73="Y",AE73,IF($G73="A",AE73*$G$13,0))</f>
        <v>640.40459849763886</v>
      </c>
      <c r="EF73" s="27">
        <f t="shared" ref="EF73:EF102" si="644">IF($G73="Y",AF73,IF($G73="A",AF73*$G$13,0))</f>
        <v>640.40459849763886</v>
      </c>
      <c r="EG73" s="27">
        <f t="shared" ref="EG73:EG102" si="645">IF($G73="Y",AG73,IF($G73="A",AG73*$G$13,0))</f>
        <v>640.40459849763886</v>
      </c>
      <c r="EH73" s="27">
        <f t="shared" ref="EH73:EH102" si="646">IF($G73="Y",AH73,IF($G73="A",AH73*$G$13,0))</f>
        <v>640.40459849763886</v>
      </c>
      <c r="EI73" s="27">
        <f t="shared" ref="EI73:EI102" si="647">IF($G73="Y",AI73,IF($G73="A",AI73*$G$13,0))</f>
        <v>640.40459849763886</v>
      </c>
      <c r="EJ73" s="27">
        <f t="shared" ref="EJ73:EJ102" si="648">IF($G73="Y",AJ73,IF($G73="A",AJ73*$G$13,0))</f>
        <v>640.40459849763886</v>
      </c>
      <c r="EN73" s="27">
        <f t="shared" ref="EN73:EN102" si="649">IF($L73="Y",N73,IF($L73="A",N73*$L$13,0))</f>
        <v>645.41099830861208</v>
      </c>
      <c r="EO73" s="27">
        <f t="shared" ref="EO73:EO102" si="650">IF($L73="Y",O73,IF($L73="A",O73*$L$13,0))</f>
        <v>645.41099830861208</v>
      </c>
      <c r="EP73" s="27">
        <f t="shared" ref="EP73:EP102" si="651">IF($L73="Y",P73,IF($L73="A",P73*$L$13,0))</f>
        <v>645.41099830861208</v>
      </c>
      <c r="EQ73" s="27">
        <f t="shared" ref="EQ73:EQ102" si="652">IF($L73="Y",Q73,IF($L73="A",Q73*$L$13,0))</f>
        <v>645.41099830861208</v>
      </c>
      <c r="ER73" s="27">
        <f t="shared" ref="ER73:ER102" si="653">IF($L73="Y",R73,IF($L73="A",R73*$L$13,0))</f>
        <v>645.41099830861208</v>
      </c>
      <c r="ES73" s="27">
        <f t="shared" ref="ES73:ES102" si="654">IF($L73="Y",S73,IF($L73="A",S73*$L$13,0))</f>
        <v>645.41099830861208</v>
      </c>
      <c r="ET73" s="27">
        <f t="shared" ref="ET73:ET102" si="655">IF($L73="Y",T73,IF($L73="A",T73*$L$13,0))</f>
        <v>645.41099830861208</v>
      </c>
      <c r="EV73" s="27">
        <f t="shared" ref="EV73:EV102" si="656">IF($L73="Y",V73,IF($L73="A",V73*$L$13,0))</f>
        <v>645.41099830861208</v>
      </c>
      <c r="EW73" s="27">
        <f t="shared" ref="EW73:EW102" si="657">IF($L73="Y",W73,IF($L73="A",W73*$L$13,0))</f>
        <v>645.41099830861208</v>
      </c>
      <c r="EX73" s="27">
        <f t="shared" ref="EX73:EX102" si="658">IF($L73="Y",X73,IF($L73="A",X73*$L$13,0))</f>
        <v>645.41099830861208</v>
      </c>
      <c r="EY73" s="27">
        <f t="shared" ref="EY73:EY102" si="659">IF($L73="Y",Y73,IF($L73="A",Y73*$L$13,0))</f>
        <v>645.41099830861208</v>
      </c>
      <c r="EZ73" s="27">
        <f t="shared" ref="EZ73:EZ102" si="660">IF($L73="Y",Z73,IF($L73="A",Z73*$L$13,0))</f>
        <v>645.41099830861208</v>
      </c>
      <c r="FA73" s="27">
        <f t="shared" ref="FA73:FA102" si="661">IF($L73="Y",AA73,IF($L73="A",AA73*$L$13,0))</f>
        <v>645.41099830861208</v>
      </c>
      <c r="FB73" s="27">
        <f t="shared" ref="FB73:FB102" si="662">IF($L73="Y",AB73,IF($L73="A",AB73*$L$13,0))</f>
        <v>645.41099830861208</v>
      </c>
      <c r="FD73" s="27">
        <f t="shared" ref="FD73:FD102" si="663">IF($L73="Y",AD73,IF($L73="A",AD73*$L$13,0))</f>
        <v>645.41099830861208</v>
      </c>
      <c r="FE73" s="27">
        <f t="shared" ref="FE73:FE102" si="664">IF($L73="Y",AE73,IF($L73="A",AE73*$L$13,0))</f>
        <v>645.41099830861208</v>
      </c>
      <c r="FF73" s="27">
        <f t="shared" ref="FF73:FF102" si="665">IF($L73="Y",AF73,IF($L73="A",AF73*$L$13,0))</f>
        <v>645.41099830861208</v>
      </c>
      <c r="FG73" s="27">
        <f t="shared" ref="FG73:FG102" si="666">IF($L73="Y",AG73,IF($L73="A",AG73*$L$13,0))</f>
        <v>645.41099830861208</v>
      </c>
      <c r="FH73" s="27">
        <f t="shared" ref="FH73:FH102" si="667">IF($L73="Y",AH73,IF($L73="A",AH73*$L$13,0))</f>
        <v>645.41099830861208</v>
      </c>
      <c r="FI73" s="27">
        <f t="shared" ref="FI73:FI102" si="668">IF($L73="Y",AI73,IF($L73="A",AI73*$L$13,0))</f>
        <v>645.41099830861208</v>
      </c>
      <c r="FJ73" s="27">
        <f t="shared" ref="FJ73:FJ102" si="669">IF($L73="Y",AJ73,IF($L73="A",AJ73*$L$13,0))</f>
        <v>645.41099830861208</v>
      </c>
      <c r="FN73" s="27">
        <f t="shared" ref="FN73:FN102" si="670">IF($M73="Y",N73,IF($M73="A",N73*$M$13,0))</f>
        <v>603.12095453625034</v>
      </c>
      <c r="FO73" s="27">
        <f t="shared" ref="FO73:FO102" si="671">IF($M73="Y",O73,IF($M73="A",O73*$M$13,0))</f>
        <v>603.12095453625034</v>
      </c>
      <c r="FP73" s="27">
        <f t="shared" ref="FP73:FP102" si="672">IF($M73="Y",P73,IF($M73="A",P73*$M$13,0))</f>
        <v>603.12095453625034</v>
      </c>
      <c r="FQ73" s="27">
        <f t="shared" ref="FQ73:FQ102" si="673">IF($M73="Y",Q73,IF($M73="A",Q73*$M$13,0))</f>
        <v>603.12095453625034</v>
      </c>
      <c r="FR73" s="27">
        <f t="shared" ref="FR73:FR102" si="674">IF($M73="Y",R73,IF($M73="A",R73*$M$13,0))</f>
        <v>603.12095453625034</v>
      </c>
      <c r="FS73" s="27">
        <f t="shared" ref="FS73:FS102" si="675">IF($M73="Y",S73,IF($M73="A",S73*$M$13,0))</f>
        <v>603.12095453625034</v>
      </c>
      <c r="FT73" s="27">
        <f t="shared" ref="FT73:FT102" si="676">IF($M73="Y",T73,IF($M73="A",T73*$M$13,0))</f>
        <v>603.12095453625034</v>
      </c>
      <c r="FV73" s="27">
        <f t="shared" ref="FV73:FV102" si="677">IF($M73="Y",V73,IF($M73="A",V73*$M$13,0))</f>
        <v>603.12095453625034</v>
      </c>
      <c r="FW73" s="27">
        <f t="shared" ref="FW73:FW102" si="678">IF($M73="Y",W73,IF($M73="A",W73*$M$13,0))</f>
        <v>603.12095453625034</v>
      </c>
      <c r="FX73" s="27">
        <f t="shared" ref="FX73:FX102" si="679">IF($M73="Y",X73,IF($M73="A",X73*$M$13,0))</f>
        <v>603.12095453625034</v>
      </c>
      <c r="FY73" s="27">
        <f t="shared" ref="FY73:FY102" si="680">IF($M73="Y",Y73,IF($M73="A",Y73*$M$13,0))</f>
        <v>603.12095453625034</v>
      </c>
      <c r="FZ73" s="27">
        <f t="shared" ref="FZ73:FZ102" si="681">IF($M73="Y",Z73,IF($M73="A",Z73*$M$13,0))</f>
        <v>603.12095453625034</v>
      </c>
      <c r="GA73" s="27">
        <f t="shared" ref="GA73:GA102" si="682">IF($M73="Y",AA73,IF($M73="A",AA73*$M$13,0))</f>
        <v>603.12095453625034</v>
      </c>
      <c r="GB73" s="27">
        <f t="shared" ref="GB73:GB102" si="683">IF($M73="Y",AB73,IF($M73="A",AB73*$M$13,0))</f>
        <v>603.12095453625034</v>
      </c>
      <c r="GD73" s="27">
        <f t="shared" ref="GD73:GD102" si="684">IF($M73="Y",AD73,IF($M73="A",AD73*$M$13,0))</f>
        <v>603.12095453625034</v>
      </c>
      <c r="GE73" s="27">
        <f t="shared" ref="GE73:GE102" si="685">IF($M73="Y",AE73,IF($M73="A",AE73*$M$13,0))</f>
        <v>603.12095453625034</v>
      </c>
      <c r="GF73" s="27">
        <f t="shared" ref="GF73:GF102" si="686">IF($M73="Y",AF73,IF($M73="A",AF73*$M$13,0))</f>
        <v>603.12095453625034</v>
      </c>
      <c r="GG73" s="27">
        <f t="shared" ref="GG73:GG102" si="687">IF($M73="Y",AG73,IF($M73="A",AG73*$M$13,0))</f>
        <v>603.12095453625034</v>
      </c>
      <c r="GH73" s="27">
        <f t="shared" ref="GH73:GH102" si="688">IF($M73="Y",AH73,IF($M73="A",AH73*$M$13,0))</f>
        <v>603.12095453625034</v>
      </c>
      <c r="GI73" s="27">
        <f t="shared" ref="GI73:GI102" si="689">IF($M73="Y",AI73,IF($M73="A",AI73*$M$13,0))</f>
        <v>603.12095453625034</v>
      </c>
      <c r="GJ73" s="27">
        <f t="shared" ref="GJ73:GJ102" si="690">IF($M73="Y",AJ73,IF($M73="A",AJ73*$M$13,0))</f>
        <v>603.12095453625034</v>
      </c>
      <c r="GN73" s="27">
        <f t="shared" ref="GN73:GN102" si="691">IF($I73="Y",N73,IF($I73="A",N73*$I$13,0))</f>
        <v>640.40459849763886</v>
      </c>
      <c r="GO73" s="27">
        <f t="shared" ref="GO73:GO102" si="692">IF($I73="Y",O73,IF($I73="A",O73*$I$13,0))</f>
        <v>640.40459849763886</v>
      </c>
      <c r="GP73" s="27">
        <f t="shared" ref="GP73:GP102" si="693">IF($I73="Y",P73,IF($I73="A",P73*$I$13,0))</f>
        <v>640.40459849763886</v>
      </c>
      <c r="GQ73" s="27">
        <f t="shared" ref="GQ73:GQ102" si="694">IF($I73="Y",Q73,IF($I73="A",Q73*$I$13,0))</f>
        <v>640.40459849763886</v>
      </c>
      <c r="GR73" s="27">
        <f t="shared" ref="GR73:GR102" si="695">IF($I73="Y",R73,IF($I73="A",R73*$I$13,0))</f>
        <v>640.40459849763886</v>
      </c>
      <c r="GS73" s="27">
        <f t="shared" ref="GS73:GS102" si="696">IF($I73="Y",S73,IF($I73="A",S73*$I$13,0))</f>
        <v>640.40459849763886</v>
      </c>
      <c r="GT73" s="27">
        <f t="shared" ref="GT73:GT102" si="697">IF($I73="Y",T73,IF($I73="A",T73*$I$13,0))</f>
        <v>640.40459849763886</v>
      </c>
      <c r="GV73" s="27">
        <f t="shared" ref="GV73:GV102" si="698">IF($I73="Y",V73,IF($I73="A",V73*$I$13,0))</f>
        <v>640.40459849763886</v>
      </c>
      <c r="GW73" s="27">
        <f t="shared" ref="GW73:GW102" si="699">IF($I73="Y",W73,IF($I73="A",W73*$I$13,0))</f>
        <v>640.40459849763886</v>
      </c>
      <c r="GX73" s="27">
        <f t="shared" ref="GX73:GX102" si="700">IF($I73="Y",X73,IF($I73="A",X73*$I$13,0))</f>
        <v>640.40459849763886</v>
      </c>
      <c r="GY73" s="27">
        <f t="shared" ref="GY73:GY102" si="701">IF($I73="Y",Y73,IF($I73="A",Y73*$I$13,0))</f>
        <v>640.40459849763886</v>
      </c>
      <c r="GZ73" s="27">
        <f t="shared" ref="GZ73:GZ102" si="702">IF($I73="Y",Z73,IF($I73="A",Z73*$I$13,0))</f>
        <v>640.40459849763886</v>
      </c>
      <c r="HA73" s="27">
        <f t="shared" ref="HA73:HA102" si="703">IF($I73="Y",AA73,IF($I73="A",AA73*$I$13,0))</f>
        <v>640.40459849763886</v>
      </c>
      <c r="HB73" s="27">
        <f t="shared" ref="HB73:HB102" si="704">IF($I73="Y",AB73,IF($I73="A",AB73*$I$13,0))</f>
        <v>640.40459849763886</v>
      </c>
      <c r="HD73" s="27">
        <f t="shared" ref="HD73:HD102" si="705">IF($I73="Y",AD73,IF($I73="A",AD73*$I$13,0))</f>
        <v>640.40459849763886</v>
      </c>
      <c r="HE73" s="27">
        <f t="shared" ref="HE73:HE102" si="706">IF($I73="Y",AE73,IF($I73="A",AE73*$I$13,0))</f>
        <v>640.40459849763886</v>
      </c>
      <c r="HF73" s="27">
        <f t="shared" ref="HF73:HF102" si="707">IF($I73="Y",AF73,IF($I73="A",AF73*$I$13,0))</f>
        <v>640.40459849763886</v>
      </c>
      <c r="HG73" s="27">
        <f t="shared" ref="HG73:HG102" si="708">IF($I73="Y",AG73,IF($I73="A",AG73*$I$13,0))</f>
        <v>640.40459849763886</v>
      </c>
      <c r="HH73" s="27">
        <f t="shared" ref="HH73:HH102" si="709">IF($I73="Y",AH73,IF($I73="A",AH73*$I$13,0))</f>
        <v>640.40459849763886</v>
      </c>
      <c r="HI73" s="27">
        <f t="shared" ref="HI73:HI102" si="710">IF($I73="Y",AI73,IF($I73="A",AI73*$I$13,0))</f>
        <v>640.40459849763886</v>
      </c>
      <c r="HJ73" s="27">
        <f t="shared" ref="HJ73:HJ102" si="711">IF($I73="Y",AJ73,IF($I73="A",AJ73*$I$13,0))</f>
        <v>640.40459849763886</v>
      </c>
      <c r="HN73" s="27">
        <f t="shared" ref="HN73:HN102" si="712">IF($J73="Y",N73,IF($J73="A",N73*$J$13,0))</f>
        <v>640.40459849763886</v>
      </c>
      <c r="HO73" s="27">
        <f t="shared" ref="HO73:HO102" si="713">IF($J73="Y",O73,IF($J73="A",O73*$J$13,0))</f>
        <v>640.40459849763886</v>
      </c>
      <c r="HP73" s="27">
        <f t="shared" ref="HP73:HP102" si="714">IF($J73="Y",P73,IF($J73="A",P73*$J$13,0))</f>
        <v>640.40459849763886</v>
      </c>
      <c r="HQ73" s="27">
        <f t="shared" ref="HQ73:HQ102" si="715">IF($J73="Y",Q73,IF($J73="A",Q73*$J$13,0))</f>
        <v>640.40459849763886</v>
      </c>
      <c r="HR73" s="27">
        <f t="shared" ref="HR73:HR102" si="716">IF($J73="Y",R73,IF($J73="A",R73*$J$13,0))</f>
        <v>640.40459849763886</v>
      </c>
      <c r="HS73" s="27">
        <f t="shared" ref="HS73:HS102" si="717">IF($J73="Y",S73,IF($J73="A",S73*$J$13,0))</f>
        <v>640.40459849763886</v>
      </c>
      <c r="HT73" s="27">
        <f t="shared" ref="HT73:HT102" si="718">IF($J73="Y",T73,IF($J73="A",T73*$J$13,0))</f>
        <v>640.40459849763886</v>
      </c>
      <c r="HV73" s="27">
        <f t="shared" ref="HV73:HV102" si="719">IF($J73="Y",V73,IF($J73="A",V73*$J$13,0))</f>
        <v>640.40459849763886</v>
      </c>
      <c r="HW73" s="27">
        <f t="shared" ref="HW73:HW102" si="720">IF($J73="Y",W73,IF($J73="A",W73*$J$13,0))</f>
        <v>640.40459849763886</v>
      </c>
      <c r="HX73" s="27">
        <f t="shared" ref="HX73:HX102" si="721">IF($J73="Y",X73,IF($J73="A",X73*$J$13,0))</f>
        <v>640.40459849763886</v>
      </c>
      <c r="HY73" s="27">
        <f t="shared" ref="HY73:HY102" si="722">IF($J73="Y",Y73,IF($J73="A",Y73*$J$13,0))</f>
        <v>640.40459849763886</v>
      </c>
      <c r="HZ73" s="27">
        <f t="shared" ref="HZ73:HZ102" si="723">IF($J73="Y",Z73,IF($J73="A",Z73*$J$13,0))</f>
        <v>640.40459849763886</v>
      </c>
      <c r="IA73" s="27">
        <f t="shared" ref="IA73:IA102" si="724">IF($J73="Y",AA73,IF($J73="A",AA73*$J$13,0))</f>
        <v>640.40459849763886</v>
      </c>
      <c r="IB73" s="27">
        <f t="shared" ref="IB73:IB102" si="725">IF($J73="Y",AB73,IF($J73="A",AB73*$J$13,0))</f>
        <v>640.40459849763886</v>
      </c>
      <c r="ID73" s="27">
        <f t="shared" ref="ID73:ID102" si="726">IF($J73="Y",AD73,IF($J73="A",AD73*$J$13,0))</f>
        <v>640.40459849763886</v>
      </c>
      <c r="IE73" s="27">
        <f t="shared" ref="IE73:IE102" si="727">IF($J73="Y",AE73,IF($J73="A",AE73*$J$13,0))</f>
        <v>640.40459849763886</v>
      </c>
      <c r="IF73" s="27">
        <f t="shared" ref="IF73:IF102" si="728">IF($J73="Y",AF73,IF($J73="A",AF73*$J$13,0))</f>
        <v>640.40459849763886</v>
      </c>
      <c r="IG73" s="27">
        <f t="shared" ref="IG73:IG102" si="729">IF($J73="Y",AG73,IF($J73="A",AG73*$J$13,0))</f>
        <v>640.40459849763886</v>
      </c>
      <c r="IH73" s="27">
        <f t="shared" ref="IH73:IH102" si="730">IF($J73="Y",AH73,IF($J73="A",AH73*$J$13,0))</f>
        <v>640.40459849763886</v>
      </c>
      <c r="II73" s="27">
        <f t="shared" ref="II73:II102" si="731">IF($J73="Y",AI73,IF($J73="A",AI73*$J$13,0))</f>
        <v>640.40459849763886</v>
      </c>
      <c r="IJ73" s="27">
        <f t="shared" ref="IJ73:IJ102" si="732">IF($J73="Y",AJ73,IF($J73="A",AJ73*$J$13,0))</f>
        <v>640.40459849763886</v>
      </c>
      <c r="IN73" s="27">
        <f t="shared" ref="IN73:IN102" si="733">IF(AND($J73="Y",$L73="Y"),N73,IF(AND($J73="A",$L73="A"),N73*$J$13*$L$13,IF(AND($J73="Y",$L73="A"),N73*$L$13,IF(AND($J73="A",$L73="Y"),N73*$J$13,0))))</f>
        <v>645.41099830861208</v>
      </c>
      <c r="IO73" s="27">
        <f t="shared" ref="IO73:IO102" si="734">IF(AND($J73="Y",$L73="Y"),O73,IF(AND($J73="A",$L73="A"),O73*$J$13*$L$13,IF(AND($J73="Y",$L73="A"),O73*$L$13,IF(AND($J73="A",$L73="Y"),O73*$J$13,0))))</f>
        <v>645.41099830861208</v>
      </c>
      <c r="IP73" s="27">
        <f t="shared" ref="IP73:IP102" si="735">IF(AND($J73="Y",$L73="Y"),P73,IF(AND($J73="A",$L73="A"),P73*$J$13*$L$13,IF(AND($J73="Y",$L73="A"),P73*$L$13,IF(AND($J73="A",$L73="Y"),P73*$J$13,0))))</f>
        <v>645.41099830861208</v>
      </c>
      <c r="IQ73" s="27">
        <f t="shared" ref="IQ73:IQ102" si="736">IF(AND($J73="Y",$L73="Y"),Q73,IF(AND($J73="A",$L73="A"),Q73*$J$13*$L$13,IF(AND($J73="Y",$L73="A"),Q73*$L$13,IF(AND($J73="A",$L73="Y"),Q73*$J$13,0))))</f>
        <v>645.41099830861208</v>
      </c>
      <c r="IR73" s="27">
        <f t="shared" ref="IR73:IR102" si="737">IF(AND($J73="Y",$L73="Y"),R73,IF(AND($J73="A",$L73="A"),R73*$J$13*$L$13,IF(AND($J73="Y",$L73="A"),R73*$L$13,IF(AND($J73="A",$L73="Y"),R73*$J$13,0))))</f>
        <v>645.41099830861208</v>
      </c>
      <c r="IS73" s="27">
        <f t="shared" ref="IS73:IS102" si="738">IF(AND($J73="Y",$L73="Y"),S73,IF(AND($J73="A",$L73="A"),S73*$J$13*$L$13,IF(AND($J73="Y",$L73="A"),S73*$L$13,IF(AND($J73="A",$L73="Y"),S73*$J$13,0))))</f>
        <v>645.41099830861208</v>
      </c>
      <c r="IT73" s="27">
        <f t="shared" ref="IT73:IT102" si="739">IF(AND($J73="Y",$L73="Y"),T73,IF(AND($J73="A",$L73="A"),T73*$J$13*$L$13,IF(AND($J73="Y",$L73="A"),T73*$L$13,IF(AND($J73="A",$L73="Y"),T73*$J$13,0))))</f>
        <v>645.41099830861208</v>
      </c>
      <c r="IV73" s="27">
        <f t="shared" ref="IV73:IV102" si="740">IF(AND($J73="Y",$L73="Y"),V73,IF(AND($J73="A",$L73="A"),V73*$J$13*$L$13,IF(AND($J73="Y",$L73="A"),V73*$L$13,IF(AND($J73="A",$L73="Y"),V73*$J$13,0))))</f>
        <v>645.41099830861208</v>
      </c>
      <c r="IW73" s="27">
        <f t="shared" ref="IW73:IW102" si="741">IF(AND($J73="Y",$L73="Y"),W73,IF(AND($J73="A",$L73="A"),W73*$J$13*$L$13,IF(AND($J73="Y",$L73="A"),W73*$L$13,IF(AND($J73="A",$L73="Y"),W73*$J$13,0))))</f>
        <v>645.41099830861208</v>
      </c>
      <c r="IX73" s="27">
        <f t="shared" ref="IX73:IX102" si="742">IF(AND($J73="Y",$L73="Y"),X73,IF(AND($J73="A",$L73="A"),X73*$J$13*$L$13,IF(AND($J73="Y",$L73="A"),X73*$L$13,IF(AND($J73="A",$L73="Y"),X73*$J$13,0))))</f>
        <v>645.41099830861208</v>
      </c>
      <c r="IY73" s="27">
        <f t="shared" ref="IY73:IY102" si="743">IF(AND($J73="Y",$L73="Y"),Y73,IF(AND($J73="A",$L73="A"),Y73*$J$13*$L$13,IF(AND($J73="Y",$L73="A"),Y73*$L$13,IF(AND($J73="A",$L73="Y"),Y73*$J$13,0))))</f>
        <v>645.41099830861208</v>
      </c>
      <c r="IZ73" s="27">
        <f t="shared" ref="IZ73:IZ102" si="744">IF(AND($J73="Y",$L73="Y"),Z73,IF(AND($J73="A",$L73="A"),Z73*$J$13*$L$13,IF(AND($J73="Y",$L73="A"),Z73*$L$13,IF(AND($J73="A",$L73="Y"),Z73*$J$13,0))))</f>
        <v>645.41099830861208</v>
      </c>
      <c r="JA73" s="27">
        <f t="shared" ref="JA73:JA102" si="745">IF(AND($J73="Y",$L73="Y"),AA73,IF(AND($J73="A",$L73="A"),AA73*$J$13*$L$13,IF(AND($J73="Y",$L73="A"),AA73*$L$13,IF(AND($J73="A",$L73="Y"),AA73*$J$13,0))))</f>
        <v>645.41099830861208</v>
      </c>
      <c r="JB73" s="27">
        <f t="shared" ref="JB73:JB102" si="746">IF(AND($J73="Y",$L73="Y"),AB73,IF(AND($J73="A",$L73="A"),AB73*$J$13*$L$13,IF(AND($J73="Y",$L73="A"),AB73*$L$13,IF(AND($J73="A",$L73="Y"),AB73*$J$13,0))))</f>
        <v>645.41099830861208</v>
      </c>
      <c r="JD73" s="27">
        <f t="shared" ref="JD73:JD102" si="747">IF(AND($J73="Y",$L73="Y"),AD73,IF(AND($J73="A",$L73="A"),AD73*$J$13*$L$13,IF(AND($J73="Y",$L73="A"),AD73*$L$13,IF(AND($J73="A",$L73="Y"),AD73*$J$13,0))))</f>
        <v>645.41099830861208</v>
      </c>
      <c r="JE73" s="27">
        <f t="shared" ref="JE73:JE102" si="748">IF(AND($J73="Y",$L73="Y"),AE73,IF(AND($J73="A",$L73="A"),AE73*$J$13*$L$13,IF(AND($J73="Y",$L73="A"),AE73*$L$13,IF(AND($J73="A",$L73="Y"),AE73*$J$13,0))))</f>
        <v>645.41099830861208</v>
      </c>
      <c r="JF73" s="27">
        <f t="shared" ref="JF73:JF102" si="749">IF(AND($J73="Y",$L73="Y"),AF73,IF(AND($J73="A",$L73="A"),AF73*$J$13*$L$13,IF(AND($J73="Y",$L73="A"),AF73*$L$13,IF(AND($J73="A",$L73="Y"),AF73*$J$13,0))))</f>
        <v>645.41099830861208</v>
      </c>
      <c r="JG73" s="27">
        <f t="shared" ref="JG73:JG102" si="750">IF(AND($J73="Y",$L73="Y"),AG73,IF(AND($J73="A",$L73="A"),AG73*$J$13*$L$13,IF(AND($J73="Y",$L73="A"),AG73*$L$13,IF(AND($J73="A",$L73="Y"),AG73*$J$13,0))))</f>
        <v>645.41099830861208</v>
      </c>
      <c r="JH73" s="27">
        <f t="shared" ref="JH73:JH102" si="751">IF(AND($J73="Y",$L73="Y"),AH73,IF(AND($J73="A",$L73="A"),AH73*$J$13*$L$13,IF(AND($J73="Y",$L73="A"),AH73*$L$13,IF(AND($J73="A",$L73="Y"),AH73*$J$13,0))))</f>
        <v>645.41099830861208</v>
      </c>
      <c r="JI73" s="27">
        <f t="shared" ref="JI73:JI102" si="752">IF(AND($J73="Y",$L73="Y"),AI73,IF(AND($J73="A",$L73="A"),AI73*$J$13*$L$13,IF(AND($J73="Y",$L73="A"),AI73*$L$13,IF(AND($J73="A",$L73="Y"),AI73*$J$13,0))))</f>
        <v>645.41099830861208</v>
      </c>
      <c r="JJ73" s="27">
        <f t="shared" ref="JJ73:JJ102" si="753">IF(AND($J73="Y",$L73="Y"),AJ73,IF(AND($J73="A",$L73="A"),AJ73*$J$13*$L$13,IF(AND($J73="Y",$L73="A"),AJ73*$L$13,IF(AND($J73="A",$L73="Y"),AJ73*$J$13,0))))</f>
        <v>645.41099830861208</v>
      </c>
      <c r="JN73" s="27">
        <f t="shared" ref="JN73:JN102" si="754">IF(AND($J73="Y",$M73="Y"),N73,IF(AND($J73="A",$M73="A"),N73*$J$13*$M$13,IF(AND($J73="Y",$M73="A"),N73*$M$13,IF(AND($J73="A",$M73="Y"),N73*$J$13,0))))</f>
        <v>603.12095453625034</v>
      </c>
      <c r="JO73" s="27">
        <f t="shared" ref="JO73:JO102" si="755">IF(AND($J73="Y",$M73="Y"),O73,IF(AND($J73="A",$M73="A"),O73*$J$13*$M$13,IF(AND($J73="Y",$M73="A"),O73*$M$13,IF(AND($J73="A",$M73="Y"),O73*$J$13,0))))</f>
        <v>603.12095453625034</v>
      </c>
      <c r="JP73" s="27">
        <f t="shared" ref="JP73:JP102" si="756">IF(AND($J73="Y",$M73="Y"),P73,IF(AND($J73="A",$M73="A"),P73*$J$13*$M$13,IF(AND($J73="Y",$M73="A"),P73*$M$13,IF(AND($J73="A",$M73="Y"),P73*$J$13,0))))</f>
        <v>603.12095453625034</v>
      </c>
      <c r="JQ73" s="27">
        <f t="shared" ref="JQ73:JQ102" si="757">IF(AND($J73="Y",$M73="Y"),Q73,IF(AND($J73="A",$M73="A"),Q73*$J$13*$M$13,IF(AND($J73="Y",$M73="A"),Q73*$M$13,IF(AND($J73="A",$M73="Y"),Q73*$J$13,0))))</f>
        <v>603.12095453625034</v>
      </c>
      <c r="JR73" s="27">
        <f t="shared" ref="JR73:JR102" si="758">IF(AND($J73="Y",$M73="Y"),R73,IF(AND($J73="A",$M73="A"),R73*$J$13*$M$13,IF(AND($J73="Y",$M73="A"),R73*$M$13,IF(AND($J73="A",$M73="Y"),R73*$J$13,0))))</f>
        <v>603.12095453625034</v>
      </c>
      <c r="JS73" s="27">
        <f t="shared" ref="JS73:JS102" si="759">IF(AND($J73="Y",$M73="Y"),S73,IF(AND($J73="A",$M73="A"),S73*$J$13*$M$13,IF(AND($J73="Y",$M73="A"),S73*$M$13,IF(AND($J73="A",$M73="Y"),S73*$J$13,0))))</f>
        <v>603.12095453625034</v>
      </c>
      <c r="JT73" s="27">
        <f t="shared" ref="JT73:JT102" si="760">IF(AND($J73="Y",$M73="Y"),T73,IF(AND($J73="A",$M73="A"),T73*$J$13*$M$13,IF(AND($J73="Y",$M73="A"),T73*$M$13,IF(AND($J73="A",$M73="Y"),T73*$J$13,0))))</f>
        <v>603.12095453625034</v>
      </c>
      <c r="JV73" s="27">
        <f t="shared" ref="JV73:JV102" si="761">IF(AND($J73="Y",$M73="Y"),V73,IF(AND($J73="A",$M73="A"),V73*$J$13*$M$13,IF(AND($J73="Y",$M73="A"),V73*$M$13,IF(AND($J73="A",$M73="Y"),V73*$J$13,0))))</f>
        <v>603.12095453625034</v>
      </c>
      <c r="JW73" s="27">
        <f t="shared" ref="JW73:JW102" si="762">IF(AND($J73="Y",$M73="Y"),W73,IF(AND($J73="A",$M73="A"),W73*$J$13*$M$13,IF(AND($J73="Y",$M73="A"),W73*$M$13,IF(AND($J73="A",$M73="Y"),W73*$J$13,0))))</f>
        <v>603.12095453625034</v>
      </c>
      <c r="JX73" s="27">
        <f t="shared" ref="JX73:JX102" si="763">IF(AND($J73="Y",$M73="Y"),X73,IF(AND($J73="A",$M73="A"),X73*$J$13*$M$13,IF(AND($J73="Y",$M73="A"),X73*$M$13,IF(AND($J73="A",$M73="Y"),X73*$J$13,0))))</f>
        <v>603.12095453625034</v>
      </c>
      <c r="JY73" s="27">
        <f t="shared" ref="JY73:JY102" si="764">IF(AND($J73="Y",$M73="Y"),Y73,IF(AND($J73="A",$M73="A"),Y73*$J$13*$M$13,IF(AND($J73="Y",$M73="A"),Y73*$M$13,IF(AND($J73="A",$M73="Y"),Y73*$J$13,0))))</f>
        <v>603.12095453625034</v>
      </c>
      <c r="JZ73" s="27">
        <f t="shared" ref="JZ73:JZ102" si="765">IF(AND($J73="Y",$M73="Y"),Z73,IF(AND($J73="A",$M73="A"),Z73*$J$13*$M$13,IF(AND($J73="Y",$M73="A"),Z73*$M$13,IF(AND($J73="A",$M73="Y"),Z73*$J$13,0))))</f>
        <v>603.12095453625034</v>
      </c>
      <c r="KA73" s="27">
        <f t="shared" ref="KA73:KA102" si="766">IF(AND($J73="Y",$M73="Y"),AA73,IF(AND($J73="A",$M73="A"),AA73*$J$13*$M$13,IF(AND($J73="Y",$M73="A"),AA73*$M$13,IF(AND($J73="A",$M73="Y"),AA73*$J$13,0))))</f>
        <v>603.12095453625034</v>
      </c>
      <c r="KB73" s="27">
        <f t="shared" ref="KB73:KB102" si="767">IF(AND($J73="Y",$M73="Y"),AB73,IF(AND($J73="A",$M73="A"),AB73*$J$13*$M$13,IF(AND($J73="Y",$M73="A"),AB73*$M$13,IF(AND($J73="A",$M73="Y"),AB73*$J$13,0))))</f>
        <v>603.12095453625034</v>
      </c>
      <c r="KD73" s="27">
        <f t="shared" ref="KD73:KD102" si="768">IF(AND($J73="Y",$M73="Y"),AD73,IF(AND($J73="A",$M73="A"),AD73*$J$13*$M$13,IF(AND($J73="Y",$M73="A"),AD73*$M$13,IF(AND($J73="A",$M73="Y"),AD73*$J$13,0))))</f>
        <v>603.12095453625034</v>
      </c>
      <c r="KE73" s="27">
        <f t="shared" ref="KE73:KE102" si="769">IF(AND($J73="Y",$M73="Y"),AE73,IF(AND($J73="A",$M73="A"),AE73*$J$13*$M$13,IF(AND($J73="Y",$M73="A"),AE73*$M$13,IF(AND($J73="A",$M73="Y"),AE73*$J$13,0))))</f>
        <v>603.12095453625034</v>
      </c>
      <c r="KF73" s="27">
        <f t="shared" ref="KF73:KF102" si="770">IF(AND($J73="Y",$M73="Y"),AF73,IF(AND($J73="A",$M73="A"),AF73*$J$13*$M$13,IF(AND($J73="Y",$M73="A"),AF73*$M$13,IF(AND($J73="A",$M73="Y"),AF73*$J$13,0))))</f>
        <v>603.12095453625034</v>
      </c>
      <c r="KG73" s="27">
        <f t="shared" ref="KG73:KG102" si="771">IF(AND($J73="Y",$M73="Y"),AG73,IF(AND($J73="A",$M73="A"),AG73*$J$13*$M$13,IF(AND($J73="Y",$M73="A"),AG73*$M$13,IF(AND($J73="A",$M73="Y"),AG73*$J$13,0))))</f>
        <v>603.12095453625034</v>
      </c>
      <c r="KH73" s="27">
        <f t="shared" ref="KH73:KH102" si="772">IF(AND($J73="Y",$M73="Y"),AH73,IF(AND($J73="A",$M73="A"),AH73*$J$13*$M$13,IF(AND($J73="Y",$M73="A"),AH73*$M$13,IF(AND($J73="A",$M73="Y"),AH73*$J$13,0))))</f>
        <v>603.12095453625034</v>
      </c>
      <c r="KI73" s="27">
        <f t="shared" ref="KI73:KI102" si="773">IF(AND($J73="Y",$M73="Y"),AI73,IF(AND($J73="A",$M73="A"),AI73*$J$13*$M$13,IF(AND($J73="Y",$M73="A"),AI73*$M$13,IF(AND($J73="A",$M73="Y"),AI73*$J$13,0))))</f>
        <v>603.12095453625034</v>
      </c>
      <c r="KJ73" s="27">
        <f t="shared" ref="KJ73:KJ102" si="774">IF(AND($J73="Y",$M73="Y"),AJ73,IF(AND($J73="A",$M73="A"),AJ73*$J$13*$M$13,IF(AND($J73="Y",$M73="A"),AJ73*$M$13,IF(AND($J73="A",$M73="Y"),AJ73*$J$13,0))))</f>
        <v>603.12095453625034</v>
      </c>
    </row>
    <row r="74" spans="1:296" x14ac:dyDescent="0.35">
      <c r="A74" s="33" t="s">
        <v>106</v>
      </c>
      <c r="B74" s="33"/>
      <c r="C74" s="33" t="s">
        <v>105</v>
      </c>
      <c r="D74" s="33"/>
      <c r="E74" s="33"/>
      <c r="F74" t="s">
        <v>233</v>
      </c>
      <c r="G74" t="s">
        <v>233</v>
      </c>
      <c r="H74" t="s">
        <v>233</v>
      </c>
      <c r="I74" t="s">
        <v>233</v>
      </c>
      <c r="J74" t="s">
        <v>233</v>
      </c>
      <c r="K74" t="s">
        <v>233</v>
      </c>
      <c r="L74" t="s">
        <v>47</v>
      </c>
      <c r="M74" t="s">
        <v>47</v>
      </c>
      <c r="N74" s="27">
        <f>[14]TRAC_rates!F82</f>
        <v>4150.3844343616711</v>
      </c>
      <c r="O74" s="27">
        <f>[14]TRAC_rates!G82</f>
        <v>4150.3844343616711</v>
      </c>
      <c r="P74" s="27">
        <f>[14]TRAC_rates!H82</f>
        <v>4150.3844343616711</v>
      </c>
      <c r="Q74" s="27">
        <f>[14]TRAC_rates!I82</f>
        <v>4150.3844343616711</v>
      </c>
      <c r="R74" s="27">
        <f>[14]TRAC_rates!J82</f>
        <v>4150.3844343616711</v>
      </c>
      <c r="S74" s="27">
        <f>[14]TRAC_rates!K82</f>
        <v>4150.3844343616711</v>
      </c>
      <c r="T74" s="27">
        <f>[14]TRAC_rates!L82</f>
        <v>4150.3844343616711</v>
      </c>
      <c r="V74" s="27">
        <f>[14]TRAC_rates!N82</f>
        <v>4150.3844343616711</v>
      </c>
      <c r="W74" s="27">
        <f>[14]TRAC_rates!O82</f>
        <v>4150.3844343616711</v>
      </c>
      <c r="X74" s="27">
        <f>[14]TRAC_rates!P82</f>
        <v>4150.3844343616711</v>
      </c>
      <c r="Y74" s="27">
        <f>[14]TRAC_rates!Q82</f>
        <v>4150.3844343616711</v>
      </c>
      <c r="Z74" s="27">
        <f>[14]TRAC_rates!R82</f>
        <v>4150.3844343616711</v>
      </c>
      <c r="AA74" s="27">
        <f>[14]TRAC_rates!S82</f>
        <v>4150.3844343616711</v>
      </c>
      <c r="AB74" s="27">
        <f>[14]TRAC_rates!T82</f>
        <v>4150.3844343616711</v>
      </c>
      <c r="AD74" s="27">
        <f>[14]TRAC_rates!V82</f>
        <v>4150.3844343616711</v>
      </c>
      <c r="AE74" s="27">
        <f>[14]TRAC_rates!W82</f>
        <v>4150.3844343616711</v>
      </c>
      <c r="AF74" s="27">
        <f>[14]TRAC_rates!X82</f>
        <v>4150.3844343616711</v>
      </c>
      <c r="AG74" s="27">
        <f>[14]TRAC_rates!Y82</f>
        <v>4150.3844343616711</v>
      </c>
      <c r="AH74" s="27">
        <f>[14]TRAC_rates!Z82</f>
        <v>4150.3844343616711</v>
      </c>
      <c r="AI74" s="27">
        <f>[14]TRAC_rates!AA82</f>
        <v>4150.3844343616711</v>
      </c>
      <c r="AJ74" s="27">
        <f>[14]TRAC_rates!AB82</f>
        <v>4150.3844343616711</v>
      </c>
      <c r="AN74" s="27">
        <f t="shared" si="565"/>
        <v>4150.3844343616711</v>
      </c>
      <c r="AO74" s="27">
        <f t="shared" si="566"/>
        <v>4150.3844343616711</v>
      </c>
      <c r="AP74" s="27">
        <f t="shared" si="567"/>
        <v>4150.3844343616711</v>
      </c>
      <c r="AQ74" s="27">
        <f t="shared" si="568"/>
        <v>4150.3844343616711</v>
      </c>
      <c r="AR74" s="27">
        <f t="shared" si="569"/>
        <v>4150.3844343616711</v>
      </c>
      <c r="AS74" s="27">
        <f t="shared" si="570"/>
        <v>4150.3844343616711</v>
      </c>
      <c r="AT74" s="27">
        <f t="shared" si="571"/>
        <v>4150.3844343616711</v>
      </c>
      <c r="AV74" s="27">
        <f t="shared" si="572"/>
        <v>4150.3844343616711</v>
      </c>
      <c r="AW74" s="27">
        <f t="shared" si="573"/>
        <v>4150.3844343616711</v>
      </c>
      <c r="AX74" s="27">
        <f t="shared" si="574"/>
        <v>4150.3844343616711</v>
      </c>
      <c r="AY74" s="27">
        <f t="shared" si="575"/>
        <v>4150.3844343616711</v>
      </c>
      <c r="AZ74" s="27">
        <f t="shared" si="576"/>
        <v>4150.3844343616711</v>
      </c>
      <c r="BA74" s="27">
        <f t="shared" si="577"/>
        <v>4150.3844343616711</v>
      </c>
      <c r="BB74" s="27">
        <f t="shared" si="578"/>
        <v>4150.3844343616711</v>
      </c>
      <c r="BD74" s="27">
        <f t="shared" si="579"/>
        <v>4150.3844343616711</v>
      </c>
      <c r="BE74" s="27">
        <f t="shared" si="580"/>
        <v>4150.3844343616711</v>
      </c>
      <c r="BF74" s="27">
        <f t="shared" si="581"/>
        <v>4150.3844343616711</v>
      </c>
      <c r="BG74" s="27">
        <f t="shared" si="582"/>
        <v>4150.3844343616711</v>
      </c>
      <c r="BH74" s="27">
        <f t="shared" si="583"/>
        <v>4150.3844343616711</v>
      </c>
      <c r="BI74" s="27">
        <f t="shared" si="584"/>
        <v>4150.3844343616711</v>
      </c>
      <c r="BJ74" s="27">
        <f t="shared" si="585"/>
        <v>4150.3844343616711</v>
      </c>
      <c r="BN74" s="27">
        <f t="shared" si="586"/>
        <v>4182.8303035768513</v>
      </c>
      <c r="BO74" s="27">
        <f t="shared" si="587"/>
        <v>4182.8303035768513</v>
      </c>
      <c r="BP74" s="27">
        <f t="shared" si="588"/>
        <v>4182.8303035768513</v>
      </c>
      <c r="BQ74" s="27">
        <f t="shared" si="589"/>
        <v>4182.8303035768513</v>
      </c>
      <c r="BR74" s="27">
        <f t="shared" si="590"/>
        <v>4182.8303035768513</v>
      </c>
      <c r="BS74" s="27">
        <f t="shared" si="591"/>
        <v>4182.8303035768513</v>
      </c>
      <c r="BT74" s="27">
        <f t="shared" si="592"/>
        <v>4182.8303035768513</v>
      </c>
      <c r="BV74" s="27">
        <f t="shared" si="593"/>
        <v>4182.8303035768513</v>
      </c>
      <c r="BW74" s="27">
        <f t="shared" si="594"/>
        <v>4182.8303035768513</v>
      </c>
      <c r="BX74" s="27">
        <f t="shared" si="595"/>
        <v>4182.8303035768513</v>
      </c>
      <c r="BY74" s="27">
        <f t="shared" si="596"/>
        <v>4182.8303035768513</v>
      </c>
      <c r="BZ74" s="27">
        <f t="shared" si="597"/>
        <v>4182.8303035768513</v>
      </c>
      <c r="CA74" s="27">
        <f t="shared" si="598"/>
        <v>4182.8303035768513</v>
      </c>
      <c r="CB74" s="27">
        <f t="shared" si="599"/>
        <v>4182.8303035768513</v>
      </c>
      <c r="CD74" s="27">
        <f t="shared" si="600"/>
        <v>4182.8303035768513</v>
      </c>
      <c r="CE74" s="27">
        <f t="shared" si="601"/>
        <v>4182.8303035768513</v>
      </c>
      <c r="CF74" s="27">
        <f t="shared" si="602"/>
        <v>4182.8303035768513</v>
      </c>
      <c r="CG74" s="27">
        <f t="shared" si="603"/>
        <v>4182.8303035768513</v>
      </c>
      <c r="CH74" s="27">
        <f t="shared" si="604"/>
        <v>4182.8303035768513</v>
      </c>
      <c r="CI74" s="27">
        <f t="shared" si="605"/>
        <v>4182.8303035768513</v>
      </c>
      <c r="CJ74" s="27">
        <f t="shared" si="606"/>
        <v>4182.8303035768513</v>
      </c>
      <c r="CN74" s="27">
        <f t="shared" si="607"/>
        <v>3908.7536654436371</v>
      </c>
      <c r="CO74" s="27">
        <f t="shared" si="608"/>
        <v>3908.7536654436371</v>
      </c>
      <c r="CP74" s="27">
        <f t="shared" si="609"/>
        <v>3908.7536654436371</v>
      </c>
      <c r="CQ74" s="27">
        <f t="shared" si="610"/>
        <v>3908.7536654436371</v>
      </c>
      <c r="CR74" s="27">
        <f t="shared" si="611"/>
        <v>3908.7536654436371</v>
      </c>
      <c r="CS74" s="27">
        <f t="shared" si="612"/>
        <v>3908.7536654436371</v>
      </c>
      <c r="CT74" s="27">
        <f t="shared" si="613"/>
        <v>3908.7536654436371</v>
      </c>
      <c r="CV74" s="27">
        <f t="shared" si="614"/>
        <v>3908.7536654436371</v>
      </c>
      <c r="CW74" s="27">
        <f t="shared" si="615"/>
        <v>3908.7536654436371</v>
      </c>
      <c r="CX74" s="27">
        <f t="shared" si="616"/>
        <v>3908.7536654436371</v>
      </c>
      <c r="CY74" s="27">
        <f t="shared" si="617"/>
        <v>3908.7536654436371</v>
      </c>
      <c r="CZ74" s="27">
        <f t="shared" si="618"/>
        <v>3908.7536654436371</v>
      </c>
      <c r="DA74" s="27">
        <f t="shared" si="619"/>
        <v>3908.7536654436371</v>
      </c>
      <c r="DB74" s="27">
        <f t="shared" si="620"/>
        <v>3908.7536654436371</v>
      </c>
      <c r="DD74" s="27">
        <f t="shared" si="621"/>
        <v>3908.7536654436371</v>
      </c>
      <c r="DE74" s="27">
        <f t="shared" si="622"/>
        <v>3908.7536654436371</v>
      </c>
      <c r="DF74" s="27">
        <f t="shared" si="623"/>
        <v>3908.7536654436371</v>
      </c>
      <c r="DG74" s="27">
        <f t="shared" si="624"/>
        <v>3908.7536654436371</v>
      </c>
      <c r="DH74" s="27">
        <f t="shared" si="625"/>
        <v>3908.7536654436371</v>
      </c>
      <c r="DI74" s="27">
        <f t="shared" si="626"/>
        <v>3908.7536654436371</v>
      </c>
      <c r="DJ74" s="27">
        <f t="shared" si="627"/>
        <v>3908.7536654436371</v>
      </c>
      <c r="DN74" s="27">
        <f t="shared" si="628"/>
        <v>4150.3844343616711</v>
      </c>
      <c r="DO74" s="27">
        <f t="shared" si="629"/>
        <v>4150.3844343616711</v>
      </c>
      <c r="DP74" s="27">
        <f t="shared" si="630"/>
        <v>4150.3844343616711</v>
      </c>
      <c r="DQ74" s="27">
        <f t="shared" si="631"/>
        <v>4150.3844343616711</v>
      </c>
      <c r="DR74" s="27">
        <f t="shared" si="632"/>
        <v>4150.3844343616711</v>
      </c>
      <c r="DS74" s="27">
        <f t="shared" si="633"/>
        <v>4150.3844343616711</v>
      </c>
      <c r="DT74" s="27">
        <f t="shared" si="634"/>
        <v>4150.3844343616711</v>
      </c>
      <c r="DV74" s="27">
        <f t="shared" si="635"/>
        <v>4150.3844343616711</v>
      </c>
      <c r="DW74" s="27">
        <f t="shared" si="636"/>
        <v>4150.3844343616711</v>
      </c>
      <c r="DX74" s="27">
        <f t="shared" si="637"/>
        <v>4150.3844343616711</v>
      </c>
      <c r="DY74" s="27">
        <f t="shared" si="638"/>
        <v>4150.3844343616711</v>
      </c>
      <c r="DZ74" s="27">
        <f t="shared" si="639"/>
        <v>4150.3844343616711</v>
      </c>
      <c r="EA74" s="27">
        <f t="shared" si="640"/>
        <v>4150.3844343616711</v>
      </c>
      <c r="EB74" s="27">
        <f t="shared" si="641"/>
        <v>4150.3844343616711</v>
      </c>
      <c r="ED74" s="27">
        <f t="shared" si="642"/>
        <v>4150.3844343616711</v>
      </c>
      <c r="EE74" s="27">
        <f t="shared" si="643"/>
        <v>4150.3844343616711</v>
      </c>
      <c r="EF74" s="27">
        <f t="shared" si="644"/>
        <v>4150.3844343616711</v>
      </c>
      <c r="EG74" s="27">
        <f t="shared" si="645"/>
        <v>4150.3844343616711</v>
      </c>
      <c r="EH74" s="27">
        <f t="shared" si="646"/>
        <v>4150.3844343616711</v>
      </c>
      <c r="EI74" s="27">
        <f t="shared" si="647"/>
        <v>4150.3844343616711</v>
      </c>
      <c r="EJ74" s="27">
        <f t="shared" si="648"/>
        <v>4150.3844343616711</v>
      </c>
      <c r="EN74" s="27">
        <f t="shared" si="649"/>
        <v>4182.8303035768513</v>
      </c>
      <c r="EO74" s="27">
        <f t="shared" si="650"/>
        <v>4182.8303035768513</v>
      </c>
      <c r="EP74" s="27">
        <f t="shared" si="651"/>
        <v>4182.8303035768513</v>
      </c>
      <c r="EQ74" s="27">
        <f t="shared" si="652"/>
        <v>4182.8303035768513</v>
      </c>
      <c r="ER74" s="27">
        <f t="shared" si="653"/>
        <v>4182.8303035768513</v>
      </c>
      <c r="ES74" s="27">
        <f t="shared" si="654"/>
        <v>4182.8303035768513</v>
      </c>
      <c r="ET74" s="27">
        <f t="shared" si="655"/>
        <v>4182.8303035768513</v>
      </c>
      <c r="EV74" s="27">
        <f t="shared" si="656"/>
        <v>4182.8303035768513</v>
      </c>
      <c r="EW74" s="27">
        <f t="shared" si="657"/>
        <v>4182.8303035768513</v>
      </c>
      <c r="EX74" s="27">
        <f t="shared" si="658"/>
        <v>4182.8303035768513</v>
      </c>
      <c r="EY74" s="27">
        <f t="shared" si="659"/>
        <v>4182.8303035768513</v>
      </c>
      <c r="EZ74" s="27">
        <f t="shared" si="660"/>
        <v>4182.8303035768513</v>
      </c>
      <c r="FA74" s="27">
        <f t="shared" si="661"/>
        <v>4182.8303035768513</v>
      </c>
      <c r="FB74" s="27">
        <f t="shared" si="662"/>
        <v>4182.8303035768513</v>
      </c>
      <c r="FD74" s="27">
        <f t="shared" si="663"/>
        <v>4182.8303035768513</v>
      </c>
      <c r="FE74" s="27">
        <f t="shared" si="664"/>
        <v>4182.8303035768513</v>
      </c>
      <c r="FF74" s="27">
        <f t="shared" si="665"/>
        <v>4182.8303035768513</v>
      </c>
      <c r="FG74" s="27">
        <f t="shared" si="666"/>
        <v>4182.8303035768513</v>
      </c>
      <c r="FH74" s="27">
        <f t="shared" si="667"/>
        <v>4182.8303035768513</v>
      </c>
      <c r="FI74" s="27">
        <f t="shared" si="668"/>
        <v>4182.8303035768513</v>
      </c>
      <c r="FJ74" s="27">
        <f t="shared" si="669"/>
        <v>4182.8303035768513</v>
      </c>
      <c r="FN74" s="27">
        <f t="shared" si="670"/>
        <v>3908.7536654436371</v>
      </c>
      <c r="FO74" s="27">
        <f t="shared" si="671"/>
        <v>3908.7536654436371</v>
      </c>
      <c r="FP74" s="27">
        <f t="shared" si="672"/>
        <v>3908.7536654436371</v>
      </c>
      <c r="FQ74" s="27">
        <f t="shared" si="673"/>
        <v>3908.7536654436371</v>
      </c>
      <c r="FR74" s="27">
        <f t="shared" si="674"/>
        <v>3908.7536654436371</v>
      </c>
      <c r="FS74" s="27">
        <f t="shared" si="675"/>
        <v>3908.7536654436371</v>
      </c>
      <c r="FT74" s="27">
        <f t="shared" si="676"/>
        <v>3908.7536654436371</v>
      </c>
      <c r="FV74" s="27">
        <f t="shared" si="677"/>
        <v>3908.7536654436371</v>
      </c>
      <c r="FW74" s="27">
        <f t="shared" si="678"/>
        <v>3908.7536654436371</v>
      </c>
      <c r="FX74" s="27">
        <f t="shared" si="679"/>
        <v>3908.7536654436371</v>
      </c>
      <c r="FY74" s="27">
        <f t="shared" si="680"/>
        <v>3908.7536654436371</v>
      </c>
      <c r="FZ74" s="27">
        <f t="shared" si="681"/>
        <v>3908.7536654436371</v>
      </c>
      <c r="GA74" s="27">
        <f t="shared" si="682"/>
        <v>3908.7536654436371</v>
      </c>
      <c r="GB74" s="27">
        <f t="shared" si="683"/>
        <v>3908.7536654436371</v>
      </c>
      <c r="GD74" s="27">
        <f t="shared" si="684"/>
        <v>3908.7536654436371</v>
      </c>
      <c r="GE74" s="27">
        <f t="shared" si="685"/>
        <v>3908.7536654436371</v>
      </c>
      <c r="GF74" s="27">
        <f t="shared" si="686"/>
        <v>3908.7536654436371</v>
      </c>
      <c r="GG74" s="27">
        <f t="shared" si="687"/>
        <v>3908.7536654436371</v>
      </c>
      <c r="GH74" s="27">
        <f t="shared" si="688"/>
        <v>3908.7536654436371</v>
      </c>
      <c r="GI74" s="27">
        <f t="shared" si="689"/>
        <v>3908.7536654436371</v>
      </c>
      <c r="GJ74" s="27">
        <f t="shared" si="690"/>
        <v>3908.7536654436371</v>
      </c>
      <c r="GN74" s="27">
        <f t="shared" si="691"/>
        <v>4150.3844343616711</v>
      </c>
      <c r="GO74" s="27">
        <f t="shared" si="692"/>
        <v>4150.3844343616711</v>
      </c>
      <c r="GP74" s="27">
        <f t="shared" si="693"/>
        <v>4150.3844343616711</v>
      </c>
      <c r="GQ74" s="27">
        <f t="shared" si="694"/>
        <v>4150.3844343616711</v>
      </c>
      <c r="GR74" s="27">
        <f t="shared" si="695"/>
        <v>4150.3844343616711</v>
      </c>
      <c r="GS74" s="27">
        <f t="shared" si="696"/>
        <v>4150.3844343616711</v>
      </c>
      <c r="GT74" s="27">
        <f t="shared" si="697"/>
        <v>4150.3844343616711</v>
      </c>
      <c r="GV74" s="27">
        <f t="shared" si="698"/>
        <v>4150.3844343616711</v>
      </c>
      <c r="GW74" s="27">
        <f t="shared" si="699"/>
        <v>4150.3844343616711</v>
      </c>
      <c r="GX74" s="27">
        <f t="shared" si="700"/>
        <v>4150.3844343616711</v>
      </c>
      <c r="GY74" s="27">
        <f t="shared" si="701"/>
        <v>4150.3844343616711</v>
      </c>
      <c r="GZ74" s="27">
        <f t="shared" si="702"/>
        <v>4150.3844343616711</v>
      </c>
      <c r="HA74" s="27">
        <f t="shared" si="703"/>
        <v>4150.3844343616711</v>
      </c>
      <c r="HB74" s="27">
        <f t="shared" si="704"/>
        <v>4150.3844343616711</v>
      </c>
      <c r="HD74" s="27">
        <f t="shared" si="705"/>
        <v>4150.3844343616711</v>
      </c>
      <c r="HE74" s="27">
        <f t="shared" si="706"/>
        <v>4150.3844343616711</v>
      </c>
      <c r="HF74" s="27">
        <f t="shared" si="707"/>
        <v>4150.3844343616711</v>
      </c>
      <c r="HG74" s="27">
        <f t="shared" si="708"/>
        <v>4150.3844343616711</v>
      </c>
      <c r="HH74" s="27">
        <f t="shared" si="709"/>
        <v>4150.3844343616711</v>
      </c>
      <c r="HI74" s="27">
        <f t="shared" si="710"/>
        <v>4150.3844343616711</v>
      </c>
      <c r="HJ74" s="27">
        <f t="shared" si="711"/>
        <v>4150.3844343616711</v>
      </c>
      <c r="HN74" s="27">
        <f t="shared" si="712"/>
        <v>4150.3844343616711</v>
      </c>
      <c r="HO74" s="27">
        <f t="shared" si="713"/>
        <v>4150.3844343616711</v>
      </c>
      <c r="HP74" s="27">
        <f t="shared" si="714"/>
        <v>4150.3844343616711</v>
      </c>
      <c r="HQ74" s="27">
        <f t="shared" si="715"/>
        <v>4150.3844343616711</v>
      </c>
      <c r="HR74" s="27">
        <f t="shared" si="716"/>
        <v>4150.3844343616711</v>
      </c>
      <c r="HS74" s="27">
        <f t="shared" si="717"/>
        <v>4150.3844343616711</v>
      </c>
      <c r="HT74" s="27">
        <f t="shared" si="718"/>
        <v>4150.3844343616711</v>
      </c>
      <c r="HV74" s="27">
        <f t="shared" si="719"/>
        <v>4150.3844343616711</v>
      </c>
      <c r="HW74" s="27">
        <f t="shared" si="720"/>
        <v>4150.3844343616711</v>
      </c>
      <c r="HX74" s="27">
        <f t="shared" si="721"/>
        <v>4150.3844343616711</v>
      </c>
      <c r="HY74" s="27">
        <f t="shared" si="722"/>
        <v>4150.3844343616711</v>
      </c>
      <c r="HZ74" s="27">
        <f t="shared" si="723"/>
        <v>4150.3844343616711</v>
      </c>
      <c r="IA74" s="27">
        <f t="shared" si="724"/>
        <v>4150.3844343616711</v>
      </c>
      <c r="IB74" s="27">
        <f t="shared" si="725"/>
        <v>4150.3844343616711</v>
      </c>
      <c r="ID74" s="27">
        <f t="shared" si="726"/>
        <v>4150.3844343616711</v>
      </c>
      <c r="IE74" s="27">
        <f t="shared" si="727"/>
        <v>4150.3844343616711</v>
      </c>
      <c r="IF74" s="27">
        <f t="shared" si="728"/>
        <v>4150.3844343616711</v>
      </c>
      <c r="IG74" s="27">
        <f t="shared" si="729"/>
        <v>4150.3844343616711</v>
      </c>
      <c r="IH74" s="27">
        <f t="shared" si="730"/>
        <v>4150.3844343616711</v>
      </c>
      <c r="II74" s="27">
        <f t="shared" si="731"/>
        <v>4150.3844343616711</v>
      </c>
      <c r="IJ74" s="27">
        <f t="shared" si="732"/>
        <v>4150.3844343616711</v>
      </c>
      <c r="IN74" s="27">
        <f t="shared" si="733"/>
        <v>4182.8303035768513</v>
      </c>
      <c r="IO74" s="27">
        <f t="shared" si="734"/>
        <v>4182.8303035768513</v>
      </c>
      <c r="IP74" s="27">
        <f t="shared" si="735"/>
        <v>4182.8303035768513</v>
      </c>
      <c r="IQ74" s="27">
        <f t="shared" si="736"/>
        <v>4182.8303035768513</v>
      </c>
      <c r="IR74" s="27">
        <f t="shared" si="737"/>
        <v>4182.8303035768513</v>
      </c>
      <c r="IS74" s="27">
        <f t="shared" si="738"/>
        <v>4182.8303035768513</v>
      </c>
      <c r="IT74" s="27">
        <f t="shared" si="739"/>
        <v>4182.8303035768513</v>
      </c>
      <c r="IV74" s="27">
        <f t="shared" si="740"/>
        <v>4182.8303035768513</v>
      </c>
      <c r="IW74" s="27">
        <f t="shared" si="741"/>
        <v>4182.8303035768513</v>
      </c>
      <c r="IX74" s="27">
        <f t="shared" si="742"/>
        <v>4182.8303035768513</v>
      </c>
      <c r="IY74" s="27">
        <f t="shared" si="743"/>
        <v>4182.8303035768513</v>
      </c>
      <c r="IZ74" s="27">
        <f t="shared" si="744"/>
        <v>4182.8303035768513</v>
      </c>
      <c r="JA74" s="27">
        <f t="shared" si="745"/>
        <v>4182.8303035768513</v>
      </c>
      <c r="JB74" s="27">
        <f t="shared" si="746"/>
        <v>4182.8303035768513</v>
      </c>
      <c r="JD74" s="27">
        <f t="shared" si="747"/>
        <v>4182.8303035768513</v>
      </c>
      <c r="JE74" s="27">
        <f t="shared" si="748"/>
        <v>4182.8303035768513</v>
      </c>
      <c r="JF74" s="27">
        <f t="shared" si="749"/>
        <v>4182.8303035768513</v>
      </c>
      <c r="JG74" s="27">
        <f t="shared" si="750"/>
        <v>4182.8303035768513</v>
      </c>
      <c r="JH74" s="27">
        <f t="shared" si="751"/>
        <v>4182.8303035768513</v>
      </c>
      <c r="JI74" s="27">
        <f t="shared" si="752"/>
        <v>4182.8303035768513</v>
      </c>
      <c r="JJ74" s="27">
        <f t="shared" si="753"/>
        <v>4182.8303035768513</v>
      </c>
      <c r="JN74" s="27">
        <f t="shared" si="754"/>
        <v>3908.7536654436371</v>
      </c>
      <c r="JO74" s="27">
        <f t="shared" si="755"/>
        <v>3908.7536654436371</v>
      </c>
      <c r="JP74" s="27">
        <f t="shared" si="756"/>
        <v>3908.7536654436371</v>
      </c>
      <c r="JQ74" s="27">
        <f t="shared" si="757"/>
        <v>3908.7536654436371</v>
      </c>
      <c r="JR74" s="27">
        <f t="shared" si="758"/>
        <v>3908.7536654436371</v>
      </c>
      <c r="JS74" s="27">
        <f t="shared" si="759"/>
        <v>3908.7536654436371</v>
      </c>
      <c r="JT74" s="27">
        <f t="shared" si="760"/>
        <v>3908.7536654436371</v>
      </c>
      <c r="JV74" s="27">
        <f t="shared" si="761"/>
        <v>3908.7536654436371</v>
      </c>
      <c r="JW74" s="27">
        <f t="shared" si="762"/>
        <v>3908.7536654436371</v>
      </c>
      <c r="JX74" s="27">
        <f t="shared" si="763"/>
        <v>3908.7536654436371</v>
      </c>
      <c r="JY74" s="27">
        <f t="shared" si="764"/>
        <v>3908.7536654436371</v>
      </c>
      <c r="JZ74" s="27">
        <f t="shared" si="765"/>
        <v>3908.7536654436371</v>
      </c>
      <c r="KA74" s="27">
        <f t="shared" si="766"/>
        <v>3908.7536654436371</v>
      </c>
      <c r="KB74" s="27">
        <f t="shared" si="767"/>
        <v>3908.7536654436371</v>
      </c>
      <c r="KD74" s="27">
        <f t="shared" si="768"/>
        <v>3908.7536654436371</v>
      </c>
      <c r="KE74" s="27">
        <f t="shared" si="769"/>
        <v>3908.7536654436371</v>
      </c>
      <c r="KF74" s="27">
        <f t="shared" si="770"/>
        <v>3908.7536654436371</v>
      </c>
      <c r="KG74" s="27">
        <f t="shared" si="771"/>
        <v>3908.7536654436371</v>
      </c>
      <c r="KH74" s="27">
        <f t="shared" si="772"/>
        <v>3908.7536654436371</v>
      </c>
      <c r="KI74" s="27">
        <f t="shared" si="773"/>
        <v>3908.7536654436371</v>
      </c>
      <c r="KJ74" s="27">
        <f t="shared" si="774"/>
        <v>3908.7536654436371</v>
      </c>
    </row>
    <row r="75" spans="1:296" x14ac:dyDescent="0.35">
      <c r="A75" s="33" t="s">
        <v>107</v>
      </c>
      <c r="B75" s="33"/>
      <c r="C75" s="33" t="s">
        <v>105</v>
      </c>
      <c r="D75" s="33"/>
      <c r="E75" s="33"/>
      <c r="F75" t="s">
        <v>233</v>
      </c>
      <c r="G75" t="s">
        <v>233</v>
      </c>
      <c r="H75" t="s">
        <v>233</v>
      </c>
      <c r="I75" t="s">
        <v>233</v>
      </c>
      <c r="J75" t="s">
        <v>233</v>
      </c>
      <c r="K75" t="s">
        <v>233</v>
      </c>
      <c r="L75" t="s">
        <v>47</v>
      </c>
      <c r="M75" t="s">
        <v>47</v>
      </c>
      <c r="N75" s="27">
        <f>[14]TRAC_rates!F83</f>
        <v>517.93743664678243</v>
      </c>
      <c r="O75" s="27">
        <f>[14]TRAC_rates!G83</f>
        <v>517.93743664678243</v>
      </c>
      <c r="P75" s="27">
        <f>[14]TRAC_rates!H83</f>
        <v>517.93743664678243</v>
      </c>
      <c r="Q75" s="27">
        <f>[14]TRAC_rates!I83</f>
        <v>517.93743664678243</v>
      </c>
      <c r="R75" s="27">
        <f>[14]TRAC_rates!J83</f>
        <v>517.93743664678243</v>
      </c>
      <c r="S75" s="27">
        <f>[14]TRAC_rates!K83</f>
        <v>517.93743664678243</v>
      </c>
      <c r="T75" s="27">
        <f>[14]TRAC_rates!L83</f>
        <v>517.93743664678243</v>
      </c>
      <c r="V75" s="27">
        <f>[14]TRAC_rates!N83</f>
        <v>517.93743664678243</v>
      </c>
      <c r="W75" s="27">
        <f>[14]TRAC_rates!O83</f>
        <v>517.93743664678243</v>
      </c>
      <c r="X75" s="27">
        <f>[14]TRAC_rates!P83</f>
        <v>517.93743664678243</v>
      </c>
      <c r="Y75" s="27">
        <f>[14]TRAC_rates!Q83</f>
        <v>517.93743664678243</v>
      </c>
      <c r="Z75" s="27">
        <f>[14]TRAC_rates!R83</f>
        <v>517.93743664678243</v>
      </c>
      <c r="AA75" s="27">
        <f>[14]TRAC_rates!S83</f>
        <v>517.93743664678243</v>
      </c>
      <c r="AB75" s="27">
        <f>[14]TRAC_rates!T83</f>
        <v>517.93743664678243</v>
      </c>
      <c r="AD75" s="27">
        <f>[14]TRAC_rates!V83</f>
        <v>517.93743664678243</v>
      </c>
      <c r="AE75" s="27">
        <f>[14]TRAC_rates!W83</f>
        <v>517.93743664678243</v>
      </c>
      <c r="AF75" s="27">
        <f>[14]TRAC_rates!X83</f>
        <v>517.93743664678243</v>
      </c>
      <c r="AG75" s="27">
        <f>[14]TRAC_rates!Y83</f>
        <v>517.93743664678243</v>
      </c>
      <c r="AH75" s="27">
        <f>[14]TRAC_rates!Z83</f>
        <v>517.93743664678243</v>
      </c>
      <c r="AI75" s="27">
        <f>[14]TRAC_rates!AA83</f>
        <v>517.93743664678243</v>
      </c>
      <c r="AJ75" s="27">
        <f>[14]TRAC_rates!AB83</f>
        <v>517.93743664678243</v>
      </c>
      <c r="AN75" s="27">
        <f t="shared" si="565"/>
        <v>517.93743664678243</v>
      </c>
      <c r="AO75" s="27">
        <f t="shared" si="566"/>
        <v>517.93743664678243</v>
      </c>
      <c r="AP75" s="27">
        <f t="shared" si="567"/>
        <v>517.93743664678243</v>
      </c>
      <c r="AQ75" s="27">
        <f t="shared" si="568"/>
        <v>517.93743664678243</v>
      </c>
      <c r="AR75" s="27">
        <f t="shared" si="569"/>
        <v>517.93743664678243</v>
      </c>
      <c r="AS75" s="27">
        <f t="shared" si="570"/>
        <v>517.93743664678243</v>
      </c>
      <c r="AT75" s="27">
        <f t="shared" si="571"/>
        <v>517.93743664678243</v>
      </c>
      <c r="AV75" s="27">
        <f t="shared" si="572"/>
        <v>517.93743664678243</v>
      </c>
      <c r="AW75" s="27">
        <f t="shared" si="573"/>
        <v>517.93743664678243</v>
      </c>
      <c r="AX75" s="27">
        <f t="shared" si="574"/>
        <v>517.93743664678243</v>
      </c>
      <c r="AY75" s="27">
        <f t="shared" si="575"/>
        <v>517.93743664678243</v>
      </c>
      <c r="AZ75" s="27">
        <f t="shared" si="576"/>
        <v>517.93743664678243</v>
      </c>
      <c r="BA75" s="27">
        <f t="shared" si="577"/>
        <v>517.93743664678243</v>
      </c>
      <c r="BB75" s="27">
        <f t="shared" si="578"/>
        <v>517.93743664678243</v>
      </c>
      <c r="BD75" s="27">
        <f t="shared" si="579"/>
        <v>517.93743664678243</v>
      </c>
      <c r="BE75" s="27">
        <f t="shared" si="580"/>
        <v>517.93743664678243</v>
      </c>
      <c r="BF75" s="27">
        <f t="shared" si="581"/>
        <v>517.93743664678243</v>
      </c>
      <c r="BG75" s="27">
        <f t="shared" si="582"/>
        <v>517.93743664678243</v>
      </c>
      <c r="BH75" s="27">
        <f t="shared" si="583"/>
        <v>517.93743664678243</v>
      </c>
      <c r="BI75" s="27">
        <f t="shared" si="584"/>
        <v>517.93743664678243</v>
      </c>
      <c r="BJ75" s="27">
        <f t="shared" si="585"/>
        <v>517.93743664678243</v>
      </c>
      <c r="BN75" s="27">
        <f t="shared" si="586"/>
        <v>521.98644237067549</v>
      </c>
      <c r="BO75" s="27">
        <f t="shared" si="587"/>
        <v>521.98644237067549</v>
      </c>
      <c r="BP75" s="27">
        <f t="shared" si="588"/>
        <v>521.98644237067549</v>
      </c>
      <c r="BQ75" s="27">
        <f t="shared" si="589"/>
        <v>521.98644237067549</v>
      </c>
      <c r="BR75" s="27">
        <f t="shared" si="590"/>
        <v>521.98644237067549</v>
      </c>
      <c r="BS75" s="27">
        <f t="shared" si="591"/>
        <v>521.98644237067549</v>
      </c>
      <c r="BT75" s="27">
        <f t="shared" si="592"/>
        <v>521.98644237067549</v>
      </c>
      <c r="BV75" s="27">
        <f t="shared" si="593"/>
        <v>521.98644237067549</v>
      </c>
      <c r="BW75" s="27">
        <f t="shared" si="594"/>
        <v>521.98644237067549</v>
      </c>
      <c r="BX75" s="27">
        <f t="shared" si="595"/>
        <v>521.98644237067549</v>
      </c>
      <c r="BY75" s="27">
        <f t="shared" si="596"/>
        <v>521.98644237067549</v>
      </c>
      <c r="BZ75" s="27">
        <f t="shared" si="597"/>
        <v>521.98644237067549</v>
      </c>
      <c r="CA75" s="27">
        <f t="shared" si="598"/>
        <v>521.98644237067549</v>
      </c>
      <c r="CB75" s="27">
        <f t="shared" si="599"/>
        <v>521.98644237067549</v>
      </c>
      <c r="CD75" s="27">
        <f t="shared" si="600"/>
        <v>521.98644237067549</v>
      </c>
      <c r="CE75" s="27">
        <f t="shared" si="601"/>
        <v>521.98644237067549</v>
      </c>
      <c r="CF75" s="27">
        <f t="shared" si="602"/>
        <v>521.98644237067549</v>
      </c>
      <c r="CG75" s="27">
        <f t="shared" si="603"/>
        <v>521.98644237067549</v>
      </c>
      <c r="CH75" s="27">
        <f t="shared" si="604"/>
        <v>521.98644237067549</v>
      </c>
      <c r="CI75" s="27">
        <f t="shared" si="605"/>
        <v>521.98644237067549</v>
      </c>
      <c r="CJ75" s="27">
        <f t="shared" si="606"/>
        <v>521.98644237067549</v>
      </c>
      <c r="CN75" s="27">
        <f t="shared" si="607"/>
        <v>487.78369473500561</v>
      </c>
      <c r="CO75" s="27">
        <f t="shared" si="608"/>
        <v>487.78369473500561</v>
      </c>
      <c r="CP75" s="27">
        <f t="shared" si="609"/>
        <v>487.78369473500561</v>
      </c>
      <c r="CQ75" s="27">
        <f t="shared" si="610"/>
        <v>487.78369473500561</v>
      </c>
      <c r="CR75" s="27">
        <f t="shared" si="611"/>
        <v>487.78369473500561</v>
      </c>
      <c r="CS75" s="27">
        <f t="shared" si="612"/>
        <v>487.78369473500561</v>
      </c>
      <c r="CT75" s="27">
        <f t="shared" si="613"/>
        <v>487.78369473500561</v>
      </c>
      <c r="CV75" s="27">
        <f t="shared" si="614"/>
        <v>487.78369473500561</v>
      </c>
      <c r="CW75" s="27">
        <f t="shared" si="615"/>
        <v>487.78369473500561</v>
      </c>
      <c r="CX75" s="27">
        <f t="shared" si="616"/>
        <v>487.78369473500561</v>
      </c>
      <c r="CY75" s="27">
        <f t="shared" si="617"/>
        <v>487.78369473500561</v>
      </c>
      <c r="CZ75" s="27">
        <f t="shared" si="618"/>
        <v>487.78369473500561</v>
      </c>
      <c r="DA75" s="27">
        <f t="shared" si="619"/>
        <v>487.78369473500561</v>
      </c>
      <c r="DB75" s="27">
        <f t="shared" si="620"/>
        <v>487.78369473500561</v>
      </c>
      <c r="DD75" s="27">
        <f t="shared" si="621"/>
        <v>487.78369473500561</v>
      </c>
      <c r="DE75" s="27">
        <f t="shared" si="622"/>
        <v>487.78369473500561</v>
      </c>
      <c r="DF75" s="27">
        <f t="shared" si="623"/>
        <v>487.78369473500561</v>
      </c>
      <c r="DG75" s="27">
        <f t="shared" si="624"/>
        <v>487.78369473500561</v>
      </c>
      <c r="DH75" s="27">
        <f t="shared" si="625"/>
        <v>487.78369473500561</v>
      </c>
      <c r="DI75" s="27">
        <f t="shared" si="626"/>
        <v>487.78369473500561</v>
      </c>
      <c r="DJ75" s="27">
        <f t="shared" si="627"/>
        <v>487.78369473500561</v>
      </c>
      <c r="DN75" s="27">
        <f t="shared" si="628"/>
        <v>517.93743664678243</v>
      </c>
      <c r="DO75" s="27">
        <f t="shared" si="629"/>
        <v>517.93743664678243</v>
      </c>
      <c r="DP75" s="27">
        <f t="shared" si="630"/>
        <v>517.93743664678243</v>
      </c>
      <c r="DQ75" s="27">
        <f t="shared" si="631"/>
        <v>517.93743664678243</v>
      </c>
      <c r="DR75" s="27">
        <f t="shared" si="632"/>
        <v>517.93743664678243</v>
      </c>
      <c r="DS75" s="27">
        <f t="shared" si="633"/>
        <v>517.93743664678243</v>
      </c>
      <c r="DT75" s="27">
        <f t="shared" si="634"/>
        <v>517.93743664678243</v>
      </c>
      <c r="DV75" s="27">
        <f t="shared" si="635"/>
        <v>517.93743664678243</v>
      </c>
      <c r="DW75" s="27">
        <f t="shared" si="636"/>
        <v>517.93743664678243</v>
      </c>
      <c r="DX75" s="27">
        <f t="shared" si="637"/>
        <v>517.93743664678243</v>
      </c>
      <c r="DY75" s="27">
        <f t="shared" si="638"/>
        <v>517.93743664678243</v>
      </c>
      <c r="DZ75" s="27">
        <f t="shared" si="639"/>
        <v>517.93743664678243</v>
      </c>
      <c r="EA75" s="27">
        <f t="shared" si="640"/>
        <v>517.93743664678243</v>
      </c>
      <c r="EB75" s="27">
        <f t="shared" si="641"/>
        <v>517.93743664678243</v>
      </c>
      <c r="ED75" s="27">
        <f t="shared" si="642"/>
        <v>517.93743664678243</v>
      </c>
      <c r="EE75" s="27">
        <f t="shared" si="643"/>
        <v>517.93743664678243</v>
      </c>
      <c r="EF75" s="27">
        <f t="shared" si="644"/>
        <v>517.93743664678243</v>
      </c>
      <c r="EG75" s="27">
        <f t="shared" si="645"/>
        <v>517.93743664678243</v>
      </c>
      <c r="EH75" s="27">
        <f t="shared" si="646"/>
        <v>517.93743664678243</v>
      </c>
      <c r="EI75" s="27">
        <f t="shared" si="647"/>
        <v>517.93743664678243</v>
      </c>
      <c r="EJ75" s="27">
        <f t="shared" si="648"/>
        <v>517.93743664678243</v>
      </c>
      <c r="EN75" s="27">
        <f t="shared" si="649"/>
        <v>521.98644237067549</v>
      </c>
      <c r="EO75" s="27">
        <f t="shared" si="650"/>
        <v>521.98644237067549</v>
      </c>
      <c r="EP75" s="27">
        <f t="shared" si="651"/>
        <v>521.98644237067549</v>
      </c>
      <c r="EQ75" s="27">
        <f t="shared" si="652"/>
        <v>521.98644237067549</v>
      </c>
      <c r="ER75" s="27">
        <f t="shared" si="653"/>
        <v>521.98644237067549</v>
      </c>
      <c r="ES75" s="27">
        <f t="shared" si="654"/>
        <v>521.98644237067549</v>
      </c>
      <c r="ET75" s="27">
        <f t="shared" si="655"/>
        <v>521.98644237067549</v>
      </c>
      <c r="EV75" s="27">
        <f t="shared" si="656"/>
        <v>521.98644237067549</v>
      </c>
      <c r="EW75" s="27">
        <f t="shared" si="657"/>
        <v>521.98644237067549</v>
      </c>
      <c r="EX75" s="27">
        <f t="shared" si="658"/>
        <v>521.98644237067549</v>
      </c>
      <c r="EY75" s="27">
        <f t="shared" si="659"/>
        <v>521.98644237067549</v>
      </c>
      <c r="EZ75" s="27">
        <f t="shared" si="660"/>
        <v>521.98644237067549</v>
      </c>
      <c r="FA75" s="27">
        <f t="shared" si="661"/>
        <v>521.98644237067549</v>
      </c>
      <c r="FB75" s="27">
        <f t="shared" si="662"/>
        <v>521.98644237067549</v>
      </c>
      <c r="FD75" s="27">
        <f t="shared" si="663"/>
        <v>521.98644237067549</v>
      </c>
      <c r="FE75" s="27">
        <f t="shared" si="664"/>
        <v>521.98644237067549</v>
      </c>
      <c r="FF75" s="27">
        <f t="shared" si="665"/>
        <v>521.98644237067549</v>
      </c>
      <c r="FG75" s="27">
        <f t="shared" si="666"/>
        <v>521.98644237067549</v>
      </c>
      <c r="FH75" s="27">
        <f t="shared" si="667"/>
        <v>521.98644237067549</v>
      </c>
      <c r="FI75" s="27">
        <f t="shared" si="668"/>
        <v>521.98644237067549</v>
      </c>
      <c r="FJ75" s="27">
        <f t="shared" si="669"/>
        <v>521.98644237067549</v>
      </c>
      <c r="FN75" s="27">
        <f t="shared" si="670"/>
        <v>487.78369473500561</v>
      </c>
      <c r="FO75" s="27">
        <f t="shared" si="671"/>
        <v>487.78369473500561</v>
      </c>
      <c r="FP75" s="27">
        <f t="shared" si="672"/>
        <v>487.78369473500561</v>
      </c>
      <c r="FQ75" s="27">
        <f t="shared" si="673"/>
        <v>487.78369473500561</v>
      </c>
      <c r="FR75" s="27">
        <f t="shared" si="674"/>
        <v>487.78369473500561</v>
      </c>
      <c r="FS75" s="27">
        <f t="shared" si="675"/>
        <v>487.78369473500561</v>
      </c>
      <c r="FT75" s="27">
        <f t="shared" si="676"/>
        <v>487.78369473500561</v>
      </c>
      <c r="FV75" s="27">
        <f t="shared" si="677"/>
        <v>487.78369473500561</v>
      </c>
      <c r="FW75" s="27">
        <f t="shared" si="678"/>
        <v>487.78369473500561</v>
      </c>
      <c r="FX75" s="27">
        <f t="shared" si="679"/>
        <v>487.78369473500561</v>
      </c>
      <c r="FY75" s="27">
        <f t="shared" si="680"/>
        <v>487.78369473500561</v>
      </c>
      <c r="FZ75" s="27">
        <f t="shared" si="681"/>
        <v>487.78369473500561</v>
      </c>
      <c r="GA75" s="27">
        <f t="shared" si="682"/>
        <v>487.78369473500561</v>
      </c>
      <c r="GB75" s="27">
        <f t="shared" si="683"/>
        <v>487.78369473500561</v>
      </c>
      <c r="GD75" s="27">
        <f t="shared" si="684"/>
        <v>487.78369473500561</v>
      </c>
      <c r="GE75" s="27">
        <f t="shared" si="685"/>
        <v>487.78369473500561</v>
      </c>
      <c r="GF75" s="27">
        <f t="shared" si="686"/>
        <v>487.78369473500561</v>
      </c>
      <c r="GG75" s="27">
        <f t="shared" si="687"/>
        <v>487.78369473500561</v>
      </c>
      <c r="GH75" s="27">
        <f t="shared" si="688"/>
        <v>487.78369473500561</v>
      </c>
      <c r="GI75" s="27">
        <f t="shared" si="689"/>
        <v>487.78369473500561</v>
      </c>
      <c r="GJ75" s="27">
        <f t="shared" si="690"/>
        <v>487.78369473500561</v>
      </c>
      <c r="GN75" s="27">
        <f t="shared" si="691"/>
        <v>517.93743664678243</v>
      </c>
      <c r="GO75" s="27">
        <f t="shared" si="692"/>
        <v>517.93743664678243</v>
      </c>
      <c r="GP75" s="27">
        <f t="shared" si="693"/>
        <v>517.93743664678243</v>
      </c>
      <c r="GQ75" s="27">
        <f t="shared" si="694"/>
        <v>517.93743664678243</v>
      </c>
      <c r="GR75" s="27">
        <f t="shared" si="695"/>
        <v>517.93743664678243</v>
      </c>
      <c r="GS75" s="27">
        <f t="shared" si="696"/>
        <v>517.93743664678243</v>
      </c>
      <c r="GT75" s="27">
        <f t="shared" si="697"/>
        <v>517.93743664678243</v>
      </c>
      <c r="GV75" s="27">
        <f t="shared" si="698"/>
        <v>517.93743664678243</v>
      </c>
      <c r="GW75" s="27">
        <f t="shared" si="699"/>
        <v>517.93743664678243</v>
      </c>
      <c r="GX75" s="27">
        <f t="shared" si="700"/>
        <v>517.93743664678243</v>
      </c>
      <c r="GY75" s="27">
        <f t="shared" si="701"/>
        <v>517.93743664678243</v>
      </c>
      <c r="GZ75" s="27">
        <f t="shared" si="702"/>
        <v>517.93743664678243</v>
      </c>
      <c r="HA75" s="27">
        <f t="shared" si="703"/>
        <v>517.93743664678243</v>
      </c>
      <c r="HB75" s="27">
        <f t="shared" si="704"/>
        <v>517.93743664678243</v>
      </c>
      <c r="HD75" s="27">
        <f t="shared" si="705"/>
        <v>517.93743664678243</v>
      </c>
      <c r="HE75" s="27">
        <f t="shared" si="706"/>
        <v>517.93743664678243</v>
      </c>
      <c r="HF75" s="27">
        <f t="shared" si="707"/>
        <v>517.93743664678243</v>
      </c>
      <c r="HG75" s="27">
        <f t="shared" si="708"/>
        <v>517.93743664678243</v>
      </c>
      <c r="HH75" s="27">
        <f t="shared" si="709"/>
        <v>517.93743664678243</v>
      </c>
      <c r="HI75" s="27">
        <f t="shared" si="710"/>
        <v>517.93743664678243</v>
      </c>
      <c r="HJ75" s="27">
        <f t="shared" si="711"/>
        <v>517.93743664678243</v>
      </c>
      <c r="HN75" s="27">
        <f t="shared" si="712"/>
        <v>517.93743664678243</v>
      </c>
      <c r="HO75" s="27">
        <f t="shared" si="713"/>
        <v>517.93743664678243</v>
      </c>
      <c r="HP75" s="27">
        <f t="shared" si="714"/>
        <v>517.93743664678243</v>
      </c>
      <c r="HQ75" s="27">
        <f t="shared" si="715"/>
        <v>517.93743664678243</v>
      </c>
      <c r="HR75" s="27">
        <f t="shared" si="716"/>
        <v>517.93743664678243</v>
      </c>
      <c r="HS75" s="27">
        <f t="shared" si="717"/>
        <v>517.93743664678243</v>
      </c>
      <c r="HT75" s="27">
        <f t="shared" si="718"/>
        <v>517.93743664678243</v>
      </c>
      <c r="HV75" s="27">
        <f t="shared" si="719"/>
        <v>517.93743664678243</v>
      </c>
      <c r="HW75" s="27">
        <f t="shared" si="720"/>
        <v>517.93743664678243</v>
      </c>
      <c r="HX75" s="27">
        <f t="shared" si="721"/>
        <v>517.93743664678243</v>
      </c>
      <c r="HY75" s="27">
        <f t="shared" si="722"/>
        <v>517.93743664678243</v>
      </c>
      <c r="HZ75" s="27">
        <f t="shared" si="723"/>
        <v>517.93743664678243</v>
      </c>
      <c r="IA75" s="27">
        <f t="shared" si="724"/>
        <v>517.93743664678243</v>
      </c>
      <c r="IB75" s="27">
        <f t="shared" si="725"/>
        <v>517.93743664678243</v>
      </c>
      <c r="ID75" s="27">
        <f t="shared" si="726"/>
        <v>517.93743664678243</v>
      </c>
      <c r="IE75" s="27">
        <f t="shared" si="727"/>
        <v>517.93743664678243</v>
      </c>
      <c r="IF75" s="27">
        <f t="shared" si="728"/>
        <v>517.93743664678243</v>
      </c>
      <c r="IG75" s="27">
        <f t="shared" si="729"/>
        <v>517.93743664678243</v>
      </c>
      <c r="IH75" s="27">
        <f t="shared" si="730"/>
        <v>517.93743664678243</v>
      </c>
      <c r="II75" s="27">
        <f t="shared" si="731"/>
        <v>517.93743664678243</v>
      </c>
      <c r="IJ75" s="27">
        <f t="shared" si="732"/>
        <v>517.93743664678243</v>
      </c>
      <c r="IN75" s="27">
        <f t="shared" si="733"/>
        <v>521.98644237067549</v>
      </c>
      <c r="IO75" s="27">
        <f t="shared" si="734"/>
        <v>521.98644237067549</v>
      </c>
      <c r="IP75" s="27">
        <f t="shared" si="735"/>
        <v>521.98644237067549</v>
      </c>
      <c r="IQ75" s="27">
        <f t="shared" si="736"/>
        <v>521.98644237067549</v>
      </c>
      <c r="IR75" s="27">
        <f t="shared" si="737"/>
        <v>521.98644237067549</v>
      </c>
      <c r="IS75" s="27">
        <f t="shared" si="738"/>
        <v>521.98644237067549</v>
      </c>
      <c r="IT75" s="27">
        <f t="shared" si="739"/>
        <v>521.98644237067549</v>
      </c>
      <c r="IV75" s="27">
        <f t="shared" si="740"/>
        <v>521.98644237067549</v>
      </c>
      <c r="IW75" s="27">
        <f t="shared" si="741"/>
        <v>521.98644237067549</v>
      </c>
      <c r="IX75" s="27">
        <f t="shared" si="742"/>
        <v>521.98644237067549</v>
      </c>
      <c r="IY75" s="27">
        <f t="shared" si="743"/>
        <v>521.98644237067549</v>
      </c>
      <c r="IZ75" s="27">
        <f t="shared" si="744"/>
        <v>521.98644237067549</v>
      </c>
      <c r="JA75" s="27">
        <f t="shared" si="745"/>
        <v>521.98644237067549</v>
      </c>
      <c r="JB75" s="27">
        <f t="shared" si="746"/>
        <v>521.98644237067549</v>
      </c>
      <c r="JD75" s="27">
        <f t="shared" si="747"/>
        <v>521.98644237067549</v>
      </c>
      <c r="JE75" s="27">
        <f t="shared" si="748"/>
        <v>521.98644237067549</v>
      </c>
      <c r="JF75" s="27">
        <f t="shared" si="749"/>
        <v>521.98644237067549</v>
      </c>
      <c r="JG75" s="27">
        <f t="shared" si="750"/>
        <v>521.98644237067549</v>
      </c>
      <c r="JH75" s="27">
        <f t="shared" si="751"/>
        <v>521.98644237067549</v>
      </c>
      <c r="JI75" s="27">
        <f t="shared" si="752"/>
        <v>521.98644237067549</v>
      </c>
      <c r="JJ75" s="27">
        <f t="shared" si="753"/>
        <v>521.98644237067549</v>
      </c>
      <c r="JN75" s="27">
        <f t="shared" si="754"/>
        <v>487.78369473500561</v>
      </c>
      <c r="JO75" s="27">
        <f t="shared" si="755"/>
        <v>487.78369473500561</v>
      </c>
      <c r="JP75" s="27">
        <f t="shared" si="756"/>
        <v>487.78369473500561</v>
      </c>
      <c r="JQ75" s="27">
        <f t="shared" si="757"/>
        <v>487.78369473500561</v>
      </c>
      <c r="JR75" s="27">
        <f t="shared" si="758"/>
        <v>487.78369473500561</v>
      </c>
      <c r="JS75" s="27">
        <f t="shared" si="759"/>
        <v>487.78369473500561</v>
      </c>
      <c r="JT75" s="27">
        <f t="shared" si="760"/>
        <v>487.78369473500561</v>
      </c>
      <c r="JV75" s="27">
        <f t="shared" si="761"/>
        <v>487.78369473500561</v>
      </c>
      <c r="JW75" s="27">
        <f t="shared" si="762"/>
        <v>487.78369473500561</v>
      </c>
      <c r="JX75" s="27">
        <f t="shared" si="763"/>
        <v>487.78369473500561</v>
      </c>
      <c r="JY75" s="27">
        <f t="shared" si="764"/>
        <v>487.78369473500561</v>
      </c>
      <c r="JZ75" s="27">
        <f t="shared" si="765"/>
        <v>487.78369473500561</v>
      </c>
      <c r="KA75" s="27">
        <f t="shared" si="766"/>
        <v>487.78369473500561</v>
      </c>
      <c r="KB75" s="27">
        <f t="shared" si="767"/>
        <v>487.78369473500561</v>
      </c>
      <c r="KD75" s="27">
        <f t="shared" si="768"/>
        <v>487.78369473500561</v>
      </c>
      <c r="KE75" s="27">
        <f t="shared" si="769"/>
        <v>487.78369473500561</v>
      </c>
      <c r="KF75" s="27">
        <f t="shared" si="770"/>
        <v>487.78369473500561</v>
      </c>
      <c r="KG75" s="27">
        <f t="shared" si="771"/>
        <v>487.78369473500561</v>
      </c>
      <c r="KH75" s="27">
        <f t="shared" si="772"/>
        <v>487.78369473500561</v>
      </c>
      <c r="KI75" s="27">
        <f t="shared" si="773"/>
        <v>487.78369473500561</v>
      </c>
      <c r="KJ75" s="27">
        <f t="shared" si="774"/>
        <v>487.78369473500561</v>
      </c>
    </row>
    <row r="76" spans="1:296" x14ac:dyDescent="0.35">
      <c r="A76" s="33" t="s">
        <v>108</v>
      </c>
      <c r="B76" s="33"/>
      <c r="C76" s="33" t="s">
        <v>105</v>
      </c>
      <c r="D76" s="33"/>
      <c r="E76" s="33"/>
      <c r="F76" t="s">
        <v>233</v>
      </c>
      <c r="G76" t="s">
        <v>233</v>
      </c>
      <c r="H76" t="s">
        <v>233</v>
      </c>
      <c r="I76" t="s">
        <v>233</v>
      </c>
      <c r="J76" t="s">
        <v>233</v>
      </c>
      <c r="K76" t="s">
        <v>233</v>
      </c>
      <c r="L76" t="s">
        <v>233</v>
      </c>
      <c r="M76" t="s">
        <v>234</v>
      </c>
      <c r="N76" s="27">
        <f>[14]TRAC_rates!F84</f>
        <v>1993.7198724604839</v>
      </c>
      <c r="O76" s="27">
        <f>[14]TRAC_rates!G84</f>
        <v>1993.7198724604839</v>
      </c>
      <c r="P76" s="27">
        <f>[14]TRAC_rates!H84</f>
        <v>1993.7198724604839</v>
      </c>
      <c r="Q76" s="27">
        <f>[14]TRAC_rates!I84</f>
        <v>1993.7198724604839</v>
      </c>
      <c r="R76" s="27">
        <f>[14]TRAC_rates!J84</f>
        <v>1993.7198724604839</v>
      </c>
      <c r="S76" s="27">
        <f>[14]TRAC_rates!K84</f>
        <v>1993.7198724604839</v>
      </c>
      <c r="T76" s="27">
        <f>[14]TRAC_rates!L84</f>
        <v>1993.7198724604839</v>
      </c>
      <c r="V76" s="27">
        <f>[14]TRAC_rates!N84</f>
        <v>1993.7198724604839</v>
      </c>
      <c r="W76" s="27">
        <f>[14]TRAC_rates!O84</f>
        <v>1993.7198724604839</v>
      </c>
      <c r="X76" s="27">
        <f>[14]TRAC_rates!P84</f>
        <v>1993.7198724604839</v>
      </c>
      <c r="Y76" s="27">
        <f>[14]TRAC_rates!Q84</f>
        <v>1993.7198724604839</v>
      </c>
      <c r="Z76" s="27">
        <f>[14]TRAC_rates!R84</f>
        <v>1993.7198724604839</v>
      </c>
      <c r="AA76" s="27">
        <f>[14]TRAC_rates!S84</f>
        <v>1993.7198724604839</v>
      </c>
      <c r="AB76" s="27">
        <f>[14]TRAC_rates!T84</f>
        <v>1993.7198724604839</v>
      </c>
      <c r="AD76" s="27">
        <f>[14]TRAC_rates!V84</f>
        <v>1993.7198724604839</v>
      </c>
      <c r="AE76" s="27">
        <f>[14]TRAC_rates!W84</f>
        <v>1993.7198724604839</v>
      </c>
      <c r="AF76" s="27">
        <f>[14]TRAC_rates!X84</f>
        <v>1993.7198724604839</v>
      </c>
      <c r="AG76" s="27">
        <f>[14]TRAC_rates!Y84</f>
        <v>1993.7198724604839</v>
      </c>
      <c r="AH76" s="27">
        <f>[14]TRAC_rates!Z84</f>
        <v>1993.7198724604839</v>
      </c>
      <c r="AI76" s="27">
        <f>[14]TRAC_rates!AA84</f>
        <v>1993.7198724604839</v>
      </c>
      <c r="AJ76" s="27">
        <f>[14]TRAC_rates!AB84</f>
        <v>1993.7198724604839</v>
      </c>
      <c r="AN76" s="27">
        <f t="shared" si="565"/>
        <v>1993.7198724604839</v>
      </c>
      <c r="AO76" s="27">
        <f t="shared" si="566"/>
        <v>1993.7198724604839</v>
      </c>
      <c r="AP76" s="27">
        <f t="shared" si="567"/>
        <v>1993.7198724604839</v>
      </c>
      <c r="AQ76" s="27">
        <f t="shared" si="568"/>
        <v>1993.7198724604839</v>
      </c>
      <c r="AR76" s="27">
        <f t="shared" si="569"/>
        <v>1993.7198724604839</v>
      </c>
      <c r="AS76" s="27">
        <f t="shared" si="570"/>
        <v>1993.7198724604839</v>
      </c>
      <c r="AT76" s="27">
        <f t="shared" si="571"/>
        <v>1993.7198724604839</v>
      </c>
      <c r="AV76" s="27">
        <f t="shared" si="572"/>
        <v>1993.7198724604839</v>
      </c>
      <c r="AW76" s="27">
        <f t="shared" si="573"/>
        <v>1993.7198724604839</v>
      </c>
      <c r="AX76" s="27">
        <f t="shared" si="574"/>
        <v>1993.7198724604839</v>
      </c>
      <c r="AY76" s="27">
        <f t="shared" si="575"/>
        <v>1993.7198724604839</v>
      </c>
      <c r="AZ76" s="27">
        <f t="shared" si="576"/>
        <v>1993.7198724604839</v>
      </c>
      <c r="BA76" s="27">
        <f t="shared" si="577"/>
        <v>1993.7198724604839</v>
      </c>
      <c r="BB76" s="27">
        <f t="shared" si="578"/>
        <v>1993.7198724604839</v>
      </c>
      <c r="BD76" s="27">
        <f t="shared" si="579"/>
        <v>1993.7198724604839</v>
      </c>
      <c r="BE76" s="27">
        <f t="shared" si="580"/>
        <v>1993.7198724604839</v>
      </c>
      <c r="BF76" s="27">
        <f t="shared" si="581"/>
        <v>1993.7198724604839</v>
      </c>
      <c r="BG76" s="27">
        <f t="shared" si="582"/>
        <v>1993.7198724604839</v>
      </c>
      <c r="BH76" s="27">
        <f t="shared" si="583"/>
        <v>1993.7198724604839</v>
      </c>
      <c r="BI76" s="27">
        <f t="shared" si="584"/>
        <v>1993.7198724604839</v>
      </c>
      <c r="BJ76" s="27">
        <f t="shared" si="585"/>
        <v>1993.7198724604839</v>
      </c>
      <c r="BN76" s="27">
        <f t="shared" si="586"/>
        <v>1993.7198724604839</v>
      </c>
      <c r="BO76" s="27">
        <f t="shared" si="587"/>
        <v>1993.7198724604839</v>
      </c>
      <c r="BP76" s="27">
        <f t="shared" si="588"/>
        <v>1993.7198724604839</v>
      </c>
      <c r="BQ76" s="27">
        <f t="shared" si="589"/>
        <v>1993.7198724604839</v>
      </c>
      <c r="BR76" s="27">
        <f t="shared" si="590"/>
        <v>1993.7198724604839</v>
      </c>
      <c r="BS76" s="27">
        <f t="shared" si="591"/>
        <v>1993.7198724604839</v>
      </c>
      <c r="BT76" s="27">
        <f t="shared" si="592"/>
        <v>1993.7198724604839</v>
      </c>
      <c r="BV76" s="27">
        <f t="shared" si="593"/>
        <v>1993.7198724604839</v>
      </c>
      <c r="BW76" s="27">
        <f t="shared" si="594"/>
        <v>1993.7198724604839</v>
      </c>
      <c r="BX76" s="27">
        <f t="shared" si="595"/>
        <v>1993.7198724604839</v>
      </c>
      <c r="BY76" s="27">
        <f t="shared" si="596"/>
        <v>1993.7198724604839</v>
      </c>
      <c r="BZ76" s="27">
        <f t="shared" si="597"/>
        <v>1993.7198724604839</v>
      </c>
      <c r="CA76" s="27">
        <f t="shared" si="598"/>
        <v>1993.7198724604839</v>
      </c>
      <c r="CB76" s="27">
        <f t="shared" si="599"/>
        <v>1993.7198724604839</v>
      </c>
      <c r="CD76" s="27">
        <f t="shared" si="600"/>
        <v>1993.7198724604839</v>
      </c>
      <c r="CE76" s="27">
        <f t="shared" si="601"/>
        <v>1993.7198724604839</v>
      </c>
      <c r="CF76" s="27">
        <f t="shared" si="602"/>
        <v>1993.7198724604839</v>
      </c>
      <c r="CG76" s="27">
        <f t="shared" si="603"/>
        <v>1993.7198724604839</v>
      </c>
      <c r="CH76" s="27">
        <f t="shared" si="604"/>
        <v>1993.7198724604839</v>
      </c>
      <c r="CI76" s="27">
        <f t="shared" si="605"/>
        <v>1993.7198724604839</v>
      </c>
      <c r="CJ76" s="27">
        <f t="shared" si="606"/>
        <v>1993.7198724604839</v>
      </c>
      <c r="CN76" s="27">
        <f t="shared" si="607"/>
        <v>0</v>
      </c>
      <c r="CO76" s="27">
        <f t="shared" si="608"/>
        <v>0</v>
      </c>
      <c r="CP76" s="27">
        <f t="shared" si="609"/>
        <v>0</v>
      </c>
      <c r="CQ76" s="27">
        <f t="shared" si="610"/>
        <v>0</v>
      </c>
      <c r="CR76" s="27">
        <f t="shared" si="611"/>
        <v>0</v>
      </c>
      <c r="CS76" s="27">
        <f t="shared" si="612"/>
        <v>0</v>
      </c>
      <c r="CT76" s="27">
        <f t="shared" si="613"/>
        <v>0</v>
      </c>
      <c r="CV76" s="27">
        <f t="shared" si="614"/>
        <v>0</v>
      </c>
      <c r="CW76" s="27">
        <f t="shared" si="615"/>
        <v>0</v>
      </c>
      <c r="CX76" s="27">
        <f t="shared" si="616"/>
        <v>0</v>
      </c>
      <c r="CY76" s="27">
        <f t="shared" si="617"/>
        <v>0</v>
      </c>
      <c r="CZ76" s="27">
        <f t="shared" si="618"/>
        <v>0</v>
      </c>
      <c r="DA76" s="27">
        <f t="shared" si="619"/>
        <v>0</v>
      </c>
      <c r="DB76" s="27">
        <f t="shared" si="620"/>
        <v>0</v>
      </c>
      <c r="DD76" s="27">
        <f t="shared" si="621"/>
        <v>0</v>
      </c>
      <c r="DE76" s="27">
        <f t="shared" si="622"/>
        <v>0</v>
      </c>
      <c r="DF76" s="27">
        <f t="shared" si="623"/>
        <v>0</v>
      </c>
      <c r="DG76" s="27">
        <f t="shared" si="624"/>
        <v>0</v>
      </c>
      <c r="DH76" s="27">
        <f t="shared" si="625"/>
        <v>0</v>
      </c>
      <c r="DI76" s="27">
        <f t="shared" si="626"/>
        <v>0</v>
      </c>
      <c r="DJ76" s="27">
        <f t="shared" si="627"/>
        <v>0</v>
      </c>
      <c r="DN76" s="27">
        <f t="shared" si="628"/>
        <v>1993.7198724604839</v>
      </c>
      <c r="DO76" s="27">
        <f t="shared" si="629"/>
        <v>1993.7198724604839</v>
      </c>
      <c r="DP76" s="27">
        <f t="shared" si="630"/>
        <v>1993.7198724604839</v>
      </c>
      <c r="DQ76" s="27">
        <f t="shared" si="631"/>
        <v>1993.7198724604839</v>
      </c>
      <c r="DR76" s="27">
        <f t="shared" si="632"/>
        <v>1993.7198724604839</v>
      </c>
      <c r="DS76" s="27">
        <f t="shared" si="633"/>
        <v>1993.7198724604839</v>
      </c>
      <c r="DT76" s="27">
        <f t="shared" si="634"/>
        <v>1993.7198724604839</v>
      </c>
      <c r="DV76" s="27">
        <f t="shared" si="635"/>
        <v>1993.7198724604839</v>
      </c>
      <c r="DW76" s="27">
        <f t="shared" si="636"/>
        <v>1993.7198724604839</v>
      </c>
      <c r="DX76" s="27">
        <f t="shared" si="637"/>
        <v>1993.7198724604839</v>
      </c>
      <c r="DY76" s="27">
        <f t="shared" si="638"/>
        <v>1993.7198724604839</v>
      </c>
      <c r="DZ76" s="27">
        <f t="shared" si="639"/>
        <v>1993.7198724604839</v>
      </c>
      <c r="EA76" s="27">
        <f t="shared" si="640"/>
        <v>1993.7198724604839</v>
      </c>
      <c r="EB76" s="27">
        <f t="shared" si="641"/>
        <v>1993.7198724604839</v>
      </c>
      <c r="ED76" s="27">
        <f t="shared" si="642"/>
        <v>1993.7198724604839</v>
      </c>
      <c r="EE76" s="27">
        <f t="shared" si="643"/>
        <v>1993.7198724604839</v>
      </c>
      <c r="EF76" s="27">
        <f t="shared" si="644"/>
        <v>1993.7198724604839</v>
      </c>
      <c r="EG76" s="27">
        <f t="shared" si="645"/>
        <v>1993.7198724604839</v>
      </c>
      <c r="EH76" s="27">
        <f t="shared" si="646"/>
        <v>1993.7198724604839</v>
      </c>
      <c r="EI76" s="27">
        <f t="shared" si="647"/>
        <v>1993.7198724604839</v>
      </c>
      <c r="EJ76" s="27">
        <f t="shared" si="648"/>
        <v>1993.7198724604839</v>
      </c>
      <c r="EN76" s="27">
        <f t="shared" si="649"/>
        <v>1993.7198724604839</v>
      </c>
      <c r="EO76" s="27">
        <f t="shared" si="650"/>
        <v>1993.7198724604839</v>
      </c>
      <c r="EP76" s="27">
        <f t="shared" si="651"/>
        <v>1993.7198724604839</v>
      </c>
      <c r="EQ76" s="27">
        <f t="shared" si="652"/>
        <v>1993.7198724604839</v>
      </c>
      <c r="ER76" s="27">
        <f t="shared" si="653"/>
        <v>1993.7198724604839</v>
      </c>
      <c r="ES76" s="27">
        <f t="shared" si="654"/>
        <v>1993.7198724604839</v>
      </c>
      <c r="ET76" s="27">
        <f t="shared" si="655"/>
        <v>1993.7198724604839</v>
      </c>
      <c r="EV76" s="27">
        <f t="shared" si="656"/>
        <v>1993.7198724604839</v>
      </c>
      <c r="EW76" s="27">
        <f t="shared" si="657"/>
        <v>1993.7198724604839</v>
      </c>
      <c r="EX76" s="27">
        <f t="shared" si="658"/>
        <v>1993.7198724604839</v>
      </c>
      <c r="EY76" s="27">
        <f t="shared" si="659"/>
        <v>1993.7198724604839</v>
      </c>
      <c r="EZ76" s="27">
        <f t="shared" si="660"/>
        <v>1993.7198724604839</v>
      </c>
      <c r="FA76" s="27">
        <f t="shared" si="661"/>
        <v>1993.7198724604839</v>
      </c>
      <c r="FB76" s="27">
        <f t="shared" si="662"/>
        <v>1993.7198724604839</v>
      </c>
      <c r="FD76" s="27">
        <f t="shared" si="663"/>
        <v>1993.7198724604839</v>
      </c>
      <c r="FE76" s="27">
        <f t="shared" si="664"/>
        <v>1993.7198724604839</v>
      </c>
      <c r="FF76" s="27">
        <f t="shared" si="665"/>
        <v>1993.7198724604839</v>
      </c>
      <c r="FG76" s="27">
        <f t="shared" si="666"/>
        <v>1993.7198724604839</v>
      </c>
      <c r="FH76" s="27">
        <f t="shared" si="667"/>
        <v>1993.7198724604839</v>
      </c>
      <c r="FI76" s="27">
        <f t="shared" si="668"/>
        <v>1993.7198724604839</v>
      </c>
      <c r="FJ76" s="27">
        <f t="shared" si="669"/>
        <v>1993.7198724604839</v>
      </c>
      <c r="FN76" s="27">
        <f t="shared" si="670"/>
        <v>0</v>
      </c>
      <c r="FO76" s="27">
        <f t="shared" si="671"/>
        <v>0</v>
      </c>
      <c r="FP76" s="27">
        <f t="shared" si="672"/>
        <v>0</v>
      </c>
      <c r="FQ76" s="27">
        <f t="shared" si="673"/>
        <v>0</v>
      </c>
      <c r="FR76" s="27">
        <f t="shared" si="674"/>
        <v>0</v>
      </c>
      <c r="FS76" s="27">
        <f t="shared" si="675"/>
        <v>0</v>
      </c>
      <c r="FT76" s="27">
        <f t="shared" si="676"/>
        <v>0</v>
      </c>
      <c r="FV76" s="27">
        <f t="shared" si="677"/>
        <v>0</v>
      </c>
      <c r="FW76" s="27">
        <f t="shared" si="678"/>
        <v>0</v>
      </c>
      <c r="FX76" s="27">
        <f t="shared" si="679"/>
        <v>0</v>
      </c>
      <c r="FY76" s="27">
        <f t="shared" si="680"/>
        <v>0</v>
      </c>
      <c r="FZ76" s="27">
        <f t="shared" si="681"/>
        <v>0</v>
      </c>
      <c r="GA76" s="27">
        <f t="shared" si="682"/>
        <v>0</v>
      </c>
      <c r="GB76" s="27">
        <f t="shared" si="683"/>
        <v>0</v>
      </c>
      <c r="GD76" s="27">
        <f t="shared" si="684"/>
        <v>0</v>
      </c>
      <c r="GE76" s="27">
        <f t="shared" si="685"/>
        <v>0</v>
      </c>
      <c r="GF76" s="27">
        <f t="shared" si="686"/>
        <v>0</v>
      </c>
      <c r="GG76" s="27">
        <f t="shared" si="687"/>
        <v>0</v>
      </c>
      <c r="GH76" s="27">
        <f t="shared" si="688"/>
        <v>0</v>
      </c>
      <c r="GI76" s="27">
        <f t="shared" si="689"/>
        <v>0</v>
      </c>
      <c r="GJ76" s="27">
        <f t="shared" si="690"/>
        <v>0</v>
      </c>
      <c r="GN76" s="27">
        <f t="shared" si="691"/>
        <v>1993.7198724604839</v>
      </c>
      <c r="GO76" s="27">
        <f t="shared" si="692"/>
        <v>1993.7198724604839</v>
      </c>
      <c r="GP76" s="27">
        <f t="shared" si="693"/>
        <v>1993.7198724604839</v>
      </c>
      <c r="GQ76" s="27">
        <f t="shared" si="694"/>
        <v>1993.7198724604839</v>
      </c>
      <c r="GR76" s="27">
        <f t="shared" si="695"/>
        <v>1993.7198724604839</v>
      </c>
      <c r="GS76" s="27">
        <f t="shared" si="696"/>
        <v>1993.7198724604839</v>
      </c>
      <c r="GT76" s="27">
        <f t="shared" si="697"/>
        <v>1993.7198724604839</v>
      </c>
      <c r="GV76" s="27">
        <f t="shared" si="698"/>
        <v>1993.7198724604839</v>
      </c>
      <c r="GW76" s="27">
        <f t="shared" si="699"/>
        <v>1993.7198724604839</v>
      </c>
      <c r="GX76" s="27">
        <f t="shared" si="700"/>
        <v>1993.7198724604839</v>
      </c>
      <c r="GY76" s="27">
        <f t="shared" si="701"/>
        <v>1993.7198724604839</v>
      </c>
      <c r="GZ76" s="27">
        <f t="shared" si="702"/>
        <v>1993.7198724604839</v>
      </c>
      <c r="HA76" s="27">
        <f t="shared" si="703"/>
        <v>1993.7198724604839</v>
      </c>
      <c r="HB76" s="27">
        <f t="shared" si="704"/>
        <v>1993.7198724604839</v>
      </c>
      <c r="HD76" s="27">
        <f t="shared" si="705"/>
        <v>1993.7198724604839</v>
      </c>
      <c r="HE76" s="27">
        <f t="shared" si="706"/>
        <v>1993.7198724604839</v>
      </c>
      <c r="HF76" s="27">
        <f t="shared" si="707"/>
        <v>1993.7198724604839</v>
      </c>
      <c r="HG76" s="27">
        <f t="shared" si="708"/>
        <v>1993.7198724604839</v>
      </c>
      <c r="HH76" s="27">
        <f t="shared" si="709"/>
        <v>1993.7198724604839</v>
      </c>
      <c r="HI76" s="27">
        <f t="shared" si="710"/>
        <v>1993.7198724604839</v>
      </c>
      <c r="HJ76" s="27">
        <f t="shared" si="711"/>
        <v>1993.7198724604839</v>
      </c>
      <c r="HN76" s="27">
        <f t="shared" si="712"/>
        <v>1993.7198724604839</v>
      </c>
      <c r="HO76" s="27">
        <f t="shared" si="713"/>
        <v>1993.7198724604839</v>
      </c>
      <c r="HP76" s="27">
        <f t="shared" si="714"/>
        <v>1993.7198724604839</v>
      </c>
      <c r="HQ76" s="27">
        <f t="shared" si="715"/>
        <v>1993.7198724604839</v>
      </c>
      <c r="HR76" s="27">
        <f t="shared" si="716"/>
        <v>1993.7198724604839</v>
      </c>
      <c r="HS76" s="27">
        <f t="shared" si="717"/>
        <v>1993.7198724604839</v>
      </c>
      <c r="HT76" s="27">
        <f t="shared" si="718"/>
        <v>1993.7198724604839</v>
      </c>
      <c r="HV76" s="27">
        <f t="shared" si="719"/>
        <v>1993.7198724604839</v>
      </c>
      <c r="HW76" s="27">
        <f t="shared" si="720"/>
        <v>1993.7198724604839</v>
      </c>
      <c r="HX76" s="27">
        <f t="shared" si="721"/>
        <v>1993.7198724604839</v>
      </c>
      <c r="HY76" s="27">
        <f t="shared" si="722"/>
        <v>1993.7198724604839</v>
      </c>
      <c r="HZ76" s="27">
        <f t="shared" si="723"/>
        <v>1993.7198724604839</v>
      </c>
      <c r="IA76" s="27">
        <f t="shared" si="724"/>
        <v>1993.7198724604839</v>
      </c>
      <c r="IB76" s="27">
        <f t="shared" si="725"/>
        <v>1993.7198724604839</v>
      </c>
      <c r="ID76" s="27">
        <f t="shared" si="726"/>
        <v>1993.7198724604839</v>
      </c>
      <c r="IE76" s="27">
        <f t="shared" si="727"/>
        <v>1993.7198724604839</v>
      </c>
      <c r="IF76" s="27">
        <f t="shared" si="728"/>
        <v>1993.7198724604839</v>
      </c>
      <c r="IG76" s="27">
        <f t="shared" si="729"/>
        <v>1993.7198724604839</v>
      </c>
      <c r="IH76" s="27">
        <f t="shared" si="730"/>
        <v>1993.7198724604839</v>
      </c>
      <c r="II76" s="27">
        <f t="shared" si="731"/>
        <v>1993.7198724604839</v>
      </c>
      <c r="IJ76" s="27">
        <f t="shared" si="732"/>
        <v>1993.7198724604839</v>
      </c>
      <c r="IN76" s="27">
        <f t="shared" si="733"/>
        <v>1993.7198724604839</v>
      </c>
      <c r="IO76" s="27">
        <f t="shared" si="734"/>
        <v>1993.7198724604839</v>
      </c>
      <c r="IP76" s="27">
        <f t="shared" si="735"/>
        <v>1993.7198724604839</v>
      </c>
      <c r="IQ76" s="27">
        <f t="shared" si="736"/>
        <v>1993.7198724604839</v>
      </c>
      <c r="IR76" s="27">
        <f t="shared" si="737"/>
        <v>1993.7198724604839</v>
      </c>
      <c r="IS76" s="27">
        <f t="shared" si="738"/>
        <v>1993.7198724604839</v>
      </c>
      <c r="IT76" s="27">
        <f t="shared" si="739"/>
        <v>1993.7198724604839</v>
      </c>
      <c r="IV76" s="27">
        <f t="shared" si="740"/>
        <v>1993.7198724604839</v>
      </c>
      <c r="IW76" s="27">
        <f t="shared" si="741"/>
        <v>1993.7198724604839</v>
      </c>
      <c r="IX76" s="27">
        <f t="shared" si="742"/>
        <v>1993.7198724604839</v>
      </c>
      <c r="IY76" s="27">
        <f t="shared" si="743"/>
        <v>1993.7198724604839</v>
      </c>
      <c r="IZ76" s="27">
        <f t="shared" si="744"/>
        <v>1993.7198724604839</v>
      </c>
      <c r="JA76" s="27">
        <f t="shared" si="745"/>
        <v>1993.7198724604839</v>
      </c>
      <c r="JB76" s="27">
        <f t="shared" si="746"/>
        <v>1993.7198724604839</v>
      </c>
      <c r="JD76" s="27">
        <f t="shared" si="747"/>
        <v>1993.7198724604839</v>
      </c>
      <c r="JE76" s="27">
        <f t="shared" si="748"/>
        <v>1993.7198724604839</v>
      </c>
      <c r="JF76" s="27">
        <f t="shared" si="749"/>
        <v>1993.7198724604839</v>
      </c>
      <c r="JG76" s="27">
        <f t="shared" si="750"/>
        <v>1993.7198724604839</v>
      </c>
      <c r="JH76" s="27">
        <f t="shared" si="751"/>
        <v>1993.7198724604839</v>
      </c>
      <c r="JI76" s="27">
        <f t="shared" si="752"/>
        <v>1993.7198724604839</v>
      </c>
      <c r="JJ76" s="27">
        <f t="shared" si="753"/>
        <v>1993.7198724604839</v>
      </c>
      <c r="JN76" s="27">
        <f t="shared" si="754"/>
        <v>0</v>
      </c>
      <c r="JO76" s="27">
        <f t="shared" si="755"/>
        <v>0</v>
      </c>
      <c r="JP76" s="27">
        <f t="shared" si="756"/>
        <v>0</v>
      </c>
      <c r="JQ76" s="27">
        <f t="shared" si="757"/>
        <v>0</v>
      </c>
      <c r="JR76" s="27">
        <f t="shared" si="758"/>
        <v>0</v>
      </c>
      <c r="JS76" s="27">
        <f t="shared" si="759"/>
        <v>0</v>
      </c>
      <c r="JT76" s="27">
        <f t="shared" si="760"/>
        <v>0</v>
      </c>
      <c r="JV76" s="27">
        <f t="shared" si="761"/>
        <v>0</v>
      </c>
      <c r="JW76" s="27">
        <f t="shared" si="762"/>
        <v>0</v>
      </c>
      <c r="JX76" s="27">
        <f t="shared" si="763"/>
        <v>0</v>
      </c>
      <c r="JY76" s="27">
        <f t="shared" si="764"/>
        <v>0</v>
      </c>
      <c r="JZ76" s="27">
        <f t="shared" si="765"/>
        <v>0</v>
      </c>
      <c r="KA76" s="27">
        <f t="shared" si="766"/>
        <v>0</v>
      </c>
      <c r="KB76" s="27">
        <f t="shared" si="767"/>
        <v>0</v>
      </c>
      <c r="KD76" s="27">
        <f t="shared" si="768"/>
        <v>0</v>
      </c>
      <c r="KE76" s="27">
        <f t="shared" si="769"/>
        <v>0</v>
      </c>
      <c r="KF76" s="27">
        <f t="shared" si="770"/>
        <v>0</v>
      </c>
      <c r="KG76" s="27">
        <f t="shared" si="771"/>
        <v>0</v>
      </c>
      <c r="KH76" s="27">
        <f t="shared" si="772"/>
        <v>0</v>
      </c>
      <c r="KI76" s="27">
        <f t="shared" si="773"/>
        <v>0</v>
      </c>
      <c r="KJ76" s="27">
        <f t="shared" si="774"/>
        <v>0</v>
      </c>
    </row>
    <row r="77" spans="1:296" x14ac:dyDescent="0.35">
      <c r="A77" s="33" t="s">
        <v>109</v>
      </c>
      <c r="B77" s="33"/>
      <c r="C77" s="33" t="s">
        <v>105</v>
      </c>
      <c r="D77" s="33"/>
      <c r="E77" s="33"/>
      <c r="F77" t="s">
        <v>233</v>
      </c>
      <c r="G77" t="s">
        <v>233</v>
      </c>
      <c r="H77" t="s">
        <v>233</v>
      </c>
      <c r="I77" t="s">
        <v>233</v>
      </c>
      <c r="J77" t="s">
        <v>233</v>
      </c>
      <c r="K77" t="s">
        <v>233</v>
      </c>
      <c r="L77" t="s">
        <v>233</v>
      </c>
      <c r="M77" t="s">
        <v>234</v>
      </c>
      <c r="N77" s="27">
        <f>[14]TRAC_rates!F85</f>
        <v>981.39208470401957</v>
      </c>
      <c r="O77" s="27">
        <f>[14]TRAC_rates!G85</f>
        <v>981.39208470401957</v>
      </c>
      <c r="P77" s="27">
        <f>[14]TRAC_rates!H85</f>
        <v>981.39208470401957</v>
      </c>
      <c r="Q77" s="27">
        <f>[14]TRAC_rates!I85</f>
        <v>981.39208470401957</v>
      </c>
      <c r="R77" s="27">
        <f>[14]TRAC_rates!J85</f>
        <v>981.39208470401957</v>
      </c>
      <c r="S77" s="27">
        <f>[14]TRAC_rates!K85</f>
        <v>981.39208470401957</v>
      </c>
      <c r="T77" s="27">
        <f>[14]TRAC_rates!L85</f>
        <v>981.39208470401957</v>
      </c>
      <c r="V77" s="27">
        <f>[14]TRAC_rates!N85</f>
        <v>981.39208470401957</v>
      </c>
      <c r="W77" s="27">
        <f>[14]TRAC_rates!O85</f>
        <v>981.39208470401957</v>
      </c>
      <c r="X77" s="27">
        <f>[14]TRAC_rates!P85</f>
        <v>981.39208470401957</v>
      </c>
      <c r="Y77" s="27">
        <f>[14]TRAC_rates!Q85</f>
        <v>981.39208470401957</v>
      </c>
      <c r="Z77" s="27">
        <f>[14]TRAC_rates!R85</f>
        <v>981.39208470401957</v>
      </c>
      <c r="AA77" s="27">
        <f>[14]TRAC_rates!S85</f>
        <v>981.39208470401957</v>
      </c>
      <c r="AB77" s="27">
        <f>[14]TRAC_rates!T85</f>
        <v>981.39208470401957</v>
      </c>
      <c r="AD77" s="27">
        <f>[14]TRAC_rates!V85</f>
        <v>981.39208470401957</v>
      </c>
      <c r="AE77" s="27">
        <f>[14]TRAC_rates!W85</f>
        <v>981.39208470401957</v>
      </c>
      <c r="AF77" s="27">
        <f>[14]TRAC_rates!X85</f>
        <v>981.39208470401957</v>
      </c>
      <c r="AG77" s="27">
        <f>[14]TRAC_rates!Y85</f>
        <v>981.39208470401957</v>
      </c>
      <c r="AH77" s="27">
        <f>[14]TRAC_rates!Z85</f>
        <v>981.39208470401957</v>
      </c>
      <c r="AI77" s="27">
        <f>[14]TRAC_rates!AA85</f>
        <v>981.39208470401957</v>
      </c>
      <c r="AJ77" s="27">
        <f>[14]TRAC_rates!AB85</f>
        <v>981.39208470401957</v>
      </c>
      <c r="AN77" s="27">
        <f t="shared" si="565"/>
        <v>981.39208470401957</v>
      </c>
      <c r="AO77" s="27">
        <f t="shared" si="566"/>
        <v>981.39208470401957</v>
      </c>
      <c r="AP77" s="27">
        <f t="shared" si="567"/>
        <v>981.39208470401957</v>
      </c>
      <c r="AQ77" s="27">
        <f t="shared" si="568"/>
        <v>981.39208470401957</v>
      </c>
      <c r="AR77" s="27">
        <f t="shared" si="569"/>
        <v>981.39208470401957</v>
      </c>
      <c r="AS77" s="27">
        <f t="shared" si="570"/>
        <v>981.39208470401957</v>
      </c>
      <c r="AT77" s="27">
        <f t="shared" si="571"/>
        <v>981.39208470401957</v>
      </c>
      <c r="AV77" s="27">
        <f t="shared" si="572"/>
        <v>981.39208470401957</v>
      </c>
      <c r="AW77" s="27">
        <f t="shared" si="573"/>
        <v>981.39208470401957</v>
      </c>
      <c r="AX77" s="27">
        <f t="shared" si="574"/>
        <v>981.39208470401957</v>
      </c>
      <c r="AY77" s="27">
        <f t="shared" si="575"/>
        <v>981.39208470401957</v>
      </c>
      <c r="AZ77" s="27">
        <f t="shared" si="576"/>
        <v>981.39208470401957</v>
      </c>
      <c r="BA77" s="27">
        <f t="shared" si="577"/>
        <v>981.39208470401957</v>
      </c>
      <c r="BB77" s="27">
        <f t="shared" si="578"/>
        <v>981.39208470401957</v>
      </c>
      <c r="BD77" s="27">
        <f t="shared" si="579"/>
        <v>981.39208470401957</v>
      </c>
      <c r="BE77" s="27">
        <f t="shared" si="580"/>
        <v>981.39208470401957</v>
      </c>
      <c r="BF77" s="27">
        <f t="shared" si="581"/>
        <v>981.39208470401957</v>
      </c>
      <c r="BG77" s="27">
        <f t="shared" si="582"/>
        <v>981.39208470401957</v>
      </c>
      <c r="BH77" s="27">
        <f t="shared" si="583"/>
        <v>981.39208470401957</v>
      </c>
      <c r="BI77" s="27">
        <f t="shared" si="584"/>
        <v>981.39208470401957</v>
      </c>
      <c r="BJ77" s="27">
        <f t="shared" si="585"/>
        <v>981.39208470401957</v>
      </c>
      <c r="BN77" s="27">
        <f t="shared" si="586"/>
        <v>981.39208470401957</v>
      </c>
      <c r="BO77" s="27">
        <f t="shared" si="587"/>
        <v>981.39208470401957</v>
      </c>
      <c r="BP77" s="27">
        <f t="shared" si="588"/>
        <v>981.39208470401957</v>
      </c>
      <c r="BQ77" s="27">
        <f t="shared" si="589"/>
        <v>981.39208470401957</v>
      </c>
      <c r="BR77" s="27">
        <f t="shared" si="590"/>
        <v>981.39208470401957</v>
      </c>
      <c r="BS77" s="27">
        <f t="shared" si="591"/>
        <v>981.39208470401957</v>
      </c>
      <c r="BT77" s="27">
        <f t="shared" si="592"/>
        <v>981.39208470401957</v>
      </c>
      <c r="BV77" s="27">
        <f t="shared" si="593"/>
        <v>981.39208470401957</v>
      </c>
      <c r="BW77" s="27">
        <f t="shared" si="594"/>
        <v>981.39208470401957</v>
      </c>
      <c r="BX77" s="27">
        <f t="shared" si="595"/>
        <v>981.39208470401957</v>
      </c>
      <c r="BY77" s="27">
        <f t="shared" si="596"/>
        <v>981.39208470401957</v>
      </c>
      <c r="BZ77" s="27">
        <f t="shared" si="597"/>
        <v>981.39208470401957</v>
      </c>
      <c r="CA77" s="27">
        <f t="shared" si="598"/>
        <v>981.39208470401957</v>
      </c>
      <c r="CB77" s="27">
        <f t="shared" si="599"/>
        <v>981.39208470401957</v>
      </c>
      <c r="CD77" s="27">
        <f t="shared" si="600"/>
        <v>981.39208470401957</v>
      </c>
      <c r="CE77" s="27">
        <f t="shared" si="601"/>
        <v>981.39208470401957</v>
      </c>
      <c r="CF77" s="27">
        <f t="shared" si="602"/>
        <v>981.39208470401957</v>
      </c>
      <c r="CG77" s="27">
        <f t="shared" si="603"/>
        <v>981.39208470401957</v>
      </c>
      <c r="CH77" s="27">
        <f t="shared" si="604"/>
        <v>981.39208470401957</v>
      </c>
      <c r="CI77" s="27">
        <f t="shared" si="605"/>
        <v>981.39208470401957</v>
      </c>
      <c r="CJ77" s="27">
        <f t="shared" si="606"/>
        <v>981.39208470401957</v>
      </c>
      <c r="CN77" s="27">
        <f t="shared" si="607"/>
        <v>0</v>
      </c>
      <c r="CO77" s="27">
        <f t="shared" si="608"/>
        <v>0</v>
      </c>
      <c r="CP77" s="27">
        <f t="shared" si="609"/>
        <v>0</v>
      </c>
      <c r="CQ77" s="27">
        <f t="shared" si="610"/>
        <v>0</v>
      </c>
      <c r="CR77" s="27">
        <f t="shared" si="611"/>
        <v>0</v>
      </c>
      <c r="CS77" s="27">
        <f t="shared" si="612"/>
        <v>0</v>
      </c>
      <c r="CT77" s="27">
        <f t="shared" si="613"/>
        <v>0</v>
      </c>
      <c r="CV77" s="27">
        <f t="shared" si="614"/>
        <v>0</v>
      </c>
      <c r="CW77" s="27">
        <f t="shared" si="615"/>
        <v>0</v>
      </c>
      <c r="CX77" s="27">
        <f t="shared" si="616"/>
        <v>0</v>
      </c>
      <c r="CY77" s="27">
        <f t="shared" si="617"/>
        <v>0</v>
      </c>
      <c r="CZ77" s="27">
        <f t="shared" si="618"/>
        <v>0</v>
      </c>
      <c r="DA77" s="27">
        <f t="shared" si="619"/>
        <v>0</v>
      </c>
      <c r="DB77" s="27">
        <f t="shared" si="620"/>
        <v>0</v>
      </c>
      <c r="DD77" s="27">
        <f t="shared" si="621"/>
        <v>0</v>
      </c>
      <c r="DE77" s="27">
        <f t="shared" si="622"/>
        <v>0</v>
      </c>
      <c r="DF77" s="27">
        <f t="shared" si="623"/>
        <v>0</v>
      </c>
      <c r="DG77" s="27">
        <f t="shared" si="624"/>
        <v>0</v>
      </c>
      <c r="DH77" s="27">
        <f t="shared" si="625"/>
        <v>0</v>
      </c>
      <c r="DI77" s="27">
        <f t="shared" si="626"/>
        <v>0</v>
      </c>
      <c r="DJ77" s="27">
        <f t="shared" si="627"/>
        <v>0</v>
      </c>
      <c r="DN77" s="27">
        <f t="shared" si="628"/>
        <v>981.39208470401957</v>
      </c>
      <c r="DO77" s="27">
        <f t="shared" si="629"/>
        <v>981.39208470401957</v>
      </c>
      <c r="DP77" s="27">
        <f t="shared" si="630"/>
        <v>981.39208470401957</v>
      </c>
      <c r="DQ77" s="27">
        <f t="shared" si="631"/>
        <v>981.39208470401957</v>
      </c>
      <c r="DR77" s="27">
        <f t="shared" si="632"/>
        <v>981.39208470401957</v>
      </c>
      <c r="DS77" s="27">
        <f t="shared" si="633"/>
        <v>981.39208470401957</v>
      </c>
      <c r="DT77" s="27">
        <f t="shared" si="634"/>
        <v>981.39208470401957</v>
      </c>
      <c r="DV77" s="27">
        <f t="shared" si="635"/>
        <v>981.39208470401957</v>
      </c>
      <c r="DW77" s="27">
        <f t="shared" si="636"/>
        <v>981.39208470401957</v>
      </c>
      <c r="DX77" s="27">
        <f t="shared" si="637"/>
        <v>981.39208470401957</v>
      </c>
      <c r="DY77" s="27">
        <f t="shared" si="638"/>
        <v>981.39208470401957</v>
      </c>
      <c r="DZ77" s="27">
        <f t="shared" si="639"/>
        <v>981.39208470401957</v>
      </c>
      <c r="EA77" s="27">
        <f t="shared" si="640"/>
        <v>981.39208470401957</v>
      </c>
      <c r="EB77" s="27">
        <f t="shared" si="641"/>
        <v>981.39208470401957</v>
      </c>
      <c r="ED77" s="27">
        <f t="shared" si="642"/>
        <v>981.39208470401957</v>
      </c>
      <c r="EE77" s="27">
        <f t="shared" si="643"/>
        <v>981.39208470401957</v>
      </c>
      <c r="EF77" s="27">
        <f t="shared" si="644"/>
        <v>981.39208470401957</v>
      </c>
      <c r="EG77" s="27">
        <f t="shared" si="645"/>
        <v>981.39208470401957</v>
      </c>
      <c r="EH77" s="27">
        <f t="shared" si="646"/>
        <v>981.39208470401957</v>
      </c>
      <c r="EI77" s="27">
        <f t="shared" si="647"/>
        <v>981.39208470401957</v>
      </c>
      <c r="EJ77" s="27">
        <f t="shared" si="648"/>
        <v>981.39208470401957</v>
      </c>
      <c r="EN77" s="27">
        <f t="shared" si="649"/>
        <v>981.39208470401957</v>
      </c>
      <c r="EO77" s="27">
        <f t="shared" si="650"/>
        <v>981.39208470401957</v>
      </c>
      <c r="EP77" s="27">
        <f t="shared" si="651"/>
        <v>981.39208470401957</v>
      </c>
      <c r="EQ77" s="27">
        <f t="shared" si="652"/>
        <v>981.39208470401957</v>
      </c>
      <c r="ER77" s="27">
        <f t="shared" si="653"/>
        <v>981.39208470401957</v>
      </c>
      <c r="ES77" s="27">
        <f t="shared" si="654"/>
        <v>981.39208470401957</v>
      </c>
      <c r="ET77" s="27">
        <f t="shared" si="655"/>
        <v>981.39208470401957</v>
      </c>
      <c r="EV77" s="27">
        <f t="shared" si="656"/>
        <v>981.39208470401957</v>
      </c>
      <c r="EW77" s="27">
        <f t="shared" si="657"/>
        <v>981.39208470401957</v>
      </c>
      <c r="EX77" s="27">
        <f t="shared" si="658"/>
        <v>981.39208470401957</v>
      </c>
      <c r="EY77" s="27">
        <f t="shared" si="659"/>
        <v>981.39208470401957</v>
      </c>
      <c r="EZ77" s="27">
        <f t="shared" si="660"/>
        <v>981.39208470401957</v>
      </c>
      <c r="FA77" s="27">
        <f t="shared" si="661"/>
        <v>981.39208470401957</v>
      </c>
      <c r="FB77" s="27">
        <f t="shared" si="662"/>
        <v>981.39208470401957</v>
      </c>
      <c r="FD77" s="27">
        <f t="shared" si="663"/>
        <v>981.39208470401957</v>
      </c>
      <c r="FE77" s="27">
        <f t="shared" si="664"/>
        <v>981.39208470401957</v>
      </c>
      <c r="FF77" s="27">
        <f t="shared" si="665"/>
        <v>981.39208470401957</v>
      </c>
      <c r="FG77" s="27">
        <f t="shared" si="666"/>
        <v>981.39208470401957</v>
      </c>
      <c r="FH77" s="27">
        <f t="shared" si="667"/>
        <v>981.39208470401957</v>
      </c>
      <c r="FI77" s="27">
        <f t="shared" si="668"/>
        <v>981.39208470401957</v>
      </c>
      <c r="FJ77" s="27">
        <f t="shared" si="669"/>
        <v>981.39208470401957</v>
      </c>
      <c r="FN77" s="27">
        <f t="shared" si="670"/>
        <v>0</v>
      </c>
      <c r="FO77" s="27">
        <f t="shared" si="671"/>
        <v>0</v>
      </c>
      <c r="FP77" s="27">
        <f t="shared" si="672"/>
        <v>0</v>
      </c>
      <c r="FQ77" s="27">
        <f t="shared" si="673"/>
        <v>0</v>
      </c>
      <c r="FR77" s="27">
        <f t="shared" si="674"/>
        <v>0</v>
      </c>
      <c r="FS77" s="27">
        <f t="shared" si="675"/>
        <v>0</v>
      </c>
      <c r="FT77" s="27">
        <f t="shared" si="676"/>
        <v>0</v>
      </c>
      <c r="FV77" s="27">
        <f t="shared" si="677"/>
        <v>0</v>
      </c>
      <c r="FW77" s="27">
        <f t="shared" si="678"/>
        <v>0</v>
      </c>
      <c r="FX77" s="27">
        <f t="shared" si="679"/>
        <v>0</v>
      </c>
      <c r="FY77" s="27">
        <f t="shared" si="680"/>
        <v>0</v>
      </c>
      <c r="FZ77" s="27">
        <f t="shared" si="681"/>
        <v>0</v>
      </c>
      <c r="GA77" s="27">
        <f t="shared" si="682"/>
        <v>0</v>
      </c>
      <c r="GB77" s="27">
        <f t="shared" si="683"/>
        <v>0</v>
      </c>
      <c r="GD77" s="27">
        <f t="shared" si="684"/>
        <v>0</v>
      </c>
      <c r="GE77" s="27">
        <f t="shared" si="685"/>
        <v>0</v>
      </c>
      <c r="GF77" s="27">
        <f t="shared" si="686"/>
        <v>0</v>
      </c>
      <c r="GG77" s="27">
        <f t="shared" si="687"/>
        <v>0</v>
      </c>
      <c r="GH77" s="27">
        <f t="shared" si="688"/>
        <v>0</v>
      </c>
      <c r="GI77" s="27">
        <f t="shared" si="689"/>
        <v>0</v>
      </c>
      <c r="GJ77" s="27">
        <f t="shared" si="690"/>
        <v>0</v>
      </c>
      <c r="GN77" s="27">
        <f t="shared" si="691"/>
        <v>981.39208470401957</v>
      </c>
      <c r="GO77" s="27">
        <f t="shared" si="692"/>
        <v>981.39208470401957</v>
      </c>
      <c r="GP77" s="27">
        <f t="shared" si="693"/>
        <v>981.39208470401957</v>
      </c>
      <c r="GQ77" s="27">
        <f t="shared" si="694"/>
        <v>981.39208470401957</v>
      </c>
      <c r="GR77" s="27">
        <f t="shared" si="695"/>
        <v>981.39208470401957</v>
      </c>
      <c r="GS77" s="27">
        <f t="shared" si="696"/>
        <v>981.39208470401957</v>
      </c>
      <c r="GT77" s="27">
        <f t="shared" si="697"/>
        <v>981.39208470401957</v>
      </c>
      <c r="GV77" s="27">
        <f t="shared" si="698"/>
        <v>981.39208470401957</v>
      </c>
      <c r="GW77" s="27">
        <f t="shared" si="699"/>
        <v>981.39208470401957</v>
      </c>
      <c r="GX77" s="27">
        <f t="shared" si="700"/>
        <v>981.39208470401957</v>
      </c>
      <c r="GY77" s="27">
        <f t="shared" si="701"/>
        <v>981.39208470401957</v>
      </c>
      <c r="GZ77" s="27">
        <f t="shared" si="702"/>
        <v>981.39208470401957</v>
      </c>
      <c r="HA77" s="27">
        <f t="shared" si="703"/>
        <v>981.39208470401957</v>
      </c>
      <c r="HB77" s="27">
        <f t="shared" si="704"/>
        <v>981.39208470401957</v>
      </c>
      <c r="HD77" s="27">
        <f t="shared" si="705"/>
        <v>981.39208470401957</v>
      </c>
      <c r="HE77" s="27">
        <f t="shared" si="706"/>
        <v>981.39208470401957</v>
      </c>
      <c r="HF77" s="27">
        <f t="shared" si="707"/>
        <v>981.39208470401957</v>
      </c>
      <c r="HG77" s="27">
        <f t="shared" si="708"/>
        <v>981.39208470401957</v>
      </c>
      <c r="HH77" s="27">
        <f t="shared" si="709"/>
        <v>981.39208470401957</v>
      </c>
      <c r="HI77" s="27">
        <f t="shared" si="710"/>
        <v>981.39208470401957</v>
      </c>
      <c r="HJ77" s="27">
        <f t="shared" si="711"/>
        <v>981.39208470401957</v>
      </c>
      <c r="HN77" s="27">
        <f t="shared" si="712"/>
        <v>981.39208470401957</v>
      </c>
      <c r="HO77" s="27">
        <f t="shared" si="713"/>
        <v>981.39208470401957</v>
      </c>
      <c r="HP77" s="27">
        <f t="shared" si="714"/>
        <v>981.39208470401957</v>
      </c>
      <c r="HQ77" s="27">
        <f t="shared" si="715"/>
        <v>981.39208470401957</v>
      </c>
      <c r="HR77" s="27">
        <f t="shared" si="716"/>
        <v>981.39208470401957</v>
      </c>
      <c r="HS77" s="27">
        <f t="shared" si="717"/>
        <v>981.39208470401957</v>
      </c>
      <c r="HT77" s="27">
        <f t="shared" si="718"/>
        <v>981.39208470401957</v>
      </c>
      <c r="HV77" s="27">
        <f t="shared" si="719"/>
        <v>981.39208470401957</v>
      </c>
      <c r="HW77" s="27">
        <f t="shared" si="720"/>
        <v>981.39208470401957</v>
      </c>
      <c r="HX77" s="27">
        <f t="shared" si="721"/>
        <v>981.39208470401957</v>
      </c>
      <c r="HY77" s="27">
        <f t="shared" si="722"/>
        <v>981.39208470401957</v>
      </c>
      <c r="HZ77" s="27">
        <f t="shared" si="723"/>
        <v>981.39208470401957</v>
      </c>
      <c r="IA77" s="27">
        <f t="shared" si="724"/>
        <v>981.39208470401957</v>
      </c>
      <c r="IB77" s="27">
        <f t="shared" si="725"/>
        <v>981.39208470401957</v>
      </c>
      <c r="ID77" s="27">
        <f t="shared" si="726"/>
        <v>981.39208470401957</v>
      </c>
      <c r="IE77" s="27">
        <f t="shared" si="727"/>
        <v>981.39208470401957</v>
      </c>
      <c r="IF77" s="27">
        <f t="shared" si="728"/>
        <v>981.39208470401957</v>
      </c>
      <c r="IG77" s="27">
        <f t="shared" si="729"/>
        <v>981.39208470401957</v>
      </c>
      <c r="IH77" s="27">
        <f t="shared" si="730"/>
        <v>981.39208470401957</v>
      </c>
      <c r="II77" s="27">
        <f t="shared" si="731"/>
        <v>981.39208470401957</v>
      </c>
      <c r="IJ77" s="27">
        <f t="shared" si="732"/>
        <v>981.39208470401957</v>
      </c>
      <c r="IN77" s="27">
        <f t="shared" si="733"/>
        <v>981.39208470401957</v>
      </c>
      <c r="IO77" s="27">
        <f t="shared" si="734"/>
        <v>981.39208470401957</v>
      </c>
      <c r="IP77" s="27">
        <f t="shared" si="735"/>
        <v>981.39208470401957</v>
      </c>
      <c r="IQ77" s="27">
        <f t="shared" si="736"/>
        <v>981.39208470401957</v>
      </c>
      <c r="IR77" s="27">
        <f t="shared" si="737"/>
        <v>981.39208470401957</v>
      </c>
      <c r="IS77" s="27">
        <f t="shared" si="738"/>
        <v>981.39208470401957</v>
      </c>
      <c r="IT77" s="27">
        <f t="shared" si="739"/>
        <v>981.39208470401957</v>
      </c>
      <c r="IV77" s="27">
        <f t="shared" si="740"/>
        <v>981.39208470401957</v>
      </c>
      <c r="IW77" s="27">
        <f t="shared" si="741"/>
        <v>981.39208470401957</v>
      </c>
      <c r="IX77" s="27">
        <f t="shared" si="742"/>
        <v>981.39208470401957</v>
      </c>
      <c r="IY77" s="27">
        <f t="shared" si="743"/>
        <v>981.39208470401957</v>
      </c>
      <c r="IZ77" s="27">
        <f t="shared" si="744"/>
        <v>981.39208470401957</v>
      </c>
      <c r="JA77" s="27">
        <f t="shared" si="745"/>
        <v>981.39208470401957</v>
      </c>
      <c r="JB77" s="27">
        <f t="shared" si="746"/>
        <v>981.39208470401957</v>
      </c>
      <c r="JD77" s="27">
        <f t="shared" si="747"/>
        <v>981.39208470401957</v>
      </c>
      <c r="JE77" s="27">
        <f t="shared" si="748"/>
        <v>981.39208470401957</v>
      </c>
      <c r="JF77" s="27">
        <f t="shared" si="749"/>
        <v>981.39208470401957</v>
      </c>
      <c r="JG77" s="27">
        <f t="shared" si="750"/>
        <v>981.39208470401957</v>
      </c>
      <c r="JH77" s="27">
        <f t="shared" si="751"/>
        <v>981.39208470401957</v>
      </c>
      <c r="JI77" s="27">
        <f t="shared" si="752"/>
        <v>981.39208470401957</v>
      </c>
      <c r="JJ77" s="27">
        <f t="shared" si="753"/>
        <v>981.39208470401957</v>
      </c>
      <c r="JN77" s="27">
        <f t="shared" si="754"/>
        <v>0</v>
      </c>
      <c r="JO77" s="27">
        <f t="shared" si="755"/>
        <v>0</v>
      </c>
      <c r="JP77" s="27">
        <f t="shared" si="756"/>
        <v>0</v>
      </c>
      <c r="JQ77" s="27">
        <f t="shared" si="757"/>
        <v>0</v>
      </c>
      <c r="JR77" s="27">
        <f t="shared" si="758"/>
        <v>0</v>
      </c>
      <c r="JS77" s="27">
        <f t="shared" si="759"/>
        <v>0</v>
      </c>
      <c r="JT77" s="27">
        <f t="shared" si="760"/>
        <v>0</v>
      </c>
      <c r="JV77" s="27">
        <f t="shared" si="761"/>
        <v>0</v>
      </c>
      <c r="JW77" s="27">
        <f t="shared" si="762"/>
        <v>0</v>
      </c>
      <c r="JX77" s="27">
        <f t="shared" si="763"/>
        <v>0</v>
      </c>
      <c r="JY77" s="27">
        <f t="shared" si="764"/>
        <v>0</v>
      </c>
      <c r="JZ77" s="27">
        <f t="shared" si="765"/>
        <v>0</v>
      </c>
      <c r="KA77" s="27">
        <f t="shared" si="766"/>
        <v>0</v>
      </c>
      <c r="KB77" s="27">
        <f t="shared" si="767"/>
        <v>0</v>
      </c>
      <c r="KD77" s="27">
        <f t="shared" si="768"/>
        <v>0</v>
      </c>
      <c r="KE77" s="27">
        <f t="shared" si="769"/>
        <v>0</v>
      </c>
      <c r="KF77" s="27">
        <f t="shared" si="770"/>
        <v>0</v>
      </c>
      <c r="KG77" s="27">
        <f t="shared" si="771"/>
        <v>0</v>
      </c>
      <c r="KH77" s="27">
        <f t="shared" si="772"/>
        <v>0</v>
      </c>
      <c r="KI77" s="27">
        <f t="shared" si="773"/>
        <v>0</v>
      </c>
      <c r="KJ77" s="27">
        <f t="shared" si="774"/>
        <v>0</v>
      </c>
    </row>
    <row r="78" spans="1:296" x14ac:dyDescent="0.35">
      <c r="A78" s="33" t="s">
        <v>110</v>
      </c>
      <c r="B78" s="33"/>
      <c r="C78" s="33" t="s">
        <v>105</v>
      </c>
      <c r="D78" s="33"/>
      <c r="E78" s="33"/>
      <c r="F78" t="s">
        <v>233</v>
      </c>
      <c r="G78" t="s">
        <v>233</v>
      </c>
      <c r="H78" t="s">
        <v>233</v>
      </c>
      <c r="I78" t="s">
        <v>233</v>
      </c>
      <c r="J78" t="s">
        <v>233</v>
      </c>
      <c r="K78" t="s">
        <v>233</v>
      </c>
      <c r="L78" t="s">
        <v>233</v>
      </c>
      <c r="M78" t="s">
        <v>234</v>
      </c>
      <c r="N78" s="27">
        <f>[14]TRAC_rates!F86</f>
        <v>316.94286859885608</v>
      </c>
      <c r="O78" s="27">
        <f>[14]TRAC_rates!G86</f>
        <v>316.94286859885608</v>
      </c>
      <c r="P78" s="27">
        <f>[14]TRAC_rates!H86</f>
        <v>316.94286859885608</v>
      </c>
      <c r="Q78" s="27">
        <f>[14]TRAC_rates!I86</f>
        <v>316.94286859885608</v>
      </c>
      <c r="R78" s="27">
        <f>[14]TRAC_rates!J86</f>
        <v>316.94286859885608</v>
      </c>
      <c r="S78" s="27">
        <f>[14]TRAC_rates!K86</f>
        <v>316.94286859885608</v>
      </c>
      <c r="T78" s="27">
        <f>[14]TRAC_rates!L86</f>
        <v>316.94286859885608</v>
      </c>
      <c r="V78" s="27">
        <f>[14]TRAC_rates!N86</f>
        <v>316.94286859885608</v>
      </c>
      <c r="W78" s="27">
        <f>[14]TRAC_rates!O86</f>
        <v>316.94286859885608</v>
      </c>
      <c r="X78" s="27">
        <f>[14]TRAC_rates!P86</f>
        <v>316.94286859885608</v>
      </c>
      <c r="Y78" s="27">
        <f>[14]TRAC_rates!Q86</f>
        <v>316.94286859885608</v>
      </c>
      <c r="Z78" s="27">
        <f>[14]TRAC_rates!R86</f>
        <v>316.94286859885608</v>
      </c>
      <c r="AA78" s="27">
        <f>[14]TRAC_rates!S86</f>
        <v>316.94286859885608</v>
      </c>
      <c r="AB78" s="27">
        <f>[14]TRAC_rates!T86</f>
        <v>316.94286859885608</v>
      </c>
      <c r="AD78" s="27">
        <f>[14]TRAC_rates!V86</f>
        <v>316.94286859885608</v>
      </c>
      <c r="AE78" s="27">
        <f>[14]TRAC_rates!W86</f>
        <v>316.94286859885608</v>
      </c>
      <c r="AF78" s="27">
        <f>[14]TRAC_rates!X86</f>
        <v>316.94286859885608</v>
      </c>
      <c r="AG78" s="27">
        <f>[14]TRAC_rates!Y86</f>
        <v>316.94286859885608</v>
      </c>
      <c r="AH78" s="27">
        <f>[14]TRAC_rates!Z86</f>
        <v>316.94286859885608</v>
      </c>
      <c r="AI78" s="27">
        <f>[14]TRAC_rates!AA86</f>
        <v>316.94286859885608</v>
      </c>
      <c r="AJ78" s="27">
        <f>[14]TRAC_rates!AB86</f>
        <v>316.94286859885608</v>
      </c>
      <c r="AN78" s="27">
        <f t="shared" si="565"/>
        <v>316.94286859885608</v>
      </c>
      <c r="AO78" s="27">
        <f t="shared" si="566"/>
        <v>316.94286859885608</v>
      </c>
      <c r="AP78" s="27">
        <f t="shared" si="567"/>
        <v>316.94286859885608</v>
      </c>
      <c r="AQ78" s="27">
        <f t="shared" si="568"/>
        <v>316.94286859885608</v>
      </c>
      <c r="AR78" s="27">
        <f t="shared" si="569"/>
        <v>316.94286859885608</v>
      </c>
      <c r="AS78" s="27">
        <f t="shared" si="570"/>
        <v>316.94286859885608</v>
      </c>
      <c r="AT78" s="27">
        <f t="shared" si="571"/>
        <v>316.94286859885608</v>
      </c>
      <c r="AV78" s="27">
        <f t="shared" si="572"/>
        <v>316.94286859885608</v>
      </c>
      <c r="AW78" s="27">
        <f t="shared" si="573"/>
        <v>316.94286859885608</v>
      </c>
      <c r="AX78" s="27">
        <f t="shared" si="574"/>
        <v>316.94286859885608</v>
      </c>
      <c r="AY78" s="27">
        <f t="shared" si="575"/>
        <v>316.94286859885608</v>
      </c>
      <c r="AZ78" s="27">
        <f t="shared" si="576"/>
        <v>316.94286859885608</v>
      </c>
      <c r="BA78" s="27">
        <f t="shared" si="577"/>
        <v>316.94286859885608</v>
      </c>
      <c r="BB78" s="27">
        <f t="shared" si="578"/>
        <v>316.94286859885608</v>
      </c>
      <c r="BD78" s="27">
        <f t="shared" si="579"/>
        <v>316.94286859885608</v>
      </c>
      <c r="BE78" s="27">
        <f t="shared" si="580"/>
        <v>316.94286859885608</v>
      </c>
      <c r="BF78" s="27">
        <f t="shared" si="581"/>
        <v>316.94286859885608</v>
      </c>
      <c r="BG78" s="27">
        <f t="shared" si="582"/>
        <v>316.94286859885608</v>
      </c>
      <c r="BH78" s="27">
        <f t="shared" si="583"/>
        <v>316.94286859885608</v>
      </c>
      <c r="BI78" s="27">
        <f t="shared" si="584"/>
        <v>316.94286859885608</v>
      </c>
      <c r="BJ78" s="27">
        <f t="shared" si="585"/>
        <v>316.94286859885608</v>
      </c>
      <c r="BN78" s="27">
        <f t="shared" si="586"/>
        <v>316.94286859885608</v>
      </c>
      <c r="BO78" s="27">
        <f t="shared" si="587"/>
        <v>316.94286859885608</v>
      </c>
      <c r="BP78" s="27">
        <f t="shared" si="588"/>
        <v>316.94286859885608</v>
      </c>
      <c r="BQ78" s="27">
        <f t="shared" si="589"/>
        <v>316.94286859885608</v>
      </c>
      <c r="BR78" s="27">
        <f t="shared" si="590"/>
        <v>316.94286859885608</v>
      </c>
      <c r="BS78" s="27">
        <f t="shared" si="591"/>
        <v>316.94286859885608</v>
      </c>
      <c r="BT78" s="27">
        <f t="shared" si="592"/>
        <v>316.94286859885608</v>
      </c>
      <c r="BV78" s="27">
        <f t="shared" si="593"/>
        <v>316.94286859885608</v>
      </c>
      <c r="BW78" s="27">
        <f t="shared" si="594"/>
        <v>316.94286859885608</v>
      </c>
      <c r="BX78" s="27">
        <f t="shared" si="595"/>
        <v>316.94286859885608</v>
      </c>
      <c r="BY78" s="27">
        <f t="shared" si="596"/>
        <v>316.94286859885608</v>
      </c>
      <c r="BZ78" s="27">
        <f t="shared" si="597"/>
        <v>316.94286859885608</v>
      </c>
      <c r="CA78" s="27">
        <f t="shared" si="598"/>
        <v>316.94286859885608</v>
      </c>
      <c r="CB78" s="27">
        <f t="shared" si="599"/>
        <v>316.94286859885608</v>
      </c>
      <c r="CD78" s="27">
        <f t="shared" si="600"/>
        <v>316.94286859885608</v>
      </c>
      <c r="CE78" s="27">
        <f t="shared" si="601"/>
        <v>316.94286859885608</v>
      </c>
      <c r="CF78" s="27">
        <f t="shared" si="602"/>
        <v>316.94286859885608</v>
      </c>
      <c r="CG78" s="27">
        <f t="shared" si="603"/>
        <v>316.94286859885608</v>
      </c>
      <c r="CH78" s="27">
        <f t="shared" si="604"/>
        <v>316.94286859885608</v>
      </c>
      <c r="CI78" s="27">
        <f t="shared" si="605"/>
        <v>316.94286859885608</v>
      </c>
      <c r="CJ78" s="27">
        <f t="shared" si="606"/>
        <v>316.94286859885608</v>
      </c>
      <c r="CN78" s="27">
        <f t="shared" si="607"/>
        <v>0</v>
      </c>
      <c r="CO78" s="27">
        <f t="shared" si="608"/>
        <v>0</v>
      </c>
      <c r="CP78" s="27">
        <f t="shared" si="609"/>
        <v>0</v>
      </c>
      <c r="CQ78" s="27">
        <f t="shared" si="610"/>
        <v>0</v>
      </c>
      <c r="CR78" s="27">
        <f t="shared" si="611"/>
        <v>0</v>
      </c>
      <c r="CS78" s="27">
        <f t="shared" si="612"/>
        <v>0</v>
      </c>
      <c r="CT78" s="27">
        <f t="shared" si="613"/>
        <v>0</v>
      </c>
      <c r="CV78" s="27">
        <f t="shared" si="614"/>
        <v>0</v>
      </c>
      <c r="CW78" s="27">
        <f t="shared" si="615"/>
        <v>0</v>
      </c>
      <c r="CX78" s="27">
        <f t="shared" si="616"/>
        <v>0</v>
      </c>
      <c r="CY78" s="27">
        <f t="shared" si="617"/>
        <v>0</v>
      </c>
      <c r="CZ78" s="27">
        <f t="shared" si="618"/>
        <v>0</v>
      </c>
      <c r="DA78" s="27">
        <f t="shared" si="619"/>
        <v>0</v>
      </c>
      <c r="DB78" s="27">
        <f t="shared" si="620"/>
        <v>0</v>
      </c>
      <c r="DD78" s="27">
        <f t="shared" si="621"/>
        <v>0</v>
      </c>
      <c r="DE78" s="27">
        <f t="shared" si="622"/>
        <v>0</v>
      </c>
      <c r="DF78" s="27">
        <f t="shared" si="623"/>
        <v>0</v>
      </c>
      <c r="DG78" s="27">
        <f t="shared" si="624"/>
        <v>0</v>
      </c>
      <c r="DH78" s="27">
        <f t="shared" si="625"/>
        <v>0</v>
      </c>
      <c r="DI78" s="27">
        <f t="shared" si="626"/>
        <v>0</v>
      </c>
      <c r="DJ78" s="27">
        <f t="shared" si="627"/>
        <v>0</v>
      </c>
      <c r="DN78" s="27">
        <f t="shared" si="628"/>
        <v>316.94286859885608</v>
      </c>
      <c r="DO78" s="27">
        <f t="shared" si="629"/>
        <v>316.94286859885608</v>
      </c>
      <c r="DP78" s="27">
        <f t="shared" si="630"/>
        <v>316.94286859885608</v>
      </c>
      <c r="DQ78" s="27">
        <f t="shared" si="631"/>
        <v>316.94286859885608</v>
      </c>
      <c r="DR78" s="27">
        <f t="shared" si="632"/>
        <v>316.94286859885608</v>
      </c>
      <c r="DS78" s="27">
        <f t="shared" si="633"/>
        <v>316.94286859885608</v>
      </c>
      <c r="DT78" s="27">
        <f t="shared" si="634"/>
        <v>316.94286859885608</v>
      </c>
      <c r="DV78" s="27">
        <f t="shared" si="635"/>
        <v>316.94286859885608</v>
      </c>
      <c r="DW78" s="27">
        <f t="shared" si="636"/>
        <v>316.94286859885608</v>
      </c>
      <c r="DX78" s="27">
        <f t="shared" si="637"/>
        <v>316.94286859885608</v>
      </c>
      <c r="DY78" s="27">
        <f t="shared" si="638"/>
        <v>316.94286859885608</v>
      </c>
      <c r="DZ78" s="27">
        <f t="shared" si="639"/>
        <v>316.94286859885608</v>
      </c>
      <c r="EA78" s="27">
        <f t="shared" si="640"/>
        <v>316.94286859885608</v>
      </c>
      <c r="EB78" s="27">
        <f t="shared" si="641"/>
        <v>316.94286859885608</v>
      </c>
      <c r="ED78" s="27">
        <f t="shared" si="642"/>
        <v>316.94286859885608</v>
      </c>
      <c r="EE78" s="27">
        <f t="shared" si="643"/>
        <v>316.94286859885608</v>
      </c>
      <c r="EF78" s="27">
        <f t="shared" si="644"/>
        <v>316.94286859885608</v>
      </c>
      <c r="EG78" s="27">
        <f t="shared" si="645"/>
        <v>316.94286859885608</v>
      </c>
      <c r="EH78" s="27">
        <f t="shared" si="646"/>
        <v>316.94286859885608</v>
      </c>
      <c r="EI78" s="27">
        <f t="shared" si="647"/>
        <v>316.94286859885608</v>
      </c>
      <c r="EJ78" s="27">
        <f t="shared" si="648"/>
        <v>316.94286859885608</v>
      </c>
      <c r="EN78" s="27">
        <f t="shared" si="649"/>
        <v>316.94286859885608</v>
      </c>
      <c r="EO78" s="27">
        <f t="shared" si="650"/>
        <v>316.94286859885608</v>
      </c>
      <c r="EP78" s="27">
        <f t="shared" si="651"/>
        <v>316.94286859885608</v>
      </c>
      <c r="EQ78" s="27">
        <f t="shared" si="652"/>
        <v>316.94286859885608</v>
      </c>
      <c r="ER78" s="27">
        <f t="shared" si="653"/>
        <v>316.94286859885608</v>
      </c>
      <c r="ES78" s="27">
        <f t="shared" si="654"/>
        <v>316.94286859885608</v>
      </c>
      <c r="ET78" s="27">
        <f t="shared" si="655"/>
        <v>316.94286859885608</v>
      </c>
      <c r="EV78" s="27">
        <f t="shared" si="656"/>
        <v>316.94286859885608</v>
      </c>
      <c r="EW78" s="27">
        <f t="shared" si="657"/>
        <v>316.94286859885608</v>
      </c>
      <c r="EX78" s="27">
        <f t="shared" si="658"/>
        <v>316.94286859885608</v>
      </c>
      <c r="EY78" s="27">
        <f t="shared" si="659"/>
        <v>316.94286859885608</v>
      </c>
      <c r="EZ78" s="27">
        <f t="shared" si="660"/>
        <v>316.94286859885608</v>
      </c>
      <c r="FA78" s="27">
        <f t="shared" si="661"/>
        <v>316.94286859885608</v>
      </c>
      <c r="FB78" s="27">
        <f t="shared" si="662"/>
        <v>316.94286859885608</v>
      </c>
      <c r="FD78" s="27">
        <f t="shared" si="663"/>
        <v>316.94286859885608</v>
      </c>
      <c r="FE78" s="27">
        <f t="shared" si="664"/>
        <v>316.94286859885608</v>
      </c>
      <c r="FF78" s="27">
        <f t="shared" si="665"/>
        <v>316.94286859885608</v>
      </c>
      <c r="FG78" s="27">
        <f t="shared" si="666"/>
        <v>316.94286859885608</v>
      </c>
      <c r="FH78" s="27">
        <f t="shared" si="667"/>
        <v>316.94286859885608</v>
      </c>
      <c r="FI78" s="27">
        <f t="shared" si="668"/>
        <v>316.94286859885608</v>
      </c>
      <c r="FJ78" s="27">
        <f t="shared" si="669"/>
        <v>316.94286859885608</v>
      </c>
      <c r="FN78" s="27">
        <f t="shared" si="670"/>
        <v>0</v>
      </c>
      <c r="FO78" s="27">
        <f t="shared" si="671"/>
        <v>0</v>
      </c>
      <c r="FP78" s="27">
        <f t="shared" si="672"/>
        <v>0</v>
      </c>
      <c r="FQ78" s="27">
        <f t="shared" si="673"/>
        <v>0</v>
      </c>
      <c r="FR78" s="27">
        <f t="shared" si="674"/>
        <v>0</v>
      </c>
      <c r="FS78" s="27">
        <f t="shared" si="675"/>
        <v>0</v>
      </c>
      <c r="FT78" s="27">
        <f t="shared" si="676"/>
        <v>0</v>
      </c>
      <c r="FV78" s="27">
        <f t="shared" si="677"/>
        <v>0</v>
      </c>
      <c r="FW78" s="27">
        <f t="shared" si="678"/>
        <v>0</v>
      </c>
      <c r="FX78" s="27">
        <f t="shared" si="679"/>
        <v>0</v>
      </c>
      <c r="FY78" s="27">
        <f t="shared" si="680"/>
        <v>0</v>
      </c>
      <c r="FZ78" s="27">
        <f t="shared" si="681"/>
        <v>0</v>
      </c>
      <c r="GA78" s="27">
        <f t="shared" si="682"/>
        <v>0</v>
      </c>
      <c r="GB78" s="27">
        <f t="shared" si="683"/>
        <v>0</v>
      </c>
      <c r="GD78" s="27">
        <f t="shared" si="684"/>
        <v>0</v>
      </c>
      <c r="GE78" s="27">
        <f t="shared" si="685"/>
        <v>0</v>
      </c>
      <c r="GF78" s="27">
        <f t="shared" si="686"/>
        <v>0</v>
      </c>
      <c r="GG78" s="27">
        <f t="shared" si="687"/>
        <v>0</v>
      </c>
      <c r="GH78" s="27">
        <f t="shared" si="688"/>
        <v>0</v>
      </c>
      <c r="GI78" s="27">
        <f t="shared" si="689"/>
        <v>0</v>
      </c>
      <c r="GJ78" s="27">
        <f t="shared" si="690"/>
        <v>0</v>
      </c>
      <c r="GN78" s="27">
        <f t="shared" si="691"/>
        <v>316.94286859885608</v>
      </c>
      <c r="GO78" s="27">
        <f t="shared" si="692"/>
        <v>316.94286859885608</v>
      </c>
      <c r="GP78" s="27">
        <f t="shared" si="693"/>
        <v>316.94286859885608</v>
      </c>
      <c r="GQ78" s="27">
        <f t="shared" si="694"/>
        <v>316.94286859885608</v>
      </c>
      <c r="GR78" s="27">
        <f t="shared" si="695"/>
        <v>316.94286859885608</v>
      </c>
      <c r="GS78" s="27">
        <f t="shared" si="696"/>
        <v>316.94286859885608</v>
      </c>
      <c r="GT78" s="27">
        <f t="shared" si="697"/>
        <v>316.94286859885608</v>
      </c>
      <c r="GV78" s="27">
        <f t="shared" si="698"/>
        <v>316.94286859885608</v>
      </c>
      <c r="GW78" s="27">
        <f t="shared" si="699"/>
        <v>316.94286859885608</v>
      </c>
      <c r="GX78" s="27">
        <f t="shared" si="700"/>
        <v>316.94286859885608</v>
      </c>
      <c r="GY78" s="27">
        <f t="shared" si="701"/>
        <v>316.94286859885608</v>
      </c>
      <c r="GZ78" s="27">
        <f t="shared" si="702"/>
        <v>316.94286859885608</v>
      </c>
      <c r="HA78" s="27">
        <f t="shared" si="703"/>
        <v>316.94286859885608</v>
      </c>
      <c r="HB78" s="27">
        <f t="shared" si="704"/>
        <v>316.94286859885608</v>
      </c>
      <c r="HD78" s="27">
        <f t="shared" si="705"/>
        <v>316.94286859885608</v>
      </c>
      <c r="HE78" s="27">
        <f t="shared" si="706"/>
        <v>316.94286859885608</v>
      </c>
      <c r="HF78" s="27">
        <f t="shared" si="707"/>
        <v>316.94286859885608</v>
      </c>
      <c r="HG78" s="27">
        <f t="shared" si="708"/>
        <v>316.94286859885608</v>
      </c>
      <c r="HH78" s="27">
        <f t="shared" si="709"/>
        <v>316.94286859885608</v>
      </c>
      <c r="HI78" s="27">
        <f t="shared" si="710"/>
        <v>316.94286859885608</v>
      </c>
      <c r="HJ78" s="27">
        <f t="shared" si="711"/>
        <v>316.94286859885608</v>
      </c>
      <c r="HN78" s="27">
        <f t="shared" si="712"/>
        <v>316.94286859885608</v>
      </c>
      <c r="HO78" s="27">
        <f t="shared" si="713"/>
        <v>316.94286859885608</v>
      </c>
      <c r="HP78" s="27">
        <f t="shared" si="714"/>
        <v>316.94286859885608</v>
      </c>
      <c r="HQ78" s="27">
        <f t="shared" si="715"/>
        <v>316.94286859885608</v>
      </c>
      <c r="HR78" s="27">
        <f t="shared" si="716"/>
        <v>316.94286859885608</v>
      </c>
      <c r="HS78" s="27">
        <f t="shared" si="717"/>
        <v>316.94286859885608</v>
      </c>
      <c r="HT78" s="27">
        <f t="shared" si="718"/>
        <v>316.94286859885608</v>
      </c>
      <c r="HV78" s="27">
        <f t="shared" si="719"/>
        <v>316.94286859885608</v>
      </c>
      <c r="HW78" s="27">
        <f t="shared" si="720"/>
        <v>316.94286859885608</v>
      </c>
      <c r="HX78" s="27">
        <f t="shared" si="721"/>
        <v>316.94286859885608</v>
      </c>
      <c r="HY78" s="27">
        <f t="shared" si="722"/>
        <v>316.94286859885608</v>
      </c>
      <c r="HZ78" s="27">
        <f t="shared" si="723"/>
        <v>316.94286859885608</v>
      </c>
      <c r="IA78" s="27">
        <f t="shared" si="724"/>
        <v>316.94286859885608</v>
      </c>
      <c r="IB78" s="27">
        <f t="shared" si="725"/>
        <v>316.94286859885608</v>
      </c>
      <c r="ID78" s="27">
        <f t="shared" si="726"/>
        <v>316.94286859885608</v>
      </c>
      <c r="IE78" s="27">
        <f t="shared" si="727"/>
        <v>316.94286859885608</v>
      </c>
      <c r="IF78" s="27">
        <f t="shared" si="728"/>
        <v>316.94286859885608</v>
      </c>
      <c r="IG78" s="27">
        <f t="shared" si="729"/>
        <v>316.94286859885608</v>
      </c>
      <c r="IH78" s="27">
        <f t="shared" si="730"/>
        <v>316.94286859885608</v>
      </c>
      <c r="II78" s="27">
        <f t="shared" si="731"/>
        <v>316.94286859885608</v>
      </c>
      <c r="IJ78" s="27">
        <f t="shared" si="732"/>
        <v>316.94286859885608</v>
      </c>
      <c r="IN78" s="27">
        <f t="shared" si="733"/>
        <v>316.94286859885608</v>
      </c>
      <c r="IO78" s="27">
        <f t="shared" si="734"/>
        <v>316.94286859885608</v>
      </c>
      <c r="IP78" s="27">
        <f t="shared" si="735"/>
        <v>316.94286859885608</v>
      </c>
      <c r="IQ78" s="27">
        <f t="shared" si="736"/>
        <v>316.94286859885608</v>
      </c>
      <c r="IR78" s="27">
        <f t="shared" si="737"/>
        <v>316.94286859885608</v>
      </c>
      <c r="IS78" s="27">
        <f t="shared" si="738"/>
        <v>316.94286859885608</v>
      </c>
      <c r="IT78" s="27">
        <f t="shared" si="739"/>
        <v>316.94286859885608</v>
      </c>
      <c r="IV78" s="27">
        <f t="shared" si="740"/>
        <v>316.94286859885608</v>
      </c>
      <c r="IW78" s="27">
        <f t="shared" si="741"/>
        <v>316.94286859885608</v>
      </c>
      <c r="IX78" s="27">
        <f t="shared" si="742"/>
        <v>316.94286859885608</v>
      </c>
      <c r="IY78" s="27">
        <f t="shared" si="743"/>
        <v>316.94286859885608</v>
      </c>
      <c r="IZ78" s="27">
        <f t="shared" si="744"/>
        <v>316.94286859885608</v>
      </c>
      <c r="JA78" s="27">
        <f t="shared" si="745"/>
        <v>316.94286859885608</v>
      </c>
      <c r="JB78" s="27">
        <f t="shared" si="746"/>
        <v>316.94286859885608</v>
      </c>
      <c r="JD78" s="27">
        <f t="shared" si="747"/>
        <v>316.94286859885608</v>
      </c>
      <c r="JE78" s="27">
        <f t="shared" si="748"/>
        <v>316.94286859885608</v>
      </c>
      <c r="JF78" s="27">
        <f t="shared" si="749"/>
        <v>316.94286859885608</v>
      </c>
      <c r="JG78" s="27">
        <f t="shared" si="750"/>
        <v>316.94286859885608</v>
      </c>
      <c r="JH78" s="27">
        <f t="shared" si="751"/>
        <v>316.94286859885608</v>
      </c>
      <c r="JI78" s="27">
        <f t="shared" si="752"/>
        <v>316.94286859885608</v>
      </c>
      <c r="JJ78" s="27">
        <f t="shared" si="753"/>
        <v>316.94286859885608</v>
      </c>
      <c r="JN78" s="27">
        <f t="shared" si="754"/>
        <v>0</v>
      </c>
      <c r="JO78" s="27">
        <f t="shared" si="755"/>
        <v>0</v>
      </c>
      <c r="JP78" s="27">
        <f t="shared" si="756"/>
        <v>0</v>
      </c>
      <c r="JQ78" s="27">
        <f t="shared" si="757"/>
        <v>0</v>
      </c>
      <c r="JR78" s="27">
        <f t="shared" si="758"/>
        <v>0</v>
      </c>
      <c r="JS78" s="27">
        <f t="shared" si="759"/>
        <v>0</v>
      </c>
      <c r="JT78" s="27">
        <f t="shared" si="760"/>
        <v>0</v>
      </c>
      <c r="JV78" s="27">
        <f t="shared" si="761"/>
        <v>0</v>
      </c>
      <c r="JW78" s="27">
        <f t="shared" si="762"/>
        <v>0</v>
      </c>
      <c r="JX78" s="27">
        <f t="shared" si="763"/>
        <v>0</v>
      </c>
      <c r="JY78" s="27">
        <f t="shared" si="764"/>
        <v>0</v>
      </c>
      <c r="JZ78" s="27">
        <f t="shared" si="765"/>
        <v>0</v>
      </c>
      <c r="KA78" s="27">
        <f t="shared" si="766"/>
        <v>0</v>
      </c>
      <c r="KB78" s="27">
        <f t="shared" si="767"/>
        <v>0</v>
      </c>
      <c r="KD78" s="27">
        <f t="shared" si="768"/>
        <v>0</v>
      </c>
      <c r="KE78" s="27">
        <f t="shared" si="769"/>
        <v>0</v>
      </c>
      <c r="KF78" s="27">
        <f t="shared" si="770"/>
        <v>0</v>
      </c>
      <c r="KG78" s="27">
        <f t="shared" si="771"/>
        <v>0</v>
      </c>
      <c r="KH78" s="27">
        <f t="shared" si="772"/>
        <v>0</v>
      </c>
      <c r="KI78" s="27">
        <f t="shared" si="773"/>
        <v>0</v>
      </c>
      <c r="KJ78" s="27">
        <f t="shared" si="774"/>
        <v>0</v>
      </c>
    </row>
    <row r="79" spans="1:296" x14ac:dyDescent="0.35">
      <c r="A79" s="33" t="s">
        <v>111</v>
      </c>
      <c r="B79" s="33"/>
      <c r="C79" s="33" t="s">
        <v>105</v>
      </c>
      <c r="D79" s="33"/>
      <c r="E79" s="33"/>
      <c r="F79" t="s">
        <v>233</v>
      </c>
      <c r="G79" t="s">
        <v>233</v>
      </c>
      <c r="H79" t="s">
        <v>233</v>
      </c>
      <c r="I79" t="s">
        <v>233</v>
      </c>
      <c r="J79" t="s">
        <v>233</v>
      </c>
      <c r="K79" t="s">
        <v>233</v>
      </c>
      <c r="L79" t="s">
        <v>234</v>
      </c>
      <c r="M79" t="s">
        <v>233</v>
      </c>
      <c r="N79" s="27">
        <f>[14]TRAC_rates!F87</f>
        <v>511.70008970268196</v>
      </c>
      <c r="O79" s="27">
        <f>[14]TRAC_rates!G87</f>
        <v>511.70008970268196</v>
      </c>
      <c r="P79" s="27">
        <f>[14]TRAC_rates!H87</f>
        <v>511.70008970268196</v>
      </c>
      <c r="Q79" s="27">
        <f>[14]TRAC_rates!I87</f>
        <v>511.70008970268196</v>
      </c>
      <c r="R79" s="27">
        <f>[14]TRAC_rates!J87</f>
        <v>511.70008970268196</v>
      </c>
      <c r="S79" s="27">
        <f>[14]TRAC_rates!K87</f>
        <v>511.70008970268196</v>
      </c>
      <c r="T79" s="27">
        <f>[14]TRAC_rates!L87</f>
        <v>511.70008970268196</v>
      </c>
      <c r="V79" s="27">
        <f>[14]TRAC_rates!N87</f>
        <v>511.70008970268196</v>
      </c>
      <c r="W79" s="27">
        <f>[14]TRAC_rates!O87</f>
        <v>511.70008970268196</v>
      </c>
      <c r="X79" s="27">
        <f>[14]TRAC_rates!P87</f>
        <v>511.70008970268196</v>
      </c>
      <c r="Y79" s="27">
        <f>[14]TRAC_rates!Q87</f>
        <v>511.70008970268196</v>
      </c>
      <c r="Z79" s="27">
        <f>[14]TRAC_rates!R87</f>
        <v>511.70008970268196</v>
      </c>
      <c r="AA79" s="27">
        <f>[14]TRAC_rates!S87</f>
        <v>511.70008970268196</v>
      </c>
      <c r="AB79" s="27">
        <f>[14]TRAC_rates!T87</f>
        <v>511.70008970268196</v>
      </c>
      <c r="AD79" s="27">
        <f>[14]TRAC_rates!V87</f>
        <v>511.70008970268196</v>
      </c>
      <c r="AE79" s="27">
        <f>[14]TRAC_rates!W87</f>
        <v>511.70008970268196</v>
      </c>
      <c r="AF79" s="27">
        <f>[14]TRAC_rates!X87</f>
        <v>511.70008970268196</v>
      </c>
      <c r="AG79" s="27">
        <f>[14]TRAC_rates!Y87</f>
        <v>511.70008970268196</v>
      </c>
      <c r="AH79" s="27">
        <f>[14]TRAC_rates!Z87</f>
        <v>511.70008970268196</v>
      </c>
      <c r="AI79" s="27">
        <f>[14]TRAC_rates!AA87</f>
        <v>511.70008970268196</v>
      </c>
      <c r="AJ79" s="27">
        <f>[14]TRAC_rates!AB87</f>
        <v>511.70008970268196</v>
      </c>
      <c r="AN79" s="27">
        <f t="shared" si="565"/>
        <v>511.70008970268196</v>
      </c>
      <c r="AO79" s="27">
        <f t="shared" si="566"/>
        <v>511.70008970268196</v>
      </c>
      <c r="AP79" s="27">
        <f t="shared" si="567"/>
        <v>511.70008970268196</v>
      </c>
      <c r="AQ79" s="27">
        <f t="shared" si="568"/>
        <v>511.70008970268196</v>
      </c>
      <c r="AR79" s="27">
        <f t="shared" si="569"/>
        <v>511.70008970268196</v>
      </c>
      <c r="AS79" s="27">
        <f t="shared" si="570"/>
        <v>511.70008970268196</v>
      </c>
      <c r="AT79" s="27">
        <f t="shared" si="571"/>
        <v>511.70008970268196</v>
      </c>
      <c r="AV79" s="27">
        <f t="shared" si="572"/>
        <v>511.70008970268196</v>
      </c>
      <c r="AW79" s="27">
        <f t="shared" si="573"/>
        <v>511.70008970268196</v>
      </c>
      <c r="AX79" s="27">
        <f t="shared" si="574"/>
        <v>511.70008970268196</v>
      </c>
      <c r="AY79" s="27">
        <f t="shared" si="575"/>
        <v>511.70008970268196</v>
      </c>
      <c r="AZ79" s="27">
        <f t="shared" si="576"/>
        <v>511.70008970268196</v>
      </c>
      <c r="BA79" s="27">
        <f t="shared" si="577"/>
        <v>511.70008970268196</v>
      </c>
      <c r="BB79" s="27">
        <f t="shared" si="578"/>
        <v>511.70008970268196</v>
      </c>
      <c r="BD79" s="27">
        <f t="shared" si="579"/>
        <v>511.70008970268196</v>
      </c>
      <c r="BE79" s="27">
        <f t="shared" si="580"/>
        <v>511.70008970268196</v>
      </c>
      <c r="BF79" s="27">
        <f t="shared" si="581"/>
        <v>511.70008970268196</v>
      </c>
      <c r="BG79" s="27">
        <f t="shared" si="582"/>
        <v>511.70008970268196</v>
      </c>
      <c r="BH79" s="27">
        <f t="shared" si="583"/>
        <v>511.70008970268196</v>
      </c>
      <c r="BI79" s="27">
        <f t="shared" si="584"/>
        <v>511.70008970268196</v>
      </c>
      <c r="BJ79" s="27">
        <f t="shared" si="585"/>
        <v>511.70008970268196</v>
      </c>
      <c r="BN79" s="27">
        <f t="shared" si="586"/>
        <v>0</v>
      </c>
      <c r="BO79" s="27">
        <f t="shared" si="587"/>
        <v>0</v>
      </c>
      <c r="BP79" s="27">
        <f t="shared" si="588"/>
        <v>0</v>
      </c>
      <c r="BQ79" s="27">
        <f t="shared" si="589"/>
        <v>0</v>
      </c>
      <c r="BR79" s="27">
        <f t="shared" si="590"/>
        <v>0</v>
      </c>
      <c r="BS79" s="27">
        <f t="shared" si="591"/>
        <v>0</v>
      </c>
      <c r="BT79" s="27">
        <f t="shared" si="592"/>
        <v>0</v>
      </c>
      <c r="BV79" s="27">
        <f t="shared" si="593"/>
        <v>0</v>
      </c>
      <c r="BW79" s="27">
        <f t="shared" si="594"/>
        <v>0</v>
      </c>
      <c r="BX79" s="27">
        <f t="shared" si="595"/>
        <v>0</v>
      </c>
      <c r="BY79" s="27">
        <f t="shared" si="596"/>
        <v>0</v>
      </c>
      <c r="BZ79" s="27">
        <f t="shared" si="597"/>
        <v>0</v>
      </c>
      <c r="CA79" s="27">
        <f t="shared" si="598"/>
        <v>0</v>
      </c>
      <c r="CB79" s="27">
        <f t="shared" si="599"/>
        <v>0</v>
      </c>
      <c r="CD79" s="27">
        <f t="shared" si="600"/>
        <v>0</v>
      </c>
      <c r="CE79" s="27">
        <f t="shared" si="601"/>
        <v>0</v>
      </c>
      <c r="CF79" s="27">
        <f t="shared" si="602"/>
        <v>0</v>
      </c>
      <c r="CG79" s="27">
        <f t="shared" si="603"/>
        <v>0</v>
      </c>
      <c r="CH79" s="27">
        <f t="shared" si="604"/>
        <v>0</v>
      </c>
      <c r="CI79" s="27">
        <f t="shared" si="605"/>
        <v>0</v>
      </c>
      <c r="CJ79" s="27">
        <f t="shared" si="606"/>
        <v>0</v>
      </c>
      <c r="CN79" s="27">
        <f t="shared" si="607"/>
        <v>511.70008970268196</v>
      </c>
      <c r="CO79" s="27">
        <f t="shared" si="608"/>
        <v>511.70008970268196</v>
      </c>
      <c r="CP79" s="27">
        <f t="shared" si="609"/>
        <v>511.70008970268196</v>
      </c>
      <c r="CQ79" s="27">
        <f t="shared" si="610"/>
        <v>511.70008970268196</v>
      </c>
      <c r="CR79" s="27">
        <f t="shared" si="611"/>
        <v>511.70008970268196</v>
      </c>
      <c r="CS79" s="27">
        <f t="shared" si="612"/>
        <v>511.70008970268196</v>
      </c>
      <c r="CT79" s="27">
        <f t="shared" si="613"/>
        <v>511.70008970268196</v>
      </c>
      <c r="CV79" s="27">
        <f t="shared" si="614"/>
        <v>511.70008970268196</v>
      </c>
      <c r="CW79" s="27">
        <f t="shared" si="615"/>
        <v>511.70008970268196</v>
      </c>
      <c r="CX79" s="27">
        <f t="shared" si="616"/>
        <v>511.70008970268196</v>
      </c>
      <c r="CY79" s="27">
        <f t="shared" si="617"/>
        <v>511.70008970268196</v>
      </c>
      <c r="CZ79" s="27">
        <f t="shared" si="618"/>
        <v>511.70008970268196</v>
      </c>
      <c r="DA79" s="27">
        <f t="shared" si="619"/>
        <v>511.70008970268196</v>
      </c>
      <c r="DB79" s="27">
        <f t="shared" si="620"/>
        <v>511.70008970268196</v>
      </c>
      <c r="DD79" s="27">
        <f t="shared" si="621"/>
        <v>511.70008970268196</v>
      </c>
      <c r="DE79" s="27">
        <f t="shared" si="622"/>
        <v>511.70008970268196</v>
      </c>
      <c r="DF79" s="27">
        <f t="shared" si="623"/>
        <v>511.70008970268196</v>
      </c>
      <c r="DG79" s="27">
        <f t="shared" si="624"/>
        <v>511.70008970268196</v>
      </c>
      <c r="DH79" s="27">
        <f t="shared" si="625"/>
        <v>511.70008970268196</v>
      </c>
      <c r="DI79" s="27">
        <f t="shared" si="626"/>
        <v>511.70008970268196</v>
      </c>
      <c r="DJ79" s="27">
        <f t="shared" si="627"/>
        <v>511.70008970268196</v>
      </c>
      <c r="DN79" s="27">
        <f t="shared" si="628"/>
        <v>511.70008970268196</v>
      </c>
      <c r="DO79" s="27">
        <f t="shared" si="629"/>
        <v>511.70008970268196</v>
      </c>
      <c r="DP79" s="27">
        <f t="shared" si="630"/>
        <v>511.70008970268196</v>
      </c>
      <c r="DQ79" s="27">
        <f t="shared" si="631"/>
        <v>511.70008970268196</v>
      </c>
      <c r="DR79" s="27">
        <f t="shared" si="632"/>
        <v>511.70008970268196</v>
      </c>
      <c r="DS79" s="27">
        <f t="shared" si="633"/>
        <v>511.70008970268196</v>
      </c>
      <c r="DT79" s="27">
        <f t="shared" si="634"/>
        <v>511.70008970268196</v>
      </c>
      <c r="DV79" s="27">
        <f t="shared" si="635"/>
        <v>511.70008970268196</v>
      </c>
      <c r="DW79" s="27">
        <f t="shared" si="636"/>
        <v>511.70008970268196</v>
      </c>
      <c r="DX79" s="27">
        <f t="shared" si="637"/>
        <v>511.70008970268196</v>
      </c>
      <c r="DY79" s="27">
        <f t="shared" si="638"/>
        <v>511.70008970268196</v>
      </c>
      <c r="DZ79" s="27">
        <f t="shared" si="639"/>
        <v>511.70008970268196</v>
      </c>
      <c r="EA79" s="27">
        <f t="shared" si="640"/>
        <v>511.70008970268196</v>
      </c>
      <c r="EB79" s="27">
        <f t="shared" si="641"/>
        <v>511.70008970268196</v>
      </c>
      <c r="ED79" s="27">
        <f t="shared" si="642"/>
        <v>511.70008970268196</v>
      </c>
      <c r="EE79" s="27">
        <f t="shared" si="643"/>
        <v>511.70008970268196</v>
      </c>
      <c r="EF79" s="27">
        <f t="shared" si="644"/>
        <v>511.70008970268196</v>
      </c>
      <c r="EG79" s="27">
        <f t="shared" si="645"/>
        <v>511.70008970268196</v>
      </c>
      <c r="EH79" s="27">
        <f t="shared" si="646"/>
        <v>511.70008970268196</v>
      </c>
      <c r="EI79" s="27">
        <f t="shared" si="647"/>
        <v>511.70008970268196</v>
      </c>
      <c r="EJ79" s="27">
        <f t="shared" si="648"/>
        <v>511.70008970268196</v>
      </c>
      <c r="EN79" s="27">
        <f t="shared" si="649"/>
        <v>0</v>
      </c>
      <c r="EO79" s="27">
        <f t="shared" si="650"/>
        <v>0</v>
      </c>
      <c r="EP79" s="27">
        <f t="shared" si="651"/>
        <v>0</v>
      </c>
      <c r="EQ79" s="27">
        <f t="shared" si="652"/>
        <v>0</v>
      </c>
      <c r="ER79" s="27">
        <f t="shared" si="653"/>
        <v>0</v>
      </c>
      <c r="ES79" s="27">
        <f t="shared" si="654"/>
        <v>0</v>
      </c>
      <c r="ET79" s="27">
        <f t="shared" si="655"/>
        <v>0</v>
      </c>
      <c r="EV79" s="27">
        <f t="shared" si="656"/>
        <v>0</v>
      </c>
      <c r="EW79" s="27">
        <f t="shared" si="657"/>
        <v>0</v>
      </c>
      <c r="EX79" s="27">
        <f t="shared" si="658"/>
        <v>0</v>
      </c>
      <c r="EY79" s="27">
        <f t="shared" si="659"/>
        <v>0</v>
      </c>
      <c r="EZ79" s="27">
        <f t="shared" si="660"/>
        <v>0</v>
      </c>
      <c r="FA79" s="27">
        <f t="shared" si="661"/>
        <v>0</v>
      </c>
      <c r="FB79" s="27">
        <f t="shared" si="662"/>
        <v>0</v>
      </c>
      <c r="FD79" s="27">
        <f t="shared" si="663"/>
        <v>0</v>
      </c>
      <c r="FE79" s="27">
        <f t="shared" si="664"/>
        <v>0</v>
      </c>
      <c r="FF79" s="27">
        <f t="shared" si="665"/>
        <v>0</v>
      </c>
      <c r="FG79" s="27">
        <f t="shared" si="666"/>
        <v>0</v>
      </c>
      <c r="FH79" s="27">
        <f t="shared" si="667"/>
        <v>0</v>
      </c>
      <c r="FI79" s="27">
        <f t="shared" si="668"/>
        <v>0</v>
      </c>
      <c r="FJ79" s="27">
        <f t="shared" si="669"/>
        <v>0</v>
      </c>
      <c r="FN79" s="27">
        <f t="shared" si="670"/>
        <v>511.70008970268196</v>
      </c>
      <c r="FO79" s="27">
        <f t="shared" si="671"/>
        <v>511.70008970268196</v>
      </c>
      <c r="FP79" s="27">
        <f t="shared" si="672"/>
        <v>511.70008970268196</v>
      </c>
      <c r="FQ79" s="27">
        <f t="shared" si="673"/>
        <v>511.70008970268196</v>
      </c>
      <c r="FR79" s="27">
        <f t="shared" si="674"/>
        <v>511.70008970268196</v>
      </c>
      <c r="FS79" s="27">
        <f t="shared" si="675"/>
        <v>511.70008970268196</v>
      </c>
      <c r="FT79" s="27">
        <f t="shared" si="676"/>
        <v>511.70008970268196</v>
      </c>
      <c r="FV79" s="27">
        <f t="shared" si="677"/>
        <v>511.70008970268196</v>
      </c>
      <c r="FW79" s="27">
        <f t="shared" si="678"/>
        <v>511.70008970268196</v>
      </c>
      <c r="FX79" s="27">
        <f t="shared" si="679"/>
        <v>511.70008970268196</v>
      </c>
      <c r="FY79" s="27">
        <f t="shared" si="680"/>
        <v>511.70008970268196</v>
      </c>
      <c r="FZ79" s="27">
        <f t="shared" si="681"/>
        <v>511.70008970268196</v>
      </c>
      <c r="GA79" s="27">
        <f t="shared" si="682"/>
        <v>511.70008970268196</v>
      </c>
      <c r="GB79" s="27">
        <f t="shared" si="683"/>
        <v>511.70008970268196</v>
      </c>
      <c r="GD79" s="27">
        <f t="shared" si="684"/>
        <v>511.70008970268196</v>
      </c>
      <c r="GE79" s="27">
        <f t="shared" si="685"/>
        <v>511.70008970268196</v>
      </c>
      <c r="GF79" s="27">
        <f t="shared" si="686"/>
        <v>511.70008970268196</v>
      </c>
      <c r="GG79" s="27">
        <f t="shared" si="687"/>
        <v>511.70008970268196</v>
      </c>
      <c r="GH79" s="27">
        <f t="shared" si="688"/>
        <v>511.70008970268196</v>
      </c>
      <c r="GI79" s="27">
        <f t="shared" si="689"/>
        <v>511.70008970268196</v>
      </c>
      <c r="GJ79" s="27">
        <f t="shared" si="690"/>
        <v>511.70008970268196</v>
      </c>
      <c r="GN79" s="27">
        <f t="shared" si="691"/>
        <v>511.70008970268196</v>
      </c>
      <c r="GO79" s="27">
        <f t="shared" si="692"/>
        <v>511.70008970268196</v>
      </c>
      <c r="GP79" s="27">
        <f t="shared" si="693"/>
        <v>511.70008970268196</v>
      </c>
      <c r="GQ79" s="27">
        <f t="shared" si="694"/>
        <v>511.70008970268196</v>
      </c>
      <c r="GR79" s="27">
        <f t="shared" si="695"/>
        <v>511.70008970268196</v>
      </c>
      <c r="GS79" s="27">
        <f t="shared" si="696"/>
        <v>511.70008970268196</v>
      </c>
      <c r="GT79" s="27">
        <f t="shared" si="697"/>
        <v>511.70008970268196</v>
      </c>
      <c r="GV79" s="27">
        <f t="shared" si="698"/>
        <v>511.70008970268196</v>
      </c>
      <c r="GW79" s="27">
        <f t="shared" si="699"/>
        <v>511.70008970268196</v>
      </c>
      <c r="GX79" s="27">
        <f t="shared" si="700"/>
        <v>511.70008970268196</v>
      </c>
      <c r="GY79" s="27">
        <f t="shared" si="701"/>
        <v>511.70008970268196</v>
      </c>
      <c r="GZ79" s="27">
        <f t="shared" si="702"/>
        <v>511.70008970268196</v>
      </c>
      <c r="HA79" s="27">
        <f t="shared" si="703"/>
        <v>511.70008970268196</v>
      </c>
      <c r="HB79" s="27">
        <f t="shared" si="704"/>
        <v>511.70008970268196</v>
      </c>
      <c r="HD79" s="27">
        <f t="shared" si="705"/>
        <v>511.70008970268196</v>
      </c>
      <c r="HE79" s="27">
        <f t="shared" si="706"/>
        <v>511.70008970268196</v>
      </c>
      <c r="HF79" s="27">
        <f t="shared" si="707"/>
        <v>511.70008970268196</v>
      </c>
      <c r="HG79" s="27">
        <f t="shared" si="708"/>
        <v>511.70008970268196</v>
      </c>
      <c r="HH79" s="27">
        <f t="shared" si="709"/>
        <v>511.70008970268196</v>
      </c>
      <c r="HI79" s="27">
        <f t="shared" si="710"/>
        <v>511.70008970268196</v>
      </c>
      <c r="HJ79" s="27">
        <f t="shared" si="711"/>
        <v>511.70008970268196</v>
      </c>
      <c r="HN79" s="27">
        <f t="shared" si="712"/>
        <v>511.70008970268196</v>
      </c>
      <c r="HO79" s="27">
        <f t="shared" si="713"/>
        <v>511.70008970268196</v>
      </c>
      <c r="HP79" s="27">
        <f t="shared" si="714"/>
        <v>511.70008970268196</v>
      </c>
      <c r="HQ79" s="27">
        <f t="shared" si="715"/>
        <v>511.70008970268196</v>
      </c>
      <c r="HR79" s="27">
        <f t="shared" si="716"/>
        <v>511.70008970268196</v>
      </c>
      <c r="HS79" s="27">
        <f t="shared" si="717"/>
        <v>511.70008970268196</v>
      </c>
      <c r="HT79" s="27">
        <f t="shared" si="718"/>
        <v>511.70008970268196</v>
      </c>
      <c r="HV79" s="27">
        <f t="shared" si="719"/>
        <v>511.70008970268196</v>
      </c>
      <c r="HW79" s="27">
        <f t="shared" si="720"/>
        <v>511.70008970268196</v>
      </c>
      <c r="HX79" s="27">
        <f t="shared" si="721"/>
        <v>511.70008970268196</v>
      </c>
      <c r="HY79" s="27">
        <f t="shared" si="722"/>
        <v>511.70008970268196</v>
      </c>
      <c r="HZ79" s="27">
        <f t="shared" si="723"/>
        <v>511.70008970268196</v>
      </c>
      <c r="IA79" s="27">
        <f t="shared" si="724"/>
        <v>511.70008970268196</v>
      </c>
      <c r="IB79" s="27">
        <f t="shared" si="725"/>
        <v>511.70008970268196</v>
      </c>
      <c r="ID79" s="27">
        <f t="shared" si="726"/>
        <v>511.70008970268196</v>
      </c>
      <c r="IE79" s="27">
        <f t="shared" si="727"/>
        <v>511.70008970268196</v>
      </c>
      <c r="IF79" s="27">
        <f t="shared" si="728"/>
        <v>511.70008970268196</v>
      </c>
      <c r="IG79" s="27">
        <f t="shared" si="729"/>
        <v>511.70008970268196</v>
      </c>
      <c r="IH79" s="27">
        <f t="shared" si="730"/>
        <v>511.70008970268196</v>
      </c>
      <c r="II79" s="27">
        <f t="shared" si="731"/>
        <v>511.70008970268196</v>
      </c>
      <c r="IJ79" s="27">
        <f t="shared" si="732"/>
        <v>511.70008970268196</v>
      </c>
      <c r="IN79" s="27">
        <f t="shared" si="733"/>
        <v>0</v>
      </c>
      <c r="IO79" s="27">
        <f t="shared" si="734"/>
        <v>0</v>
      </c>
      <c r="IP79" s="27">
        <f t="shared" si="735"/>
        <v>0</v>
      </c>
      <c r="IQ79" s="27">
        <f t="shared" si="736"/>
        <v>0</v>
      </c>
      <c r="IR79" s="27">
        <f t="shared" si="737"/>
        <v>0</v>
      </c>
      <c r="IS79" s="27">
        <f t="shared" si="738"/>
        <v>0</v>
      </c>
      <c r="IT79" s="27">
        <f t="shared" si="739"/>
        <v>0</v>
      </c>
      <c r="IV79" s="27">
        <f t="shared" si="740"/>
        <v>0</v>
      </c>
      <c r="IW79" s="27">
        <f t="shared" si="741"/>
        <v>0</v>
      </c>
      <c r="IX79" s="27">
        <f t="shared" si="742"/>
        <v>0</v>
      </c>
      <c r="IY79" s="27">
        <f t="shared" si="743"/>
        <v>0</v>
      </c>
      <c r="IZ79" s="27">
        <f t="shared" si="744"/>
        <v>0</v>
      </c>
      <c r="JA79" s="27">
        <f t="shared" si="745"/>
        <v>0</v>
      </c>
      <c r="JB79" s="27">
        <f t="shared" si="746"/>
        <v>0</v>
      </c>
      <c r="JD79" s="27">
        <f t="shared" si="747"/>
        <v>0</v>
      </c>
      <c r="JE79" s="27">
        <f t="shared" si="748"/>
        <v>0</v>
      </c>
      <c r="JF79" s="27">
        <f t="shared" si="749"/>
        <v>0</v>
      </c>
      <c r="JG79" s="27">
        <f t="shared" si="750"/>
        <v>0</v>
      </c>
      <c r="JH79" s="27">
        <f t="shared" si="751"/>
        <v>0</v>
      </c>
      <c r="JI79" s="27">
        <f t="shared" si="752"/>
        <v>0</v>
      </c>
      <c r="JJ79" s="27">
        <f t="shared" si="753"/>
        <v>0</v>
      </c>
      <c r="JN79" s="27">
        <f t="shared" si="754"/>
        <v>511.70008970268196</v>
      </c>
      <c r="JO79" s="27">
        <f t="shared" si="755"/>
        <v>511.70008970268196</v>
      </c>
      <c r="JP79" s="27">
        <f t="shared" si="756"/>
        <v>511.70008970268196</v>
      </c>
      <c r="JQ79" s="27">
        <f t="shared" si="757"/>
        <v>511.70008970268196</v>
      </c>
      <c r="JR79" s="27">
        <f t="shared" si="758"/>
        <v>511.70008970268196</v>
      </c>
      <c r="JS79" s="27">
        <f t="shared" si="759"/>
        <v>511.70008970268196</v>
      </c>
      <c r="JT79" s="27">
        <f t="shared" si="760"/>
        <v>511.70008970268196</v>
      </c>
      <c r="JV79" s="27">
        <f t="shared" si="761"/>
        <v>511.70008970268196</v>
      </c>
      <c r="JW79" s="27">
        <f t="shared" si="762"/>
        <v>511.70008970268196</v>
      </c>
      <c r="JX79" s="27">
        <f t="shared" si="763"/>
        <v>511.70008970268196</v>
      </c>
      <c r="JY79" s="27">
        <f t="shared" si="764"/>
        <v>511.70008970268196</v>
      </c>
      <c r="JZ79" s="27">
        <f t="shared" si="765"/>
        <v>511.70008970268196</v>
      </c>
      <c r="KA79" s="27">
        <f t="shared" si="766"/>
        <v>511.70008970268196</v>
      </c>
      <c r="KB79" s="27">
        <f t="shared" si="767"/>
        <v>511.70008970268196</v>
      </c>
      <c r="KD79" s="27">
        <f t="shared" si="768"/>
        <v>511.70008970268196</v>
      </c>
      <c r="KE79" s="27">
        <f t="shared" si="769"/>
        <v>511.70008970268196</v>
      </c>
      <c r="KF79" s="27">
        <f t="shared" si="770"/>
        <v>511.70008970268196</v>
      </c>
      <c r="KG79" s="27">
        <f t="shared" si="771"/>
        <v>511.70008970268196</v>
      </c>
      <c r="KH79" s="27">
        <f t="shared" si="772"/>
        <v>511.70008970268196</v>
      </c>
      <c r="KI79" s="27">
        <f t="shared" si="773"/>
        <v>511.70008970268196</v>
      </c>
      <c r="KJ79" s="27">
        <f t="shared" si="774"/>
        <v>511.70008970268196</v>
      </c>
    </row>
    <row r="80" spans="1:296" x14ac:dyDescent="0.35">
      <c r="A80" s="33" t="s">
        <v>112</v>
      </c>
      <c r="B80" s="33"/>
      <c r="C80" s="33" t="s">
        <v>105</v>
      </c>
      <c r="D80" s="33"/>
      <c r="E80" s="33"/>
      <c r="F80" t="s">
        <v>233</v>
      </c>
      <c r="G80" t="s">
        <v>233</v>
      </c>
      <c r="H80" t="s">
        <v>233</v>
      </c>
      <c r="I80" t="s">
        <v>233</v>
      </c>
      <c r="J80" t="s">
        <v>233</v>
      </c>
      <c r="K80" t="s">
        <v>233</v>
      </c>
      <c r="L80" t="s">
        <v>233</v>
      </c>
      <c r="M80" t="s">
        <v>233</v>
      </c>
      <c r="N80" s="27">
        <f>[14]TRAC_rates!F88</f>
        <v>64.894243658275983</v>
      </c>
      <c r="O80" s="27">
        <f>[14]TRAC_rates!G88</f>
        <v>64.894243658275983</v>
      </c>
      <c r="P80" s="27">
        <f>[14]TRAC_rates!H88</f>
        <v>64.894243658275983</v>
      </c>
      <c r="Q80" s="27">
        <f>[14]TRAC_rates!I88</f>
        <v>64.894243658275983</v>
      </c>
      <c r="R80" s="27">
        <f>[14]TRAC_rates!J88</f>
        <v>64.894243658275983</v>
      </c>
      <c r="S80" s="27">
        <f>[14]TRAC_rates!K88</f>
        <v>64.894243658275983</v>
      </c>
      <c r="T80" s="27">
        <f>[14]TRAC_rates!L88</f>
        <v>64.894243658275983</v>
      </c>
      <c r="V80" s="27">
        <f>[14]TRAC_rates!N88</f>
        <v>64.894243658275983</v>
      </c>
      <c r="W80" s="27">
        <f>[14]TRAC_rates!O88</f>
        <v>64.894243658275983</v>
      </c>
      <c r="X80" s="27">
        <f>[14]TRAC_rates!P88</f>
        <v>64.894243658275983</v>
      </c>
      <c r="Y80" s="27">
        <f>[14]TRAC_rates!Q88</f>
        <v>64.894243658275983</v>
      </c>
      <c r="Z80" s="27">
        <f>[14]TRAC_rates!R88</f>
        <v>64.894243658275983</v>
      </c>
      <c r="AA80" s="27">
        <f>[14]TRAC_rates!S88</f>
        <v>64.894243658275983</v>
      </c>
      <c r="AB80" s="27">
        <f>[14]TRAC_rates!T88</f>
        <v>64.894243658275983</v>
      </c>
      <c r="AD80" s="27">
        <f>[14]TRAC_rates!V88</f>
        <v>64.894243658275983</v>
      </c>
      <c r="AE80" s="27">
        <f>[14]TRAC_rates!W88</f>
        <v>64.894243658275983</v>
      </c>
      <c r="AF80" s="27">
        <f>[14]TRAC_rates!X88</f>
        <v>64.894243658275983</v>
      </c>
      <c r="AG80" s="27">
        <f>[14]TRAC_rates!Y88</f>
        <v>64.894243658275983</v>
      </c>
      <c r="AH80" s="27">
        <f>[14]TRAC_rates!Z88</f>
        <v>64.894243658275983</v>
      </c>
      <c r="AI80" s="27">
        <f>[14]TRAC_rates!AA88</f>
        <v>64.894243658275983</v>
      </c>
      <c r="AJ80" s="27">
        <f>[14]TRAC_rates!AB88</f>
        <v>64.894243658275983</v>
      </c>
      <c r="AN80" s="27">
        <f t="shared" si="565"/>
        <v>64.894243658275983</v>
      </c>
      <c r="AO80" s="27">
        <f t="shared" si="566"/>
        <v>64.894243658275983</v>
      </c>
      <c r="AP80" s="27">
        <f t="shared" si="567"/>
        <v>64.894243658275983</v>
      </c>
      <c r="AQ80" s="27">
        <f t="shared" si="568"/>
        <v>64.894243658275983</v>
      </c>
      <c r="AR80" s="27">
        <f t="shared" si="569"/>
        <v>64.894243658275983</v>
      </c>
      <c r="AS80" s="27">
        <f t="shared" si="570"/>
        <v>64.894243658275983</v>
      </c>
      <c r="AT80" s="27">
        <f t="shared" si="571"/>
        <v>64.894243658275983</v>
      </c>
      <c r="AV80" s="27">
        <f t="shared" si="572"/>
        <v>64.894243658275983</v>
      </c>
      <c r="AW80" s="27">
        <f t="shared" si="573"/>
        <v>64.894243658275983</v>
      </c>
      <c r="AX80" s="27">
        <f t="shared" si="574"/>
        <v>64.894243658275983</v>
      </c>
      <c r="AY80" s="27">
        <f t="shared" si="575"/>
        <v>64.894243658275983</v>
      </c>
      <c r="AZ80" s="27">
        <f t="shared" si="576"/>
        <v>64.894243658275983</v>
      </c>
      <c r="BA80" s="27">
        <f t="shared" si="577"/>
        <v>64.894243658275983</v>
      </c>
      <c r="BB80" s="27">
        <f t="shared" si="578"/>
        <v>64.894243658275983</v>
      </c>
      <c r="BD80" s="27">
        <f t="shared" si="579"/>
        <v>64.894243658275983</v>
      </c>
      <c r="BE80" s="27">
        <f t="shared" si="580"/>
        <v>64.894243658275983</v>
      </c>
      <c r="BF80" s="27">
        <f t="shared" si="581"/>
        <v>64.894243658275983</v>
      </c>
      <c r="BG80" s="27">
        <f t="shared" si="582"/>
        <v>64.894243658275983</v>
      </c>
      <c r="BH80" s="27">
        <f t="shared" si="583"/>
        <v>64.894243658275983</v>
      </c>
      <c r="BI80" s="27">
        <f t="shared" si="584"/>
        <v>64.894243658275983</v>
      </c>
      <c r="BJ80" s="27">
        <f t="shared" si="585"/>
        <v>64.894243658275983</v>
      </c>
      <c r="BN80" s="27">
        <f t="shared" si="586"/>
        <v>64.894243658275983</v>
      </c>
      <c r="BO80" s="27">
        <f t="shared" si="587"/>
        <v>64.894243658275983</v>
      </c>
      <c r="BP80" s="27">
        <f t="shared" si="588"/>
        <v>64.894243658275983</v>
      </c>
      <c r="BQ80" s="27">
        <f t="shared" si="589"/>
        <v>64.894243658275983</v>
      </c>
      <c r="BR80" s="27">
        <f t="shared" si="590"/>
        <v>64.894243658275983</v>
      </c>
      <c r="BS80" s="27">
        <f t="shared" si="591"/>
        <v>64.894243658275983</v>
      </c>
      <c r="BT80" s="27">
        <f t="shared" si="592"/>
        <v>64.894243658275983</v>
      </c>
      <c r="BV80" s="27">
        <f t="shared" si="593"/>
        <v>64.894243658275983</v>
      </c>
      <c r="BW80" s="27">
        <f t="shared" si="594"/>
        <v>64.894243658275983</v>
      </c>
      <c r="BX80" s="27">
        <f t="shared" si="595"/>
        <v>64.894243658275983</v>
      </c>
      <c r="BY80" s="27">
        <f t="shared" si="596"/>
        <v>64.894243658275983</v>
      </c>
      <c r="BZ80" s="27">
        <f t="shared" si="597"/>
        <v>64.894243658275983</v>
      </c>
      <c r="CA80" s="27">
        <f t="shared" si="598"/>
        <v>64.894243658275983</v>
      </c>
      <c r="CB80" s="27">
        <f t="shared" si="599"/>
        <v>64.894243658275983</v>
      </c>
      <c r="CD80" s="27">
        <f t="shared" si="600"/>
        <v>64.894243658275983</v>
      </c>
      <c r="CE80" s="27">
        <f t="shared" si="601"/>
        <v>64.894243658275983</v>
      </c>
      <c r="CF80" s="27">
        <f t="shared" si="602"/>
        <v>64.894243658275983</v>
      </c>
      <c r="CG80" s="27">
        <f t="shared" si="603"/>
        <v>64.894243658275983</v>
      </c>
      <c r="CH80" s="27">
        <f t="shared" si="604"/>
        <v>64.894243658275983</v>
      </c>
      <c r="CI80" s="27">
        <f t="shared" si="605"/>
        <v>64.894243658275983</v>
      </c>
      <c r="CJ80" s="27">
        <f t="shared" si="606"/>
        <v>64.894243658275983</v>
      </c>
      <c r="CN80" s="27">
        <f t="shared" si="607"/>
        <v>64.894243658275983</v>
      </c>
      <c r="CO80" s="27">
        <f t="shared" si="608"/>
        <v>64.894243658275983</v>
      </c>
      <c r="CP80" s="27">
        <f t="shared" si="609"/>
        <v>64.894243658275983</v>
      </c>
      <c r="CQ80" s="27">
        <f t="shared" si="610"/>
        <v>64.894243658275983</v>
      </c>
      <c r="CR80" s="27">
        <f t="shared" si="611"/>
        <v>64.894243658275983</v>
      </c>
      <c r="CS80" s="27">
        <f t="shared" si="612"/>
        <v>64.894243658275983</v>
      </c>
      <c r="CT80" s="27">
        <f t="shared" si="613"/>
        <v>64.894243658275983</v>
      </c>
      <c r="CV80" s="27">
        <f t="shared" si="614"/>
        <v>64.894243658275983</v>
      </c>
      <c r="CW80" s="27">
        <f t="shared" si="615"/>
        <v>64.894243658275983</v>
      </c>
      <c r="CX80" s="27">
        <f t="shared" si="616"/>
        <v>64.894243658275983</v>
      </c>
      <c r="CY80" s="27">
        <f t="shared" si="617"/>
        <v>64.894243658275983</v>
      </c>
      <c r="CZ80" s="27">
        <f t="shared" si="618"/>
        <v>64.894243658275983</v>
      </c>
      <c r="DA80" s="27">
        <f t="shared" si="619"/>
        <v>64.894243658275983</v>
      </c>
      <c r="DB80" s="27">
        <f t="shared" si="620"/>
        <v>64.894243658275983</v>
      </c>
      <c r="DD80" s="27">
        <f t="shared" si="621"/>
        <v>64.894243658275983</v>
      </c>
      <c r="DE80" s="27">
        <f t="shared" si="622"/>
        <v>64.894243658275983</v>
      </c>
      <c r="DF80" s="27">
        <f t="shared" si="623"/>
        <v>64.894243658275983</v>
      </c>
      <c r="DG80" s="27">
        <f t="shared" si="624"/>
        <v>64.894243658275983</v>
      </c>
      <c r="DH80" s="27">
        <f t="shared" si="625"/>
        <v>64.894243658275983</v>
      </c>
      <c r="DI80" s="27">
        <f t="shared" si="626"/>
        <v>64.894243658275983</v>
      </c>
      <c r="DJ80" s="27">
        <f t="shared" si="627"/>
        <v>64.894243658275983</v>
      </c>
      <c r="DN80" s="27">
        <f t="shared" si="628"/>
        <v>64.894243658275983</v>
      </c>
      <c r="DO80" s="27">
        <f t="shared" si="629"/>
        <v>64.894243658275983</v>
      </c>
      <c r="DP80" s="27">
        <f t="shared" si="630"/>
        <v>64.894243658275983</v>
      </c>
      <c r="DQ80" s="27">
        <f t="shared" si="631"/>
        <v>64.894243658275983</v>
      </c>
      <c r="DR80" s="27">
        <f t="shared" si="632"/>
        <v>64.894243658275983</v>
      </c>
      <c r="DS80" s="27">
        <f t="shared" si="633"/>
        <v>64.894243658275983</v>
      </c>
      <c r="DT80" s="27">
        <f t="shared" si="634"/>
        <v>64.894243658275983</v>
      </c>
      <c r="DV80" s="27">
        <f t="shared" si="635"/>
        <v>64.894243658275983</v>
      </c>
      <c r="DW80" s="27">
        <f t="shared" si="636"/>
        <v>64.894243658275983</v>
      </c>
      <c r="DX80" s="27">
        <f t="shared" si="637"/>
        <v>64.894243658275983</v>
      </c>
      <c r="DY80" s="27">
        <f t="shared" si="638"/>
        <v>64.894243658275983</v>
      </c>
      <c r="DZ80" s="27">
        <f t="shared" si="639"/>
        <v>64.894243658275983</v>
      </c>
      <c r="EA80" s="27">
        <f t="shared" si="640"/>
        <v>64.894243658275983</v>
      </c>
      <c r="EB80" s="27">
        <f t="shared" si="641"/>
        <v>64.894243658275983</v>
      </c>
      <c r="ED80" s="27">
        <f t="shared" si="642"/>
        <v>64.894243658275983</v>
      </c>
      <c r="EE80" s="27">
        <f t="shared" si="643"/>
        <v>64.894243658275983</v>
      </c>
      <c r="EF80" s="27">
        <f t="shared" si="644"/>
        <v>64.894243658275983</v>
      </c>
      <c r="EG80" s="27">
        <f t="shared" si="645"/>
        <v>64.894243658275983</v>
      </c>
      <c r="EH80" s="27">
        <f t="shared" si="646"/>
        <v>64.894243658275983</v>
      </c>
      <c r="EI80" s="27">
        <f t="shared" si="647"/>
        <v>64.894243658275983</v>
      </c>
      <c r="EJ80" s="27">
        <f t="shared" si="648"/>
        <v>64.894243658275983</v>
      </c>
      <c r="EN80" s="27">
        <f t="shared" si="649"/>
        <v>64.894243658275983</v>
      </c>
      <c r="EO80" s="27">
        <f t="shared" si="650"/>
        <v>64.894243658275983</v>
      </c>
      <c r="EP80" s="27">
        <f t="shared" si="651"/>
        <v>64.894243658275983</v>
      </c>
      <c r="EQ80" s="27">
        <f t="shared" si="652"/>
        <v>64.894243658275983</v>
      </c>
      <c r="ER80" s="27">
        <f t="shared" si="653"/>
        <v>64.894243658275983</v>
      </c>
      <c r="ES80" s="27">
        <f t="shared" si="654"/>
        <v>64.894243658275983</v>
      </c>
      <c r="ET80" s="27">
        <f t="shared" si="655"/>
        <v>64.894243658275983</v>
      </c>
      <c r="EV80" s="27">
        <f t="shared" si="656"/>
        <v>64.894243658275983</v>
      </c>
      <c r="EW80" s="27">
        <f t="shared" si="657"/>
        <v>64.894243658275983</v>
      </c>
      <c r="EX80" s="27">
        <f t="shared" si="658"/>
        <v>64.894243658275983</v>
      </c>
      <c r="EY80" s="27">
        <f t="shared" si="659"/>
        <v>64.894243658275983</v>
      </c>
      <c r="EZ80" s="27">
        <f t="shared" si="660"/>
        <v>64.894243658275983</v>
      </c>
      <c r="FA80" s="27">
        <f t="shared" si="661"/>
        <v>64.894243658275983</v>
      </c>
      <c r="FB80" s="27">
        <f t="shared" si="662"/>
        <v>64.894243658275983</v>
      </c>
      <c r="FD80" s="27">
        <f t="shared" si="663"/>
        <v>64.894243658275983</v>
      </c>
      <c r="FE80" s="27">
        <f t="shared" si="664"/>
        <v>64.894243658275983</v>
      </c>
      <c r="FF80" s="27">
        <f t="shared" si="665"/>
        <v>64.894243658275983</v>
      </c>
      <c r="FG80" s="27">
        <f t="shared" si="666"/>
        <v>64.894243658275983</v>
      </c>
      <c r="FH80" s="27">
        <f t="shared" si="667"/>
        <v>64.894243658275983</v>
      </c>
      <c r="FI80" s="27">
        <f t="shared" si="668"/>
        <v>64.894243658275983</v>
      </c>
      <c r="FJ80" s="27">
        <f t="shared" si="669"/>
        <v>64.894243658275983</v>
      </c>
      <c r="FN80" s="27">
        <f t="shared" si="670"/>
        <v>64.894243658275983</v>
      </c>
      <c r="FO80" s="27">
        <f t="shared" si="671"/>
        <v>64.894243658275983</v>
      </c>
      <c r="FP80" s="27">
        <f t="shared" si="672"/>
        <v>64.894243658275983</v>
      </c>
      <c r="FQ80" s="27">
        <f t="shared" si="673"/>
        <v>64.894243658275983</v>
      </c>
      <c r="FR80" s="27">
        <f t="shared" si="674"/>
        <v>64.894243658275983</v>
      </c>
      <c r="FS80" s="27">
        <f t="shared" si="675"/>
        <v>64.894243658275983</v>
      </c>
      <c r="FT80" s="27">
        <f t="shared" si="676"/>
        <v>64.894243658275983</v>
      </c>
      <c r="FV80" s="27">
        <f t="shared" si="677"/>
        <v>64.894243658275983</v>
      </c>
      <c r="FW80" s="27">
        <f t="shared" si="678"/>
        <v>64.894243658275983</v>
      </c>
      <c r="FX80" s="27">
        <f t="shared" si="679"/>
        <v>64.894243658275983</v>
      </c>
      <c r="FY80" s="27">
        <f t="shared" si="680"/>
        <v>64.894243658275983</v>
      </c>
      <c r="FZ80" s="27">
        <f t="shared" si="681"/>
        <v>64.894243658275983</v>
      </c>
      <c r="GA80" s="27">
        <f t="shared" si="682"/>
        <v>64.894243658275983</v>
      </c>
      <c r="GB80" s="27">
        <f t="shared" si="683"/>
        <v>64.894243658275983</v>
      </c>
      <c r="GD80" s="27">
        <f t="shared" si="684"/>
        <v>64.894243658275983</v>
      </c>
      <c r="GE80" s="27">
        <f t="shared" si="685"/>
        <v>64.894243658275983</v>
      </c>
      <c r="GF80" s="27">
        <f t="shared" si="686"/>
        <v>64.894243658275983</v>
      </c>
      <c r="GG80" s="27">
        <f t="shared" si="687"/>
        <v>64.894243658275983</v>
      </c>
      <c r="GH80" s="27">
        <f t="shared" si="688"/>
        <v>64.894243658275983</v>
      </c>
      <c r="GI80" s="27">
        <f t="shared" si="689"/>
        <v>64.894243658275983</v>
      </c>
      <c r="GJ80" s="27">
        <f t="shared" si="690"/>
        <v>64.894243658275983</v>
      </c>
      <c r="GN80" s="27">
        <f t="shared" si="691"/>
        <v>64.894243658275983</v>
      </c>
      <c r="GO80" s="27">
        <f t="shared" si="692"/>
        <v>64.894243658275983</v>
      </c>
      <c r="GP80" s="27">
        <f t="shared" si="693"/>
        <v>64.894243658275983</v>
      </c>
      <c r="GQ80" s="27">
        <f t="shared" si="694"/>
        <v>64.894243658275983</v>
      </c>
      <c r="GR80" s="27">
        <f t="shared" si="695"/>
        <v>64.894243658275983</v>
      </c>
      <c r="GS80" s="27">
        <f t="shared" si="696"/>
        <v>64.894243658275983</v>
      </c>
      <c r="GT80" s="27">
        <f t="shared" si="697"/>
        <v>64.894243658275983</v>
      </c>
      <c r="GV80" s="27">
        <f t="shared" si="698"/>
        <v>64.894243658275983</v>
      </c>
      <c r="GW80" s="27">
        <f t="shared" si="699"/>
        <v>64.894243658275983</v>
      </c>
      <c r="GX80" s="27">
        <f t="shared" si="700"/>
        <v>64.894243658275983</v>
      </c>
      <c r="GY80" s="27">
        <f t="shared" si="701"/>
        <v>64.894243658275983</v>
      </c>
      <c r="GZ80" s="27">
        <f t="shared" si="702"/>
        <v>64.894243658275983</v>
      </c>
      <c r="HA80" s="27">
        <f t="shared" si="703"/>
        <v>64.894243658275983</v>
      </c>
      <c r="HB80" s="27">
        <f t="shared" si="704"/>
        <v>64.894243658275983</v>
      </c>
      <c r="HD80" s="27">
        <f t="shared" si="705"/>
        <v>64.894243658275983</v>
      </c>
      <c r="HE80" s="27">
        <f t="shared" si="706"/>
        <v>64.894243658275983</v>
      </c>
      <c r="HF80" s="27">
        <f t="shared" si="707"/>
        <v>64.894243658275983</v>
      </c>
      <c r="HG80" s="27">
        <f t="shared" si="708"/>
        <v>64.894243658275983</v>
      </c>
      <c r="HH80" s="27">
        <f t="shared" si="709"/>
        <v>64.894243658275983</v>
      </c>
      <c r="HI80" s="27">
        <f t="shared" si="710"/>
        <v>64.894243658275983</v>
      </c>
      <c r="HJ80" s="27">
        <f t="shared" si="711"/>
        <v>64.894243658275983</v>
      </c>
      <c r="HN80" s="27">
        <f t="shared" si="712"/>
        <v>64.894243658275983</v>
      </c>
      <c r="HO80" s="27">
        <f t="shared" si="713"/>
        <v>64.894243658275983</v>
      </c>
      <c r="HP80" s="27">
        <f t="shared" si="714"/>
        <v>64.894243658275983</v>
      </c>
      <c r="HQ80" s="27">
        <f t="shared" si="715"/>
        <v>64.894243658275983</v>
      </c>
      <c r="HR80" s="27">
        <f t="shared" si="716"/>
        <v>64.894243658275983</v>
      </c>
      <c r="HS80" s="27">
        <f t="shared" si="717"/>
        <v>64.894243658275983</v>
      </c>
      <c r="HT80" s="27">
        <f t="shared" si="718"/>
        <v>64.894243658275983</v>
      </c>
      <c r="HV80" s="27">
        <f t="shared" si="719"/>
        <v>64.894243658275983</v>
      </c>
      <c r="HW80" s="27">
        <f t="shared" si="720"/>
        <v>64.894243658275983</v>
      </c>
      <c r="HX80" s="27">
        <f t="shared" si="721"/>
        <v>64.894243658275983</v>
      </c>
      <c r="HY80" s="27">
        <f t="shared" si="722"/>
        <v>64.894243658275983</v>
      </c>
      <c r="HZ80" s="27">
        <f t="shared" si="723"/>
        <v>64.894243658275983</v>
      </c>
      <c r="IA80" s="27">
        <f t="shared" si="724"/>
        <v>64.894243658275983</v>
      </c>
      <c r="IB80" s="27">
        <f t="shared" si="725"/>
        <v>64.894243658275983</v>
      </c>
      <c r="ID80" s="27">
        <f t="shared" si="726"/>
        <v>64.894243658275983</v>
      </c>
      <c r="IE80" s="27">
        <f t="shared" si="727"/>
        <v>64.894243658275983</v>
      </c>
      <c r="IF80" s="27">
        <f t="shared" si="728"/>
        <v>64.894243658275983</v>
      </c>
      <c r="IG80" s="27">
        <f t="shared" si="729"/>
        <v>64.894243658275983</v>
      </c>
      <c r="IH80" s="27">
        <f t="shared" si="730"/>
        <v>64.894243658275983</v>
      </c>
      <c r="II80" s="27">
        <f t="shared" si="731"/>
        <v>64.894243658275983</v>
      </c>
      <c r="IJ80" s="27">
        <f t="shared" si="732"/>
        <v>64.894243658275983</v>
      </c>
      <c r="IN80" s="27">
        <f t="shared" si="733"/>
        <v>64.894243658275983</v>
      </c>
      <c r="IO80" s="27">
        <f t="shared" si="734"/>
        <v>64.894243658275983</v>
      </c>
      <c r="IP80" s="27">
        <f t="shared" si="735"/>
        <v>64.894243658275983</v>
      </c>
      <c r="IQ80" s="27">
        <f t="shared" si="736"/>
        <v>64.894243658275983</v>
      </c>
      <c r="IR80" s="27">
        <f t="shared" si="737"/>
        <v>64.894243658275983</v>
      </c>
      <c r="IS80" s="27">
        <f t="shared" si="738"/>
        <v>64.894243658275983</v>
      </c>
      <c r="IT80" s="27">
        <f t="shared" si="739"/>
        <v>64.894243658275983</v>
      </c>
      <c r="IV80" s="27">
        <f t="shared" si="740"/>
        <v>64.894243658275983</v>
      </c>
      <c r="IW80" s="27">
        <f t="shared" si="741"/>
        <v>64.894243658275983</v>
      </c>
      <c r="IX80" s="27">
        <f t="shared" si="742"/>
        <v>64.894243658275983</v>
      </c>
      <c r="IY80" s="27">
        <f t="shared" si="743"/>
        <v>64.894243658275983</v>
      </c>
      <c r="IZ80" s="27">
        <f t="shared" si="744"/>
        <v>64.894243658275983</v>
      </c>
      <c r="JA80" s="27">
        <f t="shared" si="745"/>
        <v>64.894243658275983</v>
      </c>
      <c r="JB80" s="27">
        <f t="shared" si="746"/>
        <v>64.894243658275983</v>
      </c>
      <c r="JD80" s="27">
        <f t="shared" si="747"/>
        <v>64.894243658275983</v>
      </c>
      <c r="JE80" s="27">
        <f t="shared" si="748"/>
        <v>64.894243658275983</v>
      </c>
      <c r="JF80" s="27">
        <f t="shared" si="749"/>
        <v>64.894243658275983</v>
      </c>
      <c r="JG80" s="27">
        <f t="shared" si="750"/>
        <v>64.894243658275983</v>
      </c>
      <c r="JH80" s="27">
        <f t="shared" si="751"/>
        <v>64.894243658275983</v>
      </c>
      <c r="JI80" s="27">
        <f t="shared" si="752"/>
        <v>64.894243658275983</v>
      </c>
      <c r="JJ80" s="27">
        <f t="shared" si="753"/>
        <v>64.894243658275983</v>
      </c>
      <c r="JN80" s="27">
        <f t="shared" si="754"/>
        <v>64.894243658275983</v>
      </c>
      <c r="JO80" s="27">
        <f t="shared" si="755"/>
        <v>64.894243658275983</v>
      </c>
      <c r="JP80" s="27">
        <f t="shared" si="756"/>
        <v>64.894243658275983</v>
      </c>
      <c r="JQ80" s="27">
        <f t="shared" si="757"/>
        <v>64.894243658275983</v>
      </c>
      <c r="JR80" s="27">
        <f t="shared" si="758"/>
        <v>64.894243658275983</v>
      </c>
      <c r="JS80" s="27">
        <f t="shared" si="759"/>
        <v>64.894243658275983</v>
      </c>
      <c r="JT80" s="27">
        <f t="shared" si="760"/>
        <v>64.894243658275983</v>
      </c>
      <c r="JV80" s="27">
        <f t="shared" si="761"/>
        <v>64.894243658275983</v>
      </c>
      <c r="JW80" s="27">
        <f t="shared" si="762"/>
        <v>64.894243658275983</v>
      </c>
      <c r="JX80" s="27">
        <f t="shared" si="763"/>
        <v>64.894243658275983</v>
      </c>
      <c r="JY80" s="27">
        <f t="shared" si="764"/>
        <v>64.894243658275983</v>
      </c>
      <c r="JZ80" s="27">
        <f t="shared" si="765"/>
        <v>64.894243658275983</v>
      </c>
      <c r="KA80" s="27">
        <f t="shared" si="766"/>
        <v>64.894243658275983</v>
      </c>
      <c r="KB80" s="27">
        <f t="shared" si="767"/>
        <v>64.894243658275983</v>
      </c>
      <c r="KD80" s="27">
        <f t="shared" si="768"/>
        <v>64.894243658275983</v>
      </c>
      <c r="KE80" s="27">
        <f t="shared" si="769"/>
        <v>64.894243658275983</v>
      </c>
      <c r="KF80" s="27">
        <f t="shared" si="770"/>
        <v>64.894243658275983</v>
      </c>
      <c r="KG80" s="27">
        <f t="shared" si="771"/>
        <v>64.894243658275983</v>
      </c>
      <c r="KH80" s="27">
        <f t="shared" si="772"/>
        <v>64.894243658275983</v>
      </c>
      <c r="KI80" s="27">
        <f t="shared" si="773"/>
        <v>64.894243658275983</v>
      </c>
      <c r="KJ80" s="27">
        <f t="shared" si="774"/>
        <v>64.894243658275983</v>
      </c>
    </row>
    <row r="81" spans="1:296" x14ac:dyDescent="0.35">
      <c r="A81" s="33" t="s">
        <v>113</v>
      </c>
      <c r="B81" s="33"/>
      <c r="C81" s="33" t="s">
        <v>105</v>
      </c>
      <c r="D81" s="33"/>
      <c r="E81" s="33"/>
      <c r="F81" t="s">
        <v>233</v>
      </c>
      <c r="G81" t="s">
        <v>233</v>
      </c>
      <c r="H81" t="s">
        <v>233</v>
      </c>
      <c r="I81" t="s">
        <v>233</v>
      </c>
      <c r="J81" t="s">
        <v>233</v>
      </c>
      <c r="K81" t="s">
        <v>233</v>
      </c>
      <c r="L81" t="s">
        <v>233</v>
      </c>
      <c r="M81" t="s">
        <v>233</v>
      </c>
      <c r="N81" s="27">
        <f>[14]TRAC_rates!F89</f>
        <v>0</v>
      </c>
      <c r="O81" s="27">
        <f>[14]TRAC_rates!G89</f>
        <v>0</v>
      </c>
      <c r="P81" s="27">
        <f>[14]TRAC_rates!H89</f>
        <v>0</v>
      </c>
      <c r="Q81" s="27">
        <f>[14]TRAC_rates!I89</f>
        <v>0</v>
      </c>
      <c r="R81" s="27">
        <f>[14]TRAC_rates!J89</f>
        <v>0</v>
      </c>
      <c r="S81" s="27">
        <f>[14]TRAC_rates!K89</f>
        <v>0</v>
      </c>
      <c r="T81" s="27">
        <f>[14]TRAC_rates!L89</f>
        <v>0</v>
      </c>
      <c r="V81" s="27">
        <f>[14]TRAC_rates!N89</f>
        <v>0</v>
      </c>
      <c r="W81" s="27">
        <f>[14]TRAC_rates!O89</f>
        <v>0</v>
      </c>
      <c r="X81" s="27">
        <f>[14]TRAC_rates!P89</f>
        <v>0</v>
      </c>
      <c r="Y81" s="27">
        <f>[14]TRAC_rates!Q89</f>
        <v>0</v>
      </c>
      <c r="Z81" s="27">
        <f>[14]TRAC_rates!R89</f>
        <v>0</v>
      </c>
      <c r="AA81" s="27">
        <f>[14]TRAC_rates!S89</f>
        <v>0</v>
      </c>
      <c r="AB81" s="27">
        <f>[14]TRAC_rates!T89</f>
        <v>0</v>
      </c>
      <c r="AD81" s="27">
        <f>[14]TRAC_rates!V89</f>
        <v>0</v>
      </c>
      <c r="AE81" s="27">
        <f>[14]TRAC_rates!W89</f>
        <v>0</v>
      </c>
      <c r="AF81" s="27">
        <f>[14]TRAC_rates!X89</f>
        <v>0</v>
      </c>
      <c r="AG81" s="27">
        <f>[14]TRAC_rates!Y89</f>
        <v>0</v>
      </c>
      <c r="AH81" s="27">
        <f>[14]TRAC_rates!Z89</f>
        <v>0</v>
      </c>
      <c r="AI81" s="27">
        <f>[14]TRAC_rates!AA89</f>
        <v>0</v>
      </c>
      <c r="AJ81" s="27">
        <f>[14]TRAC_rates!AB89</f>
        <v>0</v>
      </c>
      <c r="AN81" s="27">
        <f t="shared" si="565"/>
        <v>0</v>
      </c>
      <c r="AO81" s="27">
        <f t="shared" si="566"/>
        <v>0</v>
      </c>
      <c r="AP81" s="27">
        <f t="shared" si="567"/>
        <v>0</v>
      </c>
      <c r="AQ81" s="27">
        <f t="shared" si="568"/>
        <v>0</v>
      </c>
      <c r="AR81" s="27">
        <f t="shared" si="569"/>
        <v>0</v>
      </c>
      <c r="AS81" s="27">
        <f t="shared" si="570"/>
        <v>0</v>
      </c>
      <c r="AT81" s="27">
        <f t="shared" si="571"/>
        <v>0</v>
      </c>
      <c r="AV81" s="27">
        <f t="shared" si="572"/>
        <v>0</v>
      </c>
      <c r="AW81" s="27">
        <f t="shared" si="573"/>
        <v>0</v>
      </c>
      <c r="AX81" s="27">
        <f t="shared" si="574"/>
        <v>0</v>
      </c>
      <c r="AY81" s="27">
        <f t="shared" si="575"/>
        <v>0</v>
      </c>
      <c r="AZ81" s="27">
        <f t="shared" si="576"/>
        <v>0</v>
      </c>
      <c r="BA81" s="27">
        <f t="shared" si="577"/>
        <v>0</v>
      </c>
      <c r="BB81" s="27">
        <f t="shared" si="578"/>
        <v>0</v>
      </c>
      <c r="BD81" s="27">
        <f t="shared" si="579"/>
        <v>0</v>
      </c>
      <c r="BE81" s="27">
        <f t="shared" si="580"/>
        <v>0</v>
      </c>
      <c r="BF81" s="27">
        <f t="shared" si="581"/>
        <v>0</v>
      </c>
      <c r="BG81" s="27">
        <f t="shared" si="582"/>
        <v>0</v>
      </c>
      <c r="BH81" s="27">
        <f t="shared" si="583"/>
        <v>0</v>
      </c>
      <c r="BI81" s="27">
        <f t="shared" si="584"/>
        <v>0</v>
      </c>
      <c r="BJ81" s="27">
        <f t="shared" si="585"/>
        <v>0</v>
      </c>
      <c r="BN81" s="27">
        <f t="shared" si="586"/>
        <v>0</v>
      </c>
      <c r="BO81" s="27">
        <f t="shared" si="587"/>
        <v>0</v>
      </c>
      <c r="BP81" s="27">
        <f t="shared" si="588"/>
        <v>0</v>
      </c>
      <c r="BQ81" s="27">
        <f t="shared" si="589"/>
        <v>0</v>
      </c>
      <c r="BR81" s="27">
        <f t="shared" si="590"/>
        <v>0</v>
      </c>
      <c r="BS81" s="27">
        <f t="shared" si="591"/>
        <v>0</v>
      </c>
      <c r="BT81" s="27">
        <f t="shared" si="592"/>
        <v>0</v>
      </c>
      <c r="BV81" s="27">
        <f t="shared" si="593"/>
        <v>0</v>
      </c>
      <c r="BW81" s="27">
        <f t="shared" si="594"/>
        <v>0</v>
      </c>
      <c r="BX81" s="27">
        <f t="shared" si="595"/>
        <v>0</v>
      </c>
      <c r="BY81" s="27">
        <f t="shared" si="596"/>
        <v>0</v>
      </c>
      <c r="BZ81" s="27">
        <f t="shared" si="597"/>
        <v>0</v>
      </c>
      <c r="CA81" s="27">
        <f t="shared" si="598"/>
        <v>0</v>
      </c>
      <c r="CB81" s="27">
        <f t="shared" si="599"/>
        <v>0</v>
      </c>
      <c r="CD81" s="27">
        <f t="shared" si="600"/>
        <v>0</v>
      </c>
      <c r="CE81" s="27">
        <f t="shared" si="601"/>
        <v>0</v>
      </c>
      <c r="CF81" s="27">
        <f t="shared" si="602"/>
        <v>0</v>
      </c>
      <c r="CG81" s="27">
        <f t="shared" si="603"/>
        <v>0</v>
      </c>
      <c r="CH81" s="27">
        <f t="shared" si="604"/>
        <v>0</v>
      </c>
      <c r="CI81" s="27">
        <f t="shared" si="605"/>
        <v>0</v>
      </c>
      <c r="CJ81" s="27">
        <f t="shared" si="606"/>
        <v>0</v>
      </c>
      <c r="CN81" s="27">
        <f t="shared" si="607"/>
        <v>0</v>
      </c>
      <c r="CO81" s="27">
        <f t="shared" si="608"/>
        <v>0</v>
      </c>
      <c r="CP81" s="27">
        <f t="shared" si="609"/>
        <v>0</v>
      </c>
      <c r="CQ81" s="27">
        <f t="shared" si="610"/>
        <v>0</v>
      </c>
      <c r="CR81" s="27">
        <f t="shared" si="611"/>
        <v>0</v>
      </c>
      <c r="CS81" s="27">
        <f t="shared" si="612"/>
        <v>0</v>
      </c>
      <c r="CT81" s="27">
        <f t="shared" si="613"/>
        <v>0</v>
      </c>
      <c r="CV81" s="27">
        <f t="shared" si="614"/>
        <v>0</v>
      </c>
      <c r="CW81" s="27">
        <f t="shared" si="615"/>
        <v>0</v>
      </c>
      <c r="CX81" s="27">
        <f t="shared" si="616"/>
        <v>0</v>
      </c>
      <c r="CY81" s="27">
        <f t="shared" si="617"/>
        <v>0</v>
      </c>
      <c r="CZ81" s="27">
        <f t="shared" si="618"/>
        <v>0</v>
      </c>
      <c r="DA81" s="27">
        <f t="shared" si="619"/>
        <v>0</v>
      </c>
      <c r="DB81" s="27">
        <f t="shared" si="620"/>
        <v>0</v>
      </c>
      <c r="DD81" s="27">
        <f t="shared" si="621"/>
        <v>0</v>
      </c>
      <c r="DE81" s="27">
        <f t="shared" si="622"/>
        <v>0</v>
      </c>
      <c r="DF81" s="27">
        <f t="shared" si="623"/>
        <v>0</v>
      </c>
      <c r="DG81" s="27">
        <f t="shared" si="624"/>
        <v>0</v>
      </c>
      <c r="DH81" s="27">
        <f t="shared" si="625"/>
        <v>0</v>
      </c>
      <c r="DI81" s="27">
        <f t="shared" si="626"/>
        <v>0</v>
      </c>
      <c r="DJ81" s="27">
        <f t="shared" si="627"/>
        <v>0</v>
      </c>
      <c r="DN81" s="27">
        <f t="shared" si="628"/>
        <v>0</v>
      </c>
      <c r="DO81" s="27">
        <f t="shared" si="629"/>
        <v>0</v>
      </c>
      <c r="DP81" s="27">
        <f t="shared" si="630"/>
        <v>0</v>
      </c>
      <c r="DQ81" s="27">
        <f t="shared" si="631"/>
        <v>0</v>
      </c>
      <c r="DR81" s="27">
        <f t="shared" si="632"/>
        <v>0</v>
      </c>
      <c r="DS81" s="27">
        <f t="shared" si="633"/>
        <v>0</v>
      </c>
      <c r="DT81" s="27">
        <f t="shared" si="634"/>
        <v>0</v>
      </c>
      <c r="DV81" s="27">
        <f t="shared" si="635"/>
        <v>0</v>
      </c>
      <c r="DW81" s="27">
        <f t="shared" si="636"/>
        <v>0</v>
      </c>
      <c r="DX81" s="27">
        <f t="shared" si="637"/>
        <v>0</v>
      </c>
      <c r="DY81" s="27">
        <f t="shared" si="638"/>
        <v>0</v>
      </c>
      <c r="DZ81" s="27">
        <f t="shared" si="639"/>
        <v>0</v>
      </c>
      <c r="EA81" s="27">
        <f t="shared" si="640"/>
        <v>0</v>
      </c>
      <c r="EB81" s="27">
        <f t="shared" si="641"/>
        <v>0</v>
      </c>
      <c r="ED81" s="27">
        <f t="shared" si="642"/>
        <v>0</v>
      </c>
      <c r="EE81" s="27">
        <f t="shared" si="643"/>
        <v>0</v>
      </c>
      <c r="EF81" s="27">
        <f t="shared" si="644"/>
        <v>0</v>
      </c>
      <c r="EG81" s="27">
        <f t="shared" si="645"/>
        <v>0</v>
      </c>
      <c r="EH81" s="27">
        <f t="shared" si="646"/>
        <v>0</v>
      </c>
      <c r="EI81" s="27">
        <f t="shared" si="647"/>
        <v>0</v>
      </c>
      <c r="EJ81" s="27">
        <f t="shared" si="648"/>
        <v>0</v>
      </c>
      <c r="EN81" s="27">
        <f t="shared" si="649"/>
        <v>0</v>
      </c>
      <c r="EO81" s="27">
        <f t="shared" si="650"/>
        <v>0</v>
      </c>
      <c r="EP81" s="27">
        <f t="shared" si="651"/>
        <v>0</v>
      </c>
      <c r="EQ81" s="27">
        <f t="shared" si="652"/>
        <v>0</v>
      </c>
      <c r="ER81" s="27">
        <f t="shared" si="653"/>
        <v>0</v>
      </c>
      <c r="ES81" s="27">
        <f t="shared" si="654"/>
        <v>0</v>
      </c>
      <c r="ET81" s="27">
        <f t="shared" si="655"/>
        <v>0</v>
      </c>
      <c r="EV81" s="27">
        <f t="shared" si="656"/>
        <v>0</v>
      </c>
      <c r="EW81" s="27">
        <f t="shared" si="657"/>
        <v>0</v>
      </c>
      <c r="EX81" s="27">
        <f t="shared" si="658"/>
        <v>0</v>
      </c>
      <c r="EY81" s="27">
        <f t="shared" si="659"/>
        <v>0</v>
      </c>
      <c r="EZ81" s="27">
        <f t="shared" si="660"/>
        <v>0</v>
      </c>
      <c r="FA81" s="27">
        <f t="shared" si="661"/>
        <v>0</v>
      </c>
      <c r="FB81" s="27">
        <f t="shared" si="662"/>
        <v>0</v>
      </c>
      <c r="FD81" s="27">
        <f t="shared" si="663"/>
        <v>0</v>
      </c>
      <c r="FE81" s="27">
        <f t="shared" si="664"/>
        <v>0</v>
      </c>
      <c r="FF81" s="27">
        <f t="shared" si="665"/>
        <v>0</v>
      </c>
      <c r="FG81" s="27">
        <f t="shared" si="666"/>
        <v>0</v>
      </c>
      <c r="FH81" s="27">
        <f t="shared" si="667"/>
        <v>0</v>
      </c>
      <c r="FI81" s="27">
        <f t="shared" si="668"/>
        <v>0</v>
      </c>
      <c r="FJ81" s="27">
        <f t="shared" si="669"/>
        <v>0</v>
      </c>
      <c r="FN81" s="27">
        <f t="shared" si="670"/>
        <v>0</v>
      </c>
      <c r="FO81" s="27">
        <f t="shared" si="671"/>
        <v>0</v>
      </c>
      <c r="FP81" s="27">
        <f t="shared" si="672"/>
        <v>0</v>
      </c>
      <c r="FQ81" s="27">
        <f t="shared" si="673"/>
        <v>0</v>
      </c>
      <c r="FR81" s="27">
        <f t="shared" si="674"/>
        <v>0</v>
      </c>
      <c r="FS81" s="27">
        <f t="shared" si="675"/>
        <v>0</v>
      </c>
      <c r="FT81" s="27">
        <f t="shared" si="676"/>
        <v>0</v>
      </c>
      <c r="FV81" s="27">
        <f t="shared" si="677"/>
        <v>0</v>
      </c>
      <c r="FW81" s="27">
        <f t="shared" si="678"/>
        <v>0</v>
      </c>
      <c r="FX81" s="27">
        <f t="shared" si="679"/>
        <v>0</v>
      </c>
      <c r="FY81" s="27">
        <f t="shared" si="680"/>
        <v>0</v>
      </c>
      <c r="FZ81" s="27">
        <f t="shared" si="681"/>
        <v>0</v>
      </c>
      <c r="GA81" s="27">
        <f t="shared" si="682"/>
        <v>0</v>
      </c>
      <c r="GB81" s="27">
        <f t="shared" si="683"/>
        <v>0</v>
      </c>
      <c r="GD81" s="27">
        <f t="shared" si="684"/>
        <v>0</v>
      </c>
      <c r="GE81" s="27">
        <f t="shared" si="685"/>
        <v>0</v>
      </c>
      <c r="GF81" s="27">
        <f t="shared" si="686"/>
        <v>0</v>
      </c>
      <c r="GG81" s="27">
        <f t="shared" si="687"/>
        <v>0</v>
      </c>
      <c r="GH81" s="27">
        <f t="shared" si="688"/>
        <v>0</v>
      </c>
      <c r="GI81" s="27">
        <f t="shared" si="689"/>
        <v>0</v>
      </c>
      <c r="GJ81" s="27">
        <f t="shared" si="690"/>
        <v>0</v>
      </c>
      <c r="GN81" s="27">
        <f t="shared" si="691"/>
        <v>0</v>
      </c>
      <c r="GO81" s="27">
        <f t="shared" si="692"/>
        <v>0</v>
      </c>
      <c r="GP81" s="27">
        <f t="shared" si="693"/>
        <v>0</v>
      </c>
      <c r="GQ81" s="27">
        <f t="shared" si="694"/>
        <v>0</v>
      </c>
      <c r="GR81" s="27">
        <f t="shared" si="695"/>
        <v>0</v>
      </c>
      <c r="GS81" s="27">
        <f t="shared" si="696"/>
        <v>0</v>
      </c>
      <c r="GT81" s="27">
        <f t="shared" si="697"/>
        <v>0</v>
      </c>
      <c r="GV81" s="27">
        <f t="shared" si="698"/>
        <v>0</v>
      </c>
      <c r="GW81" s="27">
        <f t="shared" si="699"/>
        <v>0</v>
      </c>
      <c r="GX81" s="27">
        <f t="shared" si="700"/>
        <v>0</v>
      </c>
      <c r="GY81" s="27">
        <f t="shared" si="701"/>
        <v>0</v>
      </c>
      <c r="GZ81" s="27">
        <f t="shared" si="702"/>
        <v>0</v>
      </c>
      <c r="HA81" s="27">
        <f t="shared" si="703"/>
        <v>0</v>
      </c>
      <c r="HB81" s="27">
        <f t="shared" si="704"/>
        <v>0</v>
      </c>
      <c r="HD81" s="27">
        <f t="shared" si="705"/>
        <v>0</v>
      </c>
      <c r="HE81" s="27">
        <f t="shared" si="706"/>
        <v>0</v>
      </c>
      <c r="HF81" s="27">
        <f t="shared" si="707"/>
        <v>0</v>
      </c>
      <c r="HG81" s="27">
        <f t="shared" si="708"/>
        <v>0</v>
      </c>
      <c r="HH81" s="27">
        <f t="shared" si="709"/>
        <v>0</v>
      </c>
      <c r="HI81" s="27">
        <f t="shared" si="710"/>
        <v>0</v>
      </c>
      <c r="HJ81" s="27">
        <f t="shared" si="711"/>
        <v>0</v>
      </c>
      <c r="HN81" s="27">
        <f t="shared" si="712"/>
        <v>0</v>
      </c>
      <c r="HO81" s="27">
        <f t="shared" si="713"/>
        <v>0</v>
      </c>
      <c r="HP81" s="27">
        <f t="shared" si="714"/>
        <v>0</v>
      </c>
      <c r="HQ81" s="27">
        <f t="shared" si="715"/>
        <v>0</v>
      </c>
      <c r="HR81" s="27">
        <f t="shared" si="716"/>
        <v>0</v>
      </c>
      <c r="HS81" s="27">
        <f t="shared" si="717"/>
        <v>0</v>
      </c>
      <c r="HT81" s="27">
        <f t="shared" si="718"/>
        <v>0</v>
      </c>
      <c r="HV81" s="27">
        <f t="shared" si="719"/>
        <v>0</v>
      </c>
      <c r="HW81" s="27">
        <f t="shared" si="720"/>
        <v>0</v>
      </c>
      <c r="HX81" s="27">
        <f t="shared" si="721"/>
        <v>0</v>
      </c>
      <c r="HY81" s="27">
        <f t="shared" si="722"/>
        <v>0</v>
      </c>
      <c r="HZ81" s="27">
        <f t="shared" si="723"/>
        <v>0</v>
      </c>
      <c r="IA81" s="27">
        <f t="shared" si="724"/>
        <v>0</v>
      </c>
      <c r="IB81" s="27">
        <f t="shared" si="725"/>
        <v>0</v>
      </c>
      <c r="ID81" s="27">
        <f t="shared" si="726"/>
        <v>0</v>
      </c>
      <c r="IE81" s="27">
        <f t="shared" si="727"/>
        <v>0</v>
      </c>
      <c r="IF81" s="27">
        <f t="shared" si="728"/>
        <v>0</v>
      </c>
      <c r="IG81" s="27">
        <f t="shared" si="729"/>
        <v>0</v>
      </c>
      <c r="IH81" s="27">
        <f t="shared" si="730"/>
        <v>0</v>
      </c>
      <c r="II81" s="27">
        <f t="shared" si="731"/>
        <v>0</v>
      </c>
      <c r="IJ81" s="27">
        <f t="shared" si="732"/>
        <v>0</v>
      </c>
      <c r="IN81" s="27">
        <f t="shared" si="733"/>
        <v>0</v>
      </c>
      <c r="IO81" s="27">
        <f t="shared" si="734"/>
        <v>0</v>
      </c>
      <c r="IP81" s="27">
        <f t="shared" si="735"/>
        <v>0</v>
      </c>
      <c r="IQ81" s="27">
        <f t="shared" si="736"/>
        <v>0</v>
      </c>
      <c r="IR81" s="27">
        <f t="shared" si="737"/>
        <v>0</v>
      </c>
      <c r="IS81" s="27">
        <f t="shared" si="738"/>
        <v>0</v>
      </c>
      <c r="IT81" s="27">
        <f t="shared" si="739"/>
        <v>0</v>
      </c>
      <c r="IV81" s="27">
        <f t="shared" si="740"/>
        <v>0</v>
      </c>
      <c r="IW81" s="27">
        <f t="shared" si="741"/>
        <v>0</v>
      </c>
      <c r="IX81" s="27">
        <f t="shared" si="742"/>
        <v>0</v>
      </c>
      <c r="IY81" s="27">
        <f t="shared" si="743"/>
        <v>0</v>
      </c>
      <c r="IZ81" s="27">
        <f t="shared" si="744"/>
        <v>0</v>
      </c>
      <c r="JA81" s="27">
        <f t="shared" si="745"/>
        <v>0</v>
      </c>
      <c r="JB81" s="27">
        <f t="shared" si="746"/>
        <v>0</v>
      </c>
      <c r="JD81" s="27">
        <f t="shared" si="747"/>
        <v>0</v>
      </c>
      <c r="JE81" s="27">
        <f t="shared" si="748"/>
        <v>0</v>
      </c>
      <c r="JF81" s="27">
        <f t="shared" si="749"/>
        <v>0</v>
      </c>
      <c r="JG81" s="27">
        <f t="shared" si="750"/>
        <v>0</v>
      </c>
      <c r="JH81" s="27">
        <f t="shared" si="751"/>
        <v>0</v>
      </c>
      <c r="JI81" s="27">
        <f t="shared" si="752"/>
        <v>0</v>
      </c>
      <c r="JJ81" s="27">
        <f t="shared" si="753"/>
        <v>0</v>
      </c>
      <c r="JN81" s="27">
        <f t="shared" si="754"/>
        <v>0</v>
      </c>
      <c r="JO81" s="27">
        <f t="shared" si="755"/>
        <v>0</v>
      </c>
      <c r="JP81" s="27">
        <f t="shared" si="756"/>
        <v>0</v>
      </c>
      <c r="JQ81" s="27">
        <f t="shared" si="757"/>
        <v>0</v>
      </c>
      <c r="JR81" s="27">
        <f t="shared" si="758"/>
        <v>0</v>
      </c>
      <c r="JS81" s="27">
        <f t="shared" si="759"/>
        <v>0</v>
      </c>
      <c r="JT81" s="27">
        <f t="shared" si="760"/>
        <v>0</v>
      </c>
      <c r="JV81" s="27">
        <f t="shared" si="761"/>
        <v>0</v>
      </c>
      <c r="JW81" s="27">
        <f t="shared" si="762"/>
        <v>0</v>
      </c>
      <c r="JX81" s="27">
        <f t="shared" si="763"/>
        <v>0</v>
      </c>
      <c r="JY81" s="27">
        <f t="shared" si="764"/>
        <v>0</v>
      </c>
      <c r="JZ81" s="27">
        <f t="shared" si="765"/>
        <v>0</v>
      </c>
      <c r="KA81" s="27">
        <f t="shared" si="766"/>
        <v>0</v>
      </c>
      <c r="KB81" s="27">
        <f t="shared" si="767"/>
        <v>0</v>
      </c>
      <c r="KD81" s="27">
        <f t="shared" si="768"/>
        <v>0</v>
      </c>
      <c r="KE81" s="27">
        <f t="shared" si="769"/>
        <v>0</v>
      </c>
      <c r="KF81" s="27">
        <f t="shared" si="770"/>
        <v>0</v>
      </c>
      <c r="KG81" s="27">
        <f t="shared" si="771"/>
        <v>0</v>
      </c>
      <c r="KH81" s="27">
        <f t="shared" si="772"/>
        <v>0</v>
      </c>
      <c r="KI81" s="27">
        <f t="shared" si="773"/>
        <v>0</v>
      </c>
      <c r="KJ81" s="27">
        <f t="shared" si="774"/>
        <v>0</v>
      </c>
    </row>
    <row r="82" spans="1:296" x14ac:dyDescent="0.35">
      <c r="A82" s="33" t="s">
        <v>114</v>
      </c>
      <c r="B82" s="33"/>
      <c r="C82" s="33" t="s">
        <v>105</v>
      </c>
      <c r="D82" s="33"/>
      <c r="E82" s="33"/>
      <c r="F82" t="s">
        <v>233</v>
      </c>
      <c r="G82" t="s">
        <v>233</v>
      </c>
      <c r="H82" t="s">
        <v>233</v>
      </c>
      <c r="I82" t="s">
        <v>233</v>
      </c>
      <c r="J82" t="s">
        <v>233</v>
      </c>
      <c r="K82" t="s">
        <v>233</v>
      </c>
      <c r="L82" t="s">
        <v>47</v>
      </c>
      <c r="M82" t="s">
        <v>47</v>
      </c>
      <c r="N82" s="27">
        <f>[14]TRAC_rates!F90</f>
        <v>1242.5103955208801</v>
      </c>
      <c r="O82" s="27">
        <f>[14]TRAC_rates!G90</f>
        <v>1242.5103955208801</v>
      </c>
      <c r="P82" s="27">
        <f>[14]TRAC_rates!H90</f>
        <v>1242.5103955208801</v>
      </c>
      <c r="Q82" s="27">
        <f>[14]TRAC_rates!I90</f>
        <v>1242.5103955208801</v>
      </c>
      <c r="R82" s="27">
        <f>[14]TRAC_rates!J90</f>
        <v>1242.5103955208801</v>
      </c>
      <c r="S82" s="27">
        <f>[14]TRAC_rates!K90</f>
        <v>1242.5103955208801</v>
      </c>
      <c r="T82" s="27">
        <f>[14]TRAC_rates!L90</f>
        <v>1242.5103955208801</v>
      </c>
      <c r="V82" s="27">
        <f>[14]TRAC_rates!N90</f>
        <v>1242.5103955208801</v>
      </c>
      <c r="W82" s="27">
        <f>[14]TRAC_rates!O90</f>
        <v>1242.5103955208801</v>
      </c>
      <c r="X82" s="27">
        <f>[14]TRAC_rates!P90</f>
        <v>1242.5103955208801</v>
      </c>
      <c r="Y82" s="27">
        <f>[14]TRAC_rates!Q90</f>
        <v>1242.5103955208801</v>
      </c>
      <c r="Z82" s="27">
        <f>[14]TRAC_rates!R90</f>
        <v>1242.5103955208801</v>
      </c>
      <c r="AA82" s="27">
        <f>[14]TRAC_rates!S90</f>
        <v>1242.5103955208801</v>
      </c>
      <c r="AB82" s="27">
        <f>[14]TRAC_rates!T90</f>
        <v>1242.5103955208801</v>
      </c>
      <c r="AD82" s="27">
        <f>[14]TRAC_rates!V90</f>
        <v>1242.5103955208801</v>
      </c>
      <c r="AE82" s="27">
        <f>[14]TRAC_rates!W90</f>
        <v>1242.5103955208801</v>
      </c>
      <c r="AF82" s="27">
        <f>[14]TRAC_rates!X90</f>
        <v>1242.5103955208801</v>
      </c>
      <c r="AG82" s="27">
        <f>[14]TRAC_rates!Y90</f>
        <v>1242.5103955208801</v>
      </c>
      <c r="AH82" s="27">
        <f>[14]TRAC_rates!Z90</f>
        <v>1242.5103955208801</v>
      </c>
      <c r="AI82" s="27">
        <f>[14]TRAC_rates!AA90</f>
        <v>1242.5103955208801</v>
      </c>
      <c r="AJ82" s="27">
        <f>[14]TRAC_rates!AB90</f>
        <v>1242.5103955208801</v>
      </c>
      <c r="AN82" s="27">
        <f t="shared" si="565"/>
        <v>1242.5103955208801</v>
      </c>
      <c r="AO82" s="27">
        <f t="shared" si="566"/>
        <v>1242.5103955208801</v>
      </c>
      <c r="AP82" s="27">
        <f t="shared" si="567"/>
        <v>1242.5103955208801</v>
      </c>
      <c r="AQ82" s="27">
        <f t="shared" si="568"/>
        <v>1242.5103955208801</v>
      </c>
      <c r="AR82" s="27">
        <f t="shared" si="569"/>
        <v>1242.5103955208801</v>
      </c>
      <c r="AS82" s="27">
        <f t="shared" si="570"/>
        <v>1242.5103955208801</v>
      </c>
      <c r="AT82" s="27">
        <f t="shared" si="571"/>
        <v>1242.5103955208801</v>
      </c>
      <c r="AV82" s="27">
        <f t="shared" si="572"/>
        <v>1242.5103955208801</v>
      </c>
      <c r="AW82" s="27">
        <f t="shared" si="573"/>
        <v>1242.5103955208801</v>
      </c>
      <c r="AX82" s="27">
        <f t="shared" si="574"/>
        <v>1242.5103955208801</v>
      </c>
      <c r="AY82" s="27">
        <f t="shared" si="575"/>
        <v>1242.5103955208801</v>
      </c>
      <c r="AZ82" s="27">
        <f t="shared" si="576"/>
        <v>1242.5103955208801</v>
      </c>
      <c r="BA82" s="27">
        <f t="shared" si="577"/>
        <v>1242.5103955208801</v>
      </c>
      <c r="BB82" s="27">
        <f t="shared" si="578"/>
        <v>1242.5103955208801</v>
      </c>
      <c r="BD82" s="27">
        <f t="shared" si="579"/>
        <v>1242.5103955208801</v>
      </c>
      <c r="BE82" s="27">
        <f t="shared" si="580"/>
        <v>1242.5103955208801</v>
      </c>
      <c r="BF82" s="27">
        <f t="shared" si="581"/>
        <v>1242.5103955208801</v>
      </c>
      <c r="BG82" s="27">
        <f t="shared" si="582"/>
        <v>1242.5103955208801</v>
      </c>
      <c r="BH82" s="27">
        <f t="shared" si="583"/>
        <v>1242.5103955208801</v>
      </c>
      <c r="BI82" s="27">
        <f t="shared" si="584"/>
        <v>1242.5103955208801</v>
      </c>
      <c r="BJ82" s="27">
        <f t="shared" si="585"/>
        <v>1242.5103955208801</v>
      </c>
      <c r="BN82" s="27">
        <f t="shared" si="586"/>
        <v>1252.2237920577898</v>
      </c>
      <c r="BO82" s="27">
        <f t="shared" si="587"/>
        <v>1252.2237920577898</v>
      </c>
      <c r="BP82" s="27">
        <f t="shared" si="588"/>
        <v>1252.2237920577898</v>
      </c>
      <c r="BQ82" s="27">
        <f t="shared" si="589"/>
        <v>1252.2237920577898</v>
      </c>
      <c r="BR82" s="27">
        <f t="shared" si="590"/>
        <v>1252.2237920577898</v>
      </c>
      <c r="BS82" s="27">
        <f t="shared" si="591"/>
        <v>1252.2237920577898</v>
      </c>
      <c r="BT82" s="27">
        <f t="shared" si="592"/>
        <v>1252.2237920577898</v>
      </c>
      <c r="BV82" s="27">
        <f t="shared" si="593"/>
        <v>1252.2237920577898</v>
      </c>
      <c r="BW82" s="27">
        <f t="shared" si="594"/>
        <v>1252.2237920577898</v>
      </c>
      <c r="BX82" s="27">
        <f t="shared" si="595"/>
        <v>1252.2237920577898</v>
      </c>
      <c r="BY82" s="27">
        <f t="shared" si="596"/>
        <v>1252.2237920577898</v>
      </c>
      <c r="BZ82" s="27">
        <f t="shared" si="597"/>
        <v>1252.2237920577898</v>
      </c>
      <c r="CA82" s="27">
        <f t="shared" si="598"/>
        <v>1252.2237920577898</v>
      </c>
      <c r="CB82" s="27">
        <f t="shared" si="599"/>
        <v>1252.2237920577898</v>
      </c>
      <c r="CD82" s="27">
        <f t="shared" si="600"/>
        <v>1252.2237920577898</v>
      </c>
      <c r="CE82" s="27">
        <f t="shared" si="601"/>
        <v>1252.2237920577898</v>
      </c>
      <c r="CF82" s="27">
        <f t="shared" si="602"/>
        <v>1252.2237920577898</v>
      </c>
      <c r="CG82" s="27">
        <f t="shared" si="603"/>
        <v>1252.2237920577898</v>
      </c>
      <c r="CH82" s="27">
        <f t="shared" si="604"/>
        <v>1252.2237920577898</v>
      </c>
      <c r="CI82" s="27">
        <f t="shared" si="605"/>
        <v>1252.2237920577898</v>
      </c>
      <c r="CJ82" s="27">
        <f t="shared" si="606"/>
        <v>1252.2237920577898</v>
      </c>
      <c r="CN82" s="27">
        <f t="shared" si="607"/>
        <v>1170.1728212536095</v>
      </c>
      <c r="CO82" s="27">
        <f t="shared" si="608"/>
        <v>1170.1728212536095</v>
      </c>
      <c r="CP82" s="27">
        <f t="shared" si="609"/>
        <v>1170.1728212536095</v>
      </c>
      <c r="CQ82" s="27">
        <f t="shared" si="610"/>
        <v>1170.1728212536095</v>
      </c>
      <c r="CR82" s="27">
        <f t="shared" si="611"/>
        <v>1170.1728212536095</v>
      </c>
      <c r="CS82" s="27">
        <f t="shared" si="612"/>
        <v>1170.1728212536095</v>
      </c>
      <c r="CT82" s="27">
        <f t="shared" si="613"/>
        <v>1170.1728212536095</v>
      </c>
      <c r="CV82" s="27">
        <f t="shared" si="614"/>
        <v>1170.1728212536095</v>
      </c>
      <c r="CW82" s="27">
        <f t="shared" si="615"/>
        <v>1170.1728212536095</v>
      </c>
      <c r="CX82" s="27">
        <f t="shared" si="616"/>
        <v>1170.1728212536095</v>
      </c>
      <c r="CY82" s="27">
        <f t="shared" si="617"/>
        <v>1170.1728212536095</v>
      </c>
      <c r="CZ82" s="27">
        <f t="shared" si="618"/>
        <v>1170.1728212536095</v>
      </c>
      <c r="DA82" s="27">
        <f t="shared" si="619"/>
        <v>1170.1728212536095</v>
      </c>
      <c r="DB82" s="27">
        <f t="shared" si="620"/>
        <v>1170.1728212536095</v>
      </c>
      <c r="DD82" s="27">
        <f t="shared" si="621"/>
        <v>1170.1728212536095</v>
      </c>
      <c r="DE82" s="27">
        <f t="shared" si="622"/>
        <v>1170.1728212536095</v>
      </c>
      <c r="DF82" s="27">
        <f t="shared" si="623"/>
        <v>1170.1728212536095</v>
      </c>
      <c r="DG82" s="27">
        <f t="shared" si="624"/>
        <v>1170.1728212536095</v>
      </c>
      <c r="DH82" s="27">
        <f t="shared" si="625"/>
        <v>1170.1728212536095</v>
      </c>
      <c r="DI82" s="27">
        <f t="shared" si="626"/>
        <v>1170.1728212536095</v>
      </c>
      <c r="DJ82" s="27">
        <f t="shared" si="627"/>
        <v>1170.1728212536095</v>
      </c>
      <c r="DN82" s="27">
        <f t="shared" si="628"/>
        <v>1242.5103955208801</v>
      </c>
      <c r="DO82" s="27">
        <f t="shared" si="629"/>
        <v>1242.5103955208801</v>
      </c>
      <c r="DP82" s="27">
        <f t="shared" si="630"/>
        <v>1242.5103955208801</v>
      </c>
      <c r="DQ82" s="27">
        <f t="shared" si="631"/>
        <v>1242.5103955208801</v>
      </c>
      <c r="DR82" s="27">
        <f t="shared" si="632"/>
        <v>1242.5103955208801</v>
      </c>
      <c r="DS82" s="27">
        <f t="shared" si="633"/>
        <v>1242.5103955208801</v>
      </c>
      <c r="DT82" s="27">
        <f t="shared" si="634"/>
        <v>1242.5103955208801</v>
      </c>
      <c r="DV82" s="27">
        <f t="shared" si="635"/>
        <v>1242.5103955208801</v>
      </c>
      <c r="DW82" s="27">
        <f t="shared" si="636"/>
        <v>1242.5103955208801</v>
      </c>
      <c r="DX82" s="27">
        <f t="shared" si="637"/>
        <v>1242.5103955208801</v>
      </c>
      <c r="DY82" s="27">
        <f t="shared" si="638"/>
        <v>1242.5103955208801</v>
      </c>
      <c r="DZ82" s="27">
        <f t="shared" si="639"/>
        <v>1242.5103955208801</v>
      </c>
      <c r="EA82" s="27">
        <f t="shared" si="640"/>
        <v>1242.5103955208801</v>
      </c>
      <c r="EB82" s="27">
        <f t="shared" si="641"/>
        <v>1242.5103955208801</v>
      </c>
      <c r="ED82" s="27">
        <f t="shared" si="642"/>
        <v>1242.5103955208801</v>
      </c>
      <c r="EE82" s="27">
        <f t="shared" si="643"/>
        <v>1242.5103955208801</v>
      </c>
      <c r="EF82" s="27">
        <f t="shared" si="644"/>
        <v>1242.5103955208801</v>
      </c>
      <c r="EG82" s="27">
        <f t="shared" si="645"/>
        <v>1242.5103955208801</v>
      </c>
      <c r="EH82" s="27">
        <f t="shared" si="646"/>
        <v>1242.5103955208801</v>
      </c>
      <c r="EI82" s="27">
        <f t="shared" si="647"/>
        <v>1242.5103955208801</v>
      </c>
      <c r="EJ82" s="27">
        <f t="shared" si="648"/>
        <v>1242.5103955208801</v>
      </c>
      <c r="EN82" s="27">
        <f t="shared" si="649"/>
        <v>1252.2237920577898</v>
      </c>
      <c r="EO82" s="27">
        <f t="shared" si="650"/>
        <v>1252.2237920577898</v>
      </c>
      <c r="EP82" s="27">
        <f t="shared" si="651"/>
        <v>1252.2237920577898</v>
      </c>
      <c r="EQ82" s="27">
        <f t="shared" si="652"/>
        <v>1252.2237920577898</v>
      </c>
      <c r="ER82" s="27">
        <f t="shared" si="653"/>
        <v>1252.2237920577898</v>
      </c>
      <c r="ES82" s="27">
        <f t="shared" si="654"/>
        <v>1252.2237920577898</v>
      </c>
      <c r="ET82" s="27">
        <f t="shared" si="655"/>
        <v>1252.2237920577898</v>
      </c>
      <c r="EV82" s="27">
        <f t="shared" si="656"/>
        <v>1252.2237920577898</v>
      </c>
      <c r="EW82" s="27">
        <f t="shared" si="657"/>
        <v>1252.2237920577898</v>
      </c>
      <c r="EX82" s="27">
        <f t="shared" si="658"/>
        <v>1252.2237920577898</v>
      </c>
      <c r="EY82" s="27">
        <f t="shared" si="659"/>
        <v>1252.2237920577898</v>
      </c>
      <c r="EZ82" s="27">
        <f t="shared" si="660"/>
        <v>1252.2237920577898</v>
      </c>
      <c r="FA82" s="27">
        <f t="shared" si="661"/>
        <v>1252.2237920577898</v>
      </c>
      <c r="FB82" s="27">
        <f t="shared" si="662"/>
        <v>1252.2237920577898</v>
      </c>
      <c r="FD82" s="27">
        <f t="shared" si="663"/>
        <v>1252.2237920577898</v>
      </c>
      <c r="FE82" s="27">
        <f t="shared" si="664"/>
        <v>1252.2237920577898</v>
      </c>
      <c r="FF82" s="27">
        <f t="shared" si="665"/>
        <v>1252.2237920577898</v>
      </c>
      <c r="FG82" s="27">
        <f t="shared" si="666"/>
        <v>1252.2237920577898</v>
      </c>
      <c r="FH82" s="27">
        <f t="shared" si="667"/>
        <v>1252.2237920577898</v>
      </c>
      <c r="FI82" s="27">
        <f t="shared" si="668"/>
        <v>1252.2237920577898</v>
      </c>
      <c r="FJ82" s="27">
        <f t="shared" si="669"/>
        <v>1252.2237920577898</v>
      </c>
      <c r="FN82" s="27">
        <f t="shared" si="670"/>
        <v>1170.1728212536095</v>
      </c>
      <c r="FO82" s="27">
        <f t="shared" si="671"/>
        <v>1170.1728212536095</v>
      </c>
      <c r="FP82" s="27">
        <f t="shared" si="672"/>
        <v>1170.1728212536095</v>
      </c>
      <c r="FQ82" s="27">
        <f t="shared" si="673"/>
        <v>1170.1728212536095</v>
      </c>
      <c r="FR82" s="27">
        <f t="shared" si="674"/>
        <v>1170.1728212536095</v>
      </c>
      <c r="FS82" s="27">
        <f t="shared" si="675"/>
        <v>1170.1728212536095</v>
      </c>
      <c r="FT82" s="27">
        <f t="shared" si="676"/>
        <v>1170.1728212536095</v>
      </c>
      <c r="FV82" s="27">
        <f t="shared" si="677"/>
        <v>1170.1728212536095</v>
      </c>
      <c r="FW82" s="27">
        <f t="shared" si="678"/>
        <v>1170.1728212536095</v>
      </c>
      <c r="FX82" s="27">
        <f t="shared" si="679"/>
        <v>1170.1728212536095</v>
      </c>
      <c r="FY82" s="27">
        <f t="shared" si="680"/>
        <v>1170.1728212536095</v>
      </c>
      <c r="FZ82" s="27">
        <f t="shared" si="681"/>
        <v>1170.1728212536095</v>
      </c>
      <c r="GA82" s="27">
        <f t="shared" si="682"/>
        <v>1170.1728212536095</v>
      </c>
      <c r="GB82" s="27">
        <f t="shared" si="683"/>
        <v>1170.1728212536095</v>
      </c>
      <c r="GD82" s="27">
        <f t="shared" si="684"/>
        <v>1170.1728212536095</v>
      </c>
      <c r="GE82" s="27">
        <f t="shared" si="685"/>
        <v>1170.1728212536095</v>
      </c>
      <c r="GF82" s="27">
        <f t="shared" si="686"/>
        <v>1170.1728212536095</v>
      </c>
      <c r="GG82" s="27">
        <f t="shared" si="687"/>
        <v>1170.1728212536095</v>
      </c>
      <c r="GH82" s="27">
        <f t="shared" si="688"/>
        <v>1170.1728212536095</v>
      </c>
      <c r="GI82" s="27">
        <f t="shared" si="689"/>
        <v>1170.1728212536095</v>
      </c>
      <c r="GJ82" s="27">
        <f t="shared" si="690"/>
        <v>1170.1728212536095</v>
      </c>
      <c r="GN82" s="27">
        <f t="shared" si="691"/>
        <v>1242.5103955208801</v>
      </c>
      <c r="GO82" s="27">
        <f t="shared" si="692"/>
        <v>1242.5103955208801</v>
      </c>
      <c r="GP82" s="27">
        <f t="shared" si="693"/>
        <v>1242.5103955208801</v>
      </c>
      <c r="GQ82" s="27">
        <f t="shared" si="694"/>
        <v>1242.5103955208801</v>
      </c>
      <c r="GR82" s="27">
        <f t="shared" si="695"/>
        <v>1242.5103955208801</v>
      </c>
      <c r="GS82" s="27">
        <f t="shared" si="696"/>
        <v>1242.5103955208801</v>
      </c>
      <c r="GT82" s="27">
        <f t="shared" si="697"/>
        <v>1242.5103955208801</v>
      </c>
      <c r="GV82" s="27">
        <f t="shared" si="698"/>
        <v>1242.5103955208801</v>
      </c>
      <c r="GW82" s="27">
        <f t="shared" si="699"/>
        <v>1242.5103955208801</v>
      </c>
      <c r="GX82" s="27">
        <f t="shared" si="700"/>
        <v>1242.5103955208801</v>
      </c>
      <c r="GY82" s="27">
        <f t="shared" si="701"/>
        <v>1242.5103955208801</v>
      </c>
      <c r="GZ82" s="27">
        <f t="shared" si="702"/>
        <v>1242.5103955208801</v>
      </c>
      <c r="HA82" s="27">
        <f t="shared" si="703"/>
        <v>1242.5103955208801</v>
      </c>
      <c r="HB82" s="27">
        <f t="shared" si="704"/>
        <v>1242.5103955208801</v>
      </c>
      <c r="HD82" s="27">
        <f t="shared" si="705"/>
        <v>1242.5103955208801</v>
      </c>
      <c r="HE82" s="27">
        <f t="shared" si="706"/>
        <v>1242.5103955208801</v>
      </c>
      <c r="HF82" s="27">
        <f t="shared" si="707"/>
        <v>1242.5103955208801</v>
      </c>
      <c r="HG82" s="27">
        <f t="shared" si="708"/>
        <v>1242.5103955208801</v>
      </c>
      <c r="HH82" s="27">
        <f t="shared" si="709"/>
        <v>1242.5103955208801</v>
      </c>
      <c r="HI82" s="27">
        <f t="shared" si="710"/>
        <v>1242.5103955208801</v>
      </c>
      <c r="HJ82" s="27">
        <f t="shared" si="711"/>
        <v>1242.5103955208801</v>
      </c>
      <c r="HN82" s="27">
        <f t="shared" si="712"/>
        <v>1242.5103955208801</v>
      </c>
      <c r="HO82" s="27">
        <f t="shared" si="713"/>
        <v>1242.5103955208801</v>
      </c>
      <c r="HP82" s="27">
        <f t="shared" si="714"/>
        <v>1242.5103955208801</v>
      </c>
      <c r="HQ82" s="27">
        <f t="shared" si="715"/>
        <v>1242.5103955208801</v>
      </c>
      <c r="HR82" s="27">
        <f t="shared" si="716"/>
        <v>1242.5103955208801</v>
      </c>
      <c r="HS82" s="27">
        <f t="shared" si="717"/>
        <v>1242.5103955208801</v>
      </c>
      <c r="HT82" s="27">
        <f t="shared" si="718"/>
        <v>1242.5103955208801</v>
      </c>
      <c r="HV82" s="27">
        <f t="shared" si="719"/>
        <v>1242.5103955208801</v>
      </c>
      <c r="HW82" s="27">
        <f t="shared" si="720"/>
        <v>1242.5103955208801</v>
      </c>
      <c r="HX82" s="27">
        <f t="shared" si="721"/>
        <v>1242.5103955208801</v>
      </c>
      <c r="HY82" s="27">
        <f t="shared" si="722"/>
        <v>1242.5103955208801</v>
      </c>
      <c r="HZ82" s="27">
        <f t="shared" si="723"/>
        <v>1242.5103955208801</v>
      </c>
      <c r="IA82" s="27">
        <f t="shared" si="724"/>
        <v>1242.5103955208801</v>
      </c>
      <c r="IB82" s="27">
        <f t="shared" si="725"/>
        <v>1242.5103955208801</v>
      </c>
      <c r="ID82" s="27">
        <f t="shared" si="726"/>
        <v>1242.5103955208801</v>
      </c>
      <c r="IE82" s="27">
        <f t="shared" si="727"/>
        <v>1242.5103955208801</v>
      </c>
      <c r="IF82" s="27">
        <f t="shared" si="728"/>
        <v>1242.5103955208801</v>
      </c>
      <c r="IG82" s="27">
        <f t="shared" si="729"/>
        <v>1242.5103955208801</v>
      </c>
      <c r="IH82" s="27">
        <f t="shared" si="730"/>
        <v>1242.5103955208801</v>
      </c>
      <c r="II82" s="27">
        <f t="shared" si="731"/>
        <v>1242.5103955208801</v>
      </c>
      <c r="IJ82" s="27">
        <f t="shared" si="732"/>
        <v>1242.5103955208801</v>
      </c>
      <c r="IN82" s="27">
        <f t="shared" si="733"/>
        <v>1252.2237920577898</v>
      </c>
      <c r="IO82" s="27">
        <f t="shared" si="734"/>
        <v>1252.2237920577898</v>
      </c>
      <c r="IP82" s="27">
        <f t="shared" si="735"/>
        <v>1252.2237920577898</v>
      </c>
      <c r="IQ82" s="27">
        <f t="shared" si="736"/>
        <v>1252.2237920577898</v>
      </c>
      <c r="IR82" s="27">
        <f t="shared" si="737"/>
        <v>1252.2237920577898</v>
      </c>
      <c r="IS82" s="27">
        <f t="shared" si="738"/>
        <v>1252.2237920577898</v>
      </c>
      <c r="IT82" s="27">
        <f t="shared" si="739"/>
        <v>1252.2237920577898</v>
      </c>
      <c r="IV82" s="27">
        <f t="shared" si="740"/>
        <v>1252.2237920577898</v>
      </c>
      <c r="IW82" s="27">
        <f t="shared" si="741"/>
        <v>1252.2237920577898</v>
      </c>
      <c r="IX82" s="27">
        <f t="shared" si="742"/>
        <v>1252.2237920577898</v>
      </c>
      <c r="IY82" s="27">
        <f t="shared" si="743"/>
        <v>1252.2237920577898</v>
      </c>
      <c r="IZ82" s="27">
        <f t="shared" si="744"/>
        <v>1252.2237920577898</v>
      </c>
      <c r="JA82" s="27">
        <f t="shared" si="745"/>
        <v>1252.2237920577898</v>
      </c>
      <c r="JB82" s="27">
        <f t="shared" si="746"/>
        <v>1252.2237920577898</v>
      </c>
      <c r="JD82" s="27">
        <f t="shared" si="747"/>
        <v>1252.2237920577898</v>
      </c>
      <c r="JE82" s="27">
        <f t="shared" si="748"/>
        <v>1252.2237920577898</v>
      </c>
      <c r="JF82" s="27">
        <f t="shared" si="749"/>
        <v>1252.2237920577898</v>
      </c>
      <c r="JG82" s="27">
        <f t="shared" si="750"/>
        <v>1252.2237920577898</v>
      </c>
      <c r="JH82" s="27">
        <f t="shared" si="751"/>
        <v>1252.2237920577898</v>
      </c>
      <c r="JI82" s="27">
        <f t="shared" si="752"/>
        <v>1252.2237920577898</v>
      </c>
      <c r="JJ82" s="27">
        <f t="shared" si="753"/>
        <v>1252.2237920577898</v>
      </c>
      <c r="JN82" s="27">
        <f t="shared" si="754"/>
        <v>1170.1728212536095</v>
      </c>
      <c r="JO82" s="27">
        <f t="shared" si="755"/>
        <v>1170.1728212536095</v>
      </c>
      <c r="JP82" s="27">
        <f t="shared" si="756"/>
        <v>1170.1728212536095</v>
      </c>
      <c r="JQ82" s="27">
        <f t="shared" si="757"/>
        <v>1170.1728212536095</v>
      </c>
      <c r="JR82" s="27">
        <f t="shared" si="758"/>
        <v>1170.1728212536095</v>
      </c>
      <c r="JS82" s="27">
        <f t="shared" si="759"/>
        <v>1170.1728212536095</v>
      </c>
      <c r="JT82" s="27">
        <f t="shared" si="760"/>
        <v>1170.1728212536095</v>
      </c>
      <c r="JV82" s="27">
        <f t="shared" si="761"/>
        <v>1170.1728212536095</v>
      </c>
      <c r="JW82" s="27">
        <f t="shared" si="762"/>
        <v>1170.1728212536095</v>
      </c>
      <c r="JX82" s="27">
        <f t="shared" si="763"/>
        <v>1170.1728212536095</v>
      </c>
      <c r="JY82" s="27">
        <f t="shared" si="764"/>
        <v>1170.1728212536095</v>
      </c>
      <c r="JZ82" s="27">
        <f t="shared" si="765"/>
        <v>1170.1728212536095</v>
      </c>
      <c r="KA82" s="27">
        <f t="shared" si="766"/>
        <v>1170.1728212536095</v>
      </c>
      <c r="KB82" s="27">
        <f t="shared" si="767"/>
        <v>1170.1728212536095</v>
      </c>
      <c r="KD82" s="27">
        <f t="shared" si="768"/>
        <v>1170.1728212536095</v>
      </c>
      <c r="KE82" s="27">
        <f t="shared" si="769"/>
        <v>1170.1728212536095</v>
      </c>
      <c r="KF82" s="27">
        <f t="shared" si="770"/>
        <v>1170.1728212536095</v>
      </c>
      <c r="KG82" s="27">
        <f t="shared" si="771"/>
        <v>1170.1728212536095</v>
      </c>
      <c r="KH82" s="27">
        <f t="shared" si="772"/>
        <v>1170.1728212536095</v>
      </c>
      <c r="KI82" s="27">
        <f t="shared" si="773"/>
        <v>1170.1728212536095</v>
      </c>
      <c r="KJ82" s="27">
        <f t="shared" si="774"/>
        <v>1170.1728212536095</v>
      </c>
    </row>
    <row r="83" spans="1:296" x14ac:dyDescent="0.35">
      <c r="A83" s="33" t="s">
        <v>115</v>
      </c>
      <c r="B83" s="33"/>
      <c r="C83" s="33" t="s">
        <v>105</v>
      </c>
      <c r="D83" s="33"/>
      <c r="E83" s="33"/>
      <c r="F83" t="s">
        <v>233</v>
      </c>
      <c r="G83" t="s">
        <v>233</v>
      </c>
      <c r="H83" t="s">
        <v>233</v>
      </c>
      <c r="I83" t="s">
        <v>233</v>
      </c>
      <c r="J83" t="s">
        <v>233</v>
      </c>
      <c r="K83" t="s">
        <v>233</v>
      </c>
      <c r="L83" t="s">
        <v>233</v>
      </c>
      <c r="M83" t="s">
        <v>233</v>
      </c>
      <c r="N83" s="27">
        <f>[14]TRAC_rates!F91</f>
        <v>1283.5333122059594</v>
      </c>
      <c r="O83" s="27">
        <f>[14]TRAC_rates!G91</f>
        <v>1283.5333122059594</v>
      </c>
      <c r="P83" s="27">
        <f>[14]TRAC_rates!H91</f>
        <v>1283.5333122059594</v>
      </c>
      <c r="Q83" s="27">
        <f>[14]TRAC_rates!I91</f>
        <v>1283.5333122059594</v>
      </c>
      <c r="R83" s="27">
        <f>[14]TRAC_rates!J91</f>
        <v>1283.5333122059594</v>
      </c>
      <c r="S83" s="27">
        <f>[14]TRAC_rates!K91</f>
        <v>1283.5333122059594</v>
      </c>
      <c r="T83" s="27">
        <f>[14]TRAC_rates!L91</f>
        <v>1283.5333122059594</v>
      </c>
      <c r="V83" s="27">
        <f>[14]TRAC_rates!N91</f>
        <v>1283.5333122059594</v>
      </c>
      <c r="W83" s="27">
        <f>[14]TRAC_rates!O91</f>
        <v>1283.5333122059594</v>
      </c>
      <c r="X83" s="27">
        <f>[14]TRAC_rates!P91</f>
        <v>1283.5333122059594</v>
      </c>
      <c r="Y83" s="27">
        <f>[14]TRAC_rates!Q91</f>
        <v>1283.5333122059594</v>
      </c>
      <c r="Z83" s="27">
        <f>[14]TRAC_rates!R91</f>
        <v>1283.5333122059594</v>
      </c>
      <c r="AA83" s="27">
        <f>[14]TRAC_rates!S91</f>
        <v>1283.5333122059594</v>
      </c>
      <c r="AB83" s="27">
        <f>[14]TRAC_rates!T91</f>
        <v>1283.5333122059594</v>
      </c>
      <c r="AD83" s="27">
        <f>[14]TRAC_rates!V91</f>
        <v>1283.5333122059594</v>
      </c>
      <c r="AE83" s="27">
        <f>[14]TRAC_rates!W91</f>
        <v>1283.5333122059594</v>
      </c>
      <c r="AF83" s="27">
        <f>[14]TRAC_rates!X91</f>
        <v>1283.5333122059594</v>
      </c>
      <c r="AG83" s="27">
        <f>[14]TRAC_rates!Y91</f>
        <v>1283.5333122059594</v>
      </c>
      <c r="AH83" s="27">
        <f>[14]TRAC_rates!Z91</f>
        <v>1283.5333122059594</v>
      </c>
      <c r="AI83" s="27">
        <f>[14]TRAC_rates!AA91</f>
        <v>1283.5333122059594</v>
      </c>
      <c r="AJ83" s="27">
        <f>[14]TRAC_rates!AB91</f>
        <v>1283.5333122059594</v>
      </c>
      <c r="AN83" s="27">
        <f t="shared" si="565"/>
        <v>1283.5333122059594</v>
      </c>
      <c r="AO83" s="27">
        <f t="shared" si="566"/>
        <v>1283.5333122059594</v>
      </c>
      <c r="AP83" s="27">
        <f t="shared" si="567"/>
        <v>1283.5333122059594</v>
      </c>
      <c r="AQ83" s="27">
        <f t="shared" si="568"/>
        <v>1283.5333122059594</v>
      </c>
      <c r="AR83" s="27">
        <f t="shared" si="569"/>
        <v>1283.5333122059594</v>
      </c>
      <c r="AS83" s="27">
        <f t="shared" si="570"/>
        <v>1283.5333122059594</v>
      </c>
      <c r="AT83" s="27">
        <f t="shared" si="571"/>
        <v>1283.5333122059594</v>
      </c>
      <c r="AV83" s="27">
        <f t="shared" si="572"/>
        <v>1283.5333122059594</v>
      </c>
      <c r="AW83" s="27">
        <f t="shared" si="573"/>
        <v>1283.5333122059594</v>
      </c>
      <c r="AX83" s="27">
        <f t="shared" si="574"/>
        <v>1283.5333122059594</v>
      </c>
      <c r="AY83" s="27">
        <f t="shared" si="575"/>
        <v>1283.5333122059594</v>
      </c>
      <c r="AZ83" s="27">
        <f t="shared" si="576"/>
        <v>1283.5333122059594</v>
      </c>
      <c r="BA83" s="27">
        <f t="shared" si="577"/>
        <v>1283.5333122059594</v>
      </c>
      <c r="BB83" s="27">
        <f t="shared" si="578"/>
        <v>1283.5333122059594</v>
      </c>
      <c r="BD83" s="27">
        <f t="shared" si="579"/>
        <v>1283.5333122059594</v>
      </c>
      <c r="BE83" s="27">
        <f t="shared" si="580"/>
        <v>1283.5333122059594</v>
      </c>
      <c r="BF83" s="27">
        <f t="shared" si="581"/>
        <v>1283.5333122059594</v>
      </c>
      <c r="BG83" s="27">
        <f t="shared" si="582"/>
        <v>1283.5333122059594</v>
      </c>
      <c r="BH83" s="27">
        <f t="shared" si="583"/>
        <v>1283.5333122059594</v>
      </c>
      <c r="BI83" s="27">
        <f t="shared" si="584"/>
        <v>1283.5333122059594</v>
      </c>
      <c r="BJ83" s="27">
        <f t="shared" si="585"/>
        <v>1283.5333122059594</v>
      </c>
      <c r="BN83" s="27">
        <f t="shared" si="586"/>
        <v>1283.5333122059594</v>
      </c>
      <c r="BO83" s="27">
        <f t="shared" si="587"/>
        <v>1283.5333122059594</v>
      </c>
      <c r="BP83" s="27">
        <f t="shared" si="588"/>
        <v>1283.5333122059594</v>
      </c>
      <c r="BQ83" s="27">
        <f t="shared" si="589"/>
        <v>1283.5333122059594</v>
      </c>
      <c r="BR83" s="27">
        <f t="shared" si="590"/>
        <v>1283.5333122059594</v>
      </c>
      <c r="BS83" s="27">
        <f t="shared" si="591"/>
        <v>1283.5333122059594</v>
      </c>
      <c r="BT83" s="27">
        <f t="shared" si="592"/>
        <v>1283.5333122059594</v>
      </c>
      <c r="BV83" s="27">
        <f t="shared" si="593"/>
        <v>1283.5333122059594</v>
      </c>
      <c r="BW83" s="27">
        <f t="shared" si="594"/>
        <v>1283.5333122059594</v>
      </c>
      <c r="BX83" s="27">
        <f t="shared" si="595"/>
        <v>1283.5333122059594</v>
      </c>
      <c r="BY83" s="27">
        <f t="shared" si="596"/>
        <v>1283.5333122059594</v>
      </c>
      <c r="BZ83" s="27">
        <f t="shared" si="597"/>
        <v>1283.5333122059594</v>
      </c>
      <c r="CA83" s="27">
        <f t="shared" si="598"/>
        <v>1283.5333122059594</v>
      </c>
      <c r="CB83" s="27">
        <f t="shared" si="599"/>
        <v>1283.5333122059594</v>
      </c>
      <c r="CD83" s="27">
        <f t="shared" si="600"/>
        <v>1283.5333122059594</v>
      </c>
      <c r="CE83" s="27">
        <f t="shared" si="601"/>
        <v>1283.5333122059594</v>
      </c>
      <c r="CF83" s="27">
        <f t="shared" si="602"/>
        <v>1283.5333122059594</v>
      </c>
      <c r="CG83" s="27">
        <f t="shared" si="603"/>
        <v>1283.5333122059594</v>
      </c>
      <c r="CH83" s="27">
        <f t="shared" si="604"/>
        <v>1283.5333122059594</v>
      </c>
      <c r="CI83" s="27">
        <f t="shared" si="605"/>
        <v>1283.5333122059594</v>
      </c>
      <c r="CJ83" s="27">
        <f t="shared" si="606"/>
        <v>1283.5333122059594</v>
      </c>
      <c r="CN83" s="27">
        <f t="shared" si="607"/>
        <v>1283.5333122059594</v>
      </c>
      <c r="CO83" s="27">
        <f t="shared" si="608"/>
        <v>1283.5333122059594</v>
      </c>
      <c r="CP83" s="27">
        <f t="shared" si="609"/>
        <v>1283.5333122059594</v>
      </c>
      <c r="CQ83" s="27">
        <f t="shared" si="610"/>
        <v>1283.5333122059594</v>
      </c>
      <c r="CR83" s="27">
        <f t="shared" si="611"/>
        <v>1283.5333122059594</v>
      </c>
      <c r="CS83" s="27">
        <f t="shared" si="612"/>
        <v>1283.5333122059594</v>
      </c>
      <c r="CT83" s="27">
        <f t="shared" si="613"/>
        <v>1283.5333122059594</v>
      </c>
      <c r="CV83" s="27">
        <f t="shared" si="614"/>
        <v>1283.5333122059594</v>
      </c>
      <c r="CW83" s="27">
        <f t="shared" si="615"/>
        <v>1283.5333122059594</v>
      </c>
      <c r="CX83" s="27">
        <f t="shared" si="616"/>
        <v>1283.5333122059594</v>
      </c>
      <c r="CY83" s="27">
        <f t="shared" si="617"/>
        <v>1283.5333122059594</v>
      </c>
      <c r="CZ83" s="27">
        <f t="shared" si="618"/>
        <v>1283.5333122059594</v>
      </c>
      <c r="DA83" s="27">
        <f t="shared" si="619"/>
        <v>1283.5333122059594</v>
      </c>
      <c r="DB83" s="27">
        <f t="shared" si="620"/>
        <v>1283.5333122059594</v>
      </c>
      <c r="DD83" s="27">
        <f t="shared" si="621"/>
        <v>1283.5333122059594</v>
      </c>
      <c r="DE83" s="27">
        <f t="shared" si="622"/>
        <v>1283.5333122059594</v>
      </c>
      <c r="DF83" s="27">
        <f t="shared" si="623"/>
        <v>1283.5333122059594</v>
      </c>
      <c r="DG83" s="27">
        <f t="shared" si="624"/>
        <v>1283.5333122059594</v>
      </c>
      <c r="DH83" s="27">
        <f t="shared" si="625"/>
        <v>1283.5333122059594</v>
      </c>
      <c r="DI83" s="27">
        <f t="shared" si="626"/>
        <v>1283.5333122059594</v>
      </c>
      <c r="DJ83" s="27">
        <f t="shared" si="627"/>
        <v>1283.5333122059594</v>
      </c>
      <c r="DN83" s="27">
        <f t="shared" si="628"/>
        <v>1283.5333122059594</v>
      </c>
      <c r="DO83" s="27">
        <f t="shared" si="629"/>
        <v>1283.5333122059594</v>
      </c>
      <c r="DP83" s="27">
        <f t="shared" si="630"/>
        <v>1283.5333122059594</v>
      </c>
      <c r="DQ83" s="27">
        <f t="shared" si="631"/>
        <v>1283.5333122059594</v>
      </c>
      <c r="DR83" s="27">
        <f t="shared" si="632"/>
        <v>1283.5333122059594</v>
      </c>
      <c r="DS83" s="27">
        <f t="shared" si="633"/>
        <v>1283.5333122059594</v>
      </c>
      <c r="DT83" s="27">
        <f t="shared" si="634"/>
        <v>1283.5333122059594</v>
      </c>
      <c r="DV83" s="27">
        <f t="shared" si="635"/>
        <v>1283.5333122059594</v>
      </c>
      <c r="DW83" s="27">
        <f t="shared" si="636"/>
        <v>1283.5333122059594</v>
      </c>
      <c r="DX83" s="27">
        <f t="shared" si="637"/>
        <v>1283.5333122059594</v>
      </c>
      <c r="DY83" s="27">
        <f t="shared" si="638"/>
        <v>1283.5333122059594</v>
      </c>
      <c r="DZ83" s="27">
        <f t="shared" si="639"/>
        <v>1283.5333122059594</v>
      </c>
      <c r="EA83" s="27">
        <f t="shared" si="640"/>
        <v>1283.5333122059594</v>
      </c>
      <c r="EB83" s="27">
        <f t="shared" si="641"/>
        <v>1283.5333122059594</v>
      </c>
      <c r="ED83" s="27">
        <f t="shared" si="642"/>
        <v>1283.5333122059594</v>
      </c>
      <c r="EE83" s="27">
        <f t="shared" si="643"/>
        <v>1283.5333122059594</v>
      </c>
      <c r="EF83" s="27">
        <f t="shared" si="644"/>
        <v>1283.5333122059594</v>
      </c>
      <c r="EG83" s="27">
        <f t="shared" si="645"/>
        <v>1283.5333122059594</v>
      </c>
      <c r="EH83" s="27">
        <f t="shared" si="646"/>
        <v>1283.5333122059594</v>
      </c>
      <c r="EI83" s="27">
        <f t="shared" si="647"/>
        <v>1283.5333122059594</v>
      </c>
      <c r="EJ83" s="27">
        <f t="shared" si="648"/>
        <v>1283.5333122059594</v>
      </c>
      <c r="EN83" s="27">
        <f t="shared" si="649"/>
        <v>1283.5333122059594</v>
      </c>
      <c r="EO83" s="27">
        <f t="shared" si="650"/>
        <v>1283.5333122059594</v>
      </c>
      <c r="EP83" s="27">
        <f t="shared" si="651"/>
        <v>1283.5333122059594</v>
      </c>
      <c r="EQ83" s="27">
        <f t="shared" si="652"/>
        <v>1283.5333122059594</v>
      </c>
      <c r="ER83" s="27">
        <f t="shared" si="653"/>
        <v>1283.5333122059594</v>
      </c>
      <c r="ES83" s="27">
        <f t="shared" si="654"/>
        <v>1283.5333122059594</v>
      </c>
      <c r="ET83" s="27">
        <f t="shared" si="655"/>
        <v>1283.5333122059594</v>
      </c>
      <c r="EV83" s="27">
        <f t="shared" si="656"/>
        <v>1283.5333122059594</v>
      </c>
      <c r="EW83" s="27">
        <f t="shared" si="657"/>
        <v>1283.5333122059594</v>
      </c>
      <c r="EX83" s="27">
        <f t="shared" si="658"/>
        <v>1283.5333122059594</v>
      </c>
      <c r="EY83" s="27">
        <f t="shared" si="659"/>
        <v>1283.5333122059594</v>
      </c>
      <c r="EZ83" s="27">
        <f t="shared" si="660"/>
        <v>1283.5333122059594</v>
      </c>
      <c r="FA83" s="27">
        <f t="shared" si="661"/>
        <v>1283.5333122059594</v>
      </c>
      <c r="FB83" s="27">
        <f t="shared" si="662"/>
        <v>1283.5333122059594</v>
      </c>
      <c r="FD83" s="27">
        <f t="shared" si="663"/>
        <v>1283.5333122059594</v>
      </c>
      <c r="FE83" s="27">
        <f t="shared" si="664"/>
        <v>1283.5333122059594</v>
      </c>
      <c r="FF83" s="27">
        <f t="shared" si="665"/>
        <v>1283.5333122059594</v>
      </c>
      <c r="FG83" s="27">
        <f t="shared" si="666"/>
        <v>1283.5333122059594</v>
      </c>
      <c r="FH83" s="27">
        <f t="shared" si="667"/>
        <v>1283.5333122059594</v>
      </c>
      <c r="FI83" s="27">
        <f t="shared" si="668"/>
        <v>1283.5333122059594</v>
      </c>
      <c r="FJ83" s="27">
        <f t="shared" si="669"/>
        <v>1283.5333122059594</v>
      </c>
      <c r="FN83" s="27">
        <f t="shared" si="670"/>
        <v>1283.5333122059594</v>
      </c>
      <c r="FO83" s="27">
        <f t="shared" si="671"/>
        <v>1283.5333122059594</v>
      </c>
      <c r="FP83" s="27">
        <f t="shared" si="672"/>
        <v>1283.5333122059594</v>
      </c>
      <c r="FQ83" s="27">
        <f t="shared" si="673"/>
        <v>1283.5333122059594</v>
      </c>
      <c r="FR83" s="27">
        <f t="shared" si="674"/>
        <v>1283.5333122059594</v>
      </c>
      <c r="FS83" s="27">
        <f t="shared" si="675"/>
        <v>1283.5333122059594</v>
      </c>
      <c r="FT83" s="27">
        <f t="shared" si="676"/>
        <v>1283.5333122059594</v>
      </c>
      <c r="FV83" s="27">
        <f t="shared" si="677"/>
        <v>1283.5333122059594</v>
      </c>
      <c r="FW83" s="27">
        <f t="shared" si="678"/>
        <v>1283.5333122059594</v>
      </c>
      <c r="FX83" s="27">
        <f t="shared" si="679"/>
        <v>1283.5333122059594</v>
      </c>
      <c r="FY83" s="27">
        <f t="shared" si="680"/>
        <v>1283.5333122059594</v>
      </c>
      <c r="FZ83" s="27">
        <f t="shared" si="681"/>
        <v>1283.5333122059594</v>
      </c>
      <c r="GA83" s="27">
        <f t="shared" si="682"/>
        <v>1283.5333122059594</v>
      </c>
      <c r="GB83" s="27">
        <f t="shared" si="683"/>
        <v>1283.5333122059594</v>
      </c>
      <c r="GD83" s="27">
        <f t="shared" si="684"/>
        <v>1283.5333122059594</v>
      </c>
      <c r="GE83" s="27">
        <f t="shared" si="685"/>
        <v>1283.5333122059594</v>
      </c>
      <c r="GF83" s="27">
        <f t="shared" si="686"/>
        <v>1283.5333122059594</v>
      </c>
      <c r="GG83" s="27">
        <f t="shared" si="687"/>
        <v>1283.5333122059594</v>
      </c>
      <c r="GH83" s="27">
        <f t="shared" si="688"/>
        <v>1283.5333122059594</v>
      </c>
      <c r="GI83" s="27">
        <f t="shared" si="689"/>
        <v>1283.5333122059594</v>
      </c>
      <c r="GJ83" s="27">
        <f t="shared" si="690"/>
        <v>1283.5333122059594</v>
      </c>
      <c r="GN83" s="27">
        <f t="shared" si="691"/>
        <v>1283.5333122059594</v>
      </c>
      <c r="GO83" s="27">
        <f t="shared" si="692"/>
        <v>1283.5333122059594</v>
      </c>
      <c r="GP83" s="27">
        <f t="shared" si="693"/>
        <v>1283.5333122059594</v>
      </c>
      <c r="GQ83" s="27">
        <f t="shared" si="694"/>
        <v>1283.5333122059594</v>
      </c>
      <c r="GR83" s="27">
        <f t="shared" si="695"/>
        <v>1283.5333122059594</v>
      </c>
      <c r="GS83" s="27">
        <f t="shared" si="696"/>
        <v>1283.5333122059594</v>
      </c>
      <c r="GT83" s="27">
        <f t="shared" si="697"/>
        <v>1283.5333122059594</v>
      </c>
      <c r="GV83" s="27">
        <f t="shared" si="698"/>
        <v>1283.5333122059594</v>
      </c>
      <c r="GW83" s="27">
        <f t="shared" si="699"/>
        <v>1283.5333122059594</v>
      </c>
      <c r="GX83" s="27">
        <f t="shared" si="700"/>
        <v>1283.5333122059594</v>
      </c>
      <c r="GY83" s="27">
        <f t="shared" si="701"/>
        <v>1283.5333122059594</v>
      </c>
      <c r="GZ83" s="27">
        <f t="shared" si="702"/>
        <v>1283.5333122059594</v>
      </c>
      <c r="HA83" s="27">
        <f t="shared" si="703"/>
        <v>1283.5333122059594</v>
      </c>
      <c r="HB83" s="27">
        <f t="shared" si="704"/>
        <v>1283.5333122059594</v>
      </c>
      <c r="HD83" s="27">
        <f t="shared" si="705"/>
        <v>1283.5333122059594</v>
      </c>
      <c r="HE83" s="27">
        <f t="shared" si="706"/>
        <v>1283.5333122059594</v>
      </c>
      <c r="HF83" s="27">
        <f t="shared" si="707"/>
        <v>1283.5333122059594</v>
      </c>
      <c r="HG83" s="27">
        <f t="shared" si="708"/>
        <v>1283.5333122059594</v>
      </c>
      <c r="HH83" s="27">
        <f t="shared" si="709"/>
        <v>1283.5333122059594</v>
      </c>
      <c r="HI83" s="27">
        <f t="shared" si="710"/>
        <v>1283.5333122059594</v>
      </c>
      <c r="HJ83" s="27">
        <f t="shared" si="711"/>
        <v>1283.5333122059594</v>
      </c>
      <c r="HN83" s="27">
        <f t="shared" si="712"/>
        <v>1283.5333122059594</v>
      </c>
      <c r="HO83" s="27">
        <f t="shared" si="713"/>
        <v>1283.5333122059594</v>
      </c>
      <c r="HP83" s="27">
        <f t="shared" si="714"/>
        <v>1283.5333122059594</v>
      </c>
      <c r="HQ83" s="27">
        <f t="shared" si="715"/>
        <v>1283.5333122059594</v>
      </c>
      <c r="HR83" s="27">
        <f t="shared" si="716"/>
        <v>1283.5333122059594</v>
      </c>
      <c r="HS83" s="27">
        <f t="shared" si="717"/>
        <v>1283.5333122059594</v>
      </c>
      <c r="HT83" s="27">
        <f t="shared" si="718"/>
        <v>1283.5333122059594</v>
      </c>
      <c r="HV83" s="27">
        <f t="shared" si="719"/>
        <v>1283.5333122059594</v>
      </c>
      <c r="HW83" s="27">
        <f t="shared" si="720"/>
        <v>1283.5333122059594</v>
      </c>
      <c r="HX83" s="27">
        <f t="shared" si="721"/>
        <v>1283.5333122059594</v>
      </c>
      <c r="HY83" s="27">
        <f t="shared" si="722"/>
        <v>1283.5333122059594</v>
      </c>
      <c r="HZ83" s="27">
        <f t="shared" si="723"/>
        <v>1283.5333122059594</v>
      </c>
      <c r="IA83" s="27">
        <f t="shared" si="724"/>
        <v>1283.5333122059594</v>
      </c>
      <c r="IB83" s="27">
        <f t="shared" si="725"/>
        <v>1283.5333122059594</v>
      </c>
      <c r="ID83" s="27">
        <f t="shared" si="726"/>
        <v>1283.5333122059594</v>
      </c>
      <c r="IE83" s="27">
        <f t="shared" si="727"/>
        <v>1283.5333122059594</v>
      </c>
      <c r="IF83" s="27">
        <f t="shared" si="728"/>
        <v>1283.5333122059594</v>
      </c>
      <c r="IG83" s="27">
        <f t="shared" si="729"/>
        <v>1283.5333122059594</v>
      </c>
      <c r="IH83" s="27">
        <f t="shared" si="730"/>
        <v>1283.5333122059594</v>
      </c>
      <c r="II83" s="27">
        <f t="shared" si="731"/>
        <v>1283.5333122059594</v>
      </c>
      <c r="IJ83" s="27">
        <f t="shared" si="732"/>
        <v>1283.5333122059594</v>
      </c>
      <c r="IN83" s="27">
        <f t="shared" si="733"/>
        <v>1283.5333122059594</v>
      </c>
      <c r="IO83" s="27">
        <f t="shared" si="734"/>
        <v>1283.5333122059594</v>
      </c>
      <c r="IP83" s="27">
        <f t="shared" si="735"/>
        <v>1283.5333122059594</v>
      </c>
      <c r="IQ83" s="27">
        <f t="shared" si="736"/>
        <v>1283.5333122059594</v>
      </c>
      <c r="IR83" s="27">
        <f t="shared" si="737"/>
        <v>1283.5333122059594</v>
      </c>
      <c r="IS83" s="27">
        <f t="shared" si="738"/>
        <v>1283.5333122059594</v>
      </c>
      <c r="IT83" s="27">
        <f t="shared" si="739"/>
        <v>1283.5333122059594</v>
      </c>
      <c r="IV83" s="27">
        <f t="shared" si="740"/>
        <v>1283.5333122059594</v>
      </c>
      <c r="IW83" s="27">
        <f t="shared" si="741"/>
        <v>1283.5333122059594</v>
      </c>
      <c r="IX83" s="27">
        <f t="shared" si="742"/>
        <v>1283.5333122059594</v>
      </c>
      <c r="IY83" s="27">
        <f t="shared" si="743"/>
        <v>1283.5333122059594</v>
      </c>
      <c r="IZ83" s="27">
        <f t="shared" si="744"/>
        <v>1283.5333122059594</v>
      </c>
      <c r="JA83" s="27">
        <f t="shared" si="745"/>
        <v>1283.5333122059594</v>
      </c>
      <c r="JB83" s="27">
        <f t="shared" si="746"/>
        <v>1283.5333122059594</v>
      </c>
      <c r="JD83" s="27">
        <f t="shared" si="747"/>
        <v>1283.5333122059594</v>
      </c>
      <c r="JE83" s="27">
        <f t="shared" si="748"/>
        <v>1283.5333122059594</v>
      </c>
      <c r="JF83" s="27">
        <f t="shared" si="749"/>
        <v>1283.5333122059594</v>
      </c>
      <c r="JG83" s="27">
        <f t="shared" si="750"/>
        <v>1283.5333122059594</v>
      </c>
      <c r="JH83" s="27">
        <f t="shared" si="751"/>
        <v>1283.5333122059594</v>
      </c>
      <c r="JI83" s="27">
        <f t="shared" si="752"/>
        <v>1283.5333122059594</v>
      </c>
      <c r="JJ83" s="27">
        <f t="shared" si="753"/>
        <v>1283.5333122059594</v>
      </c>
      <c r="JN83" s="27">
        <f t="shared" si="754"/>
        <v>1283.5333122059594</v>
      </c>
      <c r="JO83" s="27">
        <f t="shared" si="755"/>
        <v>1283.5333122059594</v>
      </c>
      <c r="JP83" s="27">
        <f t="shared" si="756"/>
        <v>1283.5333122059594</v>
      </c>
      <c r="JQ83" s="27">
        <f t="shared" si="757"/>
        <v>1283.5333122059594</v>
      </c>
      <c r="JR83" s="27">
        <f t="shared" si="758"/>
        <v>1283.5333122059594</v>
      </c>
      <c r="JS83" s="27">
        <f t="shared" si="759"/>
        <v>1283.5333122059594</v>
      </c>
      <c r="JT83" s="27">
        <f t="shared" si="760"/>
        <v>1283.5333122059594</v>
      </c>
      <c r="JV83" s="27">
        <f t="shared" si="761"/>
        <v>1283.5333122059594</v>
      </c>
      <c r="JW83" s="27">
        <f t="shared" si="762"/>
        <v>1283.5333122059594</v>
      </c>
      <c r="JX83" s="27">
        <f t="shared" si="763"/>
        <v>1283.5333122059594</v>
      </c>
      <c r="JY83" s="27">
        <f t="shared" si="764"/>
        <v>1283.5333122059594</v>
      </c>
      <c r="JZ83" s="27">
        <f t="shared" si="765"/>
        <v>1283.5333122059594</v>
      </c>
      <c r="KA83" s="27">
        <f t="shared" si="766"/>
        <v>1283.5333122059594</v>
      </c>
      <c r="KB83" s="27">
        <f t="shared" si="767"/>
        <v>1283.5333122059594</v>
      </c>
      <c r="KD83" s="27">
        <f t="shared" si="768"/>
        <v>1283.5333122059594</v>
      </c>
      <c r="KE83" s="27">
        <f t="shared" si="769"/>
        <v>1283.5333122059594</v>
      </c>
      <c r="KF83" s="27">
        <f t="shared" si="770"/>
        <v>1283.5333122059594</v>
      </c>
      <c r="KG83" s="27">
        <f t="shared" si="771"/>
        <v>1283.5333122059594</v>
      </c>
      <c r="KH83" s="27">
        <f t="shared" si="772"/>
        <v>1283.5333122059594</v>
      </c>
      <c r="KI83" s="27">
        <f t="shared" si="773"/>
        <v>1283.5333122059594</v>
      </c>
      <c r="KJ83" s="27">
        <f t="shared" si="774"/>
        <v>1283.5333122059594</v>
      </c>
    </row>
    <row r="84" spans="1:296" x14ac:dyDescent="0.35">
      <c r="A84" s="33" t="s">
        <v>116</v>
      </c>
      <c r="B84" s="33"/>
      <c r="C84" s="33" t="s">
        <v>105</v>
      </c>
      <c r="D84" s="33"/>
      <c r="E84" s="33"/>
      <c r="F84" t="s">
        <v>233</v>
      </c>
      <c r="G84" t="s">
        <v>233</v>
      </c>
      <c r="H84" t="s">
        <v>233</v>
      </c>
      <c r="I84" t="s">
        <v>233</v>
      </c>
      <c r="J84" t="s">
        <v>233</v>
      </c>
      <c r="K84" t="s">
        <v>233</v>
      </c>
      <c r="L84" t="s">
        <v>47</v>
      </c>
      <c r="M84" t="s">
        <v>47</v>
      </c>
      <c r="N84" s="27">
        <f>[14]TRAC_rates!F92</f>
        <v>139.99501070265728</v>
      </c>
      <c r="O84" s="27">
        <f>[14]TRAC_rates!G92</f>
        <v>139.99501070265728</v>
      </c>
      <c r="P84" s="27">
        <f>[14]TRAC_rates!H92</f>
        <v>139.99501070265728</v>
      </c>
      <c r="Q84" s="27">
        <f>[14]TRAC_rates!I92</f>
        <v>139.99501070265728</v>
      </c>
      <c r="R84" s="27">
        <f>[14]TRAC_rates!J92</f>
        <v>139.99501070265728</v>
      </c>
      <c r="S84" s="27">
        <f>[14]TRAC_rates!K92</f>
        <v>139.99501070265728</v>
      </c>
      <c r="T84" s="27">
        <f>[14]TRAC_rates!L92</f>
        <v>139.99501070265728</v>
      </c>
      <c r="V84" s="27">
        <f>[14]TRAC_rates!N92</f>
        <v>139.99501070265728</v>
      </c>
      <c r="W84" s="27">
        <f>[14]TRAC_rates!O92</f>
        <v>139.99501070265728</v>
      </c>
      <c r="X84" s="27">
        <f>[14]TRAC_rates!P92</f>
        <v>139.99501070265728</v>
      </c>
      <c r="Y84" s="27">
        <f>[14]TRAC_rates!Q92</f>
        <v>139.99501070265728</v>
      </c>
      <c r="Z84" s="27">
        <f>[14]TRAC_rates!R92</f>
        <v>139.99501070265728</v>
      </c>
      <c r="AA84" s="27">
        <f>[14]TRAC_rates!S92</f>
        <v>139.99501070265728</v>
      </c>
      <c r="AB84" s="27">
        <f>[14]TRAC_rates!T92</f>
        <v>139.99501070265728</v>
      </c>
      <c r="AD84" s="27">
        <f>[14]TRAC_rates!V92</f>
        <v>139.99501070265728</v>
      </c>
      <c r="AE84" s="27">
        <f>[14]TRAC_rates!W92</f>
        <v>139.99501070265728</v>
      </c>
      <c r="AF84" s="27">
        <f>[14]TRAC_rates!X92</f>
        <v>139.99501070265728</v>
      </c>
      <c r="AG84" s="27">
        <f>[14]TRAC_rates!Y92</f>
        <v>139.99501070265728</v>
      </c>
      <c r="AH84" s="27">
        <f>[14]TRAC_rates!Z92</f>
        <v>139.99501070265728</v>
      </c>
      <c r="AI84" s="27">
        <f>[14]TRAC_rates!AA92</f>
        <v>139.99501070265728</v>
      </c>
      <c r="AJ84" s="27">
        <f>[14]TRAC_rates!AB92</f>
        <v>139.99501070265728</v>
      </c>
      <c r="AN84" s="27">
        <f t="shared" si="565"/>
        <v>139.99501070265728</v>
      </c>
      <c r="AO84" s="27">
        <f t="shared" si="566"/>
        <v>139.99501070265728</v>
      </c>
      <c r="AP84" s="27">
        <f t="shared" si="567"/>
        <v>139.99501070265728</v>
      </c>
      <c r="AQ84" s="27">
        <f t="shared" si="568"/>
        <v>139.99501070265728</v>
      </c>
      <c r="AR84" s="27">
        <f t="shared" si="569"/>
        <v>139.99501070265728</v>
      </c>
      <c r="AS84" s="27">
        <f t="shared" si="570"/>
        <v>139.99501070265728</v>
      </c>
      <c r="AT84" s="27">
        <f t="shared" si="571"/>
        <v>139.99501070265728</v>
      </c>
      <c r="AV84" s="27">
        <f t="shared" si="572"/>
        <v>139.99501070265728</v>
      </c>
      <c r="AW84" s="27">
        <f t="shared" si="573"/>
        <v>139.99501070265728</v>
      </c>
      <c r="AX84" s="27">
        <f t="shared" si="574"/>
        <v>139.99501070265728</v>
      </c>
      <c r="AY84" s="27">
        <f t="shared" si="575"/>
        <v>139.99501070265728</v>
      </c>
      <c r="AZ84" s="27">
        <f t="shared" si="576"/>
        <v>139.99501070265728</v>
      </c>
      <c r="BA84" s="27">
        <f t="shared" si="577"/>
        <v>139.99501070265728</v>
      </c>
      <c r="BB84" s="27">
        <f t="shared" si="578"/>
        <v>139.99501070265728</v>
      </c>
      <c r="BD84" s="27">
        <f t="shared" si="579"/>
        <v>139.99501070265728</v>
      </c>
      <c r="BE84" s="27">
        <f t="shared" si="580"/>
        <v>139.99501070265728</v>
      </c>
      <c r="BF84" s="27">
        <f t="shared" si="581"/>
        <v>139.99501070265728</v>
      </c>
      <c r="BG84" s="27">
        <f t="shared" si="582"/>
        <v>139.99501070265728</v>
      </c>
      <c r="BH84" s="27">
        <f t="shared" si="583"/>
        <v>139.99501070265728</v>
      </c>
      <c r="BI84" s="27">
        <f t="shared" si="584"/>
        <v>139.99501070265728</v>
      </c>
      <c r="BJ84" s="27">
        <f t="shared" si="585"/>
        <v>139.99501070265728</v>
      </c>
      <c r="BN84" s="27">
        <f t="shared" si="586"/>
        <v>141.08942975705381</v>
      </c>
      <c r="BO84" s="27">
        <f t="shared" si="587"/>
        <v>141.08942975705381</v>
      </c>
      <c r="BP84" s="27">
        <f t="shared" si="588"/>
        <v>141.08942975705381</v>
      </c>
      <c r="BQ84" s="27">
        <f t="shared" si="589"/>
        <v>141.08942975705381</v>
      </c>
      <c r="BR84" s="27">
        <f t="shared" si="590"/>
        <v>141.08942975705381</v>
      </c>
      <c r="BS84" s="27">
        <f t="shared" si="591"/>
        <v>141.08942975705381</v>
      </c>
      <c r="BT84" s="27">
        <f t="shared" si="592"/>
        <v>141.08942975705381</v>
      </c>
      <c r="BV84" s="27">
        <f t="shared" si="593"/>
        <v>141.08942975705381</v>
      </c>
      <c r="BW84" s="27">
        <f t="shared" si="594"/>
        <v>141.08942975705381</v>
      </c>
      <c r="BX84" s="27">
        <f t="shared" si="595"/>
        <v>141.08942975705381</v>
      </c>
      <c r="BY84" s="27">
        <f t="shared" si="596"/>
        <v>141.08942975705381</v>
      </c>
      <c r="BZ84" s="27">
        <f t="shared" si="597"/>
        <v>141.08942975705381</v>
      </c>
      <c r="CA84" s="27">
        <f t="shared" si="598"/>
        <v>141.08942975705381</v>
      </c>
      <c r="CB84" s="27">
        <f t="shared" si="599"/>
        <v>141.08942975705381</v>
      </c>
      <c r="CD84" s="27">
        <f t="shared" si="600"/>
        <v>141.08942975705381</v>
      </c>
      <c r="CE84" s="27">
        <f t="shared" si="601"/>
        <v>141.08942975705381</v>
      </c>
      <c r="CF84" s="27">
        <f t="shared" si="602"/>
        <v>141.08942975705381</v>
      </c>
      <c r="CG84" s="27">
        <f t="shared" si="603"/>
        <v>141.08942975705381</v>
      </c>
      <c r="CH84" s="27">
        <f t="shared" si="604"/>
        <v>141.08942975705381</v>
      </c>
      <c r="CI84" s="27">
        <f t="shared" si="605"/>
        <v>141.08942975705381</v>
      </c>
      <c r="CJ84" s="27">
        <f t="shared" si="606"/>
        <v>141.08942975705381</v>
      </c>
      <c r="CN84" s="27">
        <f t="shared" si="607"/>
        <v>131.8446567738232</v>
      </c>
      <c r="CO84" s="27">
        <f t="shared" si="608"/>
        <v>131.8446567738232</v>
      </c>
      <c r="CP84" s="27">
        <f t="shared" si="609"/>
        <v>131.8446567738232</v>
      </c>
      <c r="CQ84" s="27">
        <f t="shared" si="610"/>
        <v>131.8446567738232</v>
      </c>
      <c r="CR84" s="27">
        <f t="shared" si="611"/>
        <v>131.8446567738232</v>
      </c>
      <c r="CS84" s="27">
        <f t="shared" si="612"/>
        <v>131.8446567738232</v>
      </c>
      <c r="CT84" s="27">
        <f t="shared" si="613"/>
        <v>131.8446567738232</v>
      </c>
      <c r="CV84" s="27">
        <f t="shared" si="614"/>
        <v>131.8446567738232</v>
      </c>
      <c r="CW84" s="27">
        <f t="shared" si="615"/>
        <v>131.8446567738232</v>
      </c>
      <c r="CX84" s="27">
        <f t="shared" si="616"/>
        <v>131.8446567738232</v>
      </c>
      <c r="CY84" s="27">
        <f t="shared" si="617"/>
        <v>131.8446567738232</v>
      </c>
      <c r="CZ84" s="27">
        <f t="shared" si="618"/>
        <v>131.8446567738232</v>
      </c>
      <c r="DA84" s="27">
        <f t="shared" si="619"/>
        <v>131.8446567738232</v>
      </c>
      <c r="DB84" s="27">
        <f t="shared" si="620"/>
        <v>131.8446567738232</v>
      </c>
      <c r="DD84" s="27">
        <f t="shared" si="621"/>
        <v>131.8446567738232</v>
      </c>
      <c r="DE84" s="27">
        <f t="shared" si="622"/>
        <v>131.8446567738232</v>
      </c>
      <c r="DF84" s="27">
        <f t="shared" si="623"/>
        <v>131.8446567738232</v>
      </c>
      <c r="DG84" s="27">
        <f t="shared" si="624"/>
        <v>131.8446567738232</v>
      </c>
      <c r="DH84" s="27">
        <f t="shared" si="625"/>
        <v>131.8446567738232</v>
      </c>
      <c r="DI84" s="27">
        <f t="shared" si="626"/>
        <v>131.8446567738232</v>
      </c>
      <c r="DJ84" s="27">
        <f t="shared" si="627"/>
        <v>131.8446567738232</v>
      </c>
      <c r="DN84" s="27">
        <f t="shared" si="628"/>
        <v>139.99501070265728</v>
      </c>
      <c r="DO84" s="27">
        <f t="shared" si="629"/>
        <v>139.99501070265728</v>
      </c>
      <c r="DP84" s="27">
        <f t="shared" si="630"/>
        <v>139.99501070265728</v>
      </c>
      <c r="DQ84" s="27">
        <f t="shared" si="631"/>
        <v>139.99501070265728</v>
      </c>
      <c r="DR84" s="27">
        <f t="shared" si="632"/>
        <v>139.99501070265728</v>
      </c>
      <c r="DS84" s="27">
        <f t="shared" si="633"/>
        <v>139.99501070265728</v>
      </c>
      <c r="DT84" s="27">
        <f t="shared" si="634"/>
        <v>139.99501070265728</v>
      </c>
      <c r="DV84" s="27">
        <f t="shared" si="635"/>
        <v>139.99501070265728</v>
      </c>
      <c r="DW84" s="27">
        <f t="shared" si="636"/>
        <v>139.99501070265728</v>
      </c>
      <c r="DX84" s="27">
        <f t="shared" si="637"/>
        <v>139.99501070265728</v>
      </c>
      <c r="DY84" s="27">
        <f t="shared" si="638"/>
        <v>139.99501070265728</v>
      </c>
      <c r="DZ84" s="27">
        <f t="shared" si="639"/>
        <v>139.99501070265728</v>
      </c>
      <c r="EA84" s="27">
        <f t="shared" si="640"/>
        <v>139.99501070265728</v>
      </c>
      <c r="EB84" s="27">
        <f t="shared" si="641"/>
        <v>139.99501070265728</v>
      </c>
      <c r="ED84" s="27">
        <f t="shared" si="642"/>
        <v>139.99501070265728</v>
      </c>
      <c r="EE84" s="27">
        <f t="shared" si="643"/>
        <v>139.99501070265728</v>
      </c>
      <c r="EF84" s="27">
        <f t="shared" si="644"/>
        <v>139.99501070265728</v>
      </c>
      <c r="EG84" s="27">
        <f t="shared" si="645"/>
        <v>139.99501070265728</v>
      </c>
      <c r="EH84" s="27">
        <f t="shared" si="646"/>
        <v>139.99501070265728</v>
      </c>
      <c r="EI84" s="27">
        <f t="shared" si="647"/>
        <v>139.99501070265728</v>
      </c>
      <c r="EJ84" s="27">
        <f t="shared" si="648"/>
        <v>139.99501070265728</v>
      </c>
      <c r="EN84" s="27">
        <f t="shared" si="649"/>
        <v>141.08942975705381</v>
      </c>
      <c r="EO84" s="27">
        <f t="shared" si="650"/>
        <v>141.08942975705381</v>
      </c>
      <c r="EP84" s="27">
        <f t="shared" si="651"/>
        <v>141.08942975705381</v>
      </c>
      <c r="EQ84" s="27">
        <f t="shared" si="652"/>
        <v>141.08942975705381</v>
      </c>
      <c r="ER84" s="27">
        <f t="shared" si="653"/>
        <v>141.08942975705381</v>
      </c>
      <c r="ES84" s="27">
        <f t="shared" si="654"/>
        <v>141.08942975705381</v>
      </c>
      <c r="ET84" s="27">
        <f t="shared" si="655"/>
        <v>141.08942975705381</v>
      </c>
      <c r="EV84" s="27">
        <f t="shared" si="656"/>
        <v>141.08942975705381</v>
      </c>
      <c r="EW84" s="27">
        <f t="shared" si="657"/>
        <v>141.08942975705381</v>
      </c>
      <c r="EX84" s="27">
        <f t="shared" si="658"/>
        <v>141.08942975705381</v>
      </c>
      <c r="EY84" s="27">
        <f t="shared" si="659"/>
        <v>141.08942975705381</v>
      </c>
      <c r="EZ84" s="27">
        <f t="shared" si="660"/>
        <v>141.08942975705381</v>
      </c>
      <c r="FA84" s="27">
        <f t="shared" si="661"/>
        <v>141.08942975705381</v>
      </c>
      <c r="FB84" s="27">
        <f t="shared" si="662"/>
        <v>141.08942975705381</v>
      </c>
      <c r="FD84" s="27">
        <f t="shared" si="663"/>
        <v>141.08942975705381</v>
      </c>
      <c r="FE84" s="27">
        <f t="shared" si="664"/>
        <v>141.08942975705381</v>
      </c>
      <c r="FF84" s="27">
        <f t="shared" si="665"/>
        <v>141.08942975705381</v>
      </c>
      <c r="FG84" s="27">
        <f t="shared" si="666"/>
        <v>141.08942975705381</v>
      </c>
      <c r="FH84" s="27">
        <f t="shared" si="667"/>
        <v>141.08942975705381</v>
      </c>
      <c r="FI84" s="27">
        <f t="shared" si="668"/>
        <v>141.08942975705381</v>
      </c>
      <c r="FJ84" s="27">
        <f t="shared" si="669"/>
        <v>141.08942975705381</v>
      </c>
      <c r="FN84" s="27">
        <f t="shared" si="670"/>
        <v>131.8446567738232</v>
      </c>
      <c r="FO84" s="27">
        <f t="shared" si="671"/>
        <v>131.8446567738232</v>
      </c>
      <c r="FP84" s="27">
        <f t="shared" si="672"/>
        <v>131.8446567738232</v>
      </c>
      <c r="FQ84" s="27">
        <f t="shared" si="673"/>
        <v>131.8446567738232</v>
      </c>
      <c r="FR84" s="27">
        <f t="shared" si="674"/>
        <v>131.8446567738232</v>
      </c>
      <c r="FS84" s="27">
        <f t="shared" si="675"/>
        <v>131.8446567738232</v>
      </c>
      <c r="FT84" s="27">
        <f t="shared" si="676"/>
        <v>131.8446567738232</v>
      </c>
      <c r="FV84" s="27">
        <f t="shared" si="677"/>
        <v>131.8446567738232</v>
      </c>
      <c r="FW84" s="27">
        <f t="shared" si="678"/>
        <v>131.8446567738232</v>
      </c>
      <c r="FX84" s="27">
        <f t="shared" si="679"/>
        <v>131.8446567738232</v>
      </c>
      <c r="FY84" s="27">
        <f t="shared" si="680"/>
        <v>131.8446567738232</v>
      </c>
      <c r="FZ84" s="27">
        <f t="shared" si="681"/>
        <v>131.8446567738232</v>
      </c>
      <c r="GA84" s="27">
        <f t="shared" si="682"/>
        <v>131.8446567738232</v>
      </c>
      <c r="GB84" s="27">
        <f t="shared" si="683"/>
        <v>131.8446567738232</v>
      </c>
      <c r="GD84" s="27">
        <f t="shared" si="684"/>
        <v>131.8446567738232</v>
      </c>
      <c r="GE84" s="27">
        <f t="shared" si="685"/>
        <v>131.8446567738232</v>
      </c>
      <c r="GF84" s="27">
        <f t="shared" si="686"/>
        <v>131.8446567738232</v>
      </c>
      <c r="GG84" s="27">
        <f t="shared" si="687"/>
        <v>131.8446567738232</v>
      </c>
      <c r="GH84" s="27">
        <f t="shared" si="688"/>
        <v>131.8446567738232</v>
      </c>
      <c r="GI84" s="27">
        <f t="shared" si="689"/>
        <v>131.8446567738232</v>
      </c>
      <c r="GJ84" s="27">
        <f t="shared" si="690"/>
        <v>131.8446567738232</v>
      </c>
      <c r="GN84" s="27">
        <f t="shared" si="691"/>
        <v>139.99501070265728</v>
      </c>
      <c r="GO84" s="27">
        <f t="shared" si="692"/>
        <v>139.99501070265728</v>
      </c>
      <c r="GP84" s="27">
        <f t="shared" si="693"/>
        <v>139.99501070265728</v>
      </c>
      <c r="GQ84" s="27">
        <f t="shared" si="694"/>
        <v>139.99501070265728</v>
      </c>
      <c r="GR84" s="27">
        <f t="shared" si="695"/>
        <v>139.99501070265728</v>
      </c>
      <c r="GS84" s="27">
        <f t="shared" si="696"/>
        <v>139.99501070265728</v>
      </c>
      <c r="GT84" s="27">
        <f t="shared" si="697"/>
        <v>139.99501070265728</v>
      </c>
      <c r="GV84" s="27">
        <f t="shared" si="698"/>
        <v>139.99501070265728</v>
      </c>
      <c r="GW84" s="27">
        <f t="shared" si="699"/>
        <v>139.99501070265728</v>
      </c>
      <c r="GX84" s="27">
        <f t="shared" si="700"/>
        <v>139.99501070265728</v>
      </c>
      <c r="GY84" s="27">
        <f t="shared" si="701"/>
        <v>139.99501070265728</v>
      </c>
      <c r="GZ84" s="27">
        <f t="shared" si="702"/>
        <v>139.99501070265728</v>
      </c>
      <c r="HA84" s="27">
        <f t="shared" si="703"/>
        <v>139.99501070265728</v>
      </c>
      <c r="HB84" s="27">
        <f t="shared" si="704"/>
        <v>139.99501070265728</v>
      </c>
      <c r="HD84" s="27">
        <f t="shared" si="705"/>
        <v>139.99501070265728</v>
      </c>
      <c r="HE84" s="27">
        <f t="shared" si="706"/>
        <v>139.99501070265728</v>
      </c>
      <c r="HF84" s="27">
        <f t="shared" si="707"/>
        <v>139.99501070265728</v>
      </c>
      <c r="HG84" s="27">
        <f t="shared" si="708"/>
        <v>139.99501070265728</v>
      </c>
      <c r="HH84" s="27">
        <f t="shared" si="709"/>
        <v>139.99501070265728</v>
      </c>
      <c r="HI84" s="27">
        <f t="shared" si="710"/>
        <v>139.99501070265728</v>
      </c>
      <c r="HJ84" s="27">
        <f t="shared" si="711"/>
        <v>139.99501070265728</v>
      </c>
      <c r="HN84" s="27">
        <f t="shared" si="712"/>
        <v>139.99501070265728</v>
      </c>
      <c r="HO84" s="27">
        <f t="shared" si="713"/>
        <v>139.99501070265728</v>
      </c>
      <c r="HP84" s="27">
        <f t="shared" si="714"/>
        <v>139.99501070265728</v>
      </c>
      <c r="HQ84" s="27">
        <f t="shared" si="715"/>
        <v>139.99501070265728</v>
      </c>
      <c r="HR84" s="27">
        <f t="shared" si="716"/>
        <v>139.99501070265728</v>
      </c>
      <c r="HS84" s="27">
        <f t="shared" si="717"/>
        <v>139.99501070265728</v>
      </c>
      <c r="HT84" s="27">
        <f t="shared" si="718"/>
        <v>139.99501070265728</v>
      </c>
      <c r="HV84" s="27">
        <f t="shared" si="719"/>
        <v>139.99501070265728</v>
      </c>
      <c r="HW84" s="27">
        <f t="shared" si="720"/>
        <v>139.99501070265728</v>
      </c>
      <c r="HX84" s="27">
        <f t="shared" si="721"/>
        <v>139.99501070265728</v>
      </c>
      <c r="HY84" s="27">
        <f t="shared" si="722"/>
        <v>139.99501070265728</v>
      </c>
      <c r="HZ84" s="27">
        <f t="shared" si="723"/>
        <v>139.99501070265728</v>
      </c>
      <c r="IA84" s="27">
        <f t="shared" si="724"/>
        <v>139.99501070265728</v>
      </c>
      <c r="IB84" s="27">
        <f t="shared" si="725"/>
        <v>139.99501070265728</v>
      </c>
      <c r="ID84" s="27">
        <f t="shared" si="726"/>
        <v>139.99501070265728</v>
      </c>
      <c r="IE84" s="27">
        <f t="shared" si="727"/>
        <v>139.99501070265728</v>
      </c>
      <c r="IF84" s="27">
        <f t="shared" si="728"/>
        <v>139.99501070265728</v>
      </c>
      <c r="IG84" s="27">
        <f t="shared" si="729"/>
        <v>139.99501070265728</v>
      </c>
      <c r="IH84" s="27">
        <f t="shared" si="730"/>
        <v>139.99501070265728</v>
      </c>
      <c r="II84" s="27">
        <f t="shared" si="731"/>
        <v>139.99501070265728</v>
      </c>
      <c r="IJ84" s="27">
        <f t="shared" si="732"/>
        <v>139.99501070265728</v>
      </c>
      <c r="IN84" s="27">
        <f t="shared" si="733"/>
        <v>141.08942975705381</v>
      </c>
      <c r="IO84" s="27">
        <f t="shared" si="734"/>
        <v>141.08942975705381</v>
      </c>
      <c r="IP84" s="27">
        <f t="shared" si="735"/>
        <v>141.08942975705381</v>
      </c>
      <c r="IQ84" s="27">
        <f t="shared" si="736"/>
        <v>141.08942975705381</v>
      </c>
      <c r="IR84" s="27">
        <f t="shared" si="737"/>
        <v>141.08942975705381</v>
      </c>
      <c r="IS84" s="27">
        <f t="shared" si="738"/>
        <v>141.08942975705381</v>
      </c>
      <c r="IT84" s="27">
        <f t="shared" si="739"/>
        <v>141.08942975705381</v>
      </c>
      <c r="IV84" s="27">
        <f t="shared" si="740"/>
        <v>141.08942975705381</v>
      </c>
      <c r="IW84" s="27">
        <f t="shared" si="741"/>
        <v>141.08942975705381</v>
      </c>
      <c r="IX84" s="27">
        <f t="shared" si="742"/>
        <v>141.08942975705381</v>
      </c>
      <c r="IY84" s="27">
        <f t="shared" si="743"/>
        <v>141.08942975705381</v>
      </c>
      <c r="IZ84" s="27">
        <f t="shared" si="744"/>
        <v>141.08942975705381</v>
      </c>
      <c r="JA84" s="27">
        <f t="shared" si="745"/>
        <v>141.08942975705381</v>
      </c>
      <c r="JB84" s="27">
        <f t="shared" si="746"/>
        <v>141.08942975705381</v>
      </c>
      <c r="JD84" s="27">
        <f t="shared" si="747"/>
        <v>141.08942975705381</v>
      </c>
      <c r="JE84" s="27">
        <f t="shared" si="748"/>
        <v>141.08942975705381</v>
      </c>
      <c r="JF84" s="27">
        <f t="shared" si="749"/>
        <v>141.08942975705381</v>
      </c>
      <c r="JG84" s="27">
        <f t="shared" si="750"/>
        <v>141.08942975705381</v>
      </c>
      <c r="JH84" s="27">
        <f t="shared" si="751"/>
        <v>141.08942975705381</v>
      </c>
      <c r="JI84" s="27">
        <f t="shared" si="752"/>
        <v>141.08942975705381</v>
      </c>
      <c r="JJ84" s="27">
        <f t="shared" si="753"/>
        <v>141.08942975705381</v>
      </c>
      <c r="JN84" s="27">
        <f t="shared" si="754"/>
        <v>131.8446567738232</v>
      </c>
      <c r="JO84" s="27">
        <f t="shared" si="755"/>
        <v>131.8446567738232</v>
      </c>
      <c r="JP84" s="27">
        <f t="shared" si="756"/>
        <v>131.8446567738232</v>
      </c>
      <c r="JQ84" s="27">
        <f t="shared" si="757"/>
        <v>131.8446567738232</v>
      </c>
      <c r="JR84" s="27">
        <f t="shared" si="758"/>
        <v>131.8446567738232</v>
      </c>
      <c r="JS84" s="27">
        <f t="shared" si="759"/>
        <v>131.8446567738232</v>
      </c>
      <c r="JT84" s="27">
        <f t="shared" si="760"/>
        <v>131.8446567738232</v>
      </c>
      <c r="JV84" s="27">
        <f t="shared" si="761"/>
        <v>131.8446567738232</v>
      </c>
      <c r="JW84" s="27">
        <f t="shared" si="762"/>
        <v>131.8446567738232</v>
      </c>
      <c r="JX84" s="27">
        <f t="shared" si="763"/>
        <v>131.8446567738232</v>
      </c>
      <c r="JY84" s="27">
        <f t="shared" si="764"/>
        <v>131.8446567738232</v>
      </c>
      <c r="JZ84" s="27">
        <f t="shared" si="765"/>
        <v>131.8446567738232</v>
      </c>
      <c r="KA84" s="27">
        <f t="shared" si="766"/>
        <v>131.8446567738232</v>
      </c>
      <c r="KB84" s="27">
        <f t="shared" si="767"/>
        <v>131.8446567738232</v>
      </c>
      <c r="KD84" s="27">
        <f t="shared" si="768"/>
        <v>131.8446567738232</v>
      </c>
      <c r="KE84" s="27">
        <f t="shared" si="769"/>
        <v>131.8446567738232</v>
      </c>
      <c r="KF84" s="27">
        <f t="shared" si="770"/>
        <v>131.8446567738232</v>
      </c>
      <c r="KG84" s="27">
        <f t="shared" si="771"/>
        <v>131.8446567738232</v>
      </c>
      <c r="KH84" s="27">
        <f t="shared" si="772"/>
        <v>131.8446567738232</v>
      </c>
      <c r="KI84" s="27">
        <f t="shared" si="773"/>
        <v>131.8446567738232</v>
      </c>
      <c r="KJ84" s="27">
        <f t="shared" si="774"/>
        <v>131.8446567738232</v>
      </c>
    </row>
    <row r="85" spans="1:296" x14ac:dyDescent="0.35">
      <c r="A85" s="33" t="s">
        <v>117</v>
      </c>
      <c r="B85" s="33"/>
      <c r="C85" s="33" t="s">
        <v>105</v>
      </c>
      <c r="D85" s="33"/>
      <c r="E85" s="33"/>
      <c r="F85" t="s">
        <v>233</v>
      </c>
      <c r="G85" t="s">
        <v>233</v>
      </c>
      <c r="H85" t="s">
        <v>233</v>
      </c>
      <c r="I85" t="s">
        <v>233</v>
      </c>
      <c r="J85" t="s">
        <v>233</v>
      </c>
      <c r="K85" t="s">
        <v>233</v>
      </c>
      <c r="L85" t="s">
        <v>233</v>
      </c>
      <c r="M85" t="s">
        <v>233</v>
      </c>
      <c r="N85" s="27">
        <f>[14]TRAC_rates!F93</f>
        <v>800.06126085203812</v>
      </c>
      <c r="O85" s="27">
        <f>[14]TRAC_rates!G93</f>
        <v>800.06126085203812</v>
      </c>
      <c r="P85" s="27">
        <f>[14]TRAC_rates!H93</f>
        <v>800.06126085203812</v>
      </c>
      <c r="Q85" s="27">
        <f>[14]TRAC_rates!I93</f>
        <v>800.06126085203812</v>
      </c>
      <c r="R85" s="27">
        <f>[14]TRAC_rates!J93</f>
        <v>800.06126085203812</v>
      </c>
      <c r="S85" s="27">
        <f>[14]TRAC_rates!K93</f>
        <v>800.06126085203812</v>
      </c>
      <c r="T85" s="27">
        <f>[14]TRAC_rates!L93</f>
        <v>800.06126085203812</v>
      </c>
      <c r="V85" s="27">
        <f>[14]TRAC_rates!N93</f>
        <v>800.06126085203812</v>
      </c>
      <c r="W85" s="27">
        <f>[14]TRAC_rates!O93</f>
        <v>800.06126085203812</v>
      </c>
      <c r="X85" s="27">
        <f>[14]TRAC_rates!P93</f>
        <v>800.06126085203812</v>
      </c>
      <c r="Y85" s="27">
        <f>[14]TRAC_rates!Q93</f>
        <v>800.06126085203812</v>
      </c>
      <c r="Z85" s="27">
        <f>[14]TRAC_rates!R93</f>
        <v>800.06126085203812</v>
      </c>
      <c r="AA85" s="27">
        <f>[14]TRAC_rates!S93</f>
        <v>800.06126085203812</v>
      </c>
      <c r="AB85" s="27">
        <f>[14]TRAC_rates!T93</f>
        <v>800.06126085203812</v>
      </c>
      <c r="AD85" s="27">
        <f>[14]TRAC_rates!V93</f>
        <v>800.06126085203812</v>
      </c>
      <c r="AE85" s="27">
        <f>[14]TRAC_rates!W93</f>
        <v>800.06126085203812</v>
      </c>
      <c r="AF85" s="27">
        <f>[14]TRAC_rates!X93</f>
        <v>800.06126085203812</v>
      </c>
      <c r="AG85" s="27">
        <f>[14]TRAC_rates!Y93</f>
        <v>800.06126085203812</v>
      </c>
      <c r="AH85" s="27">
        <f>[14]TRAC_rates!Z93</f>
        <v>800.06126085203812</v>
      </c>
      <c r="AI85" s="27">
        <f>[14]TRAC_rates!AA93</f>
        <v>800.06126085203812</v>
      </c>
      <c r="AJ85" s="27">
        <f>[14]TRAC_rates!AB93</f>
        <v>800.06126085203812</v>
      </c>
      <c r="AN85" s="27">
        <f t="shared" si="565"/>
        <v>800.06126085203812</v>
      </c>
      <c r="AO85" s="27">
        <f t="shared" si="566"/>
        <v>800.06126085203812</v>
      </c>
      <c r="AP85" s="27">
        <f t="shared" si="567"/>
        <v>800.06126085203812</v>
      </c>
      <c r="AQ85" s="27">
        <f t="shared" si="568"/>
        <v>800.06126085203812</v>
      </c>
      <c r="AR85" s="27">
        <f t="shared" si="569"/>
        <v>800.06126085203812</v>
      </c>
      <c r="AS85" s="27">
        <f t="shared" si="570"/>
        <v>800.06126085203812</v>
      </c>
      <c r="AT85" s="27">
        <f t="shared" si="571"/>
        <v>800.06126085203812</v>
      </c>
      <c r="AV85" s="27">
        <f t="shared" si="572"/>
        <v>800.06126085203812</v>
      </c>
      <c r="AW85" s="27">
        <f t="shared" si="573"/>
        <v>800.06126085203812</v>
      </c>
      <c r="AX85" s="27">
        <f t="shared" si="574"/>
        <v>800.06126085203812</v>
      </c>
      <c r="AY85" s="27">
        <f t="shared" si="575"/>
        <v>800.06126085203812</v>
      </c>
      <c r="AZ85" s="27">
        <f t="shared" si="576"/>
        <v>800.06126085203812</v>
      </c>
      <c r="BA85" s="27">
        <f t="shared" si="577"/>
        <v>800.06126085203812</v>
      </c>
      <c r="BB85" s="27">
        <f t="shared" si="578"/>
        <v>800.06126085203812</v>
      </c>
      <c r="BD85" s="27">
        <f t="shared" si="579"/>
        <v>800.06126085203812</v>
      </c>
      <c r="BE85" s="27">
        <f t="shared" si="580"/>
        <v>800.06126085203812</v>
      </c>
      <c r="BF85" s="27">
        <f t="shared" si="581"/>
        <v>800.06126085203812</v>
      </c>
      <c r="BG85" s="27">
        <f t="shared" si="582"/>
        <v>800.06126085203812</v>
      </c>
      <c r="BH85" s="27">
        <f t="shared" si="583"/>
        <v>800.06126085203812</v>
      </c>
      <c r="BI85" s="27">
        <f t="shared" si="584"/>
        <v>800.06126085203812</v>
      </c>
      <c r="BJ85" s="27">
        <f t="shared" si="585"/>
        <v>800.06126085203812</v>
      </c>
      <c r="BN85" s="27">
        <f t="shared" si="586"/>
        <v>800.06126085203812</v>
      </c>
      <c r="BO85" s="27">
        <f t="shared" si="587"/>
        <v>800.06126085203812</v>
      </c>
      <c r="BP85" s="27">
        <f t="shared" si="588"/>
        <v>800.06126085203812</v>
      </c>
      <c r="BQ85" s="27">
        <f t="shared" si="589"/>
        <v>800.06126085203812</v>
      </c>
      <c r="BR85" s="27">
        <f t="shared" si="590"/>
        <v>800.06126085203812</v>
      </c>
      <c r="BS85" s="27">
        <f t="shared" si="591"/>
        <v>800.06126085203812</v>
      </c>
      <c r="BT85" s="27">
        <f t="shared" si="592"/>
        <v>800.06126085203812</v>
      </c>
      <c r="BV85" s="27">
        <f t="shared" si="593"/>
        <v>800.06126085203812</v>
      </c>
      <c r="BW85" s="27">
        <f t="shared" si="594"/>
        <v>800.06126085203812</v>
      </c>
      <c r="BX85" s="27">
        <f t="shared" si="595"/>
        <v>800.06126085203812</v>
      </c>
      <c r="BY85" s="27">
        <f t="shared" si="596"/>
        <v>800.06126085203812</v>
      </c>
      <c r="BZ85" s="27">
        <f t="shared" si="597"/>
        <v>800.06126085203812</v>
      </c>
      <c r="CA85" s="27">
        <f t="shared" si="598"/>
        <v>800.06126085203812</v>
      </c>
      <c r="CB85" s="27">
        <f t="shared" si="599"/>
        <v>800.06126085203812</v>
      </c>
      <c r="CD85" s="27">
        <f t="shared" si="600"/>
        <v>800.06126085203812</v>
      </c>
      <c r="CE85" s="27">
        <f t="shared" si="601"/>
        <v>800.06126085203812</v>
      </c>
      <c r="CF85" s="27">
        <f t="shared" si="602"/>
        <v>800.06126085203812</v>
      </c>
      <c r="CG85" s="27">
        <f t="shared" si="603"/>
        <v>800.06126085203812</v>
      </c>
      <c r="CH85" s="27">
        <f t="shared" si="604"/>
        <v>800.06126085203812</v>
      </c>
      <c r="CI85" s="27">
        <f t="shared" si="605"/>
        <v>800.06126085203812</v>
      </c>
      <c r="CJ85" s="27">
        <f t="shared" si="606"/>
        <v>800.06126085203812</v>
      </c>
      <c r="CN85" s="27">
        <f t="shared" si="607"/>
        <v>800.06126085203812</v>
      </c>
      <c r="CO85" s="27">
        <f t="shared" si="608"/>
        <v>800.06126085203812</v>
      </c>
      <c r="CP85" s="27">
        <f t="shared" si="609"/>
        <v>800.06126085203812</v>
      </c>
      <c r="CQ85" s="27">
        <f t="shared" si="610"/>
        <v>800.06126085203812</v>
      </c>
      <c r="CR85" s="27">
        <f t="shared" si="611"/>
        <v>800.06126085203812</v>
      </c>
      <c r="CS85" s="27">
        <f t="shared" si="612"/>
        <v>800.06126085203812</v>
      </c>
      <c r="CT85" s="27">
        <f t="shared" si="613"/>
        <v>800.06126085203812</v>
      </c>
      <c r="CV85" s="27">
        <f t="shared" si="614"/>
        <v>800.06126085203812</v>
      </c>
      <c r="CW85" s="27">
        <f t="shared" si="615"/>
        <v>800.06126085203812</v>
      </c>
      <c r="CX85" s="27">
        <f t="shared" si="616"/>
        <v>800.06126085203812</v>
      </c>
      <c r="CY85" s="27">
        <f t="shared" si="617"/>
        <v>800.06126085203812</v>
      </c>
      <c r="CZ85" s="27">
        <f t="shared" si="618"/>
        <v>800.06126085203812</v>
      </c>
      <c r="DA85" s="27">
        <f t="shared" si="619"/>
        <v>800.06126085203812</v>
      </c>
      <c r="DB85" s="27">
        <f t="shared" si="620"/>
        <v>800.06126085203812</v>
      </c>
      <c r="DD85" s="27">
        <f t="shared" si="621"/>
        <v>800.06126085203812</v>
      </c>
      <c r="DE85" s="27">
        <f t="shared" si="622"/>
        <v>800.06126085203812</v>
      </c>
      <c r="DF85" s="27">
        <f t="shared" si="623"/>
        <v>800.06126085203812</v>
      </c>
      <c r="DG85" s="27">
        <f t="shared" si="624"/>
        <v>800.06126085203812</v>
      </c>
      <c r="DH85" s="27">
        <f t="shared" si="625"/>
        <v>800.06126085203812</v>
      </c>
      <c r="DI85" s="27">
        <f t="shared" si="626"/>
        <v>800.06126085203812</v>
      </c>
      <c r="DJ85" s="27">
        <f t="shared" si="627"/>
        <v>800.06126085203812</v>
      </c>
      <c r="DN85" s="27">
        <f t="shared" si="628"/>
        <v>800.06126085203812</v>
      </c>
      <c r="DO85" s="27">
        <f t="shared" si="629"/>
        <v>800.06126085203812</v>
      </c>
      <c r="DP85" s="27">
        <f t="shared" si="630"/>
        <v>800.06126085203812</v>
      </c>
      <c r="DQ85" s="27">
        <f t="shared" si="631"/>
        <v>800.06126085203812</v>
      </c>
      <c r="DR85" s="27">
        <f t="shared" si="632"/>
        <v>800.06126085203812</v>
      </c>
      <c r="DS85" s="27">
        <f t="shared" si="633"/>
        <v>800.06126085203812</v>
      </c>
      <c r="DT85" s="27">
        <f t="shared" si="634"/>
        <v>800.06126085203812</v>
      </c>
      <c r="DV85" s="27">
        <f t="shared" si="635"/>
        <v>800.06126085203812</v>
      </c>
      <c r="DW85" s="27">
        <f t="shared" si="636"/>
        <v>800.06126085203812</v>
      </c>
      <c r="DX85" s="27">
        <f t="shared" si="637"/>
        <v>800.06126085203812</v>
      </c>
      <c r="DY85" s="27">
        <f t="shared" si="638"/>
        <v>800.06126085203812</v>
      </c>
      <c r="DZ85" s="27">
        <f t="shared" si="639"/>
        <v>800.06126085203812</v>
      </c>
      <c r="EA85" s="27">
        <f t="shared" si="640"/>
        <v>800.06126085203812</v>
      </c>
      <c r="EB85" s="27">
        <f t="shared" si="641"/>
        <v>800.06126085203812</v>
      </c>
      <c r="ED85" s="27">
        <f t="shared" si="642"/>
        <v>800.06126085203812</v>
      </c>
      <c r="EE85" s="27">
        <f t="shared" si="643"/>
        <v>800.06126085203812</v>
      </c>
      <c r="EF85" s="27">
        <f t="shared" si="644"/>
        <v>800.06126085203812</v>
      </c>
      <c r="EG85" s="27">
        <f t="shared" si="645"/>
        <v>800.06126085203812</v>
      </c>
      <c r="EH85" s="27">
        <f t="shared" si="646"/>
        <v>800.06126085203812</v>
      </c>
      <c r="EI85" s="27">
        <f t="shared" si="647"/>
        <v>800.06126085203812</v>
      </c>
      <c r="EJ85" s="27">
        <f t="shared" si="648"/>
        <v>800.06126085203812</v>
      </c>
      <c r="EN85" s="27">
        <f t="shared" si="649"/>
        <v>800.06126085203812</v>
      </c>
      <c r="EO85" s="27">
        <f t="shared" si="650"/>
        <v>800.06126085203812</v>
      </c>
      <c r="EP85" s="27">
        <f t="shared" si="651"/>
        <v>800.06126085203812</v>
      </c>
      <c r="EQ85" s="27">
        <f t="shared" si="652"/>
        <v>800.06126085203812</v>
      </c>
      <c r="ER85" s="27">
        <f t="shared" si="653"/>
        <v>800.06126085203812</v>
      </c>
      <c r="ES85" s="27">
        <f t="shared" si="654"/>
        <v>800.06126085203812</v>
      </c>
      <c r="ET85" s="27">
        <f t="shared" si="655"/>
        <v>800.06126085203812</v>
      </c>
      <c r="EV85" s="27">
        <f t="shared" si="656"/>
        <v>800.06126085203812</v>
      </c>
      <c r="EW85" s="27">
        <f t="shared" si="657"/>
        <v>800.06126085203812</v>
      </c>
      <c r="EX85" s="27">
        <f t="shared" si="658"/>
        <v>800.06126085203812</v>
      </c>
      <c r="EY85" s="27">
        <f t="shared" si="659"/>
        <v>800.06126085203812</v>
      </c>
      <c r="EZ85" s="27">
        <f t="shared" si="660"/>
        <v>800.06126085203812</v>
      </c>
      <c r="FA85" s="27">
        <f t="shared" si="661"/>
        <v>800.06126085203812</v>
      </c>
      <c r="FB85" s="27">
        <f t="shared" si="662"/>
        <v>800.06126085203812</v>
      </c>
      <c r="FD85" s="27">
        <f t="shared" si="663"/>
        <v>800.06126085203812</v>
      </c>
      <c r="FE85" s="27">
        <f t="shared" si="664"/>
        <v>800.06126085203812</v>
      </c>
      <c r="FF85" s="27">
        <f t="shared" si="665"/>
        <v>800.06126085203812</v>
      </c>
      <c r="FG85" s="27">
        <f t="shared" si="666"/>
        <v>800.06126085203812</v>
      </c>
      <c r="FH85" s="27">
        <f t="shared" si="667"/>
        <v>800.06126085203812</v>
      </c>
      <c r="FI85" s="27">
        <f t="shared" si="668"/>
        <v>800.06126085203812</v>
      </c>
      <c r="FJ85" s="27">
        <f t="shared" si="669"/>
        <v>800.06126085203812</v>
      </c>
      <c r="FN85" s="27">
        <f t="shared" si="670"/>
        <v>800.06126085203812</v>
      </c>
      <c r="FO85" s="27">
        <f t="shared" si="671"/>
        <v>800.06126085203812</v>
      </c>
      <c r="FP85" s="27">
        <f t="shared" si="672"/>
        <v>800.06126085203812</v>
      </c>
      <c r="FQ85" s="27">
        <f t="shared" si="673"/>
        <v>800.06126085203812</v>
      </c>
      <c r="FR85" s="27">
        <f t="shared" si="674"/>
        <v>800.06126085203812</v>
      </c>
      <c r="FS85" s="27">
        <f t="shared" si="675"/>
        <v>800.06126085203812</v>
      </c>
      <c r="FT85" s="27">
        <f t="shared" si="676"/>
        <v>800.06126085203812</v>
      </c>
      <c r="FV85" s="27">
        <f t="shared" si="677"/>
        <v>800.06126085203812</v>
      </c>
      <c r="FW85" s="27">
        <f t="shared" si="678"/>
        <v>800.06126085203812</v>
      </c>
      <c r="FX85" s="27">
        <f t="shared" si="679"/>
        <v>800.06126085203812</v>
      </c>
      <c r="FY85" s="27">
        <f t="shared" si="680"/>
        <v>800.06126085203812</v>
      </c>
      <c r="FZ85" s="27">
        <f t="shared" si="681"/>
        <v>800.06126085203812</v>
      </c>
      <c r="GA85" s="27">
        <f t="shared" si="682"/>
        <v>800.06126085203812</v>
      </c>
      <c r="GB85" s="27">
        <f t="shared" si="683"/>
        <v>800.06126085203812</v>
      </c>
      <c r="GD85" s="27">
        <f t="shared" si="684"/>
        <v>800.06126085203812</v>
      </c>
      <c r="GE85" s="27">
        <f t="shared" si="685"/>
        <v>800.06126085203812</v>
      </c>
      <c r="GF85" s="27">
        <f t="shared" si="686"/>
        <v>800.06126085203812</v>
      </c>
      <c r="GG85" s="27">
        <f t="shared" si="687"/>
        <v>800.06126085203812</v>
      </c>
      <c r="GH85" s="27">
        <f t="shared" si="688"/>
        <v>800.06126085203812</v>
      </c>
      <c r="GI85" s="27">
        <f t="shared" si="689"/>
        <v>800.06126085203812</v>
      </c>
      <c r="GJ85" s="27">
        <f t="shared" si="690"/>
        <v>800.06126085203812</v>
      </c>
      <c r="GN85" s="27">
        <f t="shared" si="691"/>
        <v>800.06126085203812</v>
      </c>
      <c r="GO85" s="27">
        <f t="shared" si="692"/>
        <v>800.06126085203812</v>
      </c>
      <c r="GP85" s="27">
        <f t="shared" si="693"/>
        <v>800.06126085203812</v>
      </c>
      <c r="GQ85" s="27">
        <f t="shared" si="694"/>
        <v>800.06126085203812</v>
      </c>
      <c r="GR85" s="27">
        <f t="shared" si="695"/>
        <v>800.06126085203812</v>
      </c>
      <c r="GS85" s="27">
        <f t="shared" si="696"/>
        <v>800.06126085203812</v>
      </c>
      <c r="GT85" s="27">
        <f t="shared" si="697"/>
        <v>800.06126085203812</v>
      </c>
      <c r="GV85" s="27">
        <f t="shared" si="698"/>
        <v>800.06126085203812</v>
      </c>
      <c r="GW85" s="27">
        <f t="shared" si="699"/>
        <v>800.06126085203812</v>
      </c>
      <c r="GX85" s="27">
        <f t="shared" si="700"/>
        <v>800.06126085203812</v>
      </c>
      <c r="GY85" s="27">
        <f t="shared" si="701"/>
        <v>800.06126085203812</v>
      </c>
      <c r="GZ85" s="27">
        <f t="shared" si="702"/>
        <v>800.06126085203812</v>
      </c>
      <c r="HA85" s="27">
        <f t="shared" si="703"/>
        <v>800.06126085203812</v>
      </c>
      <c r="HB85" s="27">
        <f t="shared" si="704"/>
        <v>800.06126085203812</v>
      </c>
      <c r="HD85" s="27">
        <f t="shared" si="705"/>
        <v>800.06126085203812</v>
      </c>
      <c r="HE85" s="27">
        <f t="shared" si="706"/>
        <v>800.06126085203812</v>
      </c>
      <c r="HF85" s="27">
        <f t="shared" si="707"/>
        <v>800.06126085203812</v>
      </c>
      <c r="HG85" s="27">
        <f t="shared" si="708"/>
        <v>800.06126085203812</v>
      </c>
      <c r="HH85" s="27">
        <f t="shared" si="709"/>
        <v>800.06126085203812</v>
      </c>
      <c r="HI85" s="27">
        <f t="shared" si="710"/>
        <v>800.06126085203812</v>
      </c>
      <c r="HJ85" s="27">
        <f t="shared" si="711"/>
        <v>800.06126085203812</v>
      </c>
      <c r="HN85" s="27">
        <f t="shared" si="712"/>
        <v>800.06126085203812</v>
      </c>
      <c r="HO85" s="27">
        <f t="shared" si="713"/>
        <v>800.06126085203812</v>
      </c>
      <c r="HP85" s="27">
        <f t="shared" si="714"/>
        <v>800.06126085203812</v>
      </c>
      <c r="HQ85" s="27">
        <f t="shared" si="715"/>
        <v>800.06126085203812</v>
      </c>
      <c r="HR85" s="27">
        <f t="shared" si="716"/>
        <v>800.06126085203812</v>
      </c>
      <c r="HS85" s="27">
        <f t="shared" si="717"/>
        <v>800.06126085203812</v>
      </c>
      <c r="HT85" s="27">
        <f t="shared" si="718"/>
        <v>800.06126085203812</v>
      </c>
      <c r="HV85" s="27">
        <f t="shared" si="719"/>
        <v>800.06126085203812</v>
      </c>
      <c r="HW85" s="27">
        <f t="shared" si="720"/>
        <v>800.06126085203812</v>
      </c>
      <c r="HX85" s="27">
        <f t="shared" si="721"/>
        <v>800.06126085203812</v>
      </c>
      <c r="HY85" s="27">
        <f t="shared" si="722"/>
        <v>800.06126085203812</v>
      </c>
      <c r="HZ85" s="27">
        <f t="shared" si="723"/>
        <v>800.06126085203812</v>
      </c>
      <c r="IA85" s="27">
        <f t="shared" si="724"/>
        <v>800.06126085203812</v>
      </c>
      <c r="IB85" s="27">
        <f t="shared" si="725"/>
        <v>800.06126085203812</v>
      </c>
      <c r="ID85" s="27">
        <f t="shared" si="726"/>
        <v>800.06126085203812</v>
      </c>
      <c r="IE85" s="27">
        <f t="shared" si="727"/>
        <v>800.06126085203812</v>
      </c>
      <c r="IF85" s="27">
        <f t="shared" si="728"/>
        <v>800.06126085203812</v>
      </c>
      <c r="IG85" s="27">
        <f t="shared" si="729"/>
        <v>800.06126085203812</v>
      </c>
      <c r="IH85" s="27">
        <f t="shared" si="730"/>
        <v>800.06126085203812</v>
      </c>
      <c r="II85" s="27">
        <f t="shared" si="731"/>
        <v>800.06126085203812</v>
      </c>
      <c r="IJ85" s="27">
        <f t="shared" si="732"/>
        <v>800.06126085203812</v>
      </c>
      <c r="IN85" s="27">
        <f t="shared" si="733"/>
        <v>800.06126085203812</v>
      </c>
      <c r="IO85" s="27">
        <f t="shared" si="734"/>
        <v>800.06126085203812</v>
      </c>
      <c r="IP85" s="27">
        <f t="shared" si="735"/>
        <v>800.06126085203812</v>
      </c>
      <c r="IQ85" s="27">
        <f t="shared" si="736"/>
        <v>800.06126085203812</v>
      </c>
      <c r="IR85" s="27">
        <f t="shared" si="737"/>
        <v>800.06126085203812</v>
      </c>
      <c r="IS85" s="27">
        <f t="shared" si="738"/>
        <v>800.06126085203812</v>
      </c>
      <c r="IT85" s="27">
        <f t="shared" si="739"/>
        <v>800.06126085203812</v>
      </c>
      <c r="IV85" s="27">
        <f t="shared" si="740"/>
        <v>800.06126085203812</v>
      </c>
      <c r="IW85" s="27">
        <f t="shared" si="741"/>
        <v>800.06126085203812</v>
      </c>
      <c r="IX85" s="27">
        <f t="shared" si="742"/>
        <v>800.06126085203812</v>
      </c>
      <c r="IY85" s="27">
        <f t="shared" si="743"/>
        <v>800.06126085203812</v>
      </c>
      <c r="IZ85" s="27">
        <f t="shared" si="744"/>
        <v>800.06126085203812</v>
      </c>
      <c r="JA85" s="27">
        <f t="shared" si="745"/>
        <v>800.06126085203812</v>
      </c>
      <c r="JB85" s="27">
        <f t="shared" si="746"/>
        <v>800.06126085203812</v>
      </c>
      <c r="JD85" s="27">
        <f t="shared" si="747"/>
        <v>800.06126085203812</v>
      </c>
      <c r="JE85" s="27">
        <f t="shared" si="748"/>
        <v>800.06126085203812</v>
      </c>
      <c r="JF85" s="27">
        <f t="shared" si="749"/>
        <v>800.06126085203812</v>
      </c>
      <c r="JG85" s="27">
        <f t="shared" si="750"/>
        <v>800.06126085203812</v>
      </c>
      <c r="JH85" s="27">
        <f t="shared" si="751"/>
        <v>800.06126085203812</v>
      </c>
      <c r="JI85" s="27">
        <f t="shared" si="752"/>
        <v>800.06126085203812</v>
      </c>
      <c r="JJ85" s="27">
        <f t="shared" si="753"/>
        <v>800.06126085203812</v>
      </c>
      <c r="JN85" s="27">
        <f t="shared" si="754"/>
        <v>800.06126085203812</v>
      </c>
      <c r="JO85" s="27">
        <f t="shared" si="755"/>
        <v>800.06126085203812</v>
      </c>
      <c r="JP85" s="27">
        <f t="shared" si="756"/>
        <v>800.06126085203812</v>
      </c>
      <c r="JQ85" s="27">
        <f t="shared" si="757"/>
        <v>800.06126085203812</v>
      </c>
      <c r="JR85" s="27">
        <f t="shared" si="758"/>
        <v>800.06126085203812</v>
      </c>
      <c r="JS85" s="27">
        <f t="shared" si="759"/>
        <v>800.06126085203812</v>
      </c>
      <c r="JT85" s="27">
        <f t="shared" si="760"/>
        <v>800.06126085203812</v>
      </c>
      <c r="JV85" s="27">
        <f t="shared" si="761"/>
        <v>800.06126085203812</v>
      </c>
      <c r="JW85" s="27">
        <f t="shared" si="762"/>
        <v>800.06126085203812</v>
      </c>
      <c r="JX85" s="27">
        <f t="shared" si="763"/>
        <v>800.06126085203812</v>
      </c>
      <c r="JY85" s="27">
        <f t="shared" si="764"/>
        <v>800.06126085203812</v>
      </c>
      <c r="JZ85" s="27">
        <f t="shared" si="765"/>
        <v>800.06126085203812</v>
      </c>
      <c r="KA85" s="27">
        <f t="shared" si="766"/>
        <v>800.06126085203812</v>
      </c>
      <c r="KB85" s="27">
        <f t="shared" si="767"/>
        <v>800.06126085203812</v>
      </c>
      <c r="KD85" s="27">
        <f t="shared" si="768"/>
        <v>800.06126085203812</v>
      </c>
      <c r="KE85" s="27">
        <f t="shared" si="769"/>
        <v>800.06126085203812</v>
      </c>
      <c r="KF85" s="27">
        <f t="shared" si="770"/>
        <v>800.06126085203812</v>
      </c>
      <c r="KG85" s="27">
        <f t="shared" si="771"/>
        <v>800.06126085203812</v>
      </c>
      <c r="KH85" s="27">
        <f t="shared" si="772"/>
        <v>800.06126085203812</v>
      </c>
      <c r="KI85" s="27">
        <f t="shared" si="773"/>
        <v>800.06126085203812</v>
      </c>
      <c r="KJ85" s="27">
        <f t="shared" si="774"/>
        <v>800.06126085203812</v>
      </c>
    </row>
    <row r="86" spans="1:296" x14ac:dyDescent="0.35">
      <c r="A86" s="33" t="s">
        <v>118</v>
      </c>
      <c r="B86" s="33"/>
      <c r="C86" s="33" t="s">
        <v>105</v>
      </c>
      <c r="D86" s="33"/>
      <c r="E86" s="33"/>
      <c r="F86" t="s">
        <v>233</v>
      </c>
      <c r="G86" t="s">
        <v>233</v>
      </c>
      <c r="H86" t="s">
        <v>233</v>
      </c>
      <c r="I86" t="s">
        <v>233</v>
      </c>
      <c r="J86" t="s">
        <v>233</v>
      </c>
      <c r="K86" t="s">
        <v>233</v>
      </c>
      <c r="L86" t="s">
        <v>233</v>
      </c>
      <c r="M86" t="s">
        <v>233</v>
      </c>
      <c r="N86" s="27">
        <f>[14]TRAC_rates!F94</f>
        <v>17.911482070869145</v>
      </c>
      <c r="O86" s="27">
        <f>[14]TRAC_rates!G94</f>
        <v>17.911482070869145</v>
      </c>
      <c r="P86" s="27">
        <f>[14]TRAC_rates!H94</f>
        <v>17.911482070869145</v>
      </c>
      <c r="Q86" s="27">
        <f>[14]TRAC_rates!I94</f>
        <v>17.911482070869145</v>
      </c>
      <c r="R86" s="27">
        <f>[14]TRAC_rates!J94</f>
        <v>17.911482070869145</v>
      </c>
      <c r="S86" s="27">
        <f>[14]TRAC_rates!K94</f>
        <v>17.911482070869145</v>
      </c>
      <c r="T86" s="27">
        <f>[14]TRAC_rates!L94</f>
        <v>17.911482070869145</v>
      </c>
      <c r="V86" s="27">
        <f>[14]TRAC_rates!N94</f>
        <v>17.911482070869145</v>
      </c>
      <c r="W86" s="27">
        <f>[14]TRAC_rates!O94</f>
        <v>17.911482070869145</v>
      </c>
      <c r="X86" s="27">
        <f>[14]TRAC_rates!P94</f>
        <v>17.911482070869145</v>
      </c>
      <c r="Y86" s="27">
        <f>[14]TRAC_rates!Q94</f>
        <v>17.911482070869145</v>
      </c>
      <c r="Z86" s="27">
        <f>[14]TRAC_rates!R94</f>
        <v>17.911482070869145</v>
      </c>
      <c r="AA86" s="27">
        <f>[14]TRAC_rates!S94</f>
        <v>17.911482070869145</v>
      </c>
      <c r="AB86" s="27">
        <f>[14]TRAC_rates!T94</f>
        <v>17.911482070869145</v>
      </c>
      <c r="AD86" s="27">
        <f>[14]TRAC_rates!V94</f>
        <v>17.911482070869145</v>
      </c>
      <c r="AE86" s="27">
        <f>[14]TRAC_rates!W94</f>
        <v>17.911482070869145</v>
      </c>
      <c r="AF86" s="27">
        <f>[14]TRAC_rates!X94</f>
        <v>17.911482070869145</v>
      </c>
      <c r="AG86" s="27">
        <f>[14]TRAC_rates!Y94</f>
        <v>17.911482070869145</v>
      </c>
      <c r="AH86" s="27">
        <f>[14]TRAC_rates!Z94</f>
        <v>17.911482070869145</v>
      </c>
      <c r="AI86" s="27">
        <f>[14]TRAC_rates!AA94</f>
        <v>17.911482070869145</v>
      </c>
      <c r="AJ86" s="27">
        <f>[14]TRAC_rates!AB94</f>
        <v>17.911482070869145</v>
      </c>
      <c r="AN86" s="27">
        <f t="shared" si="565"/>
        <v>17.911482070869145</v>
      </c>
      <c r="AO86" s="27">
        <f t="shared" si="566"/>
        <v>17.911482070869145</v>
      </c>
      <c r="AP86" s="27">
        <f t="shared" si="567"/>
        <v>17.911482070869145</v>
      </c>
      <c r="AQ86" s="27">
        <f t="shared" si="568"/>
        <v>17.911482070869145</v>
      </c>
      <c r="AR86" s="27">
        <f t="shared" si="569"/>
        <v>17.911482070869145</v>
      </c>
      <c r="AS86" s="27">
        <f t="shared" si="570"/>
        <v>17.911482070869145</v>
      </c>
      <c r="AT86" s="27">
        <f t="shared" si="571"/>
        <v>17.911482070869145</v>
      </c>
      <c r="AV86" s="27">
        <f t="shared" si="572"/>
        <v>17.911482070869145</v>
      </c>
      <c r="AW86" s="27">
        <f t="shared" si="573"/>
        <v>17.911482070869145</v>
      </c>
      <c r="AX86" s="27">
        <f t="shared" si="574"/>
        <v>17.911482070869145</v>
      </c>
      <c r="AY86" s="27">
        <f t="shared" si="575"/>
        <v>17.911482070869145</v>
      </c>
      <c r="AZ86" s="27">
        <f t="shared" si="576"/>
        <v>17.911482070869145</v>
      </c>
      <c r="BA86" s="27">
        <f t="shared" si="577"/>
        <v>17.911482070869145</v>
      </c>
      <c r="BB86" s="27">
        <f t="shared" si="578"/>
        <v>17.911482070869145</v>
      </c>
      <c r="BD86" s="27">
        <f t="shared" si="579"/>
        <v>17.911482070869145</v>
      </c>
      <c r="BE86" s="27">
        <f t="shared" si="580"/>
        <v>17.911482070869145</v>
      </c>
      <c r="BF86" s="27">
        <f t="shared" si="581"/>
        <v>17.911482070869145</v>
      </c>
      <c r="BG86" s="27">
        <f t="shared" si="582"/>
        <v>17.911482070869145</v>
      </c>
      <c r="BH86" s="27">
        <f t="shared" si="583"/>
        <v>17.911482070869145</v>
      </c>
      <c r="BI86" s="27">
        <f t="shared" si="584"/>
        <v>17.911482070869145</v>
      </c>
      <c r="BJ86" s="27">
        <f t="shared" si="585"/>
        <v>17.911482070869145</v>
      </c>
      <c r="BN86" s="27">
        <f t="shared" si="586"/>
        <v>17.911482070869145</v>
      </c>
      <c r="BO86" s="27">
        <f t="shared" si="587"/>
        <v>17.911482070869145</v>
      </c>
      <c r="BP86" s="27">
        <f t="shared" si="588"/>
        <v>17.911482070869145</v>
      </c>
      <c r="BQ86" s="27">
        <f t="shared" si="589"/>
        <v>17.911482070869145</v>
      </c>
      <c r="BR86" s="27">
        <f t="shared" si="590"/>
        <v>17.911482070869145</v>
      </c>
      <c r="BS86" s="27">
        <f t="shared" si="591"/>
        <v>17.911482070869145</v>
      </c>
      <c r="BT86" s="27">
        <f t="shared" si="592"/>
        <v>17.911482070869145</v>
      </c>
      <c r="BV86" s="27">
        <f t="shared" si="593"/>
        <v>17.911482070869145</v>
      </c>
      <c r="BW86" s="27">
        <f t="shared" si="594"/>
        <v>17.911482070869145</v>
      </c>
      <c r="BX86" s="27">
        <f t="shared" si="595"/>
        <v>17.911482070869145</v>
      </c>
      <c r="BY86" s="27">
        <f t="shared" si="596"/>
        <v>17.911482070869145</v>
      </c>
      <c r="BZ86" s="27">
        <f t="shared" si="597"/>
        <v>17.911482070869145</v>
      </c>
      <c r="CA86" s="27">
        <f t="shared" si="598"/>
        <v>17.911482070869145</v>
      </c>
      <c r="CB86" s="27">
        <f t="shared" si="599"/>
        <v>17.911482070869145</v>
      </c>
      <c r="CD86" s="27">
        <f t="shared" si="600"/>
        <v>17.911482070869145</v>
      </c>
      <c r="CE86" s="27">
        <f t="shared" si="601"/>
        <v>17.911482070869145</v>
      </c>
      <c r="CF86" s="27">
        <f t="shared" si="602"/>
        <v>17.911482070869145</v>
      </c>
      <c r="CG86" s="27">
        <f t="shared" si="603"/>
        <v>17.911482070869145</v>
      </c>
      <c r="CH86" s="27">
        <f t="shared" si="604"/>
        <v>17.911482070869145</v>
      </c>
      <c r="CI86" s="27">
        <f t="shared" si="605"/>
        <v>17.911482070869145</v>
      </c>
      <c r="CJ86" s="27">
        <f t="shared" si="606"/>
        <v>17.911482070869145</v>
      </c>
      <c r="CN86" s="27">
        <f t="shared" si="607"/>
        <v>17.911482070869145</v>
      </c>
      <c r="CO86" s="27">
        <f t="shared" si="608"/>
        <v>17.911482070869145</v>
      </c>
      <c r="CP86" s="27">
        <f t="shared" si="609"/>
        <v>17.911482070869145</v>
      </c>
      <c r="CQ86" s="27">
        <f t="shared" si="610"/>
        <v>17.911482070869145</v>
      </c>
      <c r="CR86" s="27">
        <f t="shared" si="611"/>
        <v>17.911482070869145</v>
      </c>
      <c r="CS86" s="27">
        <f t="shared" si="612"/>
        <v>17.911482070869145</v>
      </c>
      <c r="CT86" s="27">
        <f t="shared" si="613"/>
        <v>17.911482070869145</v>
      </c>
      <c r="CV86" s="27">
        <f t="shared" si="614"/>
        <v>17.911482070869145</v>
      </c>
      <c r="CW86" s="27">
        <f t="shared" si="615"/>
        <v>17.911482070869145</v>
      </c>
      <c r="CX86" s="27">
        <f t="shared" si="616"/>
        <v>17.911482070869145</v>
      </c>
      <c r="CY86" s="27">
        <f t="shared" si="617"/>
        <v>17.911482070869145</v>
      </c>
      <c r="CZ86" s="27">
        <f t="shared" si="618"/>
        <v>17.911482070869145</v>
      </c>
      <c r="DA86" s="27">
        <f t="shared" si="619"/>
        <v>17.911482070869145</v>
      </c>
      <c r="DB86" s="27">
        <f t="shared" si="620"/>
        <v>17.911482070869145</v>
      </c>
      <c r="DD86" s="27">
        <f t="shared" si="621"/>
        <v>17.911482070869145</v>
      </c>
      <c r="DE86" s="27">
        <f t="shared" si="622"/>
        <v>17.911482070869145</v>
      </c>
      <c r="DF86" s="27">
        <f t="shared" si="623"/>
        <v>17.911482070869145</v>
      </c>
      <c r="DG86" s="27">
        <f t="shared" si="624"/>
        <v>17.911482070869145</v>
      </c>
      <c r="DH86" s="27">
        <f t="shared" si="625"/>
        <v>17.911482070869145</v>
      </c>
      <c r="DI86" s="27">
        <f t="shared" si="626"/>
        <v>17.911482070869145</v>
      </c>
      <c r="DJ86" s="27">
        <f t="shared" si="627"/>
        <v>17.911482070869145</v>
      </c>
      <c r="DN86" s="27">
        <f t="shared" si="628"/>
        <v>17.911482070869145</v>
      </c>
      <c r="DO86" s="27">
        <f t="shared" si="629"/>
        <v>17.911482070869145</v>
      </c>
      <c r="DP86" s="27">
        <f t="shared" si="630"/>
        <v>17.911482070869145</v>
      </c>
      <c r="DQ86" s="27">
        <f t="shared" si="631"/>
        <v>17.911482070869145</v>
      </c>
      <c r="DR86" s="27">
        <f t="shared" si="632"/>
        <v>17.911482070869145</v>
      </c>
      <c r="DS86" s="27">
        <f t="shared" si="633"/>
        <v>17.911482070869145</v>
      </c>
      <c r="DT86" s="27">
        <f t="shared" si="634"/>
        <v>17.911482070869145</v>
      </c>
      <c r="DV86" s="27">
        <f t="shared" si="635"/>
        <v>17.911482070869145</v>
      </c>
      <c r="DW86" s="27">
        <f t="shared" si="636"/>
        <v>17.911482070869145</v>
      </c>
      <c r="DX86" s="27">
        <f t="shared" si="637"/>
        <v>17.911482070869145</v>
      </c>
      <c r="DY86" s="27">
        <f t="shared" si="638"/>
        <v>17.911482070869145</v>
      </c>
      <c r="DZ86" s="27">
        <f t="shared" si="639"/>
        <v>17.911482070869145</v>
      </c>
      <c r="EA86" s="27">
        <f t="shared" si="640"/>
        <v>17.911482070869145</v>
      </c>
      <c r="EB86" s="27">
        <f t="shared" si="641"/>
        <v>17.911482070869145</v>
      </c>
      <c r="ED86" s="27">
        <f t="shared" si="642"/>
        <v>17.911482070869145</v>
      </c>
      <c r="EE86" s="27">
        <f t="shared" si="643"/>
        <v>17.911482070869145</v>
      </c>
      <c r="EF86" s="27">
        <f t="shared" si="644"/>
        <v>17.911482070869145</v>
      </c>
      <c r="EG86" s="27">
        <f t="shared" si="645"/>
        <v>17.911482070869145</v>
      </c>
      <c r="EH86" s="27">
        <f t="shared" si="646"/>
        <v>17.911482070869145</v>
      </c>
      <c r="EI86" s="27">
        <f t="shared" si="647"/>
        <v>17.911482070869145</v>
      </c>
      <c r="EJ86" s="27">
        <f t="shared" si="648"/>
        <v>17.911482070869145</v>
      </c>
      <c r="EN86" s="27">
        <f t="shared" si="649"/>
        <v>17.911482070869145</v>
      </c>
      <c r="EO86" s="27">
        <f t="shared" si="650"/>
        <v>17.911482070869145</v>
      </c>
      <c r="EP86" s="27">
        <f t="shared" si="651"/>
        <v>17.911482070869145</v>
      </c>
      <c r="EQ86" s="27">
        <f t="shared" si="652"/>
        <v>17.911482070869145</v>
      </c>
      <c r="ER86" s="27">
        <f t="shared" si="653"/>
        <v>17.911482070869145</v>
      </c>
      <c r="ES86" s="27">
        <f t="shared" si="654"/>
        <v>17.911482070869145</v>
      </c>
      <c r="ET86" s="27">
        <f t="shared" si="655"/>
        <v>17.911482070869145</v>
      </c>
      <c r="EV86" s="27">
        <f t="shared" si="656"/>
        <v>17.911482070869145</v>
      </c>
      <c r="EW86" s="27">
        <f t="shared" si="657"/>
        <v>17.911482070869145</v>
      </c>
      <c r="EX86" s="27">
        <f t="shared" si="658"/>
        <v>17.911482070869145</v>
      </c>
      <c r="EY86" s="27">
        <f t="shared" si="659"/>
        <v>17.911482070869145</v>
      </c>
      <c r="EZ86" s="27">
        <f t="shared" si="660"/>
        <v>17.911482070869145</v>
      </c>
      <c r="FA86" s="27">
        <f t="shared" si="661"/>
        <v>17.911482070869145</v>
      </c>
      <c r="FB86" s="27">
        <f t="shared" si="662"/>
        <v>17.911482070869145</v>
      </c>
      <c r="FD86" s="27">
        <f t="shared" si="663"/>
        <v>17.911482070869145</v>
      </c>
      <c r="FE86" s="27">
        <f t="shared" si="664"/>
        <v>17.911482070869145</v>
      </c>
      <c r="FF86" s="27">
        <f t="shared" si="665"/>
        <v>17.911482070869145</v>
      </c>
      <c r="FG86" s="27">
        <f t="shared" si="666"/>
        <v>17.911482070869145</v>
      </c>
      <c r="FH86" s="27">
        <f t="shared" si="667"/>
        <v>17.911482070869145</v>
      </c>
      <c r="FI86" s="27">
        <f t="shared" si="668"/>
        <v>17.911482070869145</v>
      </c>
      <c r="FJ86" s="27">
        <f t="shared" si="669"/>
        <v>17.911482070869145</v>
      </c>
      <c r="FN86" s="27">
        <f t="shared" si="670"/>
        <v>17.911482070869145</v>
      </c>
      <c r="FO86" s="27">
        <f t="shared" si="671"/>
        <v>17.911482070869145</v>
      </c>
      <c r="FP86" s="27">
        <f t="shared" si="672"/>
        <v>17.911482070869145</v>
      </c>
      <c r="FQ86" s="27">
        <f t="shared" si="673"/>
        <v>17.911482070869145</v>
      </c>
      <c r="FR86" s="27">
        <f t="shared" si="674"/>
        <v>17.911482070869145</v>
      </c>
      <c r="FS86" s="27">
        <f t="shared" si="675"/>
        <v>17.911482070869145</v>
      </c>
      <c r="FT86" s="27">
        <f t="shared" si="676"/>
        <v>17.911482070869145</v>
      </c>
      <c r="FV86" s="27">
        <f t="shared" si="677"/>
        <v>17.911482070869145</v>
      </c>
      <c r="FW86" s="27">
        <f t="shared" si="678"/>
        <v>17.911482070869145</v>
      </c>
      <c r="FX86" s="27">
        <f t="shared" si="679"/>
        <v>17.911482070869145</v>
      </c>
      <c r="FY86" s="27">
        <f t="shared" si="680"/>
        <v>17.911482070869145</v>
      </c>
      <c r="FZ86" s="27">
        <f t="shared" si="681"/>
        <v>17.911482070869145</v>
      </c>
      <c r="GA86" s="27">
        <f t="shared" si="682"/>
        <v>17.911482070869145</v>
      </c>
      <c r="GB86" s="27">
        <f t="shared" si="683"/>
        <v>17.911482070869145</v>
      </c>
      <c r="GD86" s="27">
        <f t="shared" si="684"/>
        <v>17.911482070869145</v>
      </c>
      <c r="GE86" s="27">
        <f t="shared" si="685"/>
        <v>17.911482070869145</v>
      </c>
      <c r="GF86" s="27">
        <f t="shared" si="686"/>
        <v>17.911482070869145</v>
      </c>
      <c r="GG86" s="27">
        <f t="shared" si="687"/>
        <v>17.911482070869145</v>
      </c>
      <c r="GH86" s="27">
        <f t="shared" si="688"/>
        <v>17.911482070869145</v>
      </c>
      <c r="GI86" s="27">
        <f t="shared" si="689"/>
        <v>17.911482070869145</v>
      </c>
      <c r="GJ86" s="27">
        <f t="shared" si="690"/>
        <v>17.911482070869145</v>
      </c>
      <c r="GN86" s="27">
        <f t="shared" si="691"/>
        <v>17.911482070869145</v>
      </c>
      <c r="GO86" s="27">
        <f t="shared" si="692"/>
        <v>17.911482070869145</v>
      </c>
      <c r="GP86" s="27">
        <f t="shared" si="693"/>
        <v>17.911482070869145</v>
      </c>
      <c r="GQ86" s="27">
        <f t="shared" si="694"/>
        <v>17.911482070869145</v>
      </c>
      <c r="GR86" s="27">
        <f t="shared" si="695"/>
        <v>17.911482070869145</v>
      </c>
      <c r="GS86" s="27">
        <f t="shared" si="696"/>
        <v>17.911482070869145</v>
      </c>
      <c r="GT86" s="27">
        <f t="shared" si="697"/>
        <v>17.911482070869145</v>
      </c>
      <c r="GV86" s="27">
        <f t="shared" si="698"/>
        <v>17.911482070869145</v>
      </c>
      <c r="GW86" s="27">
        <f t="shared" si="699"/>
        <v>17.911482070869145</v>
      </c>
      <c r="GX86" s="27">
        <f t="shared" si="700"/>
        <v>17.911482070869145</v>
      </c>
      <c r="GY86" s="27">
        <f t="shared" si="701"/>
        <v>17.911482070869145</v>
      </c>
      <c r="GZ86" s="27">
        <f t="shared" si="702"/>
        <v>17.911482070869145</v>
      </c>
      <c r="HA86" s="27">
        <f t="shared" si="703"/>
        <v>17.911482070869145</v>
      </c>
      <c r="HB86" s="27">
        <f t="shared" si="704"/>
        <v>17.911482070869145</v>
      </c>
      <c r="HD86" s="27">
        <f t="shared" si="705"/>
        <v>17.911482070869145</v>
      </c>
      <c r="HE86" s="27">
        <f t="shared" si="706"/>
        <v>17.911482070869145</v>
      </c>
      <c r="HF86" s="27">
        <f t="shared" si="707"/>
        <v>17.911482070869145</v>
      </c>
      <c r="HG86" s="27">
        <f t="shared" si="708"/>
        <v>17.911482070869145</v>
      </c>
      <c r="HH86" s="27">
        <f t="shared" si="709"/>
        <v>17.911482070869145</v>
      </c>
      <c r="HI86" s="27">
        <f t="shared" si="710"/>
        <v>17.911482070869145</v>
      </c>
      <c r="HJ86" s="27">
        <f t="shared" si="711"/>
        <v>17.911482070869145</v>
      </c>
      <c r="HN86" s="27">
        <f t="shared" si="712"/>
        <v>17.911482070869145</v>
      </c>
      <c r="HO86" s="27">
        <f t="shared" si="713"/>
        <v>17.911482070869145</v>
      </c>
      <c r="HP86" s="27">
        <f t="shared" si="714"/>
        <v>17.911482070869145</v>
      </c>
      <c r="HQ86" s="27">
        <f t="shared" si="715"/>
        <v>17.911482070869145</v>
      </c>
      <c r="HR86" s="27">
        <f t="shared" si="716"/>
        <v>17.911482070869145</v>
      </c>
      <c r="HS86" s="27">
        <f t="shared" si="717"/>
        <v>17.911482070869145</v>
      </c>
      <c r="HT86" s="27">
        <f t="shared" si="718"/>
        <v>17.911482070869145</v>
      </c>
      <c r="HV86" s="27">
        <f t="shared" si="719"/>
        <v>17.911482070869145</v>
      </c>
      <c r="HW86" s="27">
        <f t="shared" si="720"/>
        <v>17.911482070869145</v>
      </c>
      <c r="HX86" s="27">
        <f t="shared" si="721"/>
        <v>17.911482070869145</v>
      </c>
      <c r="HY86" s="27">
        <f t="shared" si="722"/>
        <v>17.911482070869145</v>
      </c>
      <c r="HZ86" s="27">
        <f t="shared" si="723"/>
        <v>17.911482070869145</v>
      </c>
      <c r="IA86" s="27">
        <f t="shared" si="724"/>
        <v>17.911482070869145</v>
      </c>
      <c r="IB86" s="27">
        <f t="shared" si="725"/>
        <v>17.911482070869145</v>
      </c>
      <c r="ID86" s="27">
        <f t="shared" si="726"/>
        <v>17.911482070869145</v>
      </c>
      <c r="IE86" s="27">
        <f t="shared" si="727"/>
        <v>17.911482070869145</v>
      </c>
      <c r="IF86" s="27">
        <f t="shared" si="728"/>
        <v>17.911482070869145</v>
      </c>
      <c r="IG86" s="27">
        <f t="shared" si="729"/>
        <v>17.911482070869145</v>
      </c>
      <c r="IH86" s="27">
        <f t="shared" si="730"/>
        <v>17.911482070869145</v>
      </c>
      <c r="II86" s="27">
        <f t="shared" si="731"/>
        <v>17.911482070869145</v>
      </c>
      <c r="IJ86" s="27">
        <f t="shared" si="732"/>
        <v>17.911482070869145</v>
      </c>
      <c r="IN86" s="27">
        <f t="shared" si="733"/>
        <v>17.911482070869145</v>
      </c>
      <c r="IO86" s="27">
        <f t="shared" si="734"/>
        <v>17.911482070869145</v>
      </c>
      <c r="IP86" s="27">
        <f t="shared" si="735"/>
        <v>17.911482070869145</v>
      </c>
      <c r="IQ86" s="27">
        <f t="shared" si="736"/>
        <v>17.911482070869145</v>
      </c>
      <c r="IR86" s="27">
        <f t="shared" si="737"/>
        <v>17.911482070869145</v>
      </c>
      <c r="IS86" s="27">
        <f t="shared" si="738"/>
        <v>17.911482070869145</v>
      </c>
      <c r="IT86" s="27">
        <f t="shared" si="739"/>
        <v>17.911482070869145</v>
      </c>
      <c r="IV86" s="27">
        <f t="shared" si="740"/>
        <v>17.911482070869145</v>
      </c>
      <c r="IW86" s="27">
        <f t="shared" si="741"/>
        <v>17.911482070869145</v>
      </c>
      <c r="IX86" s="27">
        <f t="shared" si="742"/>
        <v>17.911482070869145</v>
      </c>
      <c r="IY86" s="27">
        <f t="shared" si="743"/>
        <v>17.911482070869145</v>
      </c>
      <c r="IZ86" s="27">
        <f t="shared" si="744"/>
        <v>17.911482070869145</v>
      </c>
      <c r="JA86" s="27">
        <f t="shared" si="745"/>
        <v>17.911482070869145</v>
      </c>
      <c r="JB86" s="27">
        <f t="shared" si="746"/>
        <v>17.911482070869145</v>
      </c>
      <c r="JD86" s="27">
        <f t="shared" si="747"/>
        <v>17.911482070869145</v>
      </c>
      <c r="JE86" s="27">
        <f t="shared" si="748"/>
        <v>17.911482070869145</v>
      </c>
      <c r="JF86" s="27">
        <f t="shared" si="749"/>
        <v>17.911482070869145</v>
      </c>
      <c r="JG86" s="27">
        <f t="shared" si="750"/>
        <v>17.911482070869145</v>
      </c>
      <c r="JH86" s="27">
        <f t="shared" si="751"/>
        <v>17.911482070869145</v>
      </c>
      <c r="JI86" s="27">
        <f t="shared" si="752"/>
        <v>17.911482070869145</v>
      </c>
      <c r="JJ86" s="27">
        <f t="shared" si="753"/>
        <v>17.911482070869145</v>
      </c>
      <c r="JN86" s="27">
        <f t="shared" si="754"/>
        <v>17.911482070869145</v>
      </c>
      <c r="JO86" s="27">
        <f t="shared" si="755"/>
        <v>17.911482070869145</v>
      </c>
      <c r="JP86" s="27">
        <f t="shared" si="756"/>
        <v>17.911482070869145</v>
      </c>
      <c r="JQ86" s="27">
        <f t="shared" si="757"/>
        <v>17.911482070869145</v>
      </c>
      <c r="JR86" s="27">
        <f t="shared" si="758"/>
        <v>17.911482070869145</v>
      </c>
      <c r="JS86" s="27">
        <f t="shared" si="759"/>
        <v>17.911482070869145</v>
      </c>
      <c r="JT86" s="27">
        <f t="shared" si="760"/>
        <v>17.911482070869145</v>
      </c>
      <c r="JV86" s="27">
        <f t="shared" si="761"/>
        <v>17.911482070869145</v>
      </c>
      <c r="JW86" s="27">
        <f t="shared" si="762"/>
        <v>17.911482070869145</v>
      </c>
      <c r="JX86" s="27">
        <f t="shared" si="763"/>
        <v>17.911482070869145</v>
      </c>
      <c r="JY86" s="27">
        <f t="shared" si="764"/>
        <v>17.911482070869145</v>
      </c>
      <c r="JZ86" s="27">
        <f t="shared" si="765"/>
        <v>17.911482070869145</v>
      </c>
      <c r="KA86" s="27">
        <f t="shared" si="766"/>
        <v>17.911482070869145</v>
      </c>
      <c r="KB86" s="27">
        <f t="shared" si="767"/>
        <v>17.911482070869145</v>
      </c>
      <c r="KD86" s="27">
        <f t="shared" si="768"/>
        <v>17.911482070869145</v>
      </c>
      <c r="KE86" s="27">
        <f t="shared" si="769"/>
        <v>17.911482070869145</v>
      </c>
      <c r="KF86" s="27">
        <f t="shared" si="770"/>
        <v>17.911482070869145</v>
      </c>
      <c r="KG86" s="27">
        <f t="shared" si="771"/>
        <v>17.911482070869145</v>
      </c>
      <c r="KH86" s="27">
        <f t="shared" si="772"/>
        <v>17.911482070869145</v>
      </c>
      <c r="KI86" s="27">
        <f t="shared" si="773"/>
        <v>17.911482070869145</v>
      </c>
      <c r="KJ86" s="27">
        <f t="shared" si="774"/>
        <v>17.911482070869145</v>
      </c>
    </row>
    <row r="87" spans="1:296" x14ac:dyDescent="0.35">
      <c r="A87" s="33" t="s">
        <v>119</v>
      </c>
      <c r="B87" s="33"/>
      <c r="C87" s="33" t="s">
        <v>105</v>
      </c>
      <c r="D87" s="33"/>
      <c r="E87" s="33"/>
      <c r="F87" t="s">
        <v>233</v>
      </c>
      <c r="G87" t="s">
        <v>233</v>
      </c>
      <c r="H87" t="s">
        <v>233</v>
      </c>
      <c r="I87" t="s">
        <v>233</v>
      </c>
      <c r="J87" t="s">
        <v>233</v>
      </c>
      <c r="K87" t="s">
        <v>233</v>
      </c>
      <c r="L87" t="s">
        <v>233</v>
      </c>
      <c r="M87" t="s">
        <v>233</v>
      </c>
      <c r="N87" s="27">
        <f>[14]TRAC_rates!F95</f>
        <v>439.42346481810642</v>
      </c>
      <c r="O87" s="27">
        <f>[14]TRAC_rates!G95</f>
        <v>439.42346481810642</v>
      </c>
      <c r="P87" s="27">
        <f>[14]TRAC_rates!H95</f>
        <v>439.42346481810642</v>
      </c>
      <c r="Q87" s="27">
        <f>[14]TRAC_rates!I95</f>
        <v>439.42346481810642</v>
      </c>
      <c r="R87" s="27">
        <f>[14]TRAC_rates!J95</f>
        <v>439.42346481810642</v>
      </c>
      <c r="S87" s="27">
        <f>[14]TRAC_rates!K95</f>
        <v>439.42346481810642</v>
      </c>
      <c r="T87" s="27">
        <f>[14]TRAC_rates!L95</f>
        <v>439.42346481810642</v>
      </c>
      <c r="V87" s="27">
        <f>[14]TRAC_rates!N95</f>
        <v>439.42346481810642</v>
      </c>
      <c r="W87" s="27">
        <f>[14]TRAC_rates!O95</f>
        <v>439.42346481810642</v>
      </c>
      <c r="X87" s="27">
        <f>[14]TRAC_rates!P95</f>
        <v>439.42346481810642</v>
      </c>
      <c r="Y87" s="27">
        <f>[14]TRAC_rates!Q95</f>
        <v>439.42346481810642</v>
      </c>
      <c r="Z87" s="27">
        <f>[14]TRAC_rates!R95</f>
        <v>439.42346481810642</v>
      </c>
      <c r="AA87" s="27">
        <f>[14]TRAC_rates!S95</f>
        <v>439.42346481810642</v>
      </c>
      <c r="AB87" s="27">
        <f>[14]TRAC_rates!T95</f>
        <v>439.42346481810642</v>
      </c>
      <c r="AD87" s="27">
        <f>[14]TRAC_rates!V95</f>
        <v>439.42346481810642</v>
      </c>
      <c r="AE87" s="27">
        <f>[14]TRAC_rates!W95</f>
        <v>439.42346481810642</v>
      </c>
      <c r="AF87" s="27">
        <f>[14]TRAC_rates!X95</f>
        <v>439.42346481810642</v>
      </c>
      <c r="AG87" s="27">
        <f>[14]TRAC_rates!Y95</f>
        <v>439.42346481810642</v>
      </c>
      <c r="AH87" s="27">
        <f>[14]TRAC_rates!Z95</f>
        <v>439.42346481810642</v>
      </c>
      <c r="AI87" s="27">
        <f>[14]TRAC_rates!AA95</f>
        <v>439.42346481810642</v>
      </c>
      <c r="AJ87" s="27">
        <f>[14]TRAC_rates!AB95</f>
        <v>439.42346481810642</v>
      </c>
      <c r="AN87" s="27">
        <f t="shared" si="565"/>
        <v>439.42346481810642</v>
      </c>
      <c r="AO87" s="27">
        <f t="shared" si="566"/>
        <v>439.42346481810642</v>
      </c>
      <c r="AP87" s="27">
        <f t="shared" si="567"/>
        <v>439.42346481810642</v>
      </c>
      <c r="AQ87" s="27">
        <f t="shared" si="568"/>
        <v>439.42346481810642</v>
      </c>
      <c r="AR87" s="27">
        <f t="shared" si="569"/>
        <v>439.42346481810642</v>
      </c>
      <c r="AS87" s="27">
        <f t="shared" si="570"/>
        <v>439.42346481810642</v>
      </c>
      <c r="AT87" s="27">
        <f t="shared" si="571"/>
        <v>439.42346481810642</v>
      </c>
      <c r="AV87" s="27">
        <f t="shared" si="572"/>
        <v>439.42346481810642</v>
      </c>
      <c r="AW87" s="27">
        <f t="shared" si="573"/>
        <v>439.42346481810642</v>
      </c>
      <c r="AX87" s="27">
        <f t="shared" si="574"/>
        <v>439.42346481810642</v>
      </c>
      <c r="AY87" s="27">
        <f t="shared" si="575"/>
        <v>439.42346481810642</v>
      </c>
      <c r="AZ87" s="27">
        <f t="shared" si="576"/>
        <v>439.42346481810642</v>
      </c>
      <c r="BA87" s="27">
        <f t="shared" si="577"/>
        <v>439.42346481810642</v>
      </c>
      <c r="BB87" s="27">
        <f t="shared" si="578"/>
        <v>439.42346481810642</v>
      </c>
      <c r="BD87" s="27">
        <f t="shared" si="579"/>
        <v>439.42346481810642</v>
      </c>
      <c r="BE87" s="27">
        <f t="shared" si="580"/>
        <v>439.42346481810642</v>
      </c>
      <c r="BF87" s="27">
        <f t="shared" si="581"/>
        <v>439.42346481810642</v>
      </c>
      <c r="BG87" s="27">
        <f t="shared" si="582"/>
        <v>439.42346481810642</v>
      </c>
      <c r="BH87" s="27">
        <f t="shared" si="583"/>
        <v>439.42346481810642</v>
      </c>
      <c r="BI87" s="27">
        <f t="shared" si="584"/>
        <v>439.42346481810642</v>
      </c>
      <c r="BJ87" s="27">
        <f t="shared" si="585"/>
        <v>439.42346481810642</v>
      </c>
      <c r="BN87" s="27">
        <f t="shared" si="586"/>
        <v>439.42346481810642</v>
      </c>
      <c r="BO87" s="27">
        <f t="shared" si="587"/>
        <v>439.42346481810642</v>
      </c>
      <c r="BP87" s="27">
        <f t="shared" si="588"/>
        <v>439.42346481810642</v>
      </c>
      <c r="BQ87" s="27">
        <f t="shared" si="589"/>
        <v>439.42346481810642</v>
      </c>
      <c r="BR87" s="27">
        <f t="shared" si="590"/>
        <v>439.42346481810642</v>
      </c>
      <c r="BS87" s="27">
        <f t="shared" si="591"/>
        <v>439.42346481810642</v>
      </c>
      <c r="BT87" s="27">
        <f t="shared" si="592"/>
        <v>439.42346481810642</v>
      </c>
      <c r="BV87" s="27">
        <f t="shared" si="593"/>
        <v>439.42346481810642</v>
      </c>
      <c r="BW87" s="27">
        <f t="shared" si="594"/>
        <v>439.42346481810642</v>
      </c>
      <c r="BX87" s="27">
        <f t="shared" si="595"/>
        <v>439.42346481810642</v>
      </c>
      <c r="BY87" s="27">
        <f t="shared" si="596"/>
        <v>439.42346481810642</v>
      </c>
      <c r="BZ87" s="27">
        <f t="shared" si="597"/>
        <v>439.42346481810642</v>
      </c>
      <c r="CA87" s="27">
        <f t="shared" si="598"/>
        <v>439.42346481810642</v>
      </c>
      <c r="CB87" s="27">
        <f t="shared" si="599"/>
        <v>439.42346481810642</v>
      </c>
      <c r="CD87" s="27">
        <f t="shared" si="600"/>
        <v>439.42346481810642</v>
      </c>
      <c r="CE87" s="27">
        <f t="shared" si="601"/>
        <v>439.42346481810642</v>
      </c>
      <c r="CF87" s="27">
        <f t="shared" si="602"/>
        <v>439.42346481810642</v>
      </c>
      <c r="CG87" s="27">
        <f t="shared" si="603"/>
        <v>439.42346481810642</v>
      </c>
      <c r="CH87" s="27">
        <f t="shared" si="604"/>
        <v>439.42346481810642</v>
      </c>
      <c r="CI87" s="27">
        <f t="shared" si="605"/>
        <v>439.42346481810642</v>
      </c>
      <c r="CJ87" s="27">
        <f t="shared" si="606"/>
        <v>439.42346481810642</v>
      </c>
      <c r="CN87" s="27">
        <f t="shared" si="607"/>
        <v>439.42346481810642</v>
      </c>
      <c r="CO87" s="27">
        <f t="shared" si="608"/>
        <v>439.42346481810642</v>
      </c>
      <c r="CP87" s="27">
        <f t="shared" si="609"/>
        <v>439.42346481810642</v>
      </c>
      <c r="CQ87" s="27">
        <f t="shared" si="610"/>
        <v>439.42346481810642</v>
      </c>
      <c r="CR87" s="27">
        <f t="shared" si="611"/>
        <v>439.42346481810642</v>
      </c>
      <c r="CS87" s="27">
        <f t="shared" si="612"/>
        <v>439.42346481810642</v>
      </c>
      <c r="CT87" s="27">
        <f t="shared" si="613"/>
        <v>439.42346481810642</v>
      </c>
      <c r="CV87" s="27">
        <f t="shared" si="614"/>
        <v>439.42346481810642</v>
      </c>
      <c r="CW87" s="27">
        <f t="shared" si="615"/>
        <v>439.42346481810642</v>
      </c>
      <c r="CX87" s="27">
        <f t="shared" si="616"/>
        <v>439.42346481810642</v>
      </c>
      <c r="CY87" s="27">
        <f t="shared" si="617"/>
        <v>439.42346481810642</v>
      </c>
      <c r="CZ87" s="27">
        <f t="shared" si="618"/>
        <v>439.42346481810642</v>
      </c>
      <c r="DA87" s="27">
        <f t="shared" si="619"/>
        <v>439.42346481810642</v>
      </c>
      <c r="DB87" s="27">
        <f t="shared" si="620"/>
        <v>439.42346481810642</v>
      </c>
      <c r="DD87" s="27">
        <f t="shared" si="621"/>
        <v>439.42346481810642</v>
      </c>
      <c r="DE87" s="27">
        <f t="shared" si="622"/>
        <v>439.42346481810642</v>
      </c>
      <c r="DF87" s="27">
        <f t="shared" si="623"/>
        <v>439.42346481810642</v>
      </c>
      <c r="DG87" s="27">
        <f t="shared" si="624"/>
        <v>439.42346481810642</v>
      </c>
      <c r="DH87" s="27">
        <f t="shared" si="625"/>
        <v>439.42346481810642</v>
      </c>
      <c r="DI87" s="27">
        <f t="shared" si="626"/>
        <v>439.42346481810642</v>
      </c>
      <c r="DJ87" s="27">
        <f t="shared" si="627"/>
        <v>439.42346481810642</v>
      </c>
      <c r="DN87" s="27">
        <f t="shared" si="628"/>
        <v>439.42346481810642</v>
      </c>
      <c r="DO87" s="27">
        <f t="shared" si="629"/>
        <v>439.42346481810642</v>
      </c>
      <c r="DP87" s="27">
        <f t="shared" si="630"/>
        <v>439.42346481810642</v>
      </c>
      <c r="DQ87" s="27">
        <f t="shared" si="631"/>
        <v>439.42346481810642</v>
      </c>
      <c r="DR87" s="27">
        <f t="shared" si="632"/>
        <v>439.42346481810642</v>
      </c>
      <c r="DS87" s="27">
        <f t="shared" si="633"/>
        <v>439.42346481810642</v>
      </c>
      <c r="DT87" s="27">
        <f t="shared" si="634"/>
        <v>439.42346481810642</v>
      </c>
      <c r="DV87" s="27">
        <f t="shared" si="635"/>
        <v>439.42346481810642</v>
      </c>
      <c r="DW87" s="27">
        <f t="shared" si="636"/>
        <v>439.42346481810642</v>
      </c>
      <c r="DX87" s="27">
        <f t="shared" si="637"/>
        <v>439.42346481810642</v>
      </c>
      <c r="DY87" s="27">
        <f t="shared" si="638"/>
        <v>439.42346481810642</v>
      </c>
      <c r="DZ87" s="27">
        <f t="shared" si="639"/>
        <v>439.42346481810642</v>
      </c>
      <c r="EA87" s="27">
        <f t="shared" si="640"/>
        <v>439.42346481810642</v>
      </c>
      <c r="EB87" s="27">
        <f t="shared" si="641"/>
        <v>439.42346481810642</v>
      </c>
      <c r="ED87" s="27">
        <f t="shared" si="642"/>
        <v>439.42346481810642</v>
      </c>
      <c r="EE87" s="27">
        <f t="shared" si="643"/>
        <v>439.42346481810642</v>
      </c>
      <c r="EF87" s="27">
        <f t="shared" si="644"/>
        <v>439.42346481810642</v>
      </c>
      <c r="EG87" s="27">
        <f t="shared" si="645"/>
        <v>439.42346481810642</v>
      </c>
      <c r="EH87" s="27">
        <f t="shared" si="646"/>
        <v>439.42346481810642</v>
      </c>
      <c r="EI87" s="27">
        <f t="shared" si="647"/>
        <v>439.42346481810642</v>
      </c>
      <c r="EJ87" s="27">
        <f t="shared" si="648"/>
        <v>439.42346481810642</v>
      </c>
      <c r="EN87" s="27">
        <f t="shared" si="649"/>
        <v>439.42346481810642</v>
      </c>
      <c r="EO87" s="27">
        <f t="shared" si="650"/>
        <v>439.42346481810642</v>
      </c>
      <c r="EP87" s="27">
        <f t="shared" si="651"/>
        <v>439.42346481810642</v>
      </c>
      <c r="EQ87" s="27">
        <f t="shared" si="652"/>
        <v>439.42346481810642</v>
      </c>
      <c r="ER87" s="27">
        <f t="shared" si="653"/>
        <v>439.42346481810642</v>
      </c>
      <c r="ES87" s="27">
        <f t="shared" si="654"/>
        <v>439.42346481810642</v>
      </c>
      <c r="ET87" s="27">
        <f t="shared" si="655"/>
        <v>439.42346481810642</v>
      </c>
      <c r="EV87" s="27">
        <f t="shared" si="656"/>
        <v>439.42346481810642</v>
      </c>
      <c r="EW87" s="27">
        <f t="shared" si="657"/>
        <v>439.42346481810642</v>
      </c>
      <c r="EX87" s="27">
        <f t="shared" si="658"/>
        <v>439.42346481810642</v>
      </c>
      <c r="EY87" s="27">
        <f t="shared" si="659"/>
        <v>439.42346481810642</v>
      </c>
      <c r="EZ87" s="27">
        <f t="shared" si="660"/>
        <v>439.42346481810642</v>
      </c>
      <c r="FA87" s="27">
        <f t="shared" si="661"/>
        <v>439.42346481810642</v>
      </c>
      <c r="FB87" s="27">
        <f t="shared" si="662"/>
        <v>439.42346481810642</v>
      </c>
      <c r="FD87" s="27">
        <f t="shared" si="663"/>
        <v>439.42346481810642</v>
      </c>
      <c r="FE87" s="27">
        <f t="shared" si="664"/>
        <v>439.42346481810642</v>
      </c>
      <c r="FF87" s="27">
        <f t="shared" si="665"/>
        <v>439.42346481810642</v>
      </c>
      <c r="FG87" s="27">
        <f t="shared" si="666"/>
        <v>439.42346481810642</v>
      </c>
      <c r="FH87" s="27">
        <f t="shared" si="667"/>
        <v>439.42346481810642</v>
      </c>
      <c r="FI87" s="27">
        <f t="shared" si="668"/>
        <v>439.42346481810642</v>
      </c>
      <c r="FJ87" s="27">
        <f t="shared" si="669"/>
        <v>439.42346481810642</v>
      </c>
      <c r="FN87" s="27">
        <f t="shared" si="670"/>
        <v>439.42346481810642</v>
      </c>
      <c r="FO87" s="27">
        <f t="shared" si="671"/>
        <v>439.42346481810642</v>
      </c>
      <c r="FP87" s="27">
        <f t="shared" si="672"/>
        <v>439.42346481810642</v>
      </c>
      <c r="FQ87" s="27">
        <f t="shared" si="673"/>
        <v>439.42346481810642</v>
      </c>
      <c r="FR87" s="27">
        <f t="shared" si="674"/>
        <v>439.42346481810642</v>
      </c>
      <c r="FS87" s="27">
        <f t="shared" si="675"/>
        <v>439.42346481810642</v>
      </c>
      <c r="FT87" s="27">
        <f t="shared" si="676"/>
        <v>439.42346481810642</v>
      </c>
      <c r="FV87" s="27">
        <f t="shared" si="677"/>
        <v>439.42346481810642</v>
      </c>
      <c r="FW87" s="27">
        <f t="shared" si="678"/>
        <v>439.42346481810642</v>
      </c>
      <c r="FX87" s="27">
        <f t="shared" si="679"/>
        <v>439.42346481810642</v>
      </c>
      <c r="FY87" s="27">
        <f t="shared" si="680"/>
        <v>439.42346481810642</v>
      </c>
      <c r="FZ87" s="27">
        <f t="shared" si="681"/>
        <v>439.42346481810642</v>
      </c>
      <c r="GA87" s="27">
        <f t="shared" si="682"/>
        <v>439.42346481810642</v>
      </c>
      <c r="GB87" s="27">
        <f t="shared" si="683"/>
        <v>439.42346481810642</v>
      </c>
      <c r="GD87" s="27">
        <f t="shared" si="684"/>
        <v>439.42346481810642</v>
      </c>
      <c r="GE87" s="27">
        <f t="shared" si="685"/>
        <v>439.42346481810642</v>
      </c>
      <c r="GF87" s="27">
        <f t="shared" si="686"/>
        <v>439.42346481810642</v>
      </c>
      <c r="GG87" s="27">
        <f t="shared" si="687"/>
        <v>439.42346481810642</v>
      </c>
      <c r="GH87" s="27">
        <f t="shared" si="688"/>
        <v>439.42346481810642</v>
      </c>
      <c r="GI87" s="27">
        <f t="shared" si="689"/>
        <v>439.42346481810642</v>
      </c>
      <c r="GJ87" s="27">
        <f t="shared" si="690"/>
        <v>439.42346481810642</v>
      </c>
      <c r="GN87" s="27">
        <f t="shared" si="691"/>
        <v>439.42346481810642</v>
      </c>
      <c r="GO87" s="27">
        <f t="shared" si="692"/>
        <v>439.42346481810642</v>
      </c>
      <c r="GP87" s="27">
        <f t="shared" si="693"/>
        <v>439.42346481810642</v>
      </c>
      <c r="GQ87" s="27">
        <f t="shared" si="694"/>
        <v>439.42346481810642</v>
      </c>
      <c r="GR87" s="27">
        <f t="shared" si="695"/>
        <v>439.42346481810642</v>
      </c>
      <c r="GS87" s="27">
        <f t="shared" si="696"/>
        <v>439.42346481810642</v>
      </c>
      <c r="GT87" s="27">
        <f t="shared" si="697"/>
        <v>439.42346481810642</v>
      </c>
      <c r="GV87" s="27">
        <f t="shared" si="698"/>
        <v>439.42346481810642</v>
      </c>
      <c r="GW87" s="27">
        <f t="shared" si="699"/>
        <v>439.42346481810642</v>
      </c>
      <c r="GX87" s="27">
        <f t="shared" si="700"/>
        <v>439.42346481810642</v>
      </c>
      <c r="GY87" s="27">
        <f t="shared" si="701"/>
        <v>439.42346481810642</v>
      </c>
      <c r="GZ87" s="27">
        <f t="shared" si="702"/>
        <v>439.42346481810642</v>
      </c>
      <c r="HA87" s="27">
        <f t="shared" si="703"/>
        <v>439.42346481810642</v>
      </c>
      <c r="HB87" s="27">
        <f t="shared" si="704"/>
        <v>439.42346481810642</v>
      </c>
      <c r="HD87" s="27">
        <f t="shared" si="705"/>
        <v>439.42346481810642</v>
      </c>
      <c r="HE87" s="27">
        <f t="shared" si="706"/>
        <v>439.42346481810642</v>
      </c>
      <c r="HF87" s="27">
        <f t="shared" si="707"/>
        <v>439.42346481810642</v>
      </c>
      <c r="HG87" s="27">
        <f t="shared" si="708"/>
        <v>439.42346481810642</v>
      </c>
      <c r="HH87" s="27">
        <f t="shared" si="709"/>
        <v>439.42346481810642</v>
      </c>
      <c r="HI87" s="27">
        <f t="shared" si="710"/>
        <v>439.42346481810642</v>
      </c>
      <c r="HJ87" s="27">
        <f t="shared" si="711"/>
        <v>439.42346481810642</v>
      </c>
      <c r="HN87" s="27">
        <f t="shared" si="712"/>
        <v>439.42346481810642</v>
      </c>
      <c r="HO87" s="27">
        <f t="shared" si="713"/>
        <v>439.42346481810642</v>
      </c>
      <c r="HP87" s="27">
        <f t="shared" si="714"/>
        <v>439.42346481810642</v>
      </c>
      <c r="HQ87" s="27">
        <f t="shared" si="715"/>
        <v>439.42346481810642</v>
      </c>
      <c r="HR87" s="27">
        <f t="shared" si="716"/>
        <v>439.42346481810642</v>
      </c>
      <c r="HS87" s="27">
        <f t="shared" si="717"/>
        <v>439.42346481810642</v>
      </c>
      <c r="HT87" s="27">
        <f t="shared" si="718"/>
        <v>439.42346481810642</v>
      </c>
      <c r="HV87" s="27">
        <f t="shared" si="719"/>
        <v>439.42346481810642</v>
      </c>
      <c r="HW87" s="27">
        <f t="shared" si="720"/>
        <v>439.42346481810642</v>
      </c>
      <c r="HX87" s="27">
        <f t="shared" si="721"/>
        <v>439.42346481810642</v>
      </c>
      <c r="HY87" s="27">
        <f t="shared" si="722"/>
        <v>439.42346481810642</v>
      </c>
      <c r="HZ87" s="27">
        <f t="shared" si="723"/>
        <v>439.42346481810642</v>
      </c>
      <c r="IA87" s="27">
        <f t="shared" si="724"/>
        <v>439.42346481810642</v>
      </c>
      <c r="IB87" s="27">
        <f t="shared" si="725"/>
        <v>439.42346481810642</v>
      </c>
      <c r="ID87" s="27">
        <f t="shared" si="726"/>
        <v>439.42346481810642</v>
      </c>
      <c r="IE87" s="27">
        <f t="shared" si="727"/>
        <v>439.42346481810642</v>
      </c>
      <c r="IF87" s="27">
        <f t="shared" si="728"/>
        <v>439.42346481810642</v>
      </c>
      <c r="IG87" s="27">
        <f t="shared" si="729"/>
        <v>439.42346481810642</v>
      </c>
      <c r="IH87" s="27">
        <f t="shared" si="730"/>
        <v>439.42346481810642</v>
      </c>
      <c r="II87" s="27">
        <f t="shared" si="731"/>
        <v>439.42346481810642</v>
      </c>
      <c r="IJ87" s="27">
        <f t="shared" si="732"/>
        <v>439.42346481810642</v>
      </c>
      <c r="IN87" s="27">
        <f t="shared" si="733"/>
        <v>439.42346481810642</v>
      </c>
      <c r="IO87" s="27">
        <f t="shared" si="734"/>
        <v>439.42346481810642</v>
      </c>
      <c r="IP87" s="27">
        <f t="shared" si="735"/>
        <v>439.42346481810642</v>
      </c>
      <c r="IQ87" s="27">
        <f t="shared" si="736"/>
        <v>439.42346481810642</v>
      </c>
      <c r="IR87" s="27">
        <f t="shared" si="737"/>
        <v>439.42346481810642</v>
      </c>
      <c r="IS87" s="27">
        <f t="shared" si="738"/>
        <v>439.42346481810642</v>
      </c>
      <c r="IT87" s="27">
        <f t="shared" si="739"/>
        <v>439.42346481810642</v>
      </c>
      <c r="IV87" s="27">
        <f t="shared" si="740"/>
        <v>439.42346481810642</v>
      </c>
      <c r="IW87" s="27">
        <f t="shared" si="741"/>
        <v>439.42346481810642</v>
      </c>
      <c r="IX87" s="27">
        <f t="shared" si="742"/>
        <v>439.42346481810642</v>
      </c>
      <c r="IY87" s="27">
        <f t="shared" si="743"/>
        <v>439.42346481810642</v>
      </c>
      <c r="IZ87" s="27">
        <f t="shared" si="744"/>
        <v>439.42346481810642</v>
      </c>
      <c r="JA87" s="27">
        <f t="shared" si="745"/>
        <v>439.42346481810642</v>
      </c>
      <c r="JB87" s="27">
        <f t="shared" si="746"/>
        <v>439.42346481810642</v>
      </c>
      <c r="JD87" s="27">
        <f t="shared" si="747"/>
        <v>439.42346481810642</v>
      </c>
      <c r="JE87" s="27">
        <f t="shared" si="748"/>
        <v>439.42346481810642</v>
      </c>
      <c r="JF87" s="27">
        <f t="shared" si="749"/>
        <v>439.42346481810642</v>
      </c>
      <c r="JG87" s="27">
        <f t="shared" si="750"/>
        <v>439.42346481810642</v>
      </c>
      <c r="JH87" s="27">
        <f t="shared" si="751"/>
        <v>439.42346481810642</v>
      </c>
      <c r="JI87" s="27">
        <f t="shared" si="752"/>
        <v>439.42346481810642</v>
      </c>
      <c r="JJ87" s="27">
        <f t="shared" si="753"/>
        <v>439.42346481810642</v>
      </c>
      <c r="JN87" s="27">
        <f t="shared" si="754"/>
        <v>439.42346481810642</v>
      </c>
      <c r="JO87" s="27">
        <f t="shared" si="755"/>
        <v>439.42346481810642</v>
      </c>
      <c r="JP87" s="27">
        <f t="shared" si="756"/>
        <v>439.42346481810642</v>
      </c>
      <c r="JQ87" s="27">
        <f t="shared" si="757"/>
        <v>439.42346481810642</v>
      </c>
      <c r="JR87" s="27">
        <f t="shared" si="758"/>
        <v>439.42346481810642</v>
      </c>
      <c r="JS87" s="27">
        <f t="shared" si="759"/>
        <v>439.42346481810642</v>
      </c>
      <c r="JT87" s="27">
        <f t="shared" si="760"/>
        <v>439.42346481810642</v>
      </c>
      <c r="JV87" s="27">
        <f t="shared" si="761"/>
        <v>439.42346481810642</v>
      </c>
      <c r="JW87" s="27">
        <f t="shared" si="762"/>
        <v>439.42346481810642</v>
      </c>
      <c r="JX87" s="27">
        <f t="shared" si="763"/>
        <v>439.42346481810642</v>
      </c>
      <c r="JY87" s="27">
        <f t="shared" si="764"/>
        <v>439.42346481810642</v>
      </c>
      <c r="JZ87" s="27">
        <f t="shared" si="765"/>
        <v>439.42346481810642</v>
      </c>
      <c r="KA87" s="27">
        <f t="shared" si="766"/>
        <v>439.42346481810642</v>
      </c>
      <c r="KB87" s="27">
        <f t="shared" si="767"/>
        <v>439.42346481810642</v>
      </c>
      <c r="KD87" s="27">
        <f t="shared" si="768"/>
        <v>439.42346481810642</v>
      </c>
      <c r="KE87" s="27">
        <f t="shared" si="769"/>
        <v>439.42346481810642</v>
      </c>
      <c r="KF87" s="27">
        <f t="shared" si="770"/>
        <v>439.42346481810642</v>
      </c>
      <c r="KG87" s="27">
        <f t="shared" si="771"/>
        <v>439.42346481810642</v>
      </c>
      <c r="KH87" s="27">
        <f t="shared" si="772"/>
        <v>439.42346481810642</v>
      </c>
      <c r="KI87" s="27">
        <f t="shared" si="773"/>
        <v>439.42346481810642</v>
      </c>
      <c r="KJ87" s="27">
        <f t="shared" si="774"/>
        <v>439.42346481810642</v>
      </c>
    </row>
    <row r="88" spans="1:296" x14ac:dyDescent="0.35">
      <c r="A88" s="33" t="s">
        <v>104</v>
      </c>
      <c r="B88" s="33"/>
      <c r="C88" s="33" t="s">
        <v>89</v>
      </c>
      <c r="D88" s="33"/>
      <c r="E88" s="33"/>
      <c r="F88" t="s">
        <v>47</v>
      </c>
      <c r="G88" t="s">
        <v>234</v>
      </c>
      <c r="H88" t="s">
        <v>233</v>
      </c>
      <c r="I88" t="s">
        <v>234</v>
      </c>
      <c r="J88" t="s">
        <v>47</v>
      </c>
      <c r="K88" t="s">
        <v>233</v>
      </c>
      <c r="L88" t="s">
        <v>47</v>
      </c>
      <c r="M88" t="s">
        <v>47</v>
      </c>
      <c r="N88" s="27">
        <f>[14]TRAC_rates!F96</f>
        <v>29.065577868231635</v>
      </c>
      <c r="O88" s="27">
        <f>[14]TRAC_rates!G96</f>
        <v>29.065577868231635</v>
      </c>
      <c r="P88" s="27">
        <f>[14]TRAC_rates!H96</f>
        <v>29.065577868231635</v>
      </c>
      <c r="Q88" s="27">
        <f>[14]TRAC_rates!I96</f>
        <v>29.065577868231635</v>
      </c>
      <c r="R88" s="27">
        <f>[14]TRAC_rates!J96</f>
        <v>29.065577868231635</v>
      </c>
      <c r="S88" s="27">
        <f>[14]TRAC_rates!K96</f>
        <v>29.065577868231635</v>
      </c>
      <c r="T88" s="27">
        <f>[14]TRAC_rates!L96</f>
        <v>29.065577868231635</v>
      </c>
      <c r="V88" s="27">
        <f>[14]TRAC_rates!N96</f>
        <v>29.065577868231635</v>
      </c>
      <c r="W88" s="27">
        <f>[14]TRAC_rates!O96</f>
        <v>29.065577868231635</v>
      </c>
      <c r="X88" s="27">
        <f>[14]TRAC_rates!P96</f>
        <v>29.065577868231635</v>
      </c>
      <c r="Y88" s="27">
        <f>[14]TRAC_rates!Q96</f>
        <v>29.065577868231635</v>
      </c>
      <c r="Z88" s="27">
        <f>[14]TRAC_rates!R96</f>
        <v>29.065577868231635</v>
      </c>
      <c r="AA88" s="27">
        <f>[14]TRAC_rates!S96</f>
        <v>29.065577868231635</v>
      </c>
      <c r="AB88" s="27">
        <f>[14]TRAC_rates!T96</f>
        <v>29.065577868231635</v>
      </c>
      <c r="AD88" s="27">
        <f>[14]TRAC_rates!V96</f>
        <v>29.065577868231635</v>
      </c>
      <c r="AE88" s="27">
        <f>[14]TRAC_rates!W96</f>
        <v>29.065577868231635</v>
      </c>
      <c r="AF88" s="27">
        <f>[14]TRAC_rates!X96</f>
        <v>29.065577868231635</v>
      </c>
      <c r="AG88" s="27">
        <f>[14]TRAC_rates!Y96</f>
        <v>29.065577868231635</v>
      </c>
      <c r="AH88" s="27">
        <f>[14]TRAC_rates!Z96</f>
        <v>29.065577868231635</v>
      </c>
      <c r="AI88" s="27">
        <f>[14]TRAC_rates!AA96</f>
        <v>29.065577868231635</v>
      </c>
      <c r="AJ88" s="27">
        <f>[14]TRAC_rates!AB96</f>
        <v>29.065577868231635</v>
      </c>
      <c r="AN88" s="27">
        <f t="shared" si="565"/>
        <v>7.8477060244225418</v>
      </c>
      <c r="AO88" s="27">
        <f t="shared" si="566"/>
        <v>7.8477060244225418</v>
      </c>
      <c r="AP88" s="27">
        <f t="shared" si="567"/>
        <v>7.8477060244225418</v>
      </c>
      <c r="AQ88" s="27">
        <f t="shared" si="568"/>
        <v>7.8477060244225418</v>
      </c>
      <c r="AR88" s="27">
        <f t="shared" si="569"/>
        <v>7.8477060244225418</v>
      </c>
      <c r="AS88" s="27">
        <f t="shared" si="570"/>
        <v>7.8477060244225418</v>
      </c>
      <c r="AT88" s="27">
        <f t="shared" si="571"/>
        <v>7.8477060244225418</v>
      </c>
      <c r="AV88" s="27">
        <f t="shared" si="572"/>
        <v>7.8477060244225418</v>
      </c>
      <c r="AW88" s="27">
        <f t="shared" si="573"/>
        <v>7.8477060244225418</v>
      </c>
      <c r="AX88" s="27">
        <f t="shared" si="574"/>
        <v>7.8477060244225418</v>
      </c>
      <c r="AY88" s="27">
        <f t="shared" si="575"/>
        <v>7.8477060244225418</v>
      </c>
      <c r="AZ88" s="27">
        <f t="shared" si="576"/>
        <v>7.8477060244225418</v>
      </c>
      <c r="BA88" s="27">
        <f t="shared" si="577"/>
        <v>7.8477060244225418</v>
      </c>
      <c r="BB88" s="27">
        <f t="shared" si="578"/>
        <v>7.8477060244225418</v>
      </c>
      <c r="BD88" s="27">
        <f t="shared" si="579"/>
        <v>7.8477060244225418</v>
      </c>
      <c r="BE88" s="27">
        <f t="shared" si="580"/>
        <v>7.8477060244225418</v>
      </c>
      <c r="BF88" s="27">
        <f t="shared" si="581"/>
        <v>7.8477060244225418</v>
      </c>
      <c r="BG88" s="27">
        <f t="shared" si="582"/>
        <v>7.8477060244225418</v>
      </c>
      <c r="BH88" s="27">
        <f t="shared" si="583"/>
        <v>7.8477060244225418</v>
      </c>
      <c r="BI88" s="27">
        <f t="shared" si="584"/>
        <v>7.8477060244225418</v>
      </c>
      <c r="BJ88" s="27">
        <f t="shared" si="585"/>
        <v>7.8477060244225418</v>
      </c>
      <c r="BN88" s="27">
        <f t="shared" si="586"/>
        <v>7.9090559179889093</v>
      </c>
      <c r="BO88" s="27">
        <f t="shared" si="587"/>
        <v>7.9090559179889093</v>
      </c>
      <c r="BP88" s="27">
        <f t="shared" si="588"/>
        <v>7.9090559179889093</v>
      </c>
      <c r="BQ88" s="27">
        <f t="shared" si="589"/>
        <v>7.9090559179889093</v>
      </c>
      <c r="BR88" s="27">
        <f t="shared" si="590"/>
        <v>7.9090559179889093</v>
      </c>
      <c r="BS88" s="27">
        <f t="shared" si="591"/>
        <v>7.9090559179889093</v>
      </c>
      <c r="BT88" s="27">
        <f t="shared" si="592"/>
        <v>7.9090559179889093</v>
      </c>
      <c r="BV88" s="27">
        <f t="shared" si="593"/>
        <v>7.9090559179889093</v>
      </c>
      <c r="BW88" s="27">
        <f t="shared" si="594"/>
        <v>7.9090559179889093</v>
      </c>
      <c r="BX88" s="27">
        <f t="shared" si="595"/>
        <v>7.9090559179889093</v>
      </c>
      <c r="BY88" s="27">
        <f t="shared" si="596"/>
        <v>7.9090559179889093</v>
      </c>
      <c r="BZ88" s="27">
        <f t="shared" si="597"/>
        <v>7.9090559179889093</v>
      </c>
      <c r="CA88" s="27">
        <f t="shared" si="598"/>
        <v>7.9090559179889093</v>
      </c>
      <c r="CB88" s="27">
        <f t="shared" si="599"/>
        <v>7.9090559179889093</v>
      </c>
      <c r="CD88" s="27">
        <f t="shared" si="600"/>
        <v>7.9090559179889093</v>
      </c>
      <c r="CE88" s="27">
        <f t="shared" si="601"/>
        <v>7.9090559179889093</v>
      </c>
      <c r="CF88" s="27">
        <f t="shared" si="602"/>
        <v>7.9090559179889093</v>
      </c>
      <c r="CG88" s="27">
        <f t="shared" si="603"/>
        <v>7.9090559179889093</v>
      </c>
      <c r="CH88" s="27">
        <f t="shared" si="604"/>
        <v>7.9090559179889093</v>
      </c>
      <c r="CI88" s="27">
        <f t="shared" si="605"/>
        <v>7.9090559179889093</v>
      </c>
      <c r="CJ88" s="27">
        <f t="shared" si="606"/>
        <v>7.9090559179889093</v>
      </c>
      <c r="CN88" s="27">
        <f t="shared" si="607"/>
        <v>7.3908213018352598</v>
      </c>
      <c r="CO88" s="27">
        <f t="shared" si="608"/>
        <v>7.3908213018352598</v>
      </c>
      <c r="CP88" s="27">
        <f t="shared" si="609"/>
        <v>7.3908213018352598</v>
      </c>
      <c r="CQ88" s="27">
        <f t="shared" si="610"/>
        <v>7.3908213018352598</v>
      </c>
      <c r="CR88" s="27">
        <f t="shared" si="611"/>
        <v>7.3908213018352598</v>
      </c>
      <c r="CS88" s="27">
        <f t="shared" si="612"/>
        <v>7.3908213018352598</v>
      </c>
      <c r="CT88" s="27">
        <f t="shared" si="613"/>
        <v>7.3908213018352598</v>
      </c>
      <c r="CV88" s="27">
        <f t="shared" si="614"/>
        <v>7.3908213018352598</v>
      </c>
      <c r="CW88" s="27">
        <f t="shared" si="615"/>
        <v>7.3908213018352598</v>
      </c>
      <c r="CX88" s="27">
        <f t="shared" si="616"/>
        <v>7.3908213018352598</v>
      </c>
      <c r="CY88" s="27">
        <f t="shared" si="617"/>
        <v>7.3908213018352598</v>
      </c>
      <c r="CZ88" s="27">
        <f t="shared" si="618"/>
        <v>7.3908213018352598</v>
      </c>
      <c r="DA88" s="27">
        <f t="shared" si="619"/>
        <v>7.3908213018352598</v>
      </c>
      <c r="DB88" s="27">
        <f t="shared" si="620"/>
        <v>7.3908213018352598</v>
      </c>
      <c r="DD88" s="27">
        <f t="shared" si="621"/>
        <v>7.3908213018352598</v>
      </c>
      <c r="DE88" s="27">
        <f t="shared" si="622"/>
        <v>7.3908213018352598</v>
      </c>
      <c r="DF88" s="27">
        <f t="shared" si="623"/>
        <v>7.3908213018352598</v>
      </c>
      <c r="DG88" s="27">
        <f t="shared" si="624"/>
        <v>7.3908213018352598</v>
      </c>
      <c r="DH88" s="27">
        <f t="shared" si="625"/>
        <v>7.3908213018352598</v>
      </c>
      <c r="DI88" s="27">
        <f t="shared" si="626"/>
        <v>7.3908213018352598</v>
      </c>
      <c r="DJ88" s="27">
        <f t="shared" si="627"/>
        <v>7.3908213018352598</v>
      </c>
      <c r="DN88" s="27">
        <f t="shared" si="628"/>
        <v>0</v>
      </c>
      <c r="DO88" s="27">
        <f t="shared" si="629"/>
        <v>0</v>
      </c>
      <c r="DP88" s="27">
        <f t="shared" si="630"/>
        <v>0</v>
      </c>
      <c r="DQ88" s="27">
        <f t="shared" si="631"/>
        <v>0</v>
      </c>
      <c r="DR88" s="27">
        <f t="shared" si="632"/>
        <v>0</v>
      </c>
      <c r="DS88" s="27">
        <f t="shared" si="633"/>
        <v>0</v>
      </c>
      <c r="DT88" s="27">
        <f t="shared" si="634"/>
        <v>0</v>
      </c>
      <c r="DV88" s="27">
        <f t="shared" si="635"/>
        <v>0</v>
      </c>
      <c r="DW88" s="27">
        <f t="shared" si="636"/>
        <v>0</v>
      </c>
      <c r="DX88" s="27">
        <f t="shared" si="637"/>
        <v>0</v>
      </c>
      <c r="DY88" s="27">
        <f t="shared" si="638"/>
        <v>0</v>
      </c>
      <c r="DZ88" s="27">
        <f t="shared" si="639"/>
        <v>0</v>
      </c>
      <c r="EA88" s="27">
        <f t="shared" si="640"/>
        <v>0</v>
      </c>
      <c r="EB88" s="27">
        <f t="shared" si="641"/>
        <v>0</v>
      </c>
      <c r="ED88" s="27">
        <f t="shared" si="642"/>
        <v>0</v>
      </c>
      <c r="EE88" s="27">
        <f t="shared" si="643"/>
        <v>0</v>
      </c>
      <c r="EF88" s="27">
        <f t="shared" si="644"/>
        <v>0</v>
      </c>
      <c r="EG88" s="27">
        <f t="shared" si="645"/>
        <v>0</v>
      </c>
      <c r="EH88" s="27">
        <f t="shared" si="646"/>
        <v>0</v>
      </c>
      <c r="EI88" s="27">
        <f t="shared" si="647"/>
        <v>0</v>
      </c>
      <c r="EJ88" s="27">
        <f t="shared" si="648"/>
        <v>0</v>
      </c>
      <c r="EN88" s="27">
        <f t="shared" si="649"/>
        <v>29.292799696255216</v>
      </c>
      <c r="EO88" s="27">
        <f t="shared" si="650"/>
        <v>29.292799696255216</v>
      </c>
      <c r="EP88" s="27">
        <f t="shared" si="651"/>
        <v>29.292799696255216</v>
      </c>
      <c r="EQ88" s="27">
        <f t="shared" si="652"/>
        <v>29.292799696255216</v>
      </c>
      <c r="ER88" s="27">
        <f t="shared" si="653"/>
        <v>29.292799696255216</v>
      </c>
      <c r="ES88" s="27">
        <f t="shared" si="654"/>
        <v>29.292799696255216</v>
      </c>
      <c r="ET88" s="27">
        <f t="shared" si="655"/>
        <v>29.292799696255216</v>
      </c>
      <c r="EV88" s="27">
        <f t="shared" si="656"/>
        <v>29.292799696255216</v>
      </c>
      <c r="EW88" s="27">
        <f t="shared" si="657"/>
        <v>29.292799696255216</v>
      </c>
      <c r="EX88" s="27">
        <f t="shared" si="658"/>
        <v>29.292799696255216</v>
      </c>
      <c r="EY88" s="27">
        <f t="shared" si="659"/>
        <v>29.292799696255216</v>
      </c>
      <c r="EZ88" s="27">
        <f t="shared" si="660"/>
        <v>29.292799696255216</v>
      </c>
      <c r="FA88" s="27">
        <f t="shared" si="661"/>
        <v>29.292799696255216</v>
      </c>
      <c r="FB88" s="27">
        <f t="shared" si="662"/>
        <v>29.292799696255216</v>
      </c>
      <c r="FD88" s="27">
        <f t="shared" si="663"/>
        <v>29.292799696255216</v>
      </c>
      <c r="FE88" s="27">
        <f t="shared" si="664"/>
        <v>29.292799696255216</v>
      </c>
      <c r="FF88" s="27">
        <f t="shared" si="665"/>
        <v>29.292799696255216</v>
      </c>
      <c r="FG88" s="27">
        <f t="shared" si="666"/>
        <v>29.292799696255216</v>
      </c>
      <c r="FH88" s="27">
        <f t="shared" si="667"/>
        <v>29.292799696255216</v>
      </c>
      <c r="FI88" s="27">
        <f t="shared" si="668"/>
        <v>29.292799696255216</v>
      </c>
      <c r="FJ88" s="27">
        <f t="shared" si="669"/>
        <v>29.292799696255216</v>
      </c>
      <c r="FN88" s="27">
        <f t="shared" si="670"/>
        <v>27.373412229019479</v>
      </c>
      <c r="FO88" s="27">
        <f t="shared" si="671"/>
        <v>27.373412229019479</v>
      </c>
      <c r="FP88" s="27">
        <f t="shared" si="672"/>
        <v>27.373412229019479</v>
      </c>
      <c r="FQ88" s="27">
        <f t="shared" si="673"/>
        <v>27.373412229019479</v>
      </c>
      <c r="FR88" s="27">
        <f t="shared" si="674"/>
        <v>27.373412229019479</v>
      </c>
      <c r="FS88" s="27">
        <f t="shared" si="675"/>
        <v>27.373412229019479</v>
      </c>
      <c r="FT88" s="27">
        <f t="shared" si="676"/>
        <v>27.373412229019479</v>
      </c>
      <c r="FV88" s="27">
        <f t="shared" si="677"/>
        <v>27.373412229019479</v>
      </c>
      <c r="FW88" s="27">
        <f t="shared" si="678"/>
        <v>27.373412229019479</v>
      </c>
      <c r="FX88" s="27">
        <f t="shared" si="679"/>
        <v>27.373412229019479</v>
      </c>
      <c r="FY88" s="27">
        <f t="shared" si="680"/>
        <v>27.373412229019479</v>
      </c>
      <c r="FZ88" s="27">
        <f t="shared" si="681"/>
        <v>27.373412229019479</v>
      </c>
      <c r="GA88" s="27">
        <f t="shared" si="682"/>
        <v>27.373412229019479</v>
      </c>
      <c r="GB88" s="27">
        <f t="shared" si="683"/>
        <v>27.373412229019479</v>
      </c>
      <c r="GD88" s="27">
        <f t="shared" si="684"/>
        <v>27.373412229019479</v>
      </c>
      <c r="GE88" s="27">
        <f t="shared" si="685"/>
        <v>27.373412229019479</v>
      </c>
      <c r="GF88" s="27">
        <f t="shared" si="686"/>
        <v>27.373412229019479</v>
      </c>
      <c r="GG88" s="27">
        <f t="shared" si="687"/>
        <v>27.373412229019479</v>
      </c>
      <c r="GH88" s="27">
        <f t="shared" si="688"/>
        <v>27.373412229019479</v>
      </c>
      <c r="GI88" s="27">
        <f t="shared" si="689"/>
        <v>27.373412229019479</v>
      </c>
      <c r="GJ88" s="27">
        <f t="shared" si="690"/>
        <v>27.373412229019479</v>
      </c>
      <c r="GN88" s="27">
        <f t="shared" si="691"/>
        <v>0</v>
      </c>
      <c r="GO88" s="27">
        <f t="shared" si="692"/>
        <v>0</v>
      </c>
      <c r="GP88" s="27">
        <f t="shared" si="693"/>
        <v>0</v>
      </c>
      <c r="GQ88" s="27">
        <f t="shared" si="694"/>
        <v>0</v>
      </c>
      <c r="GR88" s="27">
        <f t="shared" si="695"/>
        <v>0</v>
      </c>
      <c r="GS88" s="27">
        <f t="shared" si="696"/>
        <v>0</v>
      </c>
      <c r="GT88" s="27">
        <f t="shared" si="697"/>
        <v>0</v>
      </c>
      <c r="GV88" s="27">
        <f t="shared" si="698"/>
        <v>0</v>
      </c>
      <c r="GW88" s="27">
        <f t="shared" si="699"/>
        <v>0</v>
      </c>
      <c r="GX88" s="27">
        <f t="shared" si="700"/>
        <v>0</v>
      </c>
      <c r="GY88" s="27">
        <f t="shared" si="701"/>
        <v>0</v>
      </c>
      <c r="GZ88" s="27">
        <f t="shared" si="702"/>
        <v>0</v>
      </c>
      <c r="HA88" s="27">
        <f t="shared" si="703"/>
        <v>0</v>
      </c>
      <c r="HB88" s="27">
        <f t="shared" si="704"/>
        <v>0</v>
      </c>
      <c r="HD88" s="27">
        <f t="shared" si="705"/>
        <v>0</v>
      </c>
      <c r="HE88" s="27">
        <f t="shared" si="706"/>
        <v>0</v>
      </c>
      <c r="HF88" s="27">
        <f t="shared" si="707"/>
        <v>0</v>
      </c>
      <c r="HG88" s="27">
        <f t="shared" si="708"/>
        <v>0</v>
      </c>
      <c r="HH88" s="27">
        <f t="shared" si="709"/>
        <v>0</v>
      </c>
      <c r="HI88" s="27">
        <f t="shared" si="710"/>
        <v>0</v>
      </c>
      <c r="HJ88" s="27">
        <f t="shared" si="711"/>
        <v>0</v>
      </c>
      <c r="HN88" s="27">
        <f t="shared" si="712"/>
        <v>14.532788934115818</v>
      </c>
      <c r="HO88" s="27">
        <f t="shared" si="713"/>
        <v>14.532788934115818</v>
      </c>
      <c r="HP88" s="27">
        <f t="shared" si="714"/>
        <v>14.532788934115818</v>
      </c>
      <c r="HQ88" s="27">
        <f t="shared" si="715"/>
        <v>14.532788934115818</v>
      </c>
      <c r="HR88" s="27">
        <f t="shared" si="716"/>
        <v>14.532788934115818</v>
      </c>
      <c r="HS88" s="27">
        <f t="shared" si="717"/>
        <v>14.532788934115818</v>
      </c>
      <c r="HT88" s="27">
        <f t="shared" si="718"/>
        <v>14.532788934115818</v>
      </c>
      <c r="HV88" s="27">
        <f t="shared" si="719"/>
        <v>14.532788934115818</v>
      </c>
      <c r="HW88" s="27">
        <f t="shared" si="720"/>
        <v>14.532788934115818</v>
      </c>
      <c r="HX88" s="27">
        <f t="shared" si="721"/>
        <v>14.532788934115818</v>
      </c>
      <c r="HY88" s="27">
        <f t="shared" si="722"/>
        <v>14.532788934115818</v>
      </c>
      <c r="HZ88" s="27">
        <f t="shared" si="723"/>
        <v>14.532788934115818</v>
      </c>
      <c r="IA88" s="27">
        <f t="shared" si="724"/>
        <v>14.532788934115818</v>
      </c>
      <c r="IB88" s="27">
        <f t="shared" si="725"/>
        <v>14.532788934115818</v>
      </c>
      <c r="ID88" s="27">
        <f t="shared" si="726"/>
        <v>14.532788934115818</v>
      </c>
      <c r="IE88" s="27">
        <f t="shared" si="727"/>
        <v>14.532788934115818</v>
      </c>
      <c r="IF88" s="27">
        <f t="shared" si="728"/>
        <v>14.532788934115818</v>
      </c>
      <c r="IG88" s="27">
        <f t="shared" si="729"/>
        <v>14.532788934115818</v>
      </c>
      <c r="IH88" s="27">
        <f t="shared" si="730"/>
        <v>14.532788934115818</v>
      </c>
      <c r="II88" s="27">
        <f t="shared" si="731"/>
        <v>14.532788934115818</v>
      </c>
      <c r="IJ88" s="27">
        <f t="shared" si="732"/>
        <v>14.532788934115818</v>
      </c>
      <c r="IN88" s="27">
        <f t="shared" si="733"/>
        <v>14.646399848127608</v>
      </c>
      <c r="IO88" s="27">
        <f t="shared" si="734"/>
        <v>14.646399848127608</v>
      </c>
      <c r="IP88" s="27">
        <f t="shared" si="735"/>
        <v>14.646399848127608</v>
      </c>
      <c r="IQ88" s="27">
        <f t="shared" si="736"/>
        <v>14.646399848127608</v>
      </c>
      <c r="IR88" s="27">
        <f t="shared" si="737"/>
        <v>14.646399848127608</v>
      </c>
      <c r="IS88" s="27">
        <f t="shared" si="738"/>
        <v>14.646399848127608</v>
      </c>
      <c r="IT88" s="27">
        <f t="shared" si="739"/>
        <v>14.646399848127608</v>
      </c>
      <c r="IV88" s="27">
        <f t="shared" si="740"/>
        <v>14.646399848127608</v>
      </c>
      <c r="IW88" s="27">
        <f t="shared" si="741"/>
        <v>14.646399848127608</v>
      </c>
      <c r="IX88" s="27">
        <f t="shared" si="742"/>
        <v>14.646399848127608</v>
      </c>
      <c r="IY88" s="27">
        <f t="shared" si="743"/>
        <v>14.646399848127608</v>
      </c>
      <c r="IZ88" s="27">
        <f t="shared" si="744"/>
        <v>14.646399848127608</v>
      </c>
      <c r="JA88" s="27">
        <f t="shared" si="745"/>
        <v>14.646399848127608</v>
      </c>
      <c r="JB88" s="27">
        <f t="shared" si="746"/>
        <v>14.646399848127608</v>
      </c>
      <c r="JD88" s="27">
        <f t="shared" si="747"/>
        <v>14.646399848127608</v>
      </c>
      <c r="JE88" s="27">
        <f t="shared" si="748"/>
        <v>14.646399848127608</v>
      </c>
      <c r="JF88" s="27">
        <f t="shared" si="749"/>
        <v>14.646399848127608</v>
      </c>
      <c r="JG88" s="27">
        <f t="shared" si="750"/>
        <v>14.646399848127608</v>
      </c>
      <c r="JH88" s="27">
        <f t="shared" si="751"/>
        <v>14.646399848127608</v>
      </c>
      <c r="JI88" s="27">
        <f t="shared" si="752"/>
        <v>14.646399848127608</v>
      </c>
      <c r="JJ88" s="27">
        <f t="shared" si="753"/>
        <v>14.646399848127608</v>
      </c>
      <c r="JN88" s="27">
        <f t="shared" si="754"/>
        <v>13.68670611450974</v>
      </c>
      <c r="JO88" s="27">
        <f t="shared" si="755"/>
        <v>13.68670611450974</v>
      </c>
      <c r="JP88" s="27">
        <f t="shared" si="756"/>
        <v>13.68670611450974</v>
      </c>
      <c r="JQ88" s="27">
        <f t="shared" si="757"/>
        <v>13.68670611450974</v>
      </c>
      <c r="JR88" s="27">
        <f t="shared" si="758"/>
        <v>13.68670611450974</v>
      </c>
      <c r="JS88" s="27">
        <f t="shared" si="759"/>
        <v>13.68670611450974</v>
      </c>
      <c r="JT88" s="27">
        <f t="shared" si="760"/>
        <v>13.68670611450974</v>
      </c>
      <c r="JV88" s="27">
        <f t="shared" si="761"/>
        <v>13.68670611450974</v>
      </c>
      <c r="JW88" s="27">
        <f t="shared" si="762"/>
        <v>13.68670611450974</v>
      </c>
      <c r="JX88" s="27">
        <f t="shared" si="763"/>
        <v>13.68670611450974</v>
      </c>
      <c r="JY88" s="27">
        <f t="shared" si="764"/>
        <v>13.68670611450974</v>
      </c>
      <c r="JZ88" s="27">
        <f t="shared" si="765"/>
        <v>13.68670611450974</v>
      </c>
      <c r="KA88" s="27">
        <f t="shared" si="766"/>
        <v>13.68670611450974</v>
      </c>
      <c r="KB88" s="27">
        <f t="shared" si="767"/>
        <v>13.68670611450974</v>
      </c>
      <c r="KD88" s="27">
        <f t="shared" si="768"/>
        <v>13.68670611450974</v>
      </c>
      <c r="KE88" s="27">
        <f t="shared" si="769"/>
        <v>13.68670611450974</v>
      </c>
      <c r="KF88" s="27">
        <f t="shared" si="770"/>
        <v>13.68670611450974</v>
      </c>
      <c r="KG88" s="27">
        <f t="shared" si="771"/>
        <v>13.68670611450974</v>
      </c>
      <c r="KH88" s="27">
        <f t="shared" si="772"/>
        <v>13.68670611450974</v>
      </c>
      <c r="KI88" s="27">
        <f t="shared" si="773"/>
        <v>13.68670611450974</v>
      </c>
      <c r="KJ88" s="27">
        <f t="shared" si="774"/>
        <v>13.68670611450974</v>
      </c>
    </row>
    <row r="89" spans="1:296" x14ac:dyDescent="0.35">
      <c r="A89" s="33" t="s">
        <v>106</v>
      </c>
      <c r="B89" s="33"/>
      <c r="C89" s="33" t="s">
        <v>89</v>
      </c>
      <c r="D89" s="33"/>
      <c r="E89" s="33"/>
      <c r="F89" t="s">
        <v>47</v>
      </c>
      <c r="G89" t="s">
        <v>234</v>
      </c>
      <c r="H89" t="s">
        <v>233</v>
      </c>
      <c r="I89" t="s">
        <v>234</v>
      </c>
      <c r="J89" t="s">
        <v>47</v>
      </c>
      <c r="K89" t="s">
        <v>233</v>
      </c>
      <c r="L89" t="s">
        <v>47</v>
      </c>
      <c r="M89" t="s">
        <v>47</v>
      </c>
      <c r="N89" s="27">
        <f>[14]TRAC_rates!F97</f>
        <v>188.37048054157674</v>
      </c>
      <c r="O89" s="27">
        <f>[14]TRAC_rates!G97</f>
        <v>188.37048054157674</v>
      </c>
      <c r="P89" s="27">
        <f>[14]TRAC_rates!H97</f>
        <v>188.37048054157674</v>
      </c>
      <c r="Q89" s="27">
        <f>[14]TRAC_rates!I97</f>
        <v>188.37048054157674</v>
      </c>
      <c r="R89" s="27">
        <f>[14]TRAC_rates!J97</f>
        <v>188.37048054157674</v>
      </c>
      <c r="S89" s="27">
        <f>[14]TRAC_rates!K97</f>
        <v>188.37048054157674</v>
      </c>
      <c r="T89" s="27">
        <f>[14]TRAC_rates!L97</f>
        <v>188.37048054157674</v>
      </c>
      <c r="V89" s="27">
        <f>[14]TRAC_rates!N97</f>
        <v>188.37048054157674</v>
      </c>
      <c r="W89" s="27">
        <f>[14]TRAC_rates!O97</f>
        <v>188.37048054157674</v>
      </c>
      <c r="X89" s="27">
        <f>[14]TRAC_rates!P97</f>
        <v>188.37048054157674</v>
      </c>
      <c r="Y89" s="27">
        <f>[14]TRAC_rates!Q97</f>
        <v>188.37048054157674</v>
      </c>
      <c r="Z89" s="27">
        <f>[14]TRAC_rates!R97</f>
        <v>188.37048054157674</v>
      </c>
      <c r="AA89" s="27">
        <f>[14]TRAC_rates!S97</f>
        <v>188.37048054157674</v>
      </c>
      <c r="AB89" s="27">
        <f>[14]TRAC_rates!T97</f>
        <v>188.37048054157674</v>
      </c>
      <c r="AD89" s="27">
        <f>[14]TRAC_rates!V97</f>
        <v>188.37048054157674</v>
      </c>
      <c r="AE89" s="27">
        <f>[14]TRAC_rates!W97</f>
        <v>188.37048054157674</v>
      </c>
      <c r="AF89" s="27">
        <f>[14]TRAC_rates!X97</f>
        <v>188.37048054157674</v>
      </c>
      <c r="AG89" s="27">
        <f>[14]TRAC_rates!Y97</f>
        <v>188.37048054157674</v>
      </c>
      <c r="AH89" s="27">
        <f>[14]TRAC_rates!Z97</f>
        <v>188.37048054157674</v>
      </c>
      <c r="AI89" s="27">
        <f>[14]TRAC_rates!AA97</f>
        <v>188.37048054157674</v>
      </c>
      <c r="AJ89" s="27">
        <f>[14]TRAC_rates!AB97</f>
        <v>188.37048054157674</v>
      </c>
      <c r="AN89" s="27">
        <f t="shared" si="565"/>
        <v>50.86002974622572</v>
      </c>
      <c r="AO89" s="27">
        <f t="shared" si="566"/>
        <v>50.86002974622572</v>
      </c>
      <c r="AP89" s="27">
        <f t="shared" si="567"/>
        <v>50.86002974622572</v>
      </c>
      <c r="AQ89" s="27">
        <f t="shared" si="568"/>
        <v>50.86002974622572</v>
      </c>
      <c r="AR89" s="27">
        <f t="shared" si="569"/>
        <v>50.86002974622572</v>
      </c>
      <c r="AS89" s="27">
        <f t="shared" si="570"/>
        <v>50.86002974622572</v>
      </c>
      <c r="AT89" s="27">
        <f t="shared" si="571"/>
        <v>50.86002974622572</v>
      </c>
      <c r="AV89" s="27">
        <f t="shared" si="572"/>
        <v>50.86002974622572</v>
      </c>
      <c r="AW89" s="27">
        <f t="shared" si="573"/>
        <v>50.86002974622572</v>
      </c>
      <c r="AX89" s="27">
        <f t="shared" si="574"/>
        <v>50.86002974622572</v>
      </c>
      <c r="AY89" s="27">
        <f t="shared" si="575"/>
        <v>50.86002974622572</v>
      </c>
      <c r="AZ89" s="27">
        <f t="shared" si="576"/>
        <v>50.86002974622572</v>
      </c>
      <c r="BA89" s="27">
        <f t="shared" si="577"/>
        <v>50.86002974622572</v>
      </c>
      <c r="BB89" s="27">
        <f t="shared" si="578"/>
        <v>50.86002974622572</v>
      </c>
      <c r="BD89" s="27">
        <f t="shared" si="579"/>
        <v>50.86002974622572</v>
      </c>
      <c r="BE89" s="27">
        <f t="shared" si="580"/>
        <v>50.86002974622572</v>
      </c>
      <c r="BF89" s="27">
        <f t="shared" si="581"/>
        <v>50.86002974622572</v>
      </c>
      <c r="BG89" s="27">
        <f t="shared" si="582"/>
        <v>50.86002974622572</v>
      </c>
      <c r="BH89" s="27">
        <f t="shared" si="583"/>
        <v>50.86002974622572</v>
      </c>
      <c r="BI89" s="27">
        <f t="shared" si="584"/>
        <v>50.86002974622572</v>
      </c>
      <c r="BJ89" s="27">
        <f t="shared" si="585"/>
        <v>50.86002974622572</v>
      </c>
      <c r="BN89" s="27">
        <f t="shared" si="586"/>
        <v>51.257630956312184</v>
      </c>
      <c r="BO89" s="27">
        <f t="shared" si="587"/>
        <v>51.257630956312184</v>
      </c>
      <c r="BP89" s="27">
        <f t="shared" si="588"/>
        <v>51.257630956312184</v>
      </c>
      <c r="BQ89" s="27">
        <f t="shared" si="589"/>
        <v>51.257630956312184</v>
      </c>
      <c r="BR89" s="27">
        <f t="shared" si="590"/>
        <v>51.257630956312184</v>
      </c>
      <c r="BS89" s="27">
        <f t="shared" si="591"/>
        <v>51.257630956312184</v>
      </c>
      <c r="BT89" s="27">
        <f t="shared" si="592"/>
        <v>51.257630956312184</v>
      </c>
      <c r="BV89" s="27">
        <f t="shared" si="593"/>
        <v>51.257630956312184</v>
      </c>
      <c r="BW89" s="27">
        <f t="shared" si="594"/>
        <v>51.257630956312184</v>
      </c>
      <c r="BX89" s="27">
        <f t="shared" si="595"/>
        <v>51.257630956312184</v>
      </c>
      <c r="BY89" s="27">
        <f t="shared" si="596"/>
        <v>51.257630956312184</v>
      </c>
      <c r="BZ89" s="27">
        <f t="shared" si="597"/>
        <v>51.257630956312184</v>
      </c>
      <c r="CA89" s="27">
        <f t="shared" si="598"/>
        <v>51.257630956312184</v>
      </c>
      <c r="CB89" s="27">
        <f t="shared" si="599"/>
        <v>51.257630956312184</v>
      </c>
      <c r="CD89" s="27">
        <f t="shared" si="600"/>
        <v>51.257630956312184</v>
      </c>
      <c r="CE89" s="27">
        <f t="shared" si="601"/>
        <v>51.257630956312184</v>
      </c>
      <c r="CF89" s="27">
        <f t="shared" si="602"/>
        <v>51.257630956312184</v>
      </c>
      <c r="CG89" s="27">
        <f t="shared" si="603"/>
        <v>51.257630956312184</v>
      </c>
      <c r="CH89" s="27">
        <f t="shared" si="604"/>
        <v>51.257630956312184</v>
      </c>
      <c r="CI89" s="27">
        <f t="shared" si="605"/>
        <v>51.257630956312184</v>
      </c>
      <c r="CJ89" s="27">
        <f t="shared" si="606"/>
        <v>51.257630956312184</v>
      </c>
      <c r="CN89" s="27">
        <f t="shared" si="607"/>
        <v>47.899015341625223</v>
      </c>
      <c r="CO89" s="27">
        <f t="shared" si="608"/>
        <v>47.899015341625223</v>
      </c>
      <c r="CP89" s="27">
        <f t="shared" si="609"/>
        <v>47.899015341625223</v>
      </c>
      <c r="CQ89" s="27">
        <f t="shared" si="610"/>
        <v>47.899015341625223</v>
      </c>
      <c r="CR89" s="27">
        <f t="shared" si="611"/>
        <v>47.899015341625223</v>
      </c>
      <c r="CS89" s="27">
        <f t="shared" si="612"/>
        <v>47.899015341625223</v>
      </c>
      <c r="CT89" s="27">
        <f t="shared" si="613"/>
        <v>47.899015341625223</v>
      </c>
      <c r="CV89" s="27">
        <f t="shared" si="614"/>
        <v>47.899015341625223</v>
      </c>
      <c r="CW89" s="27">
        <f t="shared" si="615"/>
        <v>47.899015341625223</v>
      </c>
      <c r="CX89" s="27">
        <f t="shared" si="616"/>
        <v>47.899015341625223</v>
      </c>
      <c r="CY89" s="27">
        <f t="shared" si="617"/>
        <v>47.899015341625223</v>
      </c>
      <c r="CZ89" s="27">
        <f t="shared" si="618"/>
        <v>47.899015341625223</v>
      </c>
      <c r="DA89" s="27">
        <f t="shared" si="619"/>
        <v>47.899015341625223</v>
      </c>
      <c r="DB89" s="27">
        <f t="shared" si="620"/>
        <v>47.899015341625223</v>
      </c>
      <c r="DD89" s="27">
        <f t="shared" si="621"/>
        <v>47.899015341625223</v>
      </c>
      <c r="DE89" s="27">
        <f t="shared" si="622"/>
        <v>47.899015341625223</v>
      </c>
      <c r="DF89" s="27">
        <f t="shared" si="623"/>
        <v>47.899015341625223</v>
      </c>
      <c r="DG89" s="27">
        <f t="shared" si="624"/>
        <v>47.899015341625223</v>
      </c>
      <c r="DH89" s="27">
        <f t="shared" si="625"/>
        <v>47.899015341625223</v>
      </c>
      <c r="DI89" s="27">
        <f t="shared" si="626"/>
        <v>47.899015341625223</v>
      </c>
      <c r="DJ89" s="27">
        <f t="shared" si="627"/>
        <v>47.899015341625223</v>
      </c>
      <c r="DN89" s="27">
        <f t="shared" si="628"/>
        <v>0</v>
      </c>
      <c r="DO89" s="27">
        <f t="shared" si="629"/>
        <v>0</v>
      </c>
      <c r="DP89" s="27">
        <f t="shared" si="630"/>
        <v>0</v>
      </c>
      <c r="DQ89" s="27">
        <f t="shared" si="631"/>
        <v>0</v>
      </c>
      <c r="DR89" s="27">
        <f t="shared" si="632"/>
        <v>0</v>
      </c>
      <c r="DS89" s="27">
        <f t="shared" si="633"/>
        <v>0</v>
      </c>
      <c r="DT89" s="27">
        <f t="shared" si="634"/>
        <v>0</v>
      </c>
      <c r="DV89" s="27">
        <f t="shared" si="635"/>
        <v>0</v>
      </c>
      <c r="DW89" s="27">
        <f t="shared" si="636"/>
        <v>0</v>
      </c>
      <c r="DX89" s="27">
        <f t="shared" si="637"/>
        <v>0</v>
      </c>
      <c r="DY89" s="27">
        <f t="shared" si="638"/>
        <v>0</v>
      </c>
      <c r="DZ89" s="27">
        <f t="shared" si="639"/>
        <v>0</v>
      </c>
      <c r="EA89" s="27">
        <f t="shared" si="640"/>
        <v>0</v>
      </c>
      <c r="EB89" s="27">
        <f t="shared" si="641"/>
        <v>0</v>
      </c>
      <c r="ED89" s="27">
        <f t="shared" si="642"/>
        <v>0</v>
      </c>
      <c r="EE89" s="27">
        <f t="shared" si="643"/>
        <v>0</v>
      </c>
      <c r="EF89" s="27">
        <f t="shared" si="644"/>
        <v>0</v>
      </c>
      <c r="EG89" s="27">
        <f t="shared" si="645"/>
        <v>0</v>
      </c>
      <c r="EH89" s="27">
        <f t="shared" si="646"/>
        <v>0</v>
      </c>
      <c r="EI89" s="27">
        <f t="shared" si="647"/>
        <v>0</v>
      </c>
      <c r="EJ89" s="27">
        <f t="shared" si="648"/>
        <v>0</v>
      </c>
      <c r="EN89" s="27">
        <f t="shared" si="649"/>
        <v>189.84307761597103</v>
      </c>
      <c r="EO89" s="27">
        <f t="shared" si="650"/>
        <v>189.84307761597103</v>
      </c>
      <c r="EP89" s="27">
        <f t="shared" si="651"/>
        <v>189.84307761597103</v>
      </c>
      <c r="EQ89" s="27">
        <f t="shared" si="652"/>
        <v>189.84307761597103</v>
      </c>
      <c r="ER89" s="27">
        <f t="shared" si="653"/>
        <v>189.84307761597103</v>
      </c>
      <c r="ES89" s="27">
        <f t="shared" si="654"/>
        <v>189.84307761597103</v>
      </c>
      <c r="ET89" s="27">
        <f t="shared" si="655"/>
        <v>189.84307761597103</v>
      </c>
      <c r="EV89" s="27">
        <f t="shared" si="656"/>
        <v>189.84307761597103</v>
      </c>
      <c r="EW89" s="27">
        <f t="shared" si="657"/>
        <v>189.84307761597103</v>
      </c>
      <c r="EX89" s="27">
        <f t="shared" si="658"/>
        <v>189.84307761597103</v>
      </c>
      <c r="EY89" s="27">
        <f t="shared" si="659"/>
        <v>189.84307761597103</v>
      </c>
      <c r="EZ89" s="27">
        <f t="shared" si="660"/>
        <v>189.84307761597103</v>
      </c>
      <c r="FA89" s="27">
        <f t="shared" si="661"/>
        <v>189.84307761597103</v>
      </c>
      <c r="FB89" s="27">
        <f t="shared" si="662"/>
        <v>189.84307761597103</v>
      </c>
      <c r="FD89" s="27">
        <f t="shared" si="663"/>
        <v>189.84307761597103</v>
      </c>
      <c r="FE89" s="27">
        <f t="shared" si="664"/>
        <v>189.84307761597103</v>
      </c>
      <c r="FF89" s="27">
        <f t="shared" si="665"/>
        <v>189.84307761597103</v>
      </c>
      <c r="FG89" s="27">
        <f t="shared" si="666"/>
        <v>189.84307761597103</v>
      </c>
      <c r="FH89" s="27">
        <f t="shared" si="667"/>
        <v>189.84307761597103</v>
      </c>
      <c r="FI89" s="27">
        <f t="shared" si="668"/>
        <v>189.84307761597103</v>
      </c>
      <c r="FJ89" s="27">
        <f t="shared" si="669"/>
        <v>189.84307761597103</v>
      </c>
      <c r="FN89" s="27">
        <f t="shared" si="670"/>
        <v>177.40376052453786</v>
      </c>
      <c r="FO89" s="27">
        <f t="shared" si="671"/>
        <v>177.40376052453786</v>
      </c>
      <c r="FP89" s="27">
        <f t="shared" si="672"/>
        <v>177.40376052453786</v>
      </c>
      <c r="FQ89" s="27">
        <f t="shared" si="673"/>
        <v>177.40376052453786</v>
      </c>
      <c r="FR89" s="27">
        <f t="shared" si="674"/>
        <v>177.40376052453786</v>
      </c>
      <c r="FS89" s="27">
        <f t="shared" si="675"/>
        <v>177.40376052453786</v>
      </c>
      <c r="FT89" s="27">
        <f t="shared" si="676"/>
        <v>177.40376052453786</v>
      </c>
      <c r="FV89" s="27">
        <f t="shared" si="677"/>
        <v>177.40376052453786</v>
      </c>
      <c r="FW89" s="27">
        <f t="shared" si="678"/>
        <v>177.40376052453786</v>
      </c>
      <c r="FX89" s="27">
        <f t="shared" si="679"/>
        <v>177.40376052453786</v>
      </c>
      <c r="FY89" s="27">
        <f t="shared" si="680"/>
        <v>177.40376052453786</v>
      </c>
      <c r="FZ89" s="27">
        <f t="shared" si="681"/>
        <v>177.40376052453786</v>
      </c>
      <c r="GA89" s="27">
        <f t="shared" si="682"/>
        <v>177.40376052453786</v>
      </c>
      <c r="GB89" s="27">
        <f t="shared" si="683"/>
        <v>177.40376052453786</v>
      </c>
      <c r="GD89" s="27">
        <f t="shared" si="684"/>
        <v>177.40376052453786</v>
      </c>
      <c r="GE89" s="27">
        <f t="shared" si="685"/>
        <v>177.40376052453786</v>
      </c>
      <c r="GF89" s="27">
        <f t="shared" si="686"/>
        <v>177.40376052453786</v>
      </c>
      <c r="GG89" s="27">
        <f t="shared" si="687"/>
        <v>177.40376052453786</v>
      </c>
      <c r="GH89" s="27">
        <f t="shared" si="688"/>
        <v>177.40376052453786</v>
      </c>
      <c r="GI89" s="27">
        <f t="shared" si="689"/>
        <v>177.40376052453786</v>
      </c>
      <c r="GJ89" s="27">
        <f t="shared" si="690"/>
        <v>177.40376052453786</v>
      </c>
      <c r="GN89" s="27">
        <f t="shared" si="691"/>
        <v>0</v>
      </c>
      <c r="GO89" s="27">
        <f t="shared" si="692"/>
        <v>0</v>
      </c>
      <c r="GP89" s="27">
        <f t="shared" si="693"/>
        <v>0</v>
      </c>
      <c r="GQ89" s="27">
        <f t="shared" si="694"/>
        <v>0</v>
      </c>
      <c r="GR89" s="27">
        <f t="shared" si="695"/>
        <v>0</v>
      </c>
      <c r="GS89" s="27">
        <f t="shared" si="696"/>
        <v>0</v>
      </c>
      <c r="GT89" s="27">
        <f t="shared" si="697"/>
        <v>0</v>
      </c>
      <c r="GV89" s="27">
        <f t="shared" si="698"/>
        <v>0</v>
      </c>
      <c r="GW89" s="27">
        <f t="shared" si="699"/>
        <v>0</v>
      </c>
      <c r="GX89" s="27">
        <f t="shared" si="700"/>
        <v>0</v>
      </c>
      <c r="GY89" s="27">
        <f t="shared" si="701"/>
        <v>0</v>
      </c>
      <c r="GZ89" s="27">
        <f t="shared" si="702"/>
        <v>0</v>
      </c>
      <c r="HA89" s="27">
        <f t="shared" si="703"/>
        <v>0</v>
      </c>
      <c r="HB89" s="27">
        <f t="shared" si="704"/>
        <v>0</v>
      </c>
      <c r="HD89" s="27">
        <f t="shared" si="705"/>
        <v>0</v>
      </c>
      <c r="HE89" s="27">
        <f t="shared" si="706"/>
        <v>0</v>
      </c>
      <c r="HF89" s="27">
        <f t="shared" si="707"/>
        <v>0</v>
      </c>
      <c r="HG89" s="27">
        <f t="shared" si="708"/>
        <v>0</v>
      </c>
      <c r="HH89" s="27">
        <f t="shared" si="709"/>
        <v>0</v>
      </c>
      <c r="HI89" s="27">
        <f t="shared" si="710"/>
        <v>0</v>
      </c>
      <c r="HJ89" s="27">
        <f t="shared" si="711"/>
        <v>0</v>
      </c>
      <c r="HN89" s="27">
        <f t="shared" si="712"/>
        <v>94.18524027078837</v>
      </c>
      <c r="HO89" s="27">
        <f t="shared" si="713"/>
        <v>94.18524027078837</v>
      </c>
      <c r="HP89" s="27">
        <f t="shared" si="714"/>
        <v>94.18524027078837</v>
      </c>
      <c r="HQ89" s="27">
        <f t="shared" si="715"/>
        <v>94.18524027078837</v>
      </c>
      <c r="HR89" s="27">
        <f t="shared" si="716"/>
        <v>94.18524027078837</v>
      </c>
      <c r="HS89" s="27">
        <f t="shared" si="717"/>
        <v>94.18524027078837</v>
      </c>
      <c r="HT89" s="27">
        <f t="shared" si="718"/>
        <v>94.18524027078837</v>
      </c>
      <c r="HV89" s="27">
        <f t="shared" si="719"/>
        <v>94.18524027078837</v>
      </c>
      <c r="HW89" s="27">
        <f t="shared" si="720"/>
        <v>94.18524027078837</v>
      </c>
      <c r="HX89" s="27">
        <f t="shared" si="721"/>
        <v>94.18524027078837</v>
      </c>
      <c r="HY89" s="27">
        <f t="shared" si="722"/>
        <v>94.18524027078837</v>
      </c>
      <c r="HZ89" s="27">
        <f t="shared" si="723"/>
        <v>94.18524027078837</v>
      </c>
      <c r="IA89" s="27">
        <f t="shared" si="724"/>
        <v>94.18524027078837</v>
      </c>
      <c r="IB89" s="27">
        <f t="shared" si="725"/>
        <v>94.18524027078837</v>
      </c>
      <c r="ID89" s="27">
        <f t="shared" si="726"/>
        <v>94.18524027078837</v>
      </c>
      <c r="IE89" s="27">
        <f t="shared" si="727"/>
        <v>94.18524027078837</v>
      </c>
      <c r="IF89" s="27">
        <f t="shared" si="728"/>
        <v>94.18524027078837</v>
      </c>
      <c r="IG89" s="27">
        <f t="shared" si="729"/>
        <v>94.18524027078837</v>
      </c>
      <c r="IH89" s="27">
        <f t="shared" si="730"/>
        <v>94.18524027078837</v>
      </c>
      <c r="II89" s="27">
        <f t="shared" si="731"/>
        <v>94.18524027078837</v>
      </c>
      <c r="IJ89" s="27">
        <f t="shared" si="732"/>
        <v>94.18524027078837</v>
      </c>
      <c r="IN89" s="27">
        <f t="shared" si="733"/>
        <v>94.921538807985513</v>
      </c>
      <c r="IO89" s="27">
        <f t="shared" si="734"/>
        <v>94.921538807985513</v>
      </c>
      <c r="IP89" s="27">
        <f t="shared" si="735"/>
        <v>94.921538807985513</v>
      </c>
      <c r="IQ89" s="27">
        <f t="shared" si="736"/>
        <v>94.921538807985513</v>
      </c>
      <c r="IR89" s="27">
        <f t="shared" si="737"/>
        <v>94.921538807985513</v>
      </c>
      <c r="IS89" s="27">
        <f t="shared" si="738"/>
        <v>94.921538807985513</v>
      </c>
      <c r="IT89" s="27">
        <f t="shared" si="739"/>
        <v>94.921538807985513</v>
      </c>
      <c r="IV89" s="27">
        <f t="shared" si="740"/>
        <v>94.921538807985513</v>
      </c>
      <c r="IW89" s="27">
        <f t="shared" si="741"/>
        <v>94.921538807985513</v>
      </c>
      <c r="IX89" s="27">
        <f t="shared" si="742"/>
        <v>94.921538807985513</v>
      </c>
      <c r="IY89" s="27">
        <f t="shared" si="743"/>
        <v>94.921538807985513</v>
      </c>
      <c r="IZ89" s="27">
        <f t="shared" si="744"/>
        <v>94.921538807985513</v>
      </c>
      <c r="JA89" s="27">
        <f t="shared" si="745"/>
        <v>94.921538807985513</v>
      </c>
      <c r="JB89" s="27">
        <f t="shared" si="746"/>
        <v>94.921538807985513</v>
      </c>
      <c r="JD89" s="27">
        <f t="shared" si="747"/>
        <v>94.921538807985513</v>
      </c>
      <c r="JE89" s="27">
        <f t="shared" si="748"/>
        <v>94.921538807985513</v>
      </c>
      <c r="JF89" s="27">
        <f t="shared" si="749"/>
        <v>94.921538807985513</v>
      </c>
      <c r="JG89" s="27">
        <f t="shared" si="750"/>
        <v>94.921538807985513</v>
      </c>
      <c r="JH89" s="27">
        <f t="shared" si="751"/>
        <v>94.921538807985513</v>
      </c>
      <c r="JI89" s="27">
        <f t="shared" si="752"/>
        <v>94.921538807985513</v>
      </c>
      <c r="JJ89" s="27">
        <f t="shared" si="753"/>
        <v>94.921538807985513</v>
      </c>
      <c r="JN89" s="27">
        <f t="shared" si="754"/>
        <v>88.701880262268929</v>
      </c>
      <c r="JO89" s="27">
        <f t="shared" si="755"/>
        <v>88.701880262268929</v>
      </c>
      <c r="JP89" s="27">
        <f t="shared" si="756"/>
        <v>88.701880262268929</v>
      </c>
      <c r="JQ89" s="27">
        <f t="shared" si="757"/>
        <v>88.701880262268929</v>
      </c>
      <c r="JR89" s="27">
        <f t="shared" si="758"/>
        <v>88.701880262268929</v>
      </c>
      <c r="JS89" s="27">
        <f t="shared" si="759"/>
        <v>88.701880262268929</v>
      </c>
      <c r="JT89" s="27">
        <f t="shared" si="760"/>
        <v>88.701880262268929</v>
      </c>
      <c r="JV89" s="27">
        <f t="shared" si="761"/>
        <v>88.701880262268929</v>
      </c>
      <c r="JW89" s="27">
        <f t="shared" si="762"/>
        <v>88.701880262268929</v>
      </c>
      <c r="JX89" s="27">
        <f t="shared" si="763"/>
        <v>88.701880262268929</v>
      </c>
      <c r="JY89" s="27">
        <f t="shared" si="764"/>
        <v>88.701880262268929</v>
      </c>
      <c r="JZ89" s="27">
        <f t="shared" si="765"/>
        <v>88.701880262268929</v>
      </c>
      <c r="KA89" s="27">
        <f t="shared" si="766"/>
        <v>88.701880262268929</v>
      </c>
      <c r="KB89" s="27">
        <f t="shared" si="767"/>
        <v>88.701880262268929</v>
      </c>
      <c r="KD89" s="27">
        <f t="shared" si="768"/>
        <v>88.701880262268929</v>
      </c>
      <c r="KE89" s="27">
        <f t="shared" si="769"/>
        <v>88.701880262268929</v>
      </c>
      <c r="KF89" s="27">
        <f t="shared" si="770"/>
        <v>88.701880262268929</v>
      </c>
      <c r="KG89" s="27">
        <f t="shared" si="771"/>
        <v>88.701880262268929</v>
      </c>
      <c r="KH89" s="27">
        <f t="shared" si="772"/>
        <v>88.701880262268929</v>
      </c>
      <c r="KI89" s="27">
        <f t="shared" si="773"/>
        <v>88.701880262268929</v>
      </c>
      <c r="KJ89" s="27">
        <f t="shared" si="774"/>
        <v>88.701880262268929</v>
      </c>
    </row>
    <row r="90" spans="1:296" x14ac:dyDescent="0.35">
      <c r="A90" s="33" t="s">
        <v>107</v>
      </c>
      <c r="B90" s="33"/>
      <c r="C90" s="33" t="s">
        <v>89</v>
      </c>
      <c r="D90" s="33"/>
      <c r="E90" s="33"/>
      <c r="F90" t="s">
        <v>47</v>
      </c>
      <c r="G90" t="s">
        <v>234</v>
      </c>
      <c r="H90" t="s">
        <v>233</v>
      </c>
      <c r="I90" t="s">
        <v>234</v>
      </c>
      <c r="J90" t="s">
        <v>47</v>
      </c>
      <c r="K90" t="s">
        <v>233</v>
      </c>
      <c r="L90" t="s">
        <v>47</v>
      </c>
      <c r="M90" t="s">
        <v>47</v>
      </c>
      <c r="N90" s="27">
        <f>[14]TRAC_rates!F98</f>
        <v>28.612225925799944</v>
      </c>
      <c r="O90" s="27">
        <f>[14]TRAC_rates!G98</f>
        <v>28.612225925799944</v>
      </c>
      <c r="P90" s="27">
        <f>[14]TRAC_rates!H98</f>
        <v>28.612225925799944</v>
      </c>
      <c r="Q90" s="27">
        <f>[14]TRAC_rates!I98</f>
        <v>28.612225925799944</v>
      </c>
      <c r="R90" s="27">
        <f>[14]TRAC_rates!J98</f>
        <v>28.612225925799944</v>
      </c>
      <c r="S90" s="27">
        <f>[14]TRAC_rates!K98</f>
        <v>28.612225925799944</v>
      </c>
      <c r="T90" s="27">
        <f>[14]TRAC_rates!L98</f>
        <v>28.612225925799944</v>
      </c>
      <c r="V90" s="27">
        <f>[14]TRAC_rates!N98</f>
        <v>28.612225925799944</v>
      </c>
      <c r="W90" s="27">
        <f>[14]TRAC_rates!O98</f>
        <v>28.612225925799944</v>
      </c>
      <c r="X90" s="27">
        <f>[14]TRAC_rates!P98</f>
        <v>28.612225925799944</v>
      </c>
      <c r="Y90" s="27">
        <f>[14]TRAC_rates!Q98</f>
        <v>28.612225925799944</v>
      </c>
      <c r="Z90" s="27">
        <f>[14]TRAC_rates!R98</f>
        <v>28.612225925799944</v>
      </c>
      <c r="AA90" s="27">
        <f>[14]TRAC_rates!S98</f>
        <v>28.612225925799944</v>
      </c>
      <c r="AB90" s="27">
        <f>[14]TRAC_rates!T98</f>
        <v>28.612225925799944</v>
      </c>
      <c r="AD90" s="27">
        <f>[14]TRAC_rates!V98</f>
        <v>28.612225925799944</v>
      </c>
      <c r="AE90" s="27">
        <f>[14]TRAC_rates!W98</f>
        <v>28.612225925799944</v>
      </c>
      <c r="AF90" s="27">
        <f>[14]TRAC_rates!X98</f>
        <v>28.612225925799944</v>
      </c>
      <c r="AG90" s="27">
        <f>[14]TRAC_rates!Y98</f>
        <v>28.612225925799944</v>
      </c>
      <c r="AH90" s="27">
        <f>[14]TRAC_rates!Z98</f>
        <v>28.612225925799944</v>
      </c>
      <c r="AI90" s="27">
        <f>[14]TRAC_rates!AA98</f>
        <v>28.612225925799944</v>
      </c>
      <c r="AJ90" s="27">
        <f>[14]TRAC_rates!AB98</f>
        <v>28.612225925799944</v>
      </c>
      <c r="AN90" s="27">
        <f t="shared" si="565"/>
        <v>7.7253009999659854</v>
      </c>
      <c r="AO90" s="27">
        <f t="shared" si="566"/>
        <v>7.7253009999659854</v>
      </c>
      <c r="AP90" s="27">
        <f t="shared" si="567"/>
        <v>7.7253009999659854</v>
      </c>
      <c r="AQ90" s="27">
        <f t="shared" si="568"/>
        <v>7.7253009999659854</v>
      </c>
      <c r="AR90" s="27">
        <f t="shared" si="569"/>
        <v>7.7253009999659854</v>
      </c>
      <c r="AS90" s="27">
        <f t="shared" si="570"/>
        <v>7.7253009999659854</v>
      </c>
      <c r="AT90" s="27">
        <f t="shared" si="571"/>
        <v>7.7253009999659854</v>
      </c>
      <c r="AV90" s="27">
        <f t="shared" si="572"/>
        <v>7.7253009999659854</v>
      </c>
      <c r="AW90" s="27">
        <f t="shared" si="573"/>
        <v>7.7253009999659854</v>
      </c>
      <c r="AX90" s="27">
        <f t="shared" si="574"/>
        <v>7.7253009999659854</v>
      </c>
      <c r="AY90" s="27">
        <f t="shared" si="575"/>
        <v>7.7253009999659854</v>
      </c>
      <c r="AZ90" s="27">
        <f t="shared" si="576"/>
        <v>7.7253009999659854</v>
      </c>
      <c r="BA90" s="27">
        <f t="shared" si="577"/>
        <v>7.7253009999659854</v>
      </c>
      <c r="BB90" s="27">
        <f t="shared" si="578"/>
        <v>7.7253009999659854</v>
      </c>
      <c r="BD90" s="27">
        <f t="shared" si="579"/>
        <v>7.7253009999659854</v>
      </c>
      <c r="BE90" s="27">
        <f t="shared" si="580"/>
        <v>7.7253009999659854</v>
      </c>
      <c r="BF90" s="27">
        <f t="shared" si="581"/>
        <v>7.7253009999659854</v>
      </c>
      <c r="BG90" s="27">
        <f t="shared" si="582"/>
        <v>7.7253009999659854</v>
      </c>
      <c r="BH90" s="27">
        <f t="shared" si="583"/>
        <v>7.7253009999659854</v>
      </c>
      <c r="BI90" s="27">
        <f t="shared" si="584"/>
        <v>7.7253009999659854</v>
      </c>
      <c r="BJ90" s="27">
        <f t="shared" si="585"/>
        <v>7.7253009999659854</v>
      </c>
      <c r="BN90" s="27">
        <f t="shared" si="586"/>
        <v>7.7856939852079288</v>
      </c>
      <c r="BO90" s="27">
        <f t="shared" si="587"/>
        <v>7.7856939852079288</v>
      </c>
      <c r="BP90" s="27">
        <f t="shared" si="588"/>
        <v>7.7856939852079288</v>
      </c>
      <c r="BQ90" s="27">
        <f t="shared" si="589"/>
        <v>7.7856939852079288</v>
      </c>
      <c r="BR90" s="27">
        <f t="shared" si="590"/>
        <v>7.7856939852079288</v>
      </c>
      <c r="BS90" s="27">
        <f t="shared" si="591"/>
        <v>7.7856939852079288</v>
      </c>
      <c r="BT90" s="27">
        <f t="shared" si="592"/>
        <v>7.7856939852079288</v>
      </c>
      <c r="BV90" s="27">
        <f t="shared" si="593"/>
        <v>7.7856939852079288</v>
      </c>
      <c r="BW90" s="27">
        <f t="shared" si="594"/>
        <v>7.7856939852079288</v>
      </c>
      <c r="BX90" s="27">
        <f t="shared" si="595"/>
        <v>7.7856939852079288</v>
      </c>
      <c r="BY90" s="27">
        <f t="shared" si="596"/>
        <v>7.7856939852079288</v>
      </c>
      <c r="BZ90" s="27">
        <f t="shared" si="597"/>
        <v>7.7856939852079288</v>
      </c>
      <c r="CA90" s="27">
        <f t="shared" si="598"/>
        <v>7.7856939852079288</v>
      </c>
      <c r="CB90" s="27">
        <f t="shared" si="599"/>
        <v>7.7856939852079288</v>
      </c>
      <c r="CD90" s="27">
        <f t="shared" si="600"/>
        <v>7.7856939852079288</v>
      </c>
      <c r="CE90" s="27">
        <f t="shared" si="601"/>
        <v>7.7856939852079288</v>
      </c>
      <c r="CF90" s="27">
        <f t="shared" si="602"/>
        <v>7.7856939852079288</v>
      </c>
      <c r="CG90" s="27">
        <f t="shared" si="603"/>
        <v>7.7856939852079288</v>
      </c>
      <c r="CH90" s="27">
        <f t="shared" si="604"/>
        <v>7.7856939852079288</v>
      </c>
      <c r="CI90" s="27">
        <f t="shared" si="605"/>
        <v>7.7856939852079288</v>
      </c>
      <c r="CJ90" s="27">
        <f t="shared" si="606"/>
        <v>7.7856939852079288</v>
      </c>
      <c r="CN90" s="27">
        <f t="shared" si="607"/>
        <v>7.2755425618582796</v>
      </c>
      <c r="CO90" s="27">
        <f t="shared" si="608"/>
        <v>7.2755425618582796</v>
      </c>
      <c r="CP90" s="27">
        <f t="shared" si="609"/>
        <v>7.2755425618582796</v>
      </c>
      <c r="CQ90" s="27">
        <f t="shared" si="610"/>
        <v>7.2755425618582796</v>
      </c>
      <c r="CR90" s="27">
        <f t="shared" si="611"/>
        <v>7.2755425618582796</v>
      </c>
      <c r="CS90" s="27">
        <f t="shared" si="612"/>
        <v>7.2755425618582796</v>
      </c>
      <c r="CT90" s="27">
        <f t="shared" si="613"/>
        <v>7.2755425618582796</v>
      </c>
      <c r="CV90" s="27">
        <f t="shared" si="614"/>
        <v>7.2755425618582796</v>
      </c>
      <c r="CW90" s="27">
        <f t="shared" si="615"/>
        <v>7.2755425618582796</v>
      </c>
      <c r="CX90" s="27">
        <f t="shared" si="616"/>
        <v>7.2755425618582796</v>
      </c>
      <c r="CY90" s="27">
        <f t="shared" si="617"/>
        <v>7.2755425618582796</v>
      </c>
      <c r="CZ90" s="27">
        <f t="shared" si="618"/>
        <v>7.2755425618582796</v>
      </c>
      <c r="DA90" s="27">
        <f t="shared" si="619"/>
        <v>7.2755425618582796</v>
      </c>
      <c r="DB90" s="27">
        <f t="shared" si="620"/>
        <v>7.2755425618582796</v>
      </c>
      <c r="DD90" s="27">
        <f t="shared" si="621"/>
        <v>7.2755425618582796</v>
      </c>
      <c r="DE90" s="27">
        <f t="shared" si="622"/>
        <v>7.2755425618582796</v>
      </c>
      <c r="DF90" s="27">
        <f t="shared" si="623"/>
        <v>7.2755425618582796</v>
      </c>
      <c r="DG90" s="27">
        <f t="shared" si="624"/>
        <v>7.2755425618582796</v>
      </c>
      <c r="DH90" s="27">
        <f t="shared" si="625"/>
        <v>7.2755425618582796</v>
      </c>
      <c r="DI90" s="27">
        <f t="shared" si="626"/>
        <v>7.2755425618582796</v>
      </c>
      <c r="DJ90" s="27">
        <f t="shared" si="627"/>
        <v>7.2755425618582796</v>
      </c>
      <c r="DN90" s="27">
        <f t="shared" si="628"/>
        <v>0</v>
      </c>
      <c r="DO90" s="27">
        <f t="shared" si="629"/>
        <v>0</v>
      </c>
      <c r="DP90" s="27">
        <f t="shared" si="630"/>
        <v>0</v>
      </c>
      <c r="DQ90" s="27">
        <f t="shared" si="631"/>
        <v>0</v>
      </c>
      <c r="DR90" s="27">
        <f t="shared" si="632"/>
        <v>0</v>
      </c>
      <c r="DS90" s="27">
        <f t="shared" si="633"/>
        <v>0</v>
      </c>
      <c r="DT90" s="27">
        <f t="shared" si="634"/>
        <v>0</v>
      </c>
      <c r="DV90" s="27">
        <f t="shared" si="635"/>
        <v>0</v>
      </c>
      <c r="DW90" s="27">
        <f t="shared" si="636"/>
        <v>0</v>
      </c>
      <c r="DX90" s="27">
        <f t="shared" si="637"/>
        <v>0</v>
      </c>
      <c r="DY90" s="27">
        <f t="shared" si="638"/>
        <v>0</v>
      </c>
      <c r="DZ90" s="27">
        <f t="shared" si="639"/>
        <v>0</v>
      </c>
      <c r="EA90" s="27">
        <f t="shared" si="640"/>
        <v>0</v>
      </c>
      <c r="EB90" s="27">
        <f t="shared" si="641"/>
        <v>0</v>
      </c>
      <c r="ED90" s="27">
        <f t="shared" si="642"/>
        <v>0</v>
      </c>
      <c r="EE90" s="27">
        <f t="shared" si="643"/>
        <v>0</v>
      </c>
      <c r="EF90" s="27">
        <f t="shared" si="644"/>
        <v>0</v>
      </c>
      <c r="EG90" s="27">
        <f t="shared" si="645"/>
        <v>0</v>
      </c>
      <c r="EH90" s="27">
        <f t="shared" si="646"/>
        <v>0</v>
      </c>
      <c r="EI90" s="27">
        <f t="shared" si="647"/>
        <v>0</v>
      </c>
      <c r="EJ90" s="27">
        <f t="shared" si="648"/>
        <v>0</v>
      </c>
      <c r="EN90" s="27">
        <f t="shared" si="649"/>
        <v>28.835903648918254</v>
      </c>
      <c r="EO90" s="27">
        <f t="shared" si="650"/>
        <v>28.835903648918254</v>
      </c>
      <c r="EP90" s="27">
        <f t="shared" si="651"/>
        <v>28.835903648918254</v>
      </c>
      <c r="EQ90" s="27">
        <f t="shared" si="652"/>
        <v>28.835903648918254</v>
      </c>
      <c r="ER90" s="27">
        <f t="shared" si="653"/>
        <v>28.835903648918254</v>
      </c>
      <c r="ES90" s="27">
        <f t="shared" si="654"/>
        <v>28.835903648918254</v>
      </c>
      <c r="ET90" s="27">
        <f t="shared" si="655"/>
        <v>28.835903648918254</v>
      </c>
      <c r="EV90" s="27">
        <f t="shared" si="656"/>
        <v>28.835903648918254</v>
      </c>
      <c r="EW90" s="27">
        <f t="shared" si="657"/>
        <v>28.835903648918254</v>
      </c>
      <c r="EX90" s="27">
        <f t="shared" si="658"/>
        <v>28.835903648918254</v>
      </c>
      <c r="EY90" s="27">
        <f t="shared" si="659"/>
        <v>28.835903648918254</v>
      </c>
      <c r="EZ90" s="27">
        <f t="shared" si="660"/>
        <v>28.835903648918254</v>
      </c>
      <c r="FA90" s="27">
        <f t="shared" si="661"/>
        <v>28.835903648918254</v>
      </c>
      <c r="FB90" s="27">
        <f t="shared" si="662"/>
        <v>28.835903648918254</v>
      </c>
      <c r="FD90" s="27">
        <f t="shared" si="663"/>
        <v>28.835903648918254</v>
      </c>
      <c r="FE90" s="27">
        <f t="shared" si="664"/>
        <v>28.835903648918254</v>
      </c>
      <c r="FF90" s="27">
        <f t="shared" si="665"/>
        <v>28.835903648918254</v>
      </c>
      <c r="FG90" s="27">
        <f t="shared" si="666"/>
        <v>28.835903648918254</v>
      </c>
      <c r="FH90" s="27">
        <f t="shared" si="667"/>
        <v>28.835903648918254</v>
      </c>
      <c r="FI90" s="27">
        <f t="shared" si="668"/>
        <v>28.835903648918254</v>
      </c>
      <c r="FJ90" s="27">
        <f t="shared" si="669"/>
        <v>28.835903648918254</v>
      </c>
      <c r="FN90" s="27">
        <f t="shared" si="670"/>
        <v>26.946453932808442</v>
      </c>
      <c r="FO90" s="27">
        <f t="shared" si="671"/>
        <v>26.946453932808442</v>
      </c>
      <c r="FP90" s="27">
        <f t="shared" si="672"/>
        <v>26.946453932808442</v>
      </c>
      <c r="FQ90" s="27">
        <f t="shared" si="673"/>
        <v>26.946453932808442</v>
      </c>
      <c r="FR90" s="27">
        <f t="shared" si="674"/>
        <v>26.946453932808442</v>
      </c>
      <c r="FS90" s="27">
        <f t="shared" si="675"/>
        <v>26.946453932808442</v>
      </c>
      <c r="FT90" s="27">
        <f t="shared" si="676"/>
        <v>26.946453932808442</v>
      </c>
      <c r="FV90" s="27">
        <f t="shared" si="677"/>
        <v>26.946453932808442</v>
      </c>
      <c r="FW90" s="27">
        <f t="shared" si="678"/>
        <v>26.946453932808442</v>
      </c>
      <c r="FX90" s="27">
        <f t="shared" si="679"/>
        <v>26.946453932808442</v>
      </c>
      <c r="FY90" s="27">
        <f t="shared" si="680"/>
        <v>26.946453932808442</v>
      </c>
      <c r="FZ90" s="27">
        <f t="shared" si="681"/>
        <v>26.946453932808442</v>
      </c>
      <c r="GA90" s="27">
        <f t="shared" si="682"/>
        <v>26.946453932808442</v>
      </c>
      <c r="GB90" s="27">
        <f t="shared" si="683"/>
        <v>26.946453932808442</v>
      </c>
      <c r="GD90" s="27">
        <f t="shared" si="684"/>
        <v>26.946453932808442</v>
      </c>
      <c r="GE90" s="27">
        <f t="shared" si="685"/>
        <v>26.946453932808442</v>
      </c>
      <c r="GF90" s="27">
        <f t="shared" si="686"/>
        <v>26.946453932808442</v>
      </c>
      <c r="GG90" s="27">
        <f t="shared" si="687"/>
        <v>26.946453932808442</v>
      </c>
      <c r="GH90" s="27">
        <f t="shared" si="688"/>
        <v>26.946453932808442</v>
      </c>
      <c r="GI90" s="27">
        <f t="shared" si="689"/>
        <v>26.946453932808442</v>
      </c>
      <c r="GJ90" s="27">
        <f t="shared" si="690"/>
        <v>26.946453932808442</v>
      </c>
      <c r="GN90" s="27">
        <f t="shared" si="691"/>
        <v>0</v>
      </c>
      <c r="GO90" s="27">
        <f t="shared" si="692"/>
        <v>0</v>
      </c>
      <c r="GP90" s="27">
        <f t="shared" si="693"/>
        <v>0</v>
      </c>
      <c r="GQ90" s="27">
        <f t="shared" si="694"/>
        <v>0</v>
      </c>
      <c r="GR90" s="27">
        <f t="shared" si="695"/>
        <v>0</v>
      </c>
      <c r="GS90" s="27">
        <f t="shared" si="696"/>
        <v>0</v>
      </c>
      <c r="GT90" s="27">
        <f t="shared" si="697"/>
        <v>0</v>
      </c>
      <c r="GV90" s="27">
        <f t="shared" si="698"/>
        <v>0</v>
      </c>
      <c r="GW90" s="27">
        <f t="shared" si="699"/>
        <v>0</v>
      </c>
      <c r="GX90" s="27">
        <f t="shared" si="700"/>
        <v>0</v>
      </c>
      <c r="GY90" s="27">
        <f t="shared" si="701"/>
        <v>0</v>
      </c>
      <c r="GZ90" s="27">
        <f t="shared" si="702"/>
        <v>0</v>
      </c>
      <c r="HA90" s="27">
        <f t="shared" si="703"/>
        <v>0</v>
      </c>
      <c r="HB90" s="27">
        <f t="shared" si="704"/>
        <v>0</v>
      </c>
      <c r="HD90" s="27">
        <f t="shared" si="705"/>
        <v>0</v>
      </c>
      <c r="HE90" s="27">
        <f t="shared" si="706"/>
        <v>0</v>
      </c>
      <c r="HF90" s="27">
        <f t="shared" si="707"/>
        <v>0</v>
      </c>
      <c r="HG90" s="27">
        <f t="shared" si="708"/>
        <v>0</v>
      </c>
      <c r="HH90" s="27">
        <f t="shared" si="709"/>
        <v>0</v>
      </c>
      <c r="HI90" s="27">
        <f t="shared" si="710"/>
        <v>0</v>
      </c>
      <c r="HJ90" s="27">
        <f t="shared" si="711"/>
        <v>0</v>
      </c>
      <c r="HN90" s="27">
        <f t="shared" si="712"/>
        <v>14.306112962899972</v>
      </c>
      <c r="HO90" s="27">
        <f t="shared" si="713"/>
        <v>14.306112962899972</v>
      </c>
      <c r="HP90" s="27">
        <f t="shared" si="714"/>
        <v>14.306112962899972</v>
      </c>
      <c r="HQ90" s="27">
        <f t="shared" si="715"/>
        <v>14.306112962899972</v>
      </c>
      <c r="HR90" s="27">
        <f t="shared" si="716"/>
        <v>14.306112962899972</v>
      </c>
      <c r="HS90" s="27">
        <f t="shared" si="717"/>
        <v>14.306112962899972</v>
      </c>
      <c r="HT90" s="27">
        <f t="shared" si="718"/>
        <v>14.306112962899972</v>
      </c>
      <c r="HV90" s="27">
        <f t="shared" si="719"/>
        <v>14.306112962899972</v>
      </c>
      <c r="HW90" s="27">
        <f t="shared" si="720"/>
        <v>14.306112962899972</v>
      </c>
      <c r="HX90" s="27">
        <f t="shared" si="721"/>
        <v>14.306112962899972</v>
      </c>
      <c r="HY90" s="27">
        <f t="shared" si="722"/>
        <v>14.306112962899972</v>
      </c>
      <c r="HZ90" s="27">
        <f t="shared" si="723"/>
        <v>14.306112962899972</v>
      </c>
      <c r="IA90" s="27">
        <f t="shared" si="724"/>
        <v>14.306112962899972</v>
      </c>
      <c r="IB90" s="27">
        <f t="shared" si="725"/>
        <v>14.306112962899972</v>
      </c>
      <c r="ID90" s="27">
        <f t="shared" si="726"/>
        <v>14.306112962899972</v>
      </c>
      <c r="IE90" s="27">
        <f t="shared" si="727"/>
        <v>14.306112962899972</v>
      </c>
      <c r="IF90" s="27">
        <f t="shared" si="728"/>
        <v>14.306112962899972</v>
      </c>
      <c r="IG90" s="27">
        <f t="shared" si="729"/>
        <v>14.306112962899972</v>
      </c>
      <c r="IH90" s="27">
        <f t="shared" si="730"/>
        <v>14.306112962899972</v>
      </c>
      <c r="II90" s="27">
        <f t="shared" si="731"/>
        <v>14.306112962899972</v>
      </c>
      <c r="IJ90" s="27">
        <f t="shared" si="732"/>
        <v>14.306112962899972</v>
      </c>
      <c r="IN90" s="27">
        <f t="shared" si="733"/>
        <v>14.417951824459127</v>
      </c>
      <c r="IO90" s="27">
        <f t="shared" si="734"/>
        <v>14.417951824459127</v>
      </c>
      <c r="IP90" s="27">
        <f t="shared" si="735"/>
        <v>14.417951824459127</v>
      </c>
      <c r="IQ90" s="27">
        <f t="shared" si="736"/>
        <v>14.417951824459127</v>
      </c>
      <c r="IR90" s="27">
        <f t="shared" si="737"/>
        <v>14.417951824459127</v>
      </c>
      <c r="IS90" s="27">
        <f t="shared" si="738"/>
        <v>14.417951824459127</v>
      </c>
      <c r="IT90" s="27">
        <f t="shared" si="739"/>
        <v>14.417951824459127</v>
      </c>
      <c r="IV90" s="27">
        <f t="shared" si="740"/>
        <v>14.417951824459127</v>
      </c>
      <c r="IW90" s="27">
        <f t="shared" si="741"/>
        <v>14.417951824459127</v>
      </c>
      <c r="IX90" s="27">
        <f t="shared" si="742"/>
        <v>14.417951824459127</v>
      </c>
      <c r="IY90" s="27">
        <f t="shared" si="743"/>
        <v>14.417951824459127</v>
      </c>
      <c r="IZ90" s="27">
        <f t="shared" si="744"/>
        <v>14.417951824459127</v>
      </c>
      <c r="JA90" s="27">
        <f t="shared" si="745"/>
        <v>14.417951824459127</v>
      </c>
      <c r="JB90" s="27">
        <f t="shared" si="746"/>
        <v>14.417951824459127</v>
      </c>
      <c r="JD90" s="27">
        <f t="shared" si="747"/>
        <v>14.417951824459127</v>
      </c>
      <c r="JE90" s="27">
        <f t="shared" si="748"/>
        <v>14.417951824459127</v>
      </c>
      <c r="JF90" s="27">
        <f t="shared" si="749"/>
        <v>14.417951824459127</v>
      </c>
      <c r="JG90" s="27">
        <f t="shared" si="750"/>
        <v>14.417951824459127</v>
      </c>
      <c r="JH90" s="27">
        <f t="shared" si="751"/>
        <v>14.417951824459127</v>
      </c>
      <c r="JI90" s="27">
        <f t="shared" si="752"/>
        <v>14.417951824459127</v>
      </c>
      <c r="JJ90" s="27">
        <f t="shared" si="753"/>
        <v>14.417951824459127</v>
      </c>
      <c r="JN90" s="27">
        <f t="shared" si="754"/>
        <v>13.473226966404221</v>
      </c>
      <c r="JO90" s="27">
        <f t="shared" si="755"/>
        <v>13.473226966404221</v>
      </c>
      <c r="JP90" s="27">
        <f t="shared" si="756"/>
        <v>13.473226966404221</v>
      </c>
      <c r="JQ90" s="27">
        <f t="shared" si="757"/>
        <v>13.473226966404221</v>
      </c>
      <c r="JR90" s="27">
        <f t="shared" si="758"/>
        <v>13.473226966404221</v>
      </c>
      <c r="JS90" s="27">
        <f t="shared" si="759"/>
        <v>13.473226966404221</v>
      </c>
      <c r="JT90" s="27">
        <f t="shared" si="760"/>
        <v>13.473226966404221</v>
      </c>
      <c r="JV90" s="27">
        <f t="shared" si="761"/>
        <v>13.473226966404221</v>
      </c>
      <c r="JW90" s="27">
        <f t="shared" si="762"/>
        <v>13.473226966404221</v>
      </c>
      <c r="JX90" s="27">
        <f t="shared" si="763"/>
        <v>13.473226966404221</v>
      </c>
      <c r="JY90" s="27">
        <f t="shared" si="764"/>
        <v>13.473226966404221</v>
      </c>
      <c r="JZ90" s="27">
        <f t="shared" si="765"/>
        <v>13.473226966404221</v>
      </c>
      <c r="KA90" s="27">
        <f t="shared" si="766"/>
        <v>13.473226966404221</v>
      </c>
      <c r="KB90" s="27">
        <f t="shared" si="767"/>
        <v>13.473226966404221</v>
      </c>
      <c r="KD90" s="27">
        <f t="shared" si="768"/>
        <v>13.473226966404221</v>
      </c>
      <c r="KE90" s="27">
        <f t="shared" si="769"/>
        <v>13.473226966404221</v>
      </c>
      <c r="KF90" s="27">
        <f t="shared" si="770"/>
        <v>13.473226966404221</v>
      </c>
      <c r="KG90" s="27">
        <f t="shared" si="771"/>
        <v>13.473226966404221</v>
      </c>
      <c r="KH90" s="27">
        <f t="shared" si="772"/>
        <v>13.473226966404221</v>
      </c>
      <c r="KI90" s="27">
        <f t="shared" si="773"/>
        <v>13.473226966404221</v>
      </c>
      <c r="KJ90" s="27">
        <f t="shared" si="774"/>
        <v>13.473226966404221</v>
      </c>
    </row>
    <row r="91" spans="1:296" x14ac:dyDescent="0.35">
      <c r="A91" s="33" t="s">
        <v>108</v>
      </c>
      <c r="B91" s="33"/>
      <c r="C91" s="33" t="s">
        <v>89</v>
      </c>
      <c r="D91" s="33"/>
      <c r="E91" s="33"/>
      <c r="F91" t="s">
        <v>47</v>
      </c>
      <c r="G91" t="s">
        <v>234</v>
      </c>
      <c r="H91" t="s">
        <v>233</v>
      </c>
      <c r="I91" t="s">
        <v>234</v>
      </c>
      <c r="J91" t="s">
        <v>47</v>
      </c>
      <c r="K91" t="s">
        <v>233</v>
      </c>
      <c r="L91" t="s">
        <v>233</v>
      </c>
      <c r="M91" t="s">
        <v>234</v>
      </c>
      <c r="N91" s="27">
        <f>[14]TRAC_rates!F99</f>
        <v>79.558745319571585</v>
      </c>
      <c r="O91" s="27">
        <f>[14]TRAC_rates!G99</f>
        <v>79.558745319571585</v>
      </c>
      <c r="P91" s="27">
        <f>[14]TRAC_rates!H99</f>
        <v>79.558745319571585</v>
      </c>
      <c r="Q91" s="27">
        <f>[14]TRAC_rates!I99</f>
        <v>79.558745319571585</v>
      </c>
      <c r="R91" s="27">
        <f>[14]TRAC_rates!J99</f>
        <v>79.558745319571585</v>
      </c>
      <c r="S91" s="27">
        <f>[14]TRAC_rates!K99</f>
        <v>79.558745319571585</v>
      </c>
      <c r="T91" s="27">
        <f>[14]TRAC_rates!L99</f>
        <v>79.558745319571585</v>
      </c>
      <c r="V91" s="27">
        <f>[14]TRAC_rates!N99</f>
        <v>79.558745319571585</v>
      </c>
      <c r="W91" s="27">
        <f>[14]TRAC_rates!O99</f>
        <v>79.558745319571585</v>
      </c>
      <c r="X91" s="27">
        <f>[14]TRAC_rates!P99</f>
        <v>79.558745319571585</v>
      </c>
      <c r="Y91" s="27">
        <f>[14]TRAC_rates!Q99</f>
        <v>79.558745319571585</v>
      </c>
      <c r="Z91" s="27">
        <f>[14]TRAC_rates!R99</f>
        <v>79.558745319571585</v>
      </c>
      <c r="AA91" s="27">
        <f>[14]TRAC_rates!S99</f>
        <v>79.558745319571585</v>
      </c>
      <c r="AB91" s="27">
        <f>[14]TRAC_rates!T99</f>
        <v>79.558745319571585</v>
      </c>
      <c r="AD91" s="27">
        <f>[14]TRAC_rates!V99</f>
        <v>79.558745319571585</v>
      </c>
      <c r="AE91" s="27">
        <f>[14]TRAC_rates!W99</f>
        <v>79.558745319571585</v>
      </c>
      <c r="AF91" s="27">
        <f>[14]TRAC_rates!X99</f>
        <v>79.558745319571585</v>
      </c>
      <c r="AG91" s="27">
        <f>[14]TRAC_rates!Y99</f>
        <v>79.558745319571585</v>
      </c>
      <c r="AH91" s="27">
        <f>[14]TRAC_rates!Z99</f>
        <v>79.558745319571585</v>
      </c>
      <c r="AI91" s="27">
        <f>[14]TRAC_rates!AA99</f>
        <v>79.558745319571585</v>
      </c>
      <c r="AJ91" s="27">
        <f>[14]TRAC_rates!AB99</f>
        <v>79.558745319571585</v>
      </c>
      <c r="AN91" s="27">
        <f t="shared" si="565"/>
        <v>21.48086123628433</v>
      </c>
      <c r="AO91" s="27">
        <f t="shared" si="566"/>
        <v>21.48086123628433</v>
      </c>
      <c r="AP91" s="27">
        <f t="shared" si="567"/>
        <v>21.48086123628433</v>
      </c>
      <c r="AQ91" s="27">
        <f t="shared" si="568"/>
        <v>21.48086123628433</v>
      </c>
      <c r="AR91" s="27">
        <f t="shared" si="569"/>
        <v>21.48086123628433</v>
      </c>
      <c r="AS91" s="27">
        <f t="shared" si="570"/>
        <v>21.48086123628433</v>
      </c>
      <c r="AT91" s="27">
        <f t="shared" si="571"/>
        <v>21.48086123628433</v>
      </c>
      <c r="AV91" s="27">
        <f t="shared" si="572"/>
        <v>21.48086123628433</v>
      </c>
      <c r="AW91" s="27">
        <f t="shared" si="573"/>
        <v>21.48086123628433</v>
      </c>
      <c r="AX91" s="27">
        <f t="shared" si="574"/>
        <v>21.48086123628433</v>
      </c>
      <c r="AY91" s="27">
        <f t="shared" si="575"/>
        <v>21.48086123628433</v>
      </c>
      <c r="AZ91" s="27">
        <f t="shared" si="576"/>
        <v>21.48086123628433</v>
      </c>
      <c r="BA91" s="27">
        <f t="shared" si="577"/>
        <v>21.48086123628433</v>
      </c>
      <c r="BB91" s="27">
        <f t="shared" si="578"/>
        <v>21.48086123628433</v>
      </c>
      <c r="BD91" s="27">
        <f t="shared" si="579"/>
        <v>21.48086123628433</v>
      </c>
      <c r="BE91" s="27">
        <f t="shared" si="580"/>
        <v>21.48086123628433</v>
      </c>
      <c r="BF91" s="27">
        <f t="shared" si="581"/>
        <v>21.48086123628433</v>
      </c>
      <c r="BG91" s="27">
        <f t="shared" si="582"/>
        <v>21.48086123628433</v>
      </c>
      <c r="BH91" s="27">
        <f t="shared" si="583"/>
        <v>21.48086123628433</v>
      </c>
      <c r="BI91" s="27">
        <f t="shared" si="584"/>
        <v>21.48086123628433</v>
      </c>
      <c r="BJ91" s="27">
        <f t="shared" si="585"/>
        <v>21.48086123628433</v>
      </c>
      <c r="BN91" s="27">
        <f t="shared" si="586"/>
        <v>21.48086123628433</v>
      </c>
      <c r="BO91" s="27">
        <f t="shared" si="587"/>
        <v>21.48086123628433</v>
      </c>
      <c r="BP91" s="27">
        <f t="shared" si="588"/>
        <v>21.48086123628433</v>
      </c>
      <c r="BQ91" s="27">
        <f t="shared" si="589"/>
        <v>21.48086123628433</v>
      </c>
      <c r="BR91" s="27">
        <f t="shared" si="590"/>
        <v>21.48086123628433</v>
      </c>
      <c r="BS91" s="27">
        <f t="shared" si="591"/>
        <v>21.48086123628433</v>
      </c>
      <c r="BT91" s="27">
        <f t="shared" si="592"/>
        <v>21.48086123628433</v>
      </c>
      <c r="BV91" s="27">
        <f t="shared" si="593"/>
        <v>21.48086123628433</v>
      </c>
      <c r="BW91" s="27">
        <f t="shared" si="594"/>
        <v>21.48086123628433</v>
      </c>
      <c r="BX91" s="27">
        <f t="shared" si="595"/>
        <v>21.48086123628433</v>
      </c>
      <c r="BY91" s="27">
        <f t="shared" si="596"/>
        <v>21.48086123628433</v>
      </c>
      <c r="BZ91" s="27">
        <f t="shared" si="597"/>
        <v>21.48086123628433</v>
      </c>
      <c r="CA91" s="27">
        <f t="shared" si="598"/>
        <v>21.48086123628433</v>
      </c>
      <c r="CB91" s="27">
        <f t="shared" si="599"/>
        <v>21.48086123628433</v>
      </c>
      <c r="CD91" s="27">
        <f t="shared" si="600"/>
        <v>21.48086123628433</v>
      </c>
      <c r="CE91" s="27">
        <f t="shared" si="601"/>
        <v>21.48086123628433</v>
      </c>
      <c r="CF91" s="27">
        <f t="shared" si="602"/>
        <v>21.48086123628433</v>
      </c>
      <c r="CG91" s="27">
        <f t="shared" si="603"/>
        <v>21.48086123628433</v>
      </c>
      <c r="CH91" s="27">
        <f t="shared" si="604"/>
        <v>21.48086123628433</v>
      </c>
      <c r="CI91" s="27">
        <f t="shared" si="605"/>
        <v>21.48086123628433</v>
      </c>
      <c r="CJ91" s="27">
        <f t="shared" si="606"/>
        <v>21.48086123628433</v>
      </c>
      <c r="CN91" s="27">
        <f t="shared" si="607"/>
        <v>0</v>
      </c>
      <c r="CO91" s="27">
        <f t="shared" si="608"/>
        <v>0</v>
      </c>
      <c r="CP91" s="27">
        <f t="shared" si="609"/>
        <v>0</v>
      </c>
      <c r="CQ91" s="27">
        <f t="shared" si="610"/>
        <v>0</v>
      </c>
      <c r="CR91" s="27">
        <f t="shared" si="611"/>
        <v>0</v>
      </c>
      <c r="CS91" s="27">
        <f t="shared" si="612"/>
        <v>0</v>
      </c>
      <c r="CT91" s="27">
        <f t="shared" si="613"/>
        <v>0</v>
      </c>
      <c r="CV91" s="27">
        <f t="shared" si="614"/>
        <v>0</v>
      </c>
      <c r="CW91" s="27">
        <f t="shared" si="615"/>
        <v>0</v>
      </c>
      <c r="CX91" s="27">
        <f t="shared" si="616"/>
        <v>0</v>
      </c>
      <c r="CY91" s="27">
        <f t="shared" si="617"/>
        <v>0</v>
      </c>
      <c r="CZ91" s="27">
        <f t="shared" si="618"/>
        <v>0</v>
      </c>
      <c r="DA91" s="27">
        <f t="shared" si="619"/>
        <v>0</v>
      </c>
      <c r="DB91" s="27">
        <f t="shared" si="620"/>
        <v>0</v>
      </c>
      <c r="DD91" s="27">
        <f t="shared" si="621"/>
        <v>0</v>
      </c>
      <c r="DE91" s="27">
        <f t="shared" si="622"/>
        <v>0</v>
      </c>
      <c r="DF91" s="27">
        <f t="shared" si="623"/>
        <v>0</v>
      </c>
      <c r="DG91" s="27">
        <f t="shared" si="624"/>
        <v>0</v>
      </c>
      <c r="DH91" s="27">
        <f t="shared" si="625"/>
        <v>0</v>
      </c>
      <c r="DI91" s="27">
        <f t="shared" si="626"/>
        <v>0</v>
      </c>
      <c r="DJ91" s="27">
        <f t="shared" si="627"/>
        <v>0</v>
      </c>
      <c r="DN91" s="27">
        <f t="shared" si="628"/>
        <v>0</v>
      </c>
      <c r="DO91" s="27">
        <f t="shared" si="629"/>
        <v>0</v>
      </c>
      <c r="DP91" s="27">
        <f t="shared" si="630"/>
        <v>0</v>
      </c>
      <c r="DQ91" s="27">
        <f t="shared" si="631"/>
        <v>0</v>
      </c>
      <c r="DR91" s="27">
        <f t="shared" si="632"/>
        <v>0</v>
      </c>
      <c r="DS91" s="27">
        <f t="shared" si="633"/>
        <v>0</v>
      </c>
      <c r="DT91" s="27">
        <f t="shared" si="634"/>
        <v>0</v>
      </c>
      <c r="DV91" s="27">
        <f t="shared" si="635"/>
        <v>0</v>
      </c>
      <c r="DW91" s="27">
        <f t="shared" si="636"/>
        <v>0</v>
      </c>
      <c r="DX91" s="27">
        <f t="shared" si="637"/>
        <v>0</v>
      </c>
      <c r="DY91" s="27">
        <f t="shared" si="638"/>
        <v>0</v>
      </c>
      <c r="DZ91" s="27">
        <f t="shared" si="639"/>
        <v>0</v>
      </c>
      <c r="EA91" s="27">
        <f t="shared" si="640"/>
        <v>0</v>
      </c>
      <c r="EB91" s="27">
        <f t="shared" si="641"/>
        <v>0</v>
      </c>
      <c r="ED91" s="27">
        <f t="shared" si="642"/>
        <v>0</v>
      </c>
      <c r="EE91" s="27">
        <f t="shared" si="643"/>
        <v>0</v>
      </c>
      <c r="EF91" s="27">
        <f t="shared" si="644"/>
        <v>0</v>
      </c>
      <c r="EG91" s="27">
        <f t="shared" si="645"/>
        <v>0</v>
      </c>
      <c r="EH91" s="27">
        <f t="shared" si="646"/>
        <v>0</v>
      </c>
      <c r="EI91" s="27">
        <f t="shared" si="647"/>
        <v>0</v>
      </c>
      <c r="EJ91" s="27">
        <f t="shared" si="648"/>
        <v>0</v>
      </c>
      <c r="EN91" s="27">
        <f t="shared" si="649"/>
        <v>79.558745319571585</v>
      </c>
      <c r="EO91" s="27">
        <f t="shared" si="650"/>
        <v>79.558745319571585</v>
      </c>
      <c r="EP91" s="27">
        <f t="shared" si="651"/>
        <v>79.558745319571585</v>
      </c>
      <c r="EQ91" s="27">
        <f t="shared" si="652"/>
        <v>79.558745319571585</v>
      </c>
      <c r="ER91" s="27">
        <f t="shared" si="653"/>
        <v>79.558745319571585</v>
      </c>
      <c r="ES91" s="27">
        <f t="shared" si="654"/>
        <v>79.558745319571585</v>
      </c>
      <c r="ET91" s="27">
        <f t="shared" si="655"/>
        <v>79.558745319571585</v>
      </c>
      <c r="EV91" s="27">
        <f t="shared" si="656"/>
        <v>79.558745319571585</v>
      </c>
      <c r="EW91" s="27">
        <f t="shared" si="657"/>
        <v>79.558745319571585</v>
      </c>
      <c r="EX91" s="27">
        <f t="shared" si="658"/>
        <v>79.558745319571585</v>
      </c>
      <c r="EY91" s="27">
        <f t="shared" si="659"/>
        <v>79.558745319571585</v>
      </c>
      <c r="EZ91" s="27">
        <f t="shared" si="660"/>
        <v>79.558745319571585</v>
      </c>
      <c r="FA91" s="27">
        <f t="shared" si="661"/>
        <v>79.558745319571585</v>
      </c>
      <c r="FB91" s="27">
        <f t="shared" si="662"/>
        <v>79.558745319571585</v>
      </c>
      <c r="FD91" s="27">
        <f t="shared" si="663"/>
        <v>79.558745319571585</v>
      </c>
      <c r="FE91" s="27">
        <f t="shared" si="664"/>
        <v>79.558745319571585</v>
      </c>
      <c r="FF91" s="27">
        <f t="shared" si="665"/>
        <v>79.558745319571585</v>
      </c>
      <c r="FG91" s="27">
        <f t="shared" si="666"/>
        <v>79.558745319571585</v>
      </c>
      <c r="FH91" s="27">
        <f t="shared" si="667"/>
        <v>79.558745319571585</v>
      </c>
      <c r="FI91" s="27">
        <f t="shared" si="668"/>
        <v>79.558745319571585</v>
      </c>
      <c r="FJ91" s="27">
        <f t="shared" si="669"/>
        <v>79.558745319571585</v>
      </c>
      <c r="FN91" s="27">
        <f t="shared" si="670"/>
        <v>0</v>
      </c>
      <c r="FO91" s="27">
        <f t="shared" si="671"/>
        <v>0</v>
      </c>
      <c r="FP91" s="27">
        <f t="shared" si="672"/>
        <v>0</v>
      </c>
      <c r="FQ91" s="27">
        <f t="shared" si="673"/>
        <v>0</v>
      </c>
      <c r="FR91" s="27">
        <f t="shared" si="674"/>
        <v>0</v>
      </c>
      <c r="FS91" s="27">
        <f t="shared" si="675"/>
        <v>0</v>
      </c>
      <c r="FT91" s="27">
        <f t="shared" si="676"/>
        <v>0</v>
      </c>
      <c r="FV91" s="27">
        <f t="shared" si="677"/>
        <v>0</v>
      </c>
      <c r="FW91" s="27">
        <f t="shared" si="678"/>
        <v>0</v>
      </c>
      <c r="FX91" s="27">
        <f t="shared" si="679"/>
        <v>0</v>
      </c>
      <c r="FY91" s="27">
        <f t="shared" si="680"/>
        <v>0</v>
      </c>
      <c r="FZ91" s="27">
        <f t="shared" si="681"/>
        <v>0</v>
      </c>
      <c r="GA91" s="27">
        <f t="shared" si="682"/>
        <v>0</v>
      </c>
      <c r="GB91" s="27">
        <f t="shared" si="683"/>
        <v>0</v>
      </c>
      <c r="GD91" s="27">
        <f t="shared" si="684"/>
        <v>0</v>
      </c>
      <c r="GE91" s="27">
        <f t="shared" si="685"/>
        <v>0</v>
      </c>
      <c r="GF91" s="27">
        <f t="shared" si="686"/>
        <v>0</v>
      </c>
      <c r="GG91" s="27">
        <f t="shared" si="687"/>
        <v>0</v>
      </c>
      <c r="GH91" s="27">
        <f t="shared" si="688"/>
        <v>0</v>
      </c>
      <c r="GI91" s="27">
        <f t="shared" si="689"/>
        <v>0</v>
      </c>
      <c r="GJ91" s="27">
        <f t="shared" si="690"/>
        <v>0</v>
      </c>
      <c r="GN91" s="27">
        <f t="shared" si="691"/>
        <v>0</v>
      </c>
      <c r="GO91" s="27">
        <f t="shared" si="692"/>
        <v>0</v>
      </c>
      <c r="GP91" s="27">
        <f t="shared" si="693"/>
        <v>0</v>
      </c>
      <c r="GQ91" s="27">
        <f t="shared" si="694"/>
        <v>0</v>
      </c>
      <c r="GR91" s="27">
        <f t="shared" si="695"/>
        <v>0</v>
      </c>
      <c r="GS91" s="27">
        <f t="shared" si="696"/>
        <v>0</v>
      </c>
      <c r="GT91" s="27">
        <f t="shared" si="697"/>
        <v>0</v>
      </c>
      <c r="GV91" s="27">
        <f t="shared" si="698"/>
        <v>0</v>
      </c>
      <c r="GW91" s="27">
        <f t="shared" si="699"/>
        <v>0</v>
      </c>
      <c r="GX91" s="27">
        <f t="shared" si="700"/>
        <v>0</v>
      </c>
      <c r="GY91" s="27">
        <f t="shared" si="701"/>
        <v>0</v>
      </c>
      <c r="GZ91" s="27">
        <f t="shared" si="702"/>
        <v>0</v>
      </c>
      <c r="HA91" s="27">
        <f t="shared" si="703"/>
        <v>0</v>
      </c>
      <c r="HB91" s="27">
        <f t="shared" si="704"/>
        <v>0</v>
      </c>
      <c r="HD91" s="27">
        <f t="shared" si="705"/>
        <v>0</v>
      </c>
      <c r="HE91" s="27">
        <f t="shared" si="706"/>
        <v>0</v>
      </c>
      <c r="HF91" s="27">
        <f t="shared" si="707"/>
        <v>0</v>
      </c>
      <c r="HG91" s="27">
        <f t="shared" si="708"/>
        <v>0</v>
      </c>
      <c r="HH91" s="27">
        <f t="shared" si="709"/>
        <v>0</v>
      </c>
      <c r="HI91" s="27">
        <f t="shared" si="710"/>
        <v>0</v>
      </c>
      <c r="HJ91" s="27">
        <f t="shared" si="711"/>
        <v>0</v>
      </c>
      <c r="HN91" s="27">
        <f t="shared" si="712"/>
        <v>39.779372659785793</v>
      </c>
      <c r="HO91" s="27">
        <f t="shared" si="713"/>
        <v>39.779372659785793</v>
      </c>
      <c r="HP91" s="27">
        <f t="shared" si="714"/>
        <v>39.779372659785793</v>
      </c>
      <c r="HQ91" s="27">
        <f t="shared" si="715"/>
        <v>39.779372659785793</v>
      </c>
      <c r="HR91" s="27">
        <f t="shared" si="716"/>
        <v>39.779372659785793</v>
      </c>
      <c r="HS91" s="27">
        <f t="shared" si="717"/>
        <v>39.779372659785793</v>
      </c>
      <c r="HT91" s="27">
        <f t="shared" si="718"/>
        <v>39.779372659785793</v>
      </c>
      <c r="HV91" s="27">
        <f t="shared" si="719"/>
        <v>39.779372659785793</v>
      </c>
      <c r="HW91" s="27">
        <f t="shared" si="720"/>
        <v>39.779372659785793</v>
      </c>
      <c r="HX91" s="27">
        <f t="shared" si="721"/>
        <v>39.779372659785793</v>
      </c>
      <c r="HY91" s="27">
        <f t="shared" si="722"/>
        <v>39.779372659785793</v>
      </c>
      <c r="HZ91" s="27">
        <f t="shared" si="723"/>
        <v>39.779372659785793</v>
      </c>
      <c r="IA91" s="27">
        <f t="shared" si="724"/>
        <v>39.779372659785793</v>
      </c>
      <c r="IB91" s="27">
        <f t="shared" si="725"/>
        <v>39.779372659785793</v>
      </c>
      <c r="ID91" s="27">
        <f t="shared" si="726"/>
        <v>39.779372659785793</v>
      </c>
      <c r="IE91" s="27">
        <f t="shared" si="727"/>
        <v>39.779372659785793</v>
      </c>
      <c r="IF91" s="27">
        <f t="shared" si="728"/>
        <v>39.779372659785793</v>
      </c>
      <c r="IG91" s="27">
        <f t="shared" si="729"/>
        <v>39.779372659785793</v>
      </c>
      <c r="IH91" s="27">
        <f t="shared" si="730"/>
        <v>39.779372659785793</v>
      </c>
      <c r="II91" s="27">
        <f t="shared" si="731"/>
        <v>39.779372659785793</v>
      </c>
      <c r="IJ91" s="27">
        <f t="shared" si="732"/>
        <v>39.779372659785793</v>
      </c>
      <c r="IN91" s="27">
        <f t="shared" si="733"/>
        <v>39.779372659785793</v>
      </c>
      <c r="IO91" s="27">
        <f t="shared" si="734"/>
        <v>39.779372659785793</v>
      </c>
      <c r="IP91" s="27">
        <f t="shared" si="735"/>
        <v>39.779372659785793</v>
      </c>
      <c r="IQ91" s="27">
        <f t="shared" si="736"/>
        <v>39.779372659785793</v>
      </c>
      <c r="IR91" s="27">
        <f t="shared" si="737"/>
        <v>39.779372659785793</v>
      </c>
      <c r="IS91" s="27">
        <f t="shared" si="738"/>
        <v>39.779372659785793</v>
      </c>
      <c r="IT91" s="27">
        <f t="shared" si="739"/>
        <v>39.779372659785793</v>
      </c>
      <c r="IV91" s="27">
        <f t="shared" si="740"/>
        <v>39.779372659785793</v>
      </c>
      <c r="IW91" s="27">
        <f t="shared" si="741"/>
        <v>39.779372659785793</v>
      </c>
      <c r="IX91" s="27">
        <f t="shared" si="742"/>
        <v>39.779372659785793</v>
      </c>
      <c r="IY91" s="27">
        <f t="shared" si="743"/>
        <v>39.779372659785793</v>
      </c>
      <c r="IZ91" s="27">
        <f t="shared" si="744"/>
        <v>39.779372659785793</v>
      </c>
      <c r="JA91" s="27">
        <f t="shared" si="745"/>
        <v>39.779372659785793</v>
      </c>
      <c r="JB91" s="27">
        <f t="shared" si="746"/>
        <v>39.779372659785793</v>
      </c>
      <c r="JD91" s="27">
        <f t="shared" si="747"/>
        <v>39.779372659785793</v>
      </c>
      <c r="JE91" s="27">
        <f t="shared" si="748"/>
        <v>39.779372659785793</v>
      </c>
      <c r="JF91" s="27">
        <f t="shared" si="749"/>
        <v>39.779372659785793</v>
      </c>
      <c r="JG91" s="27">
        <f t="shared" si="750"/>
        <v>39.779372659785793</v>
      </c>
      <c r="JH91" s="27">
        <f t="shared" si="751"/>
        <v>39.779372659785793</v>
      </c>
      <c r="JI91" s="27">
        <f t="shared" si="752"/>
        <v>39.779372659785793</v>
      </c>
      <c r="JJ91" s="27">
        <f t="shared" si="753"/>
        <v>39.779372659785793</v>
      </c>
      <c r="JN91" s="27">
        <f t="shared" si="754"/>
        <v>0</v>
      </c>
      <c r="JO91" s="27">
        <f t="shared" si="755"/>
        <v>0</v>
      </c>
      <c r="JP91" s="27">
        <f t="shared" si="756"/>
        <v>0</v>
      </c>
      <c r="JQ91" s="27">
        <f t="shared" si="757"/>
        <v>0</v>
      </c>
      <c r="JR91" s="27">
        <f t="shared" si="758"/>
        <v>0</v>
      </c>
      <c r="JS91" s="27">
        <f t="shared" si="759"/>
        <v>0</v>
      </c>
      <c r="JT91" s="27">
        <f t="shared" si="760"/>
        <v>0</v>
      </c>
      <c r="JV91" s="27">
        <f t="shared" si="761"/>
        <v>0</v>
      </c>
      <c r="JW91" s="27">
        <f t="shared" si="762"/>
        <v>0</v>
      </c>
      <c r="JX91" s="27">
        <f t="shared" si="763"/>
        <v>0</v>
      </c>
      <c r="JY91" s="27">
        <f t="shared" si="764"/>
        <v>0</v>
      </c>
      <c r="JZ91" s="27">
        <f t="shared" si="765"/>
        <v>0</v>
      </c>
      <c r="KA91" s="27">
        <f t="shared" si="766"/>
        <v>0</v>
      </c>
      <c r="KB91" s="27">
        <f t="shared" si="767"/>
        <v>0</v>
      </c>
      <c r="KD91" s="27">
        <f t="shared" si="768"/>
        <v>0</v>
      </c>
      <c r="KE91" s="27">
        <f t="shared" si="769"/>
        <v>0</v>
      </c>
      <c r="KF91" s="27">
        <f t="shared" si="770"/>
        <v>0</v>
      </c>
      <c r="KG91" s="27">
        <f t="shared" si="771"/>
        <v>0</v>
      </c>
      <c r="KH91" s="27">
        <f t="shared" si="772"/>
        <v>0</v>
      </c>
      <c r="KI91" s="27">
        <f t="shared" si="773"/>
        <v>0</v>
      </c>
      <c r="KJ91" s="27">
        <f t="shared" si="774"/>
        <v>0</v>
      </c>
    </row>
    <row r="92" spans="1:296" x14ac:dyDescent="0.35">
      <c r="A92" s="33" t="s">
        <v>109</v>
      </c>
      <c r="B92" s="33"/>
      <c r="C92" s="33" t="s">
        <v>89</v>
      </c>
      <c r="D92" s="33"/>
      <c r="E92" s="33"/>
      <c r="F92" t="s">
        <v>47</v>
      </c>
      <c r="G92" t="s">
        <v>234</v>
      </c>
      <c r="H92" t="s">
        <v>233</v>
      </c>
      <c r="I92" t="s">
        <v>234</v>
      </c>
      <c r="J92" t="s">
        <v>47</v>
      </c>
      <c r="K92" t="s">
        <v>233</v>
      </c>
      <c r="L92" t="s">
        <v>233</v>
      </c>
      <c r="M92" t="s">
        <v>234</v>
      </c>
      <c r="N92" s="27">
        <f>[14]TRAC_rates!F100</f>
        <v>31.828148491427068</v>
      </c>
      <c r="O92" s="27">
        <f>[14]TRAC_rates!G100</f>
        <v>31.828148491427068</v>
      </c>
      <c r="P92" s="27">
        <f>[14]TRAC_rates!H100</f>
        <v>31.828148491427068</v>
      </c>
      <c r="Q92" s="27">
        <f>[14]TRAC_rates!I100</f>
        <v>31.828148491427068</v>
      </c>
      <c r="R92" s="27">
        <f>[14]TRAC_rates!J100</f>
        <v>31.828148491427068</v>
      </c>
      <c r="S92" s="27">
        <f>[14]TRAC_rates!K100</f>
        <v>31.828148491427068</v>
      </c>
      <c r="T92" s="27">
        <f>[14]TRAC_rates!L100</f>
        <v>31.828148491427068</v>
      </c>
      <c r="V92" s="27">
        <f>[14]TRAC_rates!N100</f>
        <v>31.828148491427068</v>
      </c>
      <c r="W92" s="27">
        <f>[14]TRAC_rates!O100</f>
        <v>31.828148491427068</v>
      </c>
      <c r="X92" s="27">
        <f>[14]TRAC_rates!P100</f>
        <v>31.828148491427068</v>
      </c>
      <c r="Y92" s="27">
        <f>[14]TRAC_rates!Q100</f>
        <v>31.828148491427068</v>
      </c>
      <c r="Z92" s="27">
        <f>[14]TRAC_rates!R100</f>
        <v>31.828148491427068</v>
      </c>
      <c r="AA92" s="27">
        <f>[14]TRAC_rates!S100</f>
        <v>31.828148491427068</v>
      </c>
      <c r="AB92" s="27">
        <f>[14]TRAC_rates!T100</f>
        <v>31.828148491427068</v>
      </c>
      <c r="AD92" s="27">
        <f>[14]TRAC_rates!V100</f>
        <v>31.828148491427068</v>
      </c>
      <c r="AE92" s="27">
        <f>[14]TRAC_rates!W100</f>
        <v>31.828148491427068</v>
      </c>
      <c r="AF92" s="27">
        <f>[14]TRAC_rates!X100</f>
        <v>31.828148491427068</v>
      </c>
      <c r="AG92" s="27">
        <f>[14]TRAC_rates!Y100</f>
        <v>31.828148491427068</v>
      </c>
      <c r="AH92" s="27">
        <f>[14]TRAC_rates!Z100</f>
        <v>31.828148491427068</v>
      </c>
      <c r="AI92" s="27">
        <f>[14]TRAC_rates!AA100</f>
        <v>31.828148491427068</v>
      </c>
      <c r="AJ92" s="27">
        <f>[14]TRAC_rates!AB100</f>
        <v>31.828148491427068</v>
      </c>
      <c r="AN92" s="27">
        <f t="shared" si="565"/>
        <v>8.5936000926853087</v>
      </c>
      <c r="AO92" s="27">
        <f t="shared" si="566"/>
        <v>8.5936000926853087</v>
      </c>
      <c r="AP92" s="27">
        <f t="shared" si="567"/>
        <v>8.5936000926853087</v>
      </c>
      <c r="AQ92" s="27">
        <f t="shared" si="568"/>
        <v>8.5936000926853087</v>
      </c>
      <c r="AR92" s="27">
        <f t="shared" si="569"/>
        <v>8.5936000926853087</v>
      </c>
      <c r="AS92" s="27">
        <f t="shared" si="570"/>
        <v>8.5936000926853087</v>
      </c>
      <c r="AT92" s="27">
        <f t="shared" si="571"/>
        <v>8.5936000926853087</v>
      </c>
      <c r="AV92" s="27">
        <f t="shared" si="572"/>
        <v>8.5936000926853087</v>
      </c>
      <c r="AW92" s="27">
        <f t="shared" si="573"/>
        <v>8.5936000926853087</v>
      </c>
      <c r="AX92" s="27">
        <f t="shared" si="574"/>
        <v>8.5936000926853087</v>
      </c>
      <c r="AY92" s="27">
        <f t="shared" si="575"/>
        <v>8.5936000926853087</v>
      </c>
      <c r="AZ92" s="27">
        <f t="shared" si="576"/>
        <v>8.5936000926853087</v>
      </c>
      <c r="BA92" s="27">
        <f t="shared" si="577"/>
        <v>8.5936000926853087</v>
      </c>
      <c r="BB92" s="27">
        <f t="shared" si="578"/>
        <v>8.5936000926853087</v>
      </c>
      <c r="BD92" s="27">
        <f t="shared" si="579"/>
        <v>8.5936000926853087</v>
      </c>
      <c r="BE92" s="27">
        <f t="shared" si="580"/>
        <v>8.5936000926853087</v>
      </c>
      <c r="BF92" s="27">
        <f t="shared" si="581"/>
        <v>8.5936000926853087</v>
      </c>
      <c r="BG92" s="27">
        <f t="shared" si="582"/>
        <v>8.5936000926853087</v>
      </c>
      <c r="BH92" s="27">
        <f t="shared" si="583"/>
        <v>8.5936000926853087</v>
      </c>
      <c r="BI92" s="27">
        <f t="shared" si="584"/>
        <v>8.5936000926853087</v>
      </c>
      <c r="BJ92" s="27">
        <f t="shared" si="585"/>
        <v>8.5936000926853087</v>
      </c>
      <c r="BN92" s="27">
        <f t="shared" si="586"/>
        <v>8.5936000926853087</v>
      </c>
      <c r="BO92" s="27">
        <f t="shared" si="587"/>
        <v>8.5936000926853087</v>
      </c>
      <c r="BP92" s="27">
        <f t="shared" si="588"/>
        <v>8.5936000926853087</v>
      </c>
      <c r="BQ92" s="27">
        <f t="shared" si="589"/>
        <v>8.5936000926853087</v>
      </c>
      <c r="BR92" s="27">
        <f t="shared" si="590"/>
        <v>8.5936000926853087</v>
      </c>
      <c r="BS92" s="27">
        <f t="shared" si="591"/>
        <v>8.5936000926853087</v>
      </c>
      <c r="BT92" s="27">
        <f t="shared" si="592"/>
        <v>8.5936000926853087</v>
      </c>
      <c r="BV92" s="27">
        <f t="shared" si="593"/>
        <v>8.5936000926853087</v>
      </c>
      <c r="BW92" s="27">
        <f t="shared" si="594"/>
        <v>8.5936000926853087</v>
      </c>
      <c r="BX92" s="27">
        <f t="shared" si="595"/>
        <v>8.5936000926853087</v>
      </c>
      <c r="BY92" s="27">
        <f t="shared" si="596"/>
        <v>8.5936000926853087</v>
      </c>
      <c r="BZ92" s="27">
        <f t="shared" si="597"/>
        <v>8.5936000926853087</v>
      </c>
      <c r="CA92" s="27">
        <f t="shared" si="598"/>
        <v>8.5936000926853087</v>
      </c>
      <c r="CB92" s="27">
        <f t="shared" si="599"/>
        <v>8.5936000926853087</v>
      </c>
      <c r="CD92" s="27">
        <f t="shared" si="600"/>
        <v>8.5936000926853087</v>
      </c>
      <c r="CE92" s="27">
        <f t="shared" si="601"/>
        <v>8.5936000926853087</v>
      </c>
      <c r="CF92" s="27">
        <f t="shared" si="602"/>
        <v>8.5936000926853087</v>
      </c>
      <c r="CG92" s="27">
        <f t="shared" si="603"/>
        <v>8.5936000926853087</v>
      </c>
      <c r="CH92" s="27">
        <f t="shared" si="604"/>
        <v>8.5936000926853087</v>
      </c>
      <c r="CI92" s="27">
        <f t="shared" si="605"/>
        <v>8.5936000926853087</v>
      </c>
      <c r="CJ92" s="27">
        <f t="shared" si="606"/>
        <v>8.5936000926853087</v>
      </c>
      <c r="CN92" s="27">
        <f t="shared" si="607"/>
        <v>0</v>
      </c>
      <c r="CO92" s="27">
        <f t="shared" si="608"/>
        <v>0</v>
      </c>
      <c r="CP92" s="27">
        <f t="shared" si="609"/>
        <v>0</v>
      </c>
      <c r="CQ92" s="27">
        <f t="shared" si="610"/>
        <v>0</v>
      </c>
      <c r="CR92" s="27">
        <f t="shared" si="611"/>
        <v>0</v>
      </c>
      <c r="CS92" s="27">
        <f t="shared" si="612"/>
        <v>0</v>
      </c>
      <c r="CT92" s="27">
        <f t="shared" si="613"/>
        <v>0</v>
      </c>
      <c r="CV92" s="27">
        <f t="shared" si="614"/>
        <v>0</v>
      </c>
      <c r="CW92" s="27">
        <f t="shared" si="615"/>
        <v>0</v>
      </c>
      <c r="CX92" s="27">
        <f t="shared" si="616"/>
        <v>0</v>
      </c>
      <c r="CY92" s="27">
        <f t="shared" si="617"/>
        <v>0</v>
      </c>
      <c r="CZ92" s="27">
        <f t="shared" si="618"/>
        <v>0</v>
      </c>
      <c r="DA92" s="27">
        <f t="shared" si="619"/>
        <v>0</v>
      </c>
      <c r="DB92" s="27">
        <f t="shared" si="620"/>
        <v>0</v>
      </c>
      <c r="DD92" s="27">
        <f t="shared" si="621"/>
        <v>0</v>
      </c>
      <c r="DE92" s="27">
        <f t="shared" si="622"/>
        <v>0</v>
      </c>
      <c r="DF92" s="27">
        <f t="shared" si="623"/>
        <v>0</v>
      </c>
      <c r="DG92" s="27">
        <f t="shared" si="624"/>
        <v>0</v>
      </c>
      <c r="DH92" s="27">
        <f t="shared" si="625"/>
        <v>0</v>
      </c>
      <c r="DI92" s="27">
        <f t="shared" si="626"/>
        <v>0</v>
      </c>
      <c r="DJ92" s="27">
        <f t="shared" si="627"/>
        <v>0</v>
      </c>
      <c r="DN92" s="27">
        <f t="shared" si="628"/>
        <v>0</v>
      </c>
      <c r="DO92" s="27">
        <f t="shared" si="629"/>
        <v>0</v>
      </c>
      <c r="DP92" s="27">
        <f t="shared" si="630"/>
        <v>0</v>
      </c>
      <c r="DQ92" s="27">
        <f t="shared" si="631"/>
        <v>0</v>
      </c>
      <c r="DR92" s="27">
        <f t="shared" si="632"/>
        <v>0</v>
      </c>
      <c r="DS92" s="27">
        <f t="shared" si="633"/>
        <v>0</v>
      </c>
      <c r="DT92" s="27">
        <f t="shared" si="634"/>
        <v>0</v>
      </c>
      <c r="DV92" s="27">
        <f t="shared" si="635"/>
        <v>0</v>
      </c>
      <c r="DW92" s="27">
        <f t="shared" si="636"/>
        <v>0</v>
      </c>
      <c r="DX92" s="27">
        <f t="shared" si="637"/>
        <v>0</v>
      </c>
      <c r="DY92" s="27">
        <f t="shared" si="638"/>
        <v>0</v>
      </c>
      <c r="DZ92" s="27">
        <f t="shared" si="639"/>
        <v>0</v>
      </c>
      <c r="EA92" s="27">
        <f t="shared" si="640"/>
        <v>0</v>
      </c>
      <c r="EB92" s="27">
        <f t="shared" si="641"/>
        <v>0</v>
      </c>
      <c r="ED92" s="27">
        <f t="shared" si="642"/>
        <v>0</v>
      </c>
      <c r="EE92" s="27">
        <f t="shared" si="643"/>
        <v>0</v>
      </c>
      <c r="EF92" s="27">
        <f t="shared" si="644"/>
        <v>0</v>
      </c>
      <c r="EG92" s="27">
        <f t="shared" si="645"/>
        <v>0</v>
      </c>
      <c r="EH92" s="27">
        <f t="shared" si="646"/>
        <v>0</v>
      </c>
      <c r="EI92" s="27">
        <f t="shared" si="647"/>
        <v>0</v>
      </c>
      <c r="EJ92" s="27">
        <f t="shared" si="648"/>
        <v>0</v>
      </c>
      <c r="EN92" s="27">
        <f t="shared" si="649"/>
        <v>31.828148491427068</v>
      </c>
      <c r="EO92" s="27">
        <f t="shared" si="650"/>
        <v>31.828148491427068</v>
      </c>
      <c r="EP92" s="27">
        <f t="shared" si="651"/>
        <v>31.828148491427068</v>
      </c>
      <c r="EQ92" s="27">
        <f t="shared" si="652"/>
        <v>31.828148491427068</v>
      </c>
      <c r="ER92" s="27">
        <f t="shared" si="653"/>
        <v>31.828148491427068</v>
      </c>
      <c r="ES92" s="27">
        <f t="shared" si="654"/>
        <v>31.828148491427068</v>
      </c>
      <c r="ET92" s="27">
        <f t="shared" si="655"/>
        <v>31.828148491427068</v>
      </c>
      <c r="EV92" s="27">
        <f t="shared" si="656"/>
        <v>31.828148491427068</v>
      </c>
      <c r="EW92" s="27">
        <f t="shared" si="657"/>
        <v>31.828148491427068</v>
      </c>
      <c r="EX92" s="27">
        <f t="shared" si="658"/>
        <v>31.828148491427068</v>
      </c>
      <c r="EY92" s="27">
        <f t="shared" si="659"/>
        <v>31.828148491427068</v>
      </c>
      <c r="EZ92" s="27">
        <f t="shared" si="660"/>
        <v>31.828148491427068</v>
      </c>
      <c r="FA92" s="27">
        <f t="shared" si="661"/>
        <v>31.828148491427068</v>
      </c>
      <c r="FB92" s="27">
        <f t="shared" si="662"/>
        <v>31.828148491427068</v>
      </c>
      <c r="FD92" s="27">
        <f t="shared" si="663"/>
        <v>31.828148491427068</v>
      </c>
      <c r="FE92" s="27">
        <f t="shared" si="664"/>
        <v>31.828148491427068</v>
      </c>
      <c r="FF92" s="27">
        <f t="shared" si="665"/>
        <v>31.828148491427068</v>
      </c>
      <c r="FG92" s="27">
        <f t="shared" si="666"/>
        <v>31.828148491427068</v>
      </c>
      <c r="FH92" s="27">
        <f t="shared" si="667"/>
        <v>31.828148491427068</v>
      </c>
      <c r="FI92" s="27">
        <f t="shared" si="668"/>
        <v>31.828148491427068</v>
      </c>
      <c r="FJ92" s="27">
        <f t="shared" si="669"/>
        <v>31.828148491427068</v>
      </c>
      <c r="FN92" s="27">
        <f t="shared" si="670"/>
        <v>0</v>
      </c>
      <c r="FO92" s="27">
        <f t="shared" si="671"/>
        <v>0</v>
      </c>
      <c r="FP92" s="27">
        <f t="shared" si="672"/>
        <v>0</v>
      </c>
      <c r="FQ92" s="27">
        <f t="shared" si="673"/>
        <v>0</v>
      </c>
      <c r="FR92" s="27">
        <f t="shared" si="674"/>
        <v>0</v>
      </c>
      <c r="FS92" s="27">
        <f t="shared" si="675"/>
        <v>0</v>
      </c>
      <c r="FT92" s="27">
        <f t="shared" si="676"/>
        <v>0</v>
      </c>
      <c r="FV92" s="27">
        <f t="shared" si="677"/>
        <v>0</v>
      </c>
      <c r="FW92" s="27">
        <f t="shared" si="678"/>
        <v>0</v>
      </c>
      <c r="FX92" s="27">
        <f t="shared" si="679"/>
        <v>0</v>
      </c>
      <c r="FY92" s="27">
        <f t="shared" si="680"/>
        <v>0</v>
      </c>
      <c r="FZ92" s="27">
        <f t="shared" si="681"/>
        <v>0</v>
      </c>
      <c r="GA92" s="27">
        <f t="shared" si="682"/>
        <v>0</v>
      </c>
      <c r="GB92" s="27">
        <f t="shared" si="683"/>
        <v>0</v>
      </c>
      <c r="GD92" s="27">
        <f t="shared" si="684"/>
        <v>0</v>
      </c>
      <c r="GE92" s="27">
        <f t="shared" si="685"/>
        <v>0</v>
      </c>
      <c r="GF92" s="27">
        <f t="shared" si="686"/>
        <v>0</v>
      </c>
      <c r="GG92" s="27">
        <f t="shared" si="687"/>
        <v>0</v>
      </c>
      <c r="GH92" s="27">
        <f t="shared" si="688"/>
        <v>0</v>
      </c>
      <c r="GI92" s="27">
        <f t="shared" si="689"/>
        <v>0</v>
      </c>
      <c r="GJ92" s="27">
        <f t="shared" si="690"/>
        <v>0</v>
      </c>
      <c r="GN92" s="27">
        <f t="shared" si="691"/>
        <v>0</v>
      </c>
      <c r="GO92" s="27">
        <f t="shared" si="692"/>
        <v>0</v>
      </c>
      <c r="GP92" s="27">
        <f t="shared" si="693"/>
        <v>0</v>
      </c>
      <c r="GQ92" s="27">
        <f t="shared" si="694"/>
        <v>0</v>
      </c>
      <c r="GR92" s="27">
        <f t="shared" si="695"/>
        <v>0</v>
      </c>
      <c r="GS92" s="27">
        <f t="shared" si="696"/>
        <v>0</v>
      </c>
      <c r="GT92" s="27">
        <f t="shared" si="697"/>
        <v>0</v>
      </c>
      <c r="GV92" s="27">
        <f t="shared" si="698"/>
        <v>0</v>
      </c>
      <c r="GW92" s="27">
        <f t="shared" si="699"/>
        <v>0</v>
      </c>
      <c r="GX92" s="27">
        <f t="shared" si="700"/>
        <v>0</v>
      </c>
      <c r="GY92" s="27">
        <f t="shared" si="701"/>
        <v>0</v>
      </c>
      <c r="GZ92" s="27">
        <f t="shared" si="702"/>
        <v>0</v>
      </c>
      <c r="HA92" s="27">
        <f t="shared" si="703"/>
        <v>0</v>
      </c>
      <c r="HB92" s="27">
        <f t="shared" si="704"/>
        <v>0</v>
      </c>
      <c r="HD92" s="27">
        <f t="shared" si="705"/>
        <v>0</v>
      </c>
      <c r="HE92" s="27">
        <f t="shared" si="706"/>
        <v>0</v>
      </c>
      <c r="HF92" s="27">
        <f t="shared" si="707"/>
        <v>0</v>
      </c>
      <c r="HG92" s="27">
        <f t="shared" si="708"/>
        <v>0</v>
      </c>
      <c r="HH92" s="27">
        <f t="shared" si="709"/>
        <v>0</v>
      </c>
      <c r="HI92" s="27">
        <f t="shared" si="710"/>
        <v>0</v>
      </c>
      <c r="HJ92" s="27">
        <f t="shared" si="711"/>
        <v>0</v>
      </c>
      <c r="HN92" s="27">
        <f t="shared" si="712"/>
        <v>15.914074245713534</v>
      </c>
      <c r="HO92" s="27">
        <f t="shared" si="713"/>
        <v>15.914074245713534</v>
      </c>
      <c r="HP92" s="27">
        <f t="shared" si="714"/>
        <v>15.914074245713534</v>
      </c>
      <c r="HQ92" s="27">
        <f t="shared" si="715"/>
        <v>15.914074245713534</v>
      </c>
      <c r="HR92" s="27">
        <f t="shared" si="716"/>
        <v>15.914074245713534</v>
      </c>
      <c r="HS92" s="27">
        <f t="shared" si="717"/>
        <v>15.914074245713534</v>
      </c>
      <c r="HT92" s="27">
        <f t="shared" si="718"/>
        <v>15.914074245713534</v>
      </c>
      <c r="HV92" s="27">
        <f t="shared" si="719"/>
        <v>15.914074245713534</v>
      </c>
      <c r="HW92" s="27">
        <f t="shared" si="720"/>
        <v>15.914074245713534</v>
      </c>
      <c r="HX92" s="27">
        <f t="shared" si="721"/>
        <v>15.914074245713534</v>
      </c>
      <c r="HY92" s="27">
        <f t="shared" si="722"/>
        <v>15.914074245713534</v>
      </c>
      <c r="HZ92" s="27">
        <f t="shared" si="723"/>
        <v>15.914074245713534</v>
      </c>
      <c r="IA92" s="27">
        <f t="shared" si="724"/>
        <v>15.914074245713534</v>
      </c>
      <c r="IB92" s="27">
        <f t="shared" si="725"/>
        <v>15.914074245713534</v>
      </c>
      <c r="ID92" s="27">
        <f t="shared" si="726"/>
        <v>15.914074245713534</v>
      </c>
      <c r="IE92" s="27">
        <f t="shared" si="727"/>
        <v>15.914074245713534</v>
      </c>
      <c r="IF92" s="27">
        <f t="shared" si="728"/>
        <v>15.914074245713534</v>
      </c>
      <c r="IG92" s="27">
        <f t="shared" si="729"/>
        <v>15.914074245713534</v>
      </c>
      <c r="IH92" s="27">
        <f t="shared" si="730"/>
        <v>15.914074245713534</v>
      </c>
      <c r="II92" s="27">
        <f t="shared" si="731"/>
        <v>15.914074245713534</v>
      </c>
      <c r="IJ92" s="27">
        <f t="shared" si="732"/>
        <v>15.914074245713534</v>
      </c>
      <c r="IN92" s="27">
        <f t="shared" si="733"/>
        <v>15.914074245713534</v>
      </c>
      <c r="IO92" s="27">
        <f t="shared" si="734"/>
        <v>15.914074245713534</v>
      </c>
      <c r="IP92" s="27">
        <f t="shared" si="735"/>
        <v>15.914074245713534</v>
      </c>
      <c r="IQ92" s="27">
        <f t="shared" si="736"/>
        <v>15.914074245713534</v>
      </c>
      <c r="IR92" s="27">
        <f t="shared" si="737"/>
        <v>15.914074245713534</v>
      </c>
      <c r="IS92" s="27">
        <f t="shared" si="738"/>
        <v>15.914074245713534</v>
      </c>
      <c r="IT92" s="27">
        <f t="shared" si="739"/>
        <v>15.914074245713534</v>
      </c>
      <c r="IV92" s="27">
        <f t="shared" si="740"/>
        <v>15.914074245713534</v>
      </c>
      <c r="IW92" s="27">
        <f t="shared" si="741"/>
        <v>15.914074245713534</v>
      </c>
      <c r="IX92" s="27">
        <f t="shared" si="742"/>
        <v>15.914074245713534</v>
      </c>
      <c r="IY92" s="27">
        <f t="shared" si="743"/>
        <v>15.914074245713534</v>
      </c>
      <c r="IZ92" s="27">
        <f t="shared" si="744"/>
        <v>15.914074245713534</v>
      </c>
      <c r="JA92" s="27">
        <f t="shared" si="745"/>
        <v>15.914074245713534</v>
      </c>
      <c r="JB92" s="27">
        <f t="shared" si="746"/>
        <v>15.914074245713534</v>
      </c>
      <c r="JD92" s="27">
        <f t="shared" si="747"/>
        <v>15.914074245713534</v>
      </c>
      <c r="JE92" s="27">
        <f t="shared" si="748"/>
        <v>15.914074245713534</v>
      </c>
      <c r="JF92" s="27">
        <f t="shared" si="749"/>
        <v>15.914074245713534</v>
      </c>
      <c r="JG92" s="27">
        <f t="shared" si="750"/>
        <v>15.914074245713534</v>
      </c>
      <c r="JH92" s="27">
        <f t="shared" si="751"/>
        <v>15.914074245713534</v>
      </c>
      <c r="JI92" s="27">
        <f t="shared" si="752"/>
        <v>15.914074245713534</v>
      </c>
      <c r="JJ92" s="27">
        <f t="shared" si="753"/>
        <v>15.914074245713534</v>
      </c>
      <c r="JN92" s="27">
        <f t="shared" si="754"/>
        <v>0</v>
      </c>
      <c r="JO92" s="27">
        <f t="shared" si="755"/>
        <v>0</v>
      </c>
      <c r="JP92" s="27">
        <f t="shared" si="756"/>
        <v>0</v>
      </c>
      <c r="JQ92" s="27">
        <f t="shared" si="757"/>
        <v>0</v>
      </c>
      <c r="JR92" s="27">
        <f t="shared" si="758"/>
        <v>0</v>
      </c>
      <c r="JS92" s="27">
        <f t="shared" si="759"/>
        <v>0</v>
      </c>
      <c r="JT92" s="27">
        <f t="shared" si="760"/>
        <v>0</v>
      </c>
      <c r="JV92" s="27">
        <f t="shared" si="761"/>
        <v>0</v>
      </c>
      <c r="JW92" s="27">
        <f t="shared" si="762"/>
        <v>0</v>
      </c>
      <c r="JX92" s="27">
        <f t="shared" si="763"/>
        <v>0</v>
      </c>
      <c r="JY92" s="27">
        <f t="shared" si="764"/>
        <v>0</v>
      </c>
      <c r="JZ92" s="27">
        <f t="shared" si="765"/>
        <v>0</v>
      </c>
      <c r="KA92" s="27">
        <f t="shared" si="766"/>
        <v>0</v>
      </c>
      <c r="KB92" s="27">
        <f t="shared" si="767"/>
        <v>0</v>
      </c>
      <c r="KD92" s="27">
        <f t="shared" si="768"/>
        <v>0</v>
      </c>
      <c r="KE92" s="27">
        <f t="shared" si="769"/>
        <v>0</v>
      </c>
      <c r="KF92" s="27">
        <f t="shared" si="770"/>
        <v>0</v>
      </c>
      <c r="KG92" s="27">
        <f t="shared" si="771"/>
        <v>0</v>
      </c>
      <c r="KH92" s="27">
        <f t="shared" si="772"/>
        <v>0</v>
      </c>
      <c r="KI92" s="27">
        <f t="shared" si="773"/>
        <v>0</v>
      </c>
      <c r="KJ92" s="27">
        <f t="shared" si="774"/>
        <v>0</v>
      </c>
    </row>
    <row r="93" spans="1:296" x14ac:dyDescent="0.35">
      <c r="A93" s="33" t="s">
        <v>110</v>
      </c>
      <c r="B93" s="33"/>
      <c r="C93" s="33" t="s">
        <v>89</v>
      </c>
      <c r="D93" s="33"/>
      <c r="E93" s="33"/>
      <c r="F93" t="s">
        <v>47</v>
      </c>
      <c r="G93" t="s">
        <v>234</v>
      </c>
      <c r="H93" t="s">
        <v>233</v>
      </c>
      <c r="I93" t="s">
        <v>234</v>
      </c>
      <c r="J93" t="s">
        <v>47</v>
      </c>
      <c r="K93" t="s">
        <v>233</v>
      </c>
      <c r="L93" t="s">
        <v>233</v>
      </c>
      <c r="M93" t="s">
        <v>234</v>
      </c>
      <c r="N93" s="27">
        <f>[14]TRAC_rates!F101</f>
        <v>200.92882010335535</v>
      </c>
      <c r="O93" s="27">
        <f>[14]TRAC_rates!G101</f>
        <v>200.92882010335535</v>
      </c>
      <c r="P93" s="27">
        <f>[14]TRAC_rates!H101</f>
        <v>200.92882010335535</v>
      </c>
      <c r="Q93" s="27">
        <f>[14]TRAC_rates!I101</f>
        <v>200.92882010335535</v>
      </c>
      <c r="R93" s="27">
        <f>[14]TRAC_rates!J101</f>
        <v>200.92882010335535</v>
      </c>
      <c r="S93" s="27">
        <f>[14]TRAC_rates!K101</f>
        <v>200.92882010335535</v>
      </c>
      <c r="T93" s="27">
        <f>[14]TRAC_rates!L101</f>
        <v>200.92882010335535</v>
      </c>
      <c r="V93" s="27">
        <f>[14]TRAC_rates!N101</f>
        <v>200.92882010335535</v>
      </c>
      <c r="W93" s="27">
        <f>[14]TRAC_rates!O101</f>
        <v>200.92882010335535</v>
      </c>
      <c r="X93" s="27">
        <f>[14]TRAC_rates!P101</f>
        <v>200.92882010335535</v>
      </c>
      <c r="Y93" s="27">
        <f>[14]TRAC_rates!Q101</f>
        <v>200.92882010335535</v>
      </c>
      <c r="Z93" s="27">
        <f>[14]TRAC_rates!R101</f>
        <v>200.92882010335535</v>
      </c>
      <c r="AA93" s="27">
        <f>[14]TRAC_rates!S101</f>
        <v>200.92882010335535</v>
      </c>
      <c r="AB93" s="27">
        <f>[14]TRAC_rates!T101</f>
        <v>200.92882010335535</v>
      </c>
      <c r="AD93" s="27">
        <f>[14]TRAC_rates!V101</f>
        <v>200.92882010335535</v>
      </c>
      <c r="AE93" s="27">
        <f>[14]TRAC_rates!W101</f>
        <v>200.92882010335535</v>
      </c>
      <c r="AF93" s="27">
        <f>[14]TRAC_rates!X101</f>
        <v>200.92882010335535</v>
      </c>
      <c r="AG93" s="27">
        <f>[14]TRAC_rates!Y101</f>
        <v>200.92882010335535</v>
      </c>
      <c r="AH93" s="27">
        <f>[14]TRAC_rates!Z101</f>
        <v>200.92882010335535</v>
      </c>
      <c r="AI93" s="27">
        <f>[14]TRAC_rates!AA101</f>
        <v>200.92882010335535</v>
      </c>
      <c r="AJ93" s="27">
        <f>[14]TRAC_rates!AB101</f>
        <v>200.92882010335535</v>
      </c>
      <c r="AN93" s="27">
        <f t="shared" si="565"/>
        <v>54.250781427905949</v>
      </c>
      <c r="AO93" s="27">
        <f t="shared" si="566"/>
        <v>54.250781427905949</v>
      </c>
      <c r="AP93" s="27">
        <f t="shared" si="567"/>
        <v>54.250781427905949</v>
      </c>
      <c r="AQ93" s="27">
        <f t="shared" si="568"/>
        <v>54.250781427905949</v>
      </c>
      <c r="AR93" s="27">
        <f t="shared" si="569"/>
        <v>54.250781427905949</v>
      </c>
      <c r="AS93" s="27">
        <f t="shared" si="570"/>
        <v>54.250781427905949</v>
      </c>
      <c r="AT93" s="27">
        <f t="shared" si="571"/>
        <v>54.250781427905949</v>
      </c>
      <c r="AV93" s="27">
        <f t="shared" si="572"/>
        <v>54.250781427905949</v>
      </c>
      <c r="AW93" s="27">
        <f t="shared" si="573"/>
        <v>54.250781427905949</v>
      </c>
      <c r="AX93" s="27">
        <f t="shared" si="574"/>
        <v>54.250781427905949</v>
      </c>
      <c r="AY93" s="27">
        <f t="shared" si="575"/>
        <v>54.250781427905949</v>
      </c>
      <c r="AZ93" s="27">
        <f t="shared" si="576"/>
        <v>54.250781427905949</v>
      </c>
      <c r="BA93" s="27">
        <f t="shared" si="577"/>
        <v>54.250781427905949</v>
      </c>
      <c r="BB93" s="27">
        <f t="shared" si="578"/>
        <v>54.250781427905949</v>
      </c>
      <c r="BD93" s="27">
        <f t="shared" si="579"/>
        <v>54.250781427905949</v>
      </c>
      <c r="BE93" s="27">
        <f t="shared" si="580"/>
        <v>54.250781427905949</v>
      </c>
      <c r="BF93" s="27">
        <f t="shared" si="581"/>
        <v>54.250781427905949</v>
      </c>
      <c r="BG93" s="27">
        <f t="shared" si="582"/>
        <v>54.250781427905949</v>
      </c>
      <c r="BH93" s="27">
        <f t="shared" si="583"/>
        <v>54.250781427905949</v>
      </c>
      <c r="BI93" s="27">
        <f t="shared" si="584"/>
        <v>54.250781427905949</v>
      </c>
      <c r="BJ93" s="27">
        <f t="shared" si="585"/>
        <v>54.250781427905949</v>
      </c>
      <c r="BN93" s="27">
        <f t="shared" si="586"/>
        <v>54.250781427905949</v>
      </c>
      <c r="BO93" s="27">
        <f t="shared" si="587"/>
        <v>54.250781427905949</v>
      </c>
      <c r="BP93" s="27">
        <f t="shared" si="588"/>
        <v>54.250781427905949</v>
      </c>
      <c r="BQ93" s="27">
        <f t="shared" si="589"/>
        <v>54.250781427905949</v>
      </c>
      <c r="BR93" s="27">
        <f t="shared" si="590"/>
        <v>54.250781427905949</v>
      </c>
      <c r="BS93" s="27">
        <f t="shared" si="591"/>
        <v>54.250781427905949</v>
      </c>
      <c r="BT93" s="27">
        <f t="shared" si="592"/>
        <v>54.250781427905949</v>
      </c>
      <c r="BV93" s="27">
        <f t="shared" si="593"/>
        <v>54.250781427905949</v>
      </c>
      <c r="BW93" s="27">
        <f t="shared" si="594"/>
        <v>54.250781427905949</v>
      </c>
      <c r="BX93" s="27">
        <f t="shared" si="595"/>
        <v>54.250781427905949</v>
      </c>
      <c r="BY93" s="27">
        <f t="shared" si="596"/>
        <v>54.250781427905949</v>
      </c>
      <c r="BZ93" s="27">
        <f t="shared" si="597"/>
        <v>54.250781427905949</v>
      </c>
      <c r="CA93" s="27">
        <f t="shared" si="598"/>
        <v>54.250781427905949</v>
      </c>
      <c r="CB93" s="27">
        <f t="shared" si="599"/>
        <v>54.250781427905949</v>
      </c>
      <c r="CD93" s="27">
        <f t="shared" si="600"/>
        <v>54.250781427905949</v>
      </c>
      <c r="CE93" s="27">
        <f t="shared" si="601"/>
        <v>54.250781427905949</v>
      </c>
      <c r="CF93" s="27">
        <f t="shared" si="602"/>
        <v>54.250781427905949</v>
      </c>
      <c r="CG93" s="27">
        <f t="shared" si="603"/>
        <v>54.250781427905949</v>
      </c>
      <c r="CH93" s="27">
        <f t="shared" si="604"/>
        <v>54.250781427905949</v>
      </c>
      <c r="CI93" s="27">
        <f t="shared" si="605"/>
        <v>54.250781427905949</v>
      </c>
      <c r="CJ93" s="27">
        <f t="shared" si="606"/>
        <v>54.250781427905949</v>
      </c>
      <c r="CN93" s="27">
        <f t="shared" si="607"/>
        <v>0</v>
      </c>
      <c r="CO93" s="27">
        <f t="shared" si="608"/>
        <v>0</v>
      </c>
      <c r="CP93" s="27">
        <f t="shared" si="609"/>
        <v>0</v>
      </c>
      <c r="CQ93" s="27">
        <f t="shared" si="610"/>
        <v>0</v>
      </c>
      <c r="CR93" s="27">
        <f t="shared" si="611"/>
        <v>0</v>
      </c>
      <c r="CS93" s="27">
        <f t="shared" si="612"/>
        <v>0</v>
      </c>
      <c r="CT93" s="27">
        <f t="shared" si="613"/>
        <v>0</v>
      </c>
      <c r="CV93" s="27">
        <f t="shared" si="614"/>
        <v>0</v>
      </c>
      <c r="CW93" s="27">
        <f t="shared" si="615"/>
        <v>0</v>
      </c>
      <c r="CX93" s="27">
        <f t="shared" si="616"/>
        <v>0</v>
      </c>
      <c r="CY93" s="27">
        <f t="shared" si="617"/>
        <v>0</v>
      </c>
      <c r="CZ93" s="27">
        <f t="shared" si="618"/>
        <v>0</v>
      </c>
      <c r="DA93" s="27">
        <f t="shared" si="619"/>
        <v>0</v>
      </c>
      <c r="DB93" s="27">
        <f t="shared" si="620"/>
        <v>0</v>
      </c>
      <c r="DD93" s="27">
        <f t="shared" si="621"/>
        <v>0</v>
      </c>
      <c r="DE93" s="27">
        <f t="shared" si="622"/>
        <v>0</v>
      </c>
      <c r="DF93" s="27">
        <f t="shared" si="623"/>
        <v>0</v>
      </c>
      <c r="DG93" s="27">
        <f t="shared" si="624"/>
        <v>0</v>
      </c>
      <c r="DH93" s="27">
        <f t="shared" si="625"/>
        <v>0</v>
      </c>
      <c r="DI93" s="27">
        <f t="shared" si="626"/>
        <v>0</v>
      </c>
      <c r="DJ93" s="27">
        <f t="shared" si="627"/>
        <v>0</v>
      </c>
      <c r="DN93" s="27">
        <f t="shared" si="628"/>
        <v>0</v>
      </c>
      <c r="DO93" s="27">
        <f t="shared" si="629"/>
        <v>0</v>
      </c>
      <c r="DP93" s="27">
        <f t="shared" si="630"/>
        <v>0</v>
      </c>
      <c r="DQ93" s="27">
        <f t="shared" si="631"/>
        <v>0</v>
      </c>
      <c r="DR93" s="27">
        <f t="shared" si="632"/>
        <v>0</v>
      </c>
      <c r="DS93" s="27">
        <f t="shared" si="633"/>
        <v>0</v>
      </c>
      <c r="DT93" s="27">
        <f t="shared" si="634"/>
        <v>0</v>
      </c>
      <c r="DV93" s="27">
        <f t="shared" si="635"/>
        <v>0</v>
      </c>
      <c r="DW93" s="27">
        <f t="shared" si="636"/>
        <v>0</v>
      </c>
      <c r="DX93" s="27">
        <f t="shared" si="637"/>
        <v>0</v>
      </c>
      <c r="DY93" s="27">
        <f t="shared" si="638"/>
        <v>0</v>
      </c>
      <c r="DZ93" s="27">
        <f t="shared" si="639"/>
        <v>0</v>
      </c>
      <c r="EA93" s="27">
        <f t="shared" si="640"/>
        <v>0</v>
      </c>
      <c r="EB93" s="27">
        <f t="shared" si="641"/>
        <v>0</v>
      </c>
      <c r="ED93" s="27">
        <f t="shared" si="642"/>
        <v>0</v>
      </c>
      <c r="EE93" s="27">
        <f t="shared" si="643"/>
        <v>0</v>
      </c>
      <c r="EF93" s="27">
        <f t="shared" si="644"/>
        <v>0</v>
      </c>
      <c r="EG93" s="27">
        <f t="shared" si="645"/>
        <v>0</v>
      </c>
      <c r="EH93" s="27">
        <f t="shared" si="646"/>
        <v>0</v>
      </c>
      <c r="EI93" s="27">
        <f t="shared" si="647"/>
        <v>0</v>
      </c>
      <c r="EJ93" s="27">
        <f t="shared" si="648"/>
        <v>0</v>
      </c>
      <c r="EN93" s="27">
        <f t="shared" si="649"/>
        <v>200.92882010335535</v>
      </c>
      <c r="EO93" s="27">
        <f t="shared" si="650"/>
        <v>200.92882010335535</v>
      </c>
      <c r="EP93" s="27">
        <f t="shared" si="651"/>
        <v>200.92882010335535</v>
      </c>
      <c r="EQ93" s="27">
        <f t="shared" si="652"/>
        <v>200.92882010335535</v>
      </c>
      <c r="ER93" s="27">
        <f t="shared" si="653"/>
        <v>200.92882010335535</v>
      </c>
      <c r="ES93" s="27">
        <f t="shared" si="654"/>
        <v>200.92882010335535</v>
      </c>
      <c r="ET93" s="27">
        <f t="shared" si="655"/>
        <v>200.92882010335535</v>
      </c>
      <c r="EV93" s="27">
        <f t="shared" si="656"/>
        <v>200.92882010335535</v>
      </c>
      <c r="EW93" s="27">
        <f t="shared" si="657"/>
        <v>200.92882010335535</v>
      </c>
      <c r="EX93" s="27">
        <f t="shared" si="658"/>
        <v>200.92882010335535</v>
      </c>
      <c r="EY93" s="27">
        <f t="shared" si="659"/>
        <v>200.92882010335535</v>
      </c>
      <c r="EZ93" s="27">
        <f t="shared" si="660"/>
        <v>200.92882010335535</v>
      </c>
      <c r="FA93" s="27">
        <f t="shared" si="661"/>
        <v>200.92882010335535</v>
      </c>
      <c r="FB93" s="27">
        <f t="shared" si="662"/>
        <v>200.92882010335535</v>
      </c>
      <c r="FD93" s="27">
        <f t="shared" si="663"/>
        <v>200.92882010335535</v>
      </c>
      <c r="FE93" s="27">
        <f t="shared" si="664"/>
        <v>200.92882010335535</v>
      </c>
      <c r="FF93" s="27">
        <f t="shared" si="665"/>
        <v>200.92882010335535</v>
      </c>
      <c r="FG93" s="27">
        <f t="shared" si="666"/>
        <v>200.92882010335535</v>
      </c>
      <c r="FH93" s="27">
        <f t="shared" si="667"/>
        <v>200.92882010335535</v>
      </c>
      <c r="FI93" s="27">
        <f t="shared" si="668"/>
        <v>200.92882010335535</v>
      </c>
      <c r="FJ93" s="27">
        <f t="shared" si="669"/>
        <v>200.92882010335535</v>
      </c>
      <c r="FN93" s="27">
        <f t="shared" si="670"/>
        <v>0</v>
      </c>
      <c r="FO93" s="27">
        <f t="shared" si="671"/>
        <v>0</v>
      </c>
      <c r="FP93" s="27">
        <f t="shared" si="672"/>
        <v>0</v>
      </c>
      <c r="FQ93" s="27">
        <f t="shared" si="673"/>
        <v>0</v>
      </c>
      <c r="FR93" s="27">
        <f t="shared" si="674"/>
        <v>0</v>
      </c>
      <c r="FS93" s="27">
        <f t="shared" si="675"/>
        <v>0</v>
      </c>
      <c r="FT93" s="27">
        <f t="shared" si="676"/>
        <v>0</v>
      </c>
      <c r="FV93" s="27">
        <f t="shared" si="677"/>
        <v>0</v>
      </c>
      <c r="FW93" s="27">
        <f t="shared" si="678"/>
        <v>0</v>
      </c>
      <c r="FX93" s="27">
        <f t="shared" si="679"/>
        <v>0</v>
      </c>
      <c r="FY93" s="27">
        <f t="shared" si="680"/>
        <v>0</v>
      </c>
      <c r="FZ93" s="27">
        <f t="shared" si="681"/>
        <v>0</v>
      </c>
      <c r="GA93" s="27">
        <f t="shared" si="682"/>
        <v>0</v>
      </c>
      <c r="GB93" s="27">
        <f t="shared" si="683"/>
        <v>0</v>
      </c>
      <c r="GD93" s="27">
        <f t="shared" si="684"/>
        <v>0</v>
      </c>
      <c r="GE93" s="27">
        <f t="shared" si="685"/>
        <v>0</v>
      </c>
      <c r="GF93" s="27">
        <f t="shared" si="686"/>
        <v>0</v>
      </c>
      <c r="GG93" s="27">
        <f t="shared" si="687"/>
        <v>0</v>
      </c>
      <c r="GH93" s="27">
        <f t="shared" si="688"/>
        <v>0</v>
      </c>
      <c r="GI93" s="27">
        <f t="shared" si="689"/>
        <v>0</v>
      </c>
      <c r="GJ93" s="27">
        <f t="shared" si="690"/>
        <v>0</v>
      </c>
      <c r="GN93" s="27">
        <f t="shared" si="691"/>
        <v>0</v>
      </c>
      <c r="GO93" s="27">
        <f t="shared" si="692"/>
        <v>0</v>
      </c>
      <c r="GP93" s="27">
        <f t="shared" si="693"/>
        <v>0</v>
      </c>
      <c r="GQ93" s="27">
        <f t="shared" si="694"/>
        <v>0</v>
      </c>
      <c r="GR93" s="27">
        <f t="shared" si="695"/>
        <v>0</v>
      </c>
      <c r="GS93" s="27">
        <f t="shared" si="696"/>
        <v>0</v>
      </c>
      <c r="GT93" s="27">
        <f t="shared" si="697"/>
        <v>0</v>
      </c>
      <c r="GV93" s="27">
        <f t="shared" si="698"/>
        <v>0</v>
      </c>
      <c r="GW93" s="27">
        <f t="shared" si="699"/>
        <v>0</v>
      </c>
      <c r="GX93" s="27">
        <f t="shared" si="700"/>
        <v>0</v>
      </c>
      <c r="GY93" s="27">
        <f t="shared" si="701"/>
        <v>0</v>
      </c>
      <c r="GZ93" s="27">
        <f t="shared" si="702"/>
        <v>0</v>
      </c>
      <c r="HA93" s="27">
        <f t="shared" si="703"/>
        <v>0</v>
      </c>
      <c r="HB93" s="27">
        <f t="shared" si="704"/>
        <v>0</v>
      </c>
      <c r="HD93" s="27">
        <f t="shared" si="705"/>
        <v>0</v>
      </c>
      <c r="HE93" s="27">
        <f t="shared" si="706"/>
        <v>0</v>
      </c>
      <c r="HF93" s="27">
        <f t="shared" si="707"/>
        <v>0</v>
      </c>
      <c r="HG93" s="27">
        <f t="shared" si="708"/>
        <v>0</v>
      </c>
      <c r="HH93" s="27">
        <f t="shared" si="709"/>
        <v>0</v>
      </c>
      <c r="HI93" s="27">
        <f t="shared" si="710"/>
        <v>0</v>
      </c>
      <c r="HJ93" s="27">
        <f t="shared" si="711"/>
        <v>0</v>
      </c>
      <c r="HN93" s="27">
        <f t="shared" si="712"/>
        <v>100.46441005167767</v>
      </c>
      <c r="HO93" s="27">
        <f t="shared" si="713"/>
        <v>100.46441005167767</v>
      </c>
      <c r="HP93" s="27">
        <f t="shared" si="714"/>
        <v>100.46441005167767</v>
      </c>
      <c r="HQ93" s="27">
        <f t="shared" si="715"/>
        <v>100.46441005167767</v>
      </c>
      <c r="HR93" s="27">
        <f t="shared" si="716"/>
        <v>100.46441005167767</v>
      </c>
      <c r="HS93" s="27">
        <f t="shared" si="717"/>
        <v>100.46441005167767</v>
      </c>
      <c r="HT93" s="27">
        <f t="shared" si="718"/>
        <v>100.46441005167767</v>
      </c>
      <c r="HV93" s="27">
        <f t="shared" si="719"/>
        <v>100.46441005167767</v>
      </c>
      <c r="HW93" s="27">
        <f t="shared" si="720"/>
        <v>100.46441005167767</v>
      </c>
      <c r="HX93" s="27">
        <f t="shared" si="721"/>
        <v>100.46441005167767</v>
      </c>
      <c r="HY93" s="27">
        <f t="shared" si="722"/>
        <v>100.46441005167767</v>
      </c>
      <c r="HZ93" s="27">
        <f t="shared" si="723"/>
        <v>100.46441005167767</v>
      </c>
      <c r="IA93" s="27">
        <f t="shared" si="724"/>
        <v>100.46441005167767</v>
      </c>
      <c r="IB93" s="27">
        <f t="shared" si="725"/>
        <v>100.46441005167767</v>
      </c>
      <c r="ID93" s="27">
        <f t="shared" si="726"/>
        <v>100.46441005167767</v>
      </c>
      <c r="IE93" s="27">
        <f t="shared" si="727"/>
        <v>100.46441005167767</v>
      </c>
      <c r="IF93" s="27">
        <f t="shared" si="728"/>
        <v>100.46441005167767</v>
      </c>
      <c r="IG93" s="27">
        <f t="shared" si="729"/>
        <v>100.46441005167767</v>
      </c>
      <c r="IH93" s="27">
        <f t="shared" si="730"/>
        <v>100.46441005167767</v>
      </c>
      <c r="II93" s="27">
        <f t="shared" si="731"/>
        <v>100.46441005167767</v>
      </c>
      <c r="IJ93" s="27">
        <f t="shared" si="732"/>
        <v>100.46441005167767</v>
      </c>
      <c r="IN93" s="27">
        <f t="shared" si="733"/>
        <v>100.46441005167767</v>
      </c>
      <c r="IO93" s="27">
        <f t="shared" si="734"/>
        <v>100.46441005167767</v>
      </c>
      <c r="IP93" s="27">
        <f t="shared" si="735"/>
        <v>100.46441005167767</v>
      </c>
      <c r="IQ93" s="27">
        <f t="shared" si="736"/>
        <v>100.46441005167767</v>
      </c>
      <c r="IR93" s="27">
        <f t="shared" si="737"/>
        <v>100.46441005167767</v>
      </c>
      <c r="IS93" s="27">
        <f t="shared" si="738"/>
        <v>100.46441005167767</v>
      </c>
      <c r="IT93" s="27">
        <f t="shared" si="739"/>
        <v>100.46441005167767</v>
      </c>
      <c r="IV93" s="27">
        <f t="shared" si="740"/>
        <v>100.46441005167767</v>
      </c>
      <c r="IW93" s="27">
        <f t="shared" si="741"/>
        <v>100.46441005167767</v>
      </c>
      <c r="IX93" s="27">
        <f t="shared" si="742"/>
        <v>100.46441005167767</v>
      </c>
      <c r="IY93" s="27">
        <f t="shared" si="743"/>
        <v>100.46441005167767</v>
      </c>
      <c r="IZ93" s="27">
        <f t="shared" si="744"/>
        <v>100.46441005167767</v>
      </c>
      <c r="JA93" s="27">
        <f t="shared" si="745"/>
        <v>100.46441005167767</v>
      </c>
      <c r="JB93" s="27">
        <f t="shared" si="746"/>
        <v>100.46441005167767</v>
      </c>
      <c r="JD93" s="27">
        <f t="shared" si="747"/>
        <v>100.46441005167767</v>
      </c>
      <c r="JE93" s="27">
        <f t="shared" si="748"/>
        <v>100.46441005167767</v>
      </c>
      <c r="JF93" s="27">
        <f t="shared" si="749"/>
        <v>100.46441005167767</v>
      </c>
      <c r="JG93" s="27">
        <f t="shared" si="750"/>
        <v>100.46441005167767</v>
      </c>
      <c r="JH93" s="27">
        <f t="shared" si="751"/>
        <v>100.46441005167767</v>
      </c>
      <c r="JI93" s="27">
        <f t="shared" si="752"/>
        <v>100.46441005167767</v>
      </c>
      <c r="JJ93" s="27">
        <f t="shared" si="753"/>
        <v>100.46441005167767</v>
      </c>
      <c r="JN93" s="27">
        <f t="shared" si="754"/>
        <v>0</v>
      </c>
      <c r="JO93" s="27">
        <f t="shared" si="755"/>
        <v>0</v>
      </c>
      <c r="JP93" s="27">
        <f t="shared" si="756"/>
        <v>0</v>
      </c>
      <c r="JQ93" s="27">
        <f t="shared" si="757"/>
        <v>0</v>
      </c>
      <c r="JR93" s="27">
        <f t="shared" si="758"/>
        <v>0</v>
      </c>
      <c r="JS93" s="27">
        <f t="shared" si="759"/>
        <v>0</v>
      </c>
      <c r="JT93" s="27">
        <f t="shared" si="760"/>
        <v>0</v>
      </c>
      <c r="JV93" s="27">
        <f t="shared" si="761"/>
        <v>0</v>
      </c>
      <c r="JW93" s="27">
        <f t="shared" si="762"/>
        <v>0</v>
      </c>
      <c r="JX93" s="27">
        <f t="shared" si="763"/>
        <v>0</v>
      </c>
      <c r="JY93" s="27">
        <f t="shared" si="764"/>
        <v>0</v>
      </c>
      <c r="JZ93" s="27">
        <f t="shared" si="765"/>
        <v>0</v>
      </c>
      <c r="KA93" s="27">
        <f t="shared" si="766"/>
        <v>0</v>
      </c>
      <c r="KB93" s="27">
        <f t="shared" si="767"/>
        <v>0</v>
      </c>
      <c r="KD93" s="27">
        <f t="shared" si="768"/>
        <v>0</v>
      </c>
      <c r="KE93" s="27">
        <f t="shared" si="769"/>
        <v>0</v>
      </c>
      <c r="KF93" s="27">
        <f t="shared" si="770"/>
        <v>0</v>
      </c>
      <c r="KG93" s="27">
        <f t="shared" si="771"/>
        <v>0</v>
      </c>
      <c r="KH93" s="27">
        <f t="shared" si="772"/>
        <v>0</v>
      </c>
      <c r="KI93" s="27">
        <f t="shared" si="773"/>
        <v>0</v>
      </c>
      <c r="KJ93" s="27">
        <f t="shared" si="774"/>
        <v>0</v>
      </c>
    </row>
    <row r="94" spans="1:296" x14ac:dyDescent="0.35">
      <c r="A94" s="33" t="s">
        <v>111</v>
      </c>
      <c r="B94" s="33"/>
      <c r="C94" s="33" t="s">
        <v>89</v>
      </c>
      <c r="D94" s="33"/>
      <c r="E94" s="33"/>
      <c r="F94" t="s">
        <v>47</v>
      </c>
      <c r="G94" t="s">
        <v>234</v>
      </c>
      <c r="H94" t="s">
        <v>233</v>
      </c>
      <c r="I94" t="s">
        <v>234</v>
      </c>
      <c r="J94" t="s">
        <v>47</v>
      </c>
      <c r="K94" t="s">
        <v>233</v>
      </c>
      <c r="L94" t="s">
        <v>234</v>
      </c>
      <c r="M94" t="s">
        <v>233</v>
      </c>
      <c r="N94" s="27">
        <f>[14]TRAC_rates!F102</f>
        <v>23.224159909728165</v>
      </c>
      <c r="O94" s="27">
        <f>[14]TRAC_rates!G102</f>
        <v>23.224159909728165</v>
      </c>
      <c r="P94" s="27">
        <f>[14]TRAC_rates!H102</f>
        <v>23.224159909728165</v>
      </c>
      <c r="Q94" s="27">
        <f>[14]TRAC_rates!I102</f>
        <v>23.224159909728165</v>
      </c>
      <c r="R94" s="27">
        <f>[14]TRAC_rates!J102</f>
        <v>23.224159909728165</v>
      </c>
      <c r="S94" s="27">
        <f>[14]TRAC_rates!K102</f>
        <v>23.224159909728165</v>
      </c>
      <c r="T94" s="27">
        <f>[14]TRAC_rates!L102</f>
        <v>23.224159909728165</v>
      </c>
      <c r="V94" s="27">
        <f>[14]TRAC_rates!N102</f>
        <v>23.224159909728165</v>
      </c>
      <c r="W94" s="27">
        <f>[14]TRAC_rates!O102</f>
        <v>23.224159909728165</v>
      </c>
      <c r="X94" s="27">
        <f>[14]TRAC_rates!P102</f>
        <v>23.224159909728165</v>
      </c>
      <c r="Y94" s="27">
        <f>[14]TRAC_rates!Q102</f>
        <v>23.224159909728165</v>
      </c>
      <c r="Z94" s="27">
        <f>[14]TRAC_rates!R102</f>
        <v>23.224159909728165</v>
      </c>
      <c r="AA94" s="27">
        <f>[14]TRAC_rates!S102</f>
        <v>23.224159909728165</v>
      </c>
      <c r="AB94" s="27">
        <f>[14]TRAC_rates!T102</f>
        <v>23.224159909728165</v>
      </c>
      <c r="AD94" s="27">
        <f>[14]TRAC_rates!V102</f>
        <v>23.224159909728165</v>
      </c>
      <c r="AE94" s="27">
        <f>[14]TRAC_rates!W102</f>
        <v>23.224159909728165</v>
      </c>
      <c r="AF94" s="27">
        <f>[14]TRAC_rates!X102</f>
        <v>23.224159909728165</v>
      </c>
      <c r="AG94" s="27">
        <f>[14]TRAC_rates!Y102</f>
        <v>23.224159909728165</v>
      </c>
      <c r="AH94" s="27">
        <f>[14]TRAC_rates!Z102</f>
        <v>23.224159909728165</v>
      </c>
      <c r="AI94" s="27">
        <f>[14]TRAC_rates!AA102</f>
        <v>23.224159909728165</v>
      </c>
      <c r="AJ94" s="27">
        <f>[14]TRAC_rates!AB102</f>
        <v>23.224159909728165</v>
      </c>
      <c r="AN94" s="27">
        <f t="shared" si="565"/>
        <v>6.2705231756266047</v>
      </c>
      <c r="AO94" s="27">
        <f t="shared" si="566"/>
        <v>6.2705231756266047</v>
      </c>
      <c r="AP94" s="27">
        <f t="shared" si="567"/>
        <v>6.2705231756266047</v>
      </c>
      <c r="AQ94" s="27">
        <f t="shared" si="568"/>
        <v>6.2705231756266047</v>
      </c>
      <c r="AR94" s="27">
        <f t="shared" si="569"/>
        <v>6.2705231756266047</v>
      </c>
      <c r="AS94" s="27">
        <f t="shared" si="570"/>
        <v>6.2705231756266047</v>
      </c>
      <c r="AT94" s="27">
        <f t="shared" si="571"/>
        <v>6.2705231756266047</v>
      </c>
      <c r="AV94" s="27">
        <f t="shared" si="572"/>
        <v>6.2705231756266047</v>
      </c>
      <c r="AW94" s="27">
        <f t="shared" si="573"/>
        <v>6.2705231756266047</v>
      </c>
      <c r="AX94" s="27">
        <f t="shared" si="574"/>
        <v>6.2705231756266047</v>
      </c>
      <c r="AY94" s="27">
        <f t="shared" si="575"/>
        <v>6.2705231756266047</v>
      </c>
      <c r="AZ94" s="27">
        <f t="shared" si="576"/>
        <v>6.2705231756266047</v>
      </c>
      <c r="BA94" s="27">
        <f t="shared" si="577"/>
        <v>6.2705231756266047</v>
      </c>
      <c r="BB94" s="27">
        <f t="shared" si="578"/>
        <v>6.2705231756266047</v>
      </c>
      <c r="BD94" s="27">
        <f t="shared" si="579"/>
        <v>6.2705231756266047</v>
      </c>
      <c r="BE94" s="27">
        <f t="shared" si="580"/>
        <v>6.2705231756266047</v>
      </c>
      <c r="BF94" s="27">
        <f t="shared" si="581"/>
        <v>6.2705231756266047</v>
      </c>
      <c r="BG94" s="27">
        <f t="shared" si="582"/>
        <v>6.2705231756266047</v>
      </c>
      <c r="BH94" s="27">
        <f t="shared" si="583"/>
        <v>6.2705231756266047</v>
      </c>
      <c r="BI94" s="27">
        <f t="shared" si="584"/>
        <v>6.2705231756266047</v>
      </c>
      <c r="BJ94" s="27">
        <f t="shared" si="585"/>
        <v>6.2705231756266047</v>
      </c>
      <c r="BN94" s="27">
        <f t="shared" si="586"/>
        <v>0</v>
      </c>
      <c r="BO94" s="27">
        <f t="shared" si="587"/>
        <v>0</v>
      </c>
      <c r="BP94" s="27">
        <f t="shared" si="588"/>
        <v>0</v>
      </c>
      <c r="BQ94" s="27">
        <f t="shared" si="589"/>
        <v>0</v>
      </c>
      <c r="BR94" s="27">
        <f t="shared" si="590"/>
        <v>0</v>
      </c>
      <c r="BS94" s="27">
        <f t="shared" si="591"/>
        <v>0</v>
      </c>
      <c r="BT94" s="27">
        <f t="shared" si="592"/>
        <v>0</v>
      </c>
      <c r="BV94" s="27">
        <f t="shared" si="593"/>
        <v>0</v>
      </c>
      <c r="BW94" s="27">
        <f t="shared" si="594"/>
        <v>0</v>
      </c>
      <c r="BX94" s="27">
        <f t="shared" si="595"/>
        <v>0</v>
      </c>
      <c r="BY94" s="27">
        <f t="shared" si="596"/>
        <v>0</v>
      </c>
      <c r="BZ94" s="27">
        <f t="shared" si="597"/>
        <v>0</v>
      </c>
      <c r="CA94" s="27">
        <f t="shared" si="598"/>
        <v>0</v>
      </c>
      <c r="CB94" s="27">
        <f t="shared" si="599"/>
        <v>0</v>
      </c>
      <c r="CD94" s="27">
        <f t="shared" si="600"/>
        <v>0</v>
      </c>
      <c r="CE94" s="27">
        <f t="shared" si="601"/>
        <v>0</v>
      </c>
      <c r="CF94" s="27">
        <f t="shared" si="602"/>
        <v>0</v>
      </c>
      <c r="CG94" s="27">
        <f t="shared" si="603"/>
        <v>0</v>
      </c>
      <c r="CH94" s="27">
        <f t="shared" si="604"/>
        <v>0</v>
      </c>
      <c r="CI94" s="27">
        <f t="shared" si="605"/>
        <v>0</v>
      </c>
      <c r="CJ94" s="27">
        <f t="shared" si="606"/>
        <v>0</v>
      </c>
      <c r="CN94" s="27">
        <f t="shared" si="607"/>
        <v>6.2705231756266047</v>
      </c>
      <c r="CO94" s="27">
        <f t="shared" si="608"/>
        <v>6.2705231756266047</v>
      </c>
      <c r="CP94" s="27">
        <f t="shared" si="609"/>
        <v>6.2705231756266047</v>
      </c>
      <c r="CQ94" s="27">
        <f t="shared" si="610"/>
        <v>6.2705231756266047</v>
      </c>
      <c r="CR94" s="27">
        <f t="shared" si="611"/>
        <v>6.2705231756266047</v>
      </c>
      <c r="CS94" s="27">
        <f t="shared" si="612"/>
        <v>6.2705231756266047</v>
      </c>
      <c r="CT94" s="27">
        <f t="shared" si="613"/>
        <v>6.2705231756266047</v>
      </c>
      <c r="CV94" s="27">
        <f t="shared" si="614"/>
        <v>6.2705231756266047</v>
      </c>
      <c r="CW94" s="27">
        <f t="shared" si="615"/>
        <v>6.2705231756266047</v>
      </c>
      <c r="CX94" s="27">
        <f t="shared" si="616"/>
        <v>6.2705231756266047</v>
      </c>
      <c r="CY94" s="27">
        <f t="shared" si="617"/>
        <v>6.2705231756266047</v>
      </c>
      <c r="CZ94" s="27">
        <f t="shared" si="618"/>
        <v>6.2705231756266047</v>
      </c>
      <c r="DA94" s="27">
        <f t="shared" si="619"/>
        <v>6.2705231756266047</v>
      </c>
      <c r="DB94" s="27">
        <f t="shared" si="620"/>
        <v>6.2705231756266047</v>
      </c>
      <c r="DD94" s="27">
        <f t="shared" si="621"/>
        <v>6.2705231756266047</v>
      </c>
      <c r="DE94" s="27">
        <f t="shared" si="622"/>
        <v>6.2705231756266047</v>
      </c>
      <c r="DF94" s="27">
        <f t="shared" si="623"/>
        <v>6.2705231756266047</v>
      </c>
      <c r="DG94" s="27">
        <f t="shared" si="624"/>
        <v>6.2705231756266047</v>
      </c>
      <c r="DH94" s="27">
        <f t="shared" si="625"/>
        <v>6.2705231756266047</v>
      </c>
      <c r="DI94" s="27">
        <f t="shared" si="626"/>
        <v>6.2705231756266047</v>
      </c>
      <c r="DJ94" s="27">
        <f t="shared" si="627"/>
        <v>6.2705231756266047</v>
      </c>
      <c r="DN94" s="27">
        <f t="shared" si="628"/>
        <v>0</v>
      </c>
      <c r="DO94" s="27">
        <f t="shared" si="629"/>
        <v>0</v>
      </c>
      <c r="DP94" s="27">
        <f t="shared" si="630"/>
        <v>0</v>
      </c>
      <c r="DQ94" s="27">
        <f t="shared" si="631"/>
        <v>0</v>
      </c>
      <c r="DR94" s="27">
        <f t="shared" si="632"/>
        <v>0</v>
      </c>
      <c r="DS94" s="27">
        <f t="shared" si="633"/>
        <v>0</v>
      </c>
      <c r="DT94" s="27">
        <f t="shared" si="634"/>
        <v>0</v>
      </c>
      <c r="DV94" s="27">
        <f t="shared" si="635"/>
        <v>0</v>
      </c>
      <c r="DW94" s="27">
        <f t="shared" si="636"/>
        <v>0</v>
      </c>
      <c r="DX94" s="27">
        <f t="shared" si="637"/>
        <v>0</v>
      </c>
      <c r="DY94" s="27">
        <f t="shared" si="638"/>
        <v>0</v>
      </c>
      <c r="DZ94" s="27">
        <f t="shared" si="639"/>
        <v>0</v>
      </c>
      <c r="EA94" s="27">
        <f t="shared" si="640"/>
        <v>0</v>
      </c>
      <c r="EB94" s="27">
        <f t="shared" si="641"/>
        <v>0</v>
      </c>
      <c r="ED94" s="27">
        <f t="shared" si="642"/>
        <v>0</v>
      </c>
      <c r="EE94" s="27">
        <f t="shared" si="643"/>
        <v>0</v>
      </c>
      <c r="EF94" s="27">
        <f t="shared" si="644"/>
        <v>0</v>
      </c>
      <c r="EG94" s="27">
        <f t="shared" si="645"/>
        <v>0</v>
      </c>
      <c r="EH94" s="27">
        <f t="shared" si="646"/>
        <v>0</v>
      </c>
      <c r="EI94" s="27">
        <f t="shared" si="647"/>
        <v>0</v>
      </c>
      <c r="EJ94" s="27">
        <f t="shared" si="648"/>
        <v>0</v>
      </c>
      <c r="EN94" s="27">
        <f t="shared" si="649"/>
        <v>0</v>
      </c>
      <c r="EO94" s="27">
        <f t="shared" si="650"/>
        <v>0</v>
      </c>
      <c r="EP94" s="27">
        <f t="shared" si="651"/>
        <v>0</v>
      </c>
      <c r="EQ94" s="27">
        <f t="shared" si="652"/>
        <v>0</v>
      </c>
      <c r="ER94" s="27">
        <f t="shared" si="653"/>
        <v>0</v>
      </c>
      <c r="ES94" s="27">
        <f t="shared" si="654"/>
        <v>0</v>
      </c>
      <c r="ET94" s="27">
        <f t="shared" si="655"/>
        <v>0</v>
      </c>
      <c r="EV94" s="27">
        <f t="shared" si="656"/>
        <v>0</v>
      </c>
      <c r="EW94" s="27">
        <f t="shared" si="657"/>
        <v>0</v>
      </c>
      <c r="EX94" s="27">
        <f t="shared" si="658"/>
        <v>0</v>
      </c>
      <c r="EY94" s="27">
        <f t="shared" si="659"/>
        <v>0</v>
      </c>
      <c r="EZ94" s="27">
        <f t="shared" si="660"/>
        <v>0</v>
      </c>
      <c r="FA94" s="27">
        <f t="shared" si="661"/>
        <v>0</v>
      </c>
      <c r="FB94" s="27">
        <f t="shared" si="662"/>
        <v>0</v>
      </c>
      <c r="FD94" s="27">
        <f t="shared" si="663"/>
        <v>0</v>
      </c>
      <c r="FE94" s="27">
        <f t="shared" si="664"/>
        <v>0</v>
      </c>
      <c r="FF94" s="27">
        <f t="shared" si="665"/>
        <v>0</v>
      </c>
      <c r="FG94" s="27">
        <f t="shared" si="666"/>
        <v>0</v>
      </c>
      <c r="FH94" s="27">
        <f t="shared" si="667"/>
        <v>0</v>
      </c>
      <c r="FI94" s="27">
        <f t="shared" si="668"/>
        <v>0</v>
      </c>
      <c r="FJ94" s="27">
        <f t="shared" si="669"/>
        <v>0</v>
      </c>
      <c r="FN94" s="27">
        <f t="shared" si="670"/>
        <v>23.224159909728165</v>
      </c>
      <c r="FO94" s="27">
        <f t="shared" si="671"/>
        <v>23.224159909728165</v>
      </c>
      <c r="FP94" s="27">
        <f t="shared" si="672"/>
        <v>23.224159909728165</v>
      </c>
      <c r="FQ94" s="27">
        <f t="shared" si="673"/>
        <v>23.224159909728165</v>
      </c>
      <c r="FR94" s="27">
        <f t="shared" si="674"/>
        <v>23.224159909728165</v>
      </c>
      <c r="FS94" s="27">
        <f t="shared" si="675"/>
        <v>23.224159909728165</v>
      </c>
      <c r="FT94" s="27">
        <f t="shared" si="676"/>
        <v>23.224159909728165</v>
      </c>
      <c r="FV94" s="27">
        <f t="shared" si="677"/>
        <v>23.224159909728165</v>
      </c>
      <c r="FW94" s="27">
        <f t="shared" si="678"/>
        <v>23.224159909728165</v>
      </c>
      <c r="FX94" s="27">
        <f t="shared" si="679"/>
        <v>23.224159909728165</v>
      </c>
      <c r="FY94" s="27">
        <f t="shared" si="680"/>
        <v>23.224159909728165</v>
      </c>
      <c r="FZ94" s="27">
        <f t="shared" si="681"/>
        <v>23.224159909728165</v>
      </c>
      <c r="GA94" s="27">
        <f t="shared" si="682"/>
        <v>23.224159909728165</v>
      </c>
      <c r="GB94" s="27">
        <f t="shared" si="683"/>
        <v>23.224159909728165</v>
      </c>
      <c r="GD94" s="27">
        <f t="shared" si="684"/>
        <v>23.224159909728165</v>
      </c>
      <c r="GE94" s="27">
        <f t="shared" si="685"/>
        <v>23.224159909728165</v>
      </c>
      <c r="GF94" s="27">
        <f t="shared" si="686"/>
        <v>23.224159909728165</v>
      </c>
      <c r="GG94" s="27">
        <f t="shared" si="687"/>
        <v>23.224159909728165</v>
      </c>
      <c r="GH94" s="27">
        <f t="shared" si="688"/>
        <v>23.224159909728165</v>
      </c>
      <c r="GI94" s="27">
        <f t="shared" si="689"/>
        <v>23.224159909728165</v>
      </c>
      <c r="GJ94" s="27">
        <f t="shared" si="690"/>
        <v>23.224159909728165</v>
      </c>
      <c r="GN94" s="27">
        <f t="shared" si="691"/>
        <v>0</v>
      </c>
      <c r="GO94" s="27">
        <f t="shared" si="692"/>
        <v>0</v>
      </c>
      <c r="GP94" s="27">
        <f t="shared" si="693"/>
        <v>0</v>
      </c>
      <c r="GQ94" s="27">
        <f t="shared" si="694"/>
        <v>0</v>
      </c>
      <c r="GR94" s="27">
        <f t="shared" si="695"/>
        <v>0</v>
      </c>
      <c r="GS94" s="27">
        <f t="shared" si="696"/>
        <v>0</v>
      </c>
      <c r="GT94" s="27">
        <f t="shared" si="697"/>
        <v>0</v>
      </c>
      <c r="GV94" s="27">
        <f t="shared" si="698"/>
        <v>0</v>
      </c>
      <c r="GW94" s="27">
        <f t="shared" si="699"/>
        <v>0</v>
      </c>
      <c r="GX94" s="27">
        <f t="shared" si="700"/>
        <v>0</v>
      </c>
      <c r="GY94" s="27">
        <f t="shared" si="701"/>
        <v>0</v>
      </c>
      <c r="GZ94" s="27">
        <f t="shared" si="702"/>
        <v>0</v>
      </c>
      <c r="HA94" s="27">
        <f t="shared" si="703"/>
        <v>0</v>
      </c>
      <c r="HB94" s="27">
        <f t="shared" si="704"/>
        <v>0</v>
      </c>
      <c r="HD94" s="27">
        <f t="shared" si="705"/>
        <v>0</v>
      </c>
      <c r="HE94" s="27">
        <f t="shared" si="706"/>
        <v>0</v>
      </c>
      <c r="HF94" s="27">
        <f t="shared" si="707"/>
        <v>0</v>
      </c>
      <c r="HG94" s="27">
        <f t="shared" si="708"/>
        <v>0</v>
      </c>
      <c r="HH94" s="27">
        <f t="shared" si="709"/>
        <v>0</v>
      </c>
      <c r="HI94" s="27">
        <f t="shared" si="710"/>
        <v>0</v>
      </c>
      <c r="HJ94" s="27">
        <f t="shared" si="711"/>
        <v>0</v>
      </c>
      <c r="HN94" s="27">
        <f t="shared" si="712"/>
        <v>11.612079954864083</v>
      </c>
      <c r="HO94" s="27">
        <f t="shared" si="713"/>
        <v>11.612079954864083</v>
      </c>
      <c r="HP94" s="27">
        <f t="shared" si="714"/>
        <v>11.612079954864083</v>
      </c>
      <c r="HQ94" s="27">
        <f t="shared" si="715"/>
        <v>11.612079954864083</v>
      </c>
      <c r="HR94" s="27">
        <f t="shared" si="716"/>
        <v>11.612079954864083</v>
      </c>
      <c r="HS94" s="27">
        <f t="shared" si="717"/>
        <v>11.612079954864083</v>
      </c>
      <c r="HT94" s="27">
        <f t="shared" si="718"/>
        <v>11.612079954864083</v>
      </c>
      <c r="HV94" s="27">
        <f t="shared" si="719"/>
        <v>11.612079954864083</v>
      </c>
      <c r="HW94" s="27">
        <f t="shared" si="720"/>
        <v>11.612079954864083</v>
      </c>
      <c r="HX94" s="27">
        <f t="shared" si="721"/>
        <v>11.612079954864083</v>
      </c>
      <c r="HY94" s="27">
        <f t="shared" si="722"/>
        <v>11.612079954864083</v>
      </c>
      <c r="HZ94" s="27">
        <f t="shared" si="723"/>
        <v>11.612079954864083</v>
      </c>
      <c r="IA94" s="27">
        <f t="shared" si="724"/>
        <v>11.612079954864083</v>
      </c>
      <c r="IB94" s="27">
        <f t="shared" si="725"/>
        <v>11.612079954864083</v>
      </c>
      <c r="ID94" s="27">
        <f t="shared" si="726"/>
        <v>11.612079954864083</v>
      </c>
      <c r="IE94" s="27">
        <f t="shared" si="727"/>
        <v>11.612079954864083</v>
      </c>
      <c r="IF94" s="27">
        <f t="shared" si="728"/>
        <v>11.612079954864083</v>
      </c>
      <c r="IG94" s="27">
        <f t="shared" si="729"/>
        <v>11.612079954864083</v>
      </c>
      <c r="IH94" s="27">
        <f t="shared" si="730"/>
        <v>11.612079954864083</v>
      </c>
      <c r="II94" s="27">
        <f t="shared" si="731"/>
        <v>11.612079954864083</v>
      </c>
      <c r="IJ94" s="27">
        <f t="shared" si="732"/>
        <v>11.612079954864083</v>
      </c>
      <c r="IN94" s="27">
        <f t="shared" si="733"/>
        <v>0</v>
      </c>
      <c r="IO94" s="27">
        <f t="shared" si="734"/>
        <v>0</v>
      </c>
      <c r="IP94" s="27">
        <f t="shared" si="735"/>
        <v>0</v>
      </c>
      <c r="IQ94" s="27">
        <f t="shared" si="736"/>
        <v>0</v>
      </c>
      <c r="IR94" s="27">
        <f t="shared" si="737"/>
        <v>0</v>
      </c>
      <c r="IS94" s="27">
        <f t="shared" si="738"/>
        <v>0</v>
      </c>
      <c r="IT94" s="27">
        <f t="shared" si="739"/>
        <v>0</v>
      </c>
      <c r="IV94" s="27">
        <f t="shared" si="740"/>
        <v>0</v>
      </c>
      <c r="IW94" s="27">
        <f t="shared" si="741"/>
        <v>0</v>
      </c>
      <c r="IX94" s="27">
        <f t="shared" si="742"/>
        <v>0</v>
      </c>
      <c r="IY94" s="27">
        <f t="shared" si="743"/>
        <v>0</v>
      </c>
      <c r="IZ94" s="27">
        <f t="shared" si="744"/>
        <v>0</v>
      </c>
      <c r="JA94" s="27">
        <f t="shared" si="745"/>
        <v>0</v>
      </c>
      <c r="JB94" s="27">
        <f t="shared" si="746"/>
        <v>0</v>
      </c>
      <c r="JD94" s="27">
        <f t="shared" si="747"/>
        <v>0</v>
      </c>
      <c r="JE94" s="27">
        <f t="shared" si="748"/>
        <v>0</v>
      </c>
      <c r="JF94" s="27">
        <f t="shared" si="749"/>
        <v>0</v>
      </c>
      <c r="JG94" s="27">
        <f t="shared" si="750"/>
        <v>0</v>
      </c>
      <c r="JH94" s="27">
        <f t="shared" si="751"/>
        <v>0</v>
      </c>
      <c r="JI94" s="27">
        <f t="shared" si="752"/>
        <v>0</v>
      </c>
      <c r="JJ94" s="27">
        <f t="shared" si="753"/>
        <v>0</v>
      </c>
      <c r="JN94" s="27">
        <f t="shared" si="754"/>
        <v>11.612079954864083</v>
      </c>
      <c r="JO94" s="27">
        <f t="shared" si="755"/>
        <v>11.612079954864083</v>
      </c>
      <c r="JP94" s="27">
        <f t="shared" si="756"/>
        <v>11.612079954864083</v>
      </c>
      <c r="JQ94" s="27">
        <f t="shared" si="757"/>
        <v>11.612079954864083</v>
      </c>
      <c r="JR94" s="27">
        <f t="shared" si="758"/>
        <v>11.612079954864083</v>
      </c>
      <c r="JS94" s="27">
        <f t="shared" si="759"/>
        <v>11.612079954864083</v>
      </c>
      <c r="JT94" s="27">
        <f t="shared" si="760"/>
        <v>11.612079954864083</v>
      </c>
      <c r="JV94" s="27">
        <f t="shared" si="761"/>
        <v>11.612079954864083</v>
      </c>
      <c r="JW94" s="27">
        <f t="shared" si="762"/>
        <v>11.612079954864083</v>
      </c>
      <c r="JX94" s="27">
        <f t="shared" si="763"/>
        <v>11.612079954864083</v>
      </c>
      <c r="JY94" s="27">
        <f t="shared" si="764"/>
        <v>11.612079954864083</v>
      </c>
      <c r="JZ94" s="27">
        <f t="shared" si="765"/>
        <v>11.612079954864083</v>
      </c>
      <c r="KA94" s="27">
        <f t="shared" si="766"/>
        <v>11.612079954864083</v>
      </c>
      <c r="KB94" s="27">
        <f t="shared" si="767"/>
        <v>11.612079954864083</v>
      </c>
      <c r="KD94" s="27">
        <f t="shared" si="768"/>
        <v>11.612079954864083</v>
      </c>
      <c r="KE94" s="27">
        <f t="shared" si="769"/>
        <v>11.612079954864083</v>
      </c>
      <c r="KF94" s="27">
        <f t="shared" si="770"/>
        <v>11.612079954864083</v>
      </c>
      <c r="KG94" s="27">
        <f t="shared" si="771"/>
        <v>11.612079954864083</v>
      </c>
      <c r="KH94" s="27">
        <f t="shared" si="772"/>
        <v>11.612079954864083</v>
      </c>
      <c r="KI94" s="27">
        <f t="shared" si="773"/>
        <v>11.612079954864083</v>
      </c>
      <c r="KJ94" s="27">
        <f t="shared" si="774"/>
        <v>11.612079954864083</v>
      </c>
    </row>
    <row r="95" spans="1:296" x14ac:dyDescent="0.35">
      <c r="A95" s="33" t="s">
        <v>112</v>
      </c>
      <c r="B95" s="33"/>
      <c r="C95" s="33" t="s">
        <v>89</v>
      </c>
      <c r="D95" s="33"/>
      <c r="E95" s="33"/>
      <c r="F95" t="s">
        <v>233</v>
      </c>
      <c r="G95" t="s">
        <v>233</v>
      </c>
      <c r="H95" t="s">
        <v>233</v>
      </c>
      <c r="I95" t="s">
        <v>233</v>
      </c>
      <c r="J95" t="s">
        <v>233</v>
      </c>
      <c r="K95" t="s">
        <v>233</v>
      </c>
      <c r="L95" t="s">
        <v>233</v>
      </c>
      <c r="M95" t="s">
        <v>233</v>
      </c>
      <c r="N95" s="27">
        <f>[14]TRAC_rates!F103</f>
        <v>68.206282200939242</v>
      </c>
      <c r="O95" s="27">
        <f>[14]TRAC_rates!G103</f>
        <v>68.206282200939242</v>
      </c>
      <c r="P95" s="27">
        <f>[14]TRAC_rates!H103</f>
        <v>68.206282200939242</v>
      </c>
      <c r="Q95" s="27">
        <f>[14]TRAC_rates!I103</f>
        <v>68.206282200939242</v>
      </c>
      <c r="R95" s="27">
        <f>[14]TRAC_rates!J103</f>
        <v>68.206282200939242</v>
      </c>
      <c r="S95" s="27">
        <f>[14]TRAC_rates!K103</f>
        <v>68.206282200939242</v>
      </c>
      <c r="T95" s="27">
        <f>[14]TRAC_rates!L103</f>
        <v>68.206282200939242</v>
      </c>
      <c r="V95" s="27">
        <f>[14]TRAC_rates!N103</f>
        <v>68.206282200939242</v>
      </c>
      <c r="W95" s="27">
        <f>[14]TRAC_rates!O103</f>
        <v>68.206282200939242</v>
      </c>
      <c r="X95" s="27">
        <f>[14]TRAC_rates!P103</f>
        <v>68.206282200939242</v>
      </c>
      <c r="Y95" s="27">
        <f>[14]TRAC_rates!Q103</f>
        <v>68.206282200939242</v>
      </c>
      <c r="Z95" s="27">
        <f>[14]TRAC_rates!R103</f>
        <v>68.206282200939242</v>
      </c>
      <c r="AA95" s="27">
        <f>[14]TRAC_rates!S103</f>
        <v>68.206282200939242</v>
      </c>
      <c r="AB95" s="27">
        <f>[14]TRAC_rates!T103</f>
        <v>68.206282200939242</v>
      </c>
      <c r="AD95" s="27">
        <f>[14]TRAC_rates!V103</f>
        <v>68.206282200939242</v>
      </c>
      <c r="AE95" s="27">
        <f>[14]TRAC_rates!W103</f>
        <v>68.206282200939242</v>
      </c>
      <c r="AF95" s="27">
        <f>[14]TRAC_rates!X103</f>
        <v>68.206282200939242</v>
      </c>
      <c r="AG95" s="27">
        <f>[14]TRAC_rates!Y103</f>
        <v>68.206282200939242</v>
      </c>
      <c r="AH95" s="27">
        <f>[14]TRAC_rates!Z103</f>
        <v>68.206282200939242</v>
      </c>
      <c r="AI95" s="27">
        <f>[14]TRAC_rates!AA103</f>
        <v>68.206282200939242</v>
      </c>
      <c r="AJ95" s="27">
        <f>[14]TRAC_rates!AB103</f>
        <v>68.206282200939242</v>
      </c>
      <c r="AN95" s="27">
        <f t="shared" si="565"/>
        <v>68.206282200939242</v>
      </c>
      <c r="AO95" s="27">
        <f t="shared" si="566"/>
        <v>68.206282200939242</v>
      </c>
      <c r="AP95" s="27">
        <f t="shared" si="567"/>
        <v>68.206282200939242</v>
      </c>
      <c r="AQ95" s="27">
        <f t="shared" si="568"/>
        <v>68.206282200939242</v>
      </c>
      <c r="AR95" s="27">
        <f t="shared" si="569"/>
        <v>68.206282200939242</v>
      </c>
      <c r="AS95" s="27">
        <f t="shared" si="570"/>
        <v>68.206282200939242</v>
      </c>
      <c r="AT95" s="27">
        <f t="shared" si="571"/>
        <v>68.206282200939242</v>
      </c>
      <c r="AV95" s="27">
        <f t="shared" si="572"/>
        <v>68.206282200939242</v>
      </c>
      <c r="AW95" s="27">
        <f t="shared" si="573"/>
        <v>68.206282200939242</v>
      </c>
      <c r="AX95" s="27">
        <f t="shared" si="574"/>
        <v>68.206282200939242</v>
      </c>
      <c r="AY95" s="27">
        <f t="shared" si="575"/>
        <v>68.206282200939242</v>
      </c>
      <c r="AZ95" s="27">
        <f t="shared" si="576"/>
        <v>68.206282200939242</v>
      </c>
      <c r="BA95" s="27">
        <f t="shared" si="577"/>
        <v>68.206282200939242</v>
      </c>
      <c r="BB95" s="27">
        <f t="shared" si="578"/>
        <v>68.206282200939242</v>
      </c>
      <c r="BD95" s="27">
        <f t="shared" si="579"/>
        <v>68.206282200939242</v>
      </c>
      <c r="BE95" s="27">
        <f t="shared" si="580"/>
        <v>68.206282200939242</v>
      </c>
      <c r="BF95" s="27">
        <f t="shared" si="581"/>
        <v>68.206282200939242</v>
      </c>
      <c r="BG95" s="27">
        <f t="shared" si="582"/>
        <v>68.206282200939242</v>
      </c>
      <c r="BH95" s="27">
        <f t="shared" si="583"/>
        <v>68.206282200939242</v>
      </c>
      <c r="BI95" s="27">
        <f t="shared" si="584"/>
        <v>68.206282200939242</v>
      </c>
      <c r="BJ95" s="27">
        <f t="shared" si="585"/>
        <v>68.206282200939242</v>
      </c>
      <c r="BN95" s="27">
        <f t="shared" si="586"/>
        <v>68.206282200939242</v>
      </c>
      <c r="BO95" s="27">
        <f t="shared" si="587"/>
        <v>68.206282200939242</v>
      </c>
      <c r="BP95" s="27">
        <f t="shared" si="588"/>
        <v>68.206282200939242</v>
      </c>
      <c r="BQ95" s="27">
        <f t="shared" si="589"/>
        <v>68.206282200939242</v>
      </c>
      <c r="BR95" s="27">
        <f t="shared" si="590"/>
        <v>68.206282200939242</v>
      </c>
      <c r="BS95" s="27">
        <f t="shared" si="591"/>
        <v>68.206282200939242</v>
      </c>
      <c r="BT95" s="27">
        <f t="shared" si="592"/>
        <v>68.206282200939242</v>
      </c>
      <c r="BV95" s="27">
        <f t="shared" si="593"/>
        <v>68.206282200939242</v>
      </c>
      <c r="BW95" s="27">
        <f t="shared" si="594"/>
        <v>68.206282200939242</v>
      </c>
      <c r="BX95" s="27">
        <f t="shared" si="595"/>
        <v>68.206282200939242</v>
      </c>
      <c r="BY95" s="27">
        <f t="shared" si="596"/>
        <v>68.206282200939242</v>
      </c>
      <c r="BZ95" s="27">
        <f t="shared" si="597"/>
        <v>68.206282200939242</v>
      </c>
      <c r="CA95" s="27">
        <f t="shared" si="598"/>
        <v>68.206282200939242</v>
      </c>
      <c r="CB95" s="27">
        <f t="shared" si="599"/>
        <v>68.206282200939242</v>
      </c>
      <c r="CD95" s="27">
        <f t="shared" si="600"/>
        <v>68.206282200939242</v>
      </c>
      <c r="CE95" s="27">
        <f t="shared" si="601"/>
        <v>68.206282200939242</v>
      </c>
      <c r="CF95" s="27">
        <f t="shared" si="602"/>
        <v>68.206282200939242</v>
      </c>
      <c r="CG95" s="27">
        <f t="shared" si="603"/>
        <v>68.206282200939242</v>
      </c>
      <c r="CH95" s="27">
        <f t="shared" si="604"/>
        <v>68.206282200939242</v>
      </c>
      <c r="CI95" s="27">
        <f t="shared" si="605"/>
        <v>68.206282200939242</v>
      </c>
      <c r="CJ95" s="27">
        <f t="shared" si="606"/>
        <v>68.206282200939242</v>
      </c>
      <c r="CN95" s="27">
        <f t="shared" si="607"/>
        <v>68.206282200939242</v>
      </c>
      <c r="CO95" s="27">
        <f t="shared" si="608"/>
        <v>68.206282200939242</v>
      </c>
      <c r="CP95" s="27">
        <f t="shared" si="609"/>
        <v>68.206282200939242</v>
      </c>
      <c r="CQ95" s="27">
        <f t="shared" si="610"/>
        <v>68.206282200939242</v>
      </c>
      <c r="CR95" s="27">
        <f t="shared" si="611"/>
        <v>68.206282200939242</v>
      </c>
      <c r="CS95" s="27">
        <f t="shared" si="612"/>
        <v>68.206282200939242</v>
      </c>
      <c r="CT95" s="27">
        <f t="shared" si="613"/>
        <v>68.206282200939242</v>
      </c>
      <c r="CV95" s="27">
        <f t="shared" si="614"/>
        <v>68.206282200939242</v>
      </c>
      <c r="CW95" s="27">
        <f t="shared" si="615"/>
        <v>68.206282200939242</v>
      </c>
      <c r="CX95" s="27">
        <f t="shared" si="616"/>
        <v>68.206282200939242</v>
      </c>
      <c r="CY95" s="27">
        <f t="shared" si="617"/>
        <v>68.206282200939242</v>
      </c>
      <c r="CZ95" s="27">
        <f t="shared" si="618"/>
        <v>68.206282200939242</v>
      </c>
      <c r="DA95" s="27">
        <f t="shared" si="619"/>
        <v>68.206282200939242</v>
      </c>
      <c r="DB95" s="27">
        <f t="shared" si="620"/>
        <v>68.206282200939242</v>
      </c>
      <c r="DD95" s="27">
        <f t="shared" si="621"/>
        <v>68.206282200939242</v>
      </c>
      <c r="DE95" s="27">
        <f t="shared" si="622"/>
        <v>68.206282200939242</v>
      </c>
      <c r="DF95" s="27">
        <f t="shared" si="623"/>
        <v>68.206282200939242</v>
      </c>
      <c r="DG95" s="27">
        <f t="shared" si="624"/>
        <v>68.206282200939242</v>
      </c>
      <c r="DH95" s="27">
        <f t="shared" si="625"/>
        <v>68.206282200939242</v>
      </c>
      <c r="DI95" s="27">
        <f t="shared" si="626"/>
        <v>68.206282200939242</v>
      </c>
      <c r="DJ95" s="27">
        <f t="shared" si="627"/>
        <v>68.206282200939242</v>
      </c>
      <c r="DN95" s="27">
        <f t="shared" si="628"/>
        <v>68.206282200939242</v>
      </c>
      <c r="DO95" s="27">
        <f t="shared" si="629"/>
        <v>68.206282200939242</v>
      </c>
      <c r="DP95" s="27">
        <f t="shared" si="630"/>
        <v>68.206282200939242</v>
      </c>
      <c r="DQ95" s="27">
        <f t="shared" si="631"/>
        <v>68.206282200939242</v>
      </c>
      <c r="DR95" s="27">
        <f t="shared" si="632"/>
        <v>68.206282200939242</v>
      </c>
      <c r="DS95" s="27">
        <f t="shared" si="633"/>
        <v>68.206282200939242</v>
      </c>
      <c r="DT95" s="27">
        <f t="shared" si="634"/>
        <v>68.206282200939242</v>
      </c>
      <c r="DV95" s="27">
        <f t="shared" si="635"/>
        <v>68.206282200939242</v>
      </c>
      <c r="DW95" s="27">
        <f t="shared" si="636"/>
        <v>68.206282200939242</v>
      </c>
      <c r="DX95" s="27">
        <f t="shared" si="637"/>
        <v>68.206282200939242</v>
      </c>
      <c r="DY95" s="27">
        <f t="shared" si="638"/>
        <v>68.206282200939242</v>
      </c>
      <c r="DZ95" s="27">
        <f t="shared" si="639"/>
        <v>68.206282200939242</v>
      </c>
      <c r="EA95" s="27">
        <f t="shared" si="640"/>
        <v>68.206282200939242</v>
      </c>
      <c r="EB95" s="27">
        <f t="shared" si="641"/>
        <v>68.206282200939242</v>
      </c>
      <c r="ED95" s="27">
        <f t="shared" si="642"/>
        <v>68.206282200939242</v>
      </c>
      <c r="EE95" s="27">
        <f t="shared" si="643"/>
        <v>68.206282200939242</v>
      </c>
      <c r="EF95" s="27">
        <f t="shared" si="644"/>
        <v>68.206282200939242</v>
      </c>
      <c r="EG95" s="27">
        <f t="shared" si="645"/>
        <v>68.206282200939242</v>
      </c>
      <c r="EH95" s="27">
        <f t="shared" si="646"/>
        <v>68.206282200939242</v>
      </c>
      <c r="EI95" s="27">
        <f t="shared" si="647"/>
        <v>68.206282200939242</v>
      </c>
      <c r="EJ95" s="27">
        <f t="shared" si="648"/>
        <v>68.206282200939242</v>
      </c>
      <c r="EN95" s="27">
        <f t="shared" si="649"/>
        <v>68.206282200939242</v>
      </c>
      <c r="EO95" s="27">
        <f t="shared" si="650"/>
        <v>68.206282200939242</v>
      </c>
      <c r="EP95" s="27">
        <f t="shared" si="651"/>
        <v>68.206282200939242</v>
      </c>
      <c r="EQ95" s="27">
        <f t="shared" si="652"/>
        <v>68.206282200939242</v>
      </c>
      <c r="ER95" s="27">
        <f t="shared" si="653"/>
        <v>68.206282200939242</v>
      </c>
      <c r="ES95" s="27">
        <f t="shared" si="654"/>
        <v>68.206282200939242</v>
      </c>
      <c r="ET95" s="27">
        <f t="shared" si="655"/>
        <v>68.206282200939242</v>
      </c>
      <c r="EV95" s="27">
        <f t="shared" si="656"/>
        <v>68.206282200939242</v>
      </c>
      <c r="EW95" s="27">
        <f t="shared" si="657"/>
        <v>68.206282200939242</v>
      </c>
      <c r="EX95" s="27">
        <f t="shared" si="658"/>
        <v>68.206282200939242</v>
      </c>
      <c r="EY95" s="27">
        <f t="shared" si="659"/>
        <v>68.206282200939242</v>
      </c>
      <c r="EZ95" s="27">
        <f t="shared" si="660"/>
        <v>68.206282200939242</v>
      </c>
      <c r="FA95" s="27">
        <f t="shared" si="661"/>
        <v>68.206282200939242</v>
      </c>
      <c r="FB95" s="27">
        <f t="shared" si="662"/>
        <v>68.206282200939242</v>
      </c>
      <c r="FD95" s="27">
        <f t="shared" si="663"/>
        <v>68.206282200939242</v>
      </c>
      <c r="FE95" s="27">
        <f t="shared" si="664"/>
        <v>68.206282200939242</v>
      </c>
      <c r="FF95" s="27">
        <f t="shared" si="665"/>
        <v>68.206282200939242</v>
      </c>
      <c r="FG95" s="27">
        <f t="shared" si="666"/>
        <v>68.206282200939242</v>
      </c>
      <c r="FH95" s="27">
        <f t="shared" si="667"/>
        <v>68.206282200939242</v>
      </c>
      <c r="FI95" s="27">
        <f t="shared" si="668"/>
        <v>68.206282200939242</v>
      </c>
      <c r="FJ95" s="27">
        <f t="shared" si="669"/>
        <v>68.206282200939242</v>
      </c>
      <c r="FN95" s="27">
        <f t="shared" si="670"/>
        <v>68.206282200939242</v>
      </c>
      <c r="FO95" s="27">
        <f t="shared" si="671"/>
        <v>68.206282200939242</v>
      </c>
      <c r="FP95" s="27">
        <f t="shared" si="672"/>
        <v>68.206282200939242</v>
      </c>
      <c r="FQ95" s="27">
        <f t="shared" si="673"/>
        <v>68.206282200939242</v>
      </c>
      <c r="FR95" s="27">
        <f t="shared" si="674"/>
        <v>68.206282200939242</v>
      </c>
      <c r="FS95" s="27">
        <f t="shared" si="675"/>
        <v>68.206282200939242</v>
      </c>
      <c r="FT95" s="27">
        <f t="shared" si="676"/>
        <v>68.206282200939242</v>
      </c>
      <c r="FV95" s="27">
        <f t="shared" si="677"/>
        <v>68.206282200939242</v>
      </c>
      <c r="FW95" s="27">
        <f t="shared" si="678"/>
        <v>68.206282200939242</v>
      </c>
      <c r="FX95" s="27">
        <f t="shared" si="679"/>
        <v>68.206282200939242</v>
      </c>
      <c r="FY95" s="27">
        <f t="shared" si="680"/>
        <v>68.206282200939242</v>
      </c>
      <c r="FZ95" s="27">
        <f t="shared" si="681"/>
        <v>68.206282200939242</v>
      </c>
      <c r="GA95" s="27">
        <f t="shared" si="682"/>
        <v>68.206282200939242</v>
      </c>
      <c r="GB95" s="27">
        <f t="shared" si="683"/>
        <v>68.206282200939242</v>
      </c>
      <c r="GD95" s="27">
        <f t="shared" si="684"/>
        <v>68.206282200939242</v>
      </c>
      <c r="GE95" s="27">
        <f t="shared" si="685"/>
        <v>68.206282200939242</v>
      </c>
      <c r="GF95" s="27">
        <f t="shared" si="686"/>
        <v>68.206282200939242</v>
      </c>
      <c r="GG95" s="27">
        <f t="shared" si="687"/>
        <v>68.206282200939242</v>
      </c>
      <c r="GH95" s="27">
        <f t="shared" si="688"/>
        <v>68.206282200939242</v>
      </c>
      <c r="GI95" s="27">
        <f t="shared" si="689"/>
        <v>68.206282200939242</v>
      </c>
      <c r="GJ95" s="27">
        <f t="shared" si="690"/>
        <v>68.206282200939242</v>
      </c>
      <c r="GN95" s="27">
        <f t="shared" si="691"/>
        <v>68.206282200939242</v>
      </c>
      <c r="GO95" s="27">
        <f t="shared" si="692"/>
        <v>68.206282200939242</v>
      </c>
      <c r="GP95" s="27">
        <f t="shared" si="693"/>
        <v>68.206282200939242</v>
      </c>
      <c r="GQ95" s="27">
        <f t="shared" si="694"/>
        <v>68.206282200939242</v>
      </c>
      <c r="GR95" s="27">
        <f t="shared" si="695"/>
        <v>68.206282200939242</v>
      </c>
      <c r="GS95" s="27">
        <f t="shared" si="696"/>
        <v>68.206282200939242</v>
      </c>
      <c r="GT95" s="27">
        <f t="shared" si="697"/>
        <v>68.206282200939242</v>
      </c>
      <c r="GV95" s="27">
        <f t="shared" si="698"/>
        <v>68.206282200939242</v>
      </c>
      <c r="GW95" s="27">
        <f t="shared" si="699"/>
        <v>68.206282200939242</v>
      </c>
      <c r="GX95" s="27">
        <f t="shared" si="700"/>
        <v>68.206282200939242</v>
      </c>
      <c r="GY95" s="27">
        <f t="shared" si="701"/>
        <v>68.206282200939242</v>
      </c>
      <c r="GZ95" s="27">
        <f t="shared" si="702"/>
        <v>68.206282200939242</v>
      </c>
      <c r="HA95" s="27">
        <f t="shared" si="703"/>
        <v>68.206282200939242</v>
      </c>
      <c r="HB95" s="27">
        <f t="shared" si="704"/>
        <v>68.206282200939242</v>
      </c>
      <c r="HD95" s="27">
        <f t="shared" si="705"/>
        <v>68.206282200939242</v>
      </c>
      <c r="HE95" s="27">
        <f t="shared" si="706"/>
        <v>68.206282200939242</v>
      </c>
      <c r="HF95" s="27">
        <f t="shared" si="707"/>
        <v>68.206282200939242</v>
      </c>
      <c r="HG95" s="27">
        <f t="shared" si="708"/>
        <v>68.206282200939242</v>
      </c>
      <c r="HH95" s="27">
        <f t="shared" si="709"/>
        <v>68.206282200939242</v>
      </c>
      <c r="HI95" s="27">
        <f t="shared" si="710"/>
        <v>68.206282200939242</v>
      </c>
      <c r="HJ95" s="27">
        <f t="shared" si="711"/>
        <v>68.206282200939242</v>
      </c>
      <c r="HN95" s="27">
        <f t="shared" si="712"/>
        <v>68.206282200939242</v>
      </c>
      <c r="HO95" s="27">
        <f t="shared" si="713"/>
        <v>68.206282200939242</v>
      </c>
      <c r="HP95" s="27">
        <f t="shared" si="714"/>
        <v>68.206282200939242</v>
      </c>
      <c r="HQ95" s="27">
        <f t="shared" si="715"/>
        <v>68.206282200939242</v>
      </c>
      <c r="HR95" s="27">
        <f t="shared" si="716"/>
        <v>68.206282200939242</v>
      </c>
      <c r="HS95" s="27">
        <f t="shared" si="717"/>
        <v>68.206282200939242</v>
      </c>
      <c r="HT95" s="27">
        <f t="shared" si="718"/>
        <v>68.206282200939242</v>
      </c>
      <c r="HV95" s="27">
        <f t="shared" si="719"/>
        <v>68.206282200939242</v>
      </c>
      <c r="HW95" s="27">
        <f t="shared" si="720"/>
        <v>68.206282200939242</v>
      </c>
      <c r="HX95" s="27">
        <f t="shared" si="721"/>
        <v>68.206282200939242</v>
      </c>
      <c r="HY95" s="27">
        <f t="shared" si="722"/>
        <v>68.206282200939242</v>
      </c>
      <c r="HZ95" s="27">
        <f t="shared" si="723"/>
        <v>68.206282200939242</v>
      </c>
      <c r="IA95" s="27">
        <f t="shared" si="724"/>
        <v>68.206282200939242</v>
      </c>
      <c r="IB95" s="27">
        <f t="shared" si="725"/>
        <v>68.206282200939242</v>
      </c>
      <c r="ID95" s="27">
        <f t="shared" si="726"/>
        <v>68.206282200939242</v>
      </c>
      <c r="IE95" s="27">
        <f t="shared" si="727"/>
        <v>68.206282200939242</v>
      </c>
      <c r="IF95" s="27">
        <f t="shared" si="728"/>
        <v>68.206282200939242</v>
      </c>
      <c r="IG95" s="27">
        <f t="shared" si="729"/>
        <v>68.206282200939242</v>
      </c>
      <c r="IH95" s="27">
        <f t="shared" si="730"/>
        <v>68.206282200939242</v>
      </c>
      <c r="II95" s="27">
        <f t="shared" si="731"/>
        <v>68.206282200939242</v>
      </c>
      <c r="IJ95" s="27">
        <f t="shared" si="732"/>
        <v>68.206282200939242</v>
      </c>
      <c r="IN95" s="27">
        <f t="shared" si="733"/>
        <v>68.206282200939242</v>
      </c>
      <c r="IO95" s="27">
        <f t="shared" si="734"/>
        <v>68.206282200939242</v>
      </c>
      <c r="IP95" s="27">
        <f t="shared" si="735"/>
        <v>68.206282200939242</v>
      </c>
      <c r="IQ95" s="27">
        <f t="shared" si="736"/>
        <v>68.206282200939242</v>
      </c>
      <c r="IR95" s="27">
        <f t="shared" si="737"/>
        <v>68.206282200939242</v>
      </c>
      <c r="IS95" s="27">
        <f t="shared" si="738"/>
        <v>68.206282200939242</v>
      </c>
      <c r="IT95" s="27">
        <f t="shared" si="739"/>
        <v>68.206282200939242</v>
      </c>
      <c r="IV95" s="27">
        <f t="shared" si="740"/>
        <v>68.206282200939242</v>
      </c>
      <c r="IW95" s="27">
        <f t="shared" si="741"/>
        <v>68.206282200939242</v>
      </c>
      <c r="IX95" s="27">
        <f t="shared" si="742"/>
        <v>68.206282200939242</v>
      </c>
      <c r="IY95" s="27">
        <f t="shared" si="743"/>
        <v>68.206282200939242</v>
      </c>
      <c r="IZ95" s="27">
        <f t="shared" si="744"/>
        <v>68.206282200939242</v>
      </c>
      <c r="JA95" s="27">
        <f t="shared" si="745"/>
        <v>68.206282200939242</v>
      </c>
      <c r="JB95" s="27">
        <f t="shared" si="746"/>
        <v>68.206282200939242</v>
      </c>
      <c r="JD95" s="27">
        <f t="shared" si="747"/>
        <v>68.206282200939242</v>
      </c>
      <c r="JE95" s="27">
        <f t="shared" si="748"/>
        <v>68.206282200939242</v>
      </c>
      <c r="JF95" s="27">
        <f t="shared" si="749"/>
        <v>68.206282200939242</v>
      </c>
      <c r="JG95" s="27">
        <f t="shared" si="750"/>
        <v>68.206282200939242</v>
      </c>
      <c r="JH95" s="27">
        <f t="shared" si="751"/>
        <v>68.206282200939242</v>
      </c>
      <c r="JI95" s="27">
        <f t="shared" si="752"/>
        <v>68.206282200939242</v>
      </c>
      <c r="JJ95" s="27">
        <f t="shared" si="753"/>
        <v>68.206282200939242</v>
      </c>
      <c r="JN95" s="27">
        <f t="shared" si="754"/>
        <v>68.206282200939242</v>
      </c>
      <c r="JO95" s="27">
        <f t="shared" si="755"/>
        <v>68.206282200939242</v>
      </c>
      <c r="JP95" s="27">
        <f t="shared" si="756"/>
        <v>68.206282200939242</v>
      </c>
      <c r="JQ95" s="27">
        <f t="shared" si="757"/>
        <v>68.206282200939242</v>
      </c>
      <c r="JR95" s="27">
        <f t="shared" si="758"/>
        <v>68.206282200939242</v>
      </c>
      <c r="JS95" s="27">
        <f t="shared" si="759"/>
        <v>68.206282200939242</v>
      </c>
      <c r="JT95" s="27">
        <f t="shared" si="760"/>
        <v>68.206282200939242</v>
      </c>
      <c r="JV95" s="27">
        <f t="shared" si="761"/>
        <v>68.206282200939242</v>
      </c>
      <c r="JW95" s="27">
        <f t="shared" si="762"/>
        <v>68.206282200939242</v>
      </c>
      <c r="JX95" s="27">
        <f t="shared" si="763"/>
        <v>68.206282200939242</v>
      </c>
      <c r="JY95" s="27">
        <f t="shared" si="764"/>
        <v>68.206282200939242</v>
      </c>
      <c r="JZ95" s="27">
        <f t="shared" si="765"/>
        <v>68.206282200939242</v>
      </c>
      <c r="KA95" s="27">
        <f t="shared" si="766"/>
        <v>68.206282200939242</v>
      </c>
      <c r="KB95" s="27">
        <f t="shared" si="767"/>
        <v>68.206282200939242</v>
      </c>
      <c r="KD95" s="27">
        <f t="shared" si="768"/>
        <v>68.206282200939242</v>
      </c>
      <c r="KE95" s="27">
        <f t="shared" si="769"/>
        <v>68.206282200939242</v>
      </c>
      <c r="KF95" s="27">
        <f t="shared" si="770"/>
        <v>68.206282200939242</v>
      </c>
      <c r="KG95" s="27">
        <f t="shared" si="771"/>
        <v>68.206282200939242</v>
      </c>
      <c r="KH95" s="27">
        <f t="shared" si="772"/>
        <v>68.206282200939242</v>
      </c>
      <c r="KI95" s="27">
        <f t="shared" si="773"/>
        <v>68.206282200939242</v>
      </c>
      <c r="KJ95" s="27">
        <f t="shared" si="774"/>
        <v>68.206282200939242</v>
      </c>
    </row>
    <row r="96" spans="1:296" x14ac:dyDescent="0.35">
      <c r="A96" s="33" t="s">
        <v>113</v>
      </c>
      <c r="B96" s="33"/>
      <c r="C96" s="33" t="s">
        <v>89</v>
      </c>
      <c r="D96" s="33"/>
      <c r="E96" s="33"/>
      <c r="F96" t="s">
        <v>233</v>
      </c>
      <c r="G96" t="s">
        <v>233</v>
      </c>
      <c r="H96" t="s">
        <v>233</v>
      </c>
      <c r="I96" t="s">
        <v>233</v>
      </c>
      <c r="J96" t="s">
        <v>233</v>
      </c>
      <c r="K96" t="s">
        <v>233</v>
      </c>
      <c r="L96" t="s">
        <v>233</v>
      </c>
      <c r="M96" t="s">
        <v>233</v>
      </c>
      <c r="N96" s="27">
        <f>[14]TRAC_rates!F104</f>
        <v>0</v>
      </c>
      <c r="O96" s="27">
        <f>[14]TRAC_rates!G104</f>
        <v>0</v>
      </c>
      <c r="P96" s="27">
        <f>[14]TRAC_rates!H104</f>
        <v>0</v>
      </c>
      <c r="Q96" s="27">
        <f>[14]TRAC_rates!I104</f>
        <v>0</v>
      </c>
      <c r="R96" s="27">
        <f>[14]TRAC_rates!J104</f>
        <v>0</v>
      </c>
      <c r="S96" s="27">
        <f>[14]TRAC_rates!K104</f>
        <v>0</v>
      </c>
      <c r="T96" s="27">
        <f>[14]TRAC_rates!L104</f>
        <v>0</v>
      </c>
      <c r="V96" s="27">
        <f>[14]TRAC_rates!N104</f>
        <v>0</v>
      </c>
      <c r="W96" s="27">
        <f>[14]TRAC_rates!O104</f>
        <v>0</v>
      </c>
      <c r="X96" s="27">
        <f>[14]TRAC_rates!P104</f>
        <v>0</v>
      </c>
      <c r="Y96" s="27">
        <f>[14]TRAC_rates!Q104</f>
        <v>0</v>
      </c>
      <c r="Z96" s="27">
        <f>[14]TRAC_rates!R104</f>
        <v>0</v>
      </c>
      <c r="AA96" s="27">
        <f>[14]TRAC_rates!S104</f>
        <v>0</v>
      </c>
      <c r="AB96" s="27">
        <f>[14]TRAC_rates!T104</f>
        <v>0</v>
      </c>
      <c r="AD96" s="27">
        <f>[14]TRAC_rates!V104</f>
        <v>0</v>
      </c>
      <c r="AE96" s="27">
        <f>[14]TRAC_rates!W104</f>
        <v>0</v>
      </c>
      <c r="AF96" s="27">
        <f>[14]TRAC_rates!X104</f>
        <v>0</v>
      </c>
      <c r="AG96" s="27">
        <f>[14]TRAC_rates!Y104</f>
        <v>0</v>
      </c>
      <c r="AH96" s="27">
        <f>[14]TRAC_rates!Z104</f>
        <v>0</v>
      </c>
      <c r="AI96" s="27">
        <f>[14]TRAC_rates!AA104</f>
        <v>0</v>
      </c>
      <c r="AJ96" s="27">
        <f>[14]TRAC_rates!AB104</f>
        <v>0</v>
      </c>
      <c r="AN96" s="27">
        <f t="shared" si="565"/>
        <v>0</v>
      </c>
      <c r="AO96" s="27">
        <f t="shared" si="566"/>
        <v>0</v>
      </c>
      <c r="AP96" s="27">
        <f t="shared" si="567"/>
        <v>0</v>
      </c>
      <c r="AQ96" s="27">
        <f t="shared" si="568"/>
        <v>0</v>
      </c>
      <c r="AR96" s="27">
        <f t="shared" si="569"/>
        <v>0</v>
      </c>
      <c r="AS96" s="27">
        <f t="shared" si="570"/>
        <v>0</v>
      </c>
      <c r="AT96" s="27">
        <f t="shared" si="571"/>
        <v>0</v>
      </c>
      <c r="AV96" s="27">
        <f t="shared" si="572"/>
        <v>0</v>
      </c>
      <c r="AW96" s="27">
        <f t="shared" si="573"/>
        <v>0</v>
      </c>
      <c r="AX96" s="27">
        <f t="shared" si="574"/>
        <v>0</v>
      </c>
      <c r="AY96" s="27">
        <f t="shared" si="575"/>
        <v>0</v>
      </c>
      <c r="AZ96" s="27">
        <f t="shared" si="576"/>
        <v>0</v>
      </c>
      <c r="BA96" s="27">
        <f t="shared" si="577"/>
        <v>0</v>
      </c>
      <c r="BB96" s="27">
        <f t="shared" si="578"/>
        <v>0</v>
      </c>
      <c r="BD96" s="27">
        <f t="shared" si="579"/>
        <v>0</v>
      </c>
      <c r="BE96" s="27">
        <f t="shared" si="580"/>
        <v>0</v>
      </c>
      <c r="BF96" s="27">
        <f t="shared" si="581"/>
        <v>0</v>
      </c>
      <c r="BG96" s="27">
        <f t="shared" si="582"/>
        <v>0</v>
      </c>
      <c r="BH96" s="27">
        <f t="shared" si="583"/>
        <v>0</v>
      </c>
      <c r="BI96" s="27">
        <f t="shared" si="584"/>
        <v>0</v>
      </c>
      <c r="BJ96" s="27">
        <f t="shared" si="585"/>
        <v>0</v>
      </c>
      <c r="BN96" s="27">
        <f t="shared" si="586"/>
        <v>0</v>
      </c>
      <c r="BO96" s="27">
        <f t="shared" si="587"/>
        <v>0</v>
      </c>
      <c r="BP96" s="27">
        <f t="shared" si="588"/>
        <v>0</v>
      </c>
      <c r="BQ96" s="27">
        <f t="shared" si="589"/>
        <v>0</v>
      </c>
      <c r="BR96" s="27">
        <f t="shared" si="590"/>
        <v>0</v>
      </c>
      <c r="BS96" s="27">
        <f t="shared" si="591"/>
        <v>0</v>
      </c>
      <c r="BT96" s="27">
        <f t="shared" si="592"/>
        <v>0</v>
      </c>
      <c r="BV96" s="27">
        <f t="shared" si="593"/>
        <v>0</v>
      </c>
      <c r="BW96" s="27">
        <f t="shared" si="594"/>
        <v>0</v>
      </c>
      <c r="BX96" s="27">
        <f t="shared" si="595"/>
        <v>0</v>
      </c>
      <c r="BY96" s="27">
        <f t="shared" si="596"/>
        <v>0</v>
      </c>
      <c r="BZ96" s="27">
        <f t="shared" si="597"/>
        <v>0</v>
      </c>
      <c r="CA96" s="27">
        <f t="shared" si="598"/>
        <v>0</v>
      </c>
      <c r="CB96" s="27">
        <f t="shared" si="599"/>
        <v>0</v>
      </c>
      <c r="CD96" s="27">
        <f t="shared" si="600"/>
        <v>0</v>
      </c>
      <c r="CE96" s="27">
        <f t="shared" si="601"/>
        <v>0</v>
      </c>
      <c r="CF96" s="27">
        <f t="shared" si="602"/>
        <v>0</v>
      </c>
      <c r="CG96" s="27">
        <f t="shared" si="603"/>
        <v>0</v>
      </c>
      <c r="CH96" s="27">
        <f t="shared" si="604"/>
        <v>0</v>
      </c>
      <c r="CI96" s="27">
        <f t="shared" si="605"/>
        <v>0</v>
      </c>
      <c r="CJ96" s="27">
        <f t="shared" si="606"/>
        <v>0</v>
      </c>
      <c r="CN96" s="27">
        <f t="shared" si="607"/>
        <v>0</v>
      </c>
      <c r="CO96" s="27">
        <f t="shared" si="608"/>
        <v>0</v>
      </c>
      <c r="CP96" s="27">
        <f t="shared" si="609"/>
        <v>0</v>
      </c>
      <c r="CQ96" s="27">
        <f t="shared" si="610"/>
        <v>0</v>
      </c>
      <c r="CR96" s="27">
        <f t="shared" si="611"/>
        <v>0</v>
      </c>
      <c r="CS96" s="27">
        <f t="shared" si="612"/>
        <v>0</v>
      </c>
      <c r="CT96" s="27">
        <f t="shared" si="613"/>
        <v>0</v>
      </c>
      <c r="CV96" s="27">
        <f t="shared" si="614"/>
        <v>0</v>
      </c>
      <c r="CW96" s="27">
        <f t="shared" si="615"/>
        <v>0</v>
      </c>
      <c r="CX96" s="27">
        <f t="shared" si="616"/>
        <v>0</v>
      </c>
      <c r="CY96" s="27">
        <f t="shared" si="617"/>
        <v>0</v>
      </c>
      <c r="CZ96" s="27">
        <f t="shared" si="618"/>
        <v>0</v>
      </c>
      <c r="DA96" s="27">
        <f t="shared" si="619"/>
        <v>0</v>
      </c>
      <c r="DB96" s="27">
        <f t="shared" si="620"/>
        <v>0</v>
      </c>
      <c r="DD96" s="27">
        <f t="shared" si="621"/>
        <v>0</v>
      </c>
      <c r="DE96" s="27">
        <f t="shared" si="622"/>
        <v>0</v>
      </c>
      <c r="DF96" s="27">
        <f t="shared" si="623"/>
        <v>0</v>
      </c>
      <c r="DG96" s="27">
        <f t="shared" si="624"/>
        <v>0</v>
      </c>
      <c r="DH96" s="27">
        <f t="shared" si="625"/>
        <v>0</v>
      </c>
      <c r="DI96" s="27">
        <f t="shared" si="626"/>
        <v>0</v>
      </c>
      <c r="DJ96" s="27">
        <f t="shared" si="627"/>
        <v>0</v>
      </c>
      <c r="DN96" s="27">
        <f t="shared" si="628"/>
        <v>0</v>
      </c>
      <c r="DO96" s="27">
        <f t="shared" si="629"/>
        <v>0</v>
      </c>
      <c r="DP96" s="27">
        <f t="shared" si="630"/>
        <v>0</v>
      </c>
      <c r="DQ96" s="27">
        <f t="shared" si="631"/>
        <v>0</v>
      </c>
      <c r="DR96" s="27">
        <f t="shared" si="632"/>
        <v>0</v>
      </c>
      <c r="DS96" s="27">
        <f t="shared" si="633"/>
        <v>0</v>
      </c>
      <c r="DT96" s="27">
        <f t="shared" si="634"/>
        <v>0</v>
      </c>
      <c r="DV96" s="27">
        <f t="shared" si="635"/>
        <v>0</v>
      </c>
      <c r="DW96" s="27">
        <f t="shared" si="636"/>
        <v>0</v>
      </c>
      <c r="DX96" s="27">
        <f t="shared" si="637"/>
        <v>0</v>
      </c>
      <c r="DY96" s="27">
        <f t="shared" si="638"/>
        <v>0</v>
      </c>
      <c r="DZ96" s="27">
        <f t="shared" si="639"/>
        <v>0</v>
      </c>
      <c r="EA96" s="27">
        <f t="shared" si="640"/>
        <v>0</v>
      </c>
      <c r="EB96" s="27">
        <f t="shared" si="641"/>
        <v>0</v>
      </c>
      <c r="ED96" s="27">
        <f t="shared" si="642"/>
        <v>0</v>
      </c>
      <c r="EE96" s="27">
        <f t="shared" si="643"/>
        <v>0</v>
      </c>
      <c r="EF96" s="27">
        <f t="shared" si="644"/>
        <v>0</v>
      </c>
      <c r="EG96" s="27">
        <f t="shared" si="645"/>
        <v>0</v>
      </c>
      <c r="EH96" s="27">
        <f t="shared" si="646"/>
        <v>0</v>
      </c>
      <c r="EI96" s="27">
        <f t="shared" si="647"/>
        <v>0</v>
      </c>
      <c r="EJ96" s="27">
        <f t="shared" si="648"/>
        <v>0</v>
      </c>
      <c r="EN96" s="27">
        <f t="shared" si="649"/>
        <v>0</v>
      </c>
      <c r="EO96" s="27">
        <f t="shared" si="650"/>
        <v>0</v>
      </c>
      <c r="EP96" s="27">
        <f t="shared" si="651"/>
        <v>0</v>
      </c>
      <c r="EQ96" s="27">
        <f t="shared" si="652"/>
        <v>0</v>
      </c>
      <c r="ER96" s="27">
        <f t="shared" si="653"/>
        <v>0</v>
      </c>
      <c r="ES96" s="27">
        <f t="shared" si="654"/>
        <v>0</v>
      </c>
      <c r="ET96" s="27">
        <f t="shared" si="655"/>
        <v>0</v>
      </c>
      <c r="EV96" s="27">
        <f t="shared" si="656"/>
        <v>0</v>
      </c>
      <c r="EW96" s="27">
        <f t="shared" si="657"/>
        <v>0</v>
      </c>
      <c r="EX96" s="27">
        <f t="shared" si="658"/>
        <v>0</v>
      </c>
      <c r="EY96" s="27">
        <f t="shared" si="659"/>
        <v>0</v>
      </c>
      <c r="EZ96" s="27">
        <f t="shared" si="660"/>
        <v>0</v>
      </c>
      <c r="FA96" s="27">
        <f t="shared" si="661"/>
        <v>0</v>
      </c>
      <c r="FB96" s="27">
        <f t="shared" si="662"/>
        <v>0</v>
      </c>
      <c r="FD96" s="27">
        <f t="shared" si="663"/>
        <v>0</v>
      </c>
      <c r="FE96" s="27">
        <f t="shared" si="664"/>
        <v>0</v>
      </c>
      <c r="FF96" s="27">
        <f t="shared" si="665"/>
        <v>0</v>
      </c>
      <c r="FG96" s="27">
        <f t="shared" si="666"/>
        <v>0</v>
      </c>
      <c r="FH96" s="27">
        <f t="shared" si="667"/>
        <v>0</v>
      </c>
      <c r="FI96" s="27">
        <f t="shared" si="668"/>
        <v>0</v>
      </c>
      <c r="FJ96" s="27">
        <f t="shared" si="669"/>
        <v>0</v>
      </c>
      <c r="FN96" s="27">
        <f t="shared" si="670"/>
        <v>0</v>
      </c>
      <c r="FO96" s="27">
        <f t="shared" si="671"/>
        <v>0</v>
      </c>
      <c r="FP96" s="27">
        <f t="shared" si="672"/>
        <v>0</v>
      </c>
      <c r="FQ96" s="27">
        <f t="shared" si="673"/>
        <v>0</v>
      </c>
      <c r="FR96" s="27">
        <f t="shared" si="674"/>
        <v>0</v>
      </c>
      <c r="FS96" s="27">
        <f t="shared" si="675"/>
        <v>0</v>
      </c>
      <c r="FT96" s="27">
        <f t="shared" si="676"/>
        <v>0</v>
      </c>
      <c r="FV96" s="27">
        <f t="shared" si="677"/>
        <v>0</v>
      </c>
      <c r="FW96" s="27">
        <f t="shared" si="678"/>
        <v>0</v>
      </c>
      <c r="FX96" s="27">
        <f t="shared" si="679"/>
        <v>0</v>
      </c>
      <c r="FY96" s="27">
        <f t="shared" si="680"/>
        <v>0</v>
      </c>
      <c r="FZ96" s="27">
        <f t="shared" si="681"/>
        <v>0</v>
      </c>
      <c r="GA96" s="27">
        <f t="shared" si="682"/>
        <v>0</v>
      </c>
      <c r="GB96" s="27">
        <f t="shared" si="683"/>
        <v>0</v>
      </c>
      <c r="GD96" s="27">
        <f t="shared" si="684"/>
        <v>0</v>
      </c>
      <c r="GE96" s="27">
        <f t="shared" si="685"/>
        <v>0</v>
      </c>
      <c r="GF96" s="27">
        <f t="shared" si="686"/>
        <v>0</v>
      </c>
      <c r="GG96" s="27">
        <f t="shared" si="687"/>
        <v>0</v>
      </c>
      <c r="GH96" s="27">
        <f t="shared" si="688"/>
        <v>0</v>
      </c>
      <c r="GI96" s="27">
        <f t="shared" si="689"/>
        <v>0</v>
      </c>
      <c r="GJ96" s="27">
        <f t="shared" si="690"/>
        <v>0</v>
      </c>
      <c r="GN96" s="27">
        <f t="shared" si="691"/>
        <v>0</v>
      </c>
      <c r="GO96" s="27">
        <f t="shared" si="692"/>
        <v>0</v>
      </c>
      <c r="GP96" s="27">
        <f t="shared" si="693"/>
        <v>0</v>
      </c>
      <c r="GQ96" s="27">
        <f t="shared" si="694"/>
        <v>0</v>
      </c>
      <c r="GR96" s="27">
        <f t="shared" si="695"/>
        <v>0</v>
      </c>
      <c r="GS96" s="27">
        <f t="shared" si="696"/>
        <v>0</v>
      </c>
      <c r="GT96" s="27">
        <f t="shared" si="697"/>
        <v>0</v>
      </c>
      <c r="GV96" s="27">
        <f t="shared" si="698"/>
        <v>0</v>
      </c>
      <c r="GW96" s="27">
        <f t="shared" si="699"/>
        <v>0</v>
      </c>
      <c r="GX96" s="27">
        <f t="shared" si="700"/>
        <v>0</v>
      </c>
      <c r="GY96" s="27">
        <f t="shared" si="701"/>
        <v>0</v>
      </c>
      <c r="GZ96" s="27">
        <f t="shared" si="702"/>
        <v>0</v>
      </c>
      <c r="HA96" s="27">
        <f t="shared" si="703"/>
        <v>0</v>
      </c>
      <c r="HB96" s="27">
        <f t="shared" si="704"/>
        <v>0</v>
      </c>
      <c r="HD96" s="27">
        <f t="shared" si="705"/>
        <v>0</v>
      </c>
      <c r="HE96" s="27">
        <f t="shared" si="706"/>
        <v>0</v>
      </c>
      <c r="HF96" s="27">
        <f t="shared" si="707"/>
        <v>0</v>
      </c>
      <c r="HG96" s="27">
        <f t="shared" si="708"/>
        <v>0</v>
      </c>
      <c r="HH96" s="27">
        <f t="shared" si="709"/>
        <v>0</v>
      </c>
      <c r="HI96" s="27">
        <f t="shared" si="710"/>
        <v>0</v>
      </c>
      <c r="HJ96" s="27">
        <f t="shared" si="711"/>
        <v>0</v>
      </c>
      <c r="HN96" s="27">
        <f t="shared" si="712"/>
        <v>0</v>
      </c>
      <c r="HO96" s="27">
        <f t="shared" si="713"/>
        <v>0</v>
      </c>
      <c r="HP96" s="27">
        <f t="shared" si="714"/>
        <v>0</v>
      </c>
      <c r="HQ96" s="27">
        <f t="shared" si="715"/>
        <v>0</v>
      </c>
      <c r="HR96" s="27">
        <f t="shared" si="716"/>
        <v>0</v>
      </c>
      <c r="HS96" s="27">
        <f t="shared" si="717"/>
        <v>0</v>
      </c>
      <c r="HT96" s="27">
        <f t="shared" si="718"/>
        <v>0</v>
      </c>
      <c r="HV96" s="27">
        <f t="shared" si="719"/>
        <v>0</v>
      </c>
      <c r="HW96" s="27">
        <f t="shared" si="720"/>
        <v>0</v>
      </c>
      <c r="HX96" s="27">
        <f t="shared" si="721"/>
        <v>0</v>
      </c>
      <c r="HY96" s="27">
        <f t="shared" si="722"/>
        <v>0</v>
      </c>
      <c r="HZ96" s="27">
        <f t="shared" si="723"/>
        <v>0</v>
      </c>
      <c r="IA96" s="27">
        <f t="shared" si="724"/>
        <v>0</v>
      </c>
      <c r="IB96" s="27">
        <f t="shared" si="725"/>
        <v>0</v>
      </c>
      <c r="ID96" s="27">
        <f t="shared" si="726"/>
        <v>0</v>
      </c>
      <c r="IE96" s="27">
        <f t="shared" si="727"/>
        <v>0</v>
      </c>
      <c r="IF96" s="27">
        <f t="shared" si="728"/>
        <v>0</v>
      </c>
      <c r="IG96" s="27">
        <f t="shared" si="729"/>
        <v>0</v>
      </c>
      <c r="IH96" s="27">
        <f t="shared" si="730"/>
        <v>0</v>
      </c>
      <c r="II96" s="27">
        <f t="shared" si="731"/>
        <v>0</v>
      </c>
      <c r="IJ96" s="27">
        <f t="shared" si="732"/>
        <v>0</v>
      </c>
      <c r="IN96" s="27">
        <f t="shared" si="733"/>
        <v>0</v>
      </c>
      <c r="IO96" s="27">
        <f t="shared" si="734"/>
        <v>0</v>
      </c>
      <c r="IP96" s="27">
        <f t="shared" si="735"/>
        <v>0</v>
      </c>
      <c r="IQ96" s="27">
        <f t="shared" si="736"/>
        <v>0</v>
      </c>
      <c r="IR96" s="27">
        <f t="shared" si="737"/>
        <v>0</v>
      </c>
      <c r="IS96" s="27">
        <f t="shared" si="738"/>
        <v>0</v>
      </c>
      <c r="IT96" s="27">
        <f t="shared" si="739"/>
        <v>0</v>
      </c>
      <c r="IV96" s="27">
        <f t="shared" si="740"/>
        <v>0</v>
      </c>
      <c r="IW96" s="27">
        <f t="shared" si="741"/>
        <v>0</v>
      </c>
      <c r="IX96" s="27">
        <f t="shared" si="742"/>
        <v>0</v>
      </c>
      <c r="IY96" s="27">
        <f t="shared" si="743"/>
        <v>0</v>
      </c>
      <c r="IZ96" s="27">
        <f t="shared" si="744"/>
        <v>0</v>
      </c>
      <c r="JA96" s="27">
        <f t="shared" si="745"/>
        <v>0</v>
      </c>
      <c r="JB96" s="27">
        <f t="shared" si="746"/>
        <v>0</v>
      </c>
      <c r="JD96" s="27">
        <f t="shared" si="747"/>
        <v>0</v>
      </c>
      <c r="JE96" s="27">
        <f t="shared" si="748"/>
        <v>0</v>
      </c>
      <c r="JF96" s="27">
        <f t="shared" si="749"/>
        <v>0</v>
      </c>
      <c r="JG96" s="27">
        <f t="shared" si="750"/>
        <v>0</v>
      </c>
      <c r="JH96" s="27">
        <f t="shared" si="751"/>
        <v>0</v>
      </c>
      <c r="JI96" s="27">
        <f t="shared" si="752"/>
        <v>0</v>
      </c>
      <c r="JJ96" s="27">
        <f t="shared" si="753"/>
        <v>0</v>
      </c>
      <c r="JN96" s="27">
        <f t="shared" si="754"/>
        <v>0</v>
      </c>
      <c r="JO96" s="27">
        <f t="shared" si="755"/>
        <v>0</v>
      </c>
      <c r="JP96" s="27">
        <f t="shared" si="756"/>
        <v>0</v>
      </c>
      <c r="JQ96" s="27">
        <f t="shared" si="757"/>
        <v>0</v>
      </c>
      <c r="JR96" s="27">
        <f t="shared" si="758"/>
        <v>0</v>
      </c>
      <c r="JS96" s="27">
        <f t="shared" si="759"/>
        <v>0</v>
      </c>
      <c r="JT96" s="27">
        <f t="shared" si="760"/>
        <v>0</v>
      </c>
      <c r="JV96" s="27">
        <f t="shared" si="761"/>
        <v>0</v>
      </c>
      <c r="JW96" s="27">
        <f t="shared" si="762"/>
        <v>0</v>
      </c>
      <c r="JX96" s="27">
        <f t="shared" si="763"/>
        <v>0</v>
      </c>
      <c r="JY96" s="27">
        <f t="shared" si="764"/>
        <v>0</v>
      </c>
      <c r="JZ96" s="27">
        <f t="shared" si="765"/>
        <v>0</v>
      </c>
      <c r="KA96" s="27">
        <f t="shared" si="766"/>
        <v>0</v>
      </c>
      <c r="KB96" s="27">
        <f t="shared" si="767"/>
        <v>0</v>
      </c>
      <c r="KD96" s="27">
        <f t="shared" si="768"/>
        <v>0</v>
      </c>
      <c r="KE96" s="27">
        <f t="shared" si="769"/>
        <v>0</v>
      </c>
      <c r="KF96" s="27">
        <f t="shared" si="770"/>
        <v>0</v>
      </c>
      <c r="KG96" s="27">
        <f t="shared" si="771"/>
        <v>0</v>
      </c>
      <c r="KH96" s="27">
        <f t="shared" si="772"/>
        <v>0</v>
      </c>
      <c r="KI96" s="27">
        <f t="shared" si="773"/>
        <v>0</v>
      </c>
      <c r="KJ96" s="27">
        <f t="shared" si="774"/>
        <v>0</v>
      </c>
    </row>
    <row r="97" spans="1:296" x14ac:dyDescent="0.35">
      <c r="A97" s="33" t="s">
        <v>114</v>
      </c>
      <c r="B97" s="33"/>
      <c r="C97" s="33" t="s">
        <v>89</v>
      </c>
      <c r="D97" s="33"/>
      <c r="E97" s="33"/>
      <c r="F97" t="s">
        <v>233</v>
      </c>
      <c r="G97" t="s">
        <v>233</v>
      </c>
      <c r="H97" t="s">
        <v>233</v>
      </c>
      <c r="I97" t="s">
        <v>233</v>
      </c>
      <c r="J97" t="s">
        <v>233</v>
      </c>
      <c r="K97" t="s">
        <v>233</v>
      </c>
      <c r="L97" t="s">
        <v>47</v>
      </c>
      <c r="M97" t="s">
        <v>47</v>
      </c>
      <c r="N97" s="27">
        <f>[14]TRAC_rates!F105</f>
        <v>195.44455672782564</v>
      </c>
      <c r="O97" s="27">
        <f>[14]TRAC_rates!G105</f>
        <v>195.44455672782564</v>
      </c>
      <c r="P97" s="27">
        <f>[14]TRAC_rates!H105</f>
        <v>195.44455672782564</v>
      </c>
      <c r="Q97" s="27">
        <f>[14]TRAC_rates!I105</f>
        <v>195.44455672782564</v>
      </c>
      <c r="R97" s="27">
        <f>[14]TRAC_rates!J105</f>
        <v>195.44455672782564</v>
      </c>
      <c r="S97" s="27">
        <f>[14]TRAC_rates!K105</f>
        <v>195.44455672782564</v>
      </c>
      <c r="T97" s="27">
        <f>[14]TRAC_rates!L105</f>
        <v>195.44455672782564</v>
      </c>
      <c r="V97" s="27">
        <f>[14]TRAC_rates!N105</f>
        <v>195.44455672782564</v>
      </c>
      <c r="W97" s="27">
        <f>[14]TRAC_rates!O105</f>
        <v>195.44455672782564</v>
      </c>
      <c r="X97" s="27">
        <f>[14]TRAC_rates!P105</f>
        <v>195.44455672782564</v>
      </c>
      <c r="Y97" s="27">
        <f>[14]TRAC_rates!Q105</f>
        <v>195.44455672782564</v>
      </c>
      <c r="Z97" s="27">
        <f>[14]TRAC_rates!R105</f>
        <v>195.44455672782564</v>
      </c>
      <c r="AA97" s="27">
        <f>[14]TRAC_rates!S105</f>
        <v>195.44455672782564</v>
      </c>
      <c r="AB97" s="27">
        <f>[14]TRAC_rates!T105</f>
        <v>195.44455672782564</v>
      </c>
      <c r="AD97" s="27">
        <f>[14]TRAC_rates!V105</f>
        <v>195.44455672782564</v>
      </c>
      <c r="AE97" s="27">
        <f>[14]TRAC_rates!W105</f>
        <v>195.44455672782564</v>
      </c>
      <c r="AF97" s="27">
        <f>[14]TRAC_rates!X105</f>
        <v>195.44455672782564</v>
      </c>
      <c r="AG97" s="27">
        <f>[14]TRAC_rates!Y105</f>
        <v>195.44455672782564</v>
      </c>
      <c r="AH97" s="27">
        <f>[14]TRAC_rates!Z105</f>
        <v>195.44455672782564</v>
      </c>
      <c r="AI97" s="27">
        <f>[14]TRAC_rates!AA105</f>
        <v>195.44455672782564</v>
      </c>
      <c r="AJ97" s="27">
        <f>[14]TRAC_rates!AB105</f>
        <v>195.44455672782564</v>
      </c>
      <c r="AN97" s="27">
        <f t="shared" si="565"/>
        <v>195.44455672782564</v>
      </c>
      <c r="AO97" s="27">
        <f t="shared" si="566"/>
        <v>195.44455672782564</v>
      </c>
      <c r="AP97" s="27">
        <f t="shared" si="567"/>
        <v>195.44455672782564</v>
      </c>
      <c r="AQ97" s="27">
        <f t="shared" si="568"/>
        <v>195.44455672782564</v>
      </c>
      <c r="AR97" s="27">
        <f t="shared" si="569"/>
        <v>195.44455672782564</v>
      </c>
      <c r="AS97" s="27">
        <f t="shared" si="570"/>
        <v>195.44455672782564</v>
      </c>
      <c r="AT97" s="27">
        <f t="shared" si="571"/>
        <v>195.44455672782564</v>
      </c>
      <c r="AV97" s="27">
        <f t="shared" si="572"/>
        <v>195.44455672782564</v>
      </c>
      <c r="AW97" s="27">
        <f t="shared" si="573"/>
        <v>195.44455672782564</v>
      </c>
      <c r="AX97" s="27">
        <f t="shared" si="574"/>
        <v>195.44455672782564</v>
      </c>
      <c r="AY97" s="27">
        <f t="shared" si="575"/>
        <v>195.44455672782564</v>
      </c>
      <c r="AZ97" s="27">
        <f t="shared" si="576"/>
        <v>195.44455672782564</v>
      </c>
      <c r="BA97" s="27">
        <f t="shared" si="577"/>
        <v>195.44455672782564</v>
      </c>
      <c r="BB97" s="27">
        <f t="shared" si="578"/>
        <v>195.44455672782564</v>
      </c>
      <c r="BD97" s="27">
        <f t="shared" si="579"/>
        <v>195.44455672782564</v>
      </c>
      <c r="BE97" s="27">
        <f t="shared" si="580"/>
        <v>195.44455672782564</v>
      </c>
      <c r="BF97" s="27">
        <f t="shared" si="581"/>
        <v>195.44455672782564</v>
      </c>
      <c r="BG97" s="27">
        <f t="shared" si="582"/>
        <v>195.44455672782564</v>
      </c>
      <c r="BH97" s="27">
        <f t="shared" si="583"/>
        <v>195.44455672782564</v>
      </c>
      <c r="BI97" s="27">
        <f t="shared" si="584"/>
        <v>195.44455672782564</v>
      </c>
      <c r="BJ97" s="27">
        <f t="shared" si="585"/>
        <v>195.44455672782564</v>
      </c>
      <c r="BN97" s="27">
        <f t="shared" si="586"/>
        <v>196.9724557999956</v>
      </c>
      <c r="BO97" s="27">
        <f t="shared" si="587"/>
        <v>196.9724557999956</v>
      </c>
      <c r="BP97" s="27">
        <f t="shared" si="588"/>
        <v>196.9724557999956</v>
      </c>
      <c r="BQ97" s="27">
        <f t="shared" si="589"/>
        <v>196.9724557999956</v>
      </c>
      <c r="BR97" s="27">
        <f t="shared" si="590"/>
        <v>196.9724557999956</v>
      </c>
      <c r="BS97" s="27">
        <f t="shared" si="591"/>
        <v>196.9724557999956</v>
      </c>
      <c r="BT97" s="27">
        <f t="shared" si="592"/>
        <v>196.9724557999956</v>
      </c>
      <c r="BV97" s="27">
        <f t="shared" si="593"/>
        <v>196.9724557999956</v>
      </c>
      <c r="BW97" s="27">
        <f t="shared" si="594"/>
        <v>196.9724557999956</v>
      </c>
      <c r="BX97" s="27">
        <f t="shared" si="595"/>
        <v>196.9724557999956</v>
      </c>
      <c r="BY97" s="27">
        <f t="shared" si="596"/>
        <v>196.9724557999956</v>
      </c>
      <c r="BZ97" s="27">
        <f t="shared" si="597"/>
        <v>196.9724557999956</v>
      </c>
      <c r="CA97" s="27">
        <f t="shared" si="598"/>
        <v>196.9724557999956</v>
      </c>
      <c r="CB97" s="27">
        <f t="shared" si="599"/>
        <v>196.9724557999956</v>
      </c>
      <c r="CD97" s="27">
        <f t="shared" si="600"/>
        <v>196.9724557999956</v>
      </c>
      <c r="CE97" s="27">
        <f t="shared" si="601"/>
        <v>196.9724557999956</v>
      </c>
      <c r="CF97" s="27">
        <f t="shared" si="602"/>
        <v>196.9724557999956</v>
      </c>
      <c r="CG97" s="27">
        <f t="shared" si="603"/>
        <v>196.9724557999956</v>
      </c>
      <c r="CH97" s="27">
        <f t="shared" si="604"/>
        <v>196.9724557999956</v>
      </c>
      <c r="CI97" s="27">
        <f t="shared" si="605"/>
        <v>196.9724557999956</v>
      </c>
      <c r="CJ97" s="27">
        <f t="shared" si="606"/>
        <v>196.9724557999956</v>
      </c>
      <c r="CN97" s="27">
        <f t="shared" si="607"/>
        <v>184.06599185754462</v>
      </c>
      <c r="CO97" s="27">
        <f t="shared" si="608"/>
        <v>184.06599185754462</v>
      </c>
      <c r="CP97" s="27">
        <f t="shared" si="609"/>
        <v>184.06599185754462</v>
      </c>
      <c r="CQ97" s="27">
        <f t="shared" si="610"/>
        <v>184.06599185754462</v>
      </c>
      <c r="CR97" s="27">
        <f t="shared" si="611"/>
        <v>184.06599185754462</v>
      </c>
      <c r="CS97" s="27">
        <f t="shared" si="612"/>
        <v>184.06599185754462</v>
      </c>
      <c r="CT97" s="27">
        <f t="shared" si="613"/>
        <v>184.06599185754462</v>
      </c>
      <c r="CV97" s="27">
        <f t="shared" si="614"/>
        <v>184.06599185754462</v>
      </c>
      <c r="CW97" s="27">
        <f t="shared" si="615"/>
        <v>184.06599185754462</v>
      </c>
      <c r="CX97" s="27">
        <f t="shared" si="616"/>
        <v>184.06599185754462</v>
      </c>
      <c r="CY97" s="27">
        <f t="shared" si="617"/>
        <v>184.06599185754462</v>
      </c>
      <c r="CZ97" s="27">
        <f t="shared" si="618"/>
        <v>184.06599185754462</v>
      </c>
      <c r="DA97" s="27">
        <f t="shared" si="619"/>
        <v>184.06599185754462</v>
      </c>
      <c r="DB97" s="27">
        <f t="shared" si="620"/>
        <v>184.06599185754462</v>
      </c>
      <c r="DD97" s="27">
        <f t="shared" si="621"/>
        <v>184.06599185754462</v>
      </c>
      <c r="DE97" s="27">
        <f t="shared" si="622"/>
        <v>184.06599185754462</v>
      </c>
      <c r="DF97" s="27">
        <f t="shared" si="623"/>
        <v>184.06599185754462</v>
      </c>
      <c r="DG97" s="27">
        <f t="shared" si="624"/>
        <v>184.06599185754462</v>
      </c>
      <c r="DH97" s="27">
        <f t="shared" si="625"/>
        <v>184.06599185754462</v>
      </c>
      <c r="DI97" s="27">
        <f t="shared" si="626"/>
        <v>184.06599185754462</v>
      </c>
      <c r="DJ97" s="27">
        <f t="shared" si="627"/>
        <v>184.06599185754462</v>
      </c>
      <c r="DN97" s="27">
        <f t="shared" si="628"/>
        <v>195.44455672782564</v>
      </c>
      <c r="DO97" s="27">
        <f t="shared" si="629"/>
        <v>195.44455672782564</v>
      </c>
      <c r="DP97" s="27">
        <f t="shared" si="630"/>
        <v>195.44455672782564</v>
      </c>
      <c r="DQ97" s="27">
        <f t="shared" si="631"/>
        <v>195.44455672782564</v>
      </c>
      <c r="DR97" s="27">
        <f t="shared" si="632"/>
        <v>195.44455672782564</v>
      </c>
      <c r="DS97" s="27">
        <f t="shared" si="633"/>
        <v>195.44455672782564</v>
      </c>
      <c r="DT97" s="27">
        <f t="shared" si="634"/>
        <v>195.44455672782564</v>
      </c>
      <c r="DV97" s="27">
        <f t="shared" si="635"/>
        <v>195.44455672782564</v>
      </c>
      <c r="DW97" s="27">
        <f t="shared" si="636"/>
        <v>195.44455672782564</v>
      </c>
      <c r="DX97" s="27">
        <f t="shared" si="637"/>
        <v>195.44455672782564</v>
      </c>
      <c r="DY97" s="27">
        <f t="shared" si="638"/>
        <v>195.44455672782564</v>
      </c>
      <c r="DZ97" s="27">
        <f t="shared" si="639"/>
        <v>195.44455672782564</v>
      </c>
      <c r="EA97" s="27">
        <f t="shared" si="640"/>
        <v>195.44455672782564</v>
      </c>
      <c r="EB97" s="27">
        <f t="shared" si="641"/>
        <v>195.44455672782564</v>
      </c>
      <c r="ED97" s="27">
        <f t="shared" si="642"/>
        <v>195.44455672782564</v>
      </c>
      <c r="EE97" s="27">
        <f t="shared" si="643"/>
        <v>195.44455672782564</v>
      </c>
      <c r="EF97" s="27">
        <f t="shared" si="644"/>
        <v>195.44455672782564</v>
      </c>
      <c r="EG97" s="27">
        <f t="shared" si="645"/>
        <v>195.44455672782564</v>
      </c>
      <c r="EH97" s="27">
        <f t="shared" si="646"/>
        <v>195.44455672782564</v>
      </c>
      <c r="EI97" s="27">
        <f t="shared" si="647"/>
        <v>195.44455672782564</v>
      </c>
      <c r="EJ97" s="27">
        <f t="shared" si="648"/>
        <v>195.44455672782564</v>
      </c>
      <c r="EN97" s="27">
        <f t="shared" si="649"/>
        <v>196.9724557999956</v>
      </c>
      <c r="EO97" s="27">
        <f t="shared" si="650"/>
        <v>196.9724557999956</v>
      </c>
      <c r="EP97" s="27">
        <f t="shared" si="651"/>
        <v>196.9724557999956</v>
      </c>
      <c r="EQ97" s="27">
        <f t="shared" si="652"/>
        <v>196.9724557999956</v>
      </c>
      <c r="ER97" s="27">
        <f t="shared" si="653"/>
        <v>196.9724557999956</v>
      </c>
      <c r="ES97" s="27">
        <f t="shared" si="654"/>
        <v>196.9724557999956</v>
      </c>
      <c r="ET97" s="27">
        <f t="shared" si="655"/>
        <v>196.9724557999956</v>
      </c>
      <c r="EV97" s="27">
        <f t="shared" si="656"/>
        <v>196.9724557999956</v>
      </c>
      <c r="EW97" s="27">
        <f t="shared" si="657"/>
        <v>196.9724557999956</v>
      </c>
      <c r="EX97" s="27">
        <f t="shared" si="658"/>
        <v>196.9724557999956</v>
      </c>
      <c r="EY97" s="27">
        <f t="shared" si="659"/>
        <v>196.9724557999956</v>
      </c>
      <c r="EZ97" s="27">
        <f t="shared" si="660"/>
        <v>196.9724557999956</v>
      </c>
      <c r="FA97" s="27">
        <f t="shared" si="661"/>
        <v>196.9724557999956</v>
      </c>
      <c r="FB97" s="27">
        <f t="shared" si="662"/>
        <v>196.9724557999956</v>
      </c>
      <c r="FD97" s="27">
        <f t="shared" si="663"/>
        <v>196.9724557999956</v>
      </c>
      <c r="FE97" s="27">
        <f t="shared" si="664"/>
        <v>196.9724557999956</v>
      </c>
      <c r="FF97" s="27">
        <f t="shared" si="665"/>
        <v>196.9724557999956</v>
      </c>
      <c r="FG97" s="27">
        <f t="shared" si="666"/>
        <v>196.9724557999956</v>
      </c>
      <c r="FH97" s="27">
        <f t="shared" si="667"/>
        <v>196.9724557999956</v>
      </c>
      <c r="FI97" s="27">
        <f t="shared" si="668"/>
        <v>196.9724557999956</v>
      </c>
      <c r="FJ97" s="27">
        <f t="shared" si="669"/>
        <v>196.9724557999956</v>
      </c>
      <c r="FN97" s="27">
        <f t="shared" si="670"/>
        <v>184.06599185754462</v>
      </c>
      <c r="FO97" s="27">
        <f t="shared" si="671"/>
        <v>184.06599185754462</v>
      </c>
      <c r="FP97" s="27">
        <f t="shared" si="672"/>
        <v>184.06599185754462</v>
      </c>
      <c r="FQ97" s="27">
        <f t="shared" si="673"/>
        <v>184.06599185754462</v>
      </c>
      <c r="FR97" s="27">
        <f t="shared" si="674"/>
        <v>184.06599185754462</v>
      </c>
      <c r="FS97" s="27">
        <f t="shared" si="675"/>
        <v>184.06599185754462</v>
      </c>
      <c r="FT97" s="27">
        <f t="shared" si="676"/>
        <v>184.06599185754462</v>
      </c>
      <c r="FV97" s="27">
        <f t="shared" si="677"/>
        <v>184.06599185754462</v>
      </c>
      <c r="FW97" s="27">
        <f t="shared" si="678"/>
        <v>184.06599185754462</v>
      </c>
      <c r="FX97" s="27">
        <f t="shared" si="679"/>
        <v>184.06599185754462</v>
      </c>
      <c r="FY97" s="27">
        <f t="shared" si="680"/>
        <v>184.06599185754462</v>
      </c>
      <c r="FZ97" s="27">
        <f t="shared" si="681"/>
        <v>184.06599185754462</v>
      </c>
      <c r="GA97" s="27">
        <f t="shared" si="682"/>
        <v>184.06599185754462</v>
      </c>
      <c r="GB97" s="27">
        <f t="shared" si="683"/>
        <v>184.06599185754462</v>
      </c>
      <c r="GD97" s="27">
        <f t="shared" si="684"/>
        <v>184.06599185754462</v>
      </c>
      <c r="GE97" s="27">
        <f t="shared" si="685"/>
        <v>184.06599185754462</v>
      </c>
      <c r="GF97" s="27">
        <f t="shared" si="686"/>
        <v>184.06599185754462</v>
      </c>
      <c r="GG97" s="27">
        <f t="shared" si="687"/>
        <v>184.06599185754462</v>
      </c>
      <c r="GH97" s="27">
        <f t="shared" si="688"/>
        <v>184.06599185754462</v>
      </c>
      <c r="GI97" s="27">
        <f t="shared" si="689"/>
        <v>184.06599185754462</v>
      </c>
      <c r="GJ97" s="27">
        <f t="shared" si="690"/>
        <v>184.06599185754462</v>
      </c>
      <c r="GN97" s="27">
        <f t="shared" si="691"/>
        <v>195.44455672782564</v>
      </c>
      <c r="GO97" s="27">
        <f t="shared" si="692"/>
        <v>195.44455672782564</v>
      </c>
      <c r="GP97" s="27">
        <f t="shared" si="693"/>
        <v>195.44455672782564</v>
      </c>
      <c r="GQ97" s="27">
        <f t="shared" si="694"/>
        <v>195.44455672782564</v>
      </c>
      <c r="GR97" s="27">
        <f t="shared" si="695"/>
        <v>195.44455672782564</v>
      </c>
      <c r="GS97" s="27">
        <f t="shared" si="696"/>
        <v>195.44455672782564</v>
      </c>
      <c r="GT97" s="27">
        <f t="shared" si="697"/>
        <v>195.44455672782564</v>
      </c>
      <c r="GV97" s="27">
        <f t="shared" si="698"/>
        <v>195.44455672782564</v>
      </c>
      <c r="GW97" s="27">
        <f t="shared" si="699"/>
        <v>195.44455672782564</v>
      </c>
      <c r="GX97" s="27">
        <f t="shared" si="700"/>
        <v>195.44455672782564</v>
      </c>
      <c r="GY97" s="27">
        <f t="shared" si="701"/>
        <v>195.44455672782564</v>
      </c>
      <c r="GZ97" s="27">
        <f t="shared" si="702"/>
        <v>195.44455672782564</v>
      </c>
      <c r="HA97" s="27">
        <f t="shared" si="703"/>
        <v>195.44455672782564</v>
      </c>
      <c r="HB97" s="27">
        <f t="shared" si="704"/>
        <v>195.44455672782564</v>
      </c>
      <c r="HD97" s="27">
        <f t="shared" si="705"/>
        <v>195.44455672782564</v>
      </c>
      <c r="HE97" s="27">
        <f t="shared" si="706"/>
        <v>195.44455672782564</v>
      </c>
      <c r="HF97" s="27">
        <f t="shared" si="707"/>
        <v>195.44455672782564</v>
      </c>
      <c r="HG97" s="27">
        <f t="shared" si="708"/>
        <v>195.44455672782564</v>
      </c>
      <c r="HH97" s="27">
        <f t="shared" si="709"/>
        <v>195.44455672782564</v>
      </c>
      <c r="HI97" s="27">
        <f t="shared" si="710"/>
        <v>195.44455672782564</v>
      </c>
      <c r="HJ97" s="27">
        <f t="shared" si="711"/>
        <v>195.44455672782564</v>
      </c>
      <c r="HN97" s="27">
        <f t="shared" si="712"/>
        <v>195.44455672782564</v>
      </c>
      <c r="HO97" s="27">
        <f t="shared" si="713"/>
        <v>195.44455672782564</v>
      </c>
      <c r="HP97" s="27">
        <f t="shared" si="714"/>
        <v>195.44455672782564</v>
      </c>
      <c r="HQ97" s="27">
        <f t="shared" si="715"/>
        <v>195.44455672782564</v>
      </c>
      <c r="HR97" s="27">
        <f t="shared" si="716"/>
        <v>195.44455672782564</v>
      </c>
      <c r="HS97" s="27">
        <f t="shared" si="717"/>
        <v>195.44455672782564</v>
      </c>
      <c r="HT97" s="27">
        <f t="shared" si="718"/>
        <v>195.44455672782564</v>
      </c>
      <c r="HV97" s="27">
        <f t="shared" si="719"/>
        <v>195.44455672782564</v>
      </c>
      <c r="HW97" s="27">
        <f t="shared" si="720"/>
        <v>195.44455672782564</v>
      </c>
      <c r="HX97" s="27">
        <f t="shared" si="721"/>
        <v>195.44455672782564</v>
      </c>
      <c r="HY97" s="27">
        <f t="shared" si="722"/>
        <v>195.44455672782564</v>
      </c>
      <c r="HZ97" s="27">
        <f t="shared" si="723"/>
        <v>195.44455672782564</v>
      </c>
      <c r="IA97" s="27">
        <f t="shared" si="724"/>
        <v>195.44455672782564</v>
      </c>
      <c r="IB97" s="27">
        <f t="shared" si="725"/>
        <v>195.44455672782564</v>
      </c>
      <c r="ID97" s="27">
        <f t="shared" si="726"/>
        <v>195.44455672782564</v>
      </c>
      <c r="IE97" s="27">
        <f t="shared" si="727"/>
        <v>195.44455672782564</v>
      </c>
      <c r="IF97" s="27">
        <f t="shared" si="728"/>
        <v>195.44455672782564</v>
      </c>
      <c r="IG97" s="27">
        <f t="shared" si="729"/>
        <v>195.44455672782564</v>
      </c>
      <c r="IH97" s="27">
        <f t="shared" si="730"/>
        <v>195.44455672782564</v>
      </c>
      <c r="II97" s="27">
        <f t="shared" si="731"/>
        <v>195.44455672782564</v>
      </c>
      <c r="IJ97" s="27">
        <f t="shared" si="732"/>
        <v>195.44455672782564</v>
      </c>
      <c r="IN97" s="27">
        <f t="shared" si="733"/>
        <v>196.9724557999956</v>
      </c>
      <c r="IO97" s="27">
        <f t="shared" si="734"/>
        <v>196.9724557999956</v>
      </c>
      <c r="IP97" s="27">
        <f t="shared" si="735"/>
        <v>196.9724557999956</v>
      </c>
      <c r="IQ97" s="27">
        <f t="shared" si="736"/>
        <v>196.9724557999956</v>
      </c>
      <c r="IR97" s="27">
        <f t="shared" si="737"/>
        <v>196.9724557999956</v>
      </c>
      <c r="IS97" s="27">
        <f t="shared" si="738"/>
        <v>196.9724557999956</v>
      </c>
      <c r="IT97" s="27">
        <f t="shared" si="739"/>
        <v>196.9724557999956</v>
      </c>
      <c r="IV97" s="27">
        <f t="shared" si="740"/>
        <v>196.9724557999956</v>
      </c>
      <c r="IW97" s="27">
        <f t="shared" si="741"/>
        <v>196.9724557999956</v>
      </c>
      <c r="IX97" s="27">
        <f t="shared" si="742"/>
        <v>196.9724557999956</v>
      </c>
      <c r="IY97" s="27">
        <f t="shared" si="743"/>
        <v>196.9724557999956</v>
      </c>
      <c r="IZ97" s="27">
        <f t="shared" si="744"/>
        <v>196.9724557999956</v>
      </c>
      <c r="JA97" s="27">
        <f t="shared" si="745"/>
        <v>196.9724557999956</v>
      </c>
      <c r="JB97" s="27">
        <f t="shared" si="746"/>
        <v>196.9724557999956</v>
      </c>
      <c r="JD97" s="27">
        <f t="shared" si="747"/>
        <v>196.9724557999956</v>
      </c>
      <c r="JE97" s="27">
        <f t="shared" si="748"/>
        <v>196.9724557999956</v>
      </c>
      <c r="JF97" s="27">
        <f t="shared" si="749"/>
        <v>196.9724557999956</v>
      </c>
      <c r="JG97" s="27">
        <f t="shared" si="750"/>
        <v>196.9724557999956</v>
      </c>
      <c r="JH97" s="27">
        <f t="shared" si="751"/>
        <v>196.9724557999956</v>
      </c>
      <c r="JI97" s="27">
        <f t="shared" si="752"/>
        <v>196.9724557999956</v>
      </c>
      <c r="JJ97" s="27">
        <f t="shared" si="753"/>
        <v>196.9724557999956</v>
      </c>
      <c r="JN97" s="27">
        <f t="shared" si="754"/>
        <v>184.06599185754462</v>
      </c>
      <c r="JO97" s="27">
        <f t="shared" si="755"/>
        <v>184.06599185754462</v>
      </c>
      <c r="JP97" s="27">
        <f t="shared" si="756"/>
        <v>184.06599185754462</v>
      </c>
      <c r="JQ97" s="27">
        <f t="shared" si="757"/>
        <v>184.06599185754462</v>
      </c>
      <c r="JR97" s="27">
        <f t="shared" si="758"/>
        <v>184.06599185754462</v>
      </c>
      <c r="JS97" s="27">
        <f t="shared" si="759"/>
        <v>184.06599185754462</v>
      </c>
      <c r="JT97" s="27">
        <f t="shared" si="760"/>
        <v>184.06599185754462</v>
      </c>
      <c r="JV97" s="27">
        <f t="shared" si="761"/>
        <v>184.06599185754462</v>
      </c>
      <c r="JW97" s="27">
        <f t="shared" si="762"/>
        <v>184.06599185754462</v>
      </c>
      <c r="JX97" s="27">
        <f t="shared" si="763"/>
        <v>184.06599185754462</v>
      </c>
      <c r="JY97" s="27">
        <f t="shared" si="764"/>
        <v>184.06599185754462</v>
      </c>
      <c r="JZ97" s="27">
        <f t="shared" si="765"/>
        <v>184.06599185754462</v>
      </c>
      <c r="KA97" s="27">
        <f t="shared" si="766"/>
        <v>184.06599185754462</v>
      </c>
      <c r="KB97" s="27">
        <f t="shared" si="767"/>
        <v>184.06599185754462</v>
      </c>
      <c r="KD97" s="27">
        <f t="shared" si="768"/>
        <v>184.06599185754462</v>
      </c>
      <c r="KE97" s="27">
        <f t="shared" si="769"/>
        <v>184.06599185754462</v>
      </c>
      <c r="KF97" s="27">
        <f t="shared" si="770"/>
        <v>184.06599185754462</v>
      </c>
      <c r="KG97" s="27">
        <f t="shared" si="771"/>
        <v>184.06599185754462</v>
      </c>
      <c r="KH97" s="27">
        <f t="shared" si="772"/>
        <v>184.06599185754462</v>
      </c>
      <c r="KI97" s="27">
        <f t="shared" si="773"/>
        <v>184.06599185754462</v>
      </c>
      <c r="KJ97" s="27">
        <f t="shared" si="774"/>
        <v>184.06599185754462</v>
      </c>
    </row>
    <row r="98" spans="1:296" x14ac:dyDescent="0.35">
      <c r="A98" s="33" t="s">
        <v>115</v>
      </c>
      <c r="B98" s="33"/>
      <c r="C98" s="33" t="s">
        <v>89</v>
      </c>
      <c r="D98" s="33"/>
      <c r="E98" s="33"/>
      <c r="F98" t="s">
        <v>233</v>
      </c>
      <c r="G98" t="s">
        <v>233</v>
      </c>
      <c r="H98" t="s">
        <v>233</v>
      </c>
      <c r="I98" t="s">
        <v>233</v>
      </c>
      <c r="J98" t="s">
        <v>233</v>
      </c>
      <c r="K98" t="s">
        <v>233</v>
      </c>
      <c r="L98" t="s">
        <v>233</v>
      </c>
      <c r="M98" t="s">
        <v>233</v>
      </c>
      <c r="N98" s="27">
        <f>[14]TRAC_rates!F106</f>
        <v>10.706679488732988</v>
      </c>
      <c r="O98" s="27">
        <f>[14]TRAC_rates!G106</f>
        <v>10.706679488732988</v>
      </c>
      <c r="P98" s="27">
        <f>[14]TRAC_rates!H106</f>
        <v>10.706679488732988</v>
      </c>
      <c r="Q98" s="27">
        <f>[14]TRAC_rates!I106</f>
        <v>10.706679488732988</v>
      </c>
      <c r="R98" s="27">
        <f>[14]TRAC_rates!J106</f>
        <v>10.706679488732988</v>
      </c>
      <c r="S98" s="27">
        <f>[14]TRAC_rates!K106</f>
        <v>10.706679488732988</v>
      </c>
      <c r="T98" s="27">
        <f>[14]TRAC_rates!L106</f>
        <v>10.706679488732988</v>
      </c>
      <c r="V98" s="27">
        <f>[14]TRAC_rates!N106</f>
        <v>10.706679488732988</v>
      </c>
      <c r="W98" s="27">
        <f>[14]TRAC_rates!O106</f>
        <v>10.706679488732988</v>
      </c>
      <c r="X98" s="27">
        <f>[14]TRAC_rates!P106</f>
        <v>10.706679488732988</v>
      </c>
      <c r="Y98" s="27">
        <f>[14]TRAC_rates!Q106</f>
        <v>10.706679488732988</v>
      </c>
      <c r="Z98" s="27">
        <f>[14]TRAC_rates!R106</f>
        <v>10.706679488732988</v>
      </c>
      <c r="AA98" s="27">
        <f>[14]TRAC_rates!S106</f>
        <v>10.706679488732988</v>
      </c>
      <c r="AB98" s="27">
        <f>[14]TRAC_rates!T106</f>
        <v>10.706679488732988</v>
      </c>
      <c r="AD98" s="27">
        <f>[14]TRAC_rates!V106</f>
        <v>10.706679488732988</v>
      </c>
      <c r="AE98" s="27">
        <f>[14]TRAC_rates!W106</f>
        <v>10.706679488732988</v>
      </c>
      <c r="AF98" s="27">
        <f>[14]TRAC_rates!X106</f>
        <v>10.706679488732988</v>
      </c>
      <c r="AG98" s="27">
        <f>[14]TRAC_rates!Y106</f>
        <v>10.706679488732988</v>
      </c>
      <c r="AH98" s="27">
        <f>[14]TRAC_rates!Z106</f>
        <v>10.706679488732988</v>
      </c>
      <c r="AI98" s="27">
        <f>[14]TRAC_rates!AA106</f>
        <v>10.706679488732988</v>
      </c>
      <c r="AJ98" s="27">
        <f>[14]TRAC_rates!AB106</f>
        <v>10.706679488732988</v>
      </c>
      <c r="AN98" s="27">
        <f t="shared" si="565"/>
        <v>10.706679488732988</v>
      </c>
      <c r="AO98" s="27">
        <f t="shared" si="566"/>
        <v>10.706679488732988</v>
      </c>
      <c r="AP98" s="27">
        <f t="shared" si="567"/>
        <v>10.706679488732988</v>
      </c>
      <c r="AQ98" s="27">
        <f t="shared" si="568"/>
        <v>10.706679488732988</v>
      </c>
      <c r="AR98" s="27">
        <f t="shared" si="569"/>
        <v>10.706679488732988</v>
      </c>
      <c r="AS98" s="27">
        <f t="shared" si="570"/>
        <v>10.706679488732988</v>
      </c>
      <c r="AT98" s="27">
        <f t="shared" si="571"/>
        <v>10.706679488732988</v>
      </c>
      <c r="AV98" s="27">
        <f t="shared" si="572"/>
        <v>10.706679488732988</v>
      </c>
      <c r="AW98" s="27">
        <f t="shared" si="573"/>
        <v>10.706679488732988</v>
      </c>
      <c r="AX98" s="27">
        <f t="shared" si="574"/>
        <v>10.706679488732988</v>
      </c>
      <c r="AY98" s="27">
        <f t="shared" si="575"/>
        <v>10.706679488732988</v>
      </c>
      <c r="AZ98" s="27">
        <f t="shared" si="576"/>
        <v>10.706679488732988</v>
      </c>
      <c r="BA98" s="27">
        <f t="shared" si="577"/>
        <v>10.706679488732988</v>
      </c>
      <c r="BB98" s="27">
        <f t="shared" si="578"/>
        <v>10.706679488732988</v>
      </c>
      <c r="BD98" s="27">
        <f t="shared" si="579"/>
        <v>10.706679488732988</v>
      </c>
      <c r="BE98" s="27">
        <f t="shared" si="580"/>
        <v>10.706679488732988</v>
      </c>
      <c r="BF98" s="27">
        <f t="shared" si="581"/>
        <v>10.706679488732988</v>
      </c>
      <c r="BG98" s="27">
        <f t="shared" si="582"/>
        <v>10.706679488732988</v>
      </c>
      <c r="BH98" s="27">
        <f t="shared" si="583"/>
        <v>10.706679488732988</v>
      </c>
      <c r="BI98" s="27">
        <f t="shared" si="584"/>
        <v>10.706679488732988</v>
      </c>
      <c r="BJ98" s="27">
        <f t="shared" si="585"/>
        <v>10.706679488732988</v>
      </c>
      <c r="BN98" s="27">
        <f t="shared" si="586"/>
        <v>10.706679488732988</v>
      </c>
      <c r="BO98" s="27">
        <f t="shared" si="587"/>
        <v>10.706679488732988</v>
      </c>
      <c r="BP98" s="27">
        <f t="shared" si="588"/>
        <v>10.706679488732988</v>
      </c>
      <c r="BQ98" s="27">
        <f t="shared" si="589"/>
        <v>10.706679488732988</v>
      </c>
      <c r="BR98" s="27">
        <f t="shared" si="590"/>
        <v>10.706679488732988</v>
      </c>
      <c r="BS98" s="27">
        <f t="shared" si="591"/>
        <v>10.706679488732988</v>
      </c>
      <c r="BT98" s="27">
        <f t="shared" si="592"/>
        <v>10.706679488732988</v>
      </c>
      <c r="BV98" s="27">
        <f t="shared" si="593"/>
        <v>10.706679488732988</v>
      </c>
      <c r="BW98" s="27">
        <f t="shared" si="594"/>
        <v>10.706679488732988</v>
      </c>
      <c r="BX98" s="27">
        <f t="shared" si="595"/>
        <v>10.706679488732988</v>
      </c>
      <c r="BY98" s="27">
        <f t="shared" si="596"/>
        <v>10.706679488732988</v>
      </c>
      <c r="BZ98" s="27">
        <f t="shared" si="597"/>
        <v>10.706679488732988</v>
      </c>
      <c r="CA98" s="27">
        <f t="shared" si="598"/>
        <v>10.706679488732988</v>
      </c>
      <c r="CB98" s="27">
        <f t="shared" si="599"/>
        <v>10.706679488732988</v>
      </c>
      <c r="CD98" s="27">
        <f t="shared" si="600"/>
        <v>10.706679488732988</v>
      </c>
      <c r="CE98" s="27">
        <f t="shared" si="601"/>
        <v>10.706679488732988</v>
      </c>
      <c r="CF98" s="27">
        <f t="shared" si="602"/>
        <v>10.706679488732988</v>
      </c>
      <c r="CG98" s="27">
        <f t="shared" si="603"/>
        <v>10.706679488732988</v>
      </c>
      <c r="CH98" s="27">
        <f t="shared" si="604"/>
        <v>10.706679488732988</v>
      </c>
      <c r="CI98" s="27">
        <f t="shared" si="605"/>
        <v>10.706679488732988</v>
      </c>
      <c r="CJ98" s="27">
        <f t="shared" si="606"/>
        <v>10.706679488732988</v>
      </c>
      <c r="CN98" s="27">
        <f t="shared" si="607"/>
        <v>10.706679488732988</v>
      </c>
      <c r="CO98" s="27">
        <f t="shared" si="608"/>
        <v>10.706679488732988</v>
      </c>
      <c r="CP98" s="27">
        <f t="shared" si="609"/>
        <v>10.706679488732988</v>
      </c>
      <c r="CQ98" s="27">
        <f t="shared" si="610"/>
        <v>10.706679488732988</v>
      </c>
      <c r="CR98" s="27">
        <f t="shared" si="611"/>
        <v>10.706679488732988</v>
      </c>
      <c r="CS98" s="27">
        <f t="shared" si="612"/>
        <v>10.706679488732988</v>
      </c>
      <c r="CT98" s="27">
        <f t="shared" si="613"/>
        <v>10.706679488732988</v>
      </c>
      <c r="CV98" s="27">
        <f t="shared" si="614"/>
        <v>10.706679488732988</v>
      </c>
      <c r="CW98" s="27">
        <f t="shared" si="615"/>
        <v>10.706679488732988</v>
      </c>
      <c r="CX98" s="27">
        <f t="shared" si="616"/>
        <v>10.706679488732988</v>
      </c>
      <c r="CY98" s="27">
        <f t="shared" si="617"/>
        <v>10.706679488732988</v>
      </c>
      <c r="CZ98" s="27">
        <f t="shared" si="618"/>
        <v>10.706679488732988</v>
      </c>
      <c r="DA98" s="27">
        <f t="shared" si="619"/>
        <v>10.706679488732988</v>
      </c>
      <c r="DB98" s="27">
        <f t="shared" si="620"/>
        <v>10.706679488732988</v>
      </c>
      <c r="DD98" s="27">
        <f t="shared" si="621"/>
        <v>10.706679488732988</v>
      </c>
      <c r="DE98" s="27">
        <f t="shared" si="622"/>
        <v>10.706679488732988</v>
      </c>
      <c r="DF98" s="27">
        <f t="shared" si="623"/>
        <v>10.706679488732988</v>
      </c>
      <c r="DG98" s="27">
        <f t="shared" si="624"/>
        <v>10.706679488732988</v>
      </c>
      <c r="DH98" s="27">
        <f t="shared" si="625"/>
        <v>10.706679488732988</v>
      </c>
      <c r="DI98" s="27">
        <f t="shared" si="626"/>
        <v>10.706679488732988</v>
      </c>
      <c r="DJ98" s="27">
        <f t="shared" si="627"/>
        <v>10.706679488732988</v>
      </c>
      <c r="DN98" s="27">
        <f t="shared" si="628"/>
        <v>10.706679488732988</v>
      </c>
      <c r="DO98" s="27">
        <f t="shared" si="629"/>
        <v>10.706679488732988</v>
      </c>
      <c r="DP98" s="27">
        <f t="shared" si="630"/>
        <v>10.706679488732988</v>
      </c>
      <c r="DQ98" s="27">
        <f t="shared" si="631"/>
        <v>10.706679488732988</v>
      </c>
      <c r="DR98" s="27">
        <f t="shared" si="632"/>
        <v>10.706679488732988</v>
      </c>
      <c r="DS98" s="27">
        <f t="shared" si="633"/>
        <v>10.706679488732988</v>
      </c>
      <c r="DT98" s="27">
        <f t="shared" si="634"/>
        <v>10.706679488732988</v>
      </c>
      <c r="DV98" s="27">
        <f t="shared" si="635"/>
        <v>10.706679488732988</v>
      </c>
      <c r="DW98" s="27">
        <f t="shared" si="636"/>
        <v>10.706679488732988</v>
      </c>
      <c r="DX98" s="27">
        <f t="shared" si="637"/>
        <v>10.706679488732988</v>
      </c>
      <c r="DY98" s="27">
        <f t="shared" si="638"/>
        <v>10.706679488732988</v>
      </c>
      <c r="DZ98" s="27">
        <f t="shared" si="639"/>
        <v>10.706679488732988</v>
      </c>
      <c r="EA98" s="27">
        <f t="shared" si="640"/>
        <v>10.706679488732988</v>
      </c>
      <c r="EB98" s="27">
        <f t="shared" si="641"/>
        <v>10.706679488732988</v>
      </c>
      <c r="ED98" s="27">
        <f t="shared" si="642"/>
        <v>10.706679488732988</v>
      </c>
      <c r="EE98" s="27">
        <f t="shared" si="643"/>
        <v>10.706679488732988</v>
      </c>
      <c r="EF98" s="27">
        <f t="shared" si="644"/>
        <v>10.706679488732988</v>
      </c>
      <c r="EG98" s="27">
        <f t="shared" si="645"/>
        <v>10.706679488732988</v>
      </c>
      <c r="EH98" s="27">
        <f t="shared" si="646"/>
        <v>10.706679488732988</v>
      </c>
      <c r="EI98" s="27">
        <f t="shared" si="647"/>
        <v>10.706679488732988</v>
      </c>
      <c r="EJ98" s="27">
        <f t="shared" si="648"/>
        <v>10.706679488732988</v>
      </c>
      <c r="EN98" s="27">
        <f t="shared" si="649"/>
        <v>10.706679488732988</v>
      </c>
      <c r="EO98" s="27">
        <f t="shared" si="650"/>
        <v>10.706679488732988</v>
      </c>
      <c r="EP98" s="27">
        <f t="shared" si="651"/>
        <v>10.706679488732988</v>
      </c>
      <c r="EQ98" s="27">
        <f t="shared" si="652"/>
        <v>10.706679488732988</v>
      </c>
      <c r="ER98" s="27">
        <f t="shared" si="653"/>
        <v>10.706679488732988</v>
      </c>
      <c r="ES98" s="27">
        <f t="shared" si="654"/>
        <v>10.706679488732988</v>
      </c>
      <c r="ET98" s="27">
        <f t="shared" si="655"/>
        <v>10.706679488732988</v>
      </c>
      <c r="EV98" s="27">
        <f t="shared" si="656"/>
        <v>10.706679488732988</v>
      </c>
      <c r="EW98" s="27">
        <f t="shared" si="657"/>
        <v>10.706679488732988</v>
      </c>
      <c r="EX98" s="27">
        <f t="shared" si="658"/>
        <v>10.706679488732988</v>
      </c>
      <c r="EY98" s="27">
        <f t="shared" si="659"/>
        <v>10.706679488732988</v>
      </c>
      <c r="EZ98" s="27">
        <f t="shared" si="660"/>
        <v>10.706679488732988</v>
      </c>
      <c r="FA98" s="27">
        <f t="shared" si="661"/>
        <v>10.706679488732988</v>
      </c>
      <c r="FB98" s="27">
        <f t="shared" si="662"/>
        <v>10.706679488732988</v>
      </c>
      <c r="FD98" s="27">
        <f t="shared" si="663"/>
        <v>10.706679488732988</v>
      </c>
      <c r="FE98" s="27">
        <f t="shared" si="664"/>
        <v>10.706679488732988</v>
      </c>
      <c r="FF98" s="27">
        <f t="shared" si="665"/>
        <v>10.706679488732988</v>
      </c>
      <c r="FG98" s="27">
        <f t="shared" si="666"/>
        <v>10.706679488732988</v>
      </c>
      <c r="FH98" s="27">
        <f t="shared" si="667"/>
        <v>10.706679488732988</v>
      </c>
      <c r="FI98" s="27">
        <f t="shared" si="668"/>
        <v>10.706679488732988</v>
      </c>
      <c r="FJ98" s="27">
        <f t="shared" si="669"/>
        <v>10.706679488732988</v>
      </c>
      <c r="FN98" s="27">
        <f t="shared" si="670"/>
        <v>10.706679488732988</v>
      </c>
      <c r="FO98" s="27">
        <f t="shared" si="671"/>
        <v>10.706679488732988</v>
      </c>
      <c r="FP98" s="27">
        <f t="shared" si="672"/>
        <v>10.706679488732988</v>
      </c>
      <c r="FQ98" s="27">
        <f t="shared" si="673"/>
        <v>10.706679488732988</v>
      </c>
      <c r="FR98" s="27">
        <f t="shared" si="674"/>
        <v>10.706679488732988</v>
      </c>
      <c r="FS98" s="27">
        <f t="shared" si="675"/>
        <v>10.706679488732988</v>
      </c>
      <c r="FT98" s="27">
        <f t="shared" si="676"/>
        <v>10.706679488732988</v>
      </c>
      <c r="FV98" s="27">
        <f t="shared" si="677"/>
        <v>10.706679488732988</v>
      </c>
      <c r="FW98" s="27">
        <f t="shared" si="678"/>
        <v>10.706679488732988</v>
      </c>
      <c r="FX98" s="27">
        <f t="shared" si="679"/>
        <v>10.706679488732988</v>
      </c>
      <c r="FY98" s="27">
        <f t="shared" si="680"/>
        <v>10.706679488732988</v>
      </c>
      <c r="FZ98" s="27">
        <f t="shared" si="681"/>
        <v>10.706679488732988</v>
      </c>
      <c r="GA98" s="27">
        <f t="shared" si="682"/>
        <v>10.706679488732988</v>
      </c>
      <c r="GB98" s="27">
        <f t="shared" si="683"/>
        <v>10.706679488732988</v>
      </c>
      <c r="GD98" s="27">
        <f t="shared" si="684"/>
        <v>10.706679488732988</v>
      </c>
      <c r="GE98" s="27">
        <f t="shared" si="685"/>
        <v>10.706679488732988</v>
      </c>
      <c r="GF98" s="27">
        <f t="shared" si="686"/>
        <v>10.706679488732988</v>
      </c>
      <c r="GG98" s="27">
        <f t="shared" si="687"/>
        <v>10.706679488732988</v>
      </c>
      <c r="GH98" s="27">
        <f t="shared" si="688"/>
        <v>10.706679488732988</v>
      </c>
      <c r="GI98" s="27">
        <f t="shared" si="689"/>
        <v>10.706679488732988</v>
      </c>
      <c r="GJ98" s="27">
        <f t="shared" si="690"/>
        <v>10.706679488732988</v>
      </c>
      <c r="GN98" s="27">
        <f t="shared" si="691"/>
        <v>10.706679488732988</v>
      </c>
      <c r="GO98" s="27">
        <f t="shared" si="692"/>
        <v>10.706679488732988</v>
      </c>
      <c r="GP98" s="27">
        <f t="shared" si="693"/>
        <v>10.706679488732988</v>
      </c>
      <c r="GQ98" s="27">
        <f t="shared" si="694"/>
        <v>10.706679488732988</v>
      </c>
      <c r="GR98" s="27">
        <f t="shared" si="695"/>
        <v>10.706679488732988</v>
      </c>
      <c r="GS98" s="27">
        <f t="shared" si="696"/>
        <v>10.706679488732988</v>
      </c>
      <c r="GT98" s="27">
        <f t="shared" si="697"/>
        <v>10.706679488732988</v>
      </c>
      <c r="GV98" s="27">
        <f t="shared" si="698"/>
        <v>10.706679488732988</v>
      </c>
      <c r="GW98" s="27">
        <f t="shared" si="699"/>
        <v>10.706679488732988</v>
      </c>
      <c r="GX98" s="27">
        <f t="shared" si="700"/>
        <v>10.706679488732988</v>
      </c>
      <c r="GY98" s="27">
        <f t="shared" si="701"/>
        <v>10.706679488732988</v>
      </c>
      <c r="GZ98" s="27">
        <f t="shared" si="702"/>
        <v>10.706679488732988</v>
      </c>
      <c r="HA98" s="27">
        <f t="shared" si="703"/>
        <v>10.706679488732988</v>
      </c>
      <c r="HB98" s="27">
        <f t="shared" si="704"/>
        <v>10.706679488732988</v>
      </c>
      <c r="HD98" s="27">
        <f t="shared" si="705"/>
        <v>10.706679488732988</v>
      </c>
      <c r="HE98" s="27">
        <f t="shared" si="706"/>
        <v>10.706679488732988</v>
      </c>
      <c r="HF98" s="27">
        <f t="shared" si="707"/>
        <v>10.706679488732988</v>
      </c>
      <c r="HG98" s="27">
        <f t="shared" si="708"/>
        <v>10.706679488732988</v>
      </c>
      <c r="HH98" s="27">
        <f t="shared" si="709"/>
        <v>10.706679488732988</v>
      </c>
      <c r="HI98" s="27">
        <f t="shared" si="710"/>
        <v>10.706679488732988</v>
      </c>
      <c r="HJ98" s="27">
        <f t="shared" si="711"/>
        <v>10.706679488732988</v>
      </c>
      <c r="HN98" s="27">
        <f t="shared" si="712"/>
        <v>10.706679488732988</v>
      </c>
      <c r="HO98" s="27">
        <f t="shared" si="713"/>
        <v>10.706679488732988</v>
      </c>
      <c r="HP98" s="27">
        <f t="shared" si="714"/>
        <v>10.706679488732988</v>
      </c>
      <c r="HQ98" s="27">
        <f t="shared" si="715"/>
        <v>10.706679488732988</v>
      </c>
      <c r="HR98" s="27">
        <f t="shared" si="716"/>
        <v>10.706679488732988</v>
      </c>
      <c r="HS98" s="27">
        <f t="shared" si="717"/>
        <v>10.706679488732988</v>
      </c>
      <c r="HT98" s="27">
        <f t="shared" si="718"/>
        <v>10.706679488732988</v>
      </c>
      <c r="HV98" s="27">
        <f t="shared" si="719"/>
        <v>10.706679488732988</v>
      </c>
      <c r="HW98" s="27">
        <f t="shared" si="720"/>
        <v>10.706679488732988</v>
      </c>
      <c r="HX98" s="27">
        <f t="shared" si="721"/>
        <v>10.706679488732988</v>
      </c>
      <c r="HY98" s="27">
        <f t="shared" si="722"/>
        <v>10.706679488732988</v>
      </c>
      <c r="HZ98" s="27">
        <f t="shared" si="723"/>
        <v>10.706679488732988</v>
      </c>
      <c r="IA98" s="27">
        <f t="shared" si="724"/>
        <v>10.706679488732988</v>
      </c>
      <c r="IB98" s="27">
        <f t="shared" si="725"/>
        <v>10.706679488732988</v>
      </c>
      <c r="ID98" s="27">
        <f t="shared" si="726"/>
        <v>10.706679488732988</v>
      </c>
      <c r="IE98" s="27">
        <f t="shared" si="727"/>
        <v>10.706679488732988</v>
      </c>
      <c r="IF98" s="27">
        <f t="shared" si="728"/>
        <v>10.706679488732988</v>
      </c>
      <c r="IG98" s="27">
        <f t="shared" si="729"/>
        <v>10.706679488732988</v>
      </c>
      <c r="IH98" s="27">
        <f t="shared" si="730"/>
        <v>10.706679488732988</v>
      </c>
      <c r="II98" s="27">
        <f t="shared" si="731"/>
        <v>10.706679488732988</v>
      </c>
      <c r="IJ98" s="27">
        <f t="shared" si="732"/>
        <v>10.706679488732988</v>
      </c>
      <c r="IN98" s="27">
        <f t="shared" si="733"/>
        <v>10.706679488732988</v>
      </c>
      <c r="IO98" s="27">
        <f t="shared" si="734"/>
        <v>10.706679488732988</v>
      </c>
      <c r="IP98" s="27">
        <f t="shared" si="735"/>
        <v>10.706679488732988</v>
      </c>
      <c r="IQ98" s="27">
        <f t="shared" si="736"/>
        <v>10.706679488732988</v>
      </c>
      <c r="IR98" s="27">
        <f t="shared" si="737"/>
        <v>10.706679488732988</v>
      </c>
      <c r="IS98" s="27">
        <f t="shared" si="738"/>
        <v>10.706679488732988</v>
      </c>
      <c r="IT98" s="27">
        <f t="shared" si="739"/>
        <v>10.706679488732988</v>
      </c>
      <c r="IV98" s="27">
        <f t="shared" si="740"/>
        <v>10.706679488732988</v>
      </c>
      <c r="IW98" s="27">
        <f t="shared" si="741"/>
        <v>10.706679488732988</v>
      </c>
      <c r="IX98" s="27">
        <f t="shared" si="742"/>
        <v>10.706679488732988</v>
      </c>
      <c r="IY98" s="27">
        <f t="shared" si="743"/>
        <v>10.706679488732988</v>
      </c>
      <c r="IZ98" s="27">
        <f t="shared" si="744"/>
        <v>10.706679488732988</v>
      </c>
      <c r="JA98" s="27">
        <f t="shared" si="745"/>
        <v>10.706679488732988</v>
      </c>
      <c r="JB98" s="27">
        <f t="shared" si="746"/>
        <v>10.706679488732988</v>
      </c>
      <c r="JD98" s="27">
        <f t="shared" si="747"/>
        <v>10.706679488732988</v>
      </c>
      <c r="JE98" s="27">
        <f t="shared" si="748"/>
        <v>10.706679488732988</v>
      </c>
      <c r="JF98" s="27">
        <f t="shared" si="749"/>
        <v>10.706679488732988</v>
      </c>
      <c r="JG98" s="27">
        <f t="shared" si="750"/>
        <v>10.706679488732988</v>
      </c>
      <c r="JH98" s="27">
        <f t="shared" si="751"/>
        <v>10.706679488732988</v>
      </c>
      <c r="JI98" s="27">
        <f t="shared" si="752"/>
        <v>10.706679488732988</v>
      </c>
      <c r="JJ98" s="27">
        <f t="shared" si="753"/>
        <v>10.706679488732988</v>
      </c>
      <c r="JN98" s="27">
        <f t="shared" si="754"/>
        <v>10.706679488732988</v>
      </c>
      <c r="JO98" s="27">
        <f t="shared" si="755"/>
        <v>10.706679488732988</v>
      </c>
      <c r="JP98" s="27">
        <f t="shared" si="756"/>
        <v>10.706679488732988</v>
      </c>
      <c r="JQ98" s="27">
        <f t="shared" si="757"/>
        <v>10.706679488732988</v>
      </c>
      <c r="JR98" s="27">
        <f t="shared" si="758"/>
        <v>10.706679488732988</v>
      </c>
      <c r="JS98" s="27">
        <f t="shared" si="759"/>
        <v>10.706679488732988</v>
      </c>
      <c r="JT98" s="27">
        <f t="shared" si="760"/>
        <v>10.706679488732988</v>
      </c>
      <c r="JV98" s="27">
        <f t="shared" si="761"/>
        <v>10.706679488732988</v>
      </c>
      <c r="JW98" s="27">
        <f t="shared" si="762"/>
        <v>10.706679488732988</v>
      </c>
      <c r="JX98" s="27">
        <f t="shared" si="763"/>
        <v>10.706679488732988</v>
      </c>
      <c r="JY98" s="27">
        <f t="shared" si="764"/>
        <v>10.706679488732988</v>
      </c>
      <c r="JZ98" s="27">
        <f t="shared" si="765"/>
        <v>10.706679488732988</v>
      </c>
      <c r="KA98" s="27">
        <f t="shared" si="766"/>
        <v>10.706679488732988</v>
      </c>
      <c r="KB98" s="27">
        <f t="shared" si="767"/>
        <v>10.706679488732988</v>
      </c>
      <c r="KD98" s="27">
        <f t="shared" si="768"/>
        <v>10.706679488732988</v>
      </c>
      <c r="KE98" s="27">
        <f t="shared" si="769"/>
        <v>10.706679488732988</v>
      </c>
      <c r="KF98" s="27">
        <f t="shared" si="770"/>
        <v>10.706679488732988</v>
      </c>
      <c r="KG98" s="27">
        <f t="shared" si="771"/>
        <v>10.706679488732988</v>
      </c>
      <c r="KH98" s="27">
        <f t="shared" si="772"/>
        <v>10.706679488732988</v>
      </c>
      <c r="KI98" s="27">
        <f t="shared" si="773"/>
        <v>10.706679488732988</v>
      </c>
      <c r="KJ98" s="27">
        <f t="shared" si="774"/>
        <v>10.706679488732988</v>
      </c>
    </row>
    <row r="99" spans="1:296" x14ac:dyDescent="0.35">
      <c r="A99" s="33" t="s">
        <v>116</v>
      </c>
      <c r="B99" s="33"/>
      <c r="C99" s="33" t="s">
        <v>89</v>
      </c>
      <c r="D99" s="33"/>
      <c r="E99" s="33"/>
      <c r="F99" t="s">
        <v>233</v>
      </c>
      <c r="G99" t="s">
        <v>233</v>
      </c>
      <c r="H99" t="s">
        <v>233</v>
      </c>
      <c r="I99" t="s">
        <v>233</v>
      </c>
      <c r="J99" t="s">
        <v>233</v>
      </c>
      <c r="K99" t="s">
        <v>233</v>
      </c>
      <c r="L99" t="s">
        <v>47</v>
      </c>
      <c r="M99" t="s">
        <v>47</v>
      </c>
      <c r="N99" s="27">
        <f>[14]TRAC_rates!F107</f>
        <v>158.81778101832623</v>
      </c>
      <c r="O99" s="27">
        <f>[14]TRAC_rates!G107</f>
        <v>158.81778101832623</v>
      </c>
      <c r="P99" s="27">
        <f>[14]TRAC_rates!H107</f>
        <v>158.81778101832623</v>
      </c>
      <c r="Q99" s="27">
        <f>[14]TRAC_rates!I107</f>
        <v>158.81778101832623</v>
      </c>
      <c r="R99" s="27">
        <f>[14]TRAC_rates!J107</f>
        <v>158.81778101832623</v>
      </c>
      <c r="S99" s="27">
        <f>[14]TRAC_rates!K107</f>
        <v>158.81778101832623</v>
      </c>
      <c r="T99" s="27">
        <f>[14]TRAC_rates!L107</f>
        <v>158.81778101832623</v>
      </c>
      <c r="V99" s="27">
        <f>[14]TRAC_rates!N107</f>
        <v>158.81778101832623</v>
      </c>
      <c r="W99" s="27">
        <f>[14]TRAC_rates!O107</f>
        <v>158.81778101832623</v>
      </c>
      <c r="X99" s="27">
        <f>[14]TRAC_rates!P107</f>
        <v>158.81778101832623</v>
      </c>
      <c r="Y99" s="27">
        <f>[14]TRAC_rates!Q107</f>
        <v>158.81778101832623</v>
      </c>
      <c r="Z99" s="27">
        <f>[14]TRAC_rates!R107</f>
        <v>158.81778101832623</v>
      </c>
      <c r="AA99" s="27">
        <f>[14]TRAC_rates!S107</f>
        <v>158.81778101832623</v>
      </c>
      <c r="AB99" s="27">
        <f>[14]TRAC_rates!T107</f>
        <v>158.81778101832623</v>
      </c>
      <c r="AD99" s="27">
        <f>[14]TRAC_rates!V107</f>
        <v>158.81778101832623</v>
      </c>
      <c r="AE99" s="27">
        <f>[14]TRAC_rates!W107</f>
        <v>158.81778101832623</v>
      </c>
      <c r="AF99" s="27">
        <f>[14]TRAC_rates!X107</f>
        <v>158.81778101832623</v>
      </c>
      <c r="AG99" s="27">
        <f>[14]TRAC_rates!Y107</f>
        <v>158.81778101832623</v>
      </c>
      <c r="AH99" s="27">
        <f>[14]TRAC_rates!Z107</f>
        <v>158.81778101832623</v>
      </c>
      <c r="AI99" s="27">
        <f>[14]TRAC_rates!AA107</f>
        <v>158.81778101832623</v>
      </c>
      <c r="AJ99" s="27">
        <f>[14]TRAC_rates!AB107</f>
        <v>158.81778101832623</v>
      </c>
      <c r="AN99" s="27">
        <f t="shared" si="565"/>
        <v>158.81778101832623</v>
      </c>
      <c r="AO99" s="27">
        <f t="shared" si="566"/>
        <v>158.81778101832623</v>
      </c>
      <c r="AP99" s="27">
        <f t="shared" si="567"/>
        <v>158.81778101832623</v>
      </c>
      <c r="AQ99" s="27">
        <f t="shared" si="568"/>
        <v>158.81778101832623</v>
      </c>
      <c r="AR99" s="27">
        <f t="shared" si="569"/>
        <v>158.81778101832623</v>
      </c>
      <c r="AS99" s="27">
        <f t="shared" si="570"/>
        <v>158.81778101832623</v>
      </c>
      <c r="AT99" s="27">
        <f t="shared" si="571"/>
        <v>158.81778101832623</v>
      </c>
      <c r="AV99" s="27">
        <f t="shared" si="572"/>
        <v>158.81778101832623</v>
      </c>
      <c r="AW99" s="27">
        <f t="shared" si="573"/>
        <v>158.81778101832623</v>
      </c>
      <c r="AX99" s="27">
        <f t="shared" si="574"/>
        <v>158.81778101832623</v>
      </c>
      <c r="AY99" s="27">
        <f t="shared" si="575"/>
        <v>158.81778101832623</v>
      </c>
      <c r="AZ99" s="27">
        <f t="shared" si="576"/>
        <v>158.81778101832623</v>
      </c>
      <c r="BA99" s="27">
        <f t="shared" si="577"/>
        <v>158.81778101832623</v>
      </c>
      <c r="BB99" s="27">
        <f t="shared" si="578"/>
        <v>158.81778101832623</v>
      </c>
      <c r="BD99" s="27">
        <f t="shared" si="579"/>
        <v>158.81778101832623</v>
      </c>
      <c r="BE99" s="27">
        <f t="shared" si="580"/>
        <v>158.81778101832623</v>
      </c>
      <c r="BF99" s="27">
        <f t="shared" si="581"/>
        <v>158.81778101832623</v>
      </c>
      <c r="BG99" s="27">
        <f t="shared" si="582"/>
        <v>158.81778101832623</v>
      </c>
      <c r="BH99" s="27">
        <f t="shared" si="583"/>
        <v>158.81778101832623</v>
      </c>
      <c r="BI99" s="27">
        <f t="shared" si="584"/>
        <v>158.81778101832623</v>
      </c>
      <c r="BJ99" s="27">
        <f t="shared" si="585"/>
        <v>158.81778101832623</v>
      </c>
      <c r="BN99" s="27">
        <f t="shared" si="586"/>
        <v>160.05934816311972</v>
      </c>
      <c r="BO99" s="27">
        <f t="shared" si="587"/>
        <v>160.05934816311972</v>
      </c>
      <c r="BP99" s="27">
        <f t="shared" si="588"/>
        <v>160.05934816311972</v>
      </c>
      <c r="BQ99" s="27">
        <f t="shared" si="589"/>
        <v>160.05934816311972</v>
      </c>
      <c r="BR99" s="27">
        <f t="shared" si="590"/>
        <v>160.05934816311972</v>
      </c>
      <c r="BS99" s="27">
        <f t="shared" si="591"/>
        <v>160.05934816311972</v>
      </c>
      <c r="BT99" s="27">
        <f t="shared" si="592"/>
        <v>160.05934816311972</v>
      </c>
      <c r="BV99" s="27">
        <f t="shared" si="593"/>
        <v>160.05934816311972</v>
      </c>
      <c r="BW99" s="27">
        <f t="shared" si="594"/>
        <v>160.05934816311972</v>
      </c>
      <c r="BX99" s="27">
        <f t="shared" si="595"/>
        <v>160.05934816311972</v>
      </c>
      <c r="BY99" s="27">
        <f t="shared" si="596"/>
        <v>160.05934816311972</v>
      </c>
      <c r="BZ99" s="27">
        <f t="shared" si="597"/>
        <v>160.05934816311972</v>
      </c>
      <c r="CA99" s="27">
        <f t="shared" si="598"/>
        <v>160.05934816311972</v>
      </c>
      <c r="CB99" s="27">
        <f t="shared" si="599"/>
        <v>160.05934816311972</v>
      </c>
      <c r="CD99" s="27">
        <f t="shared" si="600"/>
        <v>160.05934816311972</v>
      </c>
      <c r="CE99" s="27">
        <f t="shared" si="601"/>
        <v>160.05934816311972</v>
      </c>
      <c r="CF99" s="27">
        <f t="shared" si="602"/>
        <v>160.05934816311972</v>
      </c>
      <c r="CG99" s="27">
        <f t="shared" si="603"/>
        <v>160.05934816311972</v>
      </c>
      <c r="CH99" s="27">
        <f t="shared" si="604"/>
        <v>160.05934816311972</v>
      </c>
      <c r="CI99" s="27">
        <f t="shared" si="605"/>
        <v>160.05934816311972</v>
      </c>
      <c r="CJ99" s="27">
        <f t="shared" si="606"/>
        <v>160.05934816311972</v>
      </c>
      <c r="CN99" s="27">
        <f t="shared" si="607"/>
        <v>149.5715863218544</v>
      </c>
      <c r="CO99" s="27">
        <f t="shared" si="608"/>
        <v>149.5715863218544</v>
      </c>
      <c r="CP99" s="27">
        <f t="shared" si="609"/>
        <v>149.5715863218544</v>
      </c>
      <c r="CQ99" s="27">
        <f t="shared" si="610"/>
        <v>149.5715863218544</v>
      </c>
      <c r="CR99" s="27">
        <f t="shared" si="611"/>
        <v>149.5715863218544</v>
      </c>
      <c r="CS99" s="27">
        <f t="shared" si="612"/>
        <v>149.5715863218544</v>
      </c>
      <c r="CT99" s="27">
        <f t="shared" si="613"/>
        <v>149.5715863218544</v>
      </c>
      <c r="CV99" s="27">
        <f t="shared" si="614"/>
        <v>149.5715863218544</v>
      </c>
      <c r="CW99" s="27">
        <f t="shared" si="615"/>
        <v>149.5715863218544</v>
      </c>
      <c r="CX99" s="27">
        <f t="shared" si="616"/>
        <v>149.5715863218544</v>
      </c>
      <c r="CY99" s="27">
        <f t="shared" si="617"/>
        <v>149.5715863218544</v>
      </c>
      <c r="CZ99" s="27">
        <f t="shared" si="618"/>
        <v>149.5715863218544</v>
      </c>
      <c r="DA99" s="27">
        <f t="shared" si="619"/>
        <v>149.5715863218544</v>
      </c>
      <c r="DB99" s="27">
        <f t="shared" si="620"/>
        <v>149.5715863218544</v>
      </c>
      <c r="DD99" s="27">
        <f t="shared" si="621"/>
        <v>149.5715863218544</v>
      </c>
      <c r="DE99" s="27">
        <f t="shared" si="622"/>
        <v>149.5715863218544</v>
      </c>
      <c r="DF99" s="27">
        <f t="shared" si="623"/>
        <v>149.5715863218544</v>
      </c>
      <c r="DG99" s="27">
        <f t="shared" si="624"/>
        <v>149.5715863218544</v>
      </c>
      <c r="DH99" s="27">
        <f t="shared" si="625"/>
        <v>149.5715863218544</v>
      </c>
      <c r="DI99" s="27">
        <f t="shared" si="626"/>
        <v>149.5715863218544</v>
      </c>
      <c r="DJ99" s="27">
        <f t="shared" si="627"/>
        <v>149.5715863218544</v>
      </c>
      <c r="DN99" s="27">
        <f t="shared" si="628"/>
        <v>158.81778101832623</v>
      </c>
      <c r="DO99" s="27">
        <f t="shared" si="629"/>
        <v>158.81778101832623</v>
      </c>
      <c r="DP99" s="27">
        <f t="shared" si="630"/>
        <v>158.81778101832623</v>
      </c>
      <c r="DQ99" s="27">
        <f t="shared" si="631"/>
        <v>158.81778101832623</v>
      </c>
      <c r="DR99" s="27">
        <f t="shared" si="632"/>
        <v>158.81778101832623</v>
      </c>
      <c r="DS99" s="27">
        <f t="shared" si="633"/>
        <v>158.81778101832623</v>
      </c>
      <c r="DT99" s="27">
        <f t="shared" si="634"/>
        <v>158.81778101832623</v>
      </c>
      <c r="DV99" s="27">
        <f t="shared" si="635"/>
        <v>158.81778101832623</v>
      </c>
      <c r="DW99" s="27">
        <f t="shared" si="636"/>
        <v>158.81778101832623</v>
      </c>
      <c r="DX99" s="27">
        <f t="shared" si="637"/>
        <v>158.81778101832623</v>
      </c>
      <c r="DY99" s="27">
        <f t="shared" si="638"/>
        <v>158.81778101832623</v>
      </c>
      <c r="DZ99" s="27">
        <f t="shared" si="639"/>
        <v>158.81778101832623</v>
      </c>
      <c r="EA99" s="27">
        <f t="shared" si="640"/>
        <v>158.81778101832623</v>
      </c>
      <c r="EB99" s="27">
        <f t="shared" si="641"/>
        <v>158.81778101832623</v>
      </c>
      <c r="ED99" s="27">
        <f t="shared" si="642"/>
        <v>158.81778101832623</v>
      </c>
      <c r="EE99" s="27">
        <f t="shared" si="643"/>
        <v>158.81778101832623</v>
      </c>
      <c r="EF99" s="27">
        <f t="shared" si="644"/>
        <v>158.81778101832623</v>
      </c>
      <c r="EG99" s="27">
        <f t="shared" si="645"/>
        <v>158.81778101832623</v>
      </c>
      <c r="EH99" s="27">
        <f t="shared" si="646"/>
        <v>158.81778101832623</v>
      </c>
      <c r="EI99" s="27">
        <f t="shared" si="647"/>
        <v>158.81778101832623</v>
      </c>
      <c r="EJ99" s="27">
        <f t="shared" si="648"/>
        <v>158.81778101832623</v>
      </c>
      <c r="EN99" s="27">
        <f t="shared" si="649"/>
        <v>160.05934816311972</v>
      </c>
      <c r="EO99" s="27">
        <f t="shared" si="650"/>
        <v>160.05934816311972</v>
      </c>
      <c r="EP99" s="27">
        <f t="shared" si="651"/>
        <v>160.05934816311972</v>
      </c>
      <c r="EQ99" s="27">
        <f t="shared" si="652"/>
        <v>160.05934816311972</v>
      </c>
      <c r="ER99" s="27">
        <f t="shared" si="653"/>
        <v>160.05934816311972</v>
      </c>
      <c r="ES99" s="27">
        <f t="shared" si="654"/>
        <v>160.05934816311972</v>
      </c>
      <c r="ET99" s="27">
        <f t="shared" si="655"/>
        <v>160.05934816311972</v>
      </c>
      <c r="EV99" s="27">
        <f t="shared" si="656"/>
        <v>160.05934816311972</v>
      </c>
      <c r="EW99" s="27">
        <f t="shared" si="657"/>
        <v>160.05934816311972</v>
      </c>
      <c r="EX99" s="27">
        <f t="shared" si="658"/>
        <v>160.05934816311972</v>
      </c>
      <c r="EY99" s="27">
        <f t="shared" si="659"/>
        <v>160.05934816311972</v>
      </c>
      <c r="EZ99" s="27">
        <f t="shared" si="660"/>
        <v>160.05934816311972</v>
      </c>
      <c r="FA99" s="27">
        <f t="shared" si="661"/>
        <v>160.05934816311972</v>
      </c>
      <c r="FB99" s="27">
        <f t="shared" si="662"/>
        <v>160.05934816311972</v>
      </c>
      <c r="FD99" s="27">
        <f t="shared" si="663"/>
        <v>160.05934816311972</v>
      </c>
      <c r="FE99" s="27">
        <f t="shared" si="664"/>
        <v>160.05934816311972</v>
      </c>
      <c r="FF99" s="27">
        <f t="shared" si="665"/>
        <v>160.05934816311972</v>
      </c>
      <c r="FG99" s="27">
        <f t="shared" si="666"/>
        <v>160.05934816311972</v>
      </c>
      <c r="FH99" s="27">
        <f t="shared" si="667"/>
        <v>160.05934816311972</v>
      </c>
      <c r="FI99" s="27">
        <f t="shared" si="668"/>
        <v>160.05934816311972</v>
      </c>
      <c r="FJ99" s="27">
        <f t="shared" si="669"/>
        <v>160.05934816311972</v>
      </c>
      <c r="FN99" s="27">
        <f t="shared" si="670"/>
        <v>149.5715863218544</v>
      </c>
      <c r="FO99" s="27">
        <f t="shared" si="671"/>
        <v>149.5715863218544</v>
      </c>
      <c r="FP99" s="27">
        <f t="shared" si="672"/>
        <v>149.5715863218544</v>
      </c>
      <c r="FQ99" s="27">
        <f t="shared" si="673"/>
        <v>149.5715863218544</v>
      </c>
      <c r="FR99" s="27">
        <f t="shared" si="674"/>
        <v>149.5715863218544</v>
      </c>
      <c r="FS99" s="27">
        <f t="shared" si="675"/>
        <v>149.5715863218544</v>
      </c>
      <c r="FT99" s="27">
        <f t="shared" si="676"/>
        <v>149.5715863218544</v>
      </c>
      <c r="FV99" s="27">
        <f t="shared" si="677"/>
        <v>149.5715863218544</v>
      </c>
      <c r="FW99" s="27">
        <f t="shared" si="678"/>
        <v>149.5715863218544</v>
      </c>
      <c r="FX99" s="27">
        <f t="shared" si="679"/>
        <v>149.5715863218544</v>
      </c>
      <c r="FY99" s="27">
        <f t="shared" si="680"/>
        <v>149.5715863218544</v>
      </c>
      <c r="FZ99" s="27">
        <f t="shared" si="681"/>
        <v>149.5715863218544</v>
      </c>
      <c r="GA99" s="27">
        <f t="shared" si="682"/>
        <v>149.5715863218544</v>
      </c>
      <c r="GB99" s="27">
        <f t="shared" si="683"/>
        <v>149.5715863218544</v>
      </c>
      <c r="GD99" s="27">
        <f t="shared" si="684"/>
        <v>149.5715863218544</v>
      </c>
      <c r="GE99" s="27">
        <f t="shared" si="685"/>
        <v>149.5715863218544</v>
      </c>
      <c r="GF99" s="27">
        <f t="shared" si="686"/>
        <v>149.5715863218544</v>
      </c>
      <c r="GG99" s="27">
        <f t="shared" si="687"/>
        <v>149.5715863218544</v>
      </c>
      <c r="GH99" s="27">
        <f t="shared" si="688"/>
        <v>149.5715863218544</v>
      </c>
      <c r="GI99" s="27">
        <f t="shared" si="689"/>
        <v>149.5715863218544</v>
      </c>
      <c r="GJ99" s="27">
        <f t="shared" si="690"/>
        <v>149.5715863218544</v>
      </c>
      <c r="GN99" s="27">
        <f t="shared" si="691"/>
        <v>158.81778101832623</v>
      </c>
      <c r="GO99" s="27">
        <f t="shared" si="692"/>
        <v>158.81778101832623</v>
      </c>
      <c r="GP99" s="27">
        <f t="shared" si="693"/>
        <v>158.81778101832623</v>
      </c>
      <c r="GQ99" s="27">
        <f t="shared" si="694"/>
        <v>158.81778101832623</v>
      </c>
      <c r="GR99" s="27">
        <f t="shared" si="695"/>
        <v>158.81778101832623</v>
      </c>
      <c r="GS99" s="27">
        <f t="shared" si="696"/>
        <v>158.81778101832623</v>
      </c>
      <c r="GT99" s="27">
        <f t="shared" si="697"/>
        <v>158.81778101832623</v>
      </c>
      <c r="GV99" s="27">
        <f t="shared" si="698"/>
        <v>158.81778101832623</v>
      </c>
      <c r="GW99" s="27">
        <f t="shared" si="699"/>
        <v>158.81778101832623</v>
      </c>
      <c r="GX99" s="27">
        <f t="shared" si="700"/>
        <v>158.81778101832623</v>
      </c>
      <c r="GY99" s="27">
        <f t="shared" si="701"/>
        <v>158.81778101832623</v>
      </c>
      <c r="GZ99" s="27">
        <f t="shared" si="702"/>
        <v>158.81778101832623</v>
      </c>
      <c r="HA99" s="27">
        <f t="shared" si="703"/>
        <v>158.81778101832623</v>
      </c>
      <c r="HB99" s="27">
        <f t="shared" si="704"/>
        <v>158.81778101832623</v>
      </c>
      <c r="HD99" s="27">
        <f t="shared" si="705"/>
        <v>158.81778101832623</v>
      </c>
      <c r="HE99" s="27">
        <f t="shared" si="706"/>
        <v>158.81778101832623</v>
      </c>
      <c r="HF99" s="27">
        <f t="shared" si="707"/>
        <v>158.81778101832623</v>
      </c>
      <c r="HG99" s="27">
        <f t="shared" si="708"/>
        <v>158.81778101832623</v>
      </c>
      <c r="HH99" s="27">
        <f t="shared" si="709"/>
        <v>158.81778101832623</v>
      </c>
      <c r="HI99" s="27">
        <f t="shared" si="710"/>
        <v>158.81778101832623</v>
      </c>
      <c r="HJ99" s="27">
        <f t="shared" si="711"/>
        <v>158.81778101832623</v>
      </c>
      <c r="HN99" s="27">
        <f t="shared" si="712"/>
        <v>158.81778101832623</v>
      </c>
      <c r="HO99" s="27">
        <f t="shared" si="713"/>
        <v>158.81778101832623</v>
      </c>
      <c r="HP99" s="27">
        <f t="shared" si="714"/>
        <v>158.81778101832623</v>
      </c>
      <c r="HQ99" s="27">
        <f t="shared" si="715"/>
        <v>158.81778101832623</v>
      </c>
      <c r="HR99" s="27">
        <f t="shared" si="716"/>
        <v>158.81778101832623</v>
      </c>
      <c r="HS99" s="27">
        <f t="shared" si="717"/>
        <v>158.81778101832623</v>
      </c>
      <c r="HT99" s="27">
        <f t="shared" si="718"/>
        <v>158.81778101832623</v>
      </c>
      <c r="HV99" s="27">
        <f t="shared" si="719"/>
        <v>158.81778101832623</v>
      </c>
      <c r="HW99" s="27">
        <f t="shared" si="720"/>
        <v>158.81778101832623</v>
      </c>
      <c r="HX99" s="27">
        <f t="shared" si="721"/>
        <v>158.81778101832623</v>
      </c>
      <c r="HY99" s="27">
        <f t="shared" si="722"/>
        <v>158.81778101832623</v>
      </c>
      <c r="HZ99" s="27">
        <f t="shared" si="723"/>
        <v>158.81778101832623</v>
      </c>
      <c r="IA99" s="27">
        <f t="shared" si="724"/>
        <v>158.81778101832623</v>
      </c>
      <c r="IB99" s="27">
        <f t="shared" si="725"/>
        <v>158.81778101832623</v>
      </c>
      <c r="ID99" s="27">
        <f t="shared" si="726"/>
        <v>158.81778101832623</v>
      </c>
      <c r="IE99" s="27">
        <f t="shared" si="727"/>
        <v>158.81778101832623</v>
      </c>
      <c r="IF99" s="27">
        <f t="shared" si="728"/>
        <v>158.81778101832623</v>
      </c>
      <c r="IG99" s="27">
        <f t="shared" si="729"/>
        <v>158.81778101832623</v>
      </c>
      <c r="IH99" s="27">
        <f t="shared" si="730"/>
        <v>158.81778101832623</v>
      </c>
      <c r="II99" s="27">
        <f t="shared" si="731"/>
        <v>158.81778101832623</v>
      </c>
      <c r="IJ99" s="27">
        <f t="shared" si="732"/>
        <v>158.81778101832623</v>
      </c>
      <c r="IN99" s="27">
        <f t="shared" si="733"/>
        <v>160.05934816311972</v>
      </c>
      <c r="IO99" s="27">
        <f t="shared" si="734"/>
        <v>160.05934816311972</v>
      </c>
      <c r="IP99" s="27">
        <f t="shared" si="735"/>
        <v>160.05934816311972</v>
      </c>
      <c r="IQ99" s="27">
        <f t="shared" si="736"/>
        <v>160.05934816311972</v>
      </c>
      <c r="IR99" s="27">
        <f t="shared" si="737"/>
        <v>160.05934816311972</v>
      </c>
      <c r="IS99" s="27">
        <f t="shared" si="738"/>
        <v>160.05934816311972</v>
      </c>
      <c r="IT99" s="27">
        <f t="shared" si="739"/>
        <v>160.05934816311972</v>
      </c>
      <c r="IV99" s="27">
        <f t="shared" si="740"/>
        <v>160.05934816311972</v>
      </c>
      <c r="IW99" s="27">
        <f t="shared" si="741"/>
        <v>160.05934816311972</v>
      </c>
      <c r="IX99" s="27">
        <f t="shared" si="742"/>
        <v>160.05934816311972</v>
      </c>
      <c r="IY99" s="27">
        <f t="shared" si="743"/>
        <v>160.05934816311972</v>
      </c>
      <c r="IZ99" s="27">
        <f t="shared" si="744"/>
        <v>160.05934816311972</v>
      </c>
      <c r="JA99" s="27">
        <f t="shared" si="745"/>
        <v>160.05934816311972</v>
      </c>
      <c r="JB99" s="27">
        <f t="shared" si="746"/>
        <v>160.05934816311972</v>
      </c>
      <c r="JD99" s="27">
        <f t="shared" si="747"/>
        <v>160.05934816311972</v>
      </c>
      <c r="JE99" s="27">
        <f t="shared" si="748"/>
        <v>160.05934816311972</v>
      </c>
      <c r="JF99" s="27">
        <f t="shared" si="749"/>
        <v>160.05934816311972</v>
      </c>
      <c r="JG99" s="27">
        <f t="shared" si="750"/>
        <v>160.05934816311972</v>
      </c>
      <c r="JH99" s="27">
        <f t="shared" si="751"/>
        <v>160.05934816311972</v>
      </c>
      <c r="JI99" s="27">
        <f t="shared" si="752"/>
        <v>160.05934816311972</v>
      </c>
      <c r="JJ99" s="27">
        <f t="shared" si="753"/>
        <v>160.05934816311972</v>
      </c>
      <c r="JN99" s="27">
        <f t="shared" si="754"/>
        <v>149.5715863218544</v>
      </c>
      <c r="JO99" s="27">
        <f t="shared" si="755"/>
        <v>149.5715863218544</v>
      </c>
      <c r="JP99" s="27">
        <f t="shared" si="756"/>
        <v>149.5715863218544</v>
      </c>
      <c r="JQ99" s="27">
        <f t="shared" si="757"/>
        <v>149.5715863218544</v>
      </c>
      <c r="JR99" s="27">
        <f t="shared" si="758"/>
        <v>149.5715863218544</v>
      </c>
      <c r="JS99" s="27">
        <f t="shared" si="759"/>
        <v>149.5715863218544</v>
      </c>
      <c r="JT99" s="27">
        <f t="shared" si="760"/>
        <v>149.5715863218544</v>
      </c>
      <c r="JV99" s="27">
        <f t="shared" si="761"/>
        <v>149.5715863218544</v>
      </c>
      <c r="JW99" s="27">
        <f t="shared" si="762"/>
        <v>149.5715863218544</v>
      </c>
      <c r="JX99" s="27">
        <f t="shared" si="763"/>
        <v>149.5715863218544</v>
      </c>
      <c r="JY99" s="27">
        <f t="shared" si="764"/>
        <v>149.5715863218544</v>
      </c>
      <c r="JZ99" s="27">
        <f t="shared" si="765"/>
        <v>149.5715863218544</v>
      </c>
      <c r="KA99" s="27">
        <f t="shared" si="766"/>
        <v>149.5715863218544</v>
      </c>
      <c r="KB99" s="27">
        <f t="shared" si="767"/>
        <v>149.5715863218544</v>
      </c>
      <c r="KD99" s="27">
        <f t="shared" si="768"/>
        <v>149.5715863218544</v>
      </c>
      <c r="KE99" s="27">
        <f t="shared" si="769"/>
        <v>149.5715863218544</v>
      </c>
      <c r="KF99" s="27">
        <f t="shared" si="770"/>
        <v>149.5715863218544</v>
      </c>
      <c r="KG99" s="27">
        <f t="shared" si="771"/>
        <v>149.5715863218544</v>
      </c>
      <c r="KH99" s="27">
        <f t="shared" si="772"/>
        <v>149.5715863218544</v>
      </c>
      <c r="KI99" s="27">
        <f t="shared" si="773"/>
        <v>149.5715863218544</v>
      </c>
      <c r="KJ99" s="27">
        <f t="shared" si="774"/>
        <v>149.5715863218544</v>
      </c>
    </row>
    <row r="100" spans="1:296" x14ac:dyDescent="0.35">
      <c r="A100" s="33" t="s">
        <v>117</v>
      </c>
      <c r="B100" s="33"/>
      <c r="C100" s="33" t="s">
        <v>89</v>
      </c>
      <c r="D100" s="33"/>
      <c r="E100" s="33"/>
      <c r="F100" t="s">
        <v>233</v>
      </c>
      <c r="G100" t="s">
        <v>233</v>
      </c>
      <c r="H100" t="s">
        <v>233</v>
      </c>
      <c r="I100" t="s">
        <v>233</v>
      </c>
      <c r="J100" t="s">
        <v>233</v>
      </c>
      <c r="K100" t="s">
        <v>233</v>
      </c>
      <c r="L100" t="s">
        <v>233</v>
      </c>
      <c r="M100" t="s">
        <v>233</v>
      </c>
      <c r="N100" s="27">
        <f>[14]TRAC_rates!F108</f>
        <v>0</v>
      </c>
      <c r="O100" s="27">
        <f>[14]TRAC_rates!G108</f>
        <v>0</v>
      </c>
      <c r="P100" s="27">
        <f>[14]TRAC_rates!H108</f>
        <v>0</v>
      </c>
      <c r="Q100" s="27">
        <f>[14]TRAC_rates!I108</f>
        <v>0</v>
      </c>
      <c r="R100" s="27">
        <f>[14]TRAC_rates!J108</f>
        <v>0</v>
      </c>
      <c r="S100" s="27">
        <f>[14]TRAC_rates!K108</f>
        <v>0</v>
      </c>
      <c r="T100" s="27">
        <f>[14]TRAC_rates!L108</f>
        <v>0</v>
      </c>
      <c r="V100" s="27">
        <f>[14]TRAC_rates!N108</f>
        <v>0</v>
      </c>
      <c r="W100" s="27">
        <f>[14]TRAC_rates!O108</f>
        <v>0</v>
      </c>
      <c r="X100" s="27">
        <f>[14]TRAC_rates!P108</f>
        <v>0</v>
      </c>
      <c r="Y100" s="27">
        <f>[14]TRAC_rates!Q108</f>
        <v>0</v>
      </c>
      <c r="Z100" s="27">
        <f>[14]TRAC_rates!R108</f>
        <v>0</v>
      </c>
      <c r="AA100" s="27">
        <f>[14]TRAC_rates!S108</f>
        <v>0</v>
      </c>
      <c r="AB100" s="27">
        <f>[14]TRAC_rates!T108</f>
        <v>0</v>
      </c>
      <c r="AD100" s="27">
        <f>[14]TRAC_rates!V108</f>
        <v>0</v>
      </c>
      <c r="AE100" s="27">
        <f>[14]TRAC_rates!W108</f>
        <v>0</v>
      </c>
      <c r="AF100" s="27">
        <f>[14]TRAC_rates!X108</f>
        <v>0</v>
      </c>
      <c r="AG100" s="27">
        <f>[14]TRAC_rates!Y108</f>
        <v>0</v>
      </c>
      <c r="AH100" s="27">
        <f>[14]TRAC_rates!Z108</f>
        <v>0</v>
      </c>
      <c r="AI100" s="27">
        <f>[14]TRAC_rates!AA108</f>
        <v>0</v>
      </c>
      <c r="AJ100" s="27">
        <f>[14]TRAC_rates!AB108</f>
        <v>0</v>
      </c>
      <c r="AN100" s="27">
        <f t="shared" si="565"/>
        <v>0</v>
      </c>
      <c r="AO100" s="27">
        <f t="shared" si="566"/>
        <v>0</v>
      </c>
      <c r="AP100" s="27">
        <f t="shared" si="567"/>
        <v>0</v>
      </c>
      <c r="AQ100" s="27">
        <f t="shared" si="568"/>
        <v>0</v>
      </c>
      <c r="AR100" s="27">
        <f t="shared" si="569"/>
        <v>0</v>
      </c>
      <c r="AS100" s="27">
        <f t="shared" si="570"/>
        <v>0</v>
      </c>
      <c r="AT100" s="27">
        <f t="shared" si="571"/>
        <v>0</v>
      </c>
      <c r="AV100" s="27">
        <f t="shared" si="572"/>
        <v>0</v>
      </c>
      <c r="AW100" s="27">
        <f t="shared" si="573"/>
        <v>0</v>
      </c>
      <c r="AX100" s="27">
        <f t="shared" si="574"/>
        <v>0</v>
      </c>
      <c r="AY100" s="27">
        <f t="shared" si="575"/>
        <v>0</v>
      </c>
      <c r="AZ100" s="27">
        <f t="shared" si="576"/>
        <v>0</v>
      </c>
      <c r="BA100" s="27">
        <f t="shared" si="577"/>
        <v>0</v>
      </c>
      <c r="BB100" s="27">
        <f t="shared" si="578"/>
        <v>0</v>
      </c>
      <c r="BD100" s="27">
        <f t="shared" si="579"/>
        <v>0</v>
      </c>
      <c r="BE100" s="27">
        <f t="shared" si="580"/>
        <v>0</v>
      </c>
      <c r="BF100" s="27">
        <f t="shared" si="581"/>
        <v>0</v>
      </c>
      <c r="BG100" s="27">
        <f t="shared" si="582"/>
        <v>0</v>
      </c>
      <c r="BH100" s="27">
        <f t="shared" si="583"/>
        <v>0</v>
      </c>
      <c r="BI100" s="27">
        <f t="shared" si="584"/>
        <v>0</v>
      </c>
      <c r="BJ100" s="27">
        <f t="shared" si="585"/>
        <v>0</v>
      </c>
      <c r="BN100" s="27">
        <f t="shared" si="586"/>
        <v>0</v>
      </c>
      <c r="BO100" s="27">
        <f t="shared" si="587"/>
        <v>0</v>
      </c>
      <c r="BP100" s="27">
        <f t="shared" si="588"/>
        <v>0</v>
      </c>
      <c r="BQ100" s="27">
        <f t="shared" si="589"/>
        <v>0</v>
      </c>
      <c r="BR100" s="27">
        <f t="shared" si="590"/>
        <v>0</v>
      </c>
      <c r="BS100" s="27">
        <f t="shared" si="591"/>
        <v>0</v>
      </c>
      <c r="BT100" s="27">
        <f t="shared" si="592"/>
        <v>0</v>
      </c>
      <c r="BV100" s="27">
        <f t="shared" si="593"/>
        <v>0</v>
      </c>
      <c r="BW100" s="27">
        <f t="shared" si="594"/>
        <v>0</v>
      </c>
      <c r="BX100" s="27">
        <f t="shared" si="595"/>
        <v>0</v>
      </c>
      <c r="BY100" s="27">
        <f t="shared" si="596"/>
        <v>0</v>
      </c>
      <c r="BZ100" s="27">
        <f t="shared" si="597"/>
        <v>0</v>
      </c>
      <c r="CA100" s="27">
        <f t="shared" si="598"/>
        <v>0</v>
      </c>
      <c r="CB100" s="27">
        <f t="shared" si="599"/>
        <v>0</v>
      </c>
      <c r="CD100" s="27">
        <f t="shared" si="600"/>
        <v>0</v>
      </c>
      <c r="CE100" s="27">
        <f t="shared" si="601"/>
        <v>0</v>
      </c>
      <c r="CF100" s="27">
        <f t="shared" si="602"/>
        <v>0</v>
      </c>
      <c r="CG100" s="27">
        <f t="shared" si="603"/>
        <v>0</v>
      </c>
      <c r="CH100" s="27">
        <f t="shared" si="604"/>
        <v>0</v>
      </c>
      <c r="CI100" s="27">
        <f t="shared" si="605"/>
        <v>0</v>
      </c>
      <c r="CJ100" s="27">
        <f t="shared" si="606"/>
        <v>0</v>
      </c>
      <c r="CN100" s="27">
        <f t="shared" si="607"/>
        <v>0</v>
      </c>
      <c r="CO100" s="27">
        <f t="shared" si="608"/>
        <v>0</v>
      </c>
      <c r="CP100" s="27">
        <f t="shared" si="609"/>
        <v>0</v>
      </c>
      <c r="CQ100" s="27">
        <f t="shared" si="610"/>
        <v>0</v>
      </c>
      <c r="CR100" s="27">
        <f t="shared" si="611"/>
        <v>0</v>
      </c>
      <c r="CS100" s="27">
        <f t="shared" si="612"/>
        <v>0</v>
      </c>
      <c r="CT100" s="27">
        <f t="shared" si="613"/>
        <v>0</v>
      </c>
      <c r="CV100" s="27">
        <f t="shared" si="614"/>
        <v>0</v>
      </c>
      <c r="CW100" s="27">
        <f t="shared" si="615"/>
        <v>0</v>
      </c>
      <c r="CX100" s="27">
        <f t="shared" si="616"/>
        <v>0</v>
      </c>
      <c r="CY100" s="27">
        <f t="shared" si="617"/>
        <v>0</v>
      </c>
      <c r="CZ100" s="27">
        <f t="shared" si="618"/>
        <v>0</v>
      </c>
      <c r="DA100" s="27">
        <f t="shared" si="619"/>
        <v>0</v>
      </c>
      <c r="DB100" s="27">
        <f t="shared" si="620"/>
        <v>0</v>
      </c>
      <c r="DD100" s="27">
        <f t="shared" si="621"/>
        <v>0</v>
      </c>
      <c r="DE100" s="27">
        <f t="shared" si="622"/>
        <v>0</v>
      </c>
      <c r="DF100" s="27">
        <f t="shared" si="623"/>
        <v>0</v>
      </c>
      <c r="DG100" s="27">
        <f t="shared" si="624"/>
        <v>0</v>
      </c>
      <c r="DH100" s="27">
        <f t="shared" si="625"/>
        <v>0</v>
      </c>
      <c r="DI100" s="27">
        <f t="shared" si="626"/>
        <v>0</v>
      </c>
      <c r="DJ100" s="27">
        <f t="shared" si="627"/>
        <v>0</v>
      </c>
      <c r="DN100" s="27">
        <f t="shared" si="628"/>
        <v>0</v>
      </c>
      <c r="DO100" s="27">
        <f t="shared" si="629"/>
        <v>0</v>
      </c>
      <c r="DP100" s="27">
        <f t="shared" si="630"/>
        <v>0</v>
      </c>
      <c r="DQ100" s="27">
        <f t="shared" si="631"/>
        <v>0</v>
      </c>
      <c r="DR100" s="27">
        <f t="shared" si="632"/>
        <v>0</v>
      </c>
      <c r="DS100" s="27">
        <f t="shared" si="633"/>
        <v>0</v>
      </c>
      <c r="DT100" s="27">
        <f t="shared" si="634"/>
        <v>0</v>
      </c>
      <c r="DV100" s="27">
        <f t="shared" si="635"/>
        <v>0</v>
      </c>
      <c r="DW100" s="27">
        <f t="shared" si="636"/>
        <v>0</v>
      </c>
      <c r="DX100" s="27">
        <f t="shared" si="637"/>
        <v>0</v>
      </c>
      <c r="DY100" s="27">
        <f t="shared" si="638"/>
        <v>0</v>
      </c>
      <c r="DZ100" s="27">
        <f t="shared" si="639"/>
        <v>0</v>
      </c>
      <c r="EA100" s="27">
        <f t="shared" si="640"/>
        <v>0</v>
      </c>
      <c r="EB100" s="27">
        <f t="shared" si="641"/>
        <v>0</v>
      </c>
      <c r="ED100" s="27">
        <f t="shared" si="642"/>
        <v>0</v>
      </c>
      <c r="EE100" s="27">
        <f t="shared" si="643"/>
        <v>0</v>
      </c>
      <c r="EF100" s="27">
        <f t="shared" si="644"/>
        <v>0</v>
      </c>
      <c r="EG100" s="27">
        <f t="shared" si="645"/>
        <v>0</v>
      </c>
      <c r="EH100" s="27">
        <f t="shared" si="646"/>
        <v>0</v>
      </c>
      <c r="EI100" s="27">
        <f t="shared" si="647"/>
        <v>0</v>
      </c>
      <c r="EJ100" s="27">
        <f t="shared" si="648"/>
        <v>0</v>
      </c>
      <c r="EN100" s="27">
        <f t="shared" si="649"/>
        <v>0</v>
      </c>
      <c r="EO100" s="27">
        <f t="shared" si="650"/>
        <v>0</v>
      </c>
      <c r="EP100" s="27">
        <f t="shared" si="651"/>
        <v>0</v>
      </c>
      <c r="EQ100" s="27">
        <f t="shared" si="652"/>
        <v>0</v>
      </c>
      <c r="ER100" s="27">
        <f t="shared" si="653"/>
        <v>0</v>
      </c>
      <c r="ES100" s="27">
        <f t="shared" si="654"/>
        <v>0</v>
      </c>
      <c r="ET100" s="27">
        <f t="shared" si="655"/>
        <v>0</v>
      </c>
      <c r="EV100" s="27">
        <f t="shared" si="656"/>
        <v>0</v>
      </c>
      <c r="EW100" s="27">
        <f t="shared" si="657"/>
        <v>0</v>
      </c>
      <c r="EX100" s="27">
        <f t="shared" si="658"/>
        <v>0</v>
      </c>
      <c r="EY100" s="27">
        <f t="shared" si="659"/>
        <v>0</v>
      </c>
      <c r="EZ100" s="27">
        <f t="shared" si="660"/>
        <v>0</v>
      </c>
      <c r="FA100" s="27">
        <f t="shared" si="661"/>
        <v>0</v>
      </c>
      <c r="FB100" s="27">
        <f t="shared" si="662"/>
        <v>0</v>
      </c>
      <c r="FD100" s="27">
        <f t="shared" si="663"/>
        <v>0</v>
      </c>
      <c r="FE100" s="27">
        <f t="shared" si="664"/>
        <v>0</v>
      </c>
      <c r="FF100" s="27">
        <f t="shared" si="665"/>
        <v>0</v>
      </c>
      <c r="FG100" s="27">
        <f t="shared" si="666"/>
        <v>0</v>
      </c>
      <c r="FH100" s="27">
        <f t="shared" si="667"/>
        <v>0</v>
      </c>
      <c r="FI100" s="27">
        <f t="shared" si="668"/>
        <v>0</v>
      </c>
      <c r="FJ100" s="27">
        <f t="shared" si="669"/>
        <v>0</v>
      </c>
      <c r="FN100" s="27">
        <f t="shared" si="670"/>
        <v>0</v>
      </c>
      <c r="FO100" s="27">
        <f t="shared" si="671"/>
        <v>0</v>
      </c>
      <c r="FP100" s="27">
        <f t="shared" si="672"/>
        <v>0</v>
      </c>
      <c r="FQ100" s="27">
        <f t="shared" si="673"/>
        <v>0</v>
      </c>
      <c r="FR100" s="27">
        <f t="shared" si="674"/>
        <v>0</v>
      </c>
      <c r="FS100" s="27">
        <f t="shared" si="675"/>
        <v>0</v>
      </c>
      <c r="FT100" s="27">
        <f t="shared" si="676"/>
        <v>0</v>
      </c>
      <c r="FV100" s="27">
        <f t="shared" si="677"/>
        <v>0</v>
      </c>
      <c r="FW100" s="27">
        <f t="shared" si="678"/>
        <v>0</v>
      </c>
      <c r="FX100" s="27">
        <f t="shared" si="679"/>
        <v>0</v>
      </c>
      <c r="FY100" s="27">
        <f t="shared" si="680"/>
        <v>0</v>
      </c>
      <c r="FZ100" s="27">
        <f t="shared" si="681"/>
        <v>0</v>
      </c>
      <c r="GA100" s="27">
        <f t="shared" si="682"/>
        <v>0</v>
      </c>
      <c r="GB100" s="27">
        <f t="shared" si="683"/>
        <v>0</v>
      </c>
      <c r="GD100" s="27">
        <f t="shared" si="684"/>
        <v>0</v>
      </c>
      <c r="GE100" s="27">
        <f t="shared" si="685"/>
        <v>0</v>
      </c>
      <c r="GF100" s="27">
        <f t="shared" si="686"/>
        <v>0</v>
      </c>
      <c r="GG100" s="27">
        <f t="shared" si="687"/>
        <v>0</v>
      </c>
      <c r="GH100" s="27">
        <f t="shared" si="688"/>
        <v>0</v>
      </c>
      <c r="GI100" s="27">
        <f t="shared" si="689"/>
        <v>0</v>
      </c>
      <c r="GJ100" s="27">
        <f t="shared" si="690"/>
        <v>0</v>
      </c>
      <c r="GN100" s="27">
        <f t="shared" si="691"/>
        <v>0</v>
      </c>
      <c r="GO100" s="27">
        <f t="shared" si="692"/>
        <v>0</v>
      </c>
      <c r="GP100" s="27">
        <f t="shared" si="693"/>
        <v>0</v>
      </c>
      <c r="GQ100" s="27">
        <f t="shared" si="694"/>
        <v>0</v>
      </c>
      <c r="GR100" s="27">
        <f t="shared" si="695"/>
        <v>0</v>
      </c>
      <c r="GS100" s="27">
        <f t="shared" si="696"/>
        <v>0</v>
      </c>
      <c r="GT100" s="27">
        <f t="shared" si="697"/>
        <v>0</v>
      </c>
      <c r="GV100" s="27">
        <f t="shared" si="698"/>
        <v>0</v>
      </c>
      <c r="GW100" s="27">
        <f t="shared" si="699"/>
        <v>0</v>
      </c>
      <c r="GX100" s="27">
        <f t="shared" si="700"/>
        <v>0</v>
      </c>
      <c r="GY100" s="27">
        <f t="shared" si="701"/>
        <v>0</v>
      </c>
      <c r="GZ100" s="27">
        <f t="shared" si="702"/>
        <v>0</v>
      </c>
      <c r="HA100" s="27">
        <f t="shared" si="703"/>
        <v>0</v>
      </c>
      <c r="HB100" s="27">
        <f t="shared" si="704"/>
        <v>0</v>
      </c>
      <c r="HD100" s="27">
        <f t="shared" si="705"/>
        <v>0</v>
      </c>
      <c r="HE100" s="27">
        <f t="shared" si="706"/>
        <v>0</v>
      </c>
      <c r="HF100" s="27">
        <f t="shared" si="707"/>
        <v>0</v>
      </c>
      <c r="HG100" s="27">
        <f t="shared" si="708"/>
        <v>0</v>
      </c>
      <c r="HH100" s="27">
        <f t="shared" si="709"/>
        <v>0</v>
      </c>
      <c r="HI100" s="27">
        <f t="shared" si="710"/>
        <v>0</v>
      </c>
      <c r="HJ100" s="27">
        <f t="shared" si="711"/>
        <v>0</v>
      </c>
      <c r="HN100" s="27">
        <f t="shared" si="712"/>
        <v>0</v>
      </c>
      <c r="HO100" s="27">
        <f t="shared" si="713"/>
        <v>0</v>
      </c>
      <c r="HP100" s="27">
        <f t="shared" si="714"/>
        <v>0</v>
      </c>
      <c r="HQ100" s="27">
        <f t="shared" si="715"/>
        <v>0</v>
      </c>
      <c r="HR100" s="27">
        <f t="shared" si="716"/>
        <v>0</v>
      </c>
      <c r="HS100" s="27">
        <f t="shared" si="717"/>
        <v>0</v>
      </c>
      <c r="HT100" s="27">
        <f t="shared" si="718"/>
        <v>0</v>
      </c>
      <c r="HV100" s="27">
        <f t="shared" si="719"/>
        <v>0</v>
      </c>
      <c r="HW100" s="27">
        <f t="shared" si="720"/>
        <v>0</v>
      </c>
      <c r="HX100" s="27">
        <f t="shared" si="721"/>
        <v>0</v>
      </c>
      <c r="HY100" s="27">
        <f t="shared" si="722"/>
        <v>0</v>
      </c>
      <c r="HZ100" s="27">
        <f t="shared" si="723"/>
        <v>0</v>
      </c>
      <c r="IA100" s="27">
        <f t="shared" si="724"/>
        <v>0</v>
      </c>
      <c r="IB100" s="27">
        <f t="shared" si="725"/>
        <v>0</v>
      </c>
      <c r="ID100" s="27">
        <f t="shared" si="726"/>
        <v>0</v>
      </c>
      <c r="IE100" s="27">
        <f t="shared" si="727"/>
        <v>0</v>
      </c>
      <c r="IF100" s="27">
        <f t="shared" si="728"/>
        <v>0</v>
      </c>
      <c r="IG100" s="27">
        <f t="shared" si="729"/>
        <v>0</v>
      </c>
      <c r="IH100" s="27">
        <f t="shared" si="730"/>
        <v>0</v>
      </c>
      <c r="II100" s="27">
        <f t="shared" si="731"/>
        <v>0</v>
      </c>
      <c r="IJ100" s="27">
        <f t="shared" si="732"/>
        <v>0</v>
      </c>
      <c r="IN100" s="27">
        <f t="shared" si="733"/>
        <v>0</v>
      </c>
      <c r="IO100" s="27">
        <f t="shared" si="734"/>
        <v>0</v>
      </c>
      <c r="IP100" s="27">
        <f t="shared" si="735"/>
        <v>0</v>
      </c>
      <c r="IQ100" s="27">
        <f t="shared" si="736"/>
        <v>0</v>
      </c>
      <c r="IR100" s="27">
        <f t="shared" si="737"/>
        <v>0</v>
      </c>
      <c r="IS100" s="27">
        <f t="shared" si="738"/>
        <v>0</v>
      </c>
      <c r="IT100" s="27">
        <f t="shared" si="739"/>
        <v>0</v>
      </c>
      <c r="IV100" s="27">
        <f t="shared" si="740"/>
        <v>0</v>
      </c>
      <c r="IW100" s="27">
        <f t="shared" si="741"/>
        <v>0</v>
      </c>
      <c r="IX100" s="27">
        <f t="shared" si="742"/>
        <v>0</v>
      </c>
      <c r="IY100" s="27">
        <f t="shared" si="743"/>
        <v>0</v>
      </c>
      <c r="IZ100" s="27">
        <f t="shared" si="744"/>
        <v>0</v>
      </c>
      <c r="JA100" s="27">
        <f t="shared" si="745"/>
        <v>0</v>
      </c>
      <c r="JB100" s="27">
        <f t="shared" si="746"/>
        <v>0</v>
      </c>
      <c r="JD100" s="27">
        <f t="shared" si="747"/>
        <v>0</v>
      </c>
      <c r="JE100" s="27">
        <f t="shared" si="748"/>
        <v>0</v>
      </c>
      <c r="JF100" s="27">
        <f t="shared" si="749"/>
        <v>0</v>
      </c>
      <c r="JG100" s="27">
        <f t="shared" si="750"/>
        <v>0</v>
      </c>
      <c r="JH100" s="27">
        <f t="shared" si="751"/>
        <v>0</v>
      </c>
      <c r="JI100" s="27">
        <f t="shared" si="752"/>
        <v>0</v>
      </c>
      <c r="JJ100" s="27">
        <f t="shared" si="753"/>
        <v>0</v>
      </c>
      <c r="JN100" s="27">
        <f t="shared" si="754"/>
        <v>0</v>
      </c>
      <c r="JO100" s="27">
        <f t="shared" si="755"/>
        <v>0</v>
      </c>
      <c r="JP100" s="27">
        <f t="shared" si="756"/>
        <v>0</v>
      </c>
      <c r="JQ100" s="27">
        <f t="shared" si="757"/>
        <v>0</v>
      </c>
      <c r="JR100" s="27">
        <f t="shared" si="758"/>
        <v>0</v>
      </c>
      <c r="JS100" s="27">
        <f t="shared" si="759"/>
        <v>0</v>
      </c>
      <c r="JT100" s="27">
        <f t="shared" si="760"/>
        <v>0</v>
      </c>
      <c r="JV100" s="27">
        <f t="shared" si="761"/>
        <v>0</v>
      </c>
      <c r="JW100" s="27">
        <f t="shared" si="762"/>
        <v>0</v>
      </c>
      <c r="JX100" s="27">
        <f t="shared" si="763"/>
        <v>0</v>
      </c>
      <c r="JY100" s="27">
        <f t="shared" si="764"/>
        <v>0</v>
      </c>
      <c r="JZ100" s="27">
        <f t="shared" si="765"/>
        <v>0</v>
      </c>
      <c r="KA100" s="27">
        <f t="shared" si="766"/>
        <v>0</v>
      </c>
      <c r="KB100" s="27">
        <f t="shared" si="767"/>
        <v>0</v>
      </c>
      <c r="KD100" s="27">
        <f t="shared" si="768"/>
        <v>0</v>
      </c>
      <c r="KE100" s="27">
        <f t="shared" si="769"/>
        <v>0</v>
      </c>
      <c r="KF100" s="27">
        <f t="shared" si="770"/>
        <v>0</v>
      </c>
      <c r="KG100" s="27">
        <f t="shared" si="771"/>
        <v>0</v>
      </c>
      <c r="KH100" s="27">
        <f t="shared" si="772"/>
        <v>0</v>
      </c>
      <c r="KI100" s="27">
        <f t="shared" si="773"/>
        <v>0</v>
      </c>
      <c r="KJ100" s="27">
        <f t="shared" si="774"/>
        <v>0</v>
      </c>
    </row>
    <row r="101" spans="1:296" x14ac:dyDescent="0.35">
      <c r="A101" s="33" t="s">
        <v>118</v>
      </c>
      <c r="B101" s="33"/>
      <c r="C101" s="33" t="s">
        <v>89</v>
      </c>
      <c r="D101" s="33"/>
      <c r="E101" s="33"/>
      <c r="F101" t="s">
        <v>233</v>
      </c>
      <c r="G101" t="s">
        <v>233</v>
      </c>
      <c r="H101" t="s">
        <v>233</v>
      </c>
      <c r="I101" t="s">
        <v>233</v>
      </c>
      <c r="J101" t="s">
        <v>233</v>
      </c>
      <c r="K101" t="s">
        <v>233</v>
      </c>
      <c r="L101" t="s">
        <v>233</v>
      </c>
      <c r="M101" t="s">
        <v>233</v>
      </c>
      <c r="N101" s="27">
        <f>[14]TRAC_rates!F109</f>
        <v>18.825638945665776</v>
      </c>
      <c r="O101" s="27">
        <f>[14]TRAC_rates!G109</f>
        <v>18.825638945665776</v>
      </c>
      <c r="P101" s="27">
        <f>[14]TRAC_rates!H109</f>
        <v>18.825638945665776</v>
      </c>
      <c r="Q101" s="27">
        <f>[14]TRAC_rates!I109</f>
        <v>18.825638945665776</v>
      </c>
      <c r="R101" s="27">
        <f>[14]TRAC_rates!J109</f>
        <v>18.825638945665776</v>
      </c>
      <c r="S101" s="27">
        <f>[14]TRAC_rates!K109</f>
        <v>18.825638945665776</v>
      </c>
      <c r="T101" s="27">
        <f>[14]TRAC_rates!L109</f>
        <v>18.825638945665776</v>
      </c>
      <c r="V101" s="27">
        <f>[14]TRAC_rates!N109</f>
        <v>18.825638945665776</v>
      </c>
      <c r="W101" s="27">
        <f>[14]TRAC_rates!O109</f>
        <v>18.825638945665776</v>
      </c>
      <c r="X101" s="27">
        <f>[14]TRAC_rates!P109</f>
        <v>18.825638945665776</v>
      </c>
      <c r="Y101" s="27">
        <f>[14]TRAC_rates!Q109</f>
        <v>18.825638945665776</v>
      </c>
      <c r="Z101" s="27">
        <f>[14]TRAC_rates!R109</f>
        <v>18.825638945665776</v>
      </c>
      <c r="AA101" s="27">
        <f>[14]TRAC_rates!S109</f>
        <v>18.825638945665776</v>
      </c>
      <c r="AB101" s="27">
        <f>[14]TRAC_rates!T109</f>
        <v>18.825638945665776</v>
      </c>
      <c r="AD101" s="27">
        <f>[14]TRAC_rates!V109</f>
        <v>18.825638945665776</v>
      </c>
      <c r="AE101" s="27">
        <f>[14]TRAC_rates!W109</f>
        <v>18.825638945665776</v>
      </c>
      <c r="AF101" s="27">
        <f>[14]TRAC_rates!X109</f>
        <v>18.825638945665776</v>
      </c>
      <c r="AG101" s="27">
        <f>[14]TRAC_rates!Y109</f>
        <v>18.825638945665776</v>
      </c>
      <c r="AH101" s="27">
        <f>[14]TRAC_rates!Z109</f>
        <v>18.825638945665776</v>
      </c>
      <c r="AI101" s="27">
        <f>[14]TRAC_rates!AA109</f>
        <v>18.825638945665776</v>
      </c>
      <c r="AJ101" s="27">
        <f>[14]TRAC_rates!AB109</f>
        <v>18.825638945665776</v>
      </c>
      <c r="AN101" s="27">
        <f t="shared" si="565"/>
        <v>18.825638945665776</v>
      </c>
      <c r="AO101" s="27">
        <f t="shared" si="566"/>
        <v>18.825638945665776</v>
      </c>
      <c r="AP101" s="27">
        <f t="shared" si="567"/>
        <v>18.825638945665776</v>
      </c>
      <c r="AQ101" s="27">
        <f t="shared" si="568"/>
        <v>18.825638945665776</v>
      </c>
      <c r="AR101" s="27">
        <f t="shared" si="569"/>
        <v>18.825638945665776</v>
      </c>
      <c r="AS101" s="27">
        <f t="shared" si="570"/>
        <v>18.825638945665776</v>
      </c>
      <c r="AT101" s="27">
        <f t="shared" si="571"/>
        <v>18.825638945665776</v>
      </c>
      <c r="AV101" s="27">
        <f t="shared" si="572"/>
        <v>18.825638945665776</v>
      </c>
      <c r="AW101" s="27">
        <f t="shared" si="573"/>
        <v>18.825638945665776</v>
      </c>
      <c r="AX101" s="27">
        <f t="shared" si="574"/>
        <v>18.825638945665776</v>
      </c>
      <c r="AY101" s="27">
        <f t="shared" si="575"/>
        <v>18.825638945665776</v>
      </c>
      <c r="AZ101" s="27">
        <f t="shared" si="576"/>
        <v>18.825638945665776</v>
      </c>
      <c r="BA101" s="27">
        <f t="shared" si="577"/>
        <v>18.825638945665776</v>
      </c>
      <c r="BB101" s="27">
        <f t="shared" si="578"/>
        <v>18.825638945665776</v>
      </c>
      <c r="BD101" s="27">
        <f t="shared" si="579"/>
        <v>18.825638945665776</v>
      </c>
      <c r="BE101" s="27">
        <f t="shared" si="580"/>
        <v>18.825638945665776</v>
      </c>
      <c r="BF101" s="27">
        <f t="shared" si="581"/>
        <v>18.825638945665776</v>
      </c>
      <c r="BG101" s="27">
        <f t="shared" si="582"/>
        <v>18.825638945665776</v>
      </c>
      <c r="BH101" s="27">
        <f t="shared" si="583"/>
        <v>18.825638945665776</v>
      </c>
      <c r="BI101" s="27">
        <f t="shared" si="584"/>
        <v>18.825638945665776</v>
      </c>
      <c r="BJ101" s="27">
        <f t="shared" si="585"/>
        <v>18.825638945665776</v>
      </c>
      <c r="BN101" s="27">
        <f t="shared" si="586"/>
        <v>18.825638945665776</v>
      </c>
      <c r="BO101" s="27">
        <f t="shared" si="587"/>
        <v>18.825638945665776</v>
      </c>
      <c r="BP101" s="27">
        <f t="shared" si="588"/>
        <v>18.825638945665776</v>
      </c>
      <c r="BQ101" s="27">
        <f t="shared" si="589"/>
        <v>18.825638945665776</v>
      </c>
      <c r="BR101" s="27">
        <f t="shared" si="590"/>
        <v>18.825638945665776</v>
      </c>
      <c r="BS101" s="27">
        <f t="shared" si="591"/>
        <v>18.825638945665776</v>
      </c>
      <c r="BT101" s="27">
        <f t="shared" si="592"/>
        <v>18.825638945665776</v>
      </c>
      <c r="BV101" s="27">
        <f t="shared" si="593"/>
        <v>18.825638945665776</v>
      </c>
      <c r="BW101" s="27">
        <f t="shared" si="594"/>
        <v>18.825638945665776</v>
      </c>
      <c r="BX101" s="27">
        <f t="shared" si="595"/>
        <v>18.825638945665776</v>
      </c>
      <c r="BY101" s="27">
        <f t="shared" si="596"/>
        <v>18.825638945665776</v>
      </c>
      <c r="BZ101" s="27">
        <f t="shared" si="597"/>
        <v>18.825638945665776</v>
      </c>
      <c r="CA101" s="27">
        <f t="shared" si="598"/>
        <v>18.825638945665776</v>
      </c>
      <c r="CB101" s="27">
        <f t="shared" si="599"/>
        <v>18.825638945665776</v>
      </c>
      <c r="CD101" s="27">
        <f t="shared" si="600"/>
        <v>18.825638945665776</v>
      </c>
      <c r="CE101" s="27">
        <f t="shared" si="601"/>
        <v>18.825638945665776</v>
      </c>
      <c r="CF101" s="27">
        <f t="shared" si="602"/>
        <v>18.825638945665776</v>
      </c>
      <c r="CG101" s="27">
        <f t="shared" si="603"/>
        <v>18.825638945665776</v>
      </c>
      <c r="CH101" s="27">
        <f t="shared" si="604"/>
        <v>18.825638945665776</v>
      </c>
      <c r="CI101" s="27">
        <f t="shared" si="605"/>
        <v>18.825638945665776</v>
      </c>
      <c r="CJ101" s="27">
        <f t="shared" si="606"/>
        <v>18.825638945665776</v>
      </c>
      <c r="CN101" s="27">
        <f t="shared" si="607"/>
        <v>18.825638945665776</v>
      </c>
      <c r="CO101" s="27">
        <f t="shared" si="608"/>
        <v>18.825638945665776</v>
      </c>
      <c r="CP101" s="27">
        <f t="shared" si="609"/>
        <v>18.825638945665776</v>
      </c>
      <c r="CQ101" s="27">
        <f t="shared" si="610"/>
        <v>18.825638945665776</v>
      </c>
      <c r="CR101" s="27">
        <f t="shared" si="611"/>
        <v>18.825638945665776</v>
      </c>
      <c r="CS101" s="27">
        <f t="shared" si="612"/>
        <v>18.825638945665776</v>
      </c>
      <c r="CT101" s="27">
        <f t="shared" si="613"/>
        <v>18.825638945665776</v>
      </c>
      <c r="CV101" s="27">
        <f t="shared" si="614"/>
        <v>18.825638945665776</v>
      </c>
      <c r="CW101" s="27">
        <f t="shared" si="615"/>
        <v>18.825638945665776</v>
      </c>
      <c r="CX101" s="27">
        <f t="shared" si="616"/>
        <v>18.825638945665776</v>
      </c>
      <c r="CY101" s="27">
        <f t="shared" si="617"/>
        <v>18.825638945665776</v>
      </c>
      <c r="CZ101" s="27">
        <f t="shared" si="618"/>
        <v>18.825638945665776</v>
      </c>
      <c r="DA101" s="27">
        <f t="shared" si="619"/>
        <v>18.825638945665776</v>
      </c>
      <c r="DB101" s="27">
        <f t="shared" si="620"/>
        <v>18.825638945665776</v>
      </c>
      <c r="DD101" s="27">
        <f t="shared" si="621"/>
        <v>18.825638945665776</v>
      </c>
      <c r="DE101" s="27">
        <f t="shared" si="622"/>
        <v>18.825638945665776</v>
      </c>
      <c r="DF101" s="27">
        <f t="shared" si="623"/>
        <v>18.825638945665776</v>
      </c>
      <c r="DG101" s="27">
        <f t="shared" si="624"/>
        <v>18.825638945665776</v>
      </c>
      <c r="DH101" s="27">
        <f t="shared" si="625"/>
        <v>18.825638945665776</v>
      </c>
      <c r="DI101" s="27">
        <f t="shared" si="626"/>
        <v>18.825638945665776</v>
      </c>
      <c r="DJ101" s="27">
        <f t="shared" si="627"/>
        <v>18.825638945665776</v>
      </c>
      <c r="DN101" s="27">
        <f t="shared" si="628"/>
        <v>18.825638945665776</v>
      </c>
      <c r="DO101" s="27">
        <f t="shared" si="629"/>
        <v>18.825638945665776</v>
      </c>
      <c r="DP101" s="27">
        <f t="shared" si="630"/>
        <v>18.825638945665776</v>
      </c>
      <c r="DQ101" s="27">
        <f t="shared" si="631"/>
        <v>18.825638945665776</v>
      </c>
      <c r="DR101" s="27">
        <f t="shared" si="632"/>
        <v>18.825638945665776</v>
      </c>
      <c r="DS101" s="27">
        <f t="shared" si="633"/>
        <v>18.825638945665776</v>
      </c>
      <c r="DT101" s="27">
        <f t="shared" si="634"/>
        <v>18.825638945665776</v>
      </c>
      <c r="DV101" s="27">
        <f t="shared" si="635"/>
        <v>18.825638945665776</v>
      </c>
      <c r="DW101" s="27">
        <f t="shared" si="636"/>
        <v>18.825638945665776</v>
      </c>
      <c r="DX101" s="27">
        <f t="shared" si="637"/>
        <v>18.825638945665776</v>
      </c>
      <c r="DY101" s="27">
        <f t="shared" si="638"/>
        <v>18.825638945665776</v>
      </c>
      <c r="DZ101" s="27">
        <f t="shared" si="639"/>
        <v>18.825638945665776</v>
      </c>
      <c r="EA101" s="27">
        <f t="shared" si="640"/>
        <v>18.825638945665776</v>
      </c>
      <c r="EB101" s="27">
        <f t="shared" si="641"/>
        <v>18.825638945665776</v>
      </c>
      <c r="ED101" s="27">
        <f t="shared" si="642"/>
        <v>18.825638945665776</v>
      </c>
      <c r="EE101" s="27">
        <f t="shared" si="643"/>
        <v>18.825638945665776</v>
      </c>
      <c r="EF101" s="27">
        <f t="shared" si="644"/>
        <v>18.825638945665776</v>
      </c>
      <c r="EG101" s="27">
        <f t="shared" si="645"/>
        <v>18.825638945665776</v>
      </c>
      <c r="EH101" s="27">
        <f t="shared" si="646"/>
        <v>18.825638945665776</v>
      </c>
      <c r="EI101" s="27">
        <f t="shared" si="647"/>
        <v>18.825638945665776</v>
      </c>
      <c r="EJ101" s="27">
        <f t="shared" si="648"/>
        <v>18.825638945665776</v>
      </c>
      <c r="EN101" s="27">
        <f t="shared" si="649"/>
        <v>18.825638945665776</v>
      </c>
      <c r="EO101" s="27">
        <f t="shared" si="650"/>
        <v>18.825638945665776</v>
      </c>
      <c r="EP101" s="27">
        <f t="shared" si="651"/>
        <v>18.825638945665776</v>
      </c>
      <c r="EQ101" s="27">
        <f t="shared" si="652"/>
        <v>18.825638945665776</v>
      </c>
      <c r="ER101" s="27">
        <f t="shared" si="653"/>
        <v>18.825638945665776</v>
      </c>
      <c r="ES101" s="27">
        <f t="shared" si="654"/>
        <v>18.825638945665776</v>
      </c>
      <c r="ET101" s="27">
        <f t="shared" si="655"/>
        <v>18.825638945665776</v>
      </c>
      <c r="EV101" s="27">
        <f t="shared" si="656"/>
        <v>18.825638945665776</v>
      </c>
      <c r="EW101" s="27">
        <f t="shared" si="657"/>
        <v>18.825638945665776</v>
      </c>
      <c r="EX101" s="27">
        <f t="shared" si="658"/>
        <v>18.825638945665776</v>
      </c>
      <c r="EY101" s="27">
        <f t="shared" si="659"/>
        <v>18.825638945665776</v>
      </c>
      <c r="EZ101" s="27">
        <f t="shared" si="660"/>
        <v>18.825638945665776</v>
      </c>
      <c r="FA101" s="27">
        <f t="shared" si="661"/>
        <v>18.825638945665776</v>
      </c>
      <c r="FB101" s="27">
        <f t="shared" si="662"/>
        <v>18.825638945665776</v>
      </c>
      <c r="FD101" s="27">
        <f t="shared" si="663"/>
        <v>18.825638945665776</v>
      </c>
      <c r="FE101" s="27">
        <f t="shared" si="664"/>
        <v>18.825638945665776</v>
      </c>
      <c r="FF101" s="27">
        <f t="shared" si="665"/>
        <v>18.825638945665776</v>
      </c>
      <c r="FG101" s="27">
        <f t="shared" si="666"/>
        <v>18.825638945665776</v>
      </c>
      <c r="FH101" s="27">
        <f t="shared" si="667"/>
        <v>18.825638945665776</v>
      </c>
      <c r="FI101" s="27">
        <f t="shared" si="668"/>
        <v>18.825638945665776</v>
      </c>
      <c r="FJ101" s="27">
        <f t="shared" si="669"/>
        <v>18.825638945665776</v>
      </c>
      <c r="FN101" s="27">
        <f t="shared" si="670"/>
        <v>18.825638945665776</v>
      </c>
      <c r="FO101" s="27">
        <f t="shared" si="671"/>
        <v>18.825638945665776</v>
      </c>
      <c r="FP101" s="27">
        <f t="shared" si="672"/>
        <v>18.825638945665776</v>
      </c>
      <c r="FQ101" s="27">
        <f t="shared" si="673"/>
        <v>18.825638945665776</v>
      </c>
      <c r="FR101" s="27">
        <f t="shared" si="674"/>
        <v>18.825638945665776</v>
      </c>
      <c r="FS101" s="27">
        <f t="shared" si="675"/>
        <v>18.825638945665776</v>
      </c>
      <c r="FT101" s="27">
        <f t="shared" si="676"/>
        <v>18.825638945665776</v>
      </c>
      <c r="FV101" s="27">
        <f t="shared" si="677"/>
        <v>18.825638945665776</v>
      </c>
      <c r="FW101" s="27">
        <f t="shared" si="678"/>
        <v>18.825638945665776</v>
      </c>
      <c r="FX101" s="27">
        <f t="shared" si="679"/>
        <v>18.825638945665776</v>
      </c>
      <c r="FY101" s="27">
        <f t="shared" si="680"/>
        <v>18.825638945665776</v>
      </c>
      <c r="FZ101" s="27">
        <f t="shared" si="681"/>
        <v>18.825638945665776</v>
      </c>
      <c r="GA101" s="27">
        <f t="shared" si="682"/>
        <v>18.825638945665776</v>
      </c>
      <c r="GB101" s="27">
        <f t="shared" si="683"/>
        <v>18.825638945665776</v>
      </c>
      <c r="GD101" s="27">
        <f t="shared" si="684"/>
        <v>18.825638945665776</v>
      </c>
      <c r="GE101" s="27">
        <f t="shared" si="685"/>
        <v>18.825638945665776</v>
      </c>
      <c r="GF101" s="27">
        <f t="shared" si="686"/>
        <v>18.825638945665776</v>
      </c>
      <c r="GG101" s="27">
        <f t="shared" si="687"/>
        <v>18.825638945665776</v>
      </c>
      <c r="GH101" s="27">
        <f t="shared" si="688"/>
        <v>18.825638945665776</v>
      </c>
      <c r="GI101" s="27">
        <f t="shared" si="689"/>
        <v>18.825638945665776</v>
      </c>
      <c r="GJ101" s="27">
        <f t="shared" si="690"/>
        <v>18.825638945665776</v>
      </c>
      <c r="GN101" s="27">
        <f t="shared" si="691"/>
        <v>18.825638945665776</v>
      </c>
      <c r="GO101" s="27">
        <f t="shared" si="692"/>
        <v>18.825638945665776</v>
      </c>
      <c r="GP101" s="27">
        <f t="shared" si="693"/>
        <v>18.825638945665776</v>
      </c>
      <c r="GQ101" s="27">
        <f t="shared" si="694"/>
        <v>18.825638945665776</v>
      </c>
      <c r="GR101" s="27">
        <f t="shared" si="695"/>
        <v>18.825638945665776</v>
      </c>
      <c r="GS101" s="27">
        <f t="shared" si="696"/>
        <v>18.825638945665776</v>
      </c>
      <c r="GT101" s="27">
        <f t="shared" si="697"/>
        <v>18.825638945665776</v>
      </c>
      <c r="GV101" s="27">
        <f t="shared" si="698"/>
        <v>18.825638945665776</v>
      </c>
      <c r="GW101" s="27">
        <f t="shared" si="699"/>
        <v>18.825638945665776</v>
      </c>
      <c r="GX101" s="27">
        <f t="shared" si="700"/>
        <v>18.825638945665776</v>
      </c>
      <c r="GY101" s="27">
        <f t="shared" si="701"/>
        <v>18.825638945665776</v>
      </c>
      <c r="GZ101" s="27">
        <f t="shared" si="702"/>
        <v>18.825638945665776</v>
      </c>
      <c r="HA101" s="27">
        <f t="shared" si="703"/>
        <v>18.825638945665776</v>
      </c>
      <c r="HB101" s="27">
        <f t="shared" si="704"/>
        <v>18.825638945665776</v>
      </c>
      <c r="HD101" s="27">
        <f t="shared" si="705"/>
        <v>18.825638945665776</v>
      </c>
      <c r="HE101" s="27">
        <f t="shared" si="706"/>
        <v>18.825638945665776</v>
      </c>
      <c r="HF101" s="27">
        <f t="shared" si="707"/>
        <v>18.825638945665776</v>
      </c>
      <c r="HG101" s="27">
        <f t="shared" si="708"/>
        <v>18.825638945665776</v>
      </c>
      <c r="HH101" s="27">
        <f t="shared" si="709"/>
        <v>18.825638945665776</v>
      </c>
      <c r="HI101" s="27">
        <f t="shared" si="710"/>
        <v>18.825638945665776</v>
      </c>
      <c r="HJ101" s="27">
        <f t="shared" si="711"/>
        <v>18.825638945665776</v>
      </c>
      <c r="HN101" s="27">
        <f t="shared" si="712"/>
        <v>18.825638945665776</v>
      </c>
      <c r="HO101" s="27">
        <f t="shared" si="713"/>
        <v>18.825638945665776</v>
      </c>
      <c r="HP101" s="27">
        <f t="shared" si="714"/>
        <v>18.825638945665776</v>
      </c>
      <c r="HQ101" s="27">
        <f t="shared" si="715"/>
        <v>18.825638945665776</v>
      </c>
      <c r="HR101" s="27">
        <f t="shared" si="716"/>
        <v>18.825638945665776</v>
      </c>
      <c r="HS101" s="27">
        <f t="shared" si="717"/>
        <v>18.825638945665776</v>
      </c>
      <c r="HT101" s="27">
        <f t="shared" si="718"/>
        <v>18.825638945665776</v>
      </c>
      <c r="HV101" s="27">
        <f t="shared" si="719"/>
        <v>18.825638945665776</v>
      </c>
      <c r="HW101" s="27">
        <f t="shared" si="720"/>
        <v>18.825638945665776</v>
      </c>
      <c r="HX101" s="27">
        <f t="shared" si="721"/>
        <v>18.825638945665776</v>
      </c>
      <c r="HY101" s="27">
        <f t="shared" si="722"/>
        <v>18.825638945665776</v>
      </c>
      <c r="HZ101" s="27">
        <f t="shared" si="723"/>
        <v>18.825638945665776</v>
      </c>
      <c r="IA101" s="27">
        <f t="shared" si="724"/>
        <v>18.825638945665776</v>
      </c>
      <c r="IB101" s="27">
        <f t="shared" si="725"/>
        <v>18.825638945665776</v>
      </c>
      <c r="ID101" s="27">
        <f t="shared" si="726"/>
        <v>18.825638945665776</v>
      </c>
      <c r="IE101" s="27">
        <f t="shared" si="727"/>
        <v>18.825638945665776</v>
      </c>
      <c r="IF101" s="27">
        <f t="shared" si="728"/>
        <v>18.825638945665776</v>
      </c>
      <c r="IG101" s="27">
        <f t="shared" si="729"/>
        <v>18.825638945665776</v>
      </c>
      <c r="IH101" s="27">
        <f t="shared" si="730"/>
        <v>18.825638945665776</v>
      </c>
      <c r="II101" s="27">
        <f t="shared" si="731"/>
        <v>18.825638945665776</v>
      </c>
      <c r="IJ101" s="27">
        <f t="shared" si="732"/>
        <v>18.825638945665776</v>
      </c>
      <c r="IN101" s="27">
        <f t="shared" si="733"/>
        <v>18.825638945665776</v>
      </c>
      <c r="IO101" s="27">
        <f t="shared" si="734"/>
        <v>18.825638945665776</v>
      </c>
      <c r="IP101" s="27">
        <f t="shared" si="735"/>
        <v>18.825638945665776</v>
      </c>
      <c r="IQ101" s="27">
        <f t="shared" si="736"/>
        <v>18.825638945665776</v>
      </c>
      <c r="IR101" s="27">
        <f t="shared" si="737"/>
        <v>18.825638945665776</v>
      </c>
      <c r="IS101" s="27">
        <f t="shared" si="738"/>
        <v>18.825638945665776</v>
      </c>
      <c r="IT101" s="27">
        <f t="shared" si="739"/>
        <v>18.825638945665776</v>
      </c>
      <c r="IV101" s="27">
        <f t="shared" si="740"/>
        <v>18.825638945665776</v>
      </c>
      <c r="IW101" s="27">
        <f t="shared" si="741"/>
        <v>18.825638945665776</v>
      </c>
      <c r="IX101" s="27">
        <f t="shared" si="742"/>
        <v>18.825638945665776</v>
      </c>
      <c r="IY101" s="27">
        <f t="shared" si="743"/>
        <v>18.825638945665776</v>
      </c>
      <c r="IZ101" s="27">
        <f t="shared" si="744"/>
        <v>18.825638945665776</v>
      </c>
      <c r="JA101" s="27">
        <f t="shared" si="745"/>
        <v>18.825638945665776</v>
      </c>
      <c r="JB101" s="27">
        <f t="shared" si="746"/>
        <v>18.825638945665776</v>
      </c>
      <c r="JD101" s="27">
        <f t="shared" si="747"/>
        <v>18.825638945665776</v>
      </c>
      <c r="JE101" s="27">
        <f t="shared" si="748"/>
        <v>18.825638945665776</v>
      </c>
      <c r="JF101" s="27">
        <f t="shared" si="749"/>
        <v>18.825638945665776</v>
      </c>
      <c r="JG101" s="27">
        <f t="shared" si="750"/>
        <v>18.825638945665776</v>
      </c>
      <c r="JH101" s="27">
        <f t="shared" si="751"/>
        <v>18.825638945665776</v>
      </c>
      <c r="JI101" s="27">
        <f t="shared" si="752"/>
        <v>18.825638945665776</v>
      </c>
      <c r="JJ101" s="27">
        <f t="shared" si="753"/>
        <v>18.825638945665776</v>
      </c>
      <c r="JN101" s="27">
        <f t="shared" si="754"/>
        <v>18.825638945665776</v>
      </c>
      <c r="JO101" s="27">
        <f t="shared" si="755"/>
        <v>18.825638945665776</v>
      </c>
      <c r="JP101" s="27">
        <f t="shared" si="756"/>
        <v>18.825638945665776</v>
      </c>
      <c r="JQ101" s="27">
        <f t="shared" si="757"/>
        <v>18.825638945665776</v>
      </c>
      <c r="JR101" s="27">
        <f t="shared" si="758"/>
        <v>18.825638945665776</v>
      </c>
      <c r="JS101" s="27">
        <f t="shared" si="759"/>
        <v>18.825638945665776</v>
      </c>
      <c r="JT101" s="27">
        <f t="shared" si="760"/>
        <v>18.825638945665776</v>
      </c>
      <c r="JV101" s="27">
        <f t="shared" si="761"/>
        <v>18.825638945665776</v>
      </c>
      <c r="JW101" s="27">
        <f t="shared" si="762"/>
        <v>18.825638945665776</v>
      </c>
      <c r="JX101" s="27">
        <f t="shared" si="763"/>
        <v>18.825638945665776</v>
      </c>
      <c r="JY101" s="27">
        <f t="shared" si="764"/>
        <v>18.825638945665776</v>
      </c>
      <c r="JZ101" s="27">
        <f t="shared" si="765"/>
        <v>18.825638945665776</v>
      </c>
      <c r="KA101" s="27">
        <f t="shared" si="766"/>
        <v>18.825638945665776</v>
      </c>
      <c r="KB101" s="27">
        <f t="shared" si="767"/>
        <v>18.825638945665776</v>
      </c>
      <c r="KD101" s="27">
        <f t="shared" si="768"/>
        <v>18.825638945665776</v>
      </c>
      <c r="KE101" s="27">
        <f t="shared" si="769"/>
        <v>18.825638945665776</v>
      </c>
      <c r="KF101" s="27">
        <f t="shared" si="770"/>
        <v>18.825638945665776</v>
      </c>
      <c r="KG101" s="27">
        <f t="shared" si="771"/>
        <v>18.825638945665776</v>
      </c>
      <c r="KH101" s="27">
        <f t="shared" si="772"/>
        <v>18.825638945665776</v>
      </c>
      <c r="KI101" s="27">
        <f t="shared" si="773"/>
        <v>18.825638945665776</v>
      </c>
      <c r="KJ101" s="27">
        <f t="shared" si="774"/>
        <v>18.825638945665776</v>
      </c>
    </row>
    <row r="102" spans="1:296" x14ac:dyDescent="0.35">
      <c r="A102" s="33" t="s">
        <v>119</v>
      </c>
      <c r="B102" s="33"/>
      <c r="C102" s="33" t="s">
        <v>89</v>
      </c>
      <c r="D102" s="33"/>
      <c r="E102" s="33"/>
      <c r="F102" t="s">
        <v>233</v>
      </c>
      <c r="G102" t="s">
        <v>233</v>
      </c>
      <c r="H102" t="s">
        <v>233</v>
      </c>
      <c r="I102" t="s">
        <v>233</v>
      </c>
      <c r="J102" t="s">
        <v>233</v>
      </c>
      <c r="K102" t="s">
        <v>233</v>
      </c>
      <c r="L102" t="s">
        <v>233</v>
      </c>
      <c r="M102" t="s">
        <v>233</v>
      </c>
      <c r="N102" s="27">
        <f>[14]TRAC_rates!F110</f>
        <v>63.703521420915166</v>
      </c>
      <c r="O102" s="27">
        <f>[14]TRAC_rates!G110</f>
        <v>63.703521420915166</v>
      </c>
      <c r="P102" s="27">
        <f>[14]TRAC_rates!H110</f>
        <v>63.703521420915166</v>
      </c>
      <c r="Q102" s="27">
        <f>[14]TRAC_rates!I110</f>
        <v>63.703521420915166</v>
      </c>
      <c r="R102" s="27">
        <f>[14]TRAC_rates!J110</f>
        <v>63.703521420915166</v>
      </c>
      <c r="S102" s="27">
        <f>[14]TRAC_rates!K110</f>
        <v>63.703521420915166</v>
      </c>
      <c r="T102" s="27">
        <f>[14]TRAC_rates!L110</f>
        <v>63.703521420915166</v>
      </c>
      <c r="V102" s="27">
        <f>[14]TRAC_rates!N110</f>
        <v>63.703521420915166</v>
      </c>
      <c r="W102" s="27">
        <f>[14]TRAC_rates!O110</f>
        <v>63.703521420915166</v>
      </c>
      <c r="X102" s="27">
        <f>[14]TRAC_rates!P110</f>
        <v>63.703521420915166</v>
      </c>
      <c r="Y102" s="27">
        <f>[14]TRAC_rates!Q110</f>
        <v>63.703521420915166</v>
      </c>
      <c r="Z102" s="27">
        <f>[14]TRAC_rates!R110</f>
        <v>63.703521420915166</v>
      </c>
      <c r="AA102" s="27">
        <f>[14]TRAC_rates!S110</f>
        <v>63.703521420915166</v>
      </c>
      <c r="AB102" s="27">
        <f>[14]TRAC_rates!T110</f>
        <v>63.703521420915166</v>
      </c>
      <c r="AD102" s="27">
        <f>[14]TRAC_rates!V110</f>
        <v>63.703521420915166</v>
      </c>
      <c r="AE102" s="27">
        <f>[14]TRAC_rates!W110</f>
        <v>63.703521420915166</v>
      </c>
      <c r="AF102" s="27">
        <f>[14]TRAC_rates!X110</f>
        <v>63.703521420915166</v>
      </c>
      <c r="AG102" s="27">
        <f>[14]TRAC_rates!Y110</f>
        <v>63.703521420915166</v>
      </c>
      <c r="AH102" s="27">
        <f>[14]TRAC_rates!Z110</f>
        <v>63.703521420915166</v>
      </c>
      <c r="AI102" s="27">
        <f>[14]TRAC_rates!AA110</f>
        <v>63.703521420915166</v>
      </c>
      <c r="AJ102" s="27">
        <f>[14]TRAC_rates!AB110</f>
        <v>63.703521420915166</v>
      </c>
      <c r="AN102" s="27">
        <f t="shared" si="565"/>
        <v>63.703521420915166</v>
      </c>
      <c r="AO102" s="27">
        <f t="shared" si="566"/>
        <v>63.703521420915166</v>
      </c>
      <c r="AP102" s="27">
        <f t="shared" si="567"/>
        <v>63.703521420915166</v>
      </c>
      <c r="AQ102" s="27">
        <f t="shared" si="568"/>
        <v>63.703521420915166</v>
      </c>
      <c r="AR102" s="27">
        <f t="shared" si="569"/>
        <v>63.703521420915166</v>
      </c>
      <c r="AS102" s="27">
        <f t="shared" si="570"/>
        <v>63.703521420915166</v>
      </c>
      <c r="AT102" s="27">
        <f t="shared" si="571"/>
        <v>63.703521420915166</v>
      </c>
      <c r="AV102" s="27">
        <f t="shared" si="572"/>
        <v>63.703521420915166</v>
      </c>
      <c r="AW102" s="27">
        <f t="shared" si="573"/>
        <v>63.703521420915166</v>
      </c>
      <c r="AX102" s="27">
        <f t="shared" si="574"/>
        <v>63.703521420915166</v>
      </c>
      <c r="AY102" s="27">
        <f t="shared" si="575"/>
        <v>63.703521420915166</v>
      </c>
      <c r="AZ102" s="27">
        <f t="shared" si="576"/>
        <v>63.703521420915166</v>
      </c>
      <c r="BA102" s="27">
        <f t="shared" si="577"/>
        <v>63.703521420915166</v>
      </c>
      <c r="BB102" s="27">
        <f t="shared" si="578"/>
        <v>63.703521420915166</v>
      </c>
      <c r="BD102" s="27">
        <f t="shared" si="579"/>
        <v>63.703521420915166</v>
      </c>
      <c r="BE102" s="27">
        <f t="shared" si="580"/>
        <v>63.703521420915166</v>
      </c>
      <c r="BF102" s="27">
        <f t="shared" si="581"/>
        <v>63.703521420915166</v>
      </c>
      <c r="BG102" s="27">
        <f t="shared" si="582"/>
        <v>63.703521420915166</v>
      </c>
      <c r="BH102" s="27">
        <f t="shared" si="583"/>
        <v>63.703521420915166</v>
      </c>
      <c r="BI102" s="27">
        <f t="shared" si="584"/>
        <v>63.703521420915166</v>
      </c>
      <c r="BJ102" s="27">
        <f t="shared" si="585"/>
        <v>63.703521420915166</v>
      </c>
      <c r="BN102" s="27">
        <f t="shared" si="586"/>
        <v>63.703521420915166</v>
      </c>
      <c r="BO102" s="27">
        <f t="shared" si="587"/>
        <v>63.703521420915166</v>
      </c>
      <c r="BP102" s="27">
        <f t="shared" si="588"/>
        <v>63.703521420915166</v>
      </c>
      <c r="BQ102" s="27">
        <f t="shared" si="589"/>
        <v>63.703521420915166</v>
      </c>
      <c r="BR102" s="27">
        <f t="shared" si="590"/>
        <v>63.703521420915166</v>
      </c>
      <c r="BS102" s="27">
        <f t="shared" si="591"/>
        <v>63.703521420915166</v>
      </c>
      <c r="BT102" s="27">
        <f t="shared" si="592"/>
        <v>63.703521420915166</v>
      </c>
      <c r="BV102" s="27">
        <f t="shared" si="593"/>
        <v>63.703521420915166</v>
      </c>
      <c r="BW102" s="27">
        <f t="shared" si="594"/>
        <v>63.703521420915166</v>
      </c>
      <c r="BX102" s="27">
        <f t="shared" si="595"/>
        <v>63.703521420915166</v>
      </c>
      <c r="BY102" s="27">
        <f t="shared" si="596"/>
        <v>63.703521420915166</v>
      </c>
      <c r="BZ102" s="27">
        <f t="shared" si="597"/>
        <v>63.703521420915166</v>
      </c>
      <c r="CA102" s="27">
        <f t="shared" si="598"/>
        <v>63.703521420915166</v>
      </c>
      <c r="CB102" s="27">
        <f t="shared" si="599"/>
        <v>63.703521420915166</v>
      </c>
      <c r="CD102" s="27">
        <f t="shared" si="600"/>
        <v>63.703521420915166</v>
      </c>
      <c r="CE102" s="27">
        <f t="shared" si="601"/>
        <v>63.703521420915166</v>
      </c>
      <c r="CF102" s="27">
        <f t="shared" si="602"/>
        <v>63.703521420915166</v>
      </c>
      <c r="CG102" s="27">
        <f t="shared" si="603"/>
        <v>63.703521420915166</v>
      </c>
      <c r="CH102" s="27">
        <f t="shared" si="604"/>
        <v>63.703521420915166</v>
      </c>
      <c r="CI102" s="27">
        <f t="shared" si="605"/>
        <v>63.703521420915166</v>
      </c>
      <c r="CJ102" s="27">
        <f t="shared" si="606"/>
        <v>63.703521420915166</v>
      </c>
      <c r="CN102" s="27">
        <f t="shared" si="607"/>
        <v>63.703521420915166</v>
      </c>
      <c r="CO102" s="27">
        <f t="shared" si="608"/>
        <v>63.703521420915166</v>
      </c>
      <c r="CP102" s="27">
        <f t="shared" si="609"/>
        <v>63.703521420915166</v>
      </c>
      <c r="CQ102" s="27">
        <f t="shared" si="610"/>
        <v>63.703521420915166</v>
      </c>
      <c r="CR102" s="27">
        <f t="shared" si="611"/>
        <v>63.703521420915166</v>
      </c>
      <c r="CS102" s="27">
        <f t="shared" si="612"/>
        <v>63.703521420915166</v>
      </c>
      <c r="CT102" s="27">
        <f t="shared" si="613"/>
        <v>63.703521420915166</v>
      </c>
      <c r="CV102" s="27">
        <f t="shared" si="614"/>
        <v>63.703521420915166</v>
      </c>
      <c r="CW102" s="27">
        <f t="shared" si="615"/>
        <v>63.703521420915166</v>
      </c>
      <c r="CX102" s="27">
        <f t="shared" si="616"/>
        <v>63.703521420915166</v>
      </c>
      <c r="CY102" s="27">
        <f t="shared" si="617"/>
        <v>63.703521420915166</v>
      </c>
      <c r="CZ102" s="27">
        <f t="shared" si="618"/>
        <v>63.703521420915166</v>
      </c>
      <c r="DA102" s="27">
        <f t="shared" si="619"/>
        <v>63.703521420915166</v>
      </c>
      <c r="DB102" s="27">
        <f t="shared" si="620"/>
        <v>63.703521420915166</v>
      </c>
      <c r="DD102" s="27">
        <f t="shared" si="621"/>
        <v>63.703521420915166</v>
      </c>
      <c r="DE102" s="27">
        <f t="shared" si="622"/>
        <v>63.703521420915166</v>
      </c>
      <c r="DF102" s="27">
        <f t="shared" si="623"/>
        <v>63.703521420915166</v>
      </c>
      <c r="DG102" s="27">
        <f t="shared" si="624"/>
        <v>63.703521420915166</v>
      </c>
      <c r="DH102" s="27">
        <f t="shared" si="625"/>
        <v>63.703521420915166</v>
      </c>
      <c r="DI102" s="27">
        <f t="shared" si="626"/>
        <v>63.703521420915166</v>
      </c>
      <c r="DJ102" s="27">
        <f t="shared" si="627"/>
        <v>63.703521420915166</v>
      </c>
      <c r="DN102" s="27">
        <f t="shared" si="628"/>
        <v>63.703521420915166</v>
      </c>
      <c r="DO102" s="27">
        <f t="shared" si="629"/>
        <v>63.703521420915166</v>
      </c>
      <c r="DP102" s="27">
        <f t="shared" si="630"/>
        <v>63.703521420915166</v>
      </c>
      <c r="DQ102" s="27">
        <f t="shared" si="631"/>
        <v>63.703521420915166</v>
      </c>
      <c r="DR102" s="27">
        <f t="shared" si="632"/>
        <v>63.703521420915166</v>
      </c>
      <c r="DS102" s="27">
        <f t="shared" si="633"/>
        <v>63.703521420915166</v>
      </c>
      <c r="DT102" s="27">
        <f t="shared" si="634"/>
        <v>63.703521420915166</v>
      </c>
      <c r="DV102" s="27">
        <f t="shared" si="635"/>
        <v>63.703521420915166</v>
      </c>
      <c r="DW102" s="27">
        <f t="shared" si="636"/>
        <v>63.703521420915166</v>
      </c>
      <c r="DX102" s="27">
        <f t="shared" si="637"/>
        <v>63.703521420915166</v>
      </c>
      <c r="DY102" s="27">
        <f t="shared" si="638"/>
        <v>63.703521420915166</v>
      </c>
      <c r="DZ102" s="27">
        <f t="shared" si="639"/>
        <v>63.703521420915166</v>
      </c>
      <c r="EA102" s="27">
        <f t="shared" si="640"/>
        <v>63.703521420915166</v>
      </c>
      <c r="EB102" s="27">
        <f t="shared" si="641"/>
        <v>63.703521420915166</v>
      </c>
      <c r="ED102" s="27">
        <f t="shared" si="642"/>
        <v>63.703521420915166</v>
      </c>
      <c r="EE102" s="27">
        <f t="shared" si="643"/>
        <v>63.703521420915166</v>
      </c>
      <c r="EF102" s="27">
        <f t="shared" si="644"/>
        <v>63.703521420915166</v>
      </c>
      <c r="EG102" s="27">
        <f t="shared" si="645"/>
        <v>63.703521420915166</v>
      </c>
      <c r="EH102" s="27">
        <f t="shared" si="646"/>
        <v>63.703521420915166</v>
      </c>
      <c r="EI102" s="27">
        <f t="shared" si="647"/>
        <v>63.703521420915166</v>
      </c>
      <c r="EJ102" s="27">
        <f t="shared" si="648"/>
        <v>63.703521420915166</v>
      </c>
      <c r="EN102" s="27">
        <f t="shared" si="649"/>
        <v>63.703521420915166</v>
      </c>
      <c r="EO102" s="27">
        <f t="shared" si="650"/>
        <v>63.703521420915166</v>
      </c>
      <c r="EP102" s="27">
        <f t="shared" si="651"/>
        <v>63.703521420915166</v>
      </c>
      <c r="EQ102" s="27">
        <f t="shared" si="652"/>
        <v>63.703521420915166</v>
      </c>
      <c r="ER102" s="27">
        <f t="shared" si="653"/>
        <v>63.703521420915166</v>
      </c>
      <c r="ES102" s="27">
        <f t="shared" si="654"/>
        <v>63.703521420915166</v>
      </c>
      <c r="ET102" s="27">
        <f t="shared" si="655"/>
        <v>63.703521420915166</v>
      </c>
      <c r="EV102" s="27">
        <f t="shared" si="656"/>
        <v>63.703521420915166</v>
      </c>
      <c r="EW102" s="27">
        <f t="shared" si="657"/>
        <v>63.703521420915166</v>
      </c>
      <c r="EX102" s="27">
        <f t="shared" si="658"/>
        <v>63.703521420915166</v>
      </c>
      <c r="EY102" s="27">
        <f t="shared" si="659"/>
        <v>63.703521420915166</v>
      </c>
      <c r="EZ102" s="27">
        <f t="shared" si="660"/>
        <v>63.703521420915166</v>
      </c>
      <c r="FA102" s="27">
        <f t="shared" si="661"/>
        <v>63.703521420915166</v>
      </c>
      <c r="FB102" s="27">
        <f t="shared" si="662"/>
        <v>63.703521420915166</v>
      </c>
      <c r="FD102" s="27">
        <f t="shared" si="663"/>
        <v>63.703521420915166</v>
      </c>
      <c r="FE102" s="27">
        <f t="shared" si="664"/>
        <v>63.703521420915166</v>
      </c>
      <c r="FF102" s="27">
        <f t="shared" si="665"/>
        <v>63.703521420915166</v>
      </c>
      <c r="FG102" s="27">
        <f t="shared" si="666"/>
        <v>63.703521420915166</v>
      </c>
      <c r="FH102" s="27">
        <f t="shared" si="667"/>
        <v>63.703521420915166</v>
      </c>
      <c r="FI102" s="27">
        <f t="shared" si="668"/>
        <v>63.703521420915166</v>
      </c>
      <c r="FJ102" s="27">
        <f t="shared" si="669"/>
        <v>63.703521420915166</v>
      </c>
      <c r="FN102" s="27">
        <f t="shared" si="670"/>
        <v>63.703521420915166</v>
      </c>
      <c r="FO102" s="27">
        <f t="shared" si="671"/>
        <v>63.703521420915166</v>
      </c>
      <c r="FP102" s="27">
        <f t="shared" si="672"/>
        <v>63.703521420915166</v>
      </c>
      <c r="FQ102" s="27">
        <f t="shared" si="673"/>
        <v>63.703521420915166</v>
      </c>
      <c r="FR102" s="27">
        <f t="shared" si="674"/>
        <v>63.703521420915166</v>
      </c>
      <c r="FS102" s="27">
        <f t="shared" si="675"/>
        <v>63.703521420915166</v>
      </c>
      <c r="FT102" s="27">
        <f t="shared" si="676"/>
        <v>63.703521420915166</v>
      </c>
      <c r="FV102" s="27">
        <f t="shared" si="677"/>
        <v>63.703521420915166</v>
      </c>
      <c r="FW102" s="27">
        <f t="shared" si="678"/>
        <v>63.703521420915166</v>
      </c>
      <c r="FX102" s="27">
        <f t="shared" si="679"/>
        <v>63.703521420915166</v>
      </c>
      <c r="FY102" s="27">
        <f t="shared" si="680"/>
        <v>63.703521420915166</v>
      </c>
      <c r="FZ102" s="27">
        <f t="shared" si="681"/>
        <v>63.703521420915166</v>
      </c>
      <c r="GA102" s="27">
        <f t="shared" si="682"/>
        <v>63.703521420915166</v>
      </c>
      <c r="GB102" s="27">
        <f t="shared" si="683"/>
        <v>63.703521420915166</v>
      </c>
      <c r="GD102" s="27">
        <f t="shared" si="684"/>
        <v>63.703521420915166</v>
      </c>
      <c r="GE102" s="27">
        <f t="shared" si="685"/>
        <v>63.703521420915166</v>
      </c>
      <c r="GF102" s="27">
        <f t="shared" si="686"/>
        <v>63.703521420915166</v>
      </c>
      <c r="GG102" s="27">
        <f t="shared" si="687"/>
        <v>63.703521420915166</v>
      </c>
      <c r="GH102" s="27">
        <f t="shared" si="688"/>
        <v>63.703521420915166</v>
      </c>
      <c r="GI102" s="27">
        <f t="shared" si="689"/>
        <v>63.703521420915166</v>
      </c>
      <c r="GJ102" s="27">
        <f t="shared" si="690"/>
        <v>63.703521420915166</v>
      </c>
      <c r="GN102" s="27">
        <f t="shared" si="691"/>
        <v>63.703521420915166</v>
      </c>
      <c r="GO102" s="27">
        <f t="shared" si="692"/>
        <v>63.703521420915166</v>
      </c>
      <c r="GP102" s="27">
        <f t="shared" si="693"/>
        <v>63.703521420915166</v>
      </c>
      <c r="GQ102" s="27">
        <f t="shared" si="694"/>
        <v>63.703521420915166</v>
      </c>
      <c r="GR102" s="27">
        <f t="shared" si="695"/>
        <v>63.703521420915166</v>
      </c>
      <c r="GS102" s="27">
        <f t="shared" si="696"/>
        <v>63.703521420915166</v>
      </c>
      <c r="GT102" s="27">
        <f t="shared" si="697"/>
        <v>63.703521420915166</v>
      </c>
      <c r="GV102" s="27">
        <f t="shared" si="698"/>
        <v>63.703521420915166</v>
      </c>
      <c r="GW102" s="27">
        <f t="shared" si="699"/>
        <v>63.703521420915166</v>
      </c>
      <c r="GX102" s="27">
        <f t="shared" si="700"/>
        <v>63.703521420915166</v>
      </c>
      <c r="GY102" s="27">
        <f t="shared" si="701"/>
        <v>63.703521420915166</v>
      </c>
      <c r="GZ102" s="27">
        <f t="shared" si="702"/>
        <v>63.703521420915166</v>
      </c>
      <c r="HA102" s="27">
        <f t="shared" si="703"/>
        <v>63.703521420915166</v>
      </c>
      <c r="HB102" s="27">
        <f t="shared" si="704"/>
        <v>63.703521420915166</v>
      </c>
      <c r="HD102" s="27">
        <f t="shared" si="705"/>
        <v>63.703521420915166</v>
      </c>
      <c r="HE102" s="27">
        <f t="shared" si="706"/>
        <v>63.703521420915166</v>
      </c>
      <c r="HF102" s="27">
        <f t="shared" si="707"/>
        <v>63.703521420915166</v>
      </c>
      <c r="HG102" s="27">
        <f t="shared" si="708"/>
        <v>63.703521420915166</v>
      </c>
      <c r="HH102" s="27">
        <f t="shared" si="709"/>
        <v>63.703521420915166</v>
      </c>
      <c r="HI102" s="27">
        <f t="shared" si="710"/>
        <v>63.703521420915166</v>
      </c>
      <c r="HJ102" s="27">
        <f t="shared" si="711"/>
        <v>63.703521420915166</v>
      </c>
      <c r="HN102" s="27">
        <f t="shared" si="712"/>
        <v>63.703521420915166</v>
      </c>
      <c r="HO102" s="27">
        <f t="shared" si="713"/>
        <v>63.703521420915166</v>
      </c>
      <c r="HP102" s="27">
        <f t="shared" si="714"/>
        <v>63.703521420915166</v>
      </c>
      <c r="HQ102" s="27">
        <f t="shared" si="715"/>
        <v>63.703521420915166</v>
      </c>
      <c r="HR102" s="27">
        <f t="shared" si="716"/>
        <v>63.703521420915166</v>
      </c>
      <c r="HS102" s="27">
        <f t="shared" si="717"/>
        <v>63.703521420915166</v>
      </c>
      <c r="HT102" s="27">
        <f t="shared" si="718"/>
        <v>63.703521420915166</v>
      </c>
      <c r="HV102" s="27">
        <f t="shared" si="719"/>
        <v>63.703521420915166</v>
      </c>
      <c r="HW102" s="27">
        <f t="shared" si="720"/>
        <v>63.703521420915166</v>
      </c>
      <c r="HX102" s="27">
        <f t="shared" si="721"/>
        <v>63.703521420915166</v>
      </c>
      <c r="HY102" s="27">
        <f t="shared" si="722"/>
        <v>63.703521420915166</v>
      </c>
      <c r="HZ102" s="27">
        <f t="shared" si="723"/>
        <v>63.703521420915166</v>
      </c>
      <c r="IA102" s="27">
        <f t="shared" si="724"/>
        <v>63.703521420915166</v>
      </c>
      <c r="IB102" s="27">
        <f t="shared" si="725"/>
        <v>63.703521420915166</v>
      </c>
      <c r="ID102" s="27">
        <f t="shared" si="726"/>
        <v>63.703521420915166</v>
      </c>
      <c r="IE102" s="27">
        <f t="shared" si="727"/>
        <v>63.703521420915166</v>
      </c>
      <c r="IF102" s="27">
        <f t="shared" si="728"/>
        <v>63.703521420915166</v>
      </c>
      <c r="IG102" s="27">
        <f t="shared" si="729"/>
        <v>63.703521420915166</v>
      </c>
      <c r="IH102" s="27">
        <f t="shared" si="730"/>
        <v>63.703521420915166</v>
      </c>
      <c r="II102" s="27">
        <f t="shared" si="731"/>
        <v>63.703521420915166</v>
      </c>
      <c r="IJ102" s="27">
        <f t="shared" si="732"/>
        <v>63.703521420915166</v>
      </c>
      <c r="IN102" s="27">
        <f t="shared" si="733"/>
        <v>63.703521420915166</v>
      </c>
      <c r="IO102" s="27">
        <f t="shared" si="734"/>
        <v>63.703521420915166</v>
      </c>
      <c r="IP102" s="27">
        <f t="shared" si="735"/>
        <v>63.703521420915166</v>
      </c>
      <c r="IQ102" s="27">
        <f t="shared" si="736"/>
        <v>63.703521420915166</v>
      </c>
      <c r="IR102" s="27">
        <f t="shared" si="737"/>
        <v>63.703521420915166</v>
      </c>
      <c r="IS102" s="27">
        <f t="shared" si="738"/>
        <v>63.703521420915166</v>
      </c>
      <c r="IT102" s="27">
        <f t="shared" si="739"/>
        <v>63.703521420915166</v>
      </c>
      <c r="IV102" s="27">
        <f t="shared" si="740"/>
        <v>63.703521420915166</v>
      </c>
      <c r="IW102" s="27">
        <f t="shared" si="741"/>
        <v>63.703521420915166</v>
      </c>
      <c r="IX102" s="27">
        <f t="shared" si="742"/>
        <v>63.703521420915166</v>
      </c>
      <c r="IY102" s="27">
        <f t="shared" si="743"/>
        <v>63.703521420915166</v>
      </c>
      <c r="IZ102" s="27">
        <f t="shared" si="744"/>
        <v>63.703521420915166</v>
      </c>
      <c r="JA102" s="27">
        <f t="shared" si="745"/>
        <v>63.703521420915166</v>
      </c>
      <c r="JB102" s="27">
        <f t="shared" si="746"/>
        <v>63.703521420915166</v>
      </c>
      <c r="JD102" s="27">
        <f t="shared" si="747"/>
        <v>63.703521420915166</v>
      </c>
      <c r="JE102" s="27">
        <f t="shared" si="748"/>
        <v>63.703521420915166</v>
      </c>
      <c r="JF102" s="27">
        <f t="shared" si="749"/>
        <v>63.703521420915166</v>
      </c>
      <c r="JG102" s="27">
        <f t="shared" si="750"/>
        <v>63.703521420915166</v>
      </c>
      <c r="JH102" s="27">
        <f t="shared" si="751"/>
        <v>63.703521420915166</v>
      </c>
      <c r="JI102" s="27">
        <f t="shared" si="752"/>
        <v>63.703521420915166</v>
      </c>
      <c r="JJ102" s="27">
        <f t="shared" si="753"/>
        <v>63.703521420915166</v>
      </c>
      <c r="JN102" s="27">
        <f t="shared" si="754"/>
        <v>63.703521420915166</v>
      </c>
      <c r="JO102" s="27">
        <f t="shared" si="755"/>
        <v>63.703521420915166</v>
      </c>
      <c r="JP102" s="27">
        <f t="shared" si="756"/>
        <v>63.703521420915166</v>
      </c>
      <c r="JQ102" s="27">
        <f t="shared" si="757"/>
        <v>63.703521420915166</v>
      </c>
      <c r="JR102" s="27">
        <f t="shared" si="758"/>
        <v>63.703521420915166</v>
      </c>
      <c r="JS102" s="27">
        <f t="shared" si="759"/>
        <v>63.703521420915166</v>
      </c>
      <c r="JT102" s="27">
        <f t="shared" si="760"/>
        <v>63.703521420915166</v>
      </c>
      <c r="JV102" s="27">
        <f t="shared" si="761"/>
        <v>63.703521420915166</v>
      </c>
      <c r="JW102" s="27">
        <f t="shared" si="762"/>
        <v>63.703521420915166</v>
      </c>
      <c r="JX102" s="27">
        <f t="shared" si="763"/>
        <v>63.703521420915166</v>
      </c>
      <c r="JY102" s="27">
        <f t="shared" si="764"/>
        <v>63.703521420915166</v>
      </c>
      <c r="JZ102" s="27">
        <f t="shared" si="765"/>
        <v>63.703521420915166</v>
      </c>
      <c r="KA102" s="27">
        <f t="shared" si="766"/>
        <v>63.703521420915166</v>
      </c>
      <c r="KB102" s="27">
        <f t="shared" si="767"/>
        <v>63.703521420915166</v>
      </c>
      <c r="KD102" s="27">
        <f t="shared" si="768"/>
        <v>63.703521420915166</v>
      </c>
      <c r="KE102" s="27">
        <f t="shared" si="769"/>
        <v>63.703521420915166</v>
      </c>
      <c r="KF102" s="27">
        <f t="shared" si="770"/>
        <v>63.703521420915166</v>
      </c>
      <c r="KG102" s="27">
        <f t="shared" si="771"/>
        <v>63.703521420915166</v>
      </c>
      <c r="KH102" s="27">
        <f t="shared" si="772"/>
        <v>63.703521420915166</v>
      </c>
      <c r="KI102" s="27">
        <f t="shared" si="773"/>
        <v>63.703521420915166</v>
      </c>
      <c r="KJ102" s="27">
        <f t="shared" si="774"/>
        <v>63.703521420915166</v>
      </c>
    </row>
    <row r="107" spans="1:296" x14ac:dyDescent="0.35">
      <c r="C107" t="s">
        <v>586</v>
      </c>
      <c r="F107" s="27"/>
      <c r="G107" s="27"/>
      <c r="H107" s="27"/>
      <c r="I107" s="27"/>
      <c r="J107" s="27"/>
      <c r="K107" s="27"/>
      <c r="L107" s="27"/>
      <c r="M107" s="27"/>
      <c r="N107" s="27">
        <f>SUM(N44:N56)+N41</f>
        <v>10.172643182684899</v>
      </c>
      <c r="O107" s="27">
        <f t="shared" ref="O107:T107" si="775">SUM(O44:O56)+O41</f>
        <v>13.775416595904002</v>
      </c>
      <c r="P107" s="27">
        <f t="shared" si="775"/>
        <v>6.2809260147870303</v>
      </c>
      <c r="Q107" s="27">
        <f t="shared" si="775"/>
        <v>8.1922598587253059</v>
      </c>
      <c r="R107" s="27">
        <f t="shared" si="775"/>
        <v>9.6386565837981664</v>
      </c>
      <c r="S107" s="27">
        <f t="shared" si="775"/>
        <v>9.6728366928372047</v>
      </c>
      <c r="T107" s="27">
        <f t="shared" si="775"/>
        <v>9.0784352496370069</v>
      </c>
      <c r="V107" s="27">
        <f>SUM(V44:V56)+V41</f>
        <v>17.150233746734067</v>
      </c>
      <c r="W107" s="27">
        <f t="shared" ref="W107:AB107" si="776">SUM(W44:W56)+W41</f>
        <v>15.920367186303935</v>
      </c>
      <c r="X107" s="27">
        <f t="shared" si="776"/>
        <v>17.795873841536245</v>
      </c>
      <c r="Y107" s="27">
        <f t="shared" si="776"/>
        <v>10.998902617223141</v>
      </c>
      <c r="Z107" s="27">
        <f t="shared" si="776"/>
        <v>11.44864462788534</v>
      </c>
      <c r="AA107" s="27">
        <f t="shared" si="776"/>
        <v>17.277878318312951</v>
      </c>
      <c r="AB107" s="27">
        <f t="shared" si="776"/>
        <v>14.433372774491446</v>
      </c>
      <c r="AD107" s="27">
        <f>SUM(AD44:AD56)+AD41</f>
        <v>14.514890622221651</v>
      </c>
      <c r="AE107" s="27">
        <f t="shared" ref="AE107:AJ107" si="777">SUM(AE44:AE56)+AE41</f>
        <v>15.623308710545922</v>
      </c>
      <c r="AF107" s="27">
        <f t="shared" si="777"/>
        <v>14.225400135386955</v>
      </c>
      <c r="AG107" s="27">
        <f t="shared" si="777"/>
        <v>10.751332961605321</v>
      </c>
      <c r="AH107" s="27">
        <f t="shared" si="777"/>
        <v>10.913337398311374</v>
      </c>
      <c r="AI107" s="27">
        <f t="shared" si="777"/>
        <v>16.108525905913865</v>
      </c>
      <c r="AJ107" s="27">
        <f t="shared" si="777"/>
        <v>13.23313247584565</v>
      </c>
      <c r="AN107" s="27">
        <f>SUM(AN44:AN56)+AN41</f>
        <v>9.3294925368700419</v>
      </c>
      <c r="AO107" s="27">
        <f t="shared" ref="AO107:AT107" si="778">SUM(AO44:AO56)+AO41</f>
        <v>9.6833667145642046</v>
      </c>
      <c r="AP107" s="27">
        <f t="shared" si="778"/>
        <v>5.5827193457863133</v>
      </c>
      <c r="AQ107" s="27">
        <f t="shared" si="778"/>
        <v>7.131201390934196</v>
      </c>
      <c r="AR107" s="27">
        <f t="shared" si="778"/>
        <v>8.5644983224707225</v>
      </c>
      <c r="AS107" s="27">
        <f t="shared" si="778"/>
        <v>8.0812971985546138</v>
      </c>
      <c r="AT107" s="27">
        <f t="shared" si="778"/>
        <v>7.8282393963363086</v>
      </c>
      <c r="AV107" s="27">
        <f>SUM(AV44:AV56)+AV41</f>
        <v>15.675495140671998</v>
      </c>
      <c r="AW107" s="27">
        <f t="shared" ref="AW107:BB107" si="779">SUM(AW44:AW56)+AW41</f>
        <v>12.218624781068547</v>
      </c>
      <c r="AX107" s="27">
        <f t="shared" si="779"/>
        <v>14.051074319054958</v>
      </c>
      <c r="AY107" s="27">
        <f t="shared" si="779"/>
        <v>9.4310854373184405</v>
      </c>
      <c r="AZ107" s="27">
        <f t="shared" si="779"/>
        <v>10.504973860332816</v>
      </c>
      <c r="BA107" s="27">
        <f t="shared" si="779"/>
        <v>13.726683743473878</v>
      </c>
      <c r="BB107" s="27">
        <f t="shared" si="779"/>
        <v>12.009508747292436</v>
      </c>
      <c r="BD107" s="27">
        <f>SUM(BD44:BD56)+BD41</f>
        <v>13.278694385948102</v>
      </c>
      <c r="BE107" s="27">
        <f t="shared" ref="BE107:BJ107" si="780">SUM(BE44:BE56)+BE41</f>
        <v>11.867511846225341</v>
      </c>
      <c r="BF107" s="27">
        <f t="shared" si="780"/>
        <v>11.425266610560096</v>
      </c>
      <c r="BG107" s="27">
        <f t="shared" si="780"/>
        <v>9.2282161909206515</v>
      </c>
      <c r="BH107" s="27">
        <f t="shared" si="780"/>
        <v>9.9310747190526421</v>
      </c>
      <c r="BI107" s="27">
        <f t="shared" si="780"/>
        <v>12.858648208584388</v>
      </c>
      <c r="BJ107" s="27">
        <f t="shared" si="780"/>
        <v>11.072331058249928</v>
      </c>
      <c r="BN107" s="27">
        <f>SUM(BN44:BN56)+BN41</f>
        <v>9.3860761184488499</v>
      </c>
      <c r="BO107" s="27">
        <f t="shared" ref="BO107:BT107" si="781">SUM(BO44:BO56)+BO41</f>
        <v>9.7477261308651801</v>
      </c>
      <c r="BP107" s="27">
        <f t="shared" si="781"/>
        <v>5.6193598165243568</v>
      </c>
      <c r="BQ107" s="27">
        <f t="shared" si="781"/>
        <v>7.1759309347216069</v>
      </c>
      <c r="BR107" s="27">
        <f t="shared" si="781"/>
        <v>8.6175085204560951</v>
      </c>
      <c r="BS107" s="27">
        <f t="shared" si="781"/>
        <v>8.1353692768345223</v>
      </c>
      <c r="BT107" s="27">
        <f t="shared" si="781"/>
        <v>7.8777762459232825</v>
      </c>
      <c r="BV107" s="27">
        <f>SUM(BV44:BV56)+BV41</f>
        <v>15.767941620647919</v>
      </c>
      <c r="BW107" s="27">
        <f t="shared" ref="BW107:CB107" si="782">SUM(BW44:BW56)+BW41</f>
        <v>12.297010029998859</v>
      </c>
      <c r="BX107" s="27">
        <f t="shared" si="782"/>
        <v>14.139588640443934</v>
      </c>
      <c r="BY107" s="27">
        <f t="shared" si="782"/>
        <v>9.4887913566017303</v>
      </c>
      <c r="BZ107" s="27">
        <f t="shared" si="782"/>
        <v>10.568626736828849</v>
      </c>
      <c r="CA107" s="27">
        <f t="shared" si="782"/>
        <v>13.816029351814201</v>
      </c>
      <c r="CB107" s="27">
        <f t="shared" si="782"/>
        <v>12.084147822542191</v>
      </c>
      <c r="CD107" s="27">
        <f>SUM(CD44:CD56)+CD41</f>
        <v>13.357595926327988</v>
      </c>
      <c r="CE107" s="27">
        <f t="shared" ref="CE107:CJ107" si="783">SUM(CE44:CE56)+CE41</f>
        <v>11.943954629683136</v>
      </c>
      <c r="CF107" s="27">
        <f t="shared" si="783"/>
        <v>11.497696254660685</v>
      </c>
      <c r="CG107" s="27">
        <f t="shared" si="783"/>
        <v>9.2847774840120412</v>
      </c>
      <c r="CH107" s="27">
        <f t="shared" si="783"/>
        <v>9.9915800041778926</v>
      </c>
      <c r="CI107" s="27">
        <f t="shared" si="783"/>
        <v>12.942570153320844</v>
      </c>
      <c r="CJ107" s="27">
        <f t="shared" si="783"/>
        <v>11.141343792821321</v>
      </c>
      <c r="CN107" s="27">
        <f>SUM(CN44:CN56)+CN41</f>
        <v>8.9081034770070016</v>
      </c>
      <c r="CO107" s="27">
        <f t="shared" ref="CO107:CT107" si="784">SUM(CO44:CO56)+CO41</f>
        <v>9.2040694843132549</v>
      </c>
      <c r="CP107" s="27">
        <f t="shared" si="784"/>
        <v>5.3098505544084009</v>
      </c>
      <c r="CQ107" s="27">
        <f t="shared" si="784"/>
        <v>6.7980916817435819</v>
      </c>
      <c r="CR107" s="27">
        <f t="shared" si="784"/>
        <v>8.1697209529771015</v>
      </c>
      <c r="CS107" s="27">
        <f t="shared" si="784"/>
        <v>7.6786117976759973</v>
      </c>
      <c r="CT107" s="27">
        <f t="shared" si="784"/>
        <v>7.4593287354415265</v>
      </c>
      <c r="CV107" s="27">
        <f>SUM(CV44:CV56)+CV41</f>
        <v>14.98702802357295</v>
      </c>
      <c r="CW107" s="27">
        <f t="shared" ref="CW107:DB107" si="785">SUM(CW44:CW56)+CW41</f>
        <v>11.634874416877308</v>
      </c>
      <c r="CX107" s="27">
        <f t="shared" si="785"/>
        <v>13.39189076025945</v>
      </c>
      <c r="CY107" s="27">
        <f t="shared" si="785"/>
        <v>9.0013381078488628</v>
      </c>
      <c r="CZ107" s="27">
        <f t="shared" si="785"/>
        <v>10.030938370958872</v>
      </c>
      <c r="DA107" s="27">
        <f t="shared" si="785"/>
        <v>13.061309427269045</v>
      </c>
      <c r="DB107" s="27">
        <f t="shared" si="785"/>
        <v>11.453656875230669</v>
      </c>
      <c r="DD107" s="27">
        <f>SUM(DD44:DD56)+DD41</f>
        <v>12.691099097796926</v>
      </c>
      <c r="DE107" s="27">
        <f t="shared" ref="DE107:DJ107" si="786">SUM(DE44:DE56)+DE41</f>
        <v>11.298227404417268</v>
      </c>
      <c r="DF107" s="27">
        <f t="shared" si="786"/>
        <v>10.885868806777522</v>
      </c>
      <c r="DG107" s="27">
        <f t="shared" si="786"/>
        <v>8.8069931178067318</v>
      </c>
      <c r="DH107" s="27">
        <f t="shared" si="786"/>
        <v>9.4804799616288218</v>
      </c>
      <c r="DI107" s="27">
        <f t="shared" si="786"/>
        <v>12.233664981866589</v>
      </c>
      <c r="DJ107" s="27">
        <f t="shared" si="786"/>
        <v>10.558379651707854</v>
      </c>
      <c r="DN107" s="27">
        <f>SUM(DN44:DN56)+DN41</f>
        <v>8.9994411410770851</v>
      </c>
      <c r="DO107" s="27">
        <f t="shared" ref="DO107:DT107" si="787">SUM(DO44:DO56)+DO41</f>
        <v>10.571036162215695</v>
      </c>
      <c r="DP107" s="27">
        <f t="shared" si="787"/>
        <v>5.5664317473491005</v>
      </c>
      <c r="DQ107" s="27">
        <f t="shared" si="787"/>
        <v>7.0809012933378623</v>
      </c>
      <c r="DR107" s="27">
        <f t="shared" si="787"/>
        <v>8.416408003720802</v>
      </c>
      <c r="DS107" s="27">
        <f t="shared" si="787"/>
        <v>8.2660312745158002</v>
      </c>
      <c r="DT107" s="27">
        <f t="shared" si="787"/>
        <v>7.811594477708443</v>
      </c>
      <c r="DV107" s="27">
        <f>SUM(DV44:DV56)+DV41</f>
        <v>14.971614728445456</v>
      </c>
      <c r="DW107" s="27">
        <f t="shared" ref="DW107:EB107" si="788">SUM(DW44:DW56)+DW41</f>
        <v>12.730349121183101</v>
      </c>
      <c r="DX107" s="27">
        <f t="shared" si="788"/>
        <v>14.412957592397399</v>
      </c>
      <c r="DY107" s="27">
        <f t="shared" si="788"/>
        <v>9.3356381942036535</v>
      </c>
      <c r="DZ107" s="27">
        <f t="shared" si="788"/>
        <v>10.12080484877556</v>
      </c>
      <c r="EA107" s="27">
        <f t="shared" si="788"/>
        <v>14.204754169578269</v>
      </c>
      <c r="EB107" s="27">
        <f t="shared" si="788"/>
        <v>12.049818525074524</v>
      </c>
      <c r="ED107" s="27">
        <f>SUM(ED44:ED56)+ED41</f>
        <v>12.716004219718137</v>
      </c>
      <c r="EE107" s="27">
        <f t="shared" ref="EE107:EJ107" si="789">SUM(EE44:EE56)+EE41</f>
        <v>12.431301572420782</v>
      </c>
      <c r="EF107" s="27">
        <f t="shared" si="789"/>
        <v>11.669889330538657</v>
      </c>
      <c r="EG107" s="27">
        <f t="shared" si="789"/>
        <v>9.1367513083090994</v>
      </c>
      <c r="EH107" s="27">
        <f t="shared" si="789"/>
        <v>9.6167264068204314</v>
      </c>
      <c r="EI107" s="27">
        <f t="shared" si="789"/>
        <v>13.291615190739797</v>
      </c>
      <c r="EJ107" s="27">
        <f t="shared" si="789"/>
        <v>11.099875174152476</v>
      </c>
      <c r="EN107" s="27">
        <f>SUM(EN44:EN56)+EN41</f>
        <v>10.229226764263709</v>
      </c>
      <c r="EO107" s="27">
        <f t="shared" ref="EO107:ET107" si="790">SUM(EO44:EO56)+EO41</f>
        <v>13.867337723026976</v>
      </c>
      <c r="EP107" s="27">
        <f t="shared" si="790"/>
        <v>6.3201978745908152</v>
      </c>
      <c r="EQ107" s="27">
        <f t="shared" si="790"/>
        <v>8.2407460244625117</v>
      </c>
      <c r="ER107" s="27">
        <f t="shared" si="790"/>
        <v>9.694268063159555</v>
      </c>
      <c r="ES107" s="27">
        <f t="shared" si="790"/>
        <v>9.7358658219804131</v>
      </c>
      <c r="ET107" s="27">
        <f t="shared" si="790"/>
        <v>9.1330167268116043</v>
      </c>
      <c r="EV107" s="27">
        <f>SUM(EV44:EV56)+EV41</f>
        <v>17.242680226709989</v>
      </c>
      <c r="EW107" s="27">
        <f t="shared" ref="EW107:FB107" si="791">SUM(EW44:EW56)+EW41</f>
        <v>16.021327975239544</v>
      </c>
      <c r="EX107" s="27">
        <f t="shared" si="791"/>
        <v>17.90565644688127</v>
      </c>
      <c r="EY107" s="27">
        <f t="shared" si="791"/>
        <v>11.062472308333241</v>
      </c>
      <c r="EZ107" s="27">
        <f t="shared" si="791"/>
        <v>11.512321055322632</v>
      </c>
      <c r="FA107" s="27">
        <f t="shared" si="791"/>
        <v>17.387948732515031</v>
      </c>
      <c r="FB107" s="27">
        <f t="shared" si="791"/>
        <v>14.519524726613867</v>
      </c>
      <c r="FD107" s="27">
        <f>SUM(FD44:FD56)+FD41</f>
        <v>14.593792162601538</v>
      </c>
      <c r="FE107" s="27">
        <f t="shared" ref="FE107:FJ107" si="792">SUM(FE44:FE56)+FE41</f>
        <v>15.723017578727994</v>
      </c>
      <c r="FF107" s="27">
        <f t="shared" si="792"/>
        <v>14.313319266685564</v>
      </c>
      <c r="FG107" s="27">
        <f t="shared" si="792"/>
        <v>10.813572158062774</v>
      </c>
      <c r="FH107" s="27">
        <f t="shared" si="792"/>
        <v>10.974628602804637</v>
      </c>
      <c r="FI107" s="27">
        <f t="shared" si="792"/>
        <v>16.211363244628011</v>
      </c>
      <c r="FJ107" s="27">
        <f t="shared" si="792"/>
        <v>13.312208312494475</v>
      </c>
      <c r="FN107" s="27">
        <f>SUM(FN44:FN56)+FN41</f>
        <v>9.7512541228218588</v>
      </c>
      <c r="FO107" s="27">
        <f t="shared" ref="FO107:FT107" si="793">SUM(FO44:FO56)+FO41</f>
        <v>13.090861884817855</v>
      </c>
      <c r="FP107" s="27">
        <f t="shared" si="793"/>
        <v>5.988460751542048</v>
      </c>
      <c r="FQ107" s="27">
        <f t="shared" si="793"/>
        <v>7.8311738470894392</v>
      </c>
      <c r="FR107" s="27">
        <f t="shared" si="793"/>
        <v>9.224506960323918</v>
      </c>
      <c r="FS107" s="27">
        <f t="shared" si="793"/>
        <v>9.2034463726671927</v>
      </c>
      <c r="FT107" s="27">
        <f t="shared" si="793"/>
        <v>8.6719562550101656</v>
      </c>
      <c r="FV107" s="27">
        <f>SUM(FV44:FV56)+FV41</f>
        <v>16.461766629635019</v>
      </c>
      <c r="FW107" s="27">
        <f t="shared" ref="FW107:GB107" si="794">SUM(FW44:FW56)+FW41</f>
        <v>15.168492335940263</v>
      </c>
      <c r="FX107" s="27">
        <f t="shared" si="794"/>
        <v>16.978301189454772</v>
      </c>
      <c r="FY107" s="27">
        <f t="shared" si="794"/>
        <v>10.525486625777665</v>
      </c>
      <c r="FZ107" s="27">
        <f t="shared" si="794"/>
        <v>10.974433750020264</v>
      </c>
      <c r="GA107" s="27">
        <f t="shared" si="794"/>
        <v>16.458162297071901</v>
      </c>
      <c r="GB107" s="27">
        <f t="shared" si="794"/>
        <v>13.791782244212444</v>
      </c>
      <c r="GD107" s="27">
        <f>SUM(GD44:GD56)+GD41</f>
        <v>13.927295334070473</v>
      </c>
      <c r="GE107" s="27">
        <f t="shared" ref="GE107:GJ107" si="795">SUM(GE44:GE56)+GE41</f>
        <v>14.880757160239186</v>
      </c>
      <c r="GF107" s="27">
        <f t="shared" si="795"/>
        <v>13.570649074245743</v>
      </c>
      <c r="GG107" s="27">
        <f t="shared" si="795"/>
        <v>10.287825425495965</v>
      </c>
      <c r="GH107" s="27">
        <f t="shared" si="795"/>
        <v>10.456889744793397</v>
      </c>
      <c r="GI107" s="27">
        <f t="shared" si="795"/>
        <v>15.342676020303227</v>
      </c>
      <c r="GJ107" s="27">
        <f t="shared" si="795"/>
        <v>12.64423916910221</v>
      </c>
      <c r="GN107" s="27">
        <f>SUM(GN44:GN56)+GN41</f>
        <v>10.172643182684899</v>
      </c>
      <c r="GO107" s="27">
        <f t="shared" ref="GO107:GT107" si="796">SUM(GO44:GO56)+GO41</f>
        <v>11.360610695496728</v>
      </c>
      <c r="GP107" s="27">
        <f t="shared" si="796"/>
        <v>6.0503781404819934</v>
      </c>
      <c r="GQ107" s="27">
        <f t="shared" si="796"/>
        <v>7.8631252520766903</v>
      </c>
      <c r="GR107" s="27">
        <f t="shared" si="796"/>
        <v>9.4107465800981487</v>
      </c>
      <c r="GS107" s="27">
        <f t="shared" si="796"/>
        <v>8.8880690340136752</v>
      </c>
      <c r="GT107" s="27">
        <f t="shared" si="796"/>
        <v>8.6364526549198821</v>
      </c>
      <c r="GV107" s="27">
        <f>SUM(GV44:GV56)+GV41</f>
        <v>17.150233746734067</v>
      </c>
      <c r="GW107" s="27">
        <f t="shared" ref="GW107:HB107" si="797">SUM(GW44:GW56)+GW41</f>
        <v>13.942422219035745</v>
      </c>
      <c r="GX107" s="27">
        <f t="shared" si="797"/>
        <v>15.932463477778557</v>
      </c>
      <c r="GY107" s="27">
        <f t="shared" si="797"/>
        <v>10.485151098042428</v>
      </c>
      <c r="GZ107" s="27">
        <f t="shared" si="797"/>
        <v>11.446581223611236</v>
      </c>
      <c r="HA107" s="27">
        <f t="shared" si="797"/>
        <v>15.462084523690542</v>
      </c>
      <c r="HB107" s="27">
        <f t="shared" si="797"/>
        <v>13.424677661828479</v>
      </c>
      <c r="HD107" s="27">
        <f>SUM(HD44:HD56)+HD41</f>
        <v>14.514890622221651</v>
      </c>
      <c r="HE107" s="27">
        <f t="shared" ref="HE107:HJ107" si="798">SUM(HE44:HE56)+HE41</f>
        <v>13.584862003285519</v>
      </c>
      <c r="HF107" s="27">
        <f t="shared" si="798"/>
        <v>12.868296241451462</v>
      </c>
      <c r="HG107" s="27">
        <f t="shared" si="798"/>
        <v>10.253866217292522</v>
      </c>
      <c r="HH107" s="27">
        <f t="shared" si="798"/>
        <v>10.844479454790266</v>
      </c>
      <c r="HI107" s="27">
        <f t="shared" si="798"/>
        <v>14.451262854253368</v>
      </c>
      <c r="HJ107" s="27">
        <f t="shared" si="798"/>
        <v>12.351458677367692</v>
      </c>
      <c r="HN107" s="27">
        <f>SUM(HN44:HN56)+HN41</f>
        <v>10.172643182684899</v>
      </c>
      <c r="HO107" s="27">
        <f t="shared" ref="HO107:HT107" si="799">SUM(HO44:HO56)+HO41</f>
        <v>11.360610695496728</v>
      </c>
      <c r="HP107" s="27">
        <f t="shared" si="799"/>
        <v>6.0503781404819934</v>
      </c>
      <c r="HQ107" s="27">
        <f t="shared" si="799"/>
        <v>7.8631252520766903</v>
      </c>
      <c r="HR107" s="27">
        <f t="shared" si="799"/>
        <v>9.4107465800981487</v>
      </c>
      <c r="HS107" s="27">
        <f t="shared" si="799"/>
        <v>8.8880690340136752</v>
      </c>
      <c r="HT107" s="27">
        <f t="shared" si="799"/>
        <v>8.6364526549198821</v>
      </c>
      <c r="HV107" s="27">
        <f>SUM(HV44:HV56)+HV41</f>
        <v>17.150233746734067</v>
      </c>
      <c r="HW107" s="27">
        <f t="shared" ref="HW107:IB107" si="800">SUM(HW44:HW56)+HW41</f>
        <v>13.942422219035745</v>
      </c>
      <c r="HX107" s="27">
        <f t="shared" si="800"/>
        <v>15.932463477778557</v>
      </c>
      <c r="HY107" s="27">
        <f t="shared" si="800"/>
        <v>10.485151098042428</v>
      </c>
      <c r="HZ107" s="27">
        <f t="shared" si="800"/>
        <v>11.446581223611236</v>
      </c>
      <c r="IA107" s="27">
        <f t="shared" si="800"/>
        <v>15.462084523690542</v>
      </c>
      <c r="IB107" s="27">
        <f t="shared" si="800"/>
        <v>13.424677661828479</v>
      </c>
      <c r="ID107" s="27">
        <f>SUM(ID44:ID56)+ID41</f>
        <v>14.514890622221651</v>
      </c>
      <c r="IE107" s="27">
        <f t="shared" ref="IE107:IJ107" si="801">SUM(IE44:IE56)+IE41</f>
        <v>13.584862003285519</v>
      </c>
      <c r="IF107" s="27">
        <f t="shared" si="801"/>
        <v>12.868296241451462</v>
      </c>
      <c r="IG107" s="27">
        <f t="shared" si="801"/>
        <v>10.253866217292522</v>
      </c>
      <c r="IH107" s="27">
        <f t="shared" si="801"/>
        <v>10.844479454790266</v>
      </c>
      <c r="II107" s="27">
        <f t="shared" si="801"/>
        <v>14.451262854253368</v>
      </c>
      <c r="IJ107" s="27">
        <f t="shared" si="801"/>
        <v>12.351458677367692</v>
      </c>
      <c r="IN107" s="27">
        <f>SUM(IN44:IN56)+IN41</f>
        <v>10.229226764263709</v>
      </c>
      <c r="IO107" s="27">
        <f t="shared" ref="IO107:IT107" si="802">SUM(IO44:IO56)+IO41</f>
        <v>11.433653938495045</v>
      </c>
      <c r="IP107" s="27">
        <f t="shared" si="802"/>
        <v>6.087847679007873</v>
      </c>
      <c r="IQ107" s="27">
        <f t="shared" si="802"/>
        <v>7.9090383890811609</v>
      </c>
      <c r="IR107" s="27">
        <f t="shared" si="802"/>
        <v>9.464576359886923</v>
      </c>
      <c r="IS107" s="27">
        <f t="shared" si="802"/>
        <v>8.9449631968121555</v>
      </c>
      <c r="IT107" s="27">
        <f t="shared" si="802"/>
        <v>8.687578907719395</v>
      </c>
      <c r="IV107" s="27">
        <f>SUM(IV44:IV56)+IV41</f>
        <v>17.242680226709989</v>
      </c>
      <c r="IW107" s="27">
        <f t="shared" ref="IW107:JB107" si="803">SUM(IW44:IW56)+IW41</f>
        <v>14.027920309337587</v>
      </c>
      <c r="IX107" s="27">
        <f t="shared" si="803"/>
        <v>16.027678765345467</v>
      </c>
      <c r="IY107" s="27">
        <f t="shared" si="803"/>
        <v>10.54470450707937</v>
      </c>
      <c r="IZ107" s="27">
        <f t="shared" si="803"/>
        <v>11.510241520266842</v>
      </c>
      <c r="JA107" s="27">
        <f t="shared" si="803"/>
        <v>15.557959865384571</v>
      </c>
      <c r="JB107" s="27">
        <f t="shared" si="803"/>
        <v>13.502944081846334</v>
      </c>
      <c r="JD107" s="27">
        <f>SUM(JD44:JD56)+JD41</f>
        <v>14.593792162601538</v>
      </c>
      <c r="JE107" s="27">
        <f t="shared" ref="JE107:JJ107" si="804">SUM(JE44:JE56)+JE41</f>
        <v>13.668635196998906</v>
      </c>
      <c r="JF107" s="27">
        <f t="shared" si="804"/>
        <v>12.94560613494321</v>
      </c>
      <c r="JG107" s="27">
        <f t="shared" si="804"/>
        <v>10.312216438841713</v>
      </c>
      <c r="JH107" s="27">
        <f t="shared" si="804"/>
        <v>10.905232358346533</v>
      </c>
      <c r="JI107" s="27">
        <f t="shared" si="804"/>
        <v>14.541144443667728</v>
      </c>
      <c r="JJ107" s="27">
        <f t="shared" si="804"/>
        <v>12.423641978347042</v>
      </c>
      <c r="JN107" s="27">
        <f>SUM(JN44:JN56)+JN41</f>
        <v>9.7512541228218588</v>
      </c>
      <c r="JO107" s="27">
        <f t="shared" ref="JO107:JT107" si="805">SUM(JO44:JO56)+JO41</f>
        <v>10.816643300051126</v>
      </c>
      <c r="JP107" s="27">
        <f t="shared" si="805"/>
        <v>5.7713351182418524</v>
      </c>
      <c r="JQ107" s="27">
        <f t="shared" si="805"/>
        <v>7.5212010914307239</v>
      </c>
      <c r="JR107" s="27">
        <f t="shared" si="805"/>
        <v>9.0098656237339192</v>
      </c>
      <c r="JS107" s="27">
        <f t="shared" si="805"/>
        <v>8.4643670147281806</v>
      </c>
      <c r="JT107" s="27">
        <f t="shared" si="805"/>
        <v>8.2557053957259576</v>
      </c>
      <c r="JV107" s="27">
        <f>SUM(JV44:JV56)+JV41</f>
        <v>16.461766629635019</v>
      </c>
      <c r="JW107" s="27">
        <f t="shared" ref="JW107:KB107" si="806">SUM(JW44:JW56)+JW41</f>
        <v>13.305701126324424</v>
      </c>
      <c r="JX107" s="27">
        <f t="shared" si="806"/>
        <v>15.223376506029936</v>
      </c>
      <c r="JY107" s="27">
        <f t="shared" si="806"/>
        <v>10.041645149046197</v>
      </c>
      <c r="JZ107" s="27">
        <f t="shared" si="806"/>
        <v>10.972490474849675</v>
      </c>
      <c r="KA107" s="27">
        <f t="shared" si="806"/>
        <v>14.748081999049642</v>
      </c>
      <c r="KB107" s="27">
        <f t="shared" si="806"/>
        <v>12.841812239917445</v>
      </c>
      <c r="KD107" s="27">
        <f>SUM(KD44:KD56)+KD41</f>
        <v>13.927295334070473</v>
      </c>
      <c r="KE107" s="27">
        <f t="shared" ref="KE107:KJ107" si="807">SUM(KE44:KE56)+KE41</f>
        <v>12.960986554690194</v>
      </c>
      <c r="KF107" s="27">
        <f t="shared" si="807"/>
        <v>12.29255426069288</v>
      </c>
      <c r="KG107" s="27">
        <f t="shared" si="807"/>
        <v>9.8193206421389423</v>
      </c>
      <c r="KH107" s="27">
        <f t="shared" si="807"/>
        <v>10.392040634213492</v>
      </c>
      <c r="KI107" s="27">
        <f t="shared" si="807"/>
        <v>13.781896981583031</v>
      </c>
      <c r="KJ107" s="27">
        <f t="shared" si="807"/>
        <v>11.813895439255324</v>
      </c>
    </row>
    <row r="108" spans="1:296" x14ac:dyDescent="0.35">
      <c r="C108" t="s">
        <v>310</v>
      </c>
      <c r="F108" s="27"/>
      <c r="G108" s="27"/>
      <c r="H108" s="27"/>
      <c r="I108" s="27"/>
      <c r="J108" s="27"/>
      <c r="K108" s="27"/>
      <c r="L108" s="27"/>
      <c r="M108" s="27"/>
      <c r="N108" s="27">
        <f>SUM(N73:N87)</f>
        <v>13100.810554800924</v>
      </c>
      <c r="O108" s="27">
        <f t="shared" ref="O108:T108" si="808">SUM(O73:O87)</f>
        <v>13100.810554800924</v>
      </c>
      <c r="P108" s="27">
        <f t="shared" si="808"/>
        <v>13100.810554800924</v>
      </c>
      <c r="Q108" s="27">
        <f t="shared" si="808"/>
        <v>13100.810554800924</v>
      </c>
      <c r="R108" s="27">
        <f t="shared" si="808"/>
        <v>13100.810554800924</v>
      </c>
      <c r="S108" s="27">
        <f t="shared" si="808"/>
        <v>13100.810554800924</v>
      </c>
      <c r="T108" s="27">
        <f t="shared" si="808"/>
        <v>13100.810554800924</v>
      </c>
      <c r="V108" s="27">
        <f>SUM(V73:V87)</f>
        <v>13100.810554800924</v>
      </c>
      <c r="W108" s="27">
        <f t="shared" ref="W108:AB108" si="809">SUM(W73:W87)</f>
        <v>13100.810554800924</v>
      </c>
      <c r="X108" s="27">
        <f t="shared" si="809"/>
        <v>13100.810554800924</v>
      </c>
      <c r="Y108" s="27">
        <f t="shared" si="809"/>
        <v>13100.810554800924</v>
      </c>
      <c r="Z108" s="27">
        <f t="shared" si="809"/>
        <v>13100.810554800924</v>
      </c>
      <c r="AA108" s="27">
        <f t="shared" si="809"/>
        <v>13100.810554800924</v>
      </c>
      <c r="AB108" s="27">
        <f t="shared" si="809"/>
        <v>13100.810554800924</v>
      </c>
      <c r="AD108" s="27">
        <f>SUM(AD73:AD87)</f>
        <v>13100.810554800924</v>
      </c>
      <c r="AE108" s="27">
        <f t="shared" ref="AE108:AJ108" si="810">SUM(AE73:AE87)</f>
        <v>13100.810554800924</v>
      </c>
      <c r="AF108" s="27">
        <f t="shared" si="810"/>
        <v>13100.810554800924</v>
      </c>
      <c r="AG108" s="27">
        <f t="shared" si="810"/>
        <v>13100.810554800924</v>
      </c>
      <c r="AH108" s="27">
        <f t="shared" si="810"/>
        <v>13100.810554800924</v>
      </c>
      <c r="AI108" s="27">
        <f t="shared" si="810"/>
        <v>13100.810554800924</v>
      </c>
      <c r="AJ108" s="27">
        <f t="shared" si="810"/>
        <v>13100.810554800924</v>
      </c>
      <c r="AN108" s="27">
        <f>SUM(AN73:AN87)</f>
        <v>13100.810554800924</v>
      </c>
      <c r="AO108" s="27">
        <f t="shared" ref="AO108:AT108" si="811">SUM(AO73:AO87)</f>
        <v>13100.810554800924</v>
      </c>
      <c r="AP108" s="27">
        <f t="shared" si="811"/>
        <v>13100.810554800924</v>
      </c>
      <c r="AQ108" s="27">
        <f t="shared" si="811"/>
        <v>13100.810554800924</v>
      </c>
      <c r="AR108" s="27">
        <f t="shared" si="811"/>
        <v>13100.810554800924</v>
      </c>
      <c r="AS108" s="27">
        <f t="shared" si="811"/>
        <v>13100.810554800924</v>
      </c>
      <c r="AT108" s="27">
        <f t="shared" si="811"/>
        <v>13100.810554800924</v>
      </c>
      <c r="AV108" s="27">
        <f>SUM(AV73:AV87)</f>
        <v>13100.810554800924</v>
      </c>
      <c r="AW108" s="27">
        <f t="shared" ref="AW108:BB108" si="812">SUM(AW73:AW87)</f>
        <v>13100.810554800924</v>
      </c>
      <c r="AX108" s="27">
        <f t="shared" si="812"/>
        <v>13100.810554800924</v>
      </c>
      <c r="AY108" s="27">
        <f t="shared" si="812"/>
        <v>13100.810554800924</v>
      </c>
      <c r="AZ108" s="27">
        <f t="shared" si="812"/>
        <v>13100.810554800924</v>
      </c>
      <c r="BA108" s="27">
        <f t="shared" si="812"/>
        <v>13100.810554800924</v>
      </c>
      <c r="BB108" s="27">
        <f t="shared" si="812"/>
        <v>13100.810554800924</v>
      </c>
      <c r="BD108" s="27">
        <f>SUM(BD73:BD87)</f>
        <v>13100.810554800924</v>
      </c>
      <c r="BE108" s="27">
        <f t="shared" ref="BE108:BJ108" si="813">SUM(BE73:BE87)</f>
        <v>13100.810554800924</v>
      </c>
      <c r="BF108" s="27">
        <f t="shared" si="813"/>
        <v>13100.810554800924</v>
      </c>
      <c r="BG108" s="27">
        <f t="shared" si="813"/>
        <v>13100.810554800924</v>
      </c>
      <c r="BH108" s="27">
        <f t="shared" si="813"/>
        <v>13100.810554800924</v>
      </c>
      <c r="BI108" s="27">
        <f t="shared" si="813"/>
        <v>13100.810554800924</v>
      </c>
      <c r="BJ108" s="27">
        <f t="shared" si="813"/>
        <v>13100.810554800924</v>
      </c>
      <c r="BN108" s="27">
        <f>SUM(BN73:BN87)</f>
        <v>12641.419555439594</v>
      </c>
      <c r="BO108" s="27">
        <f t="shared" ref="BO108:BT108" si="814">SUM(BO73:BO87)</f>
        <v>12641.419555439594</v>
      </c>
      <c r="BP108" s="27">
        <f t="shared" si="814"/>
        <v>12641.419555439594</v>
      </c>
      <c r="BQ108" s="27">
        <f t="shared" si="814"/>
        <v>12641.419555439594</v>
      </c>
      <c r="BR108" s="27">
        <f t="shared" si="814"/>
        <v>12641.419555439594</v>
      </c>
      <c r="BS108" s="27">
        <f t="shared" si="814"/>
        <v>12641.419555439594</v>
      </c>
      <c r="BT108" s="27">
        <f t="shared" si="814"/>
        <v>12641.419555439594</v>
      </c>
      <c r="BV108" s="27">
        <f>SUM(BV73:BV87)</f>
        <v>12641.419555439594</v>
      </c>
      <c r="BW108" s="27">
        <f t="shared" ref="BW108:CB108" si="815">SUM(BW73:BW87)</f>
        <v>12641.419555439594</v>
      </c>
      <c r="BX108" s="27">
        <f t="shared" si="815"/>
        <v>12641.419555439594</v>
      </c>
      <c r="BY108" s="27">
        <f t="shared" si="815"/>
        <v>12641.419555439594</v>
      </c>
      <c r="BZ108" s="27">
        <f t="shared" si="815"/>
        <v>12641.419555439594</v>
      </c>
      <c r="CA108" s="27">
        <f t="shared" si="815"/>
        <v>12641.419555439594</v>
      </c>
      <c r="CB108" s="27">
        <f t="shared" si="815"/>
        <v>12641.419555439594</v>
      </c>
      <c r="CD108" s="27">
        <f>SUM(CD73:CD87)</f>
        <v>12641.419555439594</v>
      </c>
      <c r="CE108" s="27">
        <f t="shared" ref="CE108:CJ108" si="816">SUM(CE73:CE87)</f>
        <v>12641.419555439594</v>
      </c>
      <c r="CF108" s="27">
        <f t="shared" si="816"/>
        <v>12641.419555439594</v>
      </c>
      <c r="CG108" s="27">
        <f t="shared" si="816"/>
        <v>12641.419555439594</v>
      </c>
      <c r="CH108" s="27">
        <f t="shared" si="816"/>
        <v>12641.419555439594</v>
      </c>
      <c r="CI108" s="27">
        <f t="shared" si="816"/>
        <v>12641.419555439594</v>
      </c>
      <c r="CJ108" s="27">
        <f t="shared" si="816"/>
        <v>12641.419555439594</v>
      </c>
      <c r="CN108" s="27">
        <f>SUM(CN73:CN87)</f>
        <v>9419.199646050256</v>
      </c>
      <c r="CO108" s="27">
        <f t="shared" ref="CO108:CT108" si="817">SUM(CO73:CO87)</f>
        <v>9419.199646050256</v>
      </c>
      <c r="CP108" s="27">
        <f t="shared" si="817"/>
        <v>9419.199646050256</v>
      </c>
      <c r="CQ108" s="27">
        <f t="shared" si="817"/>
        <v>9419.199646050256</v>
      </c>
      <c r="CR108" s="27">
        <f t="shared" si="817"/>
        <v>9419.199646050256</v>
      </c>
      <c r="CS108" s="27">
        <f t="shared" si="817"/>
        <v>9419.199646050256</v>
      </c>
      <c r="CT108" s="27">
        <f t="shared" si="817"/>
        <v>9419.199646050256</v>
      </c>
      <c r="CV108" s="27">
        <f>SUM(CV73:CV87)</f>
        <v>9419.199646050256</v>
      </c>
      <c r="CW108" s="27">
        <f t="shared" ref="CW108:DB108" si="818">SUM(CW73:CW87)</f>
        <v>9419.199646050256</v>
      </c>
      <c r="CX108" s="27">
        <f t="shared" si="818"/>
        <v>9419.199646050256</v>
      </c>
      <c r="CY108" s="27">
        <f t="shared" si="818"/>
        <v>9419.199646050256</v>
      </c>
      <c r="CZ108" s="27">
        <f t="shared" si="818"/>
        <v>9419.199646050256</v>
      </c>
      <c r="DA108" s="27">
        <f t="shared" si="818"/>
        <v>9419.199646050256</v>
      </c>
      <c r="DB108" s="27">
        <f t="shared" si="818"/>
        <v>9419.199646050256</v>
      </c>
      <c r="DD108" s="27">
        <f>SUM(DD73:DD87)</f>
        <v>9419.199646050256</v>
      </c>
      <c r="DE108" s="27">
        <f t="shared" ref="DE108:DJ108" si="819">SUM(DE73:DE87)</f>
        <v>9419.199646050256</v>
      </c>
      <c r="DF108" s="27">
        <f t="shared" si="819"/>
        <v>9419.199646050256</v>
      </c>
      <c r="DG108" s="27">
        <f t="shared" si="819"/>
        <v>9419.199646050256</v>
      </c>
      <c r="DH108" s="27">
        <f t="shared" si="819"/>
        <v>9419.199646050256</v>
      </c>
      <c r="DI108" s="27">
        <f t="shared" si="819"/>
        <v>9419.199646050256</v>
      </c>
      <c r="DJ108" s="27">
        <f t="shared" si="819"/>
        <v>9419.199646050256</v>
      </c>
      <c r="DN108" s="27">
        <f>SUM(DN73:DN87)</f>
        <v>13100.810554800924</v>
      </c>
      <c r="DO108" s="27">
        <f t="shared" ref="DO108:DT108" si="820">SUM(DO73:DO87)</f>
        <v>13100.810554800924</v>
      </c>
      <c r="DP108" s="27">
        <f t="shared" si="820"/>
        <v>13100.810554800924</v>
      </c>
      <c r="DQ108" s="27">
        <f t="shared" si="820"/>
        <v>13100.810554800924</v>
      </c>
      <c r="DR108" s="27">
        <f t="shared" si="820"/>
        <v>13100.810554800924</v>
      </c>
      <c r="DS108" s="27">
        <f t="shared" si="820"/>
        <v>13100.810554800924</v>
      </c>
      <c r="DT108" s="27">
        <f t="shared" si="820"/>
        <v>13100.810554800924</v>
      </c>
      <c r="DV108" s="27">
        <f>SUM(DV73:DV87)</f>
        <v>13100.810554800924</v>
      </c>
      <c r="DW108" s="27">
        <f t="shared" ref="DW108:EB108" si="821">SUM(DW73:DW87)</f>
        <v>13100.810554800924</v>
      </c>
      <c r="DX108" s="27">
        <f t="shared" si="821"/>
        <v>13100.810554800924</v>
      </c>
      <c r="DY108" s="27">
        <f t="shared" si="821"/>
        <v>13100.810554800924</v>
      </c>
      <c r="DZ108" s="27">
        <f t="shared" si="821"/>
        <v>13100.810554800924</v>
      </c>
      <c r="EA108" s="27">
        <f t="shared" si="821"/>
        <v>13100.810554800924</v>
      </c>
      <c r="EB108" s="27">
        <f t="shared" si="821"/>
        <v>13100.810554800924</v>
      </c>
      <c r="ED108" s="27">
        <f>SUM(ED73:ED87)</f>
        <v>13100.810554800924</v>
      </c>
      <c r="EE108" s="27">
        <f t="shared" ref="EE108:EJ108" si="822">SUM(EE73:EE87)</f>
        <v>13100.810554800924</v>
      </c>
      <c r="EF108" s="27">
        <f t="shared" si="822"/>
        <v>13100.810554800924</v>
      </c>
      <c r="EG108" s="27">
        <f t="shared" si="822"/>
        <v>13100.810554800924</v>
      </c>
      <c r="EH108" s="27">
        <f t="shared" si="822"/>
        <v>13100.810554800924</v>
      </c>
      <c r="EI108" s="27">
        <f t="shared" si="822"/>
        <v>13100.810554800924</v>
      </c>
      <c r="EJ108" s="27">
        <f t="shared" si="822"/>
        <v>13100.810554800924</v>
      </c>
      <c r="EN108" s="27">
        <f>SUM(EN73:EN87)</f>
        <v>12641.419555439594</v>
      </c>
      <c r="EO108" s="27">
        <f t="shared" ref="EO108:ET108" si="823">SUM(EO73:EO87)</f>
        <v>12641.419555439594</v>
      </c>
      <c r="EP108" s="27">
        <f t="shared" si="823"/>
        <v>12641.419555439594</v>
      </c>
      <c r="EQ108" s="27">
        <f t="shared" si="823"/>
        <v>12641.419555439594</v>
      </c>
      <c r="ER108" s="27">
        <f t="shared" si="823"/>
        <v>12641.419555439594</v>
      </c>
      <c r="ES108" s="27">
        <f t="shared" si="823"/>
        <v>12641.419555439594</v>
      </c>
      <c r="ET108" s="27">
        <f t="shared" si="823"/>
        <v>12641.419555439594</v>
      </c>
      <c r="EV108" s="27">
        <f>SUM(EV73:EV87)</f>
        <v>12641.419555439594</v>
      </c>
      <c r="EW108" s="27">
        <f t="shared" ref="EW108:FB108" si="824">SUM(EW73:EW87)</f>
        <v>12641.419555439594</v>
      </c>
      <c r="EX108" s="27">
        <f t="shared" si="824"/>
        <v>12641.419555439594</v>
      </c>
      <c r="EY108" s="27">
        <f t="shared" si="824"/>
        <v>12641.419555439594</v>
      </c>
      <c r="EZ108" s="27">
        <f t="shared" si="824"/>
        <v>12641.419555439594</v>
      </c>
      <c r="FA108" s="27">
        <f t="shared" si="824"/>
        <v>12641.419555439594</v>
      </c>
      <c r="FB108" s="27">
        <f t="shared" si="824"/>
        <v>12641.419555439594</v>
      </c>
      <c r="FD108" s="27">
        <f>SUM(FD73:FD87)</f>
        <v>12641.419555439594</v>
      </c>
      <c r="FE108" s="27">
        <f t="shared" ref="FE108:FJ108" si="825">SUM(FE73:FE87)</f>
        <v>12641.419555439594</v>
      </c>
      <c r="FF108" s="27">
        <f t="shared" si="825"/>
        <v>12641.419555439594</v>
      </c>
      <c r="FG108" s="27">
        <f t="shared" si="825"/>
        <v>12641.419555439594</v>
      </c>
      <c r="FH108" s="27">
        <f t="shared" si="825"/>
        <v>12641.419555439594</v>
      </c>
      <c r="FI108" s="27">
        <f t="shared" si="825"/>
        <v>12641.419555439594</v>
      </c>
      <c r="FJ108" s="27">
        <f t="shared" si="825"/>
        <v>12641.419555439594</v>
      </c>
      <c r="FN108" s="27">
        <f>SUM(FN73:FN87)</f>
        <v>9419.199646050256</v>
      </c>
      <c r="FO108" s="27">
        <f t="shared" ref="FO108:FT108" si="826">SUM(FO73:FO87)</f>
        <v>9419.199646050256</v>
      </c>
      <c r="FP108" s="27">
        <f t="shared" si="826"/>
        <v>9419.199646050256</v>
      </c>
      <c r="FQ108" s="27">
        <f t="shared" si="826"/>
        <v>9419.199646050256</v>
      </c>
      <c r="FR108" s="27">
        <f t="shared" si="826"/>
        <v>9419.199646050256</v>
      </c>
      <c r="FS108" s="27">
        <f t="shared" si="826"/>
        <v>9419.199646050256</v>
      </c>
      <c r="FT108" s="27">
        <f t="shared" si="826"/>
        <v>9419.199646050256</v>
      </c>
      <c r="FV108" s="27">
        <f>SUM(FV73:FV87)</f>
        <v>9419.199646050256</v>
      </c>
      <c r="FW108" s="27">
        <f t="shared" ref="FW108:GB108" si="827">SUM(FW73:FW87)</f>
        <v>9419.199646050256</v>
      </c>
      <c r="FX108" s="27">
        <f t="shared" si="827"/>
        <v>9419.199646050256</v>
      </c>
      <c r="FY108" s="27">
        <f t="shared" si="827"/>
        <v>9419.199646050256</v>
      </c>
      <c r="FZ108" s="27">
        <f t="shared" si="827"/>
        <v>9419.199646050256</v>
      </c>
      <c r="GA108" s="27">
        <f t="shared" si="827"/>
        <v>9419.199646050256</v>
      </c>
      <c r="GB108" s="27">
        <f t="shared" si="827"/>
        <v>9419.199646050256</v>
      </c>
      <c r="GD108" s="27">
        <f>SUM(GD73:GD87)</f>
        <v>9419.199646050256</v>
      </c>
      <c r="GE108" s="27">
        <f t="shared" ref="GE108:GJ108" si="828">SUM(GE73:GE87)</f>
        <v>9419.199646050256</v>
      </c>
      <c r="GF108" s="27">
        <f t="shared" si="828"/>
        <v>9419.199646050256</v>
      </c>
      <c r="GG108" s="27">
        <f t="shared" si="828"/>
        <v>9419.199646050256</v>
      </c>
      <c r="GH108" s="27">
        <f t="shared" si="828"/>
        <v>9419.199646050256</v>
      </c>
      <c r="GI108" s="27">
        <f t="shared" si="828"/>
        <v>9419.199646050256</v>
      </c>
      <c r="GJ108" s="27">
        <f t="shared" si="828"/>
        <v>9419.199646050256</v>
      </c>
      <c r="GN108" s="27">
        <f>SUM(GN73:GN87)</f>
        <v>13100.810554800924</v>
      </c>
      <c r="GO108" s="27">
        <f t="shared" ref="GO108:GT108" si="829">SUM(GO73:GO87)</f>
        <v>13100.810554800924</v>
      </c>
      <c r="GP108" s="27">
        <f t="shared" si="829"/>
        <v>13100.810554800924</v>
      </c>
      <c r="GQ108" s="27">
        <f t="shared" si="829"/>
        <v>13100.810554800924</v>
      </c>
      <c r="GR108" s="27">
        <f t="shared" si="829"/>
        <v>13100.810554800924</v>
      </c>
      <c r="GS108" s="27">
        <f t="shared" si="829"/>
        <v>13100.810554800924</v>
      </c>
      <c r="GT108" s="27">
        <f t="shared" si="829"/>
        <v>13100.810554800924</v>
      </c>
      <c r="GV108" s="27">
        <f>SUM(GV73:GV87)</f>
        <v>13100.810554800924</v>
      </c>
      <c r="GW108" s="27">
        <f t="shared" ref="GW108:HB108" si="830">SUM(GW73:GW87)</f>
        <v>13100.810554800924</v>
      </c>
      <c r="GX108" s="27">
        <f t="shared" si="830"/>
        <v>13100.810554800924</v>
      </c>
      <c r="GY108" s="27">
        <f t="shared" si="830"/>
        <v>13100.810554800924</v>
      </c>
      <c r="GZ108" s="27">
        <f t="shared" si="830"/>
        <v>13100.810554800924</v>
      </c>
      <c r="HA108" s="27">
        <f t="shared" si="830"/>
        <v>13100.810554800924</v>
      </c>
      <c r="HB108" s="27">
        <f t="shared" si="830"/>
        <v>13100.810554800924</v>
      </c>
      <c r="HD108" s="27">
        <f>SUM(HD73:HD87)</f>
        <v>13100.810554800924</v>
      </c>
      <c r="HE108" s="27">
        <f t="shared" ref="HE108:HJ108" si="831">SUM(HE73:HE87)</f>
        <v>13100.810554800924</v>
      </c>
      <c r="HF108" s="27">
        <f t="shared" si="831"/>
        <v>13100.810554800924</v>
      </c>
      <c r="HG108" s="27">
        <f t="shared" si="831"/>
        <v>13100.810554800924</v>
      </c>
      <c r="HH108" s="27">
        <f t="shared" si="831"/>
        <v>13100.810554800924</v>
      </c>
      <c r="HI108" s="27">
        <f t="shared" si="831"/>
        <v>13100.810554800924</v>
      </c>
      <c r="HJ108" s="27">
        <f t="shared" si="831"/>
        <v>13100.810554800924</v>
      </c>
      <c r="HN108" s="27">
        <f>SUM(HN73:HN87)</f>
        <v>13100.810554800924</v>
      </c>
      <c r="HO108" s="27">
        <f t="shared" ref="HO108:HT108" si="832">SUM(HO73:HO87)</f>
        <v>13100.810554800924</v>
      </c>
      <c r="HP108" s="27">
        <f t="shared" si="832"/>
        <v>13100.810554800924</v>
      </c>
      <c r="HQ108" s="27">
        <f t="shared" si="832"/>
        <v>13100.810554800924</v>
      </c>
      <c r="HR108" s="27">
        <f t="shared" si="832"/>
        <v>13100.810554800924</v>
      </c>
      <c r="HS108" s="27">
        <f t="shared" si="832"/>
        <v>13100.810554800924</v>
      </c>
      <c r="HT108" s="27">
        <f t="shared" si="832"/>
        <v>13100.810554800924</v>
      </c>
      <c r="HV108" s="27">
        <f>SUM(HV73:HV87)</f>
        <v>13100.810554800924</v>
      </c>
      <c r="HW108" s="27">
        <f t="shared" ref="HW108:IB108" si="833">SUM(HW73:HW87)</f>
        <v>13100.810554800924</v>
      </c>
      <c r="HX108" s="27">
        <f t="shared" si="833"/>
        <v>13100.810554800924</v>
      </c>
      <c r="HY108" s="27">
        <f t="shared" si="833"/>
        <v>13100.810554800924</v>
      </c>
      <c r="HZ108" s="27">
        <f t="shared" si="833"/>
        <v>13100.810554800924</v>
      </c>
      <c r="IA108" s="27">
        <f t="shared" si="833"/>
        <v>13100.810554800924</v>
      </c>
      <c r="IB108" s="27">
        <f t="shared" si="833"/>
        <v>13100.810554800924</v>
      </c>
      <c r="ID108" s="27">
        <f>SUM(ID73:ID87)</f>
        <v>13100.810554800924</v>
      </c>
      <c r="IE108" s="27">
        <f t="shared" ref="IE108:IJ108" si="834">SUM(IE73:IE87)</f>
        <v>13100.810554800924</v>
      </c>
      <c r="IF108" s="27">
        <f t="shared" si="834"/>
        <v>13100.810554800924</v>
      </c>
      <c r="IG108" s="27">
        <f t="shared" si="834"/>
        <v>13100.810554800924</v>
      </c>
      <c r="IH108" s="27">
        <f t="shared" si="834"/>
        <v>13100.810554800924</v>
      </c>
      <c r="II108" s="27">
        <f t="shared" si="834"/>
        <v>13100.810554800924</v>
      </c>
      <c r="IJ108" s="27">
        <f t="shared" si="834"/>
        <v>13100.810554800924</v>
      </c>
      <c r="IN108" s="27">
        <f>SUM(IN73:IN87)</f>
        <v>12641.419555439594</v>
      </c>
      <c r="IO108" s="27">
        <f t="shared" ref="IO108:IT108" si="835">SUM(IO73:IO87)</f>
        <v>12641.419555439594</v>
      </c>
      <c r="IP108" s="27">
        <f t="shared" si="835"/>
        <v>12641.419555439594</v>
      </c>
      <c r="IQ108" s="27">
        <f t="shared" si="835"/>
        <v>12641.419555439594</v>
      </c>
      <c r="IR108" s="27">
        <f t="shared" si="835"/>
        <v>12641.419555439594</v>
      </c>
      <c r="IS108" s="27">
        <f t="shared" si="835"/>
        <v>12641.419555439594</v>
      </c>
      <c r="IT108" s="27">
        <f t="shared" si="835"/>
        <v>12641.419555439594</v>
      </c>
      <c r="IV108" s="27">
        <f>SUM(IV73:IV87)</f>
        <v>12641.419555439594</v>
      </c>
      <c r="IW108" s="27">
        <f t="shared" ref="IW108:JB108" si="836">SUM(IW73:IW87)</f>
        <v>12641.419555439594</v>
      </c>
      <c r="IX108" s="27">
        <f t="shared" si="836"/>
        <v>12641.419555439594</v>
      </c>
      <c r="IY108" s="27">
        <f t="shared" si="836"/>
        <v>12641.419555439594</v>
      </c>
      <c r="IZ108" s="27">
        <f t="shared" si="836"/>
        <v>12641.419555439594</v>
      </c>
      <c r="JA108" s="27">
        <f t="shared" si="836"/>
        <v>12641.419555439594</v>
      </c>
      <c r="JB108" s="27">
        <f t="shared" si="836"/>
        <v>12641.419555439594</v>
      </c>
      <c r="JD108" s="27">
        <f>SUM(JD73:JD87)</f>
        <v>12641.419555439594</v>
      </c>
      <c r="JE108" s="27">
        <f t="shared" ref="JE108:JJ108" si="837">SUM(JE73:JE87)</f>
        <v>12641.419555439594</v>
      </c>
      <c r="JF108" s="27">
        <f t="shared" si="837"/>
        <v>12641.419555439594</v>
      </c>
      <c r="JG108" s="27">
        <f t="shared" si="837"/>
        <v>12641.419555439594</v>
      </c>
      <c r="JH108" s="27">
        <f t="shared" si="837"/>
        <v>12641.419555439594</v>
      </c>
      <c r="JI108" s="27">
        <f t="shared" si="837"/>
        <v>12641.419555439594</v>
      </c>
      <c r="JJ108" s="27">
        <f t="shared" si="837"/>
        <v>12641.419555439594</v>
      </c>
      <c r="JN108" s="27">
        <f>SUM(JN73:JN87)</f>
        <v>9419.199646050256</v>
      </c>
      <c r="JO108" s="27">
        <f t="shared" ref="JO108:JT108" si="838">SUM(JO73:JO87)</f>
        <v>9419.199646050256</v>
      </c>
      <c r="JP108" s="27">
        <f t="shared" si="838"/>
        <v>9419.199646050256</v>
      </c>
      <c r="JQ108" s="27">
        <f t="shared" si="838"/>
        <v>9419.199646050256</v>
      </c>
      <c r="JR108" s="27">
        <f t="shared" si="838"/>
        <v>9419.199646050256</v>
      </c>
      <c r="JS108" s="27">
        <f t="shared" si="838"/>
        <v>9419.199646050256</v>
      </c>
      <c r="JT108" s="27">
        <f t="shared" si="838"/>
        <v>9419.199646050256</v>
      </c>
      <c r="JV108" s="27">
        <f>SUM(JV73:JV87)</f>
        <v>9419.199646050256</v>
      </c>
      <c r="JW108" s="27">
        <f t="shared" ref="JW108:KB108" si="839">SUM(JW73:JW87)</f>
        <v>9419.199646050256</v>
      </c>
      <c r="JX108" s="27">
        <f t="shared" si="839"/>
        <v>9419.199646050256</v>
      </c>
      <c r="JY108" s="27">
        <f t="shared" si="839"/>
        <v>9419.199646050256</v>
      </c>
      <c r="JZ108" s="27">
        <f t="shared" si="839"/>
        <v>9419.199646050256</v>
      </c>
      <c r="KA108" s="27">
        <f t="shared" si="839"/>
        <v>9419.199646050256</v>
      </c>
      <c r="KB108" s="27">
        <f t="shared" si="839"/>
        <v>9419.199646050256</v>
      </c>
      <c r="KD108" s="27">
        <f>SUM(KD73:KD87)</f>
        <v>9419.199646050256</v>
      </c>
      <c r="KE108" s="27">
        <f t="shared" ref="KE108:KJ108" si="840">SUM(KE73:KE87)</f>
        <v>9419.199646050256</v>
      </c>
      <c r="KF108" s="27">
        <f t="shared" si="840"/>
        <v>9419.199646050256</v>
      </c>
      <c r="KG108" s="27">
        <f t="shared" si="840"/>
        <v>9419.199646050256</v>
      </c>
      <c r="KH108" s="27">
        <f t="shared" si="840"/>
        <v>9419.199646050256</v>
      </c>
      <c r="KI108" s="27">
        <f t="shared" si="840"/>
        <v>9419.199646050256</v>
      </c>
      <c r="KJ108" s="27">
        <f t="shared" si="840"/>
        <v>9419.199646050256</v>
      </c>
    </row>
    <row r="109" spans="1:296" x14ac:dyDescent="0.35">
      <c r="C109" t="s">
        <v>311</v>
      </c>
      <c r="F109" s="27"/>
      <c r="G109" s="27"/>
      <c r="H109" s="27"/>
      <c r="I109" s="27"/>
      <c r="J109" s="27"/>
      <c r="K109" s="27"/>
      <c r="L109" s="27"/>
      <c r="M109" s="27"/>
      <c r="N109" s="27">
        <f>SUM(N57:N69)+N42+N88+N89+N90+N91+N92+N93+N94+N95+N96+N97+N98+N99+N100+N101+N102</f>
        <v>4208.6362539069678</v>
      </c>
      <c r="O109" s="27">
        <f t="shared" ref="O109:T109" si="841">SUM(O57:O69)+O42+O88+O89+O90+O91+O92+O93+O94+O95+O96+O97+O98+O99+O100+O101+O102</f>
        <v>4183.808080787906</v>
      </c>
      <c r="P109" s="27">
        <f t="shared" si="841"/>
        <v>4087.5244622978912</v>
      </c>
      <c r="Q109" s="27">
        <f t="shared" si="841"/>
        <v>4015.206206213993</v>
      </c>
      <c r="R109" s="27">
        <f t="shared" si="841"/>
        <v>3766.7023563126559</v>
      </c>
      <c r="S109" s="27">
        <f t="shared" si="841"/>
        <v>4267.962158577755</v>
      </c>
      <c r="T109" s="27">
        <f t="shared" si="841"/>
        <v>4034.0401296679038</v>
      </c>
      <c r="V109" s="27">
        <f>SUM(V57:V69)+V42+V88+V89+V90+V91+V92+V93+V94+V95+V96+V97+V98+V99+V100+V101+V102</f>
        <v>3816.0935284900188</v>
      </c>
      <c r="W109" s="27">
        <f t="shared" ref="W109:AB109" si="842">SUM(W57:W69)+W42+W88+W89+W90+W91+W92+W93+W94+W95+W96+W97+W98+W99+W100+W101+W102</f>
        <v>3783.8262366085028</v>
      </c>
      <c r="X109" s="27">
        <f t="shared" si="842"/>
        <v>3719.1450088670908</v>
      </c>
      <c r="Y109" s="27">
        <f t="shared" si="842"/>
        <v>3647.270854157051</v>
      </c>
      <c r="Z109" s="27">
        <f t="shared" si="842"/>
        <v>3723.9786865580754</v>
      </c>
      <c r="AA109" s="27">
        <f t="shared" si="842"/>
        <v>3862.5078535408393</v>
      </c>
      <c r="AB109" s="27">
        <f t="shared" si="842"/>
        <v>3740.3876992566352</v>
      </c>
      <c r="AD109" s="27">
        <f>SUM(AD57:AD69)+AD42+AD88+AD89+AD90+AD91+AD92+AD93+AD94+AD95+AD96+AD97+AD98+AD99+AD100+AD101+AD102</f>
        <v>3908.4243222357209</v>
      </c>
      <c r="AE109" s="27">
        <f t="shared" ref="AE109:AJ109" si="843">SUM(AE57:AE69)+AE42+AE88+AE89+AE90+AE91+AE92+AE93+AE94+AE95+AE96+AE97+AE98+AE99+AE100+AE101+AE102</f>
        <v>3817.2093177362835</v>
      </c>
      <c r="AF109" s="27">
        <f t="shared" si="843"/>
        <v>3755.4890485512788</v>
      </c>
      <c r="AG109" s="27">
        <f t="shared" si="843"/>
        <v>3668.3523162131432</v>
      </c>
      <c r="AH109" s="27">
        <f t="shared" si="843"/>
        <v>3733.8437708706865</v>
      </c>
      <c r="AI109" s="27">
        <f t="shared" si="843"/>
        <v>3889.0868010698805</v>
      </c>
      <c r="AJ109" s="27">
        <f t="shared" si="843"/>
        <v>3781.0097297946672</v>
      </c>
      <c r="AN109" s="27">
        <f>SUM(AN57:AN69)+AN42+AN88+AN89+AN90+AN91+AN92+AN93+AN94+AN95+AN96+AN97+AN98+AN99+AN100+AN101+AN102</f>
        <v>2874.0053019490983</v>
      </c>
      <c r="AO109" s="27">
        <f t="shared" ref="AO109:AT109" si="844">SUM(AO57:AO69)+AO42+AO88+AO89+AO90+AO91+AO92+AO93+AO94+AO95+AO96+AO97+AO98+AO99+AO100+AO101+AO102</f>
        <v>3113.9789118390922</v>
      </c>
      <c r="AP109" s="27">
        <f t="shared" si="844"/>
        <v>3202.6091000670817</v>
      </c>
      <c r="AQ109" s="27">
        <f t="shared" si="844"/>
        <v>2949.1590014784297</v>
      </c>
      <c r="AR109" s="27">
        <f t="shared" si="844"/>
        <v>2894.3213418806113</v>
      </c>
      <c r="AS109" s="27">
        <f t="shared" si="844"/>
        <v>3356.1199509088469</v>
      </c>
      <c r="AT109" s="27">
        <f t="shared" si="844"/>
        <v>2967.0314398716873</v>
      </c>
      <c r="AV109" s="27">
        <f>SUM(AV57:AV69)+AV42+AV88+AV89+AV90+AV91+AV92+AV93+AV94+AV95+AV96+AV97+AV98+AV99+AV100+AV101+AV102</f>
        <v>2826.6023362372052</v>
      </c>
      <c r="AW109" s="27">
        <f t="shared" ref="AW109:BB109" si="845">SUM(AW57:AW69)+AW42+AW88+AW89+AW90+AW91+AW92+AW93+AW94+AW95+AW96+AW97+AW98+AW99+AW100+AW101+AW102</f>
        <v>2975.7501332041857</v>
      </c>
      <c r="AX109" s="27">
        <f t="shared" si="845"/>
        <v>2924.4626331372401</v>
      </c>
      <c r="AY109" s="27">
        <f t="shared" si="845"/>
        <v>2877.8898490913202</v>
      </c>
      <c r="AZ109" s="27">
        <f t="shared" si="845"/>
        <v>2875.03816391495</v>
      </c>
      <c r="BA109" s="27">
        <f t="shared" si="845"/>
        <v>3066.2925040664013</v>
      </c>
      <c r="BB109" s="27">
        <f t="shared" si="845"/>
        <v>2905.4450044213222</v>
      </c>
      <c r="BD109" s="27">
        <f>SUM(BD57:BD69)+BD42+BD88+BD89+BD90+BD91+BD92+BD93+BD94+BD95+BD96+BD97+BD98+BD99+BD100+BD101+BD102</f>
        <v>2837.752086739983</v>
      </c>
      <c r="BE109" s="27">
        <f t="shared" ref="BE109:BJ109" si="846">SUM(BE57:BE69)+BE42+BE88+BE89+BE90+BE91+BE92+BE93+BE94+BE95+BE96+BE97+BE98+BE99+BE100+BE101+BE102</f>
        <v>2987.2869131818629</v>
      </c>
      <c r="BF109" s="27">
        <f t="shared" si="846"/>
        <v>2951.9043542700761</v>
      </c>
      <c r="BG109" s="27">
        <f t="shared" si="846"/>
        <v>2881.9733325712828</v>
      </c>
      <c r="BH109" s="27">
        <f t="shared" si="846"/>
        <v>2879.490734996486</v>
      </c>
      <c r="BI109" s="27">
        <f t="shared" si="846"/>
        <v>3085.2917067050316</v>
      </c>
      <c r="BJ109" s="27">
        <f t="shared" si="846"/>
        <v>2913.964484604373</v>
      </c>
      <c r="BN109" s="27">
        <f>SUM(BN57:BN69)+BN42+BN88+BN89+BN90+BN91+BN92+BN93+BN94+BN95+BN96+BN97+BN98+BN99+BN100+BN101+BN102</f>
        <v>2881.112569667906</v>
      </c>
      <c r="BO109" s="27">
        <f t="shared" ref="BO109:BT109" si="847">SUM(BO57:BO69)+BO42+BO88+BO89+BO90+BO91+BO92+BO93+BO94+BO95+BO96+BO97+BO98+BO99+BO100+BO101+BO102</f>
        <v>3122.483045641482</v>
      </c>
      <c r="BP109" s="27">
        <f t="shared" si="847"/>
        <v>3211.5958449913323</v>
      </c>
      <c r="BQ109" s="27">
        <f t="shared" si="847"/>
        <v>2956.6822668604564</v>
      </c>
      <c r="BR109" s="27">
        <f t="shared" si="847"/>
        <v>2901.6588537958046</v>
      </c>
      <c r="BS109" s="27">
        <f t="shared" si="847"/>
        <v>3366.0187020083549</v>
      </c>
      <c r="BT109" s="27">
        <f t="shared" si="847"/>
        <v>2974.7090139324446</v>
      </c>
      <c r="BV109" s="27">
        <f>SUM(BV57:BV69)+BV42+BV88+BV89+BV90+BV91+BV92+BV93+BV94+BV95+BV96+BV97+BV98+BV99+BV100+BV101+BV102</f>
        <v>2833.4179310626118</v>
      </c>
      <c r="BW109" s="27">
        <f t="shared" ref="BW109:CB109" si="848">SUM(BW57:BW69)+BW42+BW88+BW89+BW90+BW91+BW92+BW93+BW94+BW95+BW96+BW97+BW98+BW99+BW100+BW101+BW102</f>
        <v>2983.4269419365678</v>
      </c>
      <c r="BX109" s="27">
        <f t="shared" si="848"/>
        <v>2931.8432959713264</v>
      </c>
      <c r="BY109" s="27">
        <f t="shared" si="848"/>
        <v>2885.0015898888596</v>
      </c>
      <c r="BZ109" s="27">
        <f t="shared" si="848"/>
        <v>2882.1334384221236</v>
      </c>
      <c r="CA109" s="27">
        <f t="shared" si="848"/>
        <v>3074.492125408442</v>
      </c>
      <c r="CB109" s="27">
        <f t="shared" si="848"/>
        <v>2912.7158550646764</v>
      </c>
      <c r="CD109" s="27">
        <f>SUM(CD57:CD69)+CD42+CD88+CD89+CD90+CD91+CD92+CD93+CD94+CD95+CD96+CD97+CD98+CD99+CD100+CD101+CD102</f>
        <v>2844.6362865554152</v>
      </c>
      <c r="CE109" s="27">
        <f t="shared" ref="CE109:CJ109" si="849">SUM(CE57:CE69)+CE42+CE88+CE89+CE90+CE91+CE92+CE93+CE94+CE95+CE96+CE97+CE98+CE99+CE100+CE101+CE102</f>
        <v>2995.0327716982119</v>
      </c>
      <c r="CF109" s="27">
        <f t="shared" si="849"/>
        <v>2959.4434719546634</v>
      </c>
      <c r="CG109" s="27">
        <f t="shared" si="849"/>
        <v>2889.1086523477502</v>
      </c>
      <c r="CH109" s="27">
        <f t="shared" si="849"/>
        <v>2886.6419431925847</v>
      </c>
      <c r="CI109" s="27">
        <f t="shared" si="849"/>
        <v>3093.6027119443647</v>
      </c>
      <c r="CJ109" s="27">
        <f t="shared" si="849"/>
        <v>2921.2915988075388</v>
      </c>
      <c r="CN109" s="27">
        <f>SUM(CN57:CN69)+CN42+CN88+CN89+CN90+CN91+CN92+CN93+CN94+CN95+CN96+CN97+CN98+CN99+CN100+CN101+CN102</f>
        <v>2220.1374087002096</v>
      </c>
      <c r="CO109" s="27">
        <f t="shared" ref="CO109:CT109" si="850">SUM(CO57:CO69)+CO42+CO88+CO89+CO90+CO91+CO92+CO93+CO94+CO95+CO96+CO97+CO98+CO99+CO100+CO101+CO102</f>
        <v>2451.6484376336862</v>
      </c>
      <c r="CP109" s="27">
        <f t="shared" si="850"/>
        <v>2531.6344854802092</v>
      </c>
      <c r="CQ109" s="27">
        <f t="shared" si="850"/>
        <v>2289.0832068534478</v>
      </c>
      <c r="CR109" s="27">
        <f t="shared" si="850"/>
        <v>2258.2971660582384</v>
      </c>
      <c r="CS109" s="27">
        <f t="shared" si="850"/>
        <v>2682.7867616427629</v>
      </c>
      <c r="CT109" s="27">
        <f t="shared" si="850"/>
        <v>2314.6577135338644</v>
      </c>
      <c r="CV109" s="27">
        <f>SUM(CV57:CV69)+CV42+CV88+CV89+CV90+CV91+CV92+CV93+CV94+CV95+CV96+CV97+CV98+CV99+CV100+CV101+CV102</f>
        <v>2171.7967034193475</v>
      </c>
      <c r="CW109" s="27">
        <f t="shared" ref="CW109:DB109" si="851">SUM(CW57:CW69)+CW42+CW88+CW89+CW90+CW91+CW92+CW93+CW94+CW95+CW96+CW97+CW98+CW99+CW100+CW101+CW102</f>
        <v>2314.5308710529503</v>
      </c>
      <c r="CX109" s="27">
        <f t="shared" si="851"/>
        <v>2265.448827731288</v>
      </c>
      <c r="CY109" s="27">
        <f t="shared" si="851"/>
        <v>2220.8787589783074</v>
      </c>
      <c r="CZ109" s="27">
        <f t="shared" si="851"/>
        <v>2218.1497015045829</v>
      </c>
      <c r="DA109" s="27">
        <f t="shared" si="851"/>
        <v>2401.179753593618</v>
      </c>
      <c r="DB109" s="27">
        <f t="shared" si="851"/>
        <v>2247.2489919956497</v>
      </c>
      <c r="DD109" s="27">
        <f>SUM(DD57:DD69)+DD42+DD88+DD89+DD90+DD91+DD92+DD93+DD94+DD95+DD96+DD97+DD98+DD99+DD100+DD101+DD102</f>
        <v>2183.1670216033572</v>
      </c>
      <c r="DE109" s="27">
        <f t="shared" ref="DE109:DJ109" si="852">SUM(DE57:DE69)+DE42+DE88+DE89+DE90+DE91+DE92+DE93+DE94+DE95+DE96+DE97+DE98+DE99+DE100+DE101+DE102</f>
        <v>2325.974907615659</v>
      </c>
      <c r="DF109" s="27">
        <f t="shared" si="852"/>
        <v>2291.7105044303803</v>
      </c>
      <c r="DG109" s="27">
        <f t="shared" si="852"/>
        <v>2224.7866451651016</v>
      </c>
      <c r="DH109" s="27">
        <f t="shared" si="852"/>
        <v>2227.4199286417766</v>
      </c>
      <c r="DI109" s="27">
        <f t="shared" si="852"/>
        <v>2419.6400777232811</v>
      </c>
      <c r="DJ109" s="27">
        <f t="shared" si="852"/>
        <v>2256.5738906216206</v>
      </c>
      <c r="DN109" s="27">
        <f>SUM(DN57:DN69)+DN42+DN88+DN89+DN90+DN91+DN92+DN93+DN94+DN95+DN96+DN97+DN98+DN99+DN100+DN101+DN102</f>
        <v>2377.4737721117508</v>
      </c>
      <c r="DO109" s="27">
        <f t="shared" ref="DO109:DT109" si="853">SUM(DO57:DO69)+DO42+DO88+DO89+DO90+DO91+DO92+DO93+DO94+DO95+DO96+DO97+DO98+DO99+DO100+DO101+DO102</f>
        <v>2455.9730790964845</v>
      </c>
      <c r="DP109" s="27">
        <f t="shared" si="853"/>
        <v>2439.3043777912535</v>
      </c>
      <c r="DQ109" s="27">
        <f t="shared" si="853"/>
        <v>2307.851342198931</v>
      </c>
      <c r="DR109" s="27">
        <f t="shared" si="853"/>
        <v>2175.6398403039675</v>
      </c>
      <c r="DS109" s="27">
        <f t="shared" si="853"/>
        <v>2588.3673727299924</v>
      </c>
      <c r="DT109" s="27">
        <f t="shared" si="853"/>
        <v>2328.6117055064096</v>
      </c>
      <c r="DV109" s="27">
        <f>SUM(DV57:DV69)+DV42+DV88+DV89+DV90+DV91+DV92+DV93+DV94+DV95+DV96+DV97+DV98+DV99+DV100+DV101+DV102</f>
        <v>2160.7131951285969</v>
      </c>
      <c r="DW109" s="27">
        <f t="shared" ref="DW109:EB109" si="854">SUM(DW57:DW69)+DW42+DW88+DW89+DW90+DW91+DW92+DW93+DW94+DW95+DW96+DW97+DW98+DW99+DW100+DW101+DW102</f>
        <v>2200.1011073790555</v>
      </c>
      <c r="DX109" s="27">
        <f t="shared" si="854"/>
        <v>2148.6919878789231</v>
      </c>
      <c r="DY109" s="27">
        <f t="shared" si="854"/>
        <v>2096.3408823974041</v>
      </c>
      <c r="DZ109" s="27">
        <f t="shared" si="854"/>
        <v>2133.5791212894878</v>
      </c>
      <c r="EA109" s="27">
        <f t="shared" si="854"/>
        <v>2274.6298765593624</v>
      </c>
      <c r="EB109" s="27">
        <f t="shared" si="854"/>
        <v>2152.6913923230313</v>
      </c>
      <c r="ED109" s="27">
        <f>SUM(ED57:ED69)+ED42+ED88+ED89+ED90+ED91+ED92+ED93+ED94+ED95+ED96+ED97+ED98+ED99+ED100+ED101+ED102</f>
        <v>2211.6979028553114</v>
      </c>
      <c r="EE109" s="27">
        <f t="shared" ref="EE109:EJ109" si="855">SUM(EE57:EE69)+EE42+EE88+EE89+EE90+EE91+EE92+EE93+EE94+EE95+EE96+EE97+EE98+EE99+EE100+EE101+EE102</f>
        <v>2221.4565636690591</v>
      </c>
      <c r="EF109" s="27">
        <f t="shared" si="855"/>
        <v>2177.3635875930863</v>
      </c>
      <c r="EG109" s="27">
        <f t="shared" si="855"/>
        <v>2108.4597225899674</v>
      </c>
      <c r="EH109" s="27">
        <f t="shared" si="855"/>
        <v>2143.2911273439872</v>
      </c>
      <c r="EI109" s="27">
        <f t="shared" si="855"/>
        <v>2295.1964665425489</v>
      </c>
      <c r="EJ109" s="27">
        <f t="shared" si="855"/>
        <v>2177.0271021429257</v>
      </c>
      <c r="EN109" s="27">
        <f>SUM(EN57:EN69)+EN42+EN88+EN89+EN90+EN91+EN92+EN93+EN94+EN95+EN96+EN97+EN98+EN99+EN100+EN101+EN102</f>
        <v>4200.1940374283149</v>
      </c>
      <c r="EO109" s="27">
        <f t="shared" ref="EO109:ET109" si="856">SUM(EO57:EO69)+EO42+EO88+EO89+EO90+EO91+EO92+EO93+EO94+EO95+EO96+EO97+EO98+EO99+EO100+EO101+EO102</f>
        <v>4176.7627303928357</v>
      </c>
      <c r="EP109" s="27">
        <f t="shared" si="856"/>
        <v>4080.9617230246809</v>
      </c>
      <c r="EQ109" s="27">
        <f t="shared" si="856"/>
        <v>4007.1799873985592</v>
      </c>
      <c r="ER109" s="27">
        <f t="shared" si="856"/>
        <v>3758.4903840303887</v>
      </c>
      <c r="ES109" s="27">
        <f t="shared" si="856"/>
        <v>4262.311425479802</v>
      </c>
      <c r="ET109" s="27">
        <f t="shared" si="856"/>
        <v>4026.1682195312001</v>
      </c>
      <c r="EV109" s="27">
        <f>SUM(EV57:EV69)+EV42+EV88+EV89+EV90+EV91+EV92+EV93+EV94+EV95+EV96+EV97+EV98+EV99+EV100+EV101+EV102</f>
        <v>3807.3596391179644</v>
      </c>
      <c r="EW109" s="27">
        <f t="shared" ref="EW109:FB109" si="857">SUM(EW57:EW69)+EW42+EW88+EW89+EW90+EW91+EW92+EW93+EW94+EW95+EW96+EW97+EW98+EW99+EW100+EW101+EW102</f>
        <v>3775.9535611434244</v>
      </c>
      <c r="EX109" s="27">
        <f t="shared" si="857"/>
        <v>3710.9761875037175</v>
      </c>
      <c r="EY109" s="27">
        <f t="shared" si="857"/>
        <v>3638.8331107571294</v>
      </c>
      <c r="EZ109" s="27">
        <f t="shared" si="857"/>
        <v>3715.5244768677885</v>
      </c>
      <c r="FA109" s="27">
        <f t="shared" si="857"/>
        <v>3855.1579906854195</v>
      </c>
      <c r="FB109" s="27">
        <f t="shared" si="857"/>
        <v>3732.1090657025288</v>
      </c>
      <c r="FD109" s="27">
        <f>SUM(FD57:FD69)+FD42+FD88+FD89+FD90+FD91+FD92+FD93+FD94+FD95+FD96+FD97+FD98+FD99+FD100+FD101+FD102</f>
        <v>3899.7590378536934</v>
      </c>
      <c r="FE109" s="27">
        <f t="shared" ref="FE109:FJ109" si="858">SUM(FE57:FE69)+FE42+FE88+FE89+FE90+FE91+FE92+FE93+FE94+FE95+FE96+FE97+FE98+FE99+FE100+FE101+FE102</f>
        <v>3809.405692055172</v>
      </c>
      <c r="FF109" s="27">
        <f t="shared" si="858"/>
        <v>3747.4786820384056</v>
      </c>
      <c r="FG109" s="27">
        <f t="shared" si="858"/>
        <v>3659.9381517921497</v>
      </c>
      <c r="FH109" s="27">
        <f t="shared" si="858"/>
        <v>3725.4454948693251</v>
      </c>
      <c r="FI109" s="27">
        <f t="shared" si="858"/>
        <v>3881.8483221117526</v>
      </c>
      <c r="FJ109" s="27">
        <f t="shared" si="858"/>
        <v>3772.7873598003725</v>
      </c>
      <c r="FN109" s="27">
        <f>SUM(FN57:FN69)+FN42+FN88+FN89+FN90+FN91+FN92+FN93+FN94+FN95+FN96+FN97+FN98+FN99+FN100+FN101+FN102</f>
        <v>3139.0807067061</v>
      </c>
      <c r="FO109" s="27">
        <f t="shared" ref="FO109:FT109" si="859">SUM(FO57:FO69)+FO42+FO88+FO89+FO90+FO91+FO92+FO93+FO94+FO95+FO96+FO97+FO98+FO99+FO100+FO101+FO102</f>
        <v>3107.3005252822895</v>
      </c>
      <c r="FP109" s="27">
        <f t="shared" si="859"/>
        <v>2998.4408892638703</v>
      </c>
      <c r="FQ109" s="27">
        <f t="shared" si="859"/>
        <v>2937.0214531418624</v>
      </c>
      <c r="FR109" s="27">
        <f t="shared" si="859"/>
        <v>2730.2183632980937</v>
      </c>
      <c r="FS109" s="27">
        <f t="shared" si="859"/>
        <v>3179.9717156189677</v>
      </c>
      <c r="FT109" s="27">
        <f t="shared" si="859"/>
        <v>2970.4488689072896</v>
      </c>
      <c r="FV109" s="27">
        <f>SUM(FV57:FV69)+FV42+FV88+FV89+FV90+FV91+FV92+FV93+FV94+FV95+FV96+FV97+FV98+FV99+FV100+FV101+FV102</f>
        <v>2743.1789372250123</v>
      </c>
      <c r="FW109" s="27">
        <f t="shared" ref="FW109:GB109" si="860">SUM(FW57:FW69)+FW42+FW88+FW89+FW90+FW91+FW92+FW93+FW94+FW95+FW96+FW97+FW98+FW99+FW100+FW101+FW102</f>
        <v>2704.4980160101186</v>
      </c>
      <c r="FX109" s="27">
        <f t="shared" si="860"/>
        <v>2642.0222450139913</v>
      </c>
      <c r="FY109" s="27">
        <f t="shared" si="860"/>
        <v>2572.1508055968898</v>
      </c>
      <c r="FZ109" s="27">
        <f t="shared" si="860"/>
        <v>2648.9812657005596</v>
      </c>
      <c r="GA109" s="27">
        <f t="shared" si="860"/>
        <v>2779.2861446209072</v>
      </c>
      <c r="GB109" s="27">
        <f t="shared" si="860"/>
        <v>2664.0827283838144</v>
      </c>
      <c r="GD109" s="27">
        <f>SUM(GD57:GD69)+GD42+GD88+GD89+GD90+GD91+GD92+GD93+GD94+GD95+GD96+GD97+GD98+GD99+GD100+GD101+GD102</f>
        <v>2836.2998187359112</v>
      </c>
      <c r="GE109" s="27">
        <f t="shared" ref="GE109:GJ109" si="861">SUM(GE57:GE69)+GE42+GE88+GE89+GE90+GE91+GE92+GE93+GE94+GE95+GE96+GE97+GE98+GE99+GE100+GE101+GE102</f>
        <v>2738.116514052434</v>
      </c>
      <c r="GF109" s="27">
        <f t="shared" si="861"/>
        <v>2677.1862402644347</v>
      </c>
      <c r="GG109" s="27">
        <f t="shared" si="861"/>
        <v>2593.0566703598138</v>
      </c>
      <c r="GH109" s="27">
        <f t="shared" si="861"/>
        <v>2667.7392708465391</v>
      </c>
      <c r="GI109" s="27">
        <f t="shared" si="861"/>
        <v>2805.5524849579078</v>
      </c>
      <c r="GJ109" s="27">
        <f t="shared" si="861"/>
        <v>2706.4634936263615</v>
      </c>
      <c r="GN109" s="27">
        <f>SUM(GN57:GN69)+GN42+GN88+GN89+GN90+GN91+GN92+GN93+GN94+GN95+GN96+GN97+GN98+GN99+GN100+GN101+GN102</f>
        <v>3384.2533249109015</v>
      </c>
      <c r="GO109" s="27">
        <f t="shared" ref="GO109:GT109" si="862">SUM(GO57:GO69)+GO42+GO88+GO89+GO90+GO91+GO92+GO93+GO94+GO95+GO96+GO97+GO98+GO99+GO100+GO101+GO102</f>
        <v>3361.4944293970016</v>
      </c>
      <c r="GP109" s="27">
        <f t="shared" si="862"/>
        <v>3259.8246778289908</v>
      </c>
      <c r="GQ109" s="27">
        <f t="shared" si="862"/>
        <v>3187.5064217450922</v>
      </c>
      <c r="GR109" s="27">
        <f t="shared" si="862"/>
        <v>2963.1794776724655</v>
      </c>
      <c r="GS109" s="27">
        <f t="shared" si="862"/>
        <v>3444.9907367861765</v>
      </c>
      <c r="GT109" s="27">
        <f t="shared" si="862"/>
        <v>3215.7806520816839</v>
      </c>
      <c r="GV109" s="27">
        <f>SUM(GV57:GV69)+GV42+GV88+GV89+GV90+GV91+GV92+GV93+GV94+GV95+GV96+GV97+GV98+GV99+GV100+GV101+GV102</f>
        <v>2988.3937440211184</v>
      </c>
      <c r="GW109" s="27">
        <f t="shared" ref="GW109:HB109" si="863">SUM(GW57:GW69)+GW42+GW88+GW89+GW90+GW91+GW92+GW93+GW94+GW95+GW96+GW97+GW98+GW99+GW100+GW101+GW102</f>
        <v>2956.1264521396024</v>
      </c>
      <c r="GX109" s="27">
        <f t="shared" si="863"/>
        <v>2891.4452243981909</v>
      </c>
      <c r="GY109" s="27">
        <f t="shared" si="863"/>
        <v>2819.5710696881506</v>
      </c>
      <c r="GZ109" s="27">
        <f t="shared" si="863"/>
        <v>2896.2789020891746</v>
      </c>
      <c r="HA109" s="27">
        <f t="shared" si="863"/>
        <v>3034.8080690719385</v>
      </c>
      <c r="HB109" s="27">
        <f t="shared" si="863"/>
        <v>2912.6879147877348</v>
      </c>
      <c r="HD109" s="27">
        <f>SUM(HD57:HD69)+HD42+HD88+HD89+HD90+HD91+HD92+HD93+HD94+HD95+HD96+HD97+HD98+HD99+HD100+HD101+HD102</f>
        <v>3081.5047022654016</v>
      </c>
      <c r="HE109" s="27">
        <f t="shared" ref="HE109:HJ109" si="864">SUM(HE57:HE69)+HE42+HE88+HE89+HE90+HE91+HE92+HE93+HE94+HE95+HE96+HE97+HE98+HE99+HE100+HE101+HE102</f>
        <v>2989.9590679653311</v>
      </c>
      <c r="HF109" s="27">
        <f t="shared" si="864"/>
        <v>2927.7892640823784</v>
      </c>
      <c r="HG109" s="27">
        <f t="shared" si="864"/>
        <v>2840.6525317442429</v>
      </c>
      <c r="HH109" s="27">
        <f t="shared" si="864"/>
        <v>2911.7265408917997</v>
      </c>
      <c r="HI109" s="27">
        <f t="shared" si="864"/>
        <v>3061.6969773090982</v>
      </c>
      <c r="HJ109" s="27">
        <f t="shared" si="864"/>
        <v>2954.6158580128831</v>
      </c>
      <c r="HN109" s="27">
        <f>SUM(HN57:HN69)+HN42+HN88+HN89+HN90+HN91+HN92+HN93+HN94+HN95+HN96+HN97+HN98+HN99+HN100+HN101+HN102</f>
        <v>3796.4447894089335</v>
      </c>
      <c r="HO109" s="27">
        <f t="shared" ref="HO109:HT109" si="865">SUM(HO57:HO69)+HO42+HO88+HO89+HO90+HO91+HO92+HO93+HO94+HO95+HO96+HO97+HO98+HO99+HO100+HO101+HO102</f>
        <v>3772.6512550924522</v>
      </c>
      <c r="HP109" s="27">
        <f t="shared" si="865"/>
        <v>3673.6745700634397</v>
      </c>
      <c r="HQ109" s="27">
        <f t="shared" si="865"/>
        <v>3601.3563139795415</v>
      </c>
      <c r="HR109" s="27">
        <f t="shared" si="865"/>
        <v>3364.9409169925598</v>
      </c>
      <c r="HS109" s="27">
        <f t="shared" si="865"/>
        <v>3856.4764476819641</v>
      </c>
      <c r="HT109" s="27">
        <f t="shared" si="865"/>
        <v>3624.9103908747925</v>
      </c>
      <c r="HV109" s="27">
        <f>SUM(HV57:HV69)+HV42+HV88+HV89+HV90+HV91+HV92+HV93+HV94+HV95+HV96+HV97+HV98+HV99+HV100+HV101+HV102</f>
        <v>3402.2436362555677</v>
      </c>
      <c r="HW109" s="27">
        <f t="shared" ref="HW109:IB109" si="866">SUM(HW57:HW69)+HW42+HW88+HW89+HW90+HW91+HW92+HW93+HW94+HW95+HW96+HW97+HW98+HW99+HW100+HW101+HW102</f>
        <v>3369.9763443740517</v>
      </c>
      <c r="HX109" s="27">
        <f t="shared" si="866"/>
        <v>3305.2951166326402</v>
      </c>
      <c r="HY109" s="27">
        <f t="shared" si="866"/>
        <v>3233.4209619225994</v>
      </c>
      <c r="HZ109" s="27">
        <f t="shared" si="866"/>
        <v>3310.1287943236239</v>
      </c>
      <c r="IA109" s="27">
        <f t="shared" si="866"/>
        <v>3448.6579613063877</v>
      </c>
      <c r="IB109" s="27">
        <f t="shared" si="866"/>
        <v>3326.5378070221841</v>
      </c>
      <c r="ID109" s="27">
        <f>SUM(ID57:ID69)+ID42+ID88+ID89+ID90+ID91+ID92+ID93+ID94+ID95+ID96+ID97+ID98+ID99+ID100+ID101+ID102</f>
        <v>3494.9645122505603</v>
      </c>
      <c r="IE109" s="27">
        <f t="shared" ref="IE109:IJ109" si="867">SUM(IE57:IE69)+IE42+IE88+IE89+IE90+IE91+IE92+IE93+IE94+IE95+IE96+IE97+IE98+IE99+IE100+IE101+IE102</f>
        <v>3403.5841928508062</v>
      </c>
      <c r="IF109" s="27">
        <f t="shared" si="867"/>
        <v>3341.6391563168277</v>
      </c>
      <c r="IG109" s="27">
        <f t="shared" si="867"/>
        <v>3254.5024239786917</v>
      </c>
      <c r="IH109" s="27">
        <f t="shared" si="867"/>
        <v>3322.7851558812422</v>
      </c>
      <c r="II109" s="27">
        <f t="shared" si="867"/>
        <v>3475.3918891894882</v>
      </c>
      <c r="IJ109" s="27">
        <f t="shared" si="867"/>
        <v>3367.812793903774</v>
      </c>
      <c r="IN109" s="27">
        <f>SUM(IN57:IN69)+IN42+IN88+IN89+IN90+IN91+IN92+IN93+IN94+IN95+IN96+IN97+IN98+IN99+IN100+IN101+IN102</f>
        <v>3798.6529045723778</v>
      </c>
      <c r="IO109" s="27">
        <f t="shared" ref="IO109:IT109" si="868">SUM(IO57:IO69)+IO42+IO88+IO89+IO90+IO91+IO92+IO93+IO94+IO95+IO96+IO97+IO98+IO99+IO100+IO101+IO102</f>
        <v>3776.2562363394786</v>
      </c>
      <c r="IP109" s="27">
        <f t="shared" si="868"/>
        <v>3677.762162432326</v>
      </c>
      <c r="IQ109" s="27">
        <f t="shared" si="868"/>
        <v>3603.9804268062044</v>
      </c>
      <c r="IR109" s="27">
        <f t="shared" si="868"/>
        <v>3367.3792763523893</v>
      </c>
      <c r="IS109" s="27">
        <f t="shared" si="868"/>
        <v>3861.4760462261083</v>
      </c>
      <c r="IT109" s="27">
        <f t="shared" si="868"/>
        <v>3627.6888123801859</v>
      </c>
      <c r="IV109" s="27">
        <f>SUM(IV57:IV69)+IV42+IV88+IV89+IV90+IV91+IV92+IV93+IV94+IV95+IV96+IV97+IV98+IV99+IV100+IV101+IV102</f>
        <v>3404.1600785256101</v>
      </c>
      <c r="IW109" s="27">
        <f t="shared" ref="IW109:JB109" si="869">SUM(IW57:IW69)+IW42+IW88+IW89+IW90+IW91+IW92+IW93+IW94+IW95+IW96+IW97+IW98+IW99+IW100+IW101+IW102</f>
        <v>3372.75400055107</v>
      </c>
      <c r="IX109" s="27">
        <f t="shared" si="869"/>
        <v>3307.7766269113627</v>
      </c>
      <c r="IY109" s="27">
        <f t="shared" si="869"/>
        <v>3235.6335501647745</v>
      </c>
      <c r="IZ109" s="27">
        <f t="shared" si="869"/>
        <v>3312.3249162754337</v>
      </c>
      <c r="JA109" s="27">
        <f t="shared" si="869"/>
        <v>3451.9584300930646</v>
      </c>
      <c r="JB109" s="27">
        <f t="shared" si="869"/>
        <v>3328.909505110174</v>
      </c>
      <c r="JD109" s="27">
        <f>SUM(JD57:JD69)+JD42+JD88+JD89+JD90+JD91+JD92+JD93+JD94+JD95+JD96+JD97+JD98+JD99+JD100+JD101+JD102</f>
        <v>3496.9495595106296</v>
      </c>
      <c r="JE109" s="27">
        <f t="shared" ref="JE109:JJ109" si="870">SUM(JE57:JE69)+JE42+JE88+JE89+JE90+JE91+JE92+JE93+JE94+JE95+JE96+JE97+JE98+JE99+JE100+JE101+JE102</f>
        <v>3406.4308988117914</v>
      </c>
      <c r="JF109" s="27">
        <f t="shared" si="870"/>
        <v>3344.2791214460512</v>
      </c>
      <c r="JG109" s="27">
        <f t="shared" si="870"/>
        <v>3256.7385911997949</v>
      </c>
      <c r="JH109" s="27">
        <f t="shared" si="870"/>
        <v>3325.0372115219775</v>
      </c>
      <c r="JI109" s="27">
        <f t="shared" si="870"/>
        <v>3478.8037418734571</v>
      </c>
      <c r="JJ109" s="27">
        <f t="shared" si="870"/>
        <v>3370.2407555515761</v>
      </c>
      <c r="JN109" s="27">
        <f>SUM(JN57:JN69)+JN42+JN88+JN89+JN90+JN91+JN92+JN93+JN94+JN95+JN96+JN97+JN98+JN99+JN100+JN101+JN102</f>
        <v>3011.6068134080529</v>
      </c>
      <c r="JO109" s="27">
        <f t="shared" ref="JO109:JT109" si="871">SUM(JO57:JO69)+JO42+JO88+JO89+JO90+JO91+JO92+JO93+JO94+JO95+JO96+JO97+JO98+JO99+JO100+JO101+JO102</f>
        <v>2979.8266319842423</v>
      </c>
      <c r="JP109" s="27">
        <f t="shared" si="871"/>
        <v>2870.9669959658231</v>
      </c>
      <c r="JQ109" s="27">
        <f t="shared" si="871"/>
        <v>2809.5475598438152</v>
      </c>
      <c r="JR109" s="27">
        <f t="shared" si="871"/>
        <v>2602.744470000046</v>
      </c>
      <c r="JS109" s="27">
        <f t="shared" si="871"/>
        <v>3052.4978223209205</v>
      </c>
      <c r="JT109" s="27">
        <f t="shared" si="871"/>
        <v>2842.9749756092424</v>
      </c>
      <c r="JV109" s="27">
        <f>SUM(JV57:JV69)+JV42+JV88+JV89+JV90+JV91+JV92+JV93+JV94+JV95+JV96+JV97+JV98+JV99+JV100+JV101+JV102</f>
        <v>2615.7050439269651</v>
      </c>
      <c r="JW109" s="27">
        <f t="shared" ref="JW109:KB109" si="872">SUM(JW57:JW69)+JW42+JW88+JW89+JW90+JW91+JW92+JW93+JW94+JW95+JW96+JW97+JW98+JW99+JW100+JW101+JW102</f>
        <v>2577.0241227120714</v>
      </c>
      <c r="JX109" s="27">
        <f t="shared" si="872"/>
        <v>2514.5483517159441</v>
      </c>
      <c r="JY109" s="27">
        <f t="shared" si="872"/>
        <v>2444.6769122988426</v>
      </c>
      <c r="JZ109" s="27">
        <f t="shared" si="872"/>
        <v>2521.5073724025124</v>
      </c>
      <c r="KA109" s="27">
        <f t="shared" si="872"/>
        <v>2651.81225132286</v>
      </c>
      <c r="KB109" s="27">
        <f t="shared" si="872"/>
        <v>2536.6088350857672</v>
      </c>
      <c r="KD109" s="27">
        <f>SUM(KD57:KD69)+KD42+KD88+KD89+KD90+KD91+KD92+KD93+KD94+KD95+KD96+KD97+KD98+KD99+KD100+KD101+KD102</f>
        <v>2708.825925437864</v>
      </c>
      <c r="KE109" s="27">
        <f t="shared" ref="KE109:KJ109" si="873">SUM(KE57:KE69)+KE42+KE88+KE89+KE90+KE91+KE92+KE93+KE94+KE95+KE96+KE97+KE98+KE99+KE100+KE101+KE102</f>
        <v>2610.6426207543864</v>
      </c>
      <c r="KF109" s="27">
        <f t="shared" si="873"/>
        <v>2549.7123469663875</v>
      </c>
      <c r="KG109" s="27">
        <f t="shared" si="873"/>
        <v>2465.5827770617666</v>
      </c>
      <c r="KH109" s="27">
        <f t="shared" si="873"/>
        <v>2540.2653775484919</v>
      </c>
      <c r="KI109" s="27">
        <f t="shared" si="873"/>
        <v>2678.0785916598606</v>
      </c>
      <c r="KJ109" s="27">
        <f t="shared" si="873"/>
        <v>2578.9896003283143</v>
      </c>
    </row>
    <row r="111" spans="1:296" x14ac:dyDescent="0.35">
      <c r="C111" t="s">
        <v>598</v>
      </c>
      <c r="F111" t="s">
        <v>599</v>
      </c>
    </row>
    <row r="112" spans="1:296" x14ac:dyDescent="0.35">
      <c r="A112" t="s">
        <v>580</v>
      </c>
      <c r="C112" t="s">
        <v>574</v>
      </c>
      <c r="F112" t="s">
        <v>587</v>
      </c>
    </row>
    <row r="113" spans="1:6" x14ac:dyDescent="0.35">
      <c r="A113" t="s">
        <v>580</v>
      </c>
      <c r="C113" t="s">
        <v>575</v>
      </c>
      <c r="F113" t="s">
        <v>589</v>
      </c>
    </row>
    <row r="114" spans="1:6" x14ac:dyDescent="0.35">
      <c r="A114" t="s">
        <v>580</v>
      </c>
      <c r="C114" t="s">
        <v>576</v>
      </c>
      <c r="F114" t="s">
        <v>590</v>
      </c>
    </row>
    <row r="115" spans="1:6" x14ac:dyDescent="0.35">
      <c r="A115" t="s">
        <v>581</v>
      </c>
      <c r="C115" t="s">
        <v>461</v>
      </c>
      <c r="F115" t="s">
        <v>596</v>
      </c>
    </row>
    <row r="116" spans="1:6" x14ac:dyDescent="0.35">
      <c r="C116" t="s">
        <v>572</v>
      </c>
      <c r="F116" t="s">
        <v>591</v>
      </c>
    </row>
    <row r="117" spans="1:6" x14ac:dyDescent="0.35">
      <c r="C117" t="s">
        <v>571</v>
      </c>
      <c r="F117" t="s">
        <v>592</v>
      </c>
    </row>
    <row r="118" spans="1:6" x14ac:dyDescent="0.35">
      <c r="C118" t="s">
        <v>573</v>
      </c>
      <c r="F118" t="s">
        <v>588</v>
      </c>
    </row>
    <row r="119" spans="1:6" x14ac:dyDescent="0.35">
      <c r="A119" t="s">
        <v>582</v>
      </c>
      <c r="C119" t="s">
        <v>6</v>
      </c>
      <c r="F119" t="s">
        <v>597</v>
      </c>
    </row>
    <row r="120" spans="1:6" x14ac:dyDescent="0.35">
      <c r="C120" t="s">
        <v>577</v>
      </c>
      <c r="F120" t="s">
        <v>593</v>
      </c>
    </row>
    <row r="121" spans="1:6" x14ac:dyDescent="0.35">
      <c r="C121" t="s">
        <v>578</v>
      </c>
      <c r="F121" t="s">
        <v>594</v>
      </c>
    </row>
    <row r="122" spans="1:6" x14ac:dyDescent="0.35">
      <c r="C122" t="s">
        <v>579</v>
      </c>
      <c r="F122" t="s">
        <v>595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G53"/>
  <sheetViews>
    <sheetView zoomScale="80" zoomScaleNormal="80" workbookViewId="0">
      <pane xSplit="4" ySplit="5" topLeftCell="E6" activePane="bottomRight" state="frozen"/>
      <selection pane="topRight" activeCell="E1" sqref="E1"/>
      <selection pane="bottomLeft" activeCell="A6" sqref="A6"/>
      <selection pane="bottomRight" activeCell="E6" sqref="E6"/>
    </sheetView>
  </sheetViews>
  <sheetFormatPr defaultColWidth="10.7265625" defaultRowHeight="14.5" x14ac:dyDescent="0.35"/>
  <cols>
    <col min="1" max="1" width="30.54296875" customWidth="1"/>
    <col min="2" max="2" width="13.81640625" customWidth="1"/>
    <col min="5" max="11" width="12.7265625" customWidth="1"/>
    <col min="12" max="12" width="5.7265625" customWidth="1"/>
    <col min="13" max="19" width="12.7265625" customWidth="1"/>
    <col min="20" max="20" width="5.7265625" customWidth="1"/>
    <col min="21" max="27" width="12.7265625" customWidth="1"/>
    <col min="28" max="28" width="5.7265625" customWidth="1"/>
    <col min="29" max="35" width="12.7265625" customWidth="1"/>
    <col min="36" max="36" width="5.7265625" customWidth="1"/>
    <col min="37" max="43" width="12.7265625" customWidth="1"/>
    <col min="44" max="44" width="5.7265625" customWidth="1"/>
    <col min="45" max="51" width="12.7265625" customWidth="1"/>
    <col min="52" max="52" width="5.7265625" customWidth="1"/>
    <col min="53" max="59" width="12.7265625" customWidth="1"/>
  </cols>
  <sheetData>
    <row r="1" spans="1:59" x14ac:dyDescent="0.35">
      <c r="A1" s="23" t="s">
        <v>522</v>
      </c>
      <c r="E1" s="121">
        <f ca="1">M35+U35+AC35+AK35+AS35+BA35-E35</f>
        <v>0</v>
      </c>
      <c r="F1" s="121">
        <f t="shared" ref="F1:K1" ca="1" si="0">N35+V35+AD35+AL35+AT35+BB35-F35</f>
        <v>0</v>
      </c>
      <c r="G1" s="121">
        <f t="shared" ca="1" si="0"/>
        <v>0</v>
      </c>
      <c r="H1" s="121">
        <f t="shared" ca="1" si="0"/>
        <v>0</v>
      </c>
      <c r="I1" s="121">
        <f t="shared" ca="1" si="0"/>
        <v>0</v>
      </c>
      <c r="J1" s="121">
        <f t="shared" ca="1" si="0"/>
        <v>0</v>
      </c>
      <c r="K1" s="121">
        <f t="shared" ca="1" si="0"/>
        <v>0</v>
      </c>
      <c r="L1" s="122" t="s">
        <v>559</v>
      </c>
    </row>
    <row r="2" spans="1:59" x14ac:dyDescent="0.35">
      <c r="A2" s="93" t="str">
        <f>VLOOKUP('selections(hide)'!$A$4,'selections(hide)'!$D$18:$Q$30,14,FALSE)</f>
        <v>PGT FT 1 year or PT 2 years 180 credits</v>
      </c>
      <c r="B2" s="6"/>
    </row>
    <row r="3" spans="1:59" x14ac:dyDescent="0.35">
      <c r="A3" s="115" t="str">
        <f>prog_header!$C$5</f>
        <v>TEST</v>
      </c>
      <c r="B3" s="116"/>
      <c r="C3" s="116"/>
      <c r="D3" s="116"/>
      <c r="E3" s="238" t="s">
        <v>521</v>
      </c>
      <c r="F3" s="238"/>
      <c r="G3" s="238"/>
      <c r="H3" s="238"/>
      <c r="I3" s="238"/>
      <c r="J3" s="238"/>
      <c r="K3" s="238"/>
      <c r="M3" s="237" t="s">
        <v>10</v>
      </c>
      <c r="N3" s="237"/>
      <c r="O3" s="237"/>
      <c r="P3" s="237"/>
      <c r="Q3" s="237"/>
      <c r="R3" s="237"/>
      <c r="S3" s="237"/>
      <c r="U3" s="237" t="s">
        <v>11</v>
      </c>
      <c r="V3" s="237"/>
      <c r="W3" s="237"/>
      <c r="X3" s="237"/>
      <c r="Y3" s="237"/>
      <c r="Z3" s="237"/>
      <c r="AA3" s="237"/>
      <c r="AC3" s="237" t="s">
        <v>12</v>
      </c>
      <c r="AD3" s="237"/>
      <c r="AE3" s="237"/>
      <c r="AF3" s="237"/>
      <c r="AG3" s="237"/>
      <c r="AH3" s="237"/>
      <c r="AI3" s="237"/>
      <c r="AK3" s="237" t="s">
        <v>13</v>
      </c>
      <c r="AL3" s="237"/>
      <c r="AM3" s="237"/>
      <c r="AN3" s="237"/>
      <c r="AO3" s="237"/>
      <c r="AP3" s="237"/>
      <c r="AQ3" s="237"/>
      <c r="AS3" s="237" t="s">
        <v>14</v>
      </c>
      <c r="AT3" s="237"/>
      <c r="AU3" s="237"/>
      <c r="AV3" s="237"/>
      <c r="AW3" s="237"/>
      <c r="AX3" s="237"/>
      <c r="AY3" s="237"/>
      <c r="BA3" s="237" t="s">
        <v>15</v>
      </c>
      <c r="BB3" s="237"/>
      <c r="BC3" s="237"/>
      <c r="BD3" s="237"/>
      <c r="BE3" s="237"/>
      <c r="BF3" s="237"/>
      <c r="BG3" s="237"/>
    </row>
    <row r="4" spans="1:59" x14ac:dyDescent="0.35">
      <c r="E4" t="s">
        <v>37</v>
      </c>
      <c r="F4" t="s">
        <v>281</v>
      </c>
      <c r="G4" t="s">
        <v>282</v>
      </c>
      <c r="H4" t="s">
        <v>283</v>
      </c>
      <c r="I4" t="s">
        <v>284</v>
      </c>
      <c r="J4" t="s">
        <v>285</v>
      </c>
      <c r="K4" t="s">
        <v>286</v>
      </c>
      <c r="M4" t="str">
        <f>E4</f>
        <v>Dev Yr</v>
      </c>
      <c r="N4" t="str">
        <f t="shared" ref="N4:S5" si="1">F4</f>
        <v>Launch Yr</v>
      </c>
      <c r="O4" t="str">
        <f t="shared" si="1"/>
        <v>Yr 2</v>
      </c>
      <c r="P4" t="str">
        <f t="shared" si="1"/>
        <v>Yr 3</v>
      </c>
      <c r="Q4" t="str">
        <f t="shared" si="1"/>
        <v>Yr 4</v>
      </c>
      <c r="R4" t="str">
        <f t="shared" si="1"/>
        <v>Yr 5</v>
      </c>
      <c r="S4" t="str">
        <f t="shared" si="1"/>
        <v>Yr 6</v>
      </c>
      <c r="U4" t="str">
        <f t="shared" ref="U4:AA5" si="2">M4</f>
        <v>Dev Yr</v>
      </c>
      <c r="V4" t="str">
        <f t="shared" si="2"/>
        <v>Launch Yr</v>
      </c>
      <c r="W4" t="str">
        <f t="shared" si="2"/>
        <v>Yr 2</v>
      </c>
      <c r="X4" t="str">
        <f t="shared" si="2"/>
        <v>Yr 3</v>
      </c>
      <c r="Y4" t="str">
        <f t="shared" si="2"/>
        <v>Yr 4</v>
      </c>
      <c r="Z4" t="str">
        <f t="shared" si="2"/>
        <v>Yr 5</v>
      </c>
      <c r="AA4" t="str">
        <f t="shared" si="2"/>
        <v>Yr 6</v>
      </c>
      <c r="AC4" t="str">
        <f t="shared" ref="AC4:AI5" si="3">U4</f>
        <v>Dev Yr</v>
      </c>
      <c r="AD4" t="str">
        <f t="shared" si="3"/>
        <v>Launch Yr</v>
      </c>
      <c r="AE4" t="str">
        <f t="shared" si="3"/>
        <v>Yr 2</v>
      </c>
      <c r="AF4" t="str">
        <f t="shared" si="3"/>
        <v>Yr 3</v>
      </c>
      <c r="AG4" t="str">
        <f t="shared" si="3"/>
        <v>Yr 4</v>
      </c>
      <c r="AH4" t="str">
        <f t="shared" si="3"/>
        <v>Yr 5</v>
      </c>
      <c r="AI4" t="str">
        <f t="shared" si="3"/>
        <v>Yr 6</v>
      </c>
      <c r="AK4" t="str">
        <f t="shared" ref="AK4:AQ5" si="4">AC4</f>
        <v>Dev Yr</v>
      </c>
      <c r="AL4" t="str">
        <f t="shared" si="4"/>
        <v>Launch Yr</v>
      </c>
      <c r="AM4" t="str">
        <f t="shared" si="4"/>
        <v>Yr 2</v>
      </c>
      <c r="AN4" t="str">
        <f t="shared" si="4"/>
        <v>Yr 3</v>
      </c>
      <c r="AO4" t="str">
        <f t="shared" si="4"/>
        <v>Yr 4</v>
      </c>
      <c r="AP4" t="str">
        <f t="shared" si="4"/>
        <v>Yr 5</v>
      </c>
      <c r="AQ4" t="str">
        <f t="shared" si="4"/>
        <v>Yr 6</v>
      </c>
      <c r="AS4" t="str">
        <f t="shared" ref="AS4:AY5" si="5">AK4</f>
        <v>Dev Yr</v>
      </c>
      <c r="AT4" t="str">
        <f t="shared" si="5"/>
        <v>Launch Yr</v>
      </c>
      <c r="AU4" t="str">
        <f t="shared" si="5"/>
        <v>Yr 2</v>
      </c>
      <c r="AV4" t="str">
        <f t="shared" si="5"/>
        <v>Yr 3</v>
      </c>
      <c r="AW4" t="str">
        <f t="shared" si="5"/>
        <v>Yr 4</v>
      </c>
      <c r="AX4" t="str">
        <f t="shared" si="5"/>
        <v>Yr 5</v>
      </c>
      <c r="AY4" t="str">
        <f t="shared" si="5"/>
        <v>Yr 6</v>
      </c>
      <c r="BA4" t="str">
        <f t="shared" ref="BA4:BG5" si="6">AS4</f>
        <v>Dev Yr</v>
      </c>
      <c r="BB4" t="str">
        <f t="shared" si="6"/>
        <v>Launch Yr</v>
      </c>
      <c r="BC4" t="str">
        <f t="shared" si="6"/>
        <v>Yr 2</v>
      </c>
      <c r="BD4" t="str">
        <f t="shared" si="6"/>
        <v>Yr 3</v>
      </c>
      <c r="BE4" t="str">
        <f t="shared" si="6"/>
        <v>Yr 4</v>
      </c>
      <c r="BF4" t="str">
        <f t="shared" si="6"/>
        <v>Yr 5</v>
      </c>
      <c r="BG4" t="str">
        <f t="shared" si="6"/>
        <v>Yr 6</v>
      </c>
    </row>
    <row r="5" spans="1:59" x14ac:dyDescent="0.35">
      <c r="A5" s="93" t="s">
        <v>287</v>
      </c>
      <c r="E5" s="101" t="str">
        <f>IFERROR(VLOOKUP(F5,'selections(hide)'!$M$3:$N$12,2,FALSE),0)</f>
        <v>2020/21</v>
      </c>
      <c r="F5" s="101" t="str">
        <f>staff_students!E29</f>
        <v>2021/22</v>
      </c>
      <c r="G5" s="101" t="str">
        <f>staff_students!F29</f>
        <v>2022/23</v>
      </c>
      <c r="H5" s="101" t="str">
        <f>staff_students!G29</f>
        <v>2023/24</v>
      </c>
      <c r="I5" s="101" t="str">
        <f>staff_students!H29</f>
        <v>2024/25</v>
      </c>
      <c r="J5" s="101" t="str">
        <f>staff_students!I29</f>
        <v>2025/26</v>
      </c>
      <c r="K5" s="101" t="str">
        <f>staff_students!J29</f>
        <v>2026/27</v>
      </c>
      <c r="M5" s="101" t="str">
        <f>E5</f>
        <v>2020/21</v>
      </c>
      <c r="N5" s="101" t="str">
        <f t="shared" si="1"/>
        <v>2021/22</v>
      </c>
      <c r="O5" s="101" t="str">
        <f t="shared" si="1"/>
        <v>2022/23</v>
      </c>
      <c r="P5" s="101" t="str">
        <f t="shared" si="1"/>
        <v>2023/24</v>
      </c>
      <c r="Q5" s="101" t="str">
        <f t="shared" si="1"/>
        <v>2024/25</v>
      </c>
      <c r="R5" s="101" t="str">
        <f t="shared" si="1"/>
        <v>2025/26</v>
      </c>
      <c r="S5" s="101" t="str">
        <f t="shared" si="1"/>
        <v>2026/27</v>
      </c>
      <c r="U5" s="101" t="str">
        <f t="shared" si="2"/>
        <v>2020/21</v>
      </c>
      <c r="V5" s="101" t="str">
        <f t="shared" si="2"/>
        <v>2021/22</v>
      </c>
      <c r="W5" s="101" t="str">
        <f t="shared" si="2"/>
        <v>2022/23</v>
      </c>
      <c r="X5" s="101" t="str">
        <f t="shared" si="2"/>
        <v>2023/24</v>
      </c>
      <c r="Y5" s="101" t="str">
        <f t="shared" si="2"/>
        <v>2024/25</v>
      </c>
      <c r="Z5" s="101" t="str">
        <f t="shared" si="2"/>
        <v>2025/26</v>
      </c>
      <c r="AA5" s="101" t="str">
        <f t="shared" si="2"/>
        <v>2026/27</v>
      </c>
      <c r="AC5" s="101" t="str">
        <f t="shared" si="3"/>
        <v>2020/21</v>
      </c>
      <c r="AD5" s="101" t="str">
        <f t="shared" si="3"/>
        <v>2021/22</v>
      </c>
      <c r="AE5" s="101" t="str">
        <f t="shared" si="3"/>
        <v>2022/23</v>
      </c>
      <c r="AF5" s="101" t="str">
        <f t="shared" si="3"/>
        <v>2023/24</v>
      </c>
      <c r="AG5" s="101" t="str">
        <f t="shared" si="3"/>
        <v>2024/25</v>
      </c>
      <c r="AH5" s="101" t="str">
        <f t="shared" si="3"/>
        <v>2025/26</v>
      </c>
      <c r="AI5" s="101" t="str">
        <f t="shared" si="3"/>
        <v>2026/27</v>
      </c>
      <c r="AK5" s="101" t="str">
        <f t="shared" si="4"/>
        <v>2020/21</v>
      </c>
      <c r="AL5" s="101" t="str">
        <f t="shared" si="4"/>
        <v>2021/22</v>
      </c>
      <c r="AM5" s="101" t="str">
        <f t="shared" si="4"/>
        <v>2022/23</v>
      </c>
      <c r="AN5" s="101" t="str">
        <f t="shared" si="4"/>
        <v>2023/24</v>
      </c>
      <c r="AO5" s="101" t="str">
        <f t="shared" si="4"/>
        <v>2024/25</v>
      </c>
      <c r="AP5" s="101" t="str">
        <f t="shared" si="4"/>
        <v>2025/26</v>
      </c>
      <c r="AQ5" s="101" t="str">
        <f t="shared" si="4"/>
        <v>2026/27</v>
      </c>
      <c r="AS5" s="101" t="str">
        <f t="shared" si="5"/>
        <v>2020/21</v>
      </c>
      <c r="AT5" s="101" t="str">
        <f t="shared" si="5"/>
        <v>2021/22</v>
      </c>
      <c r="AU5" s="101" t="str">
        <f t="shared" si="5"/>
        <v>2022/23</v>
      </c>
      <c r="AV5" s="101" t="str">
        <f t="shared" si="5"/>
        <v>2023/24</v>
      </c>
      <c r="AW5" s="101" t="str">
        <f t="shared" si="5"/>
        <v>2024/25</v>
      </c>
      <c r="AX5" s="101" t="str">
        <f t="shared" si="5"/>
        <v>2025/26</v>
      </c>
      <c r="AY5" s="101" t="str">
        <f t="shared" si="5"/>
        <v>2026/27</v>
      </c>
      <c r="BA5" s="101" t="str">
        <f t="shared" si="6"/>
        <v>2020/21</v>
      </c>
      <c r="BB5" s="101" t="str">
        <f t="shared" si="6"/>
        <v>2021/22</v>
      </c>
      <c r="BC5" s="101" t="str">
        <f t="shared" si="6"/>
        <v>2022/23</v>
      </c>
      <c r="BD5" s="101" t="str">
        <f t="shared" si="6"/>
        <v>2023/24</v>
      </c>
      <c r="BE5" s="101" t="str">
        <f t="shared" si="6"/>
        <v>2024/25</v>
      </c>
      <c r="BF5" s="101" t="str">
        <f t="shared" si="6"/>
        <v>2025/26</v>
      </c>
      <c r="BG5" s="101" t="str">
        <f t="shared" si="6"/>
        <v>2026/27</v>
      </c>
    </row>
    <row r="6" spans="1:59" x14ac:dyDescent="0.35">
      <c r="A6" s="125" t="s">
        <v>560</v>
      </c>
    </row>
    <row r="7" spans="1:59" x14ac:dyDescent="0.35">
      <c r="A7" t="s">
        <v>288</v>
      </c>
      <c r="E7" s="123">
        <f t="shared" ref="E7:K11" si="7">M7+U7+AC7+AK7+AS7+BA7</f>
        <v>0</v>
      </c>
      <c r="F7" s="123">
        <f t="shared" si="7"/>
        <v>0</v>
      </c>
      <c r="G7" s="123">
        <f t="shared" si="7"/>
        <v>0</v>
      </c>
      <c r="H7" s="123">
        <f t="shared" si="7"/>
        <v>0</v>
      </c>
      <c r="I7" s="123">
        <f t="shared" si="7"/>
        <v>0</v>
      </c>
      <c r="J7" s="123">
        <f t="shared" si="7"/>
        <v>0</v>
      </c>
      <c r="K7" s="123">
        <f t="shared" si="7"/>
        <v>0</v>
      </c>
      <c r="M7" s="123">
        <f>'income_calcs(hide)'!M7</f>
        <v>0</v>
      </c>
      <c r="N7" s="123">
        <f>'income_calcs(hide)'!N7</f>
        <v>0</v>
      </c>
      <c r="O7" s="123">
        <f>'income_calcs(hide)'!O7</f>
        <v>0</v>
      </c>
      <c r="P7" s="123">
        <f>'income_calcs(hide)'!P7</f>
        <v>0</v>
      </c>
      <c r="Q7" s="123">
        <f>'income_calcs(hide)'!Q7</f>
        <v>0</v>
      </c>
      <c r="R7" s="123">
        <f>'income_calcs(hide)'!R7</f>
        <v>0</v>
      </c>
      <c r="S7" s="123">
        <f>'income_calcs(hide)'!S7</f>
        <v>0</v>
      </c>
      <c r="U7" s="123">
        <f>'income_calcs(hide)'!U7</f>
        <v>0</v>
      </c>
      <c r="V7" s="123">
        <f>'income_calcs(hide)'!V7</f>
        <v>0</v>
      </c>
      <c r="W7" s="123">
        <f>'income_calcs(hide)'!W7</f>
        <v>0</v>
      </c>
      <c r="X7" s="123">
        <f>'income_calcs(hide)'!X7</f>
        <v>0</v>
      </c>
      <c r="Y7" s="123">
        <f>'income_calcs(hide)'!Y7</f>
        <v>0</v>
      </c>
      <c r="Z7" s="123">
        <f>'income_calcs(hide)'!Z7</f>
        <v>0</v>
      </c>
      <c r="AA7" s="123">
        <f>'income_calcs(hide)'!AA7</f>
        <v>0</v>
      </c>
      <c r="AC7" s="123">
        <f>'income_calcs(hide)'!AC7</f>
        <v>0</v>
      </c>
      <c r="AD7" s="123">
        <f>'income_calcs(hide)'!AD7</f>
        <v>0</v>
      </c>
      <c r="AE7" s="123">
        <f>'income_calcs(hide)'!AE7</f>
        <v>0</v>
      </c>
      <c r="AF7" s="123">
        <f>'income_calcs(hide)'!AF7</f>
        <v>0</v>
      </c>
      <c r="AG7" s="123">
        <f>'income_calcs(hide)'!AG7</f>
        <v>0</v>
      </c>
      <c r="AH7" s="123">
        <f>'income_calcs(hide)'!AH7</f>
        <v>0</v>
      </c>
      <c r="AI7" s="123">
        <f>'income_calcs(hide)'!AI7</f>
        <v>0</v>
      </c>
      <c r="AK7" s="123">
        <f>'income_calcs(hide)'!AK7</f>
        <v>0</v>
      </c>
      <c r="AL7" s="123">
        <f>'income_calcs(hide)'!AL7</f>
        <v>0</v>
      </c>
      <c r="AM7" s="123">
        <f>'income_calcs(hide)'!AM7</f>
        <v>0</v>
      </c>
      <c r="AN7" s="123">
        <f>'income_calcs(hide)'!AN7</f>
        <v>0</v>
      </c>
      <c r="AO7" s="123">
        <f>'income_calcs(hide)'!AO7</f>
        <v>0</v>
      </c>
      <c r="AP7" s="123">
        <f>'income_calcs(hide)'!AP7</f>
        <v>0</v>
      </c>
      <c r="AQ7" s="123">
        <f>'income_calcs(hide)'!AQ7</f>
        <v>0</v>
      </c>
      <c r="AS7" s="123">
        <f>'income_calcs(hide)'!AS7</f>
        <v>0</v>
      </c>
      <c r="AT7" s="123">
        <f>'income_calcs(hide)'!AT7</f>
        <v>0</v>
      </c>
      <c r="AU7" s="123">
        <f>'income_calcs(hide)'!AU7</f>
        <v>0</v>
      </c>
      <c r="AV7" s="123">
        <f>'income_calcs(hide)'!AV7</f>
        <v>0</v>
      </c>
      <c r="AW7" s="123">
        <f>'income_calcs(hide)'!AW7</f>
        <v>0</v>
      </c>
      <c r="AX7" s="123">
        <f>'income_calcs(hide)'!AX7</f>
        <v>0</v>
      </c>
      <c r="AY7" s="123">
        <f>'income_calcs(hide)'!AY7</f>
        <v>0</v>
      </c>
      <c r="BA7" s="123">
        <f>'income_calcs(hide)'!BA7</f>
        <v>0</v>
      </c>
      <c r="BB7" s="123">
        <f>'income_calcs(hide)'!BB7</f>
        <v>0</v>
      </c>
      <c r="BC7" s="123">
        <f>'income_calcs(hide)'!BC7</f>
        <v>0</v>
      </c>
      <c r="BD7" s="123">
        <f>'income_calcs(hide)'!BD7</f>
        <v>0</v>
      </c>
      <c r="BE7" s="123">
        <f>'income_calcs(hide)'!BE7</f>
        <v>0</v>
      </c>
      <c r="BF7" s="123">
        <f>'income_calcs(hide)'!BF7</f>
        <v>0</v>
      </c>
      <c r="BG7" s="123">
        <f>'income_calcs(hide)'!BG7</f>
        <v>0</v>
      </c>
    </row>
    <row r="8" spans="1:59" x14ac:dyDescent="0.35">
      <c r="A8" t="s">
        <v>289</v>
      </c>
      <c r="E8" s="123">
        <f t="shared" si="7"/>
        <v>0</v>
      </c>
      <c r="F8" s="123">
        <f t="shared" si="7"/>
        <v>0</v>
      </c>
      <c r="G8" s="123">
        <f t="shared" si="7"/>
        <v>0</v>
      </c>
      <c r="H8" s="123">
        <f t="shared" si="7"/>
        <v>0</v>
      </c>
      <c r="I8" s="123">
        <f t="shared" si="7"/>
        <v>0</v>
      </c>
      <c r="J8" s="123">
        <f t="shared" si="7"/>
        <v>0</v>
      </c>
      <c r="K8" s="123">
        <f t="shared" si="7"/>
        <v>0</v>
      </c>
      <c r="M8" s="123">
        <f>IFERROR('income_calcs(hide)'!M8/'selections(hide)'!$D$36,0)</f>
        <v>0</v>
      </c>
      <c r="N8" s="123">
        <f>IFERROR('income_calcs(hide)'!N8/'selections(hide)'!$D$36,0)</f>
        <v>0</v>
      </c>
      <c r="O8" s="123">
        <f>IFERROR('income_calcs(hide)'!O8/'selections(hide)'!$D$36,0)</f>
        <v>0</v>
      </c>
      <c r="P8" s="123">
        <f>IFERROR('income_calcs(hide)'!P8/'selections(hide)'!$D$36,0)</f>
        <v>0</v>
      </c>
      <c r="Q8" s="123">
        <f>IFERROR('income_calcs(hide)'!Q8/'selections(hide)'!$D$36,0)</f>
        <v>0</v>
      </c>
      <c r="R8" s="123">
        <f>IFERROR('income_calcs(hide)'!R8/'selections(hide)'!$D$36,0)</f>
        <v>0</v>
      </c>
      <c r="S8" s="123">
        <f>IFERROR('income_calcs(hide)'!S8/'selections(hide)'!$D$36,0)</f>
        <v>0</v>
      </c>
      <c r="U8" s="123">
        <f>IFERROR('income_calcs(hide)'!U8/'selections(hide)'!$D$36,0)</f>
        <v>0</v>
      </c>
      <c r="V8" s="123">
        <f>IFERROR('income_calcs(hide)'!V8/'selections(hide)'!$D$36,0)</f>
        <v>0</v>
      </c>
      <c r="W8" s="123">
        <f>IFERROR('income_calcs(hide)'!W8/'selections(hide)'!$D$36,0)</f>
        <v>0</v>
      </c>
      <c r="X8" s="123">
        <f>IFERROR('income_calcs(hide)'!X8/'selections(hide)'!$D$36,0)</f>
        <v>0</v>
      </c>
      <c r="Y8" s="123">
        <f>IFERROR('income_calcs(hide)'!Y8/'selections(hide)'!$D$36,0)</f>
        <v>0</v>
      </c>
      <c r="Z8" s="123">
        <f>IFERROR('income_calcs(hide)'!Z8/'selections(hide)'!$D$36,0)</f>
        <v>0</v>
      </c>
      <c r="AA8" s="123">
        <f>IFERROR('income_calcs(hide)'!AA8/'selections(hide)'!$D$36,0)</f>
        <v>0</v>
      </c>
      <c r="AC8" s="123">
        <f>IFERROR('income_calcs(hide)'!AC8/'selections(hide)'!$D$36,0)</f>
        <v>0</v>
      </c>
      <c r="AD8" s="123">
        <f>IFERROR('income_calcs(hide)'!AD8/'selections(hide)'!$D$36,0)</f>
        <v>0</v>
      </c>
      <c r="AE8" s="123">
        <f>IFERROR('income_calcs(hide)'!AE8/'selections(hide)'!$D$36,0)</f>
        <v>0</v>
      </c>
      <c r="AF8" s="123">
        <f>IFERROR('income_calcs(hide)'!AF8/'selections(hide)'!$D$36,0)</f>
        <v>0</v>
      </c>
      <c r="AG8" s="123">
        <f>IFERROR('income_calcs(hide)'!AG8/'selections(hide)'!$D$36,0)</f>
        <v>0</v>
      </c>
      <c r="AH8" s="123">
        <f>IFERROR('income_calcs(hide)'!AH8/'selections(hide)'!$D$36,0)</f>
        <v>0</v>
      </c>
      <c r="AI8" s="123">
        <f>IFERROR('income_calcs(hide)'!AI8/'selections(hide)'!$D$36,0)</f>
        <v>0</v>
      </c>
      <c r="AK8" s="123">
        <f>IFERROR('income_calcs(hide)'!AK8/'selections(hide)'!$D$36,0)</f>
        <v>0</v>
      </c>
      <c r="AL8" s="123">
        <f>IFERROR('income_calcs(hide)'!AL8/'selections(hide)'!$D$36,0)</f>
        <v>0</v>
      </c>
      <c r="AM8" s="123">
        <f>IFERROR('income_calcs(hide)'!AM8/'selections(hide)'!$D$36,0)</f>
        <v>0</v>
      </c>
      <c r="AN8" s="123">
        <f>IFERROR('income_calcs(hide)'!AN8/'selections(hide)'!$D$36,0)</f>
        <v>0</v>
      </c>
      <c r="AO8" s="123">
        <f>IFERROR('income_calcs(hide)'!AO8/'selections(hide)'!$D$36,0)</f>
        <v>0</v>
      </c>
      <c r="AP8" s="123">
        <f>IFERROR('income_calcs(hide)'!AP8/'selections(hide)'!$D$36,0)</f>
        <v>0</v>
      </c>
      <c r="AQ8" s="123">
        <f>IFERROR('income_calcs(hide)'!AQ8/'selections(hide)'!$D$36,0)</f>
        <v>0</v>
      </c>
      <c r="AS8" s="123">
        <f>IFERROR('income_calcs(hide)'!AS8/'selections(hide)'!$D$36,0)</f>
        <v>0</v>
      </c>
      <c r="AT8" s="123">
        <f>IFERROR('income_calcs(hide)'!AT8/'selections(hide)'!$D$36,0)</f>
        <v>0</v>
      </c>
      <c r="AU8" s="123">
        <f>IFERROR('income_calcs(hide)'!AU8/'selections(hide)'!$D$36,0)</f>
        <v>0</v>
      </c>
      <c r="AV8" s="123">
        <f>IFERROR('income_calcs(hide)'!AV8/'selections(hide)'!$D$36,0)</f>
        <v>0</v>
      </c>
      <c r="AW8" s="123">
        <f>IFERROR('income_calcs(hide)'!AW8/'selections(hide)'!$D$36,0)</f>
        <v>0</v>
      </c>
      <c r="AX8" s="123">
        <f>IFERROR('income_calcs(hide)'!AX8/'selections(hide)'!$D$36,0)</f>
        <v>0</v>
      </c>
      <c r="AY8" s="123">
        <f>IFERROR('income_calcs(hide)'!AY8/'selections(hide)'!$D$36,0)</f>
        <v>0</v>
      </c>
      <c r="BA8" s="123">
        <f>IFERROR('income_calcs(hide)'!BA8/'selections(hide)'!$D$36,0)</f>
        <v>0</v>
      </c>
      <c r="BB8" s="123">
        <f>IFERROR('income_calcs(hide)'!BB8/'selections(hide)'!$D$36,0)</f>
        <v>0</v>
      </c>
      <c r="BC8" s="123">
        <f>IFERROR('income_calcs(hide)'!BC8/'selections(hide)'!$D$36,0)</f>
        <v>0</v>
      </c>
      <c r="BD8" s="123">
        <f>IFERROR('income_calcs(hide)'!BD8/'selections(hide)'!$D$36,0)</f>
        <v>0</v>
      </c>
      <c r="BE8" s="123">
        <f>IFERROR('income_calcs(hide)'!BE8/'selections(hide)'!$D$36,0)</f>
        <v>0</v>
      </c>
      <c r="BF8" s="123">
        <f>IFERROR('income_calcs(hide)'!BF8/'selections(hide)'!$D$36,0)</f>
        <v>0</v>
      </c>
      <c r="BG8" s="123">
        <f>IFERROR('income_calcs(hide)'!BG8/'selections(hide)'!$D$36,0)</f>
        <v>0</v>
      </c>
    </row>
    <row r="9" spans="1:59" x14ac:dyDescent="0.35">
      <c r="A9" t="s">
        <v>290</v>
      </c>
      <c r="E9" s="123">
        <f t="shared" si="7"/>
        <v>0</v>
      </c>
      <c r="F9" s="123">
        <f t="shared" si="7"/>
        <v>0</v>
      </c>
      <c r="G9" s="123">
        <f t="shared" si="7"/>
        <v>0</v>
      </c>
      <c r="H9" s="123">
        <f t="shared" si="7"/>
        <v>0</v>
      </c>
      <c r="I9" s="123">
        <f t="shared" si="7"/>
        <v>0</v>
      </c>
      <c r="J9" s="123">
        <f t="shared" si="7"/>
        <v>0</v>
      </c>
      <c r="K9" s="123">
        <f t="shared" si="7"/>
        <v>0</v>
      </c>
      <c r="M9" s="123">
        <f>IFERROR('income_calcs(hide)'!M9/'selections(hide)'!$D$37,0)</f>
        <v>0</v>
      </c>
      <c r="N9" s="123">
        <f>IFERROR('income_calcs(hide)'!N9/'selections(hide)'!$D$37,0)</f>
        <v>0</v>
      </c>
      <c r="O9" s="123">
        <f>IFERROR('income_calcs(hide)'!O9/'selections(hide)'!$D$37,0)</f>
        <v>0</v>
      </c>
      <c r="P9" s="123">
        <f>IFERROR('income_calcs(hide)'!P9/'selections(hide)'!$D$37,0)</f>
        <v>0</v>
      </c>
      <c r="Q9" s="123">
        <f>IFERROR('income_calcs(hide)'!Q9/'selections(hide)'!$D$37,0)</f>
        <v>0</v>
      </c>
      <c r="R9" s="123">
        <f>IFERROR('income_calcs(hide)'!R9/'selections(hide)'!$D$37,0)</f>
        <v>0</v>
      </c>
      <c r="S9" s="123">
        <f>IFERROR('income_calcs(hide)'!S9/'selections(hide)'!$D$37,0)</f>
        <v>0</v>
      </c>
      <c r="U9" s="123">
        <f>IFERROR('income_calcs(hide)'!U9/'selections(hide)'!$D$37,0)</f>
        <v>0</v>
      </c>
      <c r="V9" s="123">
        <f>IFERROR('income_calcs(hide)'!V9/'selections(hide)'!$D$37,0)</f>
        <v>0</v>
      </c>
      <c r="W9" s="123">
        <f>IFERROR('income_calcs(hide)'!W9/'selections(hide)'!$D$37,0)</f>
        <v>0</v>
      </c>
      <c r="X9" s="123">
        <f>IFERROR('income_calcs(hide)'!X9/'selections(hide)'!$D$37,0)</f>
        <v>0</v>
      </c>
      <c r="Y9" s="123">
        <f>IFERROR('income_calcs(hide)'!Y9/'selections(hide)'!$D$37,0)</f>
        <v>0</v>
      </c>
      <c r="Z9" s="123">
        <f>IFERROR('income_calcs(hide)'!Z9/'selections(hide)'!$D$37,0)</f>
        <v>0</v>
      </c>
      <c r="AA9" s="123">
        <f>IFERROR('income_calcs(hide)'!AA9/'selections(hide)'!$D$37,0)</f>
        <v>0</v>
      </c>
      <c r="AC9" s="123">
        <f>IFERROR('income_calcs(hide)'!AC9/'selections(hide)'!$D$37,0)</f>
        <v>0</v>
      </c>
      <c r="AD9" s="123">
        <f>IFERROR('income_calcs(hide)'!AD9/'selections(hide)'!$D$37,0)</f>
        <v>0</v>
      </c>
      <c r="AE9" s="123">
        <f>IFERROR('income_calcs(hide)'!AE9/'selections(hide)'!$D$37,0)</f>
        <v>0</v>
      </c>
      <c r="AF9" s="123">
        <f>IFERROR('income_calcs(hide)'!AF9/'selections(hide)'!$D$37,0)</f>
        <v>0</v>
      </c>
      <c r="AG9" s="123">
        <f>IFERROR('income_calcs(hide)'!AG9/'selections(hide)'!$D$37,0)</f>
        <v>0</v>
      </c>
      <c r="AH9" s="123">
        <f>IFERROR('income_calcs(hide)'!AH9/'selections(hide)'!$D$37,0)</f>
        <v>0</v>
      </c>
      <c r="AI9" s="123">
        <f>IFERROR('income_calcs(hide)'!AI9/'selections(hide)'!$D$37,0)</f>
        <v>0</v>
      </c>
      <c r="AK9" s="123">
        <f>IFERROR('income_calcs(hide)'!AK9/'selections(hide)'!$D$37,0)</f>
        <v>0</v>
      </c>
      <c r="AL9" s="123">
        <f>IFERROR('income_calcs(hide)'!AL9/'selections(hide)'!$D$37,0)</f>
        <v>0</v>
      </c>
      <c r="AM9" s="123">
        <f>IFERROR('income_calcs(hide)'!AM9/'selections(hide)'!$D$37,0)</f>
        <v>0</v>
      </c>
      <c r="AN9" s="123">
        <f>IFERROR('income_calcs(hide)'!AN9/'selections(hide)'!$D$37,0)</f>
        <v>0</v>
      </c>
      <c r="AO9" s="123">
        <f>IFERROR('income_calcs(hide)'!AO9/'selections(hide)'!$D$37,0)</f>
        <v>0</v>
      </c>
      <c r="AP9" s="123">
        <f>IFERROR('income_calcs(hide)'!AP9/'selections(hide)'!$D$37,0)</f>
        <v>0</v>
      </c>
      <c r="AQ9" s="123">
        <f>IFERROR('income_calcs(hide)'!AQ9/'selections(hide)'!$D$37,0)</f>
        <v>0</v>
      </c>
      <c r="AS9" s="123">
        <f>IFERROR('income_calcs(hide)'!AS9/'selections(hide)'!$D$37,0)</f>
        <v>0</v>
      </c>
      <c r="AT9" s="123">
        <f>IFERROR('income_calcs(hide)'!AT9/'selections(hide)'!$D$37,0)</f>
        <v>0</v>
      </c>
      <c r="AU9" s="123">
        <f>IFERROR('income_calcs(hide)'!AU9/'selections(hide)'!$D$37,0)</f>
        <v>0</v>
      </c>
      <c r="AV9" s="123">
        <f>IFERROR('income_calcs(hide)'!AV9/'selections(hide)'!$D$37,0)</f>
        <v>0</v>
      </c>
      <c r="AW9" s="123">
        <f>IFERROR('income_calcs(hide)'!AW9/'selections(hide)'!$D$37,0)</f>
        <v>0</v>
      </c>
      <c r="AX9" s="123">
        <f>IFERROR('income_calcs(hide)'!AX9/'selections(hide)'!$D$37,0)</f>
        <v>0</v>
      </c>
      <c r="AY9" s="123">
        <f>IFERROR('income_calcs(hide)'!AY9/'selections(hide)'!$D$37,0)</f>
        <v>0</v>
      </c>
      <c r="BA9" s="123">
        <f>IFERROR('income_calcs(hide)'!BA9/'selections(hide)'!$D$37,0)</f>
        <v>0</v>
      </c>
      <c r="BB9" s="123">
        <f>IFERROR('income_calcs(hide)'!BB9/'selections(hide)'!$D$37,0)</f>
        <v>0</v>
      </c>
      <c r="BC9" s="123">
        <f>IFERROR('income_calcs(hide)'!BC9/'selections(hide)'!$D$37,0)</f>
        <v>0</v>
      </c>
      <c r="BD9" s="123">
        <f>IFERROR('income_calcs(hide)'!BD9/'selections(hide)'!$D$37,0)</f>
        <v>0</v>
      </c>
      <c r="BE9" s="123">
        <f>IFERROR('income_calcs(hide)'!BE9/'selections(hide)'!$D$37,0)</f>
        <v>0</v>
      </c>
      <c r="BF9" s="123">
        <f>IFERROR('income_calcs(hide)'!BF9/'selections(hide)'!$D$37,0)</f>
        <v>0</v>
      </c>
      <c r="BG9" s="123">
        <f>IFERROR('income_calcs(hide)'!BG9/'selections(hide)'!$D$37,0)</f>
        <v>0</v>
      </c>
    </row>
    <row r="10" spans="1:59" x14ac:dyDescent="0.35">
      <c r="A10" t="s">
        <v>301</v>
      </c>
      <c r="E10" s="123">
        <f t="shared" si="7"/>
        <v>0</v>
      </c>
      <c r="F10" s="123">
        <f t="shared" si="7"/>
        <v>0</v>
      </c>
      <c r="G10" s="123">
        <f t="shared" si="7"/>
        <v>0</v>
      </c>
      <c r="H10" s="123">
        <f t="shared" si="7"/>
        <v>0</v>
      </c>
      <c r="I10" s="123">
        <f t="shared" si="7"/>
        <v>0</v>
      </c>
      <c r="J10" s="123">
        <f t="shared" si="7"/>
        <v>0</v>
      </c>
      <c r="K10" s="123">
        <f t="shared" si="7"/>
        <v>0</v>
      </c>
      <c r="M10" s="123">
        <f>'income_calcs(hide)'!M10</f>
        <v>0</v>
      </c>
      <c r="N10" s="123">
        <f>'income_calcs(hide)'!N10</f>
        <v>0</v>
      </c>
      <c r="O10" s="123">
        <f>'income_calcs(hide)'!O10</f>
        <v>0</v>
      </c>
      <c r="P10" s="123">
        <f>'income_calcs(hide)'!P10</f>
        <v>0</v>
      </c>
      <c r="Q10" s="123">
        <f>'income_calcs(hide)'!Q10</f>
        <v>0</v>
      </c>
      <c r="R10" s="123">
        <f>'income_calcs(hide)'!R10</f>
        <v>0</v>
      </c>
      <c r="S10" s="123">
        <f>'income_calcs(hide)'!S10</f>
        <v>0</v>
      </c>
      <c r="U10" s="123">
        <f>'income_calcs(hide)'!U10</f>
        <v>0</v>
      </c>
      <c r="V10" s="123">
        <f>'income_calcs(hide)'!V10</f>
        <v>0</v>
      </c>
      <c r="W10" s="123">
        <f>'income_calcs(hide)'!W10</f>
        <v>0</v>
      </c>
      <c r="X10" s="123">
        <f>'income_calcs(hide)'!X10</f>
        <v>0</v>
      </c>
      <c r="Y10" s="123">
        <f>'income_calcs(hide)'!Y10</f>
        <v>0</v>
      </c>
      <c r="Z10" s="123">
        <f>'income_calcs(hide)'!Z10</f>
        <v>0</v>
      </c>
      <c r="AA10" s="123">
        <f>'income_calcs(hide)'!AA10</f>
        <v>0</v>
      </c>
      <c r="AC10" s="123">
        <f>'income_calcs(hide)'!AC10</f>
        <v>0</v>
      </c>
      <c r="AD10" s="123">
        <f>'income_calcs(hide)'!AD10</f>
        <v>0</v>
      </c>
      <c r="AE10" s="123">
        <f>'income_calcs(hide)'!AE10</f>
        <v>0</v>
      </c>
      <c r="AF10" s="123">
        <f>'income_calcs(hide)'!AF10</f>
        <v>0</v>
      </c>
      <c r="AG10" s="123">
        <f>'income_calcs(hide)'!AG10</f>
        <v>0</v>
      </c>
      <c r="AH10" s="123">
        <f>'income_calcs(hide)'!AH10</f>
        <v>0</v>
      </c>
      <c r="AI10" s="123">
        <f>'income_calcs(hide)'!AI10</f>
        <v>0</v>
      </c>
      <c r="AK10" s="123">
        <f>'income_calcs(hide)'!AK10</f>
        <v>0</v>
      </c>
      <c r="AL10" s="123">
        <f>'income_calcs(hide)'!AL10</f>
        <v>0</v>
      </c>
      <c r="AM10" s="123">
        <f>'income_calcs(hide)'!AM10</f>
        <v>0</v>
      </c>
      <c r="AN10" s="123">
        <f>'income_calcs(hide)'!AN10</f>
        <v>0</v>
      </c>
      <c r="AO10" s="123">
        <f>'income_calcs(hide)'!AO10</f>
        <v>0</v>
      </c>
      <c r="AP10" s="123">
        <f>'income_calcs(hide)'!AP10</f>
        <v>0</v>
      </c>
      <c r="AQ10" s="123">
        <f>'income_calcs(hide)'!AQ10</f>
        <v>0</v>
      </c>
      <c r="AS10" s="123">
        <f>'income_calcs(hide)'!AS10</f>
        <v>0</v>
      </c>
      <c r="AT10" s="123">
        <f>'income_calcs(hide)'!AT10</f>
        <v>0</v>
      </c>
      <c r="AU10" s="123">
        <f>'income_calcs(hide)'!AU10</f>
        <v>0</v>
      </c>
      <c r="AV10" s="123">
        <f>'income_calcs(hide)'!AV10</f>
        <v>0</v>
      </c>
      <c r="AW10" s="123">
        <f>'income_calcs(hide)'!AW10</f>
        <v>0</v>
      </c>
      <c r="AX10" s="123">
        <f>'income_calcs(hide)'!AX10</f>
        <v>0</v>
      </c>
      <c r="AY10" s="123">
        <f>'income_calcs(hide)'!AY10</f>
        <v>0</v>
      </c>
      <c r="BA10" s="123">
        <f>'income_calcs(hide)'!BA10</f>
        <v>0</v>
      </c>
      <c r="BB10" s="123">
        <f>'income_calcs(hide)'!BB10</f>
        <v>0</v>
      </c>
      <c r="BC10" s="123">
        <f>'income_calcs(hide)'!BC10</f>
        <v>0</v>
      </c>
      <c r="BD10" s="123">
        <f>'income_calcs(hide)'!BD10</f>
        <v>0</v>
      </c>
      <c r="BE10" s="123">
        <f>'income_calcs(hide)'!BE10</f>
        <v>0</v>
      </c>
      <c r="BF10" s="123">
        <f>'income_calcs(hide)'!BF10</f>
        <v>0</v>
      </c>
      <c r="BG10" s="123">
        <f>'income_calcs(hide)'!BG10</f>
        <v>0</v>
      </c>
    </row>
    <row r="11" spans="1:59" x14ac:dyDescent="0.35">
      <c r="A11" t="s">
        <v>302</v>
      </c>
      <c r="E11" s="123">
        <f t="shared" si="7"/>
        <v>0</v>
      </c>
      <c r="F11" s="123">
        <f t="shared" si="7"/>
        <v>0</v>
      </c>
      <c r="G11" s="123">
        <f t="shared" si="7"/>
        <v>0</v>
      </c>
      <c r="H11" s="123">
        <f t="shared" si="7"/>
        <v>0</v>
      </c>
      <c r="I11" s="123">
        <f t="shared" si="7"/>
        <v>0</v>
      </c>
      <c r="J11" s="123">
        <f t="shared" si="7"/>
        <v>0</v>
      </c>
      <c r="K11" s="123">
        <f t="shared" si="7"/>
        <v>0</v>
      </c>
      <c r="M11" s="123">
        <f>'income_calcs(hide)'!M11</f>
        <v>0</v>
      </c>
      <c r="N11" s="123">
        <f>'income_calcs(hide)'!N11</f>
        <v>0</v>
      </c>
      <c r="O11" s="123">
        <f>'income_calcs(hide)'!O11</f>
        <v>0</v>
      </c>
      <c r="P11" s="123">
        <f>'income_calcs(hide)'!P11</f>
        <v>0</v>
      </c>
      <c r="Q11" s="123">
        <f>'income_calcs(hide)'!Q11</f>
        <v>0</v>
      </c>
      <c r="R11" s="123">
        <f>'income_calcs(hide)'!R11</f>
        <v>0</v>
      </c>
      <c r="S11" s="123">
        <f>'income_calcs(hide)'!S11</f>
        <v>0</v>
      </c>
      <c r="U11" s="123">
        <f>'income_calcs(hide)'!U11</f>
        <v>0</v>
      </c>
      <c r="V11" s="123">
        <f>'income_calcs(hide)'!V11</f>
        <v>0</v>
      </c>
      <c r="W11" s="123">
        <f>'income_calcs(hide)'!W11</f>
        <v>0</v>
      </c>
      <c r="X11" s="123">
        <f>'income_calcs(hide)'!X11</f>
        <v>0</v>
      </c>
      <c r="Y11" s="123">
        <f>'income_calcs(hide)'!Y11</f>
        <v>0</v>
      </c>
      <c r="Z11" s="123">
        <f>'income_calcs(hide)'!Z11</f>
        <v>0</v>
      </c>
      <c r="AA11" s="123">
        <f>'income_calcs(hide)'!AA11</f>
        <v>0</v>
      </c>
      <c r="AC11" s="123">
        <f>'income_calcs(hide)'!AC11</f>
        <v>0</v>
      </c>
      <c r="AD11" s="123">
        <f>'income_calcs(hide)'!AD11</f>
        <v>0</v>
      </c>
      <c r="AE11" s="123">
        <f>'income_calcs(hide)'!AE11</f>
        <v>0</v>
      </c>
      <c r="AF11" s="123">
        <f>'income_calcs(hide)'!AF11</f>
        <v>0</v>
      </c>
      <c r="AG11" s="123">
        <f>'income_calcs(hide)'!AG11</f>
        <v>0</v>
      </c>
      <c r="AH11" s="123">
        <f>'income_calcs(hide)'!AH11</f>
        <v>0</v>
      </c>
      <c r="AI11" s="123">
        <f>'income_calcs(hide)'!AI11</f>
        <v>0</v>
      </c>
      <c r="AK11" s="123">
        <f>'income_calcs(hide)'!AK11</f>
        <v>0</v>
      </c>
      <c r="AL11" s="123">
        <f>'income_calcs(hide)'!AL11</f>
        <v>0</v>
      </c>
      <c r="AM11" s="123">
        <f>'income_calcs(hide)'!AM11</f>
        <v>0</v>
      </c>
      <c r="AN11" s="123">
        <f>'income_calcs(hide)'!AN11</f>
        <v>0</v>
      </c>
      <c r="AO11" s="123">
        <f>'income_calcs(hide)'!AO11</f>
        <v>0</v>
      </c>
      <c r="AP11" s="123">
        <f>'income_calcs(hide)'!AP11</f>
        <v>0</v>
      </c>
      <c r="AQ11" s="123">
        <f>'income_calcs(hide)'!AQ11</f>
        <v>0</v>
      </c>
      <c r="AS11" s="123">
        <f>'income_calcs(hide)'!AS11</f>
        <v>0</v>
      </c>
      <c r="AT11" s="123">
        <f>'income_calcs(hide)'!AT11</f>
        <v>0</v>
      </c>
      <c r="AU11" s="123">
        <f>'income_calcs(hide)'!AU11</f>
        <v>0</v>
      </c>
      <c r="AV11" s="123">
        <f>'income_calcs(hide)'!AV11</f>
        <v>0</v>
      </c>
      <c r="AW11" s="123">
        <f>'income_calcs(hide)'!AW11</f>
        <v>0</v>
      </c>
      <c r="AX11" s="123">
        <f>'income_calcs(hide)'!AX11</f>
        <v>0</v>
      </c>
      <c r="AY11" s="123">
        <f>'income_calcs(hide)'!AY11</f>
        <v>0</v>
      </c>
      <c r="BA11" s="123">
        <f>'income_calcs(hide)'!BA11</f>
        <v>0</v>
      </c>
      <c r="BB11" s="123">
        <f>'income_calcs(hide)'!BB11</f>
        <v>0</v>
      </c>
      <c r="BC11" s="123">
        <f>'income_calcs(hide)'!BC11</f>
        <v>0</v>
      </c>
      <c r="BD11" s="123">
        <f>'income_calcs(hide)'!BD11</f>
        <v>0</v>
      </c>
      <c r="BE11" s="123">
        <f>'income_calcs(hide)'!BE11</f>
        <v>0</v>
      </c>
      <c r="BF11" s="123">
        <f>'income_calcs(hide)'!BF11</f>
        <v>0</v>
      </c>
      <c r="BG11" s="123">
        <f>'income_calcs(hide)'!BG11</f>
        <v>0</v>
      </c>
    </row>
    <row r="12" spans="1:59" x14ac:dyDescent="0.35">
      <c r="A12" t="s">
        <v>469</v>
      </c>
      <c r="E12" s="123">
        <f>M12+U12+AC12+AK12+AS12+BA12</f>
        <v>0</v>
      </c>
      <c r="F12" s="123">
        <f t="shared" ref="F12:K12" si="8">N12+V12+AD12+AL12+AT12+BB12</f>
        <v>0</v>
      </c>
      <c r="G12" s="123">
        <f t="shared" si="8"/>
        <v>0</v>
      </c>
      <c r="H12" s="123">
        <f t="shared" si="8"/>
        <v>0</v>
      </c>
      <c r="I12" s="123">
        <f t="shared" si="8"/>
        <v>0</v>
      </c>
      <c r="J12" s="123">
        <f t="shared" si="8"/>
        <v>0</v>
      </c>
      <c r="K12" s="123">
        <f t="shared" si="8"/>
        <v>0</v>
      </c>
      <c r="M12" s="123">
        <f>IFERROR(IF('selections(hide)'!$AA$7=1,0,-(M8+M9)*prog_header!$L$9),0)</f>
        <v>0</v>
      </c>
      <c r="N12" s="123">
        <f>IFERROR(IF('selections(hide)'!$AA$7=1,0,-(N8+N9)*prog_header!$L$9),0)</f>
        <v>0</v>
      </c>
      <c r="O12" s="123">
        <f>IFERROR(IF('selections(hide)'!$AA$7=1,0,-(O8+O9)*prog_header!$L$9),0)</f>
        <v>0</v>
      </c>
      <c r="P12" s="123">
        <f>IFERROR(IF('selections(hide)'!$AA$7=1,0,-(P8+P9)*prog_header!$L$9),0)</f>
        <v>0</v>
      </c>
      <c r="Q12" s="123">
        <f>IFERROR(IF('selections(hide)'!$AA$7=1,0,-(Q8+Q9)*prog_header!$L$9),0)</f>
        <v>0</v>
      </c>
      <c r="R12" s="123">
        <f>IFERROR(IF('selections(hide)'!$AA$7=1,0,-(R8+R9)*prog_header!$L$9),0)</f>
        <v>0</v>
      </c>
      <c r="S12" s="123">
        <f>IFERROR(IF('selections(hide)'!$AA$7=1,0,-(S8+S9)*prog_header!$L$9),0)</f>
        <v>0</v>
      </c>
      <c r="U12" s="123">
        <f>IFERROR(IF('selections(hide)'!$AA$7=1,0,-(U8+U9)*prog_header!$L$9),0)</f>
        <v>0</v>
      </c>
      <c r="V12" s="123">
        <f>IFERROR(IF('selections(hide)'!$AA$7=1,0,-(V8+V9)*prog_header!$L$9),0)</f>
        <v>0</v>
      </c>
      <c r="W12" s="123">
        <f>IFERROR(IF('selections(hide)'!$AA$7=1,0,-(W8+W9)*prog_header!$L$9),0)</f>
        <v>0</v>
      </c>
      <c r="X12" s="123">
        <f>IFERROR(IF('selections(hide)'!$AA$7=1,0,-(X8+X9)*prog_header!$L$9),0)</f>
        <v>0</v>
      </c>
      <c r="Y12" s="123">
        <f>IFERROR(IF('selections(hide)'!$AA$7=1,0,-(Y8+Y9)*prog_header!$L$9),0)</f>
        <v>0</v>
      </c>
      <c r="Z12" s="123">
        <f>IFERROR(IF('selections(hide)'!$AA$7=1,0,-(Z8+Z9)*prog_header!$L$9),0)</f>
        <v>0</v>
      </c>
      <c r="AA12" s="123">
        <f>IFERROR(IF('selections(hide)'!$AA$7=1,0,-(AA8+AA9)*prog_header!$L$9),0)</f>
        <v>0</v>
      </c>
      <c r="AC12" s="123">
        <f>IFERROR(IF('selections(hide)'!$AA$7=1,0,-(AC8+AC9)*prog_header!$L$9),0)</f>
        <v>0</v>
      </c>
      <c r="AD12" s="123">
        <f>IFERROR(IF('selections(hide)'!$AA$7=1,0,-(AD8+AD9)*prog_header!$L$9),0)</f>
        <v>0</v>
      </c>
      <c r="AE12" s="123">
        <f>IFERROR(IF('selections(hide)'!$AA$7=1,0,-(AE8+AE9)*prog_header!$L$9),0)</f>
        <v>0</v>
      </c>
      <c r="AF12" s="123">
        <f>IFERROR(IF('selections(hide)'!$AA$7=1,0,-(AF8+AF9)*prog_header!$L$9),0)</f>
        <v>0</v>
      </c>
      <c r="AG12" s="123">
        <f>IFERROR(IF('selections(hide)'!$AA$7=1,0,-(AG8+AG9)*prog_header!$L$9),0)</f>
        <v>0</v>
      </c>
      <c r="AH12" s="123">
        <f>IFERROR(IF('selections(hide)'!$AA$7=1,0,-(AH8+AH9)*prog_header!$L$9),0)</f>
        <v>0</v>
      </c>
      <c r="AI12" s="123">
        <f>IFERROR(IF('selections(hide)'!$AA$7=1,0,-(AI8+AI9)*prog_header!$L$9),0)</f>
        <v>0</v>
      </c>
      <c r="AK12" s="123">
        <f>IFERROR(IF('selections(hide)'!$AA$7=1,0,-(AK8+AK9)*prog_header!$L$9),0)</f>
        <v>0</v>
      </c>
      <c r="AL12" s="123">
        <f>IFERROR(IF('selections(hide)'!$AA$7=1,0,-(AL8+AL9)*prog_header!$L$9),0)</f>
        <v>0</v>
      </c>
      <c r="AM12" s="123">
        <f>IFERROR(IF('selections(hide)'!$AA$7=1,0,-(AM8+AM9)*prog_header!$L$9),0)</f>
        <v>0</v>
      </c>
      <c r="AN12" s="123">
        <f>IFERROR(IF('selections(hide)'!$AA$7=1,0,-(AN8+AN9)*prog_header!$L$9),0)</f>
        <v>0</v>
      </c>
      <c r="AO12" s="123">
        <f>IFERROR(IF('selections(hide)'!$AA$7=1,0,-(AO8+AO9)*prog_header!$L$9),0)</f>
        <v>0</v>
      </c>
      <c r="AP12" s="123">
        <f>IFERROR(IF('selections(hide)'!$AA$7=1,0,-(AP8+AP9)*prog_header!$L$9),0)</f>
        <v>0</v>
      </c>
      <c r="AQ12" s="123">
        <f>IFERROR(IF('selections(hide)'!$AA$7=1,0,-(AQ8+AQ9)*prog_header!$L$9),0)</f>
        <v>0</v>
      </c>
      <c r="AS12" s="123">
        <f>IFERROR(IF('selections(hide)'!$AA$7=1,0,-(AS8+AS9)*prog_header!$L$9),0)</f>
        <v>0</v>
      </c>
      <c r="AT12" s="123">
        <f>IFERROR(IF('selections(hide)'!$AA$7=1,0,-(AT8+AT9)*prog_header!$L$9),0)</f>
        <v>0</v>
      </c>
      <c r="AU12" s="123">
        <f>IFERROR(IF('selections(hide)'!$AA$7=1,0,-(AU8+AU9)*prog_header!$L$9),0)</f>
        <v>0</v>
      </c>
      <c r="AV12" s="123">
        <f>IFERROR(IF('selections(hide)'!$AA$7=1,0,-(AV8+AV9)*prog_header!$L$9),0)</f>
        <v>0</v>
      </c>
      <c r="AW12" s="123">
        <f>IFERROR(IF('selections(hide)'!$AA$7=1,0,-(AW8+AW9)*prog_header!$L$9),0)</f>
        <v>0</v>
      </c>
      <c r="AX12" s="123">
        <f>IFERROR(IF('selections(hide)'!$AA$7=1,0,-(AX8+AX9)*prog_header!$L$9),0)</f>
        <v>0</v>
      </c>
      <c r="AY12" s="123">
        <f>IFERROR(IF('selections(hide)'!$AA$7=1,0,-(AY8+AY9)*prog_header!$L$9),0)</f>
        <v>0</v>
      </c>
      <c r="BA12" s="123">
        <f>IFERROR(IF('selections(hide)'!$AA$7=1,0,-(BA8+BA9)*prog_header!$L$9),0)</f>
        <v>0</v>
      </c>
      <c r="BB12" s="123">
        <f>IFERROR(IF('selections(hide)'!$AA$7=1,0,-(BB8+BB9)*prog_header!$L$9),0)</f>
        <v>0</v>
      </c>
      <c r="BC12" s="123">
        <f>IFERROR(IF('selections(hide)'!$AA$7=1,0,-(BC8+BC9)*prog_header!$L$9),0)</f>
        <v>0</v>
      </c>
      <c r="BD12" s="123">
        <f>IFERROR(IF('selections(hide)'!$AA$7=1,0,-(BD8+BD9)*prog_header!$L$9),0)</f>
        <v>0</v>
      </c>
      <c r="BE12" s="123">
        <f>IFERROR(IF('selections(hide)'!$AA$7=1,0,-(BE8+BE9)*prog_header!$L$9),0)</f>
        <v>0</v>
      </c>
      <c r="BF12" s="123">
        <f>IFERROR(IF('selections(hide)'!$AA$7=1,0,-(BF8+BF9)*prog_header!$L$9),0)</f>
        <v>0</v>
      </c>
      <c r="BG12" s="123">
        <f>IFERROR(IF('selections(hide)'!$AA$7=1,0,-(BG8+BG9)*prog_header!$L$9),0)</f>
        <v>0</v>
      </c>
    </row>
    <row r="13" spans="1:59" x14ac:dyDescent="0.35">
      <c r="A13" t="s">
        <v>291</v>
      </c>
      <c r="E13" s="123">
        <f>M13+U13+AC13+AK13+AS13+BA13</f>
        <v>0</v>
      </c>
      <c r="F13" s="123">
        <f t="shared" ref="F13:K13" si="9">N13+V13+AD13+AL13+AT13+BB13</f>
        <v>0</v>
      </c>
      <c r="G13" s="123">
        <f t="shared" si="9"/>
        <v>0</v>
      </c>
      <c r="H13" s="123">
        <f t="shared" si="9"/>
        <v>0</v>
      </c>
      <c r="I13" s="123">
        <f t="shared" si="9"/>
        <v>0</v>
      </c>
      <c r="J13" s="123">
        <f t="shared" si="9"/>
        <v>0</v>
      </c>
      <c r="K13" s="123">
        <f t="shared" si="9"/>
        <v>0</v>
      </c>
      <c r="M13" s="123">
        <f>manual_inputs!M11</f>
        <v>0</v>
      </c>
      <c r="N13" s="123">
        <f>manual_inputs!N11</f>
        <v>0</v>
      </c>
      <c r="O13" s="123">
        <f>manual_inputs!O11</f>
        <v>0</v>
      </c>
      <c r="P13" s="123">
        <f>manual_inputs!P11</f>
        <v>0</v>
      </c>
      <c r="Q13" s="123">
        <f>manual_inputs!Q11</f>
        <v>0</v>
      </c>
      <c r="R13" s="123">
        <f>manual_inputs!R11</f>
        <v>0</v>
      </c>
      <c r="S13" s="123">
        <f>manual_inputs!S11</f>
        <v>0</v>
      </c>
      <c r="U13" s="123">
        <f>manual_inputs!U11</f>
        <v>0</v>
      </c>
      <c r="V13" s="123">
        <f>manual_inputs!V11</f>
        <v>0</v>
      </c>
      <c r="W13" s="123">
        <f>manual_inputs!W11</f>
        <v>0</v>
      </c>
      <c r="X13" s="123">
        <f>manual_inputs!X11</f>
        <v>0</v>
      </c>
      <c r="Y13" s="123">
        <f>manual_inputs!Y11</f>
        <v>0</v>
      </c>
      <c r="Z13" s="123">
        <f>manual_inputs!Z11</f>
        <v>0</v>
      </c>
      <c r="AA13" s="123">
        <f>manual_inputs!AA11</f>
        <v>0</v>
      </c>
      <c r="AC13" s="123">
        <f>manual_inputs!AC11</f>
        <v>0</v>
      </c>
      <c r="AD13" s="123">
        <f>manual_inputs!AD11</f>
        <v>0</v>
      </c>
      <c r="AE13" s="123">
        <f>manual_inputs!AE11</f>
        <v>0</v>
      </c>
      <c r="AF13" s="123">
        <f>manual_inputs!AF11</f>
        <v>0</v>
      </c>
      <c r="AG13" s="123">
        <f>manual_inputs!AG11</f>
        <v>0</v>
      </c>
      <c r="AH13" s="123">
        <f>manual_inputs!AH11</f>
        <v>0</v>
      </c>
      <c r="AI13" s="123">
        <f>manual_inputs!AI11</f>
        <v>0</v>
      </c>
      <c r="AK13" s="123">
        <f>manual_inputs!AK11</f>
        <v>0</v>
      </c>
      <c r="AL13" s="123">
        <f>manual_inputs!AL11</f>
        <v>0</v>
      </c>
      <c r="AM13" s="123">
        <f>manual_inputs!AM11</f>
        <v>0</v>
      </c>
      <c r="AN13" s="123">
        <f>manual_inputs!AN11</f>
        <v>0</v>
      </c>
      <c r="AO13" s="123">
        <f>manual_inputs!AO11</f>
        <v>0</v>
      </c>
      <c r="AP13" s="123">
        <f>manual_inputs!AP11</f>
        <v>0</v>
      </c>
      <c r="AQ13" s="123">
        <f>manual_inputs!AQ11</f>
        <v>0</v>
      </c>
      <c r="AS13" s="123">
        <f>manual_inputs!AS11</f>
        <v>0</v>
      </c>
      <c r="AT13" s="123">
        <f>manual_inputs!AT11</f>
        <v>0</v>
      </c>
      <c r="AU13" s="123">
        <f>manual_inputs!AU11</f>
        <v>0</v>
      </c>
      <c r="AV13" s="123">
        <f>manual_inputs!AV11</f>
        <v>0</v>
      </c>
      <c r="AW13" s="123">
        <f>manual_inputs!AW11</f>
        <v>0</v>
      </c>
      <c r="AX13" s="123">
        <f>manual_inputs!AX11</f>
        <v>0</v>
      </c>
      <c r="AY13" s="123">
        <f>manual_inputs!AY11</f>
        <v>0</v>
      </c>
      <c r="BA13" s="123">
        <f>manual_inputs!BA11</f>
        <v>0</v>
      </c>
      <c r="BB13" s="123">
        <f>manual_inputs!BB11</f>
        <v>0</v>
      </c>
      <c r="BC13" s="123">
        <f>manual_inputs!BC11</f>
        <v>0</v>
      </c>
      <c r="BD13" s="123">
        <f>manual_inputs!BD11</f>
        <v>0</v>
      </c>
      <c r="BE13" s="123">
        <f>manual_inputs!BE11</f>
        <v>0</v>
      </c>
      <c r="BF13" s="123">
        <f>manual_inputs!BF11</f>
        <v>0</v>
      </c>
      <c r="BG13" s="123">
        <f>manual_inputs!BG11</f>
        <v>0</v>
      </c>
    </row>
    <row r="14" spans="1:59" x14ac:dyDescent="0.35">
      <c r="A14" s="93" t="s">
        <v>292</v>
      </c>
      <c r="E14" s="124">
        <f t="shared" ref="E14:K14" si="10">SUM(E7:E13)</f>
        <v>0</v>
      </c>
      <c r="F14" s="124">
        <f t="shared" si="10"/>
        <v>0</v>
      </c>
      <c r="G14" s="124">
        <f t="shared" si="10"/>
        <v>0</v>
      </c>
      <c r="H14" s="124">
        <f t="shared" si="10"/>
        <v>0</v>
      </c>
      <c r="I14" s="124">
        <f t="shared" si="10"/>
        <v>0</v>
      </c>
      <c r="J14" s="124">
        <f t="shared" si="10"/>
        <v>0</v>
      </c>
      <c r="K14" s="124">
        <f t="shared" si="10"/>
        <v>0</v>
      </c>
      <c r="M14" s="124">
        <f t="shared" ref="M14:S14" si="11">SUM(M7:M13)</f>
        <v>0</v>
      </c>
      <c r="N14" s="124">
        <f t="shared" si="11"/>
        <v>0</v>
      </c>
      <c r="O14" s="124">
        <f t="shared" si="11"/>
        <v>0</v>
      </c>
      <c r="P14" s="124">
        <f t="shared" si="11"/>
        <v>0</v>
      </c>
      <c r="Q14" s="124">
        <f t="shared" si="11"/>
        <v>0</v>
      </c>
      <c r="R14" s="124">
        <f t="shared" si="11"/>
        <v>0</v>
      </c>
      <c r="S14" s="124">
        <f t="shared" si="11"/>
        <v>0</v>
      </c>
      <c r="U14" s="124">
        <f t="shared" ref="U14:AA14" si="12">SUM(U7:U13)</f>
        <v>0</v>
      </c>
      <c r="V14" s="124">
        <f t="shared" si="12"/>
        <v>0</v>
      </c>
      <c r="W14" s="124">
        <f t="shared" si="12"/>
        <v>0</v>
      </c>
      <c r="X14" s="124">
        <f t="shared" si="12"/>
        <v>0</v>
      </c>
      <c r="Y14" s="124">
        <f t="shared" si="12"/>
        <v>0</v>
      </c>
      <c r="Z14" s="124">
        <f t="shared" si="12"/>
        <v>0</v>
      </c>
      <c r="AA14" s="124">
        <f t="shared" si="12"/>
        <v>0</v>
      </c>
      <c r="AC14" s="124">
        <f t="shared" ref="AC14:AI14" si="13">SUM(AC7:AC13)</f>
        <v>0</v>
      </c>
      <c r="AD14" s="124">
        <f t="shared" si="13"/>
        <v>0</v>
      </c>
      <c r="AE14" s="124">
        <f t="shared" si="13"/>
        <v>0</v>
      </c>
      <c r="AF14" s="124">
        <f t="shared" si="13"/>
        <v>0</v>
      </c>
      <c r="AG14" s="124">
        <f t="shared" si="13"/>
        <v>0</v>
      </c>
      <c r="AH14" s="124">
        <f t="shared" si="13"/>
        <v>0</v>
      </c>
      <c r="AI14" s="124">
        <f t="shared" si="13"/>
        <v>0</v>
      </c>
      <c r="AK14" s="124">
        <f t="shared" ref="AK14:AQ14" si="14">SUM(AK7:AK13)</f>
        <v>0</v>
      </c>
      <c r="AL14" s="124">
        <f t="shared" si="14"/>
        <v>0</v>
      </c>
      <c r="AM14" s="124">
        <f t="shared" si="14"/>
        <v>0</v>
      </c>
      <c r="AN14" s="124">
        <f t="shared" si="14"/>
        <v>0</v>
      </c>
      <c r="AO14" s="124">
        <f t="shared" si="14"/>
        <v>0</v>
      </c>
      <c r="AP14" s="124">
        <f t="shared" si="14"/>
        <v>0</v>
      </c>
      <c r="AQ14" s="124">
        <f t="shared" si="14"/>
        <v>0</v>
      </c>
      <c r="AS14" s="124">
        <f t="shared" ref="AS14:AY14" si="15">SUM(AS7:AS13)</f>
        <v>0</v>
      </c>
      <c r="AT14" s="124">
        <f t="shared" si="15"/>
        <v>0</v>
      </c>
      <c r="AU14" s="124">
        <f t="shared" si="15"/>
        <v>0</v>
      </c>
      <c r="AV14" s="124">
        <f t="shared" si="15"/>
        <v>0</v>
      </c>
      <c r="AW14" s="124">
        <f t="shared" si="15"/>
        <v>0</v>
      </c>
      <c r="AX14" s="124">
        <f t="shared" si="15"/>
        <v>0</v>
      </c>
      <c r="AY14" s="124">
        <f t="shared" si="15"/>
        <v>0</v>
      </c>
      <c r="BA14" s="124">
        <f t="shared" ref="BA14:BG14" si="16">SUM(BA7:BA13)</f>
        <v>0</v>
      </c>
      <c r="BB14" s="124">
        <f t="shared" si="16"/>
        <v>0</v>
      </c>
      <c r="BC14" s="124">
        <f t="shared" si="16"/>
        <v>0</v>
      </c>
      <c r="BD14" s="124">
        <f t="shared" si="16"/>
        <v>0</v>
      </c>
      <c r="BE14" s="124">
        <f t="shared" si="16"/>
        <v>0</v>
      </c>
      <c r="BF14" s="124">
        <f t="shared" si="16"/>
        <v>0</v>
      </c>
      <c r="BG14" s="124">
        <f t="shared" si="16"/>
        <v>0</v>
      </c>
    </row>
    <row r="16" spans="1:59" x14ac:dyDescent="0.35">
      <c r="A16" s="125" t="s">
        <v>293</v>
      </c>
    </row>
    <row r="17" spans="1:59" x14ac:dyDescent="0.35">
      <c r="A17" t="s">
        <v>433</v>
      </c>
      <c r="E17" s="123">
        <f t="shared" ref="E17:K17" si="17">M17+U17+AC17+AK17+AS17+BA17</f>
        <v>0</v>
      </c>
      <c r="F17" s="123">
        <f t="shared" si="17"/>
        <v>0</v>
      </c>
      <c r="G17" s="123">
        <f t="shared" si="17"/>
        <v>0</v>
      </c>
      <c r="H17" s="123">
        <f t="shared" si="17"/>
        <v>0</v>
      </c>
      <c r="I17" s="123">
        <f t="shared" si="17"/>
        <v>0</v>
      </c>
      <c r="J17" s="123">
        <f t="shared" si="17"/>
        <v>0</v>
      </c>
      <c r="K17" s="123">
        <f t="shared" si="17"/>
        <v>0</v>
      </c>
      <c r="M17" s="123">
        <f>IFERROR(-'module_assess_calcs(hide)'!AT88*HLOOKUP(prog_header!$I$12,'selections(hide)'!$L$34:$S$41,MATCH(prog_header!$I$16,'selections(hide)'!$K$34:$K$41,FALSE)),0)</f>
        <v>0</v>
      </c>
      <c r="N17" s="123">
        <f>IF(AND(SUM(staff_students!E$40:E$43)&gt;0,SUM(staff_students!E$30:E$33)&gt;0),IFERROR(-'module_assess_calcs(hide)'!AU88*HLOOKUP(prog_header!$I$12,'selections(hide)'!$L$34:$S$41,MATCH(prog_header!$I$16,'selections(hide)'!$K$34:$K$41,FALSE)),0),IF(AND(SUM(staff_students!E$40:E$43)&gt;0,SUM(staff_students!E$30:E$33)=0),IFERROR(-'module_assess_calcs(hide)'!AU88*HLOOKUP(prog_header!$I$12,'selections(hide)'!$L$34:$S$41,MATCH(prog_header!$I$16,'selections(hide)'!$K$34:$K$41,FALSE)),0),IF(AND(SUM(staff_students!E$40:E$43)&gt;0,SUM(staff_students!E$30:E$33)=""),IFERROR(-'module_assess_calcs(hide)'!AU88*HLOOKUP(prog_header!$I$12,'selections(hide)'!$L$34:$S$41,MATCH(prog_header!$I$16,'selections(hide)'!$K$34:$K$41,FALSE)),0),0)))</f>
        <v>0</v>
      </c>
      <c r="O17" s="123">
        <f>IF(AND(SUM(staff_students!F$40:F$43)&gt;0,SUM(staff_students!F$30:F$33)&gt;0),IFERROR(-'module_assess_calcs(hide)'!AV88*HLOOKUP(prog_header!$I$12,'selections(hide)'!$L$34:$S$41,MATCH(prog_header!$I$16,'selections(hide)'!$K$34:$K$41,FALSE)),0),IF(AND(SUM(staff_students!F$40:F$43)&gt;0,SUM(staff_students!F$30:F$33)=0),IFERROR(-'module_assess_calcs(hide)'!AV88*HLOOKUP(prog_header!$I$12,'selections(hide)'!$L$34:$S$41,MATCH(prog_header!$I$16,'selections(hide)'!$K$34:$K$41,FALSE)),0),IF(AND(SUM(staff_students!F$40:F$43)&gt;0,SUM(staff_students!F$30:F$33)=""),IFERROR(-'module_assess_calcs(hide)'!AV88*HLOOKUP(prog_header!$I$12,'selections(hide)'!$L$34:$S$41,MATCH(prog_header!$I$16,'selections(hide)'!$K$34:$K$41,FALSE)),0),0)))</f>
        <v>0</v>
      </c>
      <c r="P17" s="123">
        <f>IF(AND(SUM(staff_students!G$40:G$43)&gt;0,SUM(staff_students!G$30:G$33)&gt;0),IFERROR(-'module_assess_calcs(hide)'!AW88*HLOOKUP(prog_header!$I$12,'selections(hide)'!$L$34:$S$41,MATCH(prog_header!$I$16,'selections(hide)'!$K$34:$K$41,FALSE)),0),IF(AND(SUM(staff_students!G$40:G$43)&gt;0,SUM(staff_students!G$30:G$33)=0),IFERROR(-'module_assess_calcs(hide)'!AW88*HLOOKUP(prog_header!$I$12,'selections(hide)'!$L$34:$S$41,MATCH(prog_header!$I$16,'selections(hide)'!$K$34:$K$41,FALSE)),0),IF(AND(SUM(staff_students!G$40:G$43)&gt;0,SUM(staff_students!G$30:G$33)=""),IFERROR(-'module_assess_calcs(hide)'!AW88*HLOOKUP(prog_header!$I$12,'selections(hide)'!$L$34:$S$41,MATCH(prog_header!$I$16,'selections(hide)'!$K$34:$K$41,FALSE)),0),0)))</f>
        <v>0</v>
      </c>
      <c r="Q17" s="123">
        <f>IF(AND(SUM(staff_students!H$40:H$43)&gt;0,SUM(staff_students!H$30:H$33)&gt;0),IFERROR(-'module_assess_calcs(hide)'!AX88*HLOOKUP(prog_header!$I$12,'selections(hide)'!$L$34:$S$41,MATCH(prog_header!$I$16,'selections(hide)'!$K$34:$K$41,FALSE)),0),IF(AND(SUM(staff_students!H$40:H$43)&gt;0,SUM(staff_students!H$30:H$33)=0),IFERROR(-'module_assess_calcs(hide)'!AX88*HLOOKUP(prog_header!$I$12,'selections(hide)'!$L$34:$S$41,MATCH(prog_header!$I$16,'selections(hide)'!$K$34:$K$41,FALSE)),0),IF(AND(SUM(staff_students!H$40:H$43)&gt;0,SUM(staff_students!H$30:H$33)=""),IFERROR(-'module_assess_calcs(hide)'!AX88*HLOOKUP(prog_header!$I$12,'selections(hide)'!$L$34:$S$41,MATCH(prog_header!$I$16,'selections(hide)'!$K$34:$K$41,FALSE)),0),0)))</f>
        <v>0</v>
      </c>
      <c r="R17" s="123">
        <f>IF(AND(SUM(staff_students!I$40:I$43)&gt;0,SUM(staff_students!I$30:I$33)&gt;0),IFERROR(-'module_assess_calcs(hide)'!AY88*HLOOKUP(prog_header!$I$12,'selections(hide)'!$L$34:$S$41,MATCH(prog_header!$I$16,'selections(hide)'!$K$34:$K$41,FALSE)),0),IF(AND(SUM(staff_students!I$40:I$43)&gt;0,SUM(staff_students!I$30:I$33)=0),IFERROR(-'module_assess_calcs(hide)'!AY88*HLOOKUP(prog_header!$I$12,'selections(hide)'!$L$34:$S$41,MATCH(prog_header!$I$16,'selections(hide)'!$K$34:$K$41,FALSE)),0),IF(AND(SUM(staff_students!I$40:I$43)&gt;0,SUM(staff_students!I$30:I$33)=""),IFERROR(-'module_assess_calcs(hide)'!AY88*HLOOKUP(prog_header!$I$12,'selections(hide)'!$L$34:$S$41,MATCH(prog_header!$I$16,'selections(hide)'!$K$34:$K$41,FALSE)),0),0)))</f>
        <v>0</v>
      </c>
      <c r="S17" s="123">
        <f>IF(AND(SUM(staff_students!J$40:J$43)&gt;0,SUM(staff_students!J$30:J$33)&gt;0),IFERROR(-'module_assess_calcs(hide)'!AZ88*HLOOKUP(prog_header!$I$12,'selections(hide)'!$L$34:$S$41,MATCH(prog_header!$I$16,'selections(hide)'!$K$34:$K$41,FALSE)),0),IF(AND(SUM(staff_students!J$40:J$43)&gt;0,SUM(staff_students!J$30:J$33)=0),IFERROR(-'module_assess_calcs(hide)'!AZ88*HLOOKUP(prog_header!$I$12,'selections(hide)'!$L$34:$S$41,MATCH(prog_header!$I$16,'selections(hide)'!$K$34:$K$41,FALSE)),0),IF(AND(SUM(staff_students!J$40:J$43)&gt;0,SUM(staff_students!J$30:J$33)=""),IFERROR(-'module_assess_calcs(hide)'!AZ88*HLOOKUP(prog_header!$I$12,'selections(hide)'!$L$34:$S$41,MATCH(prog_header!$I$16,'selections(hide)'!$K$34:$K$41,FALSE)),0),0)))</f>
        <v>0</v>
      </c>
      <c r="U17" s="123">
        <f>IFERROR(-'module_assess_calcs(hide)'!BA88*HLOOKUP(prog_header!$I$12,'selections(hide)'!$L$34:$S$41,MATCH(prog_header!$I$16,'selections(hide)'!$K$34:$K$41,FALSE)),0)</f>
        <v>0</v>
      </c>
      <c r="V17" s="123">
        <f>IF(AND(SUM(staff_students!E$40:E$43)&gt;0,SUM(staff_students!E$30:E$33)&gt;0),IFERROR(-'module_assess_calcs(hide)'!BB88*HLOOKUP(prog_header!$I$12,'selections(hide)'!$L$34:$S$41,MATCH(prog_header!$I$16,'selections(hide)'!$K$34:$K$41,FALSE)),0),IF(AND(SUM(staff_students!E$40:E$43)&gt;0,SUM(staff_students!E$30:E$33)=0),IFERROR(-'module_assess_calcs(hide)'!BB88*HLOOKUP(prog_header!$I$12,'selections(hide)'!$L$34:$S$41,MATCH(prog_header!$I$16,'selections(hide)'!$K$34:$K$41,FALSE)),0),IF(AND(SUM(staff_students!E$40:E$43)&gt;0,SUM(staff_students!E$30:E$33)=""),IFERROR(-'module_assess_calcs(hide)'!BB88*HLOOKUP(prog_header!$I$12,'selections(hide)'!$L$34:$S$41,MATCH(prog_header!$I$16,'selections(hide)'!$K$34:$K$41,FALSE)),0),0)))</f>
        <v>0</v>
      </c>
      <c r="W17" s="123">
        <f>IF(AND(SUM(staff_students!F$40:F$43)&gt;0,SUM(staff_students!F$30:F$33)&gt;0),IFERROR(-'module_assess_calcs(hide)'!BC88*HLOOKUP(prog_header!$I$12,'selections(hide)'!$L$34:$S$41,MATCH(prog_header!$I$16,'selections(hide)'!$K$34:$K$41,FALSE)),0),IF(AND(SUM(staff_students!F$40:F$43)&gt;0,SUM(staff_students!F$30:F$33)=0),IFERROR(-'module_assess_calcs(hide)'!BC88*HLOOKUP(prog_header!$I$12,'selections(hide)'!$L$34:$S$41,MATCH(prog_header!$I$16,'selections(hide)'!$K$34:$K$41,FALSE)),0),IF(AND(SUM(staff_students!F$40:F$43)&gt;0,SUM(staff_students!F$30:F$33)=""),IFERROR(-'module_assess_calcs(hide)'!BC88*HLOOKUP(prog_header!$I$12,'selections(hide)'!$L$34:$S$41,MATCH(prog_header!$I$16,'selections(hide)'!$K$34:$K$41,FALSE)),0),0)))</f>
        <v>0</v>
      </c>
      <c r="X17" s="123">
        <f>IF(AND(SUM(staff_students!G$40:G$43)&gt;0,SUM(staff_students!G$30:G$33)&gt;0),IFERROR(-'module_assess_calcs(hide)'!BD88*HLOOKUP(prog_header!$I$12,'selections(hide)'!$L$34:$S$41,MATCH(prog_header!$I$16,'selections(hide)'!$K$34:$K$41,FALSE)),0),IF(AND(SUM(staff_students!G$40:G$43)&gt;0,SUM(staff_students!G$30:G$33)=0),IFERROR(-'module_assess_calcs(hide)'!BD88*HLOOKUP(prog_header!$I$12,'selections(hide)'!$L$34:$S$41,MATCH(prog_header!$I$16,'selections(hide)'!$K$34:$K$41,FALSE)),0),IF(AND(SUM(staff_students!G$40:G$43)&gt;0,SUM(staff_students!G$30:G$33)=""),IFERROR(-'module_assess_calcs(hide)'!BD88*HLOOKUP(prog_header!$I$12,'selections(hide)'!$L$34:$S$41,MATCH(prog_header!$I$16,'selections(hide)'!$K$34:$K$41,FALSE)),0),0)))</f>
        <v>0</v>
      </c>
      <c r="Y17" s="123">
        <f>IF(AND(SUM(staff_students!H$40:H$43)&gt;0,SUM(staff_students!H$30:H$33)&gt;0),IFERROR(-'module_assess_calcs(hide)'!BE88*HLOOKUP(prog_header!$I$12,'selections(hide)'!$L$34:$S$41,MATCH(prog_header!$I$16,'selections(hide)'!$K$34:$K$41,FALSE)),0),IF(AND(SUM(staff_students!H$40:H$43)&gt;0,SUM(staff_students!H$30:H$33)=0),IFERROR(-'module_assess_calcs(hide)'!BE88*HLOOKUP(prog_header!$I$12,'selections(hide)'!$L$34:$S$41,MATCH(prog_header!$I$16,'selections(hide)'!$K$34:$K$41,FALSE)),0),IF(AND(SUM(staff_students!H$40:H$43)&gt;0,SUM(staff_students!H$30:H$33)=""),IFERROR(-'module_assess_calcs(hide)'!BE88*HLOOKUP(prog_header!$I$12,'selections(hide)'!$L$34:$S$41,MATCH(prog_header!$I$16,'selections(hide)'!$K$34:$K$41,FALSE)),0),0)))</f>
        <v>0</v>
      </c>
      <c r="Z17" s="123">
        <f>IF(AND(SUM(staff_students!I$40:I$43)&gt;0,SUM(staff_students!I$30:I$33)&gt;0),IFERROR(-'module_assess_calcs(hide)'!BF88*HLOOKUP(prog_header!$I$12,'selections(hide)'!$L$34:$S$41,MATCH(prog_header!$I$16,'selections(hide)'!$K$34:$K$41,FALSE)),0),IF(AND(SUM(staff_students!I$40:I$43)&gt;0,SUM(staff_students!I$30:I$33)=0),IFERROR(-'module_assess_calcs(hide)'!BF88*HLOOKUP(prog_header!$I$12,'selections(hide)'!$L$34:$S$41,MATCH(prog_header!$I$16,'selections(hide)'!$K$34:$K$41,FALSE)),0),IF(AND(SUM(staff_students!I$40:I$43)&gt;0,SUM(staff_students!I$30:I$33)=""),IFERROR(-'module_assess_calcs(hide)'!BF88*HLOOKUP(prog_header!$I$12,'selections(hide)'!$L$34:$S$41,MATCH(prog_header!$I$16,'selections(hide)'!$K$34:$K$41,FALSE)),0),0)))</f>
        <v>0</v>
      </c>
      <c r="AA17" s="123">
        <f>IF(AND(SUM(staff_students!J$40:J$43)&gt;0,SUM(staff_students!J$30:J$33)&gt;0),IFERROR(-'module_assess_calcs(hide)'!BG88*HLOOKUP(prog_header!$I$12,'selections(hide)'!$L$34:$S$41,MATCH(prog_header!$I$16,'selections(hide)'!$K$34:$K$41,FALSE)),0),IF(AND(SUM(staff_students!J$40:J$43)&gt;0,SUM(staff_students!J$30:J$33)=0),IFERROR(-'module_assess_calcs(hide)'!BG88*HLOOKUP(prog_header!$I$12,'selections(hide)'!$L$34:$S$41,MATCH(prog_header!$I$16,'selections(hide)'!$K$34:$K$41,FALSE)),0),IF(AND(SUM(staff_students!J$40:J$43)&gt;0,SUM(staff_students!J$30:J$33)=""),IFERROR(-'module_assess_calcs(hide)'!BG88*HLOOKUP(prog_header!$I$12,'selections(hide)'!$L$34:$S$41,MATCH(prog_header!$I$16,'selections(hide)'!$K$34:$K$41,FALSE)),0),0)))</f>
        <v>0</v>
      </c>
      <c r="AC17" s="123">
        <f>IFERROR(-'module_assess_calcs(hide)'!BH88*HLOOKUP(prog_header!$I$12,'selections(hide)'!$L$34:$S$41,MATCH(prog_header!$I$16,'selections(hide)'!$K$34:$K$41,FALSE)),0)</f>
        <v>0</v>
      </c>
      <c r="AD17" s="123">
        <f>IF(AND(SUM(staff_students!E$40:E$43)&gt;0,SUM(staff_students!E$30:E$33)&gt;0),IFERROR(-'module_assess_calcs(hide)'!BI88*HLOOKUP(prog_header!$I$12,'selections(hide)'!$L$34:$S$41,MATCH(prog_header!$I$16,'selections(hide)'!$K$34:$K$41,FALSE)),0),IF(AND(SUM(staff_students!E$40:E$43)&gt;0,SUM(staff_students!E$30:E$33)=0),IFERROR(-'module_assess_calcs(hide)'!BI88*HLOOKUP(prog_header!$I$12,'selections(hide)'!$L$34:$S$41,MATCH(prog_header!$I$16,'selections(hide)'!$K$34:$K$41,FALSE)),0),IF(AND(SUM(staff_students!E$40:E$43)&gt;0,SUM(staff_students!E$30:E$33)=""),IFERROR(-'module_assess_calcs(hide)'!BI88*HLOOKUP(prog_header!$I$12,'selections(hide)'!$L$34:$S$41,MATCH(prog_header!$I$16,'selections(hide)'!$K$34:$K$41,FALSE)),0),0)))</f>
        <v>0</v>
      </c>
      <c r="AE17" s="123">
        <f>IF(AND(SUM(staff_students!F$40:F$43)&gt;0,SUM(staff_students!F$30:F$33)&gt;0),IFERROR(-'module_assess_calcs(hide)'!BJ88*HLOOKUP(prog_header!$I$12,'selections(hide)'!$L$34:$S$41,MATCH(prog_header!$I$16,'selections(hide)'!$K$34:$K$41,FALSE)),0),IF(AND(SUM(staff_students!F$40:F$43)&gt;0,SUM(staff_students!F$30:F$33)=0),IFERROR(-'module_assess_calcs(hide)'!BJ88*HLOOKUP(prog_header!$I$12,'selections(hide)'!$L$34:$S$41,MATCH(prog_header!$I$16,'selections(hide)'!$K$34:$K$41,FALSE)),0),IF(AND(SUM(staff_students!F$40:F$43)&gt;0,SUM(staff_students!F$30:F$33)=""),IFERROR(-'module_assess_calcs(hide)'!BJ88*HLOOKUP(prog_header!$I$12,'selections(hide)'!$L$34:$S$41,MATCH(prog_header!$I$16,'selections(hide)'!$K$34:$K$41,FALSE)),0),0)))</f>
        <v>0</v>
      </c>
      <c r="AF17" s="123">
        <f>IF(AND(SUM(staff_students!G$40:G$43)&gt;0,SUM(staff_students!G$30:G$33)&gt;0),IFERROR(-'module_assess_calcs(hide)'!BK88*HLOOKUP(prog_header!$I$12,'selections(hide)'!$L$34:$S$41,MATCH(prog_header!$I$16,'selections(hide)'!$K$34:$K$41,FALSE)),0),IF(AND(SUM(staff_students!G$40:G$43)&gt;0,SUM(staff_students!G$30:G$33)=0),IFERROR(-'module_assess_calcs(hide)'!BK88*HLOOKUP(prog_header!$I$12,'selections(hide)'!$L$34:$S$41,MATCH(prog_header!$I$16,'selections(hide)'!$K$34:$K$41,FALSE)),0),IF(AND(SUM(staff_students!G$40:G$43)&gt;0,SUM(staff_students!G$30:G$33)=""),IFERROR(-'module_assess_calcs(hide)'!BK88*HLOOKUP(prog_header!$I$12,'selections(hide)'!$L$34:$S$41,MATCH(prog_header!$I$16,'selections(hide)'!$K$34:$K$41,FALSE)),0),0)))</f>
        <v>0</v>
      </c>
      <c r="AG17" s="123">
        <f>IF(AND(SUM(staff_students!H$40:H$43)&gt;0,SUM(staff_students!H$30:H$33)&gt;0),IFERROR(-'module_assess_calcs(hide)'!BL88*HLOOKUP(prog_header!$I$12,'selections(hide)'!$L$34:$S$41,MATCH(prog_header!$I$16,'selections(hide)'!$K$34:$K$41,FALSE)),0),IF(AND(SUM(staff_students!H$40:H$43)&gt;0,SUM(staff_students!H$30:H$33)=0),IFERROR(-'module_assess_calcs(hide)'!BL88*HLOOKUP(prog_header!$I$12,'selections(hide)'!$L$34:$S$41,MATCH(prog_header!$I$16,'selections(hide)'!$K$34:$K$41,FALSE)),0),IF(AND(SUM(staff_students!H$40:H$43)&gt;0,SUM(staff_students!H$30:H$33)=""),IFERROR(-'module_assess_calcs(hide)'!BL88*HLOOKUP(prog_header!$I$12,'selections(hide)'!$L$34:$S$41,MATCH(prog_header!$I$16,'selections(hide)'!$K$34:$K$41,FALSE)),0),0)))</f>
        <v>0</v>
      </c>
      <c r="AH17" s="123">
        <f>IF(AND(SUM(staff_students!I$40:I$43)&gt;0,SUM(staff_students!I$30:I$33)&gt;0),IFERROR(-'module_assess_calcs(hide)'!BM88*HLOOKUP(prog_header!$I$12,'selections(hide)'!$L$34:$S$41,MATCH(prog_header!$I$16,'selections(hide)'!$K$34:$K$41,FALSE)),0),IF(AND(SUM(staff_students!I$40:I$43)&gt;0,SUM(staff_students!I$30:I$33)=0),IFERROR(-'module_assess_calcs(hide)'!BM88*HLOOKUP(prog_header!$I$12,'selections(hide)'!$L$34:$S$41,MATCH(prog_header!$I$16,'selections(hide)'!$K$34:$K$41,FALSE)),0),IF(AND(SUM(staff_students!I$40:I$43)&gt;0,SUM(staff_students!I$30:I$33)=""),IFERROR(-'module_assess_calcs(hide)'!BM88*HLOOKUP(prog_header!$I$12,'selections(hide)'!$L$34:$S$41,MATCH(prog_header!$I$16,'selections(hide)'!$K$34:$K$41,FALSE)),0),0)))</f>
        <v>0</v>
      </c>
      <c r="AI17" s="123">
        <f>IF(AND(SUM(staff_students!J$40:J$43)&gt;0,SUM(staff_students!J$30:J$33)&gt;0),IFERROR(-'module_assess_calcs(hide)'!BN88*HLOOKUP(prog_header!$I$12,'selections(hide)'!$L$34:$S$41,MATCH(prog_header!$I$16,'selections(hide)'!$K$34:$K$41,FALSE)),0),IF(AND(SUM(staff_students!J$40:J$43)&gt;0,SUM(staff_students!J$30:J$33)=0),IFERROR(-'module_assess_calcs(hide)'!BN88*HLOOKUP(prog_header!$I$12,'selections(hide)'!$L$34:$S$41,MATCH(prog_header!$I$16,'selections(hide)'!$K$34:$K$41,FALSE)),0),IF(AND(SUM(staff_students!J$40:J$43)&gt;0,SUM(staff_students!J$30:J$33)=""),IFERROR(-'module_assess_calcs(hide)'!BN88*HLOOKUP(prog_header!$I$12,'selections(hide)'!$L$34:$S$41,MATCH(prog_header!$I$16,'selections(hide)'!$K$34:$K$41,FALSE)),0),0)))</f>
        <v>0</v>
      </c>
      <c r="AK17" s="123">
        <f>IFERROR(-'module_assess_calcs(hide)'!BO88*HLOOKUP(prog_header!$I$12,'selections(hide)'!$L$34:$S$41,MATCH(prog_header!$I$16,'selections(hide)'!$K$34:$K$41,FALSE)),0)</f>
        <v>0</v>
      </c>
      <c r="AL17" s="123">
        <f>IF(AND(SUM(staff_students!E$40:E$43)&gt;0,SUM(staff_students!E$30:E$33)&gt;0),IFERROR(-'module_assess_calcs(hide)'!BP88*HLOOKUP(prog_header!$I$12,'selections(hide)'!$L$34:$S$41,MATCH(prog_header!$I$16,'selections(hide)'!$K$34:$K$41,FALSE)),0),IF(AND(SUM(staff_students!E$40:E$43)&gt;0,SUM(staff_students!E$30:E$33)=0),IFERROR(-'module_assess_calcs(hide)'!BP88*HLOOKUP(prog_header!$I$12,'selections(hide)'!$L$34:$S$41,MATCH(prog_header!$I$16,'selections(hide)'!$K$34:$K$41,FALSE)),0),IF(AND(SUM(staff_students!E$40:E$43)&gt;0,SUM(staff_students!E$30:E$33)=""),IFERROR(-'module_assess_calcs(hide)'!BP88*HLOOKUP(prog_header!$I$12,'selections(hide)'!$L$34:$S$41,MATCH(prog_header!$I$16,'selections(hide)'!$K$34:$K$41,FALSE)),0),0)))</f>
        <v>0</v>
      </c>
      <c r="AM17" s="123">
        <f>IF(AND(SUM(staff_students!F$40:F$43)&gt;0,SUM(staff_students!F$30:F$33)&gt;0),IFERROR(-'module_assess_calcs(hide)'!BQ88*HLOOKUP(prog_header!$I$12,'selections(hide)'!$L$34:$S$41,MATCH(prog_header!$I$16,'selections(hide)'!$K$34:$K$41,FALSE)),0),IF(AND(SUM(staff_students!F$40:F$43)&gt;0,SUM(staff_students!F$30:F$33)=0),IFERROR(-'module_assess_calcs(hide)'!BQ88*HLOOKUP(prog_header!$I$12,'selections(hide)'!$L$34:$S$41,MATCH(prog_header!$I$16,'selections(hide)'!$K$34:$K$41,FALSE)),0),IF(AND(SUM(staff_students!F$40:F$43)&gt;0,SUM(staff_students!F$30:F$33)=""),IFERROR(-'module_assess_calcs(hide)'!BQ88*HLOOKUP(prog_header!$I$12,'selections(hide)'!$L$34:$S$41,MATCH(prog_header!$I$16,'selections(hide)'!$K$34:$K$41,FALSE)),0),0)))</f>
        <v>0</v>
      </c>
      <c r="AN17" s="123">
        <f>IF(AND(SUM(staff_students!G$40:G$43)&gt;0,SUM(staff_students!G$30:G$33)&gt;0),IFERROR(-'module_assess_calcs(hide)'!BR88*HLOOKUP(prog_header!$I$12,'selections(hide)'!$L$34:$S$41,MATCH(prog_header!$I$16,'selections(hide)'!$K$34:$K$41,FALSE)),0),IF(AND(SUM(staff_students!G$40:G$43)&gt;0,SUM(staff_students!G$30:G$33)=0),IFERROR(-'module_assess_calcs(hide)'!BR88*HLOOKUP(prog_header!$I$12,'selections(hide)'!$L$34:$S$41,MATCH(prog_header!$I$16,'selections(hide)'!$K$34:$K$41,FALSE)),0),IF(AND(SUM(staff_students!G$40:G$43)&gt;0,SUM(staff_students!G$30:G$33)=""),IFERROR(-'module_assess_calcs(hide)'!BR88*HLOOKUP(prog_header!$I$12,'selections(hide)'!$L$34:$S$41,MATCH(prog_header!$I$16,'selections(hide)'!$K$34:$K$41,FALSE)),0),0)))</f>
        <v>0</v>
      </c>
      <c r="AO17" s="123">
        <f>IF(AND(SUM(staff_students!H$40:H$43)&gt;0,SUM(staff_students!H$30:H$33)&gt;0),IFERROR(-'module_assess_calcs(hide)'!BS88*HLOOKUP(prog_header!$I$12,'selections(hide)'!$L$34:$S$41,MATCH(prog_header!$I$16,'selections(hide)'!$K$34:$K$41,FALSE)),0),IF(AND(SUM(staff_students!H$40:H$43)&gt;0,SUM(staff_students!H$30:H$33)=0),IFERROR(-'module_assess_calcs(hide)'!BS88*HLOOKUP(prog_header!$I$12,'selections(hide)'!$L$34:$S$41,MATCH(prog_header!$I$16,'selections(hide)'!$K$34:$K$41,FALSE)),0),IF(AND(SUM(staff_students!H$40:H$43)&gt;0,SUM(staff_students!H$30:H$33)=""),IFERROR(-'module_assess_calcs(hide)'!BS88*HLOOKUP(prog_header!$I$12,'selections(hide)'!$L$34:$S$41,MATCH(prog_header!$I$16,'selections(hide)'!$K$34:$K$41,FALSE)),0),0)))</f>
        <v>0</v>
      </c>
      <c r="AP17" s="123">
        <f>IF(AND(SUM(staff_students!I$40:I$43)&gt;0,SUM(staff_students!I$30:I$33)&gt;0),IFERROR(-'module_assess_calcs(hide)'!BT88*HLOOKUP(prog_header!$I$12,'selections(hide)'!$L$34:$S$41,MATCH(prog_header!$I$16,'selections(hide)'!$K$34:$K$41,FALSE)),0),IF(AND(SUM(staff_students!I$40:I$43)&gt;0,SUM(staff_students!I$30:I$33)=0),IFERROR(-'module_assess_calcs(hide)'!BT88*HLOOKUP(prog_header!$I$12,'selections(hide)'!$L$34:$S$41,MATCH(prog_header!$I$16,'selections(hide)'!$K$34:$K$41,FALSE)),0),IF(AND(SUM(staff_students!I$40:I$43)&gt;0,SUM(staff_students!I$30:I$33)=""),IFERROR(-'module_assess_calcs(hide)'!BT88*HLOOKUP(prog_header!$I$12,'selections(hide)'!$L$34:$S$41,MATCH(prog_header!$I$16,'selections(hide)'!$K$34:$K$41,FALSE)),0),0)))</f>
        <v>0</v>
      </c>
      <c r="AQ17" s="123">
        <f>IF(AND(SUM(staff_students!J$40:J$43)&gt;0,SUM(staff_students!J$30:J$33)&gt;0),IFERROR(-'module_assess_calcs(hide)'!BU88*HLOOKUP(prog_header!$I$12,'selections(hide)'!$L$34:$S$41,MATCH(prog_header!$I$16,'selections(hide)'!$K$34:$K$41,FALSE)),0),IF(AND(SUM(staff_students!J$40:J$43)&gt;0,SUM(staff_students!J$30:J$33)=0),IFERROR(-'module_assess_calcs(hide)'!BU88*HLOOKUP(prog_header!$I$12,'selections(hide)'!$L$34:$S$41,MATCH(prog_header!$I$16,'selections(hide)'!$K$34:$K$41,FALSE)),0),IF(AND(SUM(staff_students!J$40:J$43)&gt;0,SUM(staff_students!J$30:J$33)=""),IFERROR(-'module_assess_calcs(hide)'!BU88*HLOOKUP(prog_header!$I$12,'selections(hide)'!$L$34:$S$41,MATCH(prog_header!$I$16,'selections(hide)'!$K$34:$K$41,FALSE)),0),0)))</f>
        <v>0</v>
      </c>
      <c r="AS17" s="123">
        <f>IFERROR(-'module_assess_calcs(hide)'!BV88*HLOOKUP(prog_header!$I$12,'selections(hide)'!$L$34:$S$41,MATCH(prog_header!$I$16,'selections(hide)'!$K$34:$K$41,FALSE)),0)</f>
        <v>0</v>
      </c>
      <c r="AT17" s="123">
        <f>IF(AND(SUM(staff_students!E$40:E$43)&gt;0,SUM(staff_students!E$30:E$33)&gt;0),IFERROR(-'module_assess_calcs(hide)'!BW88*HLOOKUP(prog_header!$I$12,'selections(hide)'!$L$34:$S$41,MATCH(prog_header!$I$16,'selections(hide)'!$K$34:$K$41,FALSE)),0),IF(AND(SUM(staff_students!E$40:E$43)&gt;0,SUM(staff_students!E$30:E$33)=0),IFERROR(-'module_assess_calcs(hide)'!BW88*HLOOKUP(prog_header!$I$12,'selections(hide)'!$L$34:$S$41,MATCH(prog_header!$I$16,'selections(hide)'!$K$34:$K$41,FALSE)),0),IF(AND(SUM(staff_students!E$40:E$43)&gt;0,SUM(staff_students!E$30:E$33)=""),IFERROR(-'module_assess_calcs(hide)'!BW88*HLOOKUP(prog_header!$I$12,'selections(hide)'!$L$34:$S$41,MATCH(prog_header!$I$16,'selections(hide)'!$K$34:$K$41,FALSE)),0),0)))</f>
        <v>0</v>
      </c>
      <c r="AU17" s="123">
        <f>IF(AND(SUM(staff_students!F$40:F$43)&gt;0,SUM(staff_students!F$30:F$33)&gt;0),IFERROR(-'module_assess_calcs(hide)'!BX88*HLOOKUP(prog_header!$I$12,'selections(hide)'!$L$34:$S$41,MATCH(prog_header!$I$16,'selections(hide)'!$K$34:$K$41,FALSE)),0),IF(AND(SUM(staff_students!F$40:F$43)&gt;0,SUM(staff_students!F$30:F$33)=0),IFERROR(-'module_assess_calcs(hide)'!BX88*HLOOKUP(prog_header!$I$12,'selections(hide)'!$L$34:$S$41,MATCH(prog_header!$I$16,'selections(hide)'!$K$34:$K$41,FALSE)),0),IF(AND(SUM(staff_students!F$40:F$43)&gt;0,SUM(staff_students!F$30:F$33)=""),IFERROR(-'module_assess_calcs(hide)'!BX88*HLOOKUP(prog_header!$I$12,'selections(hide)'!$L$34:$S$41,MATCH(prog_header!$I$16,'selections(hide)'!$K$34:$K$41,FALSE)),0),0)))</f>
        <v>0</v>
      </c>
      <c r="AV17" s="123">
        <f>IF(AND(SUM(staff_students!G$40:G$43)&gt;0,SUM(staff_students!G$30:G$33)&gt;0),IFERROR(-'module_assess_calcs(hide)'!BY88*HLOOKUP(prog_header!$I$12,'selections(hide)'!$L$34:$S$41,MATCH(prog_header!$I$16,'selections(hide)'!$K$34:$K$41,FALSE)),0),IF(AND(SUM(staff_students!G$40:G$43)&gt;0,SUM(staff_students!G$30:G$33)=0),IFERROR(-'module_assess_calcs(hide)'!BY88*HLOOKUP(prog_header!$I$12,'selections(hide)'!$L$34:$S$41,MATCH(prog_header!$I$16,'selections(hide)'!$K$34:$K$41,FALSE)),0),IF(AND(SUM(staff_students!G$40:G$43)&gt;0,SUM(staff_students!G$30:G$33)=""),IFERROR(-'module_assess_calcs(hide)'!BY88*HLOOKUP(prog_header!$I$12,'selections(hide)'!$L$34:$S$41,MATCH(prog_header!$I$16,'selections(hide)'!$K$34:$K$41,FALSE)),0),0)))</f>
        <v>0</v>
      </c>
      <c r="AW17" s="123">
        <f>IF(AND(SUM(staff_students!H$40:H$43)&gt;0,SUM(staff_students!H$30:H$33)&gt;0),IFERROR(-'module_assess_calcs(hide)'!BZ88*HLOOKUP(prog_header!$I$12,'selections(hide)'!$L$34:$S$41,MATCH(prog_header!$I$16,'selections(hide)'!$K$34:$K$41,FALSE)),0),IF(AND(SUM(staff_students!H$40:H$43)&gt;0,SUM(staff_students!H$30:H$33)=0),IFERROR(-'module_assess_calcs(hide)'!BZ88*HLOOKUP(prog_header!$I$12,'selections(hide)'!$L$34:$S$41,MATCH(prog_header!$I$16,'selections(hide)'!$K$34:$K$41,FALSE)),0),IF(AND(SUM(staff_students!H$40:H$43)&gt;0,SUM(staff_students!H$30:H$33)=""),IFERROR(-'module_assess_calcs(hide)'!BZ88*HLOOKUP(prog_header!$I$12,'selections(hide)'!$L$34:$S$41,MATCH(prog_header!$I$16,'selections(hide)'!$K$34:$K$41,FALSE)),0),0)))</f>
        <v>0</v>
      </c>
      <c r="AX17" s="123">
        <f>IF(AND(SUM(staff_students!I$40:I$43)&gt;0,SUM(staff_students!I$30:I$33)&gt;0),IFERROR(-'module_assess_calcs(hide)'!CA88*HLOOKUP(prog_header!$I$12,'selections(hide)'!$L$34:$S$41,MATCH(prog_header!$I$16,'selections(hide)'!$K$34:$K$41,FALSE)),0),IF(AND(SUM(staff_students!I$40:I$43)&gt;0,SUM(staff_students!I$30:I$33)=0),IFERROR(-'module_assess_calcs(hide)'!CA88*HLOOKUP(prog_header!$I$12,'selections(hide)'!$L$34:$S$41,MATCH(prog_header!$I$16,'selections(hide)'!$K$34:$K$41,FALSE)),0),IF(AND(SUM(staff_students!I$40:I$43)&gt;0,SUM(staff_students!I$30:I$33)=""),IFERROR(-'module_assess_calcs(hide)'!CA88*HLOOKUP(prog_header!$I$12,'selections(hide)'!$L$34:$S$41,MATCH(prog_header!$I$16,'selections(hide)'!$K$34:$K$41,FALSE)),0),0)))</f>
        <v>0</v>
      </c>
      <c r="AY17" s="123">
        <f>IF(AND(SUM(staff_students!J$40:J$43)&gt;0,SUM(staff_students!J$30:J$33)&gt;0),IFERROR(-'module_assess_calcs(hide)'!CB88*HLOOKUP(prog_header!$I$12,'selections(hide)'!$L$34:$S$41,MATCH(prog_header!$I$16,'selections(hide)'!$K$34:$K$41,FALSE)),0),IF(AND(SUM(staff_students!J$40:J$43)&gt;0,SUM(staff_students!J$30:J$33)=0),IFERROR(-'module_assess_calcs(hide)'!CB88*HLOOKUP(prog_header!$I$12,'selections(hide)'!$L$34:$S$41,MATCH(prog_header!$I$16,'selections(hide)'!$K$34:$K$41,FALSE)),0),IF(AND(SUM(staff_students!J$40:J$43)&gt;0,SUM(staff_students!J$30:J$33)=""),IFERROR(-'module_assess_calcs(hide)'!CB88*HLOOKUP(prog_header!$I$12,'selections(hide)'!$L$34:$S$41,MATCH(prog_header!$I$16,'selections(hide)'!$K$34:$K$41,FALSE)),0),0)))</f>
        <v>0</v>
      </c>
      <c r="BA17" s="123">
        <f>IFERROR(-'module_assess_calcs(hide)'!CC88*HLOOKUP(prog_header!$I$12,'selections(hide)'!$L$34:$S$41,MATCH(prog_header!$I$16,'selections(hide)'!$K$34:$K$41,FALSE)),0)</f>
        <v>0</v>
      </c>
      <c r="BB17" s="123">
        <f>IF(AND(SUM(staff_students!E$40:E$43)&gt;0,SUM(staff_students!E$30:E$33)&gt;0),IFERROR(-'module_assess_calcs(hide)'!CD88*HLOOKUP(prog_header!$I$12,'selections(hide)'!$L$34:$S$41,MATCH(prog_header!$I$16,'selections(hide)'!$K$34:$K$41,FALSE)),0),IF(AND(SUM(staff_students!E$40:E$43)&gt;0,SUM(staff_students!E$30:E$33)=0),IFERROR(-'module_assess_calcs(hide)'!CD88*HLOOKUP(prog_header!$I$12,'selections(hide)'!$L$34:$S$41,MATCH(prog_header!$I$16,'selections(hide)'!$K$34:$K$41,FALSE)),0),IF(AND(SUM(staff_students!E$40:E$43)&gt;0,SUM(staff_students!E$30:E$33)=""),IFERROR(-'module_assess_calcs(hide)'!CD88*HLOOKUP(prog_header!$I$12,'selections(hide)'!$L$34:$S$41,MATCH(prog_header!$I$16,'selections(hide)'!$K$34:$K$41,FALSE)),0),0)))</f>
        <v>0</v>
      </c>
      <c r="BC17" s="123">
        <f>IF(AND(SUM(staff_students!F$40:F$43)&gt;0,SUM(staff_students!F$30:F$33)&gt;0),IFERROR(-'module_assess_calcs(hide)'!CE88*HLOOKUP(prog_header!$I$12,'selections(hide)'!$L$34:$S$41,MATCH(prog_header!$I$16,'selections(hide)'!$K$34:$K$41,FALSE)),0),IF(AND(SUM(staff_students!F$40:F$43)&gt;0,SUM(staff_students!F$30:F$33)=0),IFERROR(-'module_assess_calcs(hide)'!CE88*HLOOKUP(prog_header!$I$12,'selections(hide)'!$L$34:$S$41,MATCH(prog_header!$I$16,'selections(hide)'!$K$34:$K$41,FALSE)),0),IF(AND(SUM(staff_students!F$40:F$43)&gt;0,SUM(staff_students!F$30:F$33)=""),IFERROR(-'module_assess_calcs(hide)'!CE88*HLOOKUP(prog_header!$I$12,'selections(hide)'!$L$34:$S$41,MATCH(prog_header!$I$16,'selections(hide)'!$K$34:$K$41,FALSE)),0),0)))</f>
        <v>0</v>
      </c>
      <c r="BD17" s="123">
        <f>IF(AND(SUM(staff_students!G$40:G$43)&gt;0,SUM(staff_students!G$30:G$33)&gt;0),IFERROR(-'module_assess_calcs(hide)'!CF88*HLOOKUP(prog_header!$I$12,'selections(hide)'!$L$34:$S$41,MATCH(prog_header!$I$16,'selections(hide)'!$K$34:$K$41,FALSE)),0),IF(AND(SUM(staff_students!G$40:G$43)&gt;0,SUM(staff_students!G$30:G$33)=0),IFERROR(-'module_assess_calcs(hide)'!CF88*HLOOKUP(prog_header!$I$12,'selections(hide)'!$L$34:$S$41,MATCH(prog_header!$I$16,'selections(hide)'!$K$34:$K$41,FALSE)),0),IF(AND(SUM(staff_students!G$40:G$43)&gt;0,SUM(staff_students!G$30:G$33)=""),IFERROR(-'module_assess_calcs(hide)'!CF88*HLOOKUP(prog_header!$I$12,'selections(hide)'!$L$34:$S$41,MATCH(prog_header!$I$16,'selections(hide)'!$K$34:$K$41,FALSE)),0),0)))</f>
        <v>0</v>
      </c>
      <c r="BE17" s="123">
        <f>IF(AND(SUM(staff_students!H$40:H$43)&gt;0,SUM(staff_students!H$30:H$33)&gt;0),IFERROR(-'module_assess_calcs(hide)'!CG88*HLOOKUP(prog_header!$I$12,'selections(hide)'!$L$34:$S$41,MATCH(prog_header!$I$16,'selections(hide)'!$K$34:$K$41,FALSE)),0),IF(AND(SUM(staff_students!H$40:H$43)&gt;0,SUM(staff_students!H$30:H$33)=0),IFERROR(-'module_assess_calcs(hide)'!CG88*HLOOKUP(prog_header!$I$12,'selections(hide)'!$L$34:$S$41,MATCH(prog_header!$I$16,'selections(hide)'!$K$34:$K$41,FALSE)),0),IF(AND(SUM(staff_students!H$40:H$43)&gt;0,SUM(staff_students!H$30:H$33)=""),IFERROR(-'module_assess_calcs(hide)'!CG88*HLOOKUP(prog_header!$I$12,'selections(hide)'!$L$34:$S$41,MATCH(prog_header!$I$16,'selections(hide)'!$K$34:$K$41,FALSE)),0),0)))</f>
        <v>0</v>
      </c>
      <c r="BF17" s="123">
        <f>IF(AND(SUM(staff_students!I$40:I$43)&gt;0,SUM(staff_students!I$30:I$33)&gt;0),IFERROR(-'module_assess_calcs(hide)'!CH88*HLOOKUP(prog_header!$I$12,'selections(hide)'!$L$34:$S$41,MATCH(prog_header!$I$16,'selections(hide)'!$K$34:$K$41,FALSE)),0),IF(AND(SUM(staff_students!I$40:I$43)&gt;0,SUM(staff_students!I$30:I$33)=0),IFERROR(-'module_assess_calcs(hide)'!CH88*HLOOKUP(prog_header!$I$12,'selections(hide)'!$L$34:$S$41,MATCH(prog_header!$I$16,'selections(hide)'!$K$34:$K$41,FALSE)),0),IF(AND(SUM(staff_students!I$40:I$43)&gt;0,SUM(staff_students!I$30:I$33)=""),IFERROR(-'module_assess_calcs(hide)'!CH88*HLOOKUP(prog_header!$I$12,'selections(hide)'!$L$34:$S$41,MATCH(prog_header!$I$16,'selections(hide)'!$K$34:$K$41,FALSE)),0),0)))</f>
        <v>0</v>
      </c>
      <c r="BG17" s="123">
        <f>IF(AND(SUM(staff_students!J$40:J$43)&gt;0,SUM(staff_students!J$30:J$33)&gt;0),IFERROR(-'module_assess_calcs(hide)'!CI88*HLOOKUP(prog_header!$I$12,'selections(hide)'!$L$34:$S$41,MATCH(prog_header!$I$16,'selections(hide)'!$K$34:$K$41,FALSE)),0),IF(AND(SUM(staff_students!J$40:J$43)&gt;0,SUM(staff_students!J$30:J$33)=0),IFERROR(-'module_assess_calcs(hide)'!CI88*HLOOKUP(prog_header!$I$12,'selections(hide)'!$L$34:$S$41,MATCH(prog_header!$I$16,'selections(hide)'!$K$34:$K$41,FALSE)),0),IF(AND(SUM(staff_students!J$40:J$43)&gt;0,SUM(staff_students!J$30:J$33)=""),IFERROR(-'module_assess_calcs(hide)'!CI88*HLOOKUP(prog_header!$I$12,'selections(hide)'!$L$34:$S$41,MATCH(prog_header!$I$16,'selections(hide)'!$K$34:$K$41,FALSE)),0),0)))</f>
        <v>0</v>
      </c>
    </row>
    <row r="18" spans="1:59" x14ac:dyDescent="0.35">
      <c r="A18" t="s">
        <v>307</v>
      </c>
      <c r="E18" s="123"/>
      <c r="F18" s="123">
        <f>IF(AND(SUM(staff_students!E$40:E$43)&gt;0,SUM(staff_students!E$30:E$33)&gt;0),IFERROR(-(staff_students!$F$18)*((VLOOKUP(staff_students!$F$19,pay_scales!$A:$Q,12,FALSE))*HLOOKUP(prog_header!$I$12,'selections(hide)'!$L$34:$S$41,MATCH(prog_header!$I$16,'selections(hide)'!$K$34:$K$41,FALSE))),0),IF(AND(SUM(staff_students!E$40:E$43)&gt;0,SUM(staff_students!E$30:E$33)=0),IFERROR(-(staff_students!$F$18)*((VLOOKUP(staff_students!$F$19,pay_scales!$A:$Q,12,FALSE))*HLOOKUP(prog_header!$I$12,'selections(hide)'!$L$34:$S$41,MATCH(prog_header!$I$16,'selections(hide)'!$K$34:$K$41,FALSE))),0)/2,IF(AND(SUM(staff_students!E$40:E$43)&gt;0,SUM(staff_students!E$30:E$33)=""),IFERROR(-(staff_students!$F$18)*((VLOOKUP(staff_students!$F$19,pay_scales!$A:$Q,12,FALSE))*HLOOKUP(prog_header!$I$12,'selections(hide)'!$L$34:$S$41,MATCH(prog_header!$I$16,'selections(hide)'!$K$34:$K$41,FALSE))),0)/2,0)))</f>
        <v>0</v>
      </c>
      <c r="G18" s="123">
        <f>IF(AND(SUM(staff_students!F$40:F$43)&gt;0,SUM(staff_students!F$30:F$33)&gt;0),IFERROR(-(staff_students!$F$18)*((VLOOKUP(staff_students!$F$19,pay_scales!$A:$Q,12,FALSE))*HLOOKUP(prog_header!$I$12,'selections(hide)'!$L$34:$S$41,MATCH(prog_header!$I$16,'selections(hide)'!$K$34:$K$41,FALSE))),0),IF(AND(SUM(staff_students!F$40:F$43)&gt;0,SUM(staff_students!F$30:F$33)=0),IFERROR(-(staff_students!$F$18)*((VLOOKUP(staff_students!$F$19,pay_scales!$A:$Q,12,FALSE))*HLOOKUP(prog_header!$I$12,'selections(hide)'!$L$34:$S$41,MATCH(prog_header!$I$16,'selections(hide)'!$K$34:$K$41,FALSE))),0)/2,IF(AND(SUM(staff_students!F$40:F$43)&gt;0,SUM(staff_students!F$30:F$33)=""),IFERROR(-(staff_students!$F$18)*((VLOOKUP(staff_students!$F$19,pay_scales!$A:$Q,12,FALSE))*HLOOKUP(prog_header!$I$12,'selections(hide)'!$L$34:$S$41,MATCH(prog_header!$I$16,'selections(hide)'!$K$34:$K$41,FALSE))),0)/2,0)))</f>
        <v>0</v>
      </c>
      <c r="H18" s="123">
        <f>IF(AND(SUM(staff_students!G$40:G$43)&gt;0,SUM(staff_students!G$30:G$33)&gt;0),IFERROR(-(staff_students!$F$18)*((VLOOKUP(staff_students!$F$19,pay_scales!$A:$Q,12,FALSE))*HLOOKUP(prog_header!$I$12,'selections(hide)'!$L$34:$S$41,MATCH(prog_header!$I$16,'selections(hide)'!$K$34:$K$41,FALSE))),0),IF(AND(SUM(staff_students!G$40:G$43)&gt;0,SUM(staff_students!G$30:G$33)=0),IFERROR(-(staff_students!$F$18)*((VLOOKUP(staff_students!$F$19,pay_scales!$A:$Q,12,FALSE))*HLOOKUP(prog_header!$I$12,'selections(hide)'!$L$34:$S$41,MATCH(prog_header!$I$16,'selections(hide)'!$K$34:$K$41,FALSE))),0)/2,IF(AND(SUM(staff_students!G$40:G$43)&gt;0,SUM(staff_students!G$30:G$33)=""),IFERROR(-(staff_students!$F$18)*((VLOOKUP(staff_students!$F$19,pay_scales!$A:$Q,12,FALSE))*HLOOKUP(prog_header!$I$12,'selections(hide)'!$L$34:$S$41,MATCH(prog_header!$I$16,'selections(hide)'!$K$34:$K$41,FALSE))),0)/2,0)))</f>
        <v>0</v>
      </c>
      <c r="I18" s="123">
        <f>IF(AND(SUM(staff_students!H$40:H$43)&gt;0,SUM(staff_students!H$30:H$33)&gt;0),IFERROR(-(staff_students!$F$18)*((VLOOKUP(staff_students!$F$19,pay_scales!$A:$Q,12,FALSE))*HLOOKUP(prog_header!$I$12,'selections(hide)'!$L$34:$S$41,MATCH(prog_header!$I$16,'selections(hide)'!$K$34:$K$41,FALSE))),0),IF(AND(SUM(staff_students!H$40:H$43)&gt;0,SUM(staff_students!H$30:H$33)=0),IFERROR(-(staff_students!$F$18)*((VLOOKUP(staff_students!$F$19,pay_scales!$A:$Q,12,FALSE))*HLOOKUP(prog_header!$I$12,'selections(hide)'!$L$34:$S$41,MATCH(prog_header!$I$16,'selections(hide)'!$K$34:$K$41,FALSE))),0)/2,IF(AND(SUM(staff_students!H$40:H$43)&gt;0,SUM(staff_students!H$30:H$33)=""),IFERROR(-(staff_students!$F$18)*((VLOOKUP(staff_students!$F$19,pay_scales!$A:$Q,12,FALSE))*HLOOKUP(prog_header!$I$12,'selections(hide)'!$L$34:$S$41,MATCH(prog_header!$I$16,'selections(hide)'!$K$34:$K$41,FALSE))),0)/2,0)))</f>
        <v>0</v>
      </c>
      <c r="J18" s="123">
        <f>IF(AND(SUM(staff_students!I$40:I$43)&gt;0,SUM(staff_students!I$30:I$33)&gt;0),IFERROR(-(staff_students!$F$18)*((VLOOKUP(staff_students!$F$19,pay_scales!$A:$Q,12,FALSE))*HLOOKUP(prog_header!$I$12,'selections(hide)'!$L$34:$S$41,MATCH(prog_header!$I$16,'selections(hide)'!$K$34:$K$41,FALSE))),0),IF(AND(SUM(staff_students!I$40:I$43)&gt;0,SUM(staff_students!I$30:I$33)=0),IFERROR(-(staff_students!$F$18)*((VLOOKUP(staff_students!$F$19,pay_scales!$A:$Q,12,FALSE))*HLOOKUP(prog_header!$I$12,'selections(hide)'!$L$34:$S$41,MATCH(prog_header!$I$16,'selections(hide)'!$K$34:$K$41,FALSE))),0)/2,IF(AND(SUM(staff_students!I$40:I$43)&gt;0,SUM(staff_students!I$30:I$33)=""),IFERROR(-(staff_students!$F$18)*((VLOOKUP(staff_students!$F$19,pay_scales!$A:$Q,12,FALSE))*HLOOKUP(prog_header!$I$12,'selections(hide)'!$L$34:$S$41,MATCH(prog_header!$I$16,'selections(hide)'!$K$34:$K$41,FALSE))),0)/2,0)))</f>
        <v>0</v>
      </c>
      <c r="K18" s="123">
        <f>IF(AND(SUM(staff_students!J$40:J$43)&gt;0,SUM(staff_students!J$30:J$33)&gt;0),IFERROR(-(staff_students!$F$18)*((VLOOKUP(staff_students!$F$19,pay_scales!$A:$Q,12,FALSE))*HLOOKUP(prog_header!$I$12,'selections(hide)'!$L$34:$S$41,MATCH(prog_header!$I$16,'selections(hide)'!$K$34:$K$41,FALSE))),0),IF(AND(SUM(staff_students!J$40:J$43)&gt;0,SUM(staff_students!J$30:J$33)=0),IFERROR(-(staff_students!$F$18)*((VLOOKUP(staff_students!$F$19,pay_scales!$A:$Q,12,FALSE))*HLOOKUP(prog_header!$I$12,'selections(hide)'!$L$34:$S$41,MATCH(prog_header!$I$16,'selections(hide)'!$K$34:$K$41,FALSE))),0)/2,IF(AND(SUM(staff_students!J$40:J$43)&gt;0,SUM(staff_students!J$30:J$33)=""),IFERROR(-(staff_students!$F$18)*((VLOOKUP(staff_students!$F$19,pay_scales!$A:$Q,12,FALSE))*HLOOKUP(prog_header!$I$12,'selections(hide)'!$L$34:$S$41,MATCH(prog_header!$I$16,'selections(hide)'!$K$34:$K$41,FALSE))),0)/2,0)))</f>
        <v>0</v>
      </c>
      <c r="M18" s="123"/>
      <c r="N18" s="123">
        <f>IF(prog_header!$C$6=M$3,$F18,0)</f>
        <v>0</v>
      </c>
      <c r="O18" s="123">
        <f>IF(prog_header!$C$6=M$3,$G18,0)</f>
        <v>0</v>
      </c>
      <c r="P18" s="123">
        <f>IF(prog_header!$C$6=M$3,$H18,0)</f>
        <v>0</v>
      </c>
      <c r="Q18" s="123">
        <f>IF(prog_header!$C$6=M$3,$I18,0)</f>
        <v>0</v>
      </c>
      <c r="R18" s="123">
        <f>IF(prog_header!$C$6=M$3,$J18,0)</f>
        <v>0</v>
      </c>
      <c r="S18" s="123">
        <f>IF(prog_header!$C$6=M$3,$K18,0)</f>
        <v>0</v>
      </c>
      <c r="U18" s="123"/>
      <c r="V18" s="123">
        <f>IF(prog_header!$C$6=U$3,$F18,0)</f>
        <v>0</v>
      </c>
      <c r="W18" s="123">
        <f>IF(prog_header!$C$6=U$3,$G18,0)</f>
        <v>0</v>
      </c>
      <c r="X18" s="123">
        <f>IF(prog_header!$C$6=U$3,$H18,0)</f>
        <v>0</v>
      </c>
      <c r="Y18" s="123">
        <f>IF(prog_header!$C$6=U$3,$I18,0)</f>
        <v>0</v>
      </c>
      <c r="Z18" s="123">
        <f>IF(prog_header!$C$6=U$3,$J18,0)</f>
        <v>0</v>
      </c>
      <c r="AA18" s="123">
        <f>IF(prog_header!$C$6=U$3,$K18,0)</f>
        <v>0</v>
      </c>
      <c r="AC18" s="123"/>
      <c r="AD18" s="123">
        <f>IF(prog_header!$C$6=AC$3,$F18,0)</f>
        <v>0</v>
      </c>
      <c r="AE18" s="123">
        <f>IF(prog_header!$C$6=AC$3,$G18,0)</f>
        <v>0</v>
      </c>
      <c r="AF18" s="123">
        <f>IF(prog_header!$C$6=AC$3,$H18,0)</f>
        <v>0</v>
      </c>
      <c r="AG18" s="123">
        <f>IF(prog_header!$C$6=AC$3,$I18,0)</f>
        <v>0</v>
      </c>
      <c r="AH18" s="123">
        <f>IF(prog_header!$C$6=AC$3,$J18,0)</f>
        <v>0</v>
      </c>
      <c r="AI18" s="123">
        <f>IF(prog_header!$C$6=AC$3,$K18,0)</f>
        <v>0</v>
      </c>
      <c r="AK18" s="123"/>
      <c r="AL18" s="123">
        <f>IF(prog_header!$C$6=AK$3,$F18,0)</f>
        <v>0</v>
      </c>
      <c r="AM18" s="123">
        <f>IF(prog_header!$C$6=AK$3,$G18,0)</f>
        <v>0</v>
      </c>
      <c r="AN18" s="123">
        <f>IF(prog_header!$C$6=AK$3,$H18,0)</f>
        <v>0</v>
      </c>
      <c r="AO18" s="123">
        <f>IF(prog_header!$C$6=AK$3,$I18,0)</f>
        <v>0</v>
      </c>
      <c r="AP18" s="123">
        <f>IF(prog_header!$C$6=AK$3,$J18,0)</f>
        <v>0</v>
      </c>
      <c r="AQ18" s="123">
        <f>IF(prog_header!$C$6=AK$3,$K18,0)</f>
        <v>0</v>
      </c>
      <c r="AS18" s="123"/>
      <c r="AT18" s="123">
        <f>IF(prog_header!$C$6=AS$3,$F18,0)</f>
        <v>0</v>
      </c>
      <c r="AU18" s="123">
        <f>IF(prog_header!$C$6=AS$3,$G18,0)</f>
        <v>0</v>
      </c>
      <c r="AV18" s="123">
        <f>IF(prog_header!$C$6=AS$3,$H18,0)</f>
        <v>0</v>
      </c>
      <c r="AW18" s="123">
        <f>IF(prog_header!$C$6=AS$3,$I18,0)</f>
        <v>0</v>
      </c>
      <c r="AX18" s="123">
        <f>IF(prog_header!$C$6=AS$3,$J18,0)</f>
        <v>0</v>
      </c>
      <c r="AY18" s="123">
        <f>IF(prog_header!$C$6=AS$3,$K18,0)</f>
        <v>0</v>
      </c>
      <c r="BA18" s="123"/>
      <c r="BB18" s="123">
        <f>IF(prog_header!$C$6=BA$3,$F18,0)</f>
        <v>0</v>
      </c>
      <c r="BC18" s="123">
        <f>IF(prog_header!$C$6=BA$3,$G18,0)</f>
        <v>0</v>
      </c>
      <c r="BD18" s="123">
        <f>IF(prog_header!$C$6=BA$3,$H18,0)</f>
        <v>0</v>
      </c>
      <c r="BE18" s="123">
        <f>IF(prog_header!$C$6=BA$3,$I18,0)</f>
        <v>0</v>
      </c>
      <c r="BF18" s="123">
        <f>IF(prog_header!$C$6=BA$3,$J18,0)</f>
        <v>0</v>
      </c>
      <c r="BG18" s="123">
        <f>IF(prog_header!$C$6=BA$3,$K18,0)</f>
        <v>0</v>
      </c>
    </row>
    <row r="19" spans="1:59" x14ac:dyDescent="0.35">
      <c r="A19" t="s">
        <v>665</v>
      </c>
      <c r="E19" s="123"/>
      <c r="F19" s="123">
        <f>IFERROR(-VLOOKUP('income_calcs(hide)'!$B$2&amp;'income_calcs(hide)'!$B$3,'income_calcs(hide)'!$E$28:$AI$54,'income_calcs(hide)'!AD$26,FALSE)*HLOOKUP(prog_header!$I$12,'selections(hide)'!$L$34:$S$41,MATCH(prog_header!$I$16,'selections(hide)'!$K$34:$K$41,FALSE)),0)</f>
        <v>0</v>
      </c>
      <c r="G19" s="123">
        <f>IFERROR(-VLOOKUP('income_calcs(hide)'!$B$2&amp;'income_calcs(hide)'!$B$3,'income_calcs(hide)'!$E$28:$AI$54,'income_calcs(hide)'!AE$26,FALSE)*HLOOKUP(prog_header!$I$12,'selections(hide)'!$L$34:$S$41,MATCH(prog_header!$I$16,'selections(hide)'!$K$34:$K$41,FALSE)),0)</f>
        <v>0</v>
      </c>
      <c r="H19" s="123">
        <f>IFERROR(-VLOOKUP('income_calcs(hide)'!$B$2&amp;'income_calcs(hide)'!$B$3,'income_calcs(hide)'!$E$28:$AI$54,'income_calcs(hide)'!AF$26,FALSE)*HLOOKUP(prog_header!$I$12,'selections(hide)'!$L$34:$S$41,MATCH(prog_header!$I$16,'selections(hide)'!$K$34:$K$41,FALSE)),0)</f>
        <v>0</v>
      </c>
      <c r="I19" s="123">
        <f>IFERROR(-VLOOKUP('income_calcs(hide)'!$B$2&amp;'income_calcs(hide)'!$B$3,'income_calcs(hide)'!$E$28:$AI$54,'income_calcs(hide)'!AG$26,FALSE)*HLOOKUP(prog_header!$I$12,'selections(hide)'!$L$34:$S$41,MATCH(prog_header!$I$16,'selections(hide)'!$K$34:$K$41,FALSE)),0)</f>
        <v>0</v>
      </c>
      <c r="J19" s="123">
        <f>IFERROR(-VLOOKUP('income_calcs(hide)'!$B$2&amp;'income_calcs(hide)'!$B$3,'income_calcs(hide)'!$E$28:$AI$54,'income_calcs(hide)'!AH$26,FALSE)*HLOOKUP(prog_header!$I$12,'selections(hide)'!$L$34:$S$41,MATCH(prog_header!$I$16,'selections(hide)'!$K$34:$K$41,FALSE)),0)</f>
        <v>0</v>
      </c>
      <c r="K19" s="123">
        <f>IFERROR(-VLOOKUP('income_calcs(hide)'!$B$2&amp;'income_calcs(hide)'!$B$3,'income_calcs(hide)'!$E$28:$AI$54,'income_calcs(hide)'!AI$26,FALSE)*HLOOKUP(prog_header!$I$12,'selections(hide)'!$L$34:$S$41,MATCH(prog_header!$I$16,'selections(hide)'!$K$34:$K$41,FALSE)),0)</f>
        <v>0</v>
      </c>
      <c r="M19" s="123"/>
      <c r="N19" s="123">
        <f>IF(M$3=prog_header!$C$6,$F$19,0)</f>
        <v>0</v>
      </c>
      <c r="O19" s="123">
        <f>IF(M$3=prog_header!$C$6,$G$19,0)</f>
        <v>0</v>
      </c>
      <c r="P19" s="123">
        <f>IF(M$3=prog_header!$C$6,$H$19,0)</f>
        <v>0</v>
      </c>
      <c r="Q19" s="123">
        <f>IF(M$3=prog_header!$C$6,$I$19,0)</f>
        <v>0</v>
      </c>
      <c r="R19" s="123">
        <f>IF(M$3=prog_header!$C$6,$J$19,0)</f>
        <v>0</v>
      </c>
      <c r="S19" s="123">
        <f>IF(M$3=prog_header!$C$6,$K$19,0)</f>
        <v>0</v>
      </c>
      <c r="U19" s="123"/>
      <c r="V19" s="123">
        <f>IF(U$3=prog_header!$C$6,$F$19,0)</f>
        <v>0</v>
      </c>
      <c r="W19" s="123">
        <f>IF(U$3=prog_header!$C$6,$G$19,0)</f>
        <v>0</v>
      </c>
      <c r="X19" s="123">
        <f>IF(U$3=prog_header!$C$6,$H$19,0)</f>
        <v>0</v>
      </c>
      <c r="Y19" s="123">
        <f>IF(U$3=prog_header!$C$6,$I$19,0)</f>
        <v>0</v>
      </c>
      <c r="Z19" s="123">
        <f>IF(U$3=prog_header!$C$6,$J$19,0)</f>
        <v>0</v>
      </c>
      <c r="AA19" s="123">
        <f>IF(U$3=prog_header!$C$6,$K$19,0)</f>
        <v>0</v>
      </c>
      <c r="AC19" s="123"/>
      <c r="AD19" s="123">
        <f>IF(AC$3=prog_header!$C$6,$F$19,0)</f>
        <v>0</v>
      </c>
      <c r="AE19" s="123">
        <f>IF(AC$3=prog_header!$C$6,$G$19,0)</f>
        <v>0</v>
      </c>
      <c r="AF19" s="123">
        <f>IF(AC$3=prog_header!$C$6,$H$19,0)</f>
        <v>0</v>
      </c>
      <c r="AG19" s="123">
        <f>IF(AC$3=prog_header!$C$6,$I$19,0)</f>
        <v>0</v>
      </c>
      <c r="AH19" s="123">
        <f>IF(AC$3=prog_header!$C$6,$J$19,0)</f>
        <v>0</v>
      </c>
      <c r="AI19" s="123">
        <f>IF(AC$3=prog_header!$C$6,$K$19,0)</f>
        <v>0</v>
      </c>
      <c r="AK19" s="123"/>
      <c r="AL19" s="123">
        <f>IF(AK$3=prog_header!$C$6,$F$19,0)</f>
        <v>0</v>
      </c>
      <c r="AM19" s="123">
        <f>IF(AK$3=prog_header!$C$6,$G$19,0)</f>
        <v>0</v>
      </c>
      <c r="AN19" s="123">
        <f>IF(AK$3=prog_header!$C$6,$H$19,0)</f>
        <v>0</v>
      </c>
      <c r="AO19" s="123">
        <f>IF(AK$3=prog_header!$C$6,$I$19,0)</f>
        <v>0</v>
      </c>
      <c r="AP19" s="123">
        <f>IF(AK$3=prog_header!$C$6,$J$19,0)</f>
        <v>0</v>
      </c>
      <c r="AQ19" s="123">
        <f>IF(AK$3=prog_header!$C$6,$K$19,0)</f>
        <v>0</v>
      </c>
      <c r="AS19" s="123"/>
      <c r="AT19" s="123">
        <f>IF(AS$3=prog_header!$C$6,$F$19,0)</f>
        <v>0</v>
      </c>
      <c r="AU19" s="123">
        <f>IF(AS$3=prog_header!$C$6,$G$19,0)</f>
        <v>0</v>
      </c>
      <c r="AV19" s="123">
        <f>IF(AS$3=prog_header!$C$6,$H$19,0)</f>
        <v>0</v>
      </c>
      <c r="AW19" s="123">
        <f>IF(AS$3=prog_header!$C$6,$I$19,0)</f>
        <v>0</v>
      </c>
      <c r="AX19" s="123">
        <f>IF(AS$3=prog_header!$C$6,$J$19,0)</f>
        <v>0</v>
      </c>
      <c r="AY19" s="123">
        <f>IF(AS$3=prog_header!$C$6,$K$19,0)</f>
        <v>0</v>
      </c>
      <c r="BA19" s="123"/>
      <c r="BB19" s="123">
        <f>IF(BA$3=prog_header!$C$6,$F$19,0)</f>
        <v>0</v>
      </c>
      <c r="BC19" s="123">
        <f>IF(BA$3=prog_header!$C$6,$G$19,0)</f>
        <v>0</v>
      </c>
      <c r="BD19" s="123">
        <f>IF(BA$3=prog_header!$C$6,$H$19,0)</f>
        <v>0</v>
      </c>
      <c r="BE19" s="123">
        <f>IF(BA$3=prog_header!$C$6,$I$19,0)</f>
        <v>0</v>
      </c>
      <c r="BF19" s="123">
        <f>IF(BA$3=prog_header!$C$6,$J$19,0)</f>
        <v>0</v>
      </c>
      <c r="BG19" s="123">
        <f>IF(BA$3=prog_header!$C$6,$K$19,0)</f>
        <v>0</v>
      </c>
    </row>
    <row r="20" spans="1:59" x14ac:dyDescent="0.35">
      <c r="A20" t="s">
        <v>668</v>
      </c>
      <c r="E20" s="123">
        <f t="shared" ref="E20:E29" si="18">M20+U20+AC20+AK20+AS20+BA20</f>
        <v>0</v>
      </c>
      <c r="F20" s="123">
        <f t="shared" ref="F20:F29" si="19">N20+V20+AD20+AL20+AT20+BB20</f>
        <v>0</v>
      </c>
      <c r="G20" s="123">
        <f t="shared" ref="G20:G29" si="20">O20+W20+AE20+AM20+AU20+BC20</f>
        <v>0</v>
      </c>
      <c r="H20" s="123">
        <f t="shared" ref="H20:H29" si="21">P20+X20+AF20+AN20+AV20+BD20</f>
        <v>0</v>
      </c>
      <c r="I20" s="123">
        <f t="shared" ref="I20:I29" si="22">Q20+Y20+AG20+AO20+AW20+BE20</f>
        <v>0</v>
      </c>
      <c r="J20" s="123">
        <f t="shared" ref="J20:J29" si="23">R20+Z20+AH20+AP20+AX20+BF20</f>
        <v>0</v>
      </c>
      <c r="K20" s="123">
        <f t="shared" ref="K20:K29" si="24">S20+AA20+AI20+AQ20+AY20+BG20</f>
        <v>0</v>
      </c>
      <c r="M20" s="123">
        <f>-M11</f>
        <v>0</v>
      </c>
      <c r="N20" s="123">
        <f t="shared" ref="N20:S20" si="25">-N11</f>
        <v>0</v>
      </c>
      <c r="O20" s="123">
        <f t="shared" si="25"/>
        <v>0</v>
      </c>
      <c r="P20" s="123">
        <f t="shared" si="25"/>
        <v>0</v>
      </c>
      <c r="Q20" s="123">
        <f t="shared" si="25"/>
        <v>0</v>
      </c>
      <c r="R20" s="123">
        <f t="shared" si="25"/>
        <v>0</v>
      </c>
      <c r="S20" s="123">
        <f t="shared" si="25"/>
        <v>0</v>
      </c>
      <c r="U20" s="123">
        <f>-U11</f>
        <v>0</v>
      </c>
      <c r="V20" s="123">
        <f t="shared" ref="V20:AA20" si="26">-V11</f>
        <v>0</v>
      </c>
      <c r="W20" s="123">
        <f t="shared" si="26"/>
        <v>0</v>
      </c>
      <c r="X20" s="123">
        <f t="shared" si="26"/>
        <v>0</v>
      </c>
      <c r="Y20" s="123">
        <f t="shared" si="26"/>
        <v>0</v>
      </c>
      <c r="Z20" s="123">
        <f t="shared" si="26"/>
        <v>0</v>
      </c>
      <c r="AA20" s="123">
        <f t="shared" si="26"/>
        <v>0</v>
      </c>
      <c r="AC20" s="123">
        <f>-AC11</f>
        <v>0</v>
      </c>
      <c r="AD20" s="123">
        <f t="shared" ref="AD20:AI20" si="27">-AD11</f>
        <v>0</v>
      </c>
      <c r="AE20" s="123">
        <f t="shared" si="27"/>
        <v>0</v>
      </c>
      <c r="AF20" s="123">
        <f t="shared" si="27"/>
        <v>0</v>
      </c>
      <c r="AG20" s="123">
        <f t="shared" si="27"/>
        <v>0</v>
      </c>
      <c r="AH20" s="123">
        <f t="shared" si="27"/>
        <v>0</v>
      </c>
      <c r="AI20" s="123">
        <f t="shared" si="27"/>
        <v>0</v>
      </c>
      <c r="AK20" s="123">
        <f>-AK11</f>
        <v>0</v>
      </c>
      <c r="AL20" s="123">
        <f t="shared" ref="AL20:AQ20" si="28">-AL11</f>
        <v>0</v>
      </c>
      <c r="AM20" s="123">
        <f t="shared" si="28"/>
        <v>0</v>
      </c>
      <c r="AN20" s="123">
        <f t="shared" si="28"/>
        <v>0</v>
      </c>
      <c r="AO20" s="123">
        <f t="shared" si="28"/>
        <v>0</v>
      </c>
      <c r="AP20" s="123">
        <f t="shared" si="28"/>
        <v>0</v>
      </c>
      <c r="AQ20" s="123">
        <f t="shared" si="28"/>
        <v>0</v>
      </c>
      <c r="AS20" s="123">
        <f>-AS11</f>
        <v>0</v>
      </c>
      <c r="AT20" s="123">
        <f t="shared" ref="AT20:AY20" si="29">-AT11</f>
        <v>0</v>
      </c>
      <c r="AU20" s="123">
        <f t="shared" si="29"/>
        <v>0</v>
      </c>
      <c r="AV20" s="123">
        <f t="shared" si="29"/>
        <v>0</v>
      </c>
      <c r="AW20" s="123">
        <f t="shared" si="29"/>
        <v>0</v>
      </c>
      <c r="AX20" s="123">
        <f t="shared" si="29"/>
        <v>0</v>
      </c>
      <c r="AY20" s="123">
        <f t="shared" si="29"/>
        <v>0</v>
      </c>
      <c r="BA20" s="123">
        <f>-BA11</f>
        <v>0</v>
      </c>
      <c r="BB20" s="123">
        <f t="shared" ref="BB20:BG20" si="30">-BB11</f>
        <v>0</v>
      </c>
      <c r="BC20" s="123">
        <f t="shared" si="30"/>
        <v>0</v>
      </c>
      <c r="BD20" s="123">
        <f t="shared" si="30"/>
        <v>0</v>
      </c>
      <c r="BE20" s="123">
        <f t="shared" si="30"/>
        <v>0</v>
      </c>
      <c r="BF20" s="123">
        <f t="shared" si="30"/>
        <v>0</v>
      </c>
      <c r="BG20" s="123">
        <f t="shared" si="30"/>
        <v>0</v>
      </c>
    </row>
    <row r="21" spans="1:59" x14ac:dyDescent="0.35">
      <c r="A21" t="s">
        <v>312</v>
      </c>
      <c r="E21" s="123">
        <f t="shared" ca="1" si="18"/>
        <v>0</v>
      </c>
      <c r="F21" s="123">
        <f t="shared" ca="1" si="19"/>
        <v>0</v>
      </c>
      <c r="G21" s="123">
        <f t="shared" ca="1" si="20"/>
        <v>0</v>
      </c>
      <c r="H21" s="123">
        <f t="shared" ca="1" si="21"/>
        <v>0</v>
      </c>
      <c r="I21" s="123">
        <f t="shared" ca="1" si="22"/>
        <v>0</v>
      </c>
      <c r="J21" s="123">
        <f t="shared" ca="1" si="23"/>
        <v>0</v>
      </c>
      <c r="K21" s="123">
        <f t="shared" ca="1" si="24"/>
        <v>0</v>
      </c>
      <c r="M21" s="123">
        <f ca="1">-'alloc_calcs(hide)'!M7</f>
        <v>0</v>
      </c>
      <c r="N21" s="123">
        <f ca="1">-'alloc_calcs(hide)'!N7</f>
        <v>0</v>
      </c>
      <c r="O21" s="123">
        <f ca="1">-'alloc_calcs(hide)'!O7</f>
        <v>0</v>
      </c>
      <c r="P21" s="123">
        <f ca="1">-'alloc_calcs(hide)'!P7</f>
        <v>0</v>
      </c>
      <c r="Q21" s="123">
        <f ca="1">-'alloc_calcs(hide)'!Q7</f>
        <v>0</v>
      </c>
      <c r="R21" s="123">
        <f ca="1">-'alloc_calcs(hide)'!R7</f>
        <v>0</v>
      </c>
      <c r="S21" s="123">
        <f ca="1">-'alloc_calcs(hide)'!S7</f>
        <v>0</v>
      </c>
      <c r="U21" s="123">
        <f ca="1">-'alloc_calcs(hide)'!U7</f>
        <v>0</v>
      </c>
      <c r="V21" s="123">
        <f ca="1">-'alloc_calcs(hide)'!V7</f>
        <v>0</v>
      </c>
      <c r="W21" s="123">
        <f ca="1">-'alloc_calcs(hide)'!W7</f>
        <v>0</v>
      </c>
      <c r="X21" s="123">
        <f ca="1">-'alloc_calcs(hide)'!X7</f>
        <v>0</v>
      </c>
      <c r="Y21" s="123">
        <f ca="1">-'alloc_calcs(hide)'!Y7</f>
        <v>0</v>
      </c>
      <c r="Z21" s="123">
        <f ca="1">-'alloc_calcs(hide)'!Z7</f>
        <v>0</v>
      </c>
      <c r="AA21" s="123">
        <f ca="1">-'alloc_calcs(hide)'!AA7</f>
        <v>0</v>
      </c>
      <c r="AC21" s="123">
        <f ca="1">-'alloc_calcs(hide)'!AC7</f>
        <v>0</v>
      </c>
      <c r="AD21" s="123">
        <f ca="1">-'alloc_calcs(hide)'!AD7</f>
        <v>0</v>
      </c>
      <c r="AE21" s="123">
        <f ca="1">-'alloc_calcs(hide)'!AE7</f>
        <v>0</v>
      </c>
      <c r="AF21" s="123">
        <f ca="1">-'alloc_calcs(hide)'!AF7</f>
        <v>0</v>
      </c>
      <c r="AG21" s="123">
        <f ca="1">-'alloc_calcs(hide)'!AG7</f>
        <v>0</v>
      </c>
      <c r="AH21" s="123">
        <f ca="1">-'alloc_calcs(hide)'!AH7</f>
        <v>0</v>
      </c>
      <c r="AI21" s="123">
        <f ca="1">-'alloc_calcs(hide)'!AI7</f>
        <v>0</v>
      </c>
      <c r="AK21" s="123">
        <f ca="1">-'alloc_calcs(hide)'!AK7</f>
        <v>0</v>
      </c>
      <c r="AL21" s="123">
        <f ca="1">-'alloc_calcs(hide)'!AL7</f>
        <v>0</v>
      </c>
      <c r="AM21" s="123">
        <f ca="1">-'alloc_calcs(hide)'!AM7</f>
        <v>0</v>
      </c>
      <c r="AN21" s="123">
        <f ca="1">-'alloc_calcs(hide)'!AN7</f>
        <v>0</v>
      </c>
      <c r="AO21" s="123">
        <f ca="1">-'alloc_calcs(hide)'!AO7</f>
        <v>0</v>
      </c>
      <c r="AP21" s="123">
        <f ca="1">-'alloc_calcs(hide)'!AP7</f>
        <v>0</v>
      </c>
      <c r="AQ21" s="123">
        <f ca="1">-'alloc_calcs(hide)'!AQ7</f>
        <v>0</v>
      </c>
      <c r="AS21" s="123">
        <f ca="1">-'alloc_calcs(hide)'!AS7</f>
        <v>0</v>
      </c>
      <c r="AT21" s="123">
        <f ca="1">-'alloc_calcs(hide)'!AT7</f>
        <v>0</v>
      </c>
      <c r="AU21" s="123">
        <f ca="1">-'alloc_calcs(hide)'!AU7</f>
        <v>0</v>
      </c>
      <c r="AV21" s="123">
        <f ca="1">-'alloc_calcs(hide)'!AV7</f>
        <v>0</v>
      </c>
      <c r="AW21" s="123">
        <f ca="1">-'alloc_calcs(hide)'!AW7</f>
        <v>0</v>
      </c>
      <c r="AX21" s="123">
        <f ca="1">-'alloc_calcs(hide)'!AX7</f>
        <v>0</v>
      </c>
      <c r="AY21" s="123">
        <f ca="1">-'alloc_calcs(hide)'!AY7</f>
        <v>0</v>
      </c>
      <c r="BA21" s="123">
        <f ca="1">-'alloc_calcs(hide)'!BA7</f>
        <v>0</v>
      </c>
      <c r="BB21" s="123">
        <f ca="1">-'alloc_calcs(hide)'!BB7</f>
        <v>0</v>
      </c>
      <c r="BC21" s="123">
        <f ca="1">-'alloc_calcs(hide)'!BC7</f>
        <v>0</v>
      </c>
      <c r="BD21" s="123">
        <f ca="1">-'alloc_calcs(hide)'!BD7</f>
        <v>0</v>
      </c>
      <c r="BE21" s="123">
        <f ca="1">-'alloc_calcs(hide)'!BE7</f>
        <v>0</v>
      </c>
      <c r="BF21" s="123">
        <f ca="1">-'alloc_calcs(hide)'!BF7</f>
        <v>0</v>
      </c>
      <c r="BG21" s="123">
        <f ca="1">-'alloc_calcs(hide)'!BG7</f>
        <v>0</v>
      </c>
    </row>
    <row r="22" spans="1:59" x14ac:dyDescent="0.35">
      <c r="A22" t="s">
        <v>313</v>
      </c>
      <c r="E22" s="123">
        <f t="shared" ca="1" si="18"/>
        <v>0</v>
      </c>
      <c r="F22" s="123">
        <f t="shared" ca="1" si="19"/>
        <v>0</v>
      </c>
      <c r="G22" s="123">
        <f t="shared" ca="1" si="20"/>
        <v>0</v>
      </c>
      <c r="H22" s="123">
        <f t="shared" ca="1" si="21"/>
        <v>0</v>
      </c>
      <c r="I22" s="123">
        <f t="shared" ca="1" si="22"/>
        <v>0</v>
      </c>
      <c r="J22" s="123">
        <f t="shared" ca="1" si="23"/>
        <v>0</v>
      </c>
      <c r="K22" s="123">
        <f t="shared" ca="1" si="24"/>
        <v>0</v>
      </c>
      <c r="M22" s="123">
        <f ca="1">-'alloc_calcs(hide)'!M8</f>
        <v>0</v>
      </c>
      <c r="N22" s="123">
        <f ca="1">-'alloc_calcs(hide)'!N8</f>
        <v>0</v>
      </c>
      <c r="O22" s="123">
        <f ca="1">-'alloc_calcs(hide)'!O8</f>
        <v>0</v>
      </c>
      <c r="P22" s="123">
        <f ca="1">-'alloc_calcs(hide)'!P8</f>
        <v>0</v>
      </c>
      <c r="Q22" s="123">
        <f ca="1">-'alloc_calcs(hide)'!Q8</f>
        <v>0</v>
      </c>
      <c r="R22" s="123">
        <f ca="1">-'alloc_calcs(hide)'!R8</f>
        <v>0</v>
      </c>
      <c r="S22" s="123">
        <f ca="1">-'alloc_calcs(hide)'!S8</f>
        <v>0</v>
      </c>
      <c r="U22" s="123">
        <f ca="1">-'alloc_calcs(hide)'!U8</f>
        <v>0</v>
      </c>
      <c r="V22" s="123">
        <f ca="1">-'alloc_calcs(hide)'!V8</f>
        <v>0</v>
      </c>
      <c r="W22" s="123">
        <f ca="1">-'alloc_calcs(hide)'!W8</f>
        <v>0</v>
      </c>
      <c r="X22" s="123">
        <f ca="1">-'alloc_calcs(hide)'!X8</f>
        <v>0</v>
      </c>
      <c r="Y22" s="123">
        <f ca="1">-'alloc_calcs(hide)'!Y8</f>
        <v>0</v>
      </c>
      <c r="Z22" s="123">
        <f ca="1">-'alloc_calcs(hide)'!Z8</f>
        <v>0</v>
      </c>
      <c r="AA22" s="123">
        <f ca="1">-'alloc_calcs(hide)'!AA8</f>
        <v>0</v>
      </c>
      <c r="AC22" s="123">
        <f ca="1">-'alloc_calcs(hide)'!AC8</f>
        <v>0</v>
      </c>
      <c r="AD22" s="123">
        <f ca="1">-'alloc_calcs(hide)'!AD8</f>
        <v>0</v>
      </c>
      <c r="AE22" s="123">
        <f ca="1">-'alloc_calcs(hide)'!AE8</f>
        <v>0</v>
      </c>
      <c r="AF22" s="123">
        <f ca="1">-'alloc_calcs(hide)'!AF8</f>
        <v>0</v>
      </c>
      <c r="AG22" s="123">
        <f ca="1">-'alloc_calcs(hide)'!AG8</f>
        <v>0</v>
      </c>
      <c r="AH22" s="123">
        <f ca="1">-'alloc_calcs(hide)'!AH8</f>
        <v>0</v>
      </c>
      <c r="AI22" s="123">
        <f ca="1">-'alloc_calcs(hide)'!AI8</f>
        <v>0</v>
      </c>
      <c r="AK22" s="123">
        <f ca="1">-'alloc_calcs(hide)'!AK8</f>
        <v>0</v>
      </c>
      <c r="AL22" s="123">
        <f ca="1">-'alloc_calcs(hide)'!AL8</f>
        <v>0</v>
      </c>
      <c r="AM22" s="123">
        <f ca="1">-'alloc_calcs(hide)'!AM8</f>
        <v>0</v>
      </c>
      <c r="AN22" s="123">
        <f ca="1">-'alloc_calcs(hide)'!AN8</f>
        <v>0</v>
      </c>
      <c r="AO22" s="123">
        <f ca="1">-'alloc_calcs(hide)'!AO8</f>
        <v>0</v>
      </c>
      <c r="AP22" s="123">
        <f ca="1">-'alloc_calcs(hide)'!AP8</f>
        <v>0</v>
      </c>
      <c r="AQ22" s="123">
        <f ca="1">-'alloc_calcs(hide)'!AQ8</f>
        <v>0</v>
      </c>
      <c r="AS22" s="123">
        <f ca="1">-'alloc_calcs(hide)'!AS8</f>
        <v>0</v>
      </c>
      <c r="AT22" s="123">
        <f ca="1">-'alloc_calcs(hide)'!AT8</f>
        <v>0</v>
      </c>
      <c r="AU22" s="123">
        <f ca="1">-'alloc_calcs(hide)'!AU8</f>
        <v>0</v>
      </c>
      <c r="AV22" s="123">
        <f ca="1">-'alloc_calcs(hide)'!AV8</f>
        <v>0</v>
      </c>
      <c r="AW22" s="123">
        <f ca="1">-'alloc_calcs(hide)'!AW8</f>
        <v>0</v>
      </c>
      <c r="AX22" s="123">
        <f ca="1">-'alloc_calcs(hide)'!AX8</f>
        <v>0</v>
      </c>
      <c r="AY22" s="123">
        <f ca="1">-'alloc_calcs(hide)'!AY8</f>
        <v>0</v>
      </c>
      <c r="BA22" s="123">
        <f ca="1">-'alloc_calcs(hide)'!BA8</f>
        <v>0</v>
      </c>
      <c r="BB22" s="123">
        <f ca="1">-'alloc_calcs(hide)'!BB8</f>
        <v>0</v>
      </c>
      <c r="BC22" s="123">
        <f ca="1">-'alloc_calcs(hide)'!BC8</f>
        <v>0</v>
      </c>
      <c r="BD22" s="123">
        <f ca="1">-'alloc_calcs(hide)'!BD8</f>
        <v>0</v>
      </c>
      <c r="BE22" s="123">
        <f ca="1">-'alloc_calcs(hide)'!BE8</f>
        <v>0</v>
      </c>
      <c r="BF22" s="123">
        <f ca="1">-'alloc_calcs(hide)'!BF8</f>
        <v>0</v>
      </c>
      <c r="BG22" s="123">
        <f ca="1">-'alloc_calcs(hide)'!BG8</f>
        <v>0</v>
      </c>
    </row>
    <row r="23" spans="1:59" x14ac:dyDescent="0.35">
      <c r="A23" t="s">
        <v>314</v>
      </c>
      <c r="E23" s="123">
        <f t="shared" si="18"/>
        <v>0</v>
      </c>
      <c r="F23" s="123">
        <f t="shared" ca="1" si="19"/>
        <v>0</v>
      </c>
      <c r="G23" s="123">
        <f t="shared" ca="1" si="20"/>
        <v>0</v>
      </c>
      <c r="H23" s="123">
        <f t="shared" ca="1" si="21"/>
        <v>0</v>
      </c>
      <c r="I23" s="123">
        <f t="shared" ca="1" si="22"/>
        <v>0</v>
      </c>
      <c r="J23" s="123">
        <f t="shared" ca="1" si="23"/>
        <v>0</v>
      </c>
      <c r="K23" s="123">
        <f t="shared" ca="1" si="24"/>
        <v>0</v>
      </c>
      <c r="M23" s="123">
        <f>-'alloc_calcs(hide)'!M9</f>
        <v>0</v>
      </c>
      <c r="N23" s="123">
        <f ca="1">-'alloc_calcs(hide)'!N9</f>
        <v>0</v>
      </c>
      <c r="O23" s="123">
        <f ca="1">-'alloc_calcs(hide)'!O9</f>
        <v>0</v>
      </c>
      <c r="P23" s="123">
        <f ca="1">-'alloc_calcs(hide)'!P9</f>
        <v>0</v>
      </c>
      <c r="Q23" s="123">
        <f ca="1">-'alloc_calcs(hide)'!Q9</f>
        <v>0</v>
      </c>
      <c r="R23" s="123">
        <f ca="1">-'alloc_calcs(hide)'!R9</f>
        <v>0</v>
      </c>
      <c r="S23" s="123">
        <f ca="1">-'alloc_calcs(hide)'!S9</f>
        <v>0</v>
      </c>
      <c r="U23" s="123">
        <f>-'alloc_calcs(hide)'!U9</f>
        <v>0</v>
      </c>
      <c r="V23" s="123">
        <f ca="1">-'alloc_calcs(hide)'!V9</f>
        <v>0</v>
      </c>
      <c r="W23" s="123">
        <f ca="1">-'alloc_calcs(hide)'!W9</f>
        <v>0</v>
      </c>
      <c r="X23" s="123">
        <f ca="1">-'alloc_calcs(hide)'!X9</f>
        <v>0</v>
      </c>
      <c r="Y23" s="123">
        <f ca="1">-'alloc_calcs(hide)'!Y9</f>
        <v>0</v>
      </c>
      <c r="Z23" s="123">
        <f ca="1">-'alloc_calcs(hide)'!Z9</f>
        <v>0</v>
      </c>
      <c r="AA23" s="123">
        <f ca="1">-'alloc_calcs(hide)'!AA9</f>
        <v>0</v>
      </c>
      <c r="AC23" s="123">
        <f>-'alloc_calcs(hide)'!AC9</f>
        <v>0</v>
      </c>
      <c r="AD23" s="123">
        <f ca="1">-'alloc_calcs(hide)'!AD9</f>
        <v>0</v>
      </c>
      <c r="AE23" s="123">
        <f ca="1">-'alloc_calcs(hide)'!AE9</f>
        <v>0</v>
      </c>
      <c r="AF23" s="123">
        <f ca="1">-'alloc_calcs(hide)'!AF9</f>
        <v>0</v>
      </c>
      <c r="AG23" s="123">
        <f ca="1">-'alloc_calcs(hide)'!AG9</f>
        <v>0</v>
      </c>
      <c r="AH23" s="123">
        <f ca="1">-'alloc_calcs(hide)'!AH9</f>
        <v>0</v>
      </c>
      <c r="AI23" s="123">
        <f ca="1">-'alloc_calcs(hide)'!AI9</f>
        <v>0</v>
      </c>
      <c r="AK23" s="123">
        <f>-'alloc_calcs(hide)'!AK9</f>
        <v>0</v>
      </c>
      <c r="AL23" s="123">
        <f ca="1">-'alloc_calcs(hide)'!AL9</f>
        <v>0</v>
      </c>
      <c r="AM23" s="123">
        <f ca="1">-'alloc_calcs(hide)'!AM9</f>
        <v>0</v>
      </c>
      <c r="AN23" s="123">
        <f ca="1">-'alloc_calcs(hide)'!AN9</f>
        <v>0</v>
      </c>
      <c r="AO23" s="123">
        <f ca="1">-'alloc_calcs(hide)'!AO9</f>
        <v>0</v>
      </c>
      <c r="AP23" s="123">
        <f ca="1">-'alloc_calcs(hide)'!AP9</f>
        <v>0</v>
      </c>
      <c r="AQ23" s="123">
        <f ca="1">-'alloc_calcs(hide)'!AQ9</f>
        <v>0</v>
      </c>
      <c r="AS23" s="123">
        <f>-'alloc_calcs(hide)'!AS9</f>
        <v>0</v>
      </c>
      <c r="AT23" s="123">
        <f ca="1">-'alloc_calcs(hide)'!AT9</f>
        <v>0</v>
      </c>
      <c r="AU23" s="123">
        <f ca="1">-'alloc_calcs(hide)'!AU9</f>
        <v>0</v>
      </c>
      <c r="AV23" s="123">
        <f ca="1">-'alloc_calcs(hide)'!AV9</f>
        <v>0</v>
      </c>
      <c r="AW23" s="123">
        <f ca="1">-'alloc_calcs(hide)'!AW9</f>
        <v>0</v>
      </c>
      <c r="AX23" s="123">
        <f ca="1">-'alloc_calcs(hide)'!AX9</f>
        <v>0</v>
      </c>
      <c r="AY23" s="123">
        <f ca="1">-'alloc_calcs(hide)'!AY9</f>
        <v>0</v>
      </c>
      <c r="BA23" s="123">
        <f>-'alloc_calcs(hide)'!BA9</f>
        <v>0</v>
      </c>
      <c r="BB23" s="123">
        <f ca="1">-'alloc_calcs(hide)'!BB9</f>
        <v>0</v>
      </c>
      <c r="BC23" s="123">
        <f ca="1">-'alloc_calcs(hide)'!BC9</f>
        <v>0</v>
      </c>
      <c r="BD23" s="123">
        <f ca="1">-'alloc_calcs(hide)'!BD9</f>
        <v>0</v>
      </c>
      <c r="BE23" s="123">
        <f ca="1">-'alloc_calcs(hide)'!BE9</f>
        <v>0</v>
      </c>
      <c r="BF23" s="123">
        <f ca="1">-'alloc_calcs(hide)'!BF9</f>
        <v>0</v>
      </c>
      <c r="BG23" s="123">
        <f ca="1">-'alloc_calcs(hide)'!BG9</f>
        <v>0</v>
      </c>
    </row>
    <row r="24" spans="1:59" x14ac:dyDescent="0.35">
      <c r="A24" t="s">
        <v>315</v>
      </c>
      <c r="E24" s="123">
        <f t="shared" si="18"/>
        <v>0</v>
      </c>
      <c r="F24" s="123">
        <f t="shared" ca="1" si="19"/>
        <v>0</v>
      </c>
      <c r="G24" s="123">
        <f t="shared" ca="1" si="20"/>
        <v>0</v>
      </c>
      <c r="H24" s="123">
        <f t="shared" ca="1" si="21"/>
        <v>0</v>
      </c>
      <c r="I24" s="123">
        <f t="shared" ca="1" si="22"/>
        <v>0</v>
      </c>
      <c r="J24" s="123">
        <f t="shared" ca="1" si="23"/>
        <v>0</v>
      </c>
      <c r="K24" s="123">
        <f t="shared" ca="1" si="24"/>
        <v>0</v>
      </c>
      <c r="M24" s="123">
        <f>-'alloc_calcs(hide)'!M10</f>
        <v>0</v>
      </c>
      <c r="N24" s="123">
        <f ca="1">-'alloc_calcs(hide)'!N10</f>
        <v>0</v>
      </c>
      <c r="O24" s="123">
        <f ca="1">-'alloc_calcs(hide)'!O10</f>
        <v>0</v>
      </c>
      <c r="P24" s="123">
        <f ca="1">-'alloc_calcs(hide)'!P10</f>
        <v>0</v>
      </c>
      <c r="Q24" s="123">
        <f ca="1">-'alloc_calcs(hide)'!Q10</f>
        <v>0</v>
      </c>
      <c r="R24" s="123">
        <f ca="1">-'alloc_calcs(hide)'!R10</f>
        <v>0</v>
      </c>
      <c r="S24" s="123">
        <f ca="1">-'alloc_calcs(hide)'!S10</f>
        <v>0</v>
      </c>
      <c r="U24" s="123">
        <f>-'alloc_calcs(hide)'!U10</f>
        <v>0</v>
      </c>
      <c r="V24" s="123">
        <f ca="1">-'alloc_calcs(hide)'!V10</f>
        <v>0</v>
      </c>
      <c r="W24" s="123">
        <f ca="1">-'alloc_calcs(hide)'!W10</f>
        <v>0</v>
      </c>
      <c r="X24" s="123">
        <f ca="1">-'alloc_calcs(hide)'!X10</f>
        <v>0</v>
      </c>
      <c r="Y24" s="123">
        <f ca="1">-'alloc_calcs(hide)'!Y10</f>
        <v>0</v>
      </c>
      <c r="Z24" s="123">
        <f ca="1">-'alloc_calcs(hide)'!Z10</f>
        <v>0</v>
      </c>
      <c r="AA24" s="123">
        <f ca="1">-'alloc_calcs(hide)'!AA10</f>
        <v>0</v>
      </c>
      <c r="AC24" s="123">
        <f>-'alloc_calcs(hide)'!AC10</f>
        <v>0</v>
      </c>
      <c r="AD24" s="123">
        <f ca="1">-'alloc_calcs(hide)'!AD10</f>
        <v>0</v>
      </c>
      <c r="AE24" s="123">
        <f ca="1">-'alloc_calcs(hide)'!AE10</f>
        <v>0</v>
      </c>
      <c r="AF24" s="123">
        <f ca="1">-'alloc_calcs(hide)'!AF10</f>
        <v>0</v>
      </c>
      <c r="AG24" s="123">
        <f ca="1">-'alloc_calcs(hide)'!AG10</f>
        <v>0</v>
      </c>
      <c r="AH24" s="123">
        <f ca="1">-'alloc_calcs(hide)'!AH10</f>
        <v>0</v>
      </c>
      <c r="AI24" s="123">
        <f ca="1">-'alloc_calcs(hide)'!AI10</f>
        <v>0</v>
      </c>
      <c r="AK24" s="123">
        <f>-'alloc_calcs(hide)'!AK10</f>
        <v>0</v>
      </c>
      <c r="AL24" s="123">
        <f ca="1">-'alloc_calcs(hide)'!AL10</f>
        <v>0</v>
      </c>
      <c r="AM24" s="123">
        <f ca="1">-'alloc_calcs(hide)'!AM10</f>
        <v>0</v>
      </c>
      <c r="AN24" s="123">
        <f ca="1">-'alloc_calcs(hide)'!AN10</f>
        <v>0</v>
      </c>
      <c r="AO24" s="123">
        <f ca="1">-'alloc_calcs(hide)'!AO10</f>
        <v>0</v>
      </c>
      <c r="AP24" s="123">
        <f ca="1">-'alloc_calcs(hide)'!AP10</f>
        <v>0</v>
      </c>
      <c r="AQ24" s="123">
        <f ca="1">-'alloc_calcs(hide)'!AQ10</f>
        <v>0</v>
      </c>
      <c r="AS24" s="123">
        <f>-'alloc_calcs(hide)'!AS10</f>
        <v>0</v>
      </c>
      <c r="AT24" s="123">
        <f ca="1">-'alloc_calcs(hide)'!AT10</f>
        <v>0</v>
      </c>
      <c r="AU24" s="123">
        <f ca="1">-'alloc_calcs(hide)'!AU10</f>
        <v>0</v>
      </c>
      <c r="AV24" s="123">
        <f ca="1">-'alloc_calcs(hide)'!AV10</f>
        <v>0</v>
      </c>
      <c r="AW24" s="123">
        <f ca="1">-'alloc_calcs(hide)'!AW10</f>
        <v>0</v>
      </c>
      <c r="AX24" s="123">
        <f ca="1">-'alloc_calcs(hide)'!AX10</f>
        <v>0</v>
      </c>
      <c r="AY24" s="123">
        <f ca="1">-'alloc_calcs(hide)'!AY10</f>
        <v>0</v>
      </c>
      <c r="BA24" s="123">
        <f>-'alloc_calcs(hide)'!BA10</f>
        <v>0</v>
      </c>
      <c r="BB24" s="123">
        <f ca="1">-'alloc_calcs(hide)'!BB10</f>
        <v>0</v>
      </c>
      <c r="BC24" s="123">
        <f ca="1">-'alloc_calcs(hide)'!BC10</f>
        <v>0</v>
      </c>
      <c r="BD24" s="123">
        <f ca="1">-'alloc_calcs(hide)'!BD10</f>
        <v>0</v>
      </c>
      <c r="BE24" s="123">
        <f ca="1">-'alloc_calcs(hide)'!BE10</f>
        <v>0</v>
      </c>
      <c r="BF24" s="123">
        <f ca="1">-'alloc_calcs(hide)'!BF10</f>
        <v>0</v>
      </c>
      <c r="BG24" s="123">
        <f ca="1">-'alloc_calcs(hide)'!BG10</f>
        <v>0</v>
      </c>
    </row>
    <row r="25" spans="1:59" x14ac:dyDescent="0.35">
      <c r="A25" t="s">
        <v>316</v>
      </c>
      <c r="E25" s="123">
        <f t="shared" si="18"/>
        <v>0</v>
      </c>
      <c r="F25" s="123">
        <f t="shared" ca="1" si="19"/>
        <v>0</v>
      </c>
      <c r="G25" s="123">
        <f t="shared" ca="1" si="20"/>
        <v>0</v>
      </c>
      <c r="H25" s="123">
        <f t="shared" ca="1" si="21"/>
        <v>0</v>
      </c>
      <c r="I25" s="123">
        <f t="shared" ca="1" si="22"/>
        <v>0</v>
      </c>
      <c r="J25" s="123">
        <f t="shared" ca="1" si="23"/>
        <v>0</v>
      </c>
      <c r="K25" s="123">
        <f t="shared" ca="1" si="24"/>
        <v>0</v>
      </c>
      <c r="M25" s="123">
        <f>-'alloc_calcs(hide)'!M11</f>
        <v>0</v>
      </c>
      <c r="N25" s="123">
        <f ca="1">-'alloc_calcs(hide)'!N11</f>
        <v>0</v>
      </c>
      <c r="O25" s="123">
        <f ca="1">-'alloc_calcs(hide)'!O11</f>
        <v>0</v>
      </c>
      <c r="P25" s="123">
        <f ca="1">-'alloc_calcs(hide)'!P11</f>
        <v>0</v>
      </c>
      <c r="Q25" s="123">
        <f ca="1">-'alloc_calcs(hide)'!Q11</f>
        <v>0</v>
      </c>
      <c r="R25" s="123">
        <f ca="1">-'alloc_calcs(hide)'!R11</f>
        <v>0</v>
      </c>
      <c r="S25" s="123">
        <f ca="1">-'alloc_calcs(hide)'!S11</f>
        <v>0</v>
      </c>
      <c r="U25" s="123">
        <f>-'alloc_calcs(hide)'!U11</f>
        <v>0</v>
      </c>
      <c r="V25" s="123">
        <f ca="1">-'alloc_calcs(hide)'!V11</f>
        <v>0</v>
      </c>
      <c r="W25" s="123">
        <f ca="1">-'alloc_calcs(hide)'!W11</f>
        <v>0</v>
      </c>
      <c r="X25" s="123">
        <f ca="1">-'alloc_calcs(hide)'!X11</f>
        <v>0</v>
      </c>
      <c r="Y25" s="123">
        <f ca="1">-'alloc_calcs(hide)'!Y11</f>
        <v>0</v>
      </c>
      <c r="Z25" s="123">
        <f ca="1">-'alloc_calcs(hide)'!Z11</f>
        <v>0</v>
      </c>
      <c r="AA25" s="123">
        <f ca="1">-'alloc_calcs(hide)'!AA11</f>
        <v>0</v>
      </c>
      <c r="AC25" s="123">
        <f>-'alloc_calcs(hide)'!AC11</f>
        <v>0</v>
      </c>
      <c r="AD25" s="123">
        <f ca="1">-'alloc_calcs(hide)'!AD11</f>
        <v>0</v>
      </c>
      <c r="AE25" s="123">
        <f ca="1">-'alloc_calcs(hide)'!AE11</f>
        <v>0</v>
      </c>
      <c r="AF25" s="123">
        <f ca="1">-'alloc_calcs(hide)'!AF11</f>
        <v>0</v>
      </c>
      <c r="AG25" s="123">
        <f ca="1">-'alloc_calcs(hide)'!AG11</f>
        <v>0</v>
      </c>
      <c r="AH25" s="123">
        <f ca="1">-'alloc_calcs(hide)'!AH11</f>
        <v>0</v>
      </c>
      <c r="AI25" s="123">
        <f ca="1">-'alloc_calcs(hide)'!AI11</f>
        <v>0</v>
      </c>
      <c r="AK25" s="123">
        <f>-'alloc_calcs(hide)'!AK11</f>
        <v>0</v>
      </c>
      <c r="AL25" s="123">
        <f ca="1">-'alloc_calcs(hide)'!AL11</f>
        <v>0</v>
      </c>
      <c r="AM25" s="123">
        <f ca="1">-'alloc_calcs(hide)'!AM11</f>
        <v>0</v>
      </c>
      <c r="AN25" s="123">
        <f ca="1">-'alloc_calcs(hide)'!AN11</f>
        <v>0</v>
      </c>
      <c r="AO25" s="123">
        <f ca="1">-'alloc_calcs(hide)'!AO11</f>
        <v>0</v>
      </c>
      <c r="AP25" s="123">
        <f ca="1">-'alloc_calcs(hide)'!AP11</f>
        <v>0</v>
      </c>
      <c r="AQ25" s="123">
        <f ca="1">-'alloc_calcs(hide)'!AQ11</f>
        <v>0</v>
      </c>
      <c r="AS25" s="123">
        <f>-'alloc_calcs(hide)'!AS11</f>
        <v>0</v>
      </c>
      <c r="AT25" s="123">
        <f ca="1">-'alloc_calcs(hide)'!AT11</f>
        <v>0</v>
      </c>
      <c r="AU25" s="123">
        <f ca="1">-'alloc_calcs(hide)'!AU11</f>
        <v>0</v>
      </c>
      <c r="AV25" s="123">
        <f ca="1">-'alloc_calcs(hide)'!AV11</f>
        <v>0</v>
      </c>
      <c r="AW25" s="123">
        <f ca="1">-'alloc_calcs(hide)'!AW11</f>
        <v>0</v>
      </c>
      <c r="AX25" s="123">
        <f ca="1">-'alloc_calcs(hide)'!AX11</f>
        <v>0</v>
      </c>
      <c r="AY25" s="123">
        <f ca="1">-'alloc_calcs(hide)'!AY11</f>
        <v>0</v>
      </c>
      <c r="BA25" s="123">
        <f>-'alloc_calcs(hide)'!BA11</f>
        <v>0</v>
      </c>
      <c r="BB25" s="123">
        <f ca="1">-'alloc_calcs(hide)'!BB11</f>
        <v>0</v>
      </c>
      <c r="BC25" s="123">
        <f ca="1">-'alloc_calcs(hide)'!BC11</f>
        <v>0</v>
      </c>
      <c r="BD25" s="123">
        <f ca="1">-'alloc_calcs(hide)'!BD11</f>
        <v>0</v>
      </c>
      <c r="BE25" s="123">
        <f ca="1">-'alloc_calcs(hide)'!BE11</f>
        <v>0</v>
      </c>
      <c r="BF25" s="123">
        <f ca="1">-'alloc_calcs(hide)'!BF11</f>
        <v>0</v>
      </c>
      <c r="BG25" s="123">
        <f ca="1">-'alloc_calcs(hide)'!BG11</f>
        <v>0</v>
      </c>
    </row>
    <row r="26" spans="1:59" x14ac:dyDescent="0.35">
      <c r="A26" t="s">
        <v>306</v>
      </c>
      <c r="E26" s="123">
        <f t="shared" si="18"/>
        <v>0</v>
      </c>
      <c r="F26" s="123">
        <f t="shared" si="19"/>
        <v>0</v>
      </c>
      <c r="G26" s="123">
        <f t="shared" si="20"/>
        <v>0</v>
      </c>
      <c r="H26" s="123">
        <f t="shared" si="21"/>
        <v>0</v>
      </c>
      <c r="I26" s="123">
        <f t="shared" si="22"/>
        <v>0</v>
      </c>
      <c r="J26" s="123">
        <f t="shared" si="23"/>
        <v>0</v>
      </c>
      <c r="K26" s="123">
        <f t="shared" si="24"/>
        <v>0</v>
      </c>
      <c r="M26" s="123">
        <f>manual_inputs!M18</f>
        <v>0</v>
      </c>
      <c r="N26" s="123">
        <f>manual_inputs!N18</f>
        <v>0</v>
      </c>
      <c r="O26" s="123">
        <f>manual_inputs!O18</f>
        <v>0</v>
      </c>
      <c r="P26" s="123">
        <f>manual_inputs!P18</f>
        <v>0</v>
      </c>
      <c r="Q26" s="123">
        <f>manual_inputs!Q18</f>
        <v>0</v>
      </c>
      <c r="R26" s="123">
        <f>manual_inputs!R18</f>
        <v>0</v>
      </c>
      <c r="S26" s="123">
        <f>manual_inputs!S18</f>
        <v>0</v>
      </c>
      <c r="U26" s="123">
        <f>manual_inputs!U18</f>
        <v>0</v>
      </c>
      <c r="V26" s="123">
        <f>manual_inputs!V18</f>
        <v>0</v>
      </c>
      <c r="W26" s="123">
        <f>manual_inputs!W18</f>
        <v>0</v>
      </c>
      <c r="X26" s="123">
        <f>manual_inputs!X18</f>
        <v>0</v>
      </c>
      <c r="Y26" s="123">
        <f>manual_inputs!Y18</f>
        <v>0</v>
      </c>
      <c r="Z26" s="123">
        <f>manual_inputs!Z18</f>
        <v>0</v>
      </c>
      <c r="AA26" s="123">
        <f>manual_inputs!AA18</f>
        <v>0</v>
      </c>
      <c r="AC26" s="123">
        <f>manual_inputs!AC18</f>
        <v>0</v>
      </c>
      <c r="AD26" s="123">
        <f>manual_inputs!AD18</f>
        <v>0</v>
      </c>
      <c r="AE26" s="123">
        <f>manual_inputs!AE18</f>
        <v>0</v>
      </c>
      <c r="AF26" s="123">
        <f>manual_inputs!AF18</f>
        <v>0</v>
      </c>
      <c r="AG26" s="123">
        <f>manual_inputs!AG18</f>
        <v>0</v>
      </c>
      <c r="AH26" s="123">
        <f>manual_inputs!AH18</f>
        <v>0</v>
      </c>
      <c r="AI26" s="123">
        <f>manual_inputs!AI18</f>
        <v>0</v>
      </c>
      <c r="AK26" s="123">
        <f>manual_inputs!AK18</f>
        <v>0</v>
      </c>
      <c r="AL26" s="123">
        <f>manual_inputs!AL18</f>
        <v>0</v>
      </c>
      <c r="AM26" s="123">
        <f>manual_inputs!AM18</f>
        <v>0</v>
      </c>
      <c r="AN26" s="123">
        <f>manual_inputs!AN18</f>
        <v>0</v>
      </c>
      <c r="AO26" s="123">
        <f>manual_inputs!AO18</f>
        <v>0</v>
      </c>
      <c r="AP26" s="123">
        <f>manual_inputs!AP18</f>
        <v>0</v>
      </c>
      <c r="AQ26" s="123">
        <f>manual_inputs!AQ18</f>
        <v>0</v>
      </c>
      <c r="AS26" s="123">
        <f>manual_inputs!AS18</f>
        <v>0</v>
      </c>
      <c r="AT26" s="123">
        <f>manual_inputs!AT18</f>
        <v>0</v>
      </c>
      <c r="AU26" s="123">
        <f>manual_inputs!AU18</f>
        <v>0</v>
      </c>
      <c r="AV26" s="123">
        <f>manual_inputs!AV18</f>
        <v>0</v>
      </c>
      <c r="AW26" s="123">
        <f>manual_inputs!AW18</f>
        <v>0</v>
      </c>
      <c r="AX26" s="123">
        <f>manual_inputs!AX18</f>
        <v>0</v>
      </c>
      <c r="AY26" s="123">
        <f>manual_inputs!AY18</f>
        <v>0</v>
      </c>
      <c r="BA26" s="123">
        <f>manual_inputs!BA18</f>
        <v>0</v>
      </c>
      <c r="BB26" s="123">
        <f>manual_inputs!BB18</f>
        <v>0</v>
      </c>
      <c r="BC26" s="123">
        <f>manual_inputs!BC18</f>
        <v>0</v>
      </c>
      <c r="BD26" s="123">
        <f>manual_inputs!BD18</f>
        <v>0</v>
      </c>
      <c r="BE26" s="123">
        <f>manual_inputs!BE18</f>
        <v>0</v>
      </c>
      <c r="BF26" s="123">
        <f>manual_inputs!BF18</f>
        <v>0</v>
      </c>
      <c r="BG26" s="123">
        <f>manual_inputs!BG18</f>
        <v>0</v>
      </c>
    </row>
    <row r="27" spans="1:59" x14ac:dyDescent="0.35">
      <c r="A27" t="s">
        <v>305</v>
      </c>
      <c r="E27" s="123">
        <f t="shared" si="18"/>
        <v>0</v>
      </c>
      <c r="F27" s="123">
        <f t="shared" si="19"/>
        <v>0</v>
      </c>
      <c r="G27" s="123">
        <f t="shared" si="20"/>
        <v>0</v>
      </c>
      <c r="H27" s="123">
        <f t="shared" si="21"/>
        <v>0</v>
      </c>
      <c r="I27" s="123">
        <f t="shared" si="22"/>
        <v>0</v>
      </c>
      <c r="J27" s="123">
        <f t="shared" si="23"/>
        <v>0</v>
      </c>
      <c r="K27" s="123">
        <f t="shared" si="24"/>
        <v>0</v>
      </c>
      <c r="M27" s="123">
        <f>manual_inputs!M19</f>
        <v>0</v>
      </c>
      <c r="N27" s="123">
        <f>manual_inputs!N19</f>
        <v>0</v>
      </c>
      <c r="O27" s="123">
        <f>manual_inputs!O19</f>
        <v>0</v>
      </c>
      <c r="P27" s="123">
        <f>manual_inputs!P19</f>
        <v>0</v>
      </c>
      <c r="Q27" s="123">
        <f>manual_inputs!Q19</f>
        <v>0</v>
      </c>
      <c r="R27" s="123">
        <f>manual_inputs!R19</f>
        <v>0</v>
      </c>
      <c r="S27" s="123">
        <f>manual_inputs!S19</f>
        <v>0</v>
      </c>
      <c r="U27" s="123">
        <f>manual_inputs!U19</f>
        <v>0</v>
      </c>
      <c r="V27" s="123">
        <f>manual_inputs!V19</f>
        <v>0</v>
      </c>
      <c r="W27" s="123">
        <f>manual_inputs!W19</f>
        <v>0</v>
      </c>
      <c r="X27" s="123">
        <f>manual_inputs!X19</f>
        <v>0</v>
      </c>
      <c r="Y27" s="123">
        <f>manual_inputs!Y19</f>
        <v>0</v>
      </c>
      <c r="Z27" s="123">
        <f>manual_inputs!Z19</f>
        <v>0</v>
      </c>
      <c r="AA27" s="123">
        <f>manual_inputs!AA19</f>
        <v>0</v>
      </c>
      <c r="AC27" s="123">
        <f>manual_inputs!AC19</f>
        <v>0</v>
      </c>
      <c r="AD27" s="123">
        <f>manual_inputs!AD19</f>
        <v>0</v>
      </c>
      <c r="AE27" s="123">
        <f>manual_inputs!AE19</f>
        <v>0</v>
      </c>
      <c r="AF27" s="123">
        <f>manual_inputs!AF19</f>
        <v>0</v>
      </c>
      <c r="AG27" s="123">
        <f>manual_inputs!AG19</f>
        <v>0</v>
      </c>
      <c r="AH27" s="123">
        <f>manual_inputs!AH19</f>
        <v>0</v>
      </c>
      <c r="AI27" s="123">
        <f>manual_inputs!AI19</f>
        <v>0</v>
      </c>
      <c r="AK27" s="123">
        <f>manual_inputs!AK19</f>
        <v>0</v>
      </c>
      <c r="AL27" s="123">
        <f>manual_inputs!AL19</f>
        <v>0</v>
      </c>
      <c r="AM27" s="123">
        <f>manual_inputs!AM19</f>
        <v>0</v>
      </c>
      <c r="AN27" s="123">
        <f>manual_inputs!AN19</f>
        <v>0</v>
      </c>
      <c r="AO27" s="123">
        <f>manual_inputs!AO19</f>
        <v>0</v>
      </c>
      <c r="AP27" s="123">
        <f>manual_inputs!AP19</f>
        <v>0</v>
      </c>
      <c r="AQ27" s="123">
        <f>manual_inputs!AQ19</f>
        <v>0</v>
      </c>
      <c r="AS27" s="123">
        <f>manual_inputs!AS19</f>
        <v>0</v>
      </c>
      <c r="AT27" s="123">
        <f>manual_inputs!AT19</f>
        <v>0</v>
      </c>
      <c r="AU27" s="123">
        <f>manual_inputs!AU19</f>
        <v>0</v>
      </c>
      <c r="AV27" s="123">
        <f>manual_inputs!AV19</f>
        <v>0</v>
      </c>
      <c r="AW27" s="123">
        <f>manual_inputs!AW19</f>
        <v>0</v>
      </c>
      <c r="AX27" s="123">
        <f>manual_inputs!AX19</f>
        <v>0</v>
      </c>
      <c r="AY27" s="123">
        <f>manual_inputs!AY19</f>
        <v>0</v>
      </c>
      <c r="BA27" s="123">
        <f>manual_inputs!BA19</f>
        <v>0</v>
      </c>
      <c r="BB27" s="123">
        <f>manual_inputs!BB19</f>
        <v>0</v>
      </c>
      <c r="BC27" s="123">
        <f>manual_inputs!BC19</f>
        <v>0</v>
      </c>
      <c r="BD27" s="123">
        <f>manual_inputs!BD19</f>
        <v>0</v>
      </c>
      <c r="BE27" s="123">
        <f>manual_inputs!BE19</f>
        <v>0</v>
      </c>
      <c r="BF27" s="123">
        <f>manual_inputs!BF19</f>
        <v>0</v>
      </c>
      <c r="BG27" s="123">
        <f>manual_inputs!BG19</f>
        <v>0</v>
      </c>
    </row>
    <row r="28" spans="1:59" x14ac:dyDescent="0.35">
      <c r="A28" t="s">
        <v>303</v>
      </c>
      <c r="E28" s="123">
        <f t="shared" si="18"/>
        <v>0</v>
      </c>
      <c r="F28" s="123">
        <f t="shared" si="19"/>
        <v>0</v>
      </c>
      <c r="G28" s="123">
        <f t="shared" si="20"/>
        <v>0</v>
      </c>
      <c r="H28" s="123">
        <f t="shared" si="21"/>
        <v>0</v>
      </c>
      <c r="I28" s="123">
        <f t="shared" si="22"/>
        <v>0</v>
      </c>
      <c r="J28" s="123">
        <f t="shared" si="23"/>
        <v>0</v>
      </c>
      <c r="K28" s="123">
        <f t="shared" si="24"/>
        <v>0</v>
      </c>
      <c r="M28" s="123">
        <f>SUM(manual_inputs!M15:M17)</f>
        <v>0</v>
      </c>
      <c r="N28" s="123">
        <f>SUM(manual_inputs!N15:N17)</f>
        <v>0</v>
      </c>
      <c r="O28" s="123">
        <f>SUM(manual_inputs!O15:O17)</f>
        <v>0</v>
      </c>
      <c r="P28" s="123">
        <f>SUM(manual_inputs!P15:P17)</f>
        <v>0</v>
      </c>
      <c r="Q28" s="123">
        <f>SUM(manual_inputs!Q15:Q17)</f>
        <v>0</v>
      </c>
      <c r="R28" s="123">
        <f>SUM(manual_inputs!R15:R17)</f>
        <v>0</v>
      </c>
      <c r="S28" s="123">
        <f>SUM(manual_inputs!S15:S17)</f>
        <v>0</v>
      </c>
      <c r="U28" s="123">
        <f>SUM(manual_inputs!U15:U17)</f>
        <v>0</v>
      </c>
      <c r="V28" s="123">
        <f>SUM(manual_inputs!V15:V17)</f>
        <v>0</v>
      </c>
      <c r="W28" s="123">
        <f>SUM(manual_inputs!W15:W17)</f>
        <v>0</v>
      </c>
      <c r="X28" s="123">
        <f>SUM(manual_inputs!X15:X17)</f>
        <v>0</v>
      </c>
      <c r="Y28" s="123">
        <f>SUM(manual_inputs!Y15:Y17)</f>
        <v>0</v>
      </c>
      <c r="Z28" s="123">
        <f>SUM(manual_inputs!Z15:Z17)</f>
        <v>0</v>
      </c>
      <c r="AA28" s="123">
        <f>SUM(manual_inputs!AA15:AA17)</f>
        <v>0</v>
      </c>
      <c r="AC28" s="123">
        <f>SUM(manual_inputs!AC15:AC17)</f>
        <v>0</v>
      </c>
      <c r="AD28" s="123">
        <f>SUM(manual_inputs!AD15:AD17)</f>
        <v>0</v>
      </c>
      <c r="AE28" s="123">
        <f>SUM(manual_inputs!AE15:AE17)</f>
        <v>0</v>
      </c>
      <c r="AF28" s="123">
        <f>SUM(manual_inputs!AF15:AF17)</f>
        <v>0</v>
      </c>
      <c r="AG28" s="123">
        <f>SUM(manual_inputs!AG15:AG17)</f>
        <v>0</v>
      </c>
      <c r="AH28" s="123">
        <f>SUM(manual_inputs!AH15:AH17)</f>
        <v>0</v>
      </c>
      <c r="AI28" s="123">
        <f>SUM(manual_inputs!AI15:AI17)</f>
        <v>0</v>
      </c>
      <c r="AK28" s="123">
        <f>SUM(manual_inputs!AK15:AK17)</f>
        <v>0</v>
      </c>
      <c r="AL28" s="123">
        <f>SUM(manual_inputs!AL15:AL17)</f>
        <v>0</v>
      </c>
      <c r="AM28" s="123">
        <f>SUM(manual_inputs!AM15:AM17)</f>
        <v>0</v>
      </c>
      <c r="AN28" s="123">
        <f>SUM(manual_inputs!AN15:AN17)</f>
        <v>0</v>
      </c>
      <c r="AO28" s="123">
        <f>SUM(manual_inputs!AO15:AO17)</f>
        <v>0</v>
      </c>
      <c r="AP28" s="123">
        <f>SUM(manual_inputs!AP15:AP17)</f>
        <v>0</v>
      </c>
      <c r="AQ28" s="123">
        <f>SUM(manual_inputs!AQ15:AQ17)</f>
        <v>0</v>
      </c>
      <c r="AS28" s="123">
        <f>SUM(manual_inputs!AS15:AS17)</f>
        <v>0</v>
      </c>
      <c r="AT28" s="123">
        <f>SUM(manual_inputs!AT15:AT17)</f>
        <v>0</v>
      </c>
      <c r="AU28" s="123">
        <f>SUM(manual_inputs!AU15:AU17)</f>
        <v>0</v>
      </c>
      <c r="AV28" s="123">
        <f>SUM(manual_inputs!AV15:AV17)</f>
        <v>0</v>
      </c>
      <c r="AW28" s="123">
        <f>SUM(manual_inputs!AW15:AW17)</f>
        <v>0</v>
      </c>
      <c r="AX28" s="123">
        <f>SUM(manual_inputs!AX15:AX17)</f>
        <v>0</v>
      </c>
      <c r="AY28" s="123">
        <f>SUM(manual_inputs!AY15:AY17)</f>
        <v>0</v>
      </c>
      <c r="BA28" s="123">
        <f>SUM(manual_inputs!BA15:BA17)</f>
        <v>0</v>
      </c>
      <c r="BB28" s="123">
        <f>SUM(manual_inputs!BB15:BB17)</f>
        <v>0</v>
      </c>
      <c r="BC28" s="123">
        <f>SUM(manual_inputs!BC15:BC17)</f>
        <v>0</v>
      </c>
      <c r="BD28" s="123">
        <f>SUM(manual_inputs!BD15:BD17)</f>
        <v>0</v>
      </c>
      <c r="BE28" s="123">
        <f>SUM(manual_inputs!BE15:BE17)</f>
        <v>0</v>
      </c>
      <c r="BF28" s="123">
        <f>SUM(manual_inputs!BF15:BF17)</f>
        <v>0</v>
      </c>
      <c r="BG28" s="123">
        <f>SUM(manual_inputs!BG15:BG17)</f>
        <v>0</v>
      </c>
    </row>
    <row r="29" spans="1:59" x14ac:dyDescent="0.35">
      <c r="A29" t="s">
        <v>304</v>
      </c>
      <c r="E29" s="123">
        <f t="shared" si="18"/>
        <v>0</v>
      </c>
      <c r="F29" s="123">
        <f t="shared" si="19"/>
        <v>0</v>
      </c>
      <c r="G29" s="123">
        <f t="shared" si="20"/>
        <v>0</v>
      </c>
      <c r="H29" s="123">
        <f t="shared" si="21"/>
        <v>0</v>
      </c>
      <c r="I29" s="123">
        <f t="shared" si="22"/>
        <v>0</v>
      </c>
      <c r="J29" s="123">
        <f t="shared" si="23"/>
        <v>0</v>
      </c>
      <c r="K29" s="123">
        <f t="shared" si="24"/>
        <v>0</v>
      </c>
      <c r="M29" s="123">
        <f>SUM(manual_inputs!M20:M22)</f>
        <v>0</v>
      </c>
      <c r="N29" s="123">
        <f>SUM(manual_inputs!N20:N22)</f>
        <v>0</v>
      </c>
      <c r="O29" s="123">
        <f>SUM(manual_inputs!O20:O22)</f>
        <v>0</v>
      </c>
      <c r="P29" s="123">
        <f>SUM(manual_inputs!P20:P22)</f>
        <v>0</v>
      </c>
      <c r="Q29" s="123">
        <f>SUM(manual_inputs!Q20:Q22)</f>
        <v>0</v>
      </c>
      <c r="R29" s="123">
        <f>SUM(manual_inputs!R20:R22)</f>
        <v>0</v>
      </c>
      <c r="S29" s="123">
        <f>SUM(manual_inputs!S20:S22)</f>
        <v>0</v>
      </c>
      <c r="U29" s="123">
        <f>SUM(manual_inputs!U20:U22)</f>
        <v>0</v>
      </c>
      <c r="V29" s="123">
        <f>SUM(manual_inputs!V20:V22)</f>
        <v>0</v>
      </c>
      <c r="W29" s="123">
        <f>SUM(manual_inputs!W20:W22)</f>
        <v>0</v>
      </c>
      <c r="X29" s="123">
        <f>SUM(manual_inputs!X20:X22)</f>
        <v>0</v>
      </c>
      <c r="Y29" s="123">
        <f>SUM(manual_inputs!Y20:Y22)</f>
        <v>0</v>
      </c>
      <c r="Z29" s="123">
        <f>SUM(manual_inputs!Z20:Z22)</f>
        <v>0</v>
      </c>
      <c r="AA29" s="123">
        <f>SUM(manual_inputs!AA20:AA22)</f>
        <v>0</v>
      </c>
      <c r="AC29" s="123">
        <f>SUM(manual_inputs!AC20:AC22)</f>
        <v>0</v>
      </c>
      <c r="AD29" s="123">
        <f>SUM(manual_inputs!AD20:AD22)</f>
        <v>0</v>
      </c>
      <c r="AE29" s="123">
        <f>SUM(manual_inputs!AE20:AE22)</f>
        <v>0</v>
      </c>
      <c r="AF29" s="123">
        <f>SUM(manual_inputs!AF20:AF22)</f>
        <v>0</v>
      </c>
      <c r="AG29" s="123">
        <f>SUM(manual_inputs!AG20:AG22)</f>
        <v>0</v>
      </c>
      <c r="AH29" s="123">
        <f>SUM(manual_inputs!AH20:AH22)</f>
        <v>0</v>
      </c>
      <c r="AI29" s="123">
        <f>SUM(manual_inputs!AI20:AI22)</f>
        <v>0</v>
      </c>
      <c r="AK29" s="123">
        <f>SUM(manual_inputs!AK20:AK22)</f>
        <v>0</v>
      </c>
      <c r="AL29" s="123">
        <f>SUM(manual_inputs!AL20:AL22)</f>
        <v>0</v>
      </c>
      <c r="AM29" s="123">
        <f>SUM(manual_inputs!AM20:AM22)</f>
        <v>0</v>
      </c>
      <c r="AN29" s="123">
        <f>SUM(manual_inputs!AN20:AN22)</f>
        <v>0</v>
      </c>
      <c r="AO29" s="123">
        <f>SUM(manual_inputs!AO20:AO22)</f>
        <v>0</v>
      </c>
      <c r="AP29" s="123">
        <f>SUM(manual_inputs!AP20:AP22)</f>
        <v>0</v>
      </c>
      <c r="AQ29" s="123">
        <f>SUM(manual_inputs!AQ20:AQ22)</f>
        <v>0</v>
      </c>
      <c r="AS29" s="123">
        <f>SUM(manual_inputs!AS20:AS22)</f>
        <v>0</v>
      </c>
      <c r="AT29" s="123">
        <f>SUM(manual_inputs!AT20:AT22)</f>
        <v>0</v>
      </c>
      <c r="AU29" s="123">
        <f>SUM(manual_inputs!AU20:AU22)</f>
        <v>0</v>
      </c>
      <c r="AV29" s="123">
        <f>SUM(manual_inputs!AV20:AV22)</f>
        <v>0</v>
      </c>
      <c r="AW29" s="123">
        <f>SUM(manual_inputs!AW20:AW22)</f>
        <v>0</v>
      </c>
      <c r="AX29" s="123">
        <f>SUM(manual_inputs!AX20:AX22)</f>
        <v>0</v>
      </c>
      <c r="AY29" s="123">
        <f>SUM(manual_inputs!AY20:AY22)</f>
        <v>0</v>
      </c>
      <c r="BA29" s="123">
        <f>SUM(manual_inputs!BA20:BA22)</f>
        <v>0</v>
      </c>
      <c r="BB29" s="123">
        <f>SUM(manual_inputs!BB20:BB22)</f>
        <v>0</v>
      </c>
      <c r="BC29" s="123">
        <f>SUM(manual_inputs!BC20:BC22)</f>
        <v>0</v>
      </c>
      <c r="BD29" s="123">
        <f>SUM(manual_inputs!BD20:BD22)</f>
        <v>0</v>
      </c>
      <c r="BE29" s="123">
        <f>SUM(manual_inputs!BE20:BE22)</f>
        <v>0</v>
      </c>
      <c r="BF29" s="123">
        <f>SUM(manual_inputs!BF20:BF22)</f>
        <v>0</v>
      </c>
      <c r="BG29" s="123">
        <f>SUM(manual_inputs!BG20:BG22)</f>
        <v>0</v>
      </c>
    </row>
    <row r="30" spans="1:59" x14ac:dyDescent="0.35">
      <c r="A30" s="93" t="s">
        <v>294</v>
      </c>
      <c r="E30" s="124">
        <f t="shared" ref="E30:K30" ca="1" si="31">SUM(E17:E29)</f>
        <v>0</v>
      </c>
      <c r="F30" s="124">
        <f t="shared" ca="1" si="31"/>
        <v>0</v>
      </c>
      <c r="G30" s="124">
        <f t="shared" ca="1" si="31"/>
        <v>0</v>
      </c>
      <c r="H30" s="124">
        <f t="shared" ca="1" si="31"/>
        <v>0</v>
      </c>
      <c r="I30" s="124">
        <f t="shared" ca="1" si="31"/>
        <v>0</v>
      </c>
      <c r="J30" s="124">
        <f t="shared" ca="1" si="31"/>
        <v>0</v>
      </c>
      <c r="K30" s="124">
        <f t="shared" ca="1" si="31"/>
        <v>0</v>
      </c>
      <c r="M30" s="124">
        <f t="shared" ref="M30:S30" ca="1" si="32">SUM(M17:M29)</f>
        <v>0</v>
      </c>
      <c r="N30" s="124">
        <f t="shared" ca="1" si="32"/>
        <v>0</v>
      </c>
      <c r="O30" s="124">
        <f t="shared" ca="1" si="32"/>
        <v>0</v>
      </c>
      <c r="P30" s="124">
        <f t="shared" ca="1" si="32"/>
        <v>0</v>
      </c>
      <c r="Q30" s="124">
        <f t="shared" ca="1" si="32"/>
        <v>0</v>
      </c>
      <c r="R30" s="124">
        <f t="shared" ca="1" si="32"/>
        <v>0</v>
      </c>
      <c r="S30" s="124">
        <f t="shared" ca="1" si="32"/>
        <v>0</v>
      </c>
      <c r="U30" s="124">
        <f t="shared" ref="U30:AA30" ca="1" si="33">SUM(U17:U29)</f>
        <v>0</v>
      </c>
      <c r="V30" s="124">
        <f t="shared" ca="1" si="33"/>
        <v>0</v>
      </c>
      <c r="W30" s="124">
        <f t="shared" ca="1" si="33"/>
        <v>0</v>
      </c>
      <c r="X30" s="124">
        <f t="shared" ca="1" si="33"/>
        <v>0</v>
      </c>
      <c r="Y30" s="124">
        <f t="shared" ca="1" si="33"/>
        <v>0</v>
      </c>
      <c r="Z30" s="124">
        <f t="shared" ca="1" si="33"/>
        <v>0</v>
      </c>
      <c r="AA30" s="124">
        <f t="shared" ca="1" si="33"/>
        <v>0</v>
      </c>
      <c r="AC30" s="124">
        <f t="shared" ref="AC30:AI30" ca="1" si="34">SUM(AC17:AC29)</f>
        <v>0</v>
      </c>
      <c r="AD30" s="124">
        <f t="shared" ca="1" si="34"/>
        <v>0</v>
      </c>
      <c r="AE30" s="124">
        <f t="shared" ca="1" si="34"/>
        <v>0</v>
      </c>
      <c r="AF30" s="124">
        <f t="shared" ca="1" si="34"/>
        <v>0</v>
      </c>
      <c r="AG30" s="124">
        <f t="shared" ca="1" si="34"/>
        <v>0</v>
      </c>
      <c r="AH30" s="124">
        <f t="shared" ca="1" si="34"/>
        <v>0</v>
      </c>
      <c r="AI30" s="124">
        <f t="shared" ca="1" si="34"/>
        <v>0</v>
      </c>
      <c r="AK30" s="124">
        <f t="shared" ref="AK30:AQ30" ca="1" si="35">SUM(AK17:AK29)</f>
        <v>0</v>
      </c>
      <c r="AL30" s="124">
        <f t="shared" ca="1" si="35"/>
        <v>0</v>
      </c>
      <c r="AM30" s="124">
        <f t="shared" ca="1" si="35"/>
        <v>0</v>
      </c>
      <c r="AN30" s="124">
        <f t="shared" ca="1" si="35"/>
        <v>0</v>
      </c>
      <c r="AO30" s="124">
        <f t="shared" ca="1" si="35"/>
        <v>0</v>
      </c>
      <c r="AP30" s="124">
        <f t="shared" ca="1" si="35"/>
        <v>0</v>
      </c>
      <c r="AQ30" s="124">
        <f t="shared" ca="1" si="35"/>
        <v>0</v>
      </c>
      <c r="AS30" s="124">
        <f t="shared" ref="AS30:AY30" ca="1" si="36">SUM(AS17:AS29)</f>
        <v>0</v>
      </c>
      <c r="AT30" s="124">
        <f t="shared" ca="1" si="36"/>
        <v>0</v>
      </c>
      <c r="AU30" s="124">
        <f t="shared" ca="1" si="36"/>
        <v>0</v>
      </c>
      <c r="AV30" s="124">
        <f t="shared" ca="1" si="36"/>
        <v>0</v>
      </c>
      <c r="AW30" s="124">
        <f t="shared" ca="1" si="36"/>
        <v>0</v>
      </c>
      <c r="AX30" s="124">
        <f t="shared" ca="1" si="36"/>
        <v>0</v>
      </c>
      <c r="AY30" s="124">
        <f t="shared" ca="1" si="36"/>
        <v>0</v>
      </c>
      <c r="BA30" s="124">
        <f t="shared" ref="BA30:BG30" ca="1" si="37">SUM(BA17:BA29)</f>
        <v>0</v>
      </c>
      <c r="BB30" s="124">
        <f t="shared" ca="1" si="37"/>
        <v>0</v>
      </c>
      <c r="BC30" s="124">
        <f t="shared" ca="1" si="37"/>
        <v>0</v>
      </c>
      <c r="BD30" s="124">
        <f t="shared" ca="1" si="37"/>
        <v>0</v>
      </c>
      <c r="BE30" s="124">
        <f t="shared" ca="1" si="37"/>
        <v>0</v>
      </c>
      <c r="BF30" s="124">
        <f t="shared" ca="1" si="37"/>
        <v>0</v>
      </c>
      <c r="BG30" s="124">
        <f t="shared" ca="1" si="37"/>
        <v>0</v>
      </c>
    </row>
    <row r="32" spans="1:59" x14ac:dyDescent="0.35">
      <c r="A32" s="93" t="s">
        <v>295</v>
      </c>
      <c r="E32" s="126">
        <f t="shared" ref="E32:K32" ca="1" si="38">E14+E30</f>
        <v>0</v>
      </c>
      <c r="F32" s="126">
        <f t="shared" ca="1" si="38"/>
        <v>0</v>
      </c>
      <c r="G32" s="126">
        <f t="shared" ca="1" si="38"/>
        <v>0</v>
      </c>
      <c r="H32" s="126">
        <f t="shared" ca="1" si="38"/>
        <v>0</v>
      </c>
      <c r="I32" s="126">
        <f t="shared" ca="1" si="38"/>
        <v>0</v>
      </c>
      <c r="J32" s="126">
        <f t="shared" ca="1" si="38"/>
        <v>0</v>
      </c>
      <c r="K32" s="126">
        <f t="shared" ca="1" si="38"/>
        <v>0</v>
      </c>
      <c r="M32" s="126">
        <f t="shared" ref="M32:S32" ca="1" si="39">M14+M30</f>
        <v>0</v>
      </c>
      <c r="N32" s="126">
        <f t="shared" ca="1" si="39"/>
        <v>0</v>
      </c>
      <c r="O32" s="126">
        <f t="shared" ca="1" si="39"/>
        <v>0</v>
      </c>
      <c r="P32" s="126">
        <f t="shared" ca="1" si="39"/>
        <v>0</v>
      </c>
      <c r="Q32" s="126">
        <f t="shared" ca="1" si="39"/>
        <v>0</v>
      </c>
      <c r="R32" s="126">
        <f t="shared" ca="1" si="39"/>
        <v>0</v>
      </c>
      <c r="S32" s="126">
        <f t="shared" ca="1" si="39"/>
        <v>0</v>
      </c>
      <c r="U32" s="126">
        <f t="shared" ref="U32:AA32" ca="1" si="40">U14+U30</f>
        <v>0</v>
      </c>
      <c r="V32" s="126">
        <f t="shared" ca="1" si="40"/>
        <v>0</v>
      </c>
      <c r="W32" s="126">
        <f t="shared" ca="1" si="40"/>
        <v>0</v>
      </c>
      <c r="X32" s="126">
        <f t="shared" ca="1" si="40"/>
        <v>0</v>
      </c>
      <c r="Y32" s="126">
        <f t="shared" ca="1" si="40"/>
        <v>0</v>
      </c>
      <c r="Z32" s="126">
        <f t="shared" ca="1" si="40"/>
        <v>0</v>
      </c>
      <c r="AA32" s="126">
        <f t="shared" ca="1" si="40"/>
        <v>0</v>
      </c>
      <c r="AC32" s="126">
        <f t="shared" ref="AC32:AI32" ca="1" si="41">AC14+AC30</f>
        <v>0</v>
      </c>
      <c r="AD32" s="126">
        <f t="shared" ca="1" si="41"/>
        <v>0</v>
      </c>
      <c r="AE32" s="126">
        <f t="shared" ca="1" si="41"/>
        <v>0</v>
      </c>
      <c r="AF32" s="126">
        <f t="shared" ca="1" si="41"/>
        <v>0</v>
      </c>
      <c r="AG32" s="126">
        <f t="shared" ca="1" si="41"/>
        <v>0</v>
      </c>
      <c r="AH32" s="126">
        <f t="shared" ca="1" si="41"/>
        <v>0</v>
      </c>
      <c r="AI32" s="126">
        <f t="shared" ca="1" si="41"/>
        <v>0</v>
      </c>
      <c r="AK32" s="126">
        <f t="shared" ref="AK32:AQ32" ca="1" si="42">AK14+AK30</f>
        <v>0</v>
      </c>
      <c r="AL32" s="126">
        <f t="shared" ca="1" si="42"/>
        <v>0</v>
      </c>
      <c r="AM32" s="126">
        <f t="shared" ca="1" si="42"/>
        <v>0</v>
      </c>
      <c r="AN32" s="126">
        <f t="shared" ca="1" si="42"/>
        <v>0</v>
      </c>
      <c r="AO32" s="126">
        <f t="shared" ca="1" si="42"/>
        <v>0</v>
      </c>
      <c r="AP32" s="126">
        <f t="shared" ca="1" si="42"/>
        <v>0</v>
      </c>
      <c r="AQ32" s="126">
        <f t="shared" ca="1" si="42"/>
        <v>0</v>
      </c>
      <c r="AS32" s="126">
        <f t="shared" ref="AS32:AY32" ca="1" si="43">AS14+AS30</f>
        <v>0</v>
      </c>
      <c r="AT32" s="126">
        <f t="shared" ca="1" si="43"/>
        <v>0</v>
      </c>
      <c r="AU32" s="126">
        <f t="shared" ca="1" si="43"/>
        <v>0</v>
      </c>
      <c r="AV32" s="126">
        <f t="shared" ca="1" si="43"/>
        <v>0</v>
      </c>
      <c r="AW32" s="126">
        <f t="shared" ca="1" si="43"/>
        <v>0</v>
      </c>
      <c r="AX32" s="126">
        <f t="shared" ca="1" si="43"/>
        <v>0</v>
      </c>
      <c r="AY32" s="126">
        <f t="shared" ca="1" si="43"/>
        <v>0</v>
      </c>
      <c r="BA32" s="126">
        <f t="shared" ref="BA32:BG32" ca="1" si="44">BA14+BA30</f>
        <v>0</v>
      </c>
      <c r="BB32" s="126">
        <f t="shared" ca="1" si="44"/>
        <v>0</v>
      </c>
      <c r="BC32" s="126">
        <f t="shared" ca="1" si="44"/>
        <v>0</v>
      </c>
      <c r="BD32" s="126">
        <f t="shared" ca="1" si="44"/>
        <v>0</v>
      </c>
      <c r="BE32" s="126">
        <f t="shared" ca="1" si="44"/>
        <v>0</v>
      </c>
      <c r="BF32" s="126">
        <f t="shared" ca="1" si="44"/>
        <v>0</v>
      </c>
      <c r="BG32" s="126">
        <f t="shared" ca="1" si="44"/>
        <v>0</v>
      </c>
    </row>
    <row r="33" spans="1:59" x14ac:dyDescent="0.35">
      <c r="A33" s="28" t="s">
        <v>296</v>
      </c>
      <c r="E33" s="127">
        <f t="shared" ref="E33:K33" ca="1" si="45">IFERROR(E32/E14,0)</f>
        <v>0</v>
      </c>
      <c r="F33" s="127">
        <f t="shared" ca="1" si="45"/>
        <v>0</v>
      </c>
      <c r="G33" s="127">
        <f t="shared" ca="1" si="45"/>
        <v>0</v>
      </c>
      <c r="H33" s="127">
        <f t="shared" ca="1" si="45"/>
        <v>0</v>
      </c>
      <c r="I33" s="127">
        <f t="shared" ca="1" si="45"/>
        <v>0</v>
      </c>
      <c r="J33" s="127">
        <f t="shared" ca="1" si="45"/>
        <v>0</v>
      </c>
      <c r="K33" s="127">
        <f t="shared" ca="1" si="45"/>
        <v>0</v>
      </c>
      <c r="M33" s="127">
        <f t="shared" ref="M33:S33" ca="1" si="46">IFERROR(M32/M14,0)</f>
        <v>0</v>
      </c>
      <c r="N33" s="127">
        <f t="shared" ca="1" si="46"/>
        <v>0</v>
      </c>
      <c r="O33" s="127">
        <f t="shared" ca="1" si="46"/>
        <v>0</v>
      </c>
      <c r="P33" s="127">
        <f t="shared" ca="1" si="46"/>
        <v>0</v>
      </c>
      <c r="Q33" s="127">
        <f t="shared" ca="1" si="46"/>
        <v>0</v>
      </c>
      <c r="R33" s="127">
        <f t="shared" ca="1" si="46"/>
        <v>0</v>
      </c>
      <c r="S33" s="127">
        <f t="shared" ca="1" si="46"/>
        <v>0</v>
      </c>
      <c r="U33" s="127">
        <f t="shared" ref="U33:AA33" ca="1" si="47">IFERROR(U32/U14,0)</f>
        <v>0</v>
      </c>
      <c r="V33" s="127">
        <f t="shared" ca="1" si="47"/>
        <v>0</v>
      </c>
      <c r="W33" s="127">
        <f t="shared" ca="1" si="47"/>
        <v>0</v>
      </c>
      <c r="X33" s="127">
        <f t="shared" ca="1" si="47"/>
        <v>0</v>
      </c>
      <c r="Y33" s="127">
        <f t="shared" ca="1" si="47"/>
        <v>0</v>
      </c>
      <c r="Z33" s="127">
        <f t="shared" ca="1" si="47"/>
        <v>0</v>
      </c>
      <c r="AA33" s="127">
        <f t="shared" ca="1" si="47"/>
        <v>0</v>
      </c>
      <c r="AC33" s="127">
        <f t="shared" ref="AC33:AI33" ca="1" si="48">IFERROR(AC32/AC14,0)</f>
        <v>0</v>
      </c>
      <c r="AD33" s="127">
        <f t="shared" ca="1" si="48"/>
        <v>0</v>
      </c>
      <c r="AE33" s="127">
        <f t="shared" ca="1" si="48"/>
        <v>0</v>
      </c>
      <c r="AF33" s="127">
        <f t="shared" ca="1" si="48"/>
        <v>0</v>
      </c>
      <c r="AG33" s="127">
        <f t="shared" ca="1" si="48"/>
        <v>0</v>
      </c>
      <c r="AH33" s="127">
        <f t="shared" ca="1" si="48"/>
        <v>0</v>
      </c>
      <c r="AI33" s="127">
        <f t="shared" ca="1" si="48"/>
        <v>0</v>
      </c>
      <c r="AK33" s="127">
        <f t="shared" ref="AK33:AQ33" ca="1" si="49">IFERROR(AK32/AK14,0)</f>
        <v>0</v>
      </c>
      <c r="AL33" s="127">
        <f t="shared" ca="1" si="49"/>
        <v>0</v>
      </c>
      <c r="AM33" s="127">
        <f t="shared" ca="1" si="49"/>
        <v>0</v>
      </c>
      <c r="AN33" s="127">
        <f t="shared" ca="1" si="49"/>
        <v>0</v>
      </c>
      <c r="AO33" s="127">
        <f t="shared" ca="1" si="49"/>
        <v>0</v>
      </c>
      <c r="AP33" s="127">
        <f t="shared" ca="1" si="49"/>
        <v>0</v>
      </c>
      <c r="AQ33" s="127">
        <f t="shared" ca="1" si="49"/>
        <v>0</v>
      </c>
      <c r="AS33" s="127">
        <f t="shared" ref="AS33:AY33" ca="1" si="50">IFERROR(AS32/AS14,0)</f>
        <v>0</v>
      </c>
      <c r="AT33" s="127">
        <f t="shared" ca="1" si="50"/>
        <v>0</v>
      </c>
      <c r="AU33" s="127">
        <f t="shared" ca="1" si="50"/>
        <v>0</v>
      </c>
      <c r="AV33" s="127">
        <f t="shared" ca="1" si="50"/>
        <v>0</v>
      </c>
      <c r="AW33" s="127">
        <f t="shared" ca="1" si="50"/>
        <v>0</v>
      </c>
      <c r="AX33" s="127">
        <f t="shared" ca="1" si="50"/>
        <v>0</v>
      </c>
      <c r="AY33" s="127">
        <f t="shared" ca="1" si="50"/>
        <v>0</v>
      </c>
      <c r="BA33" s="127">
        <f t="shared" ref="BA33:BG33" ca="1" si="51">IFERROR(BA32/BA14,0)</f>
        <v>0</v>
      </c>
      <c r="BB33" s="127">
        <f t="shared" ca="1" si="51"/>
        <v>0</v>
      </c>
      <c r="BC33" s="127">
        <f t="shared" ca="1" si="51"/>
        <v>0</v>
      </c>
      <c r="BD33" s="127">
        <f t="shared" ca="1" si="51"/>
        <v>0</v>
      </c>
      <c r="BE33" s="127">
        <f t="shared" ca="1" si="51"/>
        <v>0</v>
      </c>
      <c r="BF33" s="127">
        <f t="shared" ca="1" si="51"/>
        <v>0</v>
      </c>
      <c r="BG33" s="127">
        <f t="shared" ca="1" si="51"/>
        <v>0</v>
      </c>
    </row>
    <row r="35" spans="1:59" x14ac:dyDescent="0.35">
      <c r="A35" s="93" t="s">
        <v>297</v>
      </c>
      <c r="E35" s="126">
        <f ca="1">SUM($E32:E32)</f>
        <v>0</v>
      </c>
      <c r="F35" s="126">
        <f ca="1">SUM($E32:F32)</f>
        <v>0</v>
      </c>
      <c r="G35" s="126">
        <f ca="1">SUM($E32:G32)</f>
        <v>0</v>
      </c>
      <c r="H35" s="126">
        <f ca="1">SUM($E32:H32)</f>
        <v>0</v>
      </c>
      <c r="I35" s="126">
        <f ca="1">SUM($E32:I32)</f>
        <v>0</v>
      </c>
      <c r="J35" s="126">
        <f ca="1">SUM($E32:J32)</f>
        <v>0</v>
      </c>
      <c r="K35" s="126">
        <f ca="1">SUM($E32:K32)</f>
        <v>0</v>
      </c>
      <c r="M35" s="126">
        <f ca="1">SUM($M32:M32)</f>
        <v>0</v>
      </c>
      <c r="N35" s="126">
        <f ca="1">SUM($M32:N32)</f>
        <v>0</v>
      </c>
      <c r="O35" s="126">
        <f ca="1">SUM($M32:O32)</f>
        <v>0</v>
      </c>
      <c r="P35" s="126">
        <f ca="1">SUM($M32:P32)</f>
        <v>0</v>
      </c>
      <c r="Q35" s="126">
        <f ca="1">SUM($M32:Q32)</f>
        <v>0</v>
      </c>
      <c r="R35" s="126">
        <f ca="1">SUM($M32:R32)</f>
        <v>0</v>
      </c>
      <c r="S35" s="126">
        <f ca="1">SUM($M32:S32)</f>
        <v>0</v>
      </c>
      <c r="U35" s="126">
        <f ca="1">SUM($U32:U32)</f>
        <v>0</v>
      </c>
      <c r="V35" s="126">
        <f ca="1">SUM($U32:V32)</f>
        <v>0</v>
      </c>
      <c r="W35" s="126">
        <f ca="1">SUM($U32:W32)</f>
        <v>0</v>
      </c>
      <c r="X35" s="126">
        <f ca="1">SUM($U32:X32)</f>
        <v>0</v>
      </c>
      <c r="Y35" s="126">
        <f ca="1">SUM($U32:Y32)</f>
        <v>0</v>
      </c>
      <c r="Z35" s="126">
        <f ca="1">SUM($U32:Z32)</f>
        <v>0</v>
      </c>
      <c r="AA35" s="126">
        <f ca="1">SUM($U32:AA32)</f>
        <v>0</v>
      </c>
      <c r="AC35" s="126">
        <f ca="1">SUM($AC32:AC32)</f>
        <v>0</v>
      </c>
      <c r="AD35" s="126">
        <f ca="1">SUM($AC32:AD32)</f>
        <v>0</v>
      </c>
      <c r="AE35" s="126">
        <f ca="1">SUM($AC32:AE32)</f>
        <v>0</v>
      </c>
      <c r="AF35" s="126">
        <f ca="1">SUM($AC32:AF32)</f>
        <v>0</v>
      </c>
      <c r="AG35" s="126">
        <f ca="1">SUM($AC32:AG32)</f>
        <v>0</v>
      </c>
      <c r="AH35" s="126">
        <f ca="1">SUM($AC32:AH32)</f>
        <v>0</v>
      </c>
      <c r="AI35" s="126">
        <f ca="1">SUM($AC32:AI32)</f>
        <v>0</v>
      </c>
      <c r="AK35" s="126">
        <f ca="1">SUM($AK32:AK32)</f>
        <v>0</v>
      </c>
      <c r="AL35" s="126">
        <f ca="1">SUM($AK32:AL32)</f>
        <v>0</v>
      </c>
      <c r="AM35" s="126">
        <f ca="1">SUM($AK32:AM32)</f>
        <v>0</v>
      </c>
      <c r="AN35" s="126">
        <f ca="1">SUM($AK32:AN32)</f>
        <v>0</v>
      </c>
      <c r="AO35" s="126">
        <f ca="1">SUM($AK32:AO32)</f>
        <v>0</v>
      </c>
      <c r="AP35" s="126">
        <f ca="1">SUM($AK32:AP32)</f>
        <v>0</v>
      </c>
      <c r="AQ35" s="126">
        <f ca="1">SUM($AK32:AQ32)</f>
        <v>0</v>
      </c>
      <c r="AS35" s="126">
        <f ca="1">SUM($AS32:AS32)</f>
        <v>0</v>
      </c>
      <c r="AT35" s="126">
        <f ca="1">SUM($AS32:AT32)</f>
        <v>0</v>
      </c>
      <c r="AU35" s="126">
        <f ca="1">SUM($AS32:AU32)</f>
        <v>0</v>
      </c>
      <c r="AV35" s="126">
        <f ca="1">SUM($AS32:AV32)</f>
        <v>0</v>
      </c>
      <c r="AW35" s="126">
        <f ca="1">SUM($AS32:AW32)</f>
        <v>0</v>
      </c>
      <c r="AX35" s="126">
        <f ca="1">SUM($AS32:AX32)</f>
        <v>0</v>
      </c>
      <c r="AY35" s="126">
        <f ca="1">SUM($AS32:AY32)</f>
        <v>0</v>
      </c>
      <c r="BA35" s="126">
        <f ca="1">SUM($BA32:BA32)</f>
        <v>0</v>
      </c>
      <c r="BB35" s="126">
        <f ca="1">SUM($BA32:BB32)</f>
        <v>0</v>
      </c>
      <c r="BC35" s="126">
        <f ca="1">SUM($BA32:BC32)</f>
        <v>0</v>
      </c>
      <c r="BD35" s="126">
        <f ca="1">SUM($BA32:BD32)</f>
        <v>0</v>
      </c>
      <c r="BE35" s="126">
        <f ca="1">SUM($BA32:BE32)</f>
        <v>0</v>
      </c>
      <c r="BF35" s="126">
        <f ca="1">SUM($BA32:BF32)</f>
        <v>0</v>
      </c>
      <c r="BG35" s="126">
        <f ca="1">SUM($BA32:BG32)</f>
        <v>0</v>
      </c>
    </row>
    <row r="36" spans="1:59" x14ac:dyDescent="0.35">
      <c r="A36" s="28" t="s">
        <v>296</v>
      </c>
      <c r="E36" s="127">
        <f ca="1">IFERROR(E35/SUM($E14:E14),0)</f>
        <v>0</v>
      </c>
      <c r="F36" s="127">
        <f ca="1">IFERROR(F35/SUM($E14:F14),0)</f>
        <v>0</v>
      </c>
      <c r="G36" s="127">
        <f ca="1">IFERROR(G35/SUM($E14:G14),0)</f>
        <v>0</v>
      </c>
      <c r="H36" s="127">
        <f ca="1">IFERROR(H35/SUM($E14:H14),0)</f>
        <v>0</v>
      </c>
      <c r="I36" s="127">
        <f ca="1">IFERROR(I35/SUM($E14:I14),0)</f>
        <v>0</v>
      </c>
      <c r="J36" s="127">
        <f ca="1">IFERROR(J35/SUM($E14:J14),0)</f>
        <v>0</v>
      </c>
      <c r="K36" s="127">
        <f ca="1">IFERROR(K35/SUM($E14:K14),0)</f>
        <v>0</v>
      </c>
      <c r="M36" s="127">
        <f ca="1">IFERROR(M35/SUM($M14:M14),0)</f>
        <v>0</v>
      </c>
      <c r="N36" s="127">
        <f ca="1">IFERROR(N35/SUM($M14:N14),0)</f>
        <v>0</v>
      </c>
      <c r="O36" s="127">
        <f ca="1">IFERROR(O35/SUM($M14:O14),0)</f>
        <v>0</v>
      </c>
      <c r="P36" s="127">
        <f ca="1">IFERROR(P35/SUM($M14:P14),0)</f>
        <v>0</v>
      </c>
      <c r="Q36" s="127">
        <f ca="1">IFERROR(Q35/SUM($M14:Q14),0)</f>
        <v>0</v>
      </c>
      <c r="R36" s="127">
        <f ca="1">IFERROR(R35/SUM($M14:R14),0)</f>
        <v>0</v>
      </c>
      <c r="S36" s="127">
        <f ca="1">IFERROR(S35/SUM($M14:S14),0)</f>
        <v>0</v>
      </c>
      <c r="U36" s="127">
        <f ca="1">IFERROR(U35/SUM($U14:U14),0)</f>
        <v>0</v>
      </c>
      <c r="V36" s="127">
        <f ca="1">IFERROR(V35/SUM($U14:V14),0)</f>
        <v>0</v>
      </c>
      <c r="W36" s="127">
        <f ca="1">IFERROR(W35/SUM($U14:W14),0)</f>
        <v>0</v>
      </c>
      <c r="X36" s="127">
        <f ca="1">IFERROR(X35/SUM($U14:X14),0)</f>
        <v>0</v>
      </c>
      <c r="Y36" s="127">
        <f ca="1">IFERROR(Y35/SUM($U14:Y14),0)</f>
        <v>0</v>
      </c>
      <c r="Z36" s="127">
        <f ca="1">IFERROR(Z35/SUM($U14:Z14),0)</f>
        <v>0</v>
      </c>
      <c r="AA36" s="127">
        <f ca="1">IFERROR(AA35/SUM($U14:AA14),0)</f>
        <v>0</v>
      </c>
      <c r="AC36" s="127">
        <f ca="1">IFERROR(AC35/SUM($AC14:AC14),0)</f>
        <v>0</v>
      </c>
      <c r="AD36" s="127">
        <f ca="1">IFERROR(AD35/SUM($AC14:AD14),0)</f>
        <v>0</v>
      </c>
      <c r="AE36" s="127">
        <f ca="1">IFERROR(AE35/SUM($AC14:AE14),0)</f>
        <v>0</v>
      </c>
      <c r="AF36" s="127">
        <f ca="1">IFERROR(AF35/SUM($AC14:AF14),0)</f>
        <v>0</v>
      </c>
      <c r="AG36" s="127">
        <f ca="1">IFERROR(AG35/SUM($AC14:AG14),0)</f>
        <v>0</v>
      </c>
      <c r="AH36" s="127">
        <f ca="1">IFERROR(AH35/SUM($AC14:AH14),0)</f>
        <v>0</v>
      </c>
      <c r="AI36" s="127">
        <f ca="1">IFERROR(AI35/SUM($AC14:AI14),0)</f>
        <v>0</v>
      </c>
      <c r="AK36" s="127">
        <f ca="1">IFERROR(AK35/SUM($AK14:AK14),0)</f>
        <v>0</v>
      </c>
      <c r="AL36" s="127">
        <f ca="1">IFERROR(AL35/SUM($AK14:AL14),0)</f>
        <v>0</v>
      </c>
      <c r="AM36" s="127">
        <f ca="1">IFERROR(AM35/SUM($AK14:AM14),0)</f>
        <v>0</v>
      </c>
      <c r="AN36" s="127">
        <f ca="1">IFERROR(AN35/SUM($AK14:AN14),0)</f>
        <v>0</v>
      </c>
      <c r="AO36" s="127">
        <f ca="1">IFERROR(AO35/SUM($AK14:AO14),0)</f>
        <v>0</v>
      </c>
      <c r="AP36" s="127">
        <f ca="1">IFERROR(AP35/SUM($AK14:AP14),0)</f>
        <v>0</v>
      </c>
      <c r="AQ36" s="127">
        <f ca="1">IFERROR(AQ35/SUM($AK14:AQ14),0)</f>
        <v>0</v>
      </c>
      <c r="AS36" s="127">
        <f ca="1">IFERROR(AS35/SUM($AS14:AS14),0)</f>
        <v>0</v>
      </c>
      <c r="AT36" s="127">
        <f ca="1">IFERROR(AT35/SUM($AS14:AT14),0)</f>
        <v>0</v>
      </c>
      <c r="AU36" s="127">
        <f ca="1">IFERROR(AU35/SUM($AS14:AU14),0)</f>
        <v>0</v>
      </c>
      <c r="AV36" s="127">
        <f ca="1">IFERROR(AV35/SUM($AS14:AV14),0)</f>
        <v>0</v>
      </c>
      <c r="AW36" s="127">
        <f ca="1">IFERROR(AW35/SUM($AS14:AW14),0)</f>
        <v>0</v>
      </c>
      <c r="AX36" s="127">
        <f ca="1">IFERROR(AX35/SUM($AS14:AX14),0)</f>
        <v>0</v>
      </c>
      <c r="AY36" s="127">
        <f ca="1">IFERROR(AY35/SUM($AS14:AY14),0)</f>
        <v>0</v>
      </c>
      <c r="BA36" s="127">
        <f ca="1">IFERROR(BA35/SUM($BA14:BA14),0)</f>
        <v>0</v>
      </c>
      <c r="BB36" s="127">
        <f ca="1">IFERROR(BB35/SUM($BA14:BB14),0)</f>
        <v>0</v>
      </c>
      <c r="BC36" s="127">
        <f ca="1">IFERROR(BC35/SUM($BA14:BC14),0)</f>
        <v>0</v>
      </c>
      <c r="BD36" s="127">
        <f ca="1">IFERROR(BD35/SUM($BA14:BD14),0)</f>
        <v>0</v>
      </c>
      <c r="BE36" s="127">
        <f ca="1">IFERROR(BE35/SUM($BA14:BE14),0)</f>
        <v>0</v>
      </c>
      <c r="BF36" s="127">
        <f ca="1">IFERROR(BF35/SUM($BA14:BF14),0)</f>
        <v>0</v>
      </c>
      <c r="BG36" s="127">
        <f ca="1">IFERROR(BG35/SUM($BA14:BG14),0)</f>
        <v>0</v>
      </c>
    </row>
    <row r="38" spans="1:59" x14ac:dyDescent="0.35">
      <c r="A38" s="128" t="s">
        <v>563</v>
      </c>
      <c r="B38" s="3"/>
      <c r="C38" s="3"/>
      <c r="D38" s="3"/>
      <c r="E38" s="129"/>
      <c r="F38" s="129"/>
      <c r="G38" s="129"/>
      <c r="H38" s="129"/>
      <c r="I38" s="129"/>
      <c r="J38" s="129"/>
      <c r="K38" s="130">
        <f>IFERROR(HLOOKUP(prog_header!$C$6,cost_rates!$AD$3:$AM$8,5,FALSE),0)</f>
        <v>0.72886009095569415</v>
      </c>
      <c r="M38" s="129"/>
      <c r="N38" s="129"/>
      <c r="O38" s="129"/>
      <c r="P38" s="129"/>
      <c r="Q38" s="129"/>
      <c r="R38" s="129"/>
      <c r="S38" s="130">
        <f>HLOOKUP(M$3,cost_rates!$AD$3:$AM$8,5,FALSE)</f>
        <v>0.72886009095569415</v>
      </c>
      <c r="U38" s="129"/>
      <c r="V38" s="129"/>
      <c r="W38" s="129"/>
      <c r="X38" s="129"/>
      <c r="Y38" s="129"/>
      <c r="Z38" s="129"/>
      <c r="AA38" s="130">
        <f>HLOOKUP(U$3,cost_rates!$AD$3:$AM$8,5,FALSE)</f>
        <v>0.6547399261079252</v>
      </c>
      <c r="AC38" s="129"/>
      <c r="AD38" s="129"/>
      <c r="AE38" s="129"/>
      <c r="AF38" s="129"/>
      <c r="AG38" s="129"/>
      <c r="AH38" s="129"/>
      <c r="AI38" s="130">
        <f>HLOOKUP(AC$3,cost_rates!$AD$3:$AM$8,5,FALSE)</f>
        <v>0.64728724653183067</v>
      </c>
      <c r="AK38" s="129"/>
      <c r="AL38" s="129"/>
      <c r="AM38" s="129"/>
      <c r="AN38" s="129"/>
      <c r="AO38" s="129"/>
      <c r="AP38" s="129"/>
      <c r="AQ38" s="130">
        <f>HLOOKUP(AK$3,cost_rates!$AD$3:$AM$8,5,FALSE)</f>
        <v>0.70791585189678119</v>
      </c>
      <c r="AS38" s="129"/>
      <c r="AT38" s="129"/>
      <c r="AU38" s="129"/>
      <c r="AV38" s="129"/>
      <c r="AW38" s="129"/>
      <c r="AX38" s="129"/>
      <c r="AY38" s="130">
        <f>HLOOKUP(AS$3,cost_rates!$AD$3:$AM$8,5,FALSE)</f>
        <v>0.65765868296821284</v>
      </c>
      <c r="BA38" s="129"/>
      <c r="BB38" s="129"/>
      <c r="BC38" s="129"/>
      <c r="BD38" s="129"/>
      <c r="BE38" s="129"/>
      <c r="BF38" s="129"/>
      <c r="BG38" s="130">
        <f>HLOOKUP(BA$3,cost_rates!$AD$3:$AM$8,5,FALSE)</f>
        <v>0.51067859307172492</v>
      </c>
    </row>
    <row r="40" spans="1:59" x14ac:dyDescent="0.35">
      <c r="A40" s="125" t="s">
        <v>308</v>
      </c>
      <c r="E40" s="123"/>
      <c r="F40" s="123"/>
      <c r="G40" s="123"/>
      <c r="H40" s="123"/>
      <c r="I40" s="123"/>
      <c r="J40" s="123"/>
      <c r="K40" s="123"/>
      <c r="M40" s="123"/>
      <c r="N40" s="123"/>
      <c r="O40" s="123"/>
      <c r="P40" s="123"/>
      <c r="Q40" s="123"/>
      <c r="R40" s="123"/>
      <c r="S40" s="123"/>
      <c r="U40" s="123"/>
      <c r="V40" s="123"/>
      <c r="W40" s="123"/>
      <c r="X40" s="123"/>
      <c r="Y40" s="123"/>
      <c r="Z40" s="123"/>
      <c r="AA40" s="123"/>
      <c r="AC40" s="123"/>
      <c r="AD40" s="123"/>
      <c r="AE40" s="123"/>
      <c r="AF40" s="123"/>
      <c r="AG40" s="123"/>
      <c r="AH40" s="123"/>
      <c r="AI40" s="123"/>
      <c r="AK40" s="123"/>
      <c r="AL40" s="123"/>
      <c r="AM40" s="123"/>
      <c r="AN40" s="123"/>
      <c r="AO40" s="123"/>
      <c r="AP40" s="123"/>
      <c r="AQ40" s="123"/>
      <c r="AS40" s="123"/>
      <c r="AT40" s="123"/>
      <c r="AU40" s="123"/>
      <c r="AV40" s="123"/>
      <c r="AW40" s="123"/>
      <c r="AX40" s="123"/>
      <c r="AY40" s="123"/>
      <c r="BA40" s="123"/>
      <c r="BB40" s="123"/>
      <c r="BC40" s="123"/>
      <c r="BD40" s="123"/>
      <c r="BE40" s="123"/>
      <c r="BF40" s="123"/>
      <c r="BG40" s="123"/>
    </row>
    <row r="41" spans="1:59" x14ac:dyDescent="0.35">
      <c r="A41" t="s">
        <v>309</v>
      </c>
      <c r="E41" s="123">
        <f t="shared" ref="E41:K44" ca="1" si="52">M41+U41+AC41+AK41+AS41+BA41</f>
        <v>0</v>
      </c>
      <c r="F41" s="123">
        <f t="shared" ca="1" si="52"/>
        <v>0</v>
      </c>
      <c r="G41" s="123">
        <f t="shared" ca="1" si="52"/>
        <v>0</v>
      </c>
      <c r="H41" s="123">
        <f t="shared" ca="1" si="52"/>
        <v>0</v>
      </c>
      <c r="I41" s="123">
        <f t="shared" ca="1" si="52"/>
        <v>0</v>
      </c>
      <c r="J41" s="123">
        <f t="shared" ca="1" si="52"/>
        <v>0</v>
      </c>
      <c r="K41" s="123">
        <f t="shared" ca="1" si="52"/>
        <v>0</v>
      </c>
      <c r="M41" s="123">
        <f ca="1">-'alloc_calcs(hide)'!M15</f>
        <v>0</v>
      </c>
      <c r="N41" s="123">
        <f ca="1">-'alloc_calcs(hide)'!N15</f>
        <v>0</v>
      </c>
      <c r="O41" s="123">
        <f ca="1">-'alloc_calcs(hide)'!O15</f>
        <v>0</v>
      </c>
      <c r="P41" s="123">
        <f ca="1">-'alloc_calcs(hide)'!P15</f>
        <v>0</v>
      </c>
      <c r="Q41" s="123">
        <f ca="1">-'alloc_calcs(hide)'!Q15</f>
        <v>0</v>
      </c>
      <c r="R41" s="123">
        <f ca="1">-'alloc_calcs(hide)'!R15</f>
        <v>0</v>
      </c>
      <c r="S41" s="123">
        <f ca="1">-'alloc_calcs(hide)'!S15</f>
        <v>0</v>
      </c>
      <c r="U41" s="123">
        <f ca="1">-'alloc_calcs(hide)'!U15</f>
        <v>0</v>
      </c>
      <c r="V41" s="123">
        <f ca="1">-'alloc_calcs(hide)'!V15</f>
        <v>0</v>
      </c>
      <c r="W41" s="123">
        <f ca="1">-'alloc_calcs(hide)'!W15</f>
        <v>0</v>
      </c>
      <c r="X41" s="123">
        <f ca="1">-'alloc_calcs(hide)'!X15</f>
        <v>0</v>
      </c>
      <c r="Y41" s="123">
        <f ca="1">-'alloc_calcs(hide)'!Y15</f>
        <v>0</v>
      </c>
      <c r="Z41" s="123">
        <f ca="1">-'alloc_calcs(hide)'!Z15</f>
        <v>0</v>
      </c>
      <c r="AA41" s="123">
        <f ca="1">-'alloc_calcs(hide)'!AA15</f>
        <v>0</v>
      </c>
      <c r="AC41" s="123">
        <f ca="1">-'alloc_calcs(hide)'!AC15</f>
        <v>0</v>
      </c>
      <c r="AD41" s="123">
        <f ca="1">-'alloc_calcs(hide)'!AD15</f>
        <v>0</v>
      </c>
      <c r="AE41" s="123">
        <f ca="1">-'alloc_calcs(hide)'!AE15</f>
        <v>0</v>
      </c>
      <c r="AF41" s="123">
        <f ca="1">-'alloc_calcs(hide)'!AF15</f>
        <v>0</v>
      </c>
      <c r="AG41" s="123">
        <f ca="1">-'alloc_calcs(hide)'!AG15</f>
        <v>0</v>
      </c>
      <c r="AH41" s="123">
        <f ca="1">-'alloc_calcs(hide)'!AH15</f>
        <v>0</v>
      </c>
      <c r="AI41" s="123">
        <f ca="1">-'alloc_calcs(hide)'!AI15</f>
        <v>0</v>
      </c>
      <c r="AK41" s="123">
        <f ca="1">-'alloc_calcs(hide)'!AK15</f>
        <v>0</v>
      </c>
      <c r="AL41" s="123">
        <f ca="1">-'alloc_calcs(hide)'!AL15</f>
        <v>0</v>
      </c>
      <c r="AM41" s="123">
        <f ca="1">-'alloc_calcs(hide)'!AM15</f>
        <v>0</v>
      </c>
      <c r="AN41" s="123">
        <f ca="1">-'alloc_calcs(hide)'!AN15</f>
        <v>0</v>
      </c>
      <c r="AO41" s="123">
        <f ca="1">-'alloc_calcs(hide)'!AO15</f>
        <v>0</v>
      </c>
      <c r="AP41" s="123">
        <f ca="1">-'alloc_calcs(hide)'!AP15</f>
        <v>0</v>
      </c>
      <c r="AQ41" s="123">
        <f ca="1">-'alloc_calcs(hide)'!AQ15</f>
        <v>0</v>
      </c>
      <c r="AS41" s="123">
        <f ca="1">-'alloc_calcs(hide)'!AS15</f>
        <v>0</v>
      </c>
      <c r="AT41" s="123">
        <f ca="1">-'alloc_calcs(hide)'!AT15</f>
        <v>0</v>
      </c>
      <c r="AU41" s="123">
        <f ca="1">-'alloc_calcs(hide)'!AU15</f>
        <v>0</v>
      </c>
      <c r="AV41" s="123">
        <f ca="1">-'alloc_calcs(hide)'!AV15</f>
        <v>0</v>
      </c>
      <c r="AW41" s="123">
        <f ca="1">-'alloc_calcs(hide)'!AW15</f>
        <v>0</v>
      </c>
      <c r="AX41" s="123">
        <f ca="1">-'alloc_calcs(hide)'!AX15</f>
        <v>0</v>
      </c>
      <c r="AY41" s="123">
        <f ca="1">-'alloc_calcs(hide)'!AY15</f>
        <v>0</v>
      </c>
      <c r="BA41" s="123">
        <f ca="1">-'alloc_calcs(hide)'!BA15</f>
        <v>0</v>
      </c>
      <c r="BB41" s="123">
        <f ca="1">-'alloc_calcs(hide)'!BB15</f>
        <v>0</v>
      </c>
      <c r="BC41" s="123">
        <f ca="1">-'alloc_calcs(hide)'!BC15</f>
        <v>0</v>
      </c>
      <c r="BD41" s="123">
        <f ca="1">-'alloc_calcs(hide)'!BD15</f>
        <v>0</v>
      </c>
      <c r="BE41" s="123">
        <f ca="1">-'alloc_calcs(hide)'!BE15</f>
        <v>0</v>
      </c>
      <c r="BF41" s="123">
        <f ca="1">-'alloc_calcs(hide)'!BF15</f>
        <v>0</v>
      </c>
      <c r="BG41" s="123">
        <f ca="1">-'alloc_calcs(hide)'!BG15</f>
        <v>0</v>
      </c>
    </row>
    <row r="42" spans="1:59" x14ac:dyDescent="0.35">
      <c r="A42" t="s">
        <v>310</v>
      </c>
      <c r="E42" s="123">
        <f t="shared" ca="1" si="52"/>
        <v>0</v>
      </c>
      <c r="F42" s="123">
        <f t="shared" ca="1" si="52"/>
        <v>0</v>
      </c>
      <c r="G42" s="123">
        <f t="shared" ca="1" si="52"/>
        <v>0</v>
      </c>
      <c r="H42" s="123">
        <f t="shared" ca="1" si="52"/>
        <v>0</v>
      </c>
      <c r="I42" s="123">
        <f t="shared" ca="1" si="52"/>
        <v>0</v>
      </c>
      <c r="J42" s="123">
        <f t="shared" ca="1" si="52"/>
        <v>0</v>
      </c>
      <c r="K42" s="123">
        <f t="shared" ca="1" si="52"/>
        <v>0</v>
      </c>
      <c r="M42" s="123">
        <f ca="1">-'alloc_calcs(hide)'!M16</f>
        <v>0</v>
      </c>
      <c r="N42" s="123">
        <f ca="1">-'alloc_calcs(hide)'!N16</f>
        <v>0</v>
      </c>
      <c r="O42" s="123">
        <f ca="1">-'alloc_calcs(hide)'!O16</f>
        <v>0</v>
      </c>
      <c r="P42" s="123">
        <f ca="1">-'alloc_calcs(hide)'!P16</f>
        <v>0</v>
      </c>
      <c r="Q42" s="123">
        <f ca="1">-'alloc_calcs(hide)'!Q16</f>
        <v>0</v>
      </c>
      <c r="R42" s="123">
        <f ca="1">-'alloc_calcs(hide)'!R16</f>
        <v>0</v>
      </c>
      <c r="S42" s="123">
        <f ca="1">-'alloc_calcs(hide)'!S16</f>
        <v>0</v>
      </c>
      <c r="U42" s="123">
        <f ca="1">-'alloc_calcs(hide)'!U16</f>
        <v>0</v>
      </c>
      <c r="V42" s="123">
        <f ca="1">-'alloc_calcs(hide)'!V16</f>
        <v>0</v>
      </c>
      <c r="W42" s="123">
        <f ca="1">-'alloc_calcs(hide)'!W16</f>
        <v>0</v>
      </c>
      <c r="X42" s="123">
        <f ca="1">-'alloc_calcs(hide)'!X16</f>
        <v>0</v>
      </c>
      <c r="Y42" s="123">
        <f ca="1">-'alloc_calcs(hide)'!Y16</f>
        <v>0</v>
      </c>
      <c r="Z42" s="123">
        <f ca="1">-'alloc_calcs(hide)'!Z16</f>
        <v>0</v>
      </c>
      <c r="AA42" s="123">
        <f ca="1">-'alloc_calcs(hide)'!AA16</f>
        <v>0</v>
      </c>
      <c r="AC42" s="123">
        <f ca="1">-'alloc_calcs(hide)'!AC16</f>
        <v>0</v>
      </c>
      <c r="AD42" s="123">
        <f ca="1">-'alloc_calcs(hide)'!AD16</f>
        <v>0</v>
      </c>
      <c r="AE42" s="123">
        <f ca="1">-'alloc_calcs(hide)'!AE16</f>
        <v>0</v>
      </c>
      <c r="AF42" s="123">
        <f ca="1">-'alloc_calcs(hide)'!AF16</f>
        <v>0</v>
      </c>
      <c r="AG42" s="123">
        <f ca="1">-'alloc_calcs(hide)'!AG16</f>
        <v>0</v>
      </c>
      <c r="AH42" s="123">
        <f ca="1">-'alloc_calcs(hide)'!AH16</f>
        <v>0</v>
      </c>
      <c r="AI42" s="123">
        <f ca="1">-'alloc_calcs(hide)'!AI16</f>
        <v>0</v>
      </c>
      <c r="AK42" s="123">
        <f ca="1">-'alloc_calcs(hide)'!AK16</f>
        <v>0</v>
      </c>
      <c r="AL42" s="123">
        <f ca="1">-'alloc_calcs(hide)'!AL16</f>
        <v>0</v>
      </c>
      <c r="AM42" s="123">
        <f ca="1">-'alloc_calcs(hide)'!AM16</f>
        <v>0</v>
      </c>
      <c r="AN42" s="123">
        <f ca="1">-'alloc_calcs(hide)'!AN16</f>
        <v>0</v>
      </c>
      <c r="AO42" s="123">
        <f ca="1">-'alloc_calcs(hide)'!AO16</f>
        <v>0</v>
      </c>
      <c r="AP42" s="123">
        <f ca="1">-'alloc_calcs(hide)'!AP16</f>
        <v>0</v>
      </c>
      <c r="AQ42" s="123">
        <f ca="1">-'alloc_calcs(hide)'!AQ16</f>
        <v>0</v>
      </c>
      <c r="AS42" s="123">
        <f ca="1">-'alloc_calcs(hide)'!AS16</f>
        <v>0</v>
      </c>
      <c r="AT42" s="123">
        <f ca="1">-'alloc_calcs(hide)'!AT16</f>
        <v>0</v>
      </c>
      <c r="AU42" s="123">
        <f ca="1">-'alloc_calcs(hide)'!AU16</f>
        <v>0</v>
      </c>
      <c r="AV42" s="123">
        <f ca="1">-'alloc_calcs(hide)'!AV16</f>
        <v>0</v>
      </c>
      <c r="AW42" s="123">
        <f ca="1">-'alloc_calcs(hide)'!AW16</f>
        <v>0</v>
      </c>
      <c r="AX42" s="123">
        <f ca="1">-'alloc_calcs(hide)'!AX16</f>
        <v>0</v>
      </c>
      <c r="AY42" s="123">
        <f ca="1">-'alloc_calcs(hide)'!AY16</f>
        <v>0</v>
      </c>
      <c r="BA42" s="123">
        <f ca="1">-'alloc_calcs(hide)'!BA16</f>
        <v>0</v>
      </c>
      <c r="BB42" s="123">
        <f ca="1">-'alloc_calcs(hide)'!BB16</f>
        <v>0</v>
      </c>
      <c r="BC42" s="123">
        <f ca="1">-'alloc_calcs(hide)'!BC16</f>
        <v>0</v>
      </c>
      <c r="BD42" s="123">
        <f ca="1">-'alloc_calcs(hide)'!BD16</f>
        <v>0</v>
      </c>
      <c r="BE42" s="123">
        <f ca="1">-'alloc_calcs(hide)'!BE16</f>
        <v>0</v>
      </c>
      <c r="BF42" s="123">
        <f ca="1">-'alloc_calcs(hide)'!BF16</f>
        <v>0</v>
      </c>
      <c r="BG42" s="123">
        <f ca="1">-'alloc_calcs(hide)'!BG16</f>
        <v>0</v>
      </c>
    </row>
    <row r="43" spans="1:59" x14ac:dyDescent="0.35">
      <c r="A43" t="s">
        <v>311</v>
      </c>
      <c r="E43" s="123">
        <f t="shared" si="52"/>
        <v>0</v>
      </c>
      <c r="F43" s="123">
        <f t="shared" ca="1" si="52"/>
        <v>0</v>
      </c>
      <c r="G43" s="123">
        <f t="shared" ca="1" si="52"/>
        <v>0</v>
      </c>
      <c r="H43" s="123">
        <f t="shared" ca="1" si="52"/>
        <v>0</v>
      </c>
      <c r="I43" s="123">
        <f t="shared" ca="1" si="52"/>
        <v>0</v>
      </c>
      <c r="J43" s="123">
        <f t="shared" ca="1" si="52"/>
        <v>0</v>
      </c>
      <c r="K43" s="123">
        <f t="shared" ca="1" si="52"/>
        <v>0</v>
      </c>
      <c r="M43" s="123">
        <f>-'alloc_calcs(hide)'!M17</f>
        <v>0</v>
      </c>
      <c r="N43" s="123">
        <f ca="1">-'alloc_calcs(hide)'!N17</f>
        <v>0</v>
      </c>
      <c r="O43" s="123">
        <f ca="1">-'alloc_calcs(hide)'!O17</f>
        <v>0</v>
      </c>
      <c r="P43" s="123">
        <f ca="1">-'alloc_calcs(hide)'!P17</f>
        <v>0</v>
      </c>
      <c r="Q43" s="123">
        <f ca="1">-'alloc_calcs(hide)'!Q17</f>
        <v>0</v>
      </c>
      <c r="R43" s="123">
        <f ca="1">-'alloc_calcs(hide)'!R17</f>
        <v>0</v>
      </c>
      <c r="S43" s="123">
        <f ca="1">-'alloc_calcs(hide)'!S17</f>
        <v>0</v>
      </c>
      <c r="U43" s="123">
        <f>-'alloc_calcs(hide)'!U17</f>
        <v>0</v>
      </c>
      <c r="V43" s="123">
        <f ca="1">-'alloc_calcs(hide)'!V17</f>
        <v>0</v>
      </c>
      <c r="W43" s="123">
        <f ca="1">-'alloc_calcs(hide)'!W17</f>
        <v>0</v>
      </c>
      <c r="X43" s="123">
        <f ca="1">-'alloc_calcs(hide)'!X17</f>
        <v>0</v>
      </c>
      <c r="Y43" s="123">
        <f ca="1">-'alloc_calcs(hide)'!Y17</f>
        <v>0</v>
      </c>
      <c r="Z43" s="123">
        <f ca="1">-'alloc_calcs(hide)'!Z17</f>
        <v>0</v>
      </c>
      <c r="AA43" s="123">
        <f ca="1">-'alloc_calcs(hide)'!AA17</f>
        <v>0</v>
      </c>
      <c r="AC43" s="123">
        <f>-'alloc_calcs(hide)'!AC17</f>
        <v>0</v>
      </c>
      <c r="AD43" s="123">
        <f ca="1">-'alloc_calcs(hide)'!AD17</f>
        <v>0</v>
      </c>
      <c r="AE43" s="123">
        <f ca="1">-'alloc_calcs(hide)'!AE17</f>
        <v>0</v>
      </c>
      <c r="AF43" s="123">
        <f ca="1">-'alloc_calcs(hide)'!AF17</f>
        <v>0</v>
      </c>
      <c r="AG43" s="123">
        <f ca="1">-'alloc_calcs(hide)'!AG17</f>
        <v>0</v>
      </c>
      <c r="AH43" s="123">
        <f ca="1">-'alloc_calcs(hide)'!AH17</f>
        <v>0</v>
      </c>
      <c r="AI43" s="123">
        <f ca="1">-'alloc_calcs(hide)'!AI17</f>
        <v>0</v>
      </c>
      <c r="AK43" s="123">
        <f>-'alloc_calcs(hide)'!AK17</f>
        <v>0</v>
      </c>
      <c r="AL43" s="123">
        <f ca="1">-'alloc_calcs(hide)'!AL17</f>
        <v>0</v>
      </c>
      <c r="AM43" s="123">
        <f ca="1">-'alloc_calcs(hide)'!AM17</f>
        <v>0</v>
      </c>
      <c r="AN43" s="123">
        <f ca="1">-'alloc_calcs(hide)'!AN17</f>
        <v>0</v>
      </c>
      <c r="AO43" s="123">
        <f ca="1">-'alloc_calcs(hide)'!AO17</f>
        <v>0</v>
      </c>
      <c r="AP43" s="123">
        <f ca="1">-'alloc_calcs(hide)'!AP17</f>
        <v>0</v>
      </c>
      <c r="AQ43" s="123">
        <f ca="1">-'alloc_calcs(hide)'!AQ17</f>
        <v>0</v>
      </c>
      <c r="AS43" s="123">
        <f>-'alloc_calcs(hide)'!AS17</f>
        <v>0</v>
      </c>
      <c r="AT43" s="123">
        <f ca="1">-'alloc_calcs(hide)'!AT17</f>
        <v>0</v>
      </c>
      <c r="AU43" s="123">
        <f ca="1">-'alloc_calcs(hide)'!AU17</f>
        <v>0</v>
      </c>
      <c r="AV43" s="123">
        <f ca="1">-'alloc_calcs(hide)'!AV17</f>
        <v>0</v>
      </c>
      <c r="AW43" s="123">
        <f ca="1">-'alloc_calcs(hide)'!AW17</f>
        <v>0</v>
      </c>
      <c r="AX43" s="123">
        <f ca="1">-'alloc_calcs(hide)'!AX17</f>
        <v>0</v>
      </c>
      <c r="AY43" s="123">
        <f ca="1">-'alloc_calcs(hide)'!AY17</f>
        <v>0</v>
      </c>
      <c r="BA43" s="123">
        <f>-'alloc_calcs(hide)'!BA17</f>
        <v>0</v>
      </c>
      <c r="BB43" s="123">
        <f ca="1">-'alloc_calcs(hide)'!BB17</f>
        <v>0</v>
      </c>
      <c r="BC43" s="123">
        <f ca="1">-'alloc_calcs(hide)'!BC17</f>
        <v>0</v>
      </c>
      <c r="BD43" s="123">
        <f ca="1">-'alloc_calcs(hide)'!BD17</f>
        <v>0</v>
      </c>
      <c r="BE43" s="123">
        <f ca="1">-'alloc_calcs(hide)'!BE17</f>
        <v>0</v>
      </c>
      <c r="BF43" s="123">
        <f ca="1">-'alloc_calcs(hide)'!BF17</f>
        <v>0</v>
      </c>
      <c r="BG43" s="123">
        <f ca="1">-'alloc_calcs(hide)'!BG17</f>
        <v>0</v>
      </c>
    </row>
    <row r="44" spans="1:59" x14ac:dyDescent="0.35">
      <c r="A44" t="s">
        <v>847</v>
      </c>
      <c r="E44" s="123">
        <f t="shared" si="52"/>
        <v>0</v>
      </c>
      <c r="F44" s="123">
        <f t="shared" si="52"/>
        <v>0</v>
      </c>
      <c r="G44" s="123">
        <f t="shared" si="52"/>
        <v>0</v>
      </c>
      <c r="H44" s="123">
        <f t="shared" si="52"/>
        <v>0</v>
      </c>
      <c r="I44" s="123">
        <f t="shared" si="52"/>
        <v>0</v>
      </c>
      <c r="J44" s="123">
        <f t="shared" si="52"/>
        <v>0</v>
      </c>
      <c r="K44" s="123">
        <f t="shared" si="52"/>
        <v>0</v>
      </c>
      <c r="M44" s="123">
        <f>manual_inputs!M29</f>
        <v>0</v>
      </c>
      <c r="N44" s="123">
        <f>manual_inputs!N29</f>
        <v>0</v>
      </c>
      <c r="O44" s="123">
        <f>manual_inputs!O29</f>
        <v>0</v>
      </c>
      <c r="P44" s="123">
        <f>manual_inputs!P29</f>
        <v>0</v>
      </c>
      <c r="Q44" s="123">
        <f>manual_inputs!Q29</f>
        <v>0</v>
      </c>
      <c r="R44" s="123">
        <f>manual_inputs!R29</f>
        <v>0</v>
      </c>
      <c r="S44" s="123">
        <f>manual_inputs!S29</f>
        <v>0</v>
      </c>
      <c r="U44" s="123">
        <f>manual_inputs!U29</f>
        <v>0</v>
      </c>
      <c r="V44" s="123">
        <f>manual_inputs!V29</f>
        <v>0</v>
      </c>
      <c r="W44" s="123">
        <f>manual_inputs!W29</f>
        <v>0</v>
      </c>
      <c r="X44" s="123">
        <f>manual_inputs!X29</f>
        <v>0</v>
      </c>
      <c r="Y44" s="123">
        <f>manual_inputs!Y29</f>
        <v>0</v>
      </c>
      <c r="Z44" s="123">
        <f>manual_inputs!Z29</f>
        <v>0</v>
      </c>
      <c r="AA44" s="123">
        <f>manual_inputs!AA29</f>
        <v>0</v>
      </c>
      <c r="AC44" s="123">
        <f>manual_inputs!AC29</f>
        <v>0</v>
      </c>
      <c r="AD44" s="123">
        <f>manual_inputs!AD29</f>
        <v>0</v>
      </c>
      <c r="AE44" s="123">
        <f>manual_inputs!AE29</f>
        <v>0</v>
      </c>
      <c r="AF44" s="123">
        <f>manual_inputs!AF29</f>
        <v>0</v>
      </c>
      <c r="AG44" s="123">
        <f>manual_inputs!AG29</f>
        <v>0</v>
      </c>
      <c r="AH44" s="123">
        <f>manual_inputs!AH29</f>
        <v>0</v>
      </c>
      <c r="AI44" s="123">
        <f>manual_inputs!AI29</f>
        <v>0</v>
      </c>
      <c r="AK44" s="123">
        <f>manual_inputs!AK29</f>
        <v>0</v>
      </c>
      <c r="AL44" s="123">
        <f>manual_inputs!AL29</f>
        <v>0</v>
      </c>
      <c r="AM44" s="123">
        <f>manual_inputs!AM29</f>
        <v>0</v>
      </c>
      <c r="AN44" s="123">
        <f>manual_inputs!AN29</f>
        <v>0</v>
      </c>
      <c r="AO44" s="123">
        <f>manual_inputs!AO29</f>
        <v>0</v>
      </c>
      <c r="AP44" s="123">
        <f>manual_inputs!AP29</f>
        <v>0</v>
      </c>
      <c r="AQ44" s="123">
        <f>manual_inputs!AQ29</f>
        <v>0</v>
      </c>
      <c r="AS44" s="123">
        <f>manual_inputs!AS29</f>
        <v>0</v>
      </c>
      <c r="AT44" s="123">
        <f>manual_inputs!AT29</f>
        <v>0</v>
      </c>
      <c r="AU44" s="123">
        <f>manual_inputs!AU29</f>
        <v>0</v>
      </c>
      <c r="AV44" s="123">
        <f>manual_inputs!AV29</f>
        <v>0</v>
      </c>
      <c r="AW44" s="123">
        <f>manual_inputs!AW29</f>
        <v>0</v>
      </c>
      <c r="AX44" s="123">
        <f>manual_inputs!AX29</f>
        <v>0</v>
      </c>
      <c r="AY44" s="123">
        <f>manual_inputs!AY29</f>
        <v>0</v>
      </c>
      <c r="BA44" s="123">
        <f>manual_inputs!BA29</f>
        <v>0</v>
      </c>
      <c r="BB44" s="123">
        <f>manual_inputs!BB29</f>
        <v>0</v>
      </c>
      <c r="BC44" s="123">
        <f>manual_inputs!BC29</f>
        <v>0</v>
      </c>
      <c r="BD44" s="123">
        <f>manual_inputs!BD29</f>
        <v>0</v>
      </c>
      <c r="BE44" s="123">
        <f>manual_inputs!BE29</f>
        <v>0</v>
      </c>
      <c r="BF44" s="123">
        <f>manual_inputs!BF29</f>
        <v>0</v>
      </c>
      <c r="BG44" s="123">
        <f>manual_inputs!BG29</f>
        <v>0</v>
      </c>
    </row>
    <row r="45" spans="1:59" x14ac:dyDescent="0.35">
      <c r="A45" s="93" t="s">
        <v>298</v>
      </c>
      <c r="E45" s="124">
        <f t="shared" ref="E45:K45" ca="1" si="53">SUM(E41:E44)</f>
        <v>0</v>
      </c>
      <c r="F45" s="124">
        <f t="shared" ca="1" si="53"/>
        <v>0</v>
      </c>
      <c r="G45" s="124">
        <f t="shared" ca="1" si="53"/>
        <v>0</v>
      </c>
      <c r="H45" s="124">
        <f t="shared" ca="1" si="53"/>
        <v>0</v>
      </c>
      <c r="I45" s="124">
        <f t="shared" ca="1" si="53"/>
        <v>0</v>
      </c>
      <c r="J45" s="124">
        <f t="shared" ca="1" si="53"/>
        <v>0</v>
      </c>
      <c r="K45" s="124">
        <f t="shared" ca="1" si="53"/>
        <v>0</v>
      </c>
      <c r="M45" s="124">
        <f t="shared" ref="M45:S45" ca="1" si="54">SUM(M41:M44)</f>
        <v>0</v>
      </c>
      <c r="N45" s="124">
        <f t="shared" ca="1" si="54"/>
        <v>0</v>
      </c>
      <c r="O45" s="124">
        <f t="shared" ca="1" si="54"/>
        <v>0</v>
      </c>
      <c r="P45" s="124">
        <f t="shared" ca="1" si="54"/>
        <v>0</v>
      </c>
      <c r="Q45" s="124">
        <f t="shared" ca="1" si="54"/>
        <v>0</v>
      </c>
      <c r="R45" s="124">
        <f t="shared" ca="1" si="54"/>
        <v>0</v>
      </c>
      <c r="S45" s="124">
        <f t="shared" ca="1" si="54"/>
        <v>0</v>
      </c>
      <c r="U45" s="124">
        <f t="shared" ref="U45:AA45" ca="1" si="55">SUM(U41:U44)</f>
        <v>0</v>
      </c>
      <c r="V45" s="124">
        <f t="shared" ca="1" si="55"/>
        <v>0</v>
      </c>
      <c r="W45" s="124">
        <f t="shared" ca="1" si="55"/>
        <v>0</v>
      </c>
      <c r="X45" s="124">
        <f t="shared" ca="1" si="55"/>
        <v>0</v>
      </c>
      <c r="Y45" s="124">
        <f t="shared" ca="1" si="55"/>
        <v>0</v>
      </c>
      <c r="Z45" s="124">
        <f t="shared" ca="1" si="55"/>
        <v>0</v>
      </c>
      <c r="AA45" s="124">
        <f t="shared" ca="1" si="55"/>
        <v>0</v>
      </c>
      <c r="AC45" s="124">
        <f t="shared" ref="AC45:AI45" ca="1" si="56">SUM(AC41:AC44)</f>
        <v>0</v>
      </c>
      <c r="AD45" s="124">
        <f t="shared" ca="1" si="56"/>
        <v>0</v>
      </c>
      <c r="AE45" s="124">
        <f t="shared" ca="1" si="56"/>
        <v>0</v>
      </c>
      <c r="AF45" s="124">
        <f t="shared" ca="1" si="56"/>
        <v>0</v>
      </c>
      <c r="AG45" s="124">
        <f t="shared" ca="1" si="56"/>
        <v>0</v>
      </c>
      <c r="AH45" s="124">
        <f t="shared" ca="1" si="56"/>
        <v>0</v>
      </c>
      <c r="AI45" s="124">
        <f t="shared" ca="1" si="56"/>
        <v>0</v>
      </c>
      <c r="AK45" s="124">
        <f t="shared" ref="AK45:AQ45" ca="1" si="57">SUM(AK41:AK44)</f>
        <v>0</v>
      </c>
      <c r="AL45" s="124">
        <f t="shared" ca="1" si="57"/>
        <v>0</v>
      </c>
      <c r="AM45" s="124">
        <f t="shared" ca="1" si="57"/>
        <v>0</v>
      </c>
      <c r="AN45" s="124">
        <f t="shared" ca="1" si="57"/>
        <v>0</v>
      </c>
      <c r="AO45" s="124">
        <f t="shared" ca="1" si="57"/>
        <v>0</v>
      </c>
      <c r="AP45" s="124">
        <f t="shared" ca="1" si="57"/>
        <v>0</v>
      </c>
      <c r="AQ45" s="124">
        <f t="shared" ca="1" si="57"/>
        <v>0</v>
      </c>
      <c r="AS45" s="124">
        <f t="shared" ref="AS45:AY45" ca="1" si="58">SUM(AS41:AS44)</f>
        <v>0</v>
      </c>
      <c r="AT45" s="124">
        <f t="shared" ca="1" si="58"/>
        <v>0</v>
      </c>
      <c r="AU45" s="124">
        <f t="shared" ca="1" si="58"/>
        <v>0</v>
      </c>
      <c r="AV45" s="124">
        <f t="shared" ca="1" si="58"/>
        <v>0</v>
      </c>
      <c r="AW45" s="124">
        <f t="shared" ca="1" si="58"/>
        <v>0</v>
      </c>
      <c r="AX45" s="124">
        <f t="shared" ca="1" si="58"/>
        <v>0</v>
      </c>
      <c r="AY45" s="124">
        <f t="shared" ca="1" si="58"/>
        <v>0</v>
      </c>
      <c r="BA45" s="124">
        <f t="shared" ref="BA45:BG45" ca="1" si="59">SUM(BA41:BA44)</f>
        <v>0</v>
      </c>
      <c r="BB45" s="124">
        <f t="shared" ca="1" si="59"/>
        <v>0</v>
      </c>
      <c r="BC45" s="124">
        <f t="shared" ca="1" si="59"/>
        <v>0</v>
      </c>
      <c r="BD45" s="124">
        <f t="shared" ca="1" si="59"/>
        <v>0</v>
      </c>
      <c r="BE45" s="124">
        <f t="shared" ca="1" si="59"/>
        <v>0</v>
      </c>
      <c r="BF45" s="124">
        <f t="shared" ca="1" si="59"/>
        <v>0</v>
      </c>
      <c r="BG45" s="124">
        <f t="shared" ca="1" si="59"/>
        <v>0</v>
      </c>
    </row>
    <row r="47" spans="1:59" x14ac:dyDescent="0.35">
      <c r="A47" s="93" t="s">
        <v>299</v>
      </c>
      <c r="E47" s="126">
        <f t="shared" ref="E47:K47" ca="1" si="60">E45+E32</f>
        <v>0</v>
      </c>
      <c r="F47" s="126">
        <f t="shared" ca="1" si="60"/>
        <v>0</v>
      </c>
      <c r="G47" s="126">
        <f t="shared" ca="1" si="60"/>
        <v>0</v>
      </c>
      <c r="H47" s="126">
        <f t="shared" ca="1" si="60"/>
        <v>0</v>
      </c>
      <c r="I47" s="126">
        <f t="shared" ca="1" si="60"/>
        <v>0</v>
      </c>
      <c r="J47" s="126">
        <f t="shared" ca="1" si="60"/>
        <v>0</v>
      </c>
      <c r="K47" s="126">
        <f t="shared" ca="1" si="60"/>
        <v>0</v>
      </c>
      <c r="M47" s="126">
        <f t="shared" ref="M47:S47" ca="1" si="61">M45+M32</f>
        <v>0</v>
      </c>
      <c r="N47" s="126">
        <f t="shared" ca="1" si="61"/>
        <v>0</v>
      </c>
      <c r="O47" s="126">
        <f t="shared" ca="1" si="61"/>
        <v>0</v>
      </c>
      <c r="P47" s="126">
        <f t="shared" ca="1" si="61"/>
        <v>0</v>
      </c>
      <c r="Q47" s="126">
        <f t="shared" ca="1" si="61"/>
        <v>0</v>
      </c>
      <c r="R47" s="126">
        <f t="shared" ca="1" si="61"/>
        <v>0</v>
      </c>
      <c r="S47" s="126">
        <f t="shared" ca="1" si="61"/>
        <v>0</v>
      </c>
      <c r="U47" s="126">
        <f t="shared" ref="U47:AA47" ca="1" si="62">U45+U32</f>
        <v>0</v>
      </c>
      <c r="V47" s="126">
        <f t="shared" ca="1" si="62"/>
        <v>0</v>
      </c>
      <c r="W47" s="126">
        <f t="shared" ca="1" si="62"/>
        <v>0</v>
      </c>
      <c r="X47" s="126">
        <f t="shared" ca="1" si="62"/>
        <v>0</v>
      </c>
      <c r="Y47" s="126">
        <f t="shared" ca="1" si="62"/>
        <v>0</v>
      </c>
      <c r="Z47" s="126">
        <f t="shared" ca="1" si="62"/>
        <v>0</v>
      </c>
      <c r="AA47" s="126">
        <f t="shared" ca="1" si="62"/>
        <v>0</v>
      </c>
      <c r="AC47" s="126">
        <f t="shared" ref="AC47:AI47" ca="1" si="63">AC45+AC32</f>
        <v>0</v>
      </c>
      <c r="AD47" s="126">
        <f t="shared" ca="1" si="63"/>
        <v>0</v>
      </c>
      <c r="AE47" s="126">
        <f t="shared" ca="1" si="63"/>
        <v>0</v>
      </c>
      <c r="AF47" s="126">
        <f t="shared" ca="1" si="63"/>
        <v>0</v>
      </c>
      <c r="AG47" s="126">
        <f t="shared" ca="1" si="63"/>
        <v>0</v>
      </c>
      <c r="AH47" s="126">
        <f t="shared" ca="1" si="63"/>
        <v>0</v>
      </c>
      <c r="AI47" s="126">
        <f t="shared" ca="1" si="63"/>
        <v>0</v>
      </c>
      <c r="AK47" s="126">
        <f t="shared" ref="AK47:AQ47" ca="1" si="64">AK45+AK32</f>
        <v>0</v>
      </c>
      <c r="AL47" s="126">
        <f t="shared" ca="1" si="64"/>
        <v>0</v>
      </c>
      <c r="AM47" s="126">
        <f t="shared" ca="1" si="64"/>
        <v>0</v>
      </c>
      <c r="AN47" s="126">
        <f t="shared" ca="1" si="64"/>
        <v>0</v>
      </c>
      <c r="AO47" s="126">
        <f t="shared" ca="1" si="64"/>
        <v>0</v>
      </c>
      <c r="AP47" s="126">
        <f t="shared" ca="1" si="64"/>
        <v>0</v>
      </c>
      <c r="AQ47" s="126">
        <f t="shared" ca="1" si="64"/>
        <v>0</v>
      </c>
      <c r="AS47" s="126">
        <f t="shared" ref="AS47:AY47" ca="1" si="65">AS45+AS32</f>
        <v>0</v>
      </c>
      <c r="AT47" s="126">
        <f t="shared" ca="1" si="65"/>
        <v>0</v>
      </c>
      <c r="AU47" s="126">
        <f t="shared" ca="1" si="65"/>
        <v>0</v>
      </c>
      <c r="AV47" s="126">
        <f t="shared" ca="1" si="65"/>
        <v>0</v>
      </c>
      <c r="AW47" s="126">
        <f t="shared" ca="1" si="65"/>
        <v>0</v>
      </c>
      <c r="AX47" s="126">
        <f t="shared" ca="1" si="65"/>
        <v>0</v>
      </c>
      <c r="AY47" s="126">
        <f t="shared" ca="1" si="65"/>
        <v>0</v>
      </c>
      <c r="BA47" s="126">
        <f t="shared" ref="BA47:BG47" ca="1" si="66">BA45+BA32</f>
        <v>0</v>
      </c>
      <c r="BB47" s="126">
        <f t="shared" ca="1" si="66"/>
        <v>0</v>
      </c>
      <c r="BC47" s="126">
        <f t="shared" ca="1" si="66"/>
        <v>0</v>
      </c>
      <c r="BD47" s="126">
        <f t="shared" ca="1" si="66"/>
        <v>0</v>
      </c>
      <c r="BE47" s="126">
        <f t="shared" ca="1" si="66"/>
        <v>0</v>
      </c>
      <c r="BF47" s="126">
        <f t="shared" ca="1" si="66"/>
        <v>0</v>
      </c>
      <c r="BG47" s="126">
        <f t="shared" ca="1" si="66"/>
        <v>0</v>
      </c>
    </row>
    <row r="48" spans="1:59" x14ac:dyDescent="0.35">
      <c r="A48" s="28" t="s">
        <v>296</v>
      </c>
      <c r="E48" s="127">
        <f t="shared" ref="E48:K48" ca="1" si="67">IFERROR(E47/E14,0)</f>
        <v>0</v>
      </c>
      <c r="F48" s="127">
        <f t="shared" ca="1" si="67"/>
        <v>0</v>
      </c>
      <c r="G48" s="127">
        <f t="shared" ca="1" si="67"/>
        <v>0</v>
      </c>
      <c r="H48" s="127">
        <f t="shared" ca="1" si="67"/>
        <v>0</v>
      </c>
      <c r="I48" s="127">
        <f t="shared" ca="1" si="67"/>
        <v>0</v>
      </c>
      <c r="J48" s="127">
        <f t="shared" ca="1" si="67"/>
        <v>0</v>
      </c>
      <c r="K48" s="127">
        <f t="shared" ca="1" si="67"/>
        <v>0</v>
      </c>
      <c r="M48" s="127">
        <f t="shared" ref="M48:S48" ca="1" si="68">IFERROR(M47/M14,0)</f>
        <v>0</v>
      </c>
      <c r="N48" s="127">
        <f t="shared" ca="1" si="68"/>
        <v>0</v>
      </c>
      <c r="O48" s="127">
        <f t="shared" ca="1" si="68"/>
        <v>0</v>
      </c>
      <c r="P48" s="127">
        <f t="shared" ca="1" si="68"/>
        <v>0</v>
      </c>
      <c r="Q48" s="127">
        <f t="shared" ca="1" si="68"/>
        <v>0</v>
      </c>
      <c r="R48" s="127">
        <f t="shared" ca="1" si="68"/>
        <v>0</v>
      </c>
      <c r="S48" s="127">
        <f t="shared" ca="1" si="68"/>
        <v>0</v>
      </c>
      <c r="U48" s="127">
        <f t="shared" ref="U48:AA48" ca="1" si="69">IFERROR(U47/U14,0)</f>
        <v>0</v>
      </c>
      <c r="V48" s="127">
        <f t="shared" ca="1" si="69"/>
        <v>0</v>
      </c>
      <c r="W48" s="127">
        <f t="shared" ca="1" si="69"/>
        <v>0</v>
      </c>
      <c r="X48" s="127">
        <f t="shared" ca="1" si="69"/>
        <v>0</v>
      </c>
      <c r="Y48" s="127">
        <f t="shared" ca="1" si="69"/>
        <v>0</v>
      </c>
      <c r="Z48" s="127">
        <f t="shared" ca="1" si="69"/>
        <v>0</v>
      </c>
      <c r="AA48" s="127">
        <f t="shared" ca="1" si="69"/>
        <v>0</v>
      </c>
      <c r="AC48" s="127">
        <f t="shared" ref="AC48:AI48" ca="1" si="70">IFERROR(AC47/AC14,0)</f>
        <v>0</v>
      </c>
      <c r="AD48" s="127">
        <f t="shared" ca="1" si="70"/>
        <v>0</v>
      </c>
      <c r="AE48" s="127">
        <f t="shared" ca="1" si="70"/>
        <v>0</v>
      </c>
      <c r="AF48" s="127">
        <f t="shared" ca="1" si="70"/>
        <v>0</v>
      </c>
      <c r="AG48" s="127">
        <f t="shared" ca="1" si="70"/>
        <v>0</v>
      </c>
      <c r="AH48" s="127">
        <f t="shared" ca="1" si="70"/>
        <v>0</v>
      </c>
      <c r="AI48" s="127">
        <f t="shared" ca="1" si="70"/>
        <v>0</v>
      </c>
      <c r="AK48" s="127">
        <f t="shared" ref="AK48:AQ48" ca="1" si="71">IFERROR(AK47/AK14,0)</f>
        <v>0</v>
      </c>
      <c r="AL48" s="127">
        <f t="shared" ca="1" si="71"/>
        <v>0</v>
      </c>
      <c r="AM48" s="127">
        <f t="shared" ca="1" si="71"/>
        <v>0</v>
      </c>
      <c r="AN48" s="127">
        <f t="shared" ca="1" si="71"/>
        <v>0</v>
      </c>
      <c r="AO48" s="127">
        <f t="shared" ca="1" si="71"/>
        <v>0</v>
      </c>
      <c r="AP48" s="127">
        <f t="shared" ca="1" si="71"/>
        <v>0</v>
      </c>
      <c r="AQ48" s="127">
        <f t="shared" ca="1" si="71"/>
        <v>0</v>
      </c>
      <c r="AS48" s="127">
        <f t="shared" ref="AS48:AY48" ca="1" si="72">IFERROR(AS47/AS14,0)</f>
        <v>0</v>
      </c>
      <c r="AT48" s="127">
        <f t="shared" ca="1" si="72"/>
        <v>0</v>
      </c>
      <c r="AU48" s="127">
        <f t="shared" ca="1" si="72"/>
        <v>0</v>
      </c>
      <c r="AV48" s="127">
        <f t="shared" ca="1" si="72"/>
        <v>0</v>
      </c>
      <c r="AW48" s="127">
        <f t="shared" ca="1" si="72"/>
        <v>0</v>
      </c>
      <c r="AX48" s="127">
        <f t="shared" ca="1" si="72"/>
        <v>0</v>
      </c>
      <c r="AY48" s="127">
        <f t="shared" ca="1" si="72"/>
        <v>0</v>
      </c>
      <c r="BA48" s="127">
        <f t="shared" ref="BA48:BG48" ca="1" si="73">IFERROR(BA47/BA14,0)</f>
        <v>0</v>
      </c>
      <c r="BB48" s="127">
        <f t="shared" ca="1" si="73"/>
        <v>0</v>
      </c>
      <c r="BC48" s="127">
        <f t="shared" ca="1" si="73"/>
        <v>0</v>
      </c>
      <c r="BD48" s="127">
        <f t="shared" ca="1" si="73"/>
        <v>0</v>
      </c>
      <c r="BE48" s="127">
        <f t="shared" ca="1" si="73"/>
        <v>0</v>
      </c>
      <c r="BF48" s="127">
        <f t="shared" ca="1" si="73"/>
        <v>0</v>
      </c>
      <c r="BG48" s="127">
        <f t="shared" ca="1" si="73"/>
        <v>0</v>
      </c>
    </row>
    <row r="49" spans="1:59" x14ac:dyDescent="0.35">
      <c r="A49" s="28"/>
      <c r="E49" s="127"/>
      <c r="F49" s="127"/>
      <c r="G49" s="127"/>
      <c r="H49" s="127"/>
      <c r="I49" s="127"/>
      <c r="J49" s="127"/>
      <c r="K49" s="127"/>
      <c r="M49" s="127"/>
      <c r="N49" s="127"/>
      <c r="O49" s="127"/>
      <c r="P49" s="127"/>
      <c r="Q49" s="127"/>
      <c r="R49" s="127"/>
      <c r="S49" s="127"/>
      <c r="U49" s="127"/>
      <c r="V49" s="127"/>
      <c r="W49" s="127"/>
      <c r="X49" s="127"/>
      <c r="Y49" s="127"/>
      <c r="Z49" s="127"/>
      <c r="AA49" s="127"/>
      <c r="AC49" s="127"/>
      <c r="AD49" s="127"/>
      <c r="AE49" s="127"/>
      <c r="AF49" s="127"/>
      <c r="AG49" s="127"/>
      <c r="AH49" s="127"/>
      <c r="AI49" s="127"/>
      <c r="AK49" s="127"/>
      <c r="AL49" s="127"/>
      <c r="AM49" s="127"/>
      <c r="AN49" s="127"/>
      <c r="AO49" s="127"/>
      <c r="AP49" s="127"/>
      <c r="AQ49" s="127"/>
      <c r="AS49" s="127"/>
      <c r="AT49" s="127"/>
      <c r="AU49" s="127"/>
      <c r="AV49" s="127"/>
      <c r="AW49" s="127"/>
      <c r="AX49" s="127"/>
      <c r="AY49" s="127"/>
      <c r="BA49" s="127"/>
      <c r="BB49" s="127"/>
      <c r="BC49" s="127"/>
      <c r="BD49" s="127"/>
      <c r="BE49" s="127"/>
      <c r="BF49" s="127"/>
      <c r="BG49" s="127"/>
    </row>
    <row r="50" spans="1:59" x14ac:dyDescent="0.35">
      <c r="A50" s="93" t="s">
        <v>300</v>
      </c>
      <c r="E50" s="126">
        <f ca="1">SUM($E47:E47)</f>
        <v>0</v>
      </c>
      <c r="F50" s="126">
        <f ca="1">SUM($E47:F47)</f>
        <v>0</v>
      </c>
      <c r="G50" s="126">
        <f ca="1">SUM($E47:G47)</f>
        <v>0</v>
      </c>
      <c r="H50" s="126">
        <f ca="1">SUM($E47:H47)</f>
        <v>0</v>
      </c>
      <c r="I50" s="126">
        <f ca="1">SUM($E47:I47)</f>
        <v>0</v>
      </c>
      <c r="J50" s="126">
        <f ca="1">SUM($E47:J47)</f>
        <v>0</v>
      </c>
      <c r="K50" s="126">
        <f ca="1">SUM($E47:K47)</f>
        <v>0</v>
      </c>
      <c r="M50" s="126">
        <f ca="1">SUM($M47:M47)</f>
        <v>0</v>
      </c>
      <c r="N50" s="126">
        <f ca="1">SUM($M47:N47)</f>
        <v>0</v>
      </c>
      <c r="O50" s="126">
        <f ca="1">SUM($M47:O47)</f>
        <v>0</v>
      </c>
      <c r="P50" s="126">
        <f ca="1">SUM($M47:P47)</f>
        <v>0</v>
      </c>
      <c r="Q50" s="126">
        <f ca="1">SUM($M47:Q47)</f>
        <v>0</v>
      </c>
      <c r="R50" s="126">
        <f ca="1">SUM($M47:R47)</f>
        <v>0</v>
      </c>
      <c r="S50" s="126">
        <f ca="1">SUM($M47:S47)</f>
        <v>0</v>
      </c>
      <c r="U50" s="126">
        <f ca="1">SUM($U47:U47)</f>
        <v>0</v>
      </c>
      <c r="V50" s="126">
        <f ca="1">SUM($U47:V47)</f>
        <v>0</v>
      </c>
      <c r="W50" s="126">
        <f ca="1">SUM($U47:W47)</f>
        <v>0</v>
      </c>
      <c r="X50" s="126">
        <f ca="1">SUM($U47:X47)</f>
        <v>0</v>
      </c>
      <c r="Y50" s="126">
        <f ca="1">SUM($U47:Y47)</f>
        <v>0</v>
      </c>
      <c r="Z50" s="126">
        <f ca="1">SUM($U47:Z47)</f>
        <v>0</v>
      </c>
      <c r="AA50" s="126">
        <f ca="1">SUM($U47:AA47)</f>
        <v>0</v>
      </c>
      <c r="AC50" s="126">
        <f ca="1">SUM($AC47:AC47)</f>
        <v>0</v>
      </c>
      <c r="AD50" s="126">
        <f ca="1">SUM($AC47:AD47)</f>
        <v>0</v>
      </c>
      <c r="AE50" s="126">
        <f ca="1">SUM($AC47:AE47)</f>
        <v>0</v>
      </c>
      <c r="AF50" s="126">
        <f ca="1">SUM($AC47:AF47)</f>
        <v>0</v>
      </c>
      <c r="AG50" s="126">
        <f ca="1">SUM($AC47:AG47)</f>
        <v>0</v>
      </c>
      <c r="AH50" s="126">
        <f ca="1">SUM($AC47:AH47)</f>
        <v>0</v>
      </c>
      <c r="AI50" s="126">
        <f ca="1">SUM($AC47:AI47)</f>
        <v>0</v>
      </c>
      <c r="AK50" s="126">
        <f ca="1">SUM($AK47:AK47)</f>
        <v>0</v>
      </c>
      <c r="AL50" s="126">
        <f ca="1">SUM($AK47:AL47)</f>
        <v>0</v>
      </c>
      <c r="AM50" s="126">
        <f ca="1">SUM($AK47:AM47)</f>
        <v>0</v>
      </c>
      <c r="AN50" s="126">
        <f ca="1">SUM($AK47:AN47)</f>
        <v>0</v>
      </c>
      <c r="AO50" s="126">
        <f ca="1">SUM($AK47:AO47)</f>
        <v>0</v>
      </c>
      <c r="AP50" s="126">
        <f ca="1">SUM($AK47:AP47)</f>
        <v>0</v>
      </c>
      <c r="AQ50" s="126">
        <f ca="1">SUM($AK47:AQ47)</f>
        <v>0</v>
      </c>
      <c r="AS50" s="126">
        <f ca="1">SUM($AS47:AS47)</f>
        <v>0</v>
      </c>
      <c r="AT50" s="126">
        <f ca="1">SUM($AS47:AT47)</f>
        <v>0</v>
      </c>
      <c r="AU50" s="126">
        <f ca="1">SUM($AS47:AU47)</f>
        <v>0</v>
      </c>
      <c r="AV50" s="126">
        <f ca="1">SUM($AS47:AV47)</f>
        <v>0</v>
      </c>
      <c r="AW50" s="126">
        <f ca="1">SUM($AS47:AW47)</f>
        <v>0</v>
      </c>
      <c r="AX50" s="126">
        <f ca="1">SUM($AS47:AX47)</f>
        <v>0</v>
      </c>
      <c r="AY50" s="126">
        <f ca="1">SUM($AS47:AY47)</f>
        <v>0</v>
      </c>
      <c r="BA50" s="126">
        <f ca="1">SUM($BA47:BA47)</f>
        <v>0</v>
      </c>
      <c r="BB50" s="126">
        <f ca="1">SUM($BA47:BB47)</f>
        <v>0</v>
      </c>
      <c r="BC50" s="126">
        <f ca="1">SUM($BA47:BC47)</f>
        <v>0</v>
      </c>
      <c r="BD50" s="126">
        <f ca="1">SUM($BA47:BD47)</f>
        <v>0</v>
      </c>
      <c r="BE50" s="126">
        <f ca="1">SUM($BA47:BE47)</f>
        <v>0</v>
      </c>
      <c r="BF50" s="126">
        <f ca="1">SUM($BA47:BF47)</f>
        <v>0</v>
      </c>
      <c r="BG50" s="126">
        <f ca="1">SUM($BA47:BG47)</f>
        <v>0</v>
      </c>
    </row>
    <row r="51" spans="1:59" x14ac:dyDescent="0.35">
      <c r="A51" s="28" t="s">
        <v>296</v>
      </c>
      <c r="E51" s="127">
        <f ca="1">IFERROR(E50/SUM($E14:E14),0)</f>
        <v>0</v>
      </c>
      <c r="F51" s="127">
        <f ca="1">IFERROR(F50/SUM($E14:F14),0)</f>
        <v>0</v>
      </c>
      <c r="G51" s="127">
        <f ca="1">IFERROR(G50/SUM($E14:G14),0)</f>
        <v>0</v>
      </c>
      <c r="H51" s="127">
        <f ca="1">IFERROR(H50/SUM($E14:H14),0)</f>
        <v>0</v>
      </c>
      <c r="I51" s="127">
        <f ca="1">IFERROR(I50/SUM($E14:I14),0)</f>
        <v>0</v>
      </c>
      <c r="J51" s="127">
        <f ca="1">IFERROR(J50/SUM($E14:J14),0)</f>
        <v>0</v>
      </c>
      <c r="K51" s="127">
        <f ca="1">IFERROR(K50/SUM($E14:K14),0)</f>
        <v>0</v>
      </c>
      <c r="M51" s="127">
        <f ca="1">IFERROR(M50/SUM($M14:M14),0)</f>
        <v>0</v>
      </c>
      <c r="N51" s="127">
        <f ca="1">IFERROR(N50/SUM($M14:N14),0)</f>
        <v>0</v>
      </c>
      <c r="O51" s="127">
        <f ca="1">IFERROR(O50/SUM($M14:O14),0)</f>
        <v>0</v>
      </c>
      <c r="P51" s="127">
        <f ca="1">IFERROR(P50/SUM($M14:P14),0)</f>
        <v>0</v>
      </c>
      <c r="Q51" s="127">
        <f ca="1">IFERROR(Q50/SUM($M14:Q14),0)</f>
        <v>0</v>
      </c>
      <c r="R51" s="127">
        <f ca="1">IFERROR(R50/SUM($M14:R14),0)</f>
        <v>0</v>
      </c>
      <c r="S51" s="127">
        <f ca="1">IFERROR(S50/SUM($M14:S14),0)</f>
        <v>0</v>
      </c>
      <c r="U51" s="127">
        <f ca="1">IFERROR(U50/SUM($U14:U14),0)</f>
        <v>0</v>
      </c>
      <c r="V51" s="127">
        <f ca="1">IFERROR(V50/SUM($U14:V14),0)</f>
        <v>0</v>
      </c>
      <c r="W51" s="127">
        <f ca="1">IFERROR(W50/SUM($U14:W14),0)</f>
        <v>0</v>
      </c>
      <c r="X51" s="127">
        <f ca="1">IFERROR(X50/SUM($U14:X14),0)</f>
        <v>0</v>
      </c>
      <c r="Y51" s="127">
        <f ca="1">IFERROR(Y50/SUM($U14:Y14),0)</f>
        <v>0</v>
      </c>
      <c r="Z51" s="127">
        <f ca="1">IFERROR(Z50/SUM($U14:Z14),0)</f>
        <v>0</v>
      </c>
      <c r="AA51" s="127">
        <f ca="1">IFERROR(AA50/SUM($U14:AA14),0)</f>
        <v>0</v>
      </c>
      <c r="AC51" s="127">
        <f ca="1">IFERROR(AC50/SUM($AC14:AC14),0)</f>
        <v>0</v>
      </c>
      <c r="AD51" s="127">
        <f ca="1">IFERROR(AD50/SUM($AC14:AD14),0)</f>
        <v>0</v>
      </c>
      <c r="AE51" s="127">
        <f ca="1">IFERROR(AE50/SUM($AC14:AE14),0)</f>
        <v>0</v>
      </c>
      <c r="AF51" s="127">
        <f ca="1">IFERROR(AF50/SUM($AC14:AF14),0)</f>
        <v>0</v>
      </c>
      <c r="AG51" s="127">
        <f ca="1">IFERROR(AG50/SUM($AC14:AG14),0)</f>
        <v>0</v>
      </c>
      <c r="AH51" s="127">
        <f ca="1">IFERROR(AH50/SUM($AC14:AH14),0)</f>
        <v>0</v>
      </c>
      <c r="AI51" s="127">
        <f ca="1">IFERROR(AI50/SUM($AC14:AI14),0)</f>
        <v>0</v>
      </c>
      <c r="AK51" s="127">
        <f ca="1">IFERROR(AK50/SUM($AK14:AK14),0)</f>
        <v>0</v>
      </c>
      <c r="AL51" s="127">
        <f ca="1">IFERROR(AL50/SUM($AK14:AL14),0)</f>
        <v>0</v>
      </c>
      <c r="AM51" s="127">
        <f ca="1">IFERROR(AM50/SUM($AK14:AM14),0)</f>
        <v>0</v>
      </c>
      <c r="AN51" s="127">
        <f ca="1">IFERROR(AN50/SUM($AK14:AN14),0)</f>
        <v>0</v>
      </c>
      <c r="AO51" s="127">
        <f ca="1">IFERROR(AO50/SUM($AK14:AO14),0)</f>
        <v>0</v>
      </c>
      <c r="AP51" s="127">
        <f ca="1">IFERROR(AP50/SUM($AK14:AP14),0)</f>
        <v>0</v>
      </c>
      <c r="AQ51" s="127">
        <f ca="1">IFERROR(AQ50/SUM($AK14:AQ14),0)</f>
        <v>0</v>
      </c>
      <c r="AS51" s="127">
        <f ca="1">IFERROR(AS50/SUM($AS14:AS14),0)</f>
        <v>0</v>
      </c>
      <c r="AT51" s="127">
        <f ca="1">IFERROR(AT50/SUM($AS14:AT14),0)</f>
        <v>0</v>
      </c>
      <c r="AU51" s="127">
        <f ca="1">IFERROR(AU50/SUM($AS14:AU14),0)</f>
        <v>0</v>
      </c>
      <c r="AV51" s="127">
        <f ca="1">IFERROR(AV50/SUM($AS14:AV14),0)</f>
        <v>0</v>
      </c>
      <c r="AW51" s="127">
        <f ca="1">IFERROR(AW50/SUM($AS14:AW14),0)</f>
        <v>0</v>
      </c>
      <c r="AX51" s="127">
        <f ca="1">IFERROR(AX50/SUM($AS14:AX14),0)</f>
        <v>0</v>
      </c>
      <c r="AY51" s="127">
        <f ca="1">IFERROR(AY50/SUM($AS14:AY14),0)</f>
        <v>0</v>
      </c>
      <c r="BA51" s="127">
        <f ca="1">IFERROR(BA50/SUM($BA14:BA14),0)</f>
        <v>0</v>
      </c>
      <c r="BB51" s="127">
        <f ca="1">IFERROR(BB50/SUM($BA14:BB14),0)</f>
        <v>0</v>
      </c>
      <c r="BC51" s="127">
        <f ca="1">IFERROR(BC50/SUM($BA14:BC14),0)</f>
        <v>0</v>
      </c>
      <c r="BD51" s="127">
        <f ca="1">IFERROR(BD50/SUM($BA14:BD14),0)</f>
        <v>0</v>
      </c>
      <c r="BE51" s="127">
        <f ca="1">IFERROR(BE50/SUM($BA14:BE14),0)</f>
        <v>0</v>
      </c>
      <c r="BF51" s="127">
        <f ca="1">IFERROR(BF50/SUM($BA14:BF14),0)</f>
        <v>0</v>
      </c>
      <c r="BG51" s="127">
        <f ca="1">IFERROR(BG50/SUM($BA14:BG14),0)</f>
        <v>0</v>
      </c>
    </row>
    <row r="52" spans="1:59" x14ac:dyDescent="0.35">
      <c r="A52" s="28"/>
      <c r="E52" s="127"/>
      <c r="F52" s="127"/>
      <c r="G52" s="127"/>
      <c r="H52" s="127"/>
      <c r="I52" s="127"/>
      <c r="J52" s="127"/>
      <c r="K52" s="127"/>
      <c r="M52" s="127"/>
      <c r="N52" s="127"/>
      <c r="O52" s="127"/>
      <c r="P52" s="127"/>
      <c r="Q52" s="127"/>
      <c r="R52" s="127"/>
      <c r="S52" s="127"/>
      <c r="U52" s="127"/>
      <c r="V52" s="127"/>
      <c r="W52" s="127"/>
      <c r="X52" s="127"/>
      <c r="Y52" s="127"/>
      <c r="Z52" s="127"/>
      <c r="AA52" s="127"/>
      <c r="AC52" s="127"/>
      <c r="AD52" s="127"/>
      <c r="AE52" s="127"/>
      <c r="AF52" s="127"/>
      <c r="AG52" s="127"/>
      <c r="AH52" s="127"/>
      <c r="AI52" s="127"/>
      <c r="AK52" s="127"/>
      <c r="AL52" s="127"/>
      <c r="AM52" s="127"/>
      <c r="AN52" s="127"/>
      <c r="AO52" s="127"/>
      <c r="AP52" s="127"/>
      <c r="AQ52" s="127"/>
      <c r="AS52" s="127"/>
      <c r="AT52" s="127"/>
      <c r="AU52" s="127"/>
      <c r="AV52" s="127"/>
      <c r="AW52" s="127"/>
      <c r="AX52" s="127"/>
      <c r="AY52" s="127"/>
      <c r="BA52" s="127"/>
      <c r="BB52" s="127"/>
      <c r="BC52" s="127"/>
      <c r="BD52" s="127"/>
      <c r="BE52" s="127"/>
      <c r="BF52" s="127"/>
      <c r="BG52" s="127"/>
    </row>
    <row r="53" spans="1:59" x14ac:dyDescent="0.35">
      <c r="A53" s="128" t="s">
        <v>564</v>
      </c>
      <c r="B53" s="3"/>
      <c r="C53" s="3"/>
      <c r="D53" s="3"/>
      <c r="E53" s="129"/>
      <c r="F53" s="129"/>
      <c r="G53" s="129"/>
      <c r="H53" s="129"/>
      <c r="I53" s="129"/>
      <c r="J53" s="129"/>
      <c r="K53" s="130">
        <f>IFERROR(HLOOKUP(prog_header!$C$6,cost_rates!$AD$3:$AM$8,6,FALSE),0)</f>
        <v>0.41734821471955569</v>
      </c>
      <c r="M53" s="129"/>
      <c r="N53" s="129"/>
      <c r="O53" s="129"/>
      <c r="P53" s="129"/>
      <c r="Q53" s="129"/>
      <c r="R53" s="129"/>
      <c r="S53" s="130">
        <f>HLOOKUP(M$3,cost_rates!$AD$3:$AM$8,6,FALSE)</f>
        <v>0.41734821471955569</v>
      </c>
      <c r="U53" s="129"/>
      <c r="V53" s="129"/>
      <c r="W53" s="129"/>
      <c r="X53" s="129"/>
      <c r="Y53" s="129"/>
      <c r="Z53" s="129"/>
      <c r="AA53" s="130">
        <f>HLOOKUP(U$3,cost_rates!$AD$3:$AM$8,6,FALSE)</f>
        <v>0.17923989096969889</v>
      </c>
      <c r="AC53" s="129"/>
      <c r="AD53" s="129"/>
      <c r="AE53" s="129"/>
      <c r="AF53" s="129"/>
      <c r="AG53" s="129"/>
      <c r="AH53" s="129"/>
      <c r="AI53" s="130">
        <f>HLOOKUP(AC$3,cost_rates!$AD$3:$AM$8,6,FALSE)</f>
        <v>0.15561758559567121</v>
      </c>
      <c r="AK53" s="129"/>
      <c r="AL53" s="129"/>
      <c r="AM53" s="129"/>
      <c r="AN53" s="129"/>
      <c r="AO53" s="129"/>
      <c r="AP53" s="129"/>
      <c r="AQ53" s="130">
        <f>HLOOKUP(AK$3,cost_rates!$AD$3:$AM$8,6,FALSE)</f>
        <v>0.2272472650200433</v>
      </c>
      <c r="AS53" s="129"/>
      <c r="AT53" s="129"/>
      <c r="AU53" s="129"/>
      <c r="AV53" s="129"/>
      <c r="AW53" s="129"/>
      <c r="AX53" s="129"/>
      <c r="AY53" s="130">
        <f>HLOOKUP(AS$3,cost_rates!$AD$3:$AM$8,6,FALSE)</f>
        <v>0.22450141196039419</v>
      </c>
      <c r="BA53" s="129"/>
      <c r="BB53" s="129"/>
      <c r="BC53" s="129"/>
      <c r="BD53" s="129"/>
      <c r="BE53" s="129"/>
      <c r="BF53" s="129"/>
      <c r="BG53" s="130">
        <f>HLOOKUP(BA$3,cost_rates!$AD$3:$AM$8,6,FALSE)</f>
        <v>0.17929636674392427</v>
      </c>
    </row>
  </sheetData>
  <mergeCells count="7">
    <mergeCell ref="BA3:BG3"/>
    <mergeCell ref="E3:K3"/>
    <mergeCell ref="M3:S3"/>
    <mergeCell ref="U3:AA3"/>
    <mergeCell ref="AC3:AI3"/>
    <mergeCell ref="AK3:AQ3"/>
    <mergeCell ref="AS3:AY3"/>
  </mergeCells>
  <conditionalFormatting sqref="E1:K1">
    <cfRule type="cellIs" dxfId="0" priority="8" operator="notEqual">
      <formula>0</formula>
    </cfRule>
  </conditionalFormatting>
  <pageMargins left="0.70866141732283472" right="0.70866141732283472" top="0.74803149606299213" bottom="0.74803149606299213" header="0.31496062992125984" footer="0.31496062992125984"/>
  <pageSetup paperSize="9" scale="58" fitToWidth="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F97"/>
  <sheetViews>
    <sheetView zoomScale="75" zoomScaleNormal="75" workbookViewId="0">
      <pane xSplit="3" ySplit="7" topLeftCell="AV69" activePane="bottomRight" state="frozen"/>
      <selection activeCell="A74" sqref="A74:XFD74"/>
      <selection pane="topRight" activeCell="A74" sqref="A74:XFD74"/>
      <selection pane="bottomLeft" activeCell="A74" sqref="A74:XFD74"/>
      <selection pane="bottomRight" activeCell="BA80" sqref="BA80"/>
    </sheetView>
  </sheetViews>
  <sheetFormatPr defaultRowHeight="14.5" x14ac:dyDescent="0.35"/>
  <cols>
    <col min="1" max="1" width="5.1796875" bestFit="1" customWidth="1"/>
    <col min="2" max="2" width="20.81640625" bestFit="1" customWidth="1"/>
    <col min="123" max="123" width="13.81640625" bestFit="1" customWidth="1"/>
    <col min="132" max="132" width="13.81640625" bestFit="1" customWidth="1"/>
  </cols>
  <sheetData>
    <row r="1" spans="1:136" x14ac:dyDescent="0.35">
      <c r="B1" s="176" t="s">
        <v>478</v>
      </c>
      <c r="C1" s="20" t="str">
        <f>IF(prog_header!$C$8="existing","Yes","No")</f>
        <v>No</v>
      </c>
    </row>
    <row r="2" spans="1:136" x14ac:dyDescent="0.35">
      <c r="B2" t="s">
        <v>556</v>
      </c>
    </row>
    <row r="4" spans="1:136" x14ac:dyDescent="0.35">
      <c r="D4" s="179" t="s">
        <v>10</v>
      </c>
      <c r="E4" s="179" t="s">
        <v>509</v>
      </c>
      <c r="F4" s="179"/>
      <c r="G4" s="179"/>
      <c r="H4" s="179"/>
      <c r="I4" s="179"/>
      <c r="J4" s="179"/>
      <c r="K4" s="15" t="s">
        <v>11</v>
      </c>
      <c r="L4" s="15" t="s">
        <v>509</v>
      </c>
      <c r="M4" s="15"/>
      <c r="N4" s="15"/>
      <c r="O4" s="15"/>
      <c r="P4" s="15"/>
      <c r="Q4" s="15"/>
      <c r="R4" s="3" t="s">
        <v>12</v>
      </c>
      <c r="S4" s="3" t="s">
        <v>509</v>
      </c>
      <c r="T4" s="3"/>
      <c r="U4" s="3"/>
      <c r="V4" s="3"/>
      <c r="W4" s="3"/>
      <c r="X4" s="3"/>
      <c r="Y4" s="16" t="s">
        <v>13</v>
      </c>
      <c r="Z4" s="16" t="s">
        <v>509</v>
      </c>
      <c r="AA4" s="16"/>
      <c r="AB4" s="16"/>
      <c r="AC4" s="16"/>
      <c r="AD4" s="16"/>
      <c r="AE4" s="16"/>
      <c r="AF4" s="19" t="s">
        <v>14</v>
      </c>
      <c r="AG4" s="19" t="s">
        <v>509</v>
      </c>
      <c r="AH4" s="19"/>
      <c r="AI4" s="19"/>
      <c r="AJ4" s="19"/>
      <c r="AK4" s="19"/>
      <c r="AL4" s="19"/>
      <c r="AM4" s="17" t="s">
        <v>15</v>
      </c>
      <c r="AN4" s="17" t="s">
        <v>509</v>
      </c>
      <c r="AO4" s="17"/>
      <c r="AP4" s="17"/>
      <c r="AQ4" s="17"/>
      <c r="AR4" s="17"/>
      <c r="AS4" s="17"/>
      <c r="AT4" s="179" t="s">
        <v>10</v>
      </c>
      <c r="AU4" s="179" t="s">
        <v>510</v>
      </c>
      <c r="AV4" s="179"/>
      <c r="AW4" s="179"/>
      <c r="AX4" s="179"/>
      <c r="AY4" s="179"/>
      <c r="AZ4" s="179"/>
      <c r="BA4" s="15" t="s">
        <v>11</v>
      </c>
      <c r="BB4" s="15" t="s">
        <v>510</v>
      </c>
      <c r="BC4" s="15"/>
      <c r="BD4" s="15"/>
      <c r="BE4" s="15"/>
      <c r="BF4" s="15"/>
      <c r="BG4" s="15"/>
      <c r="BH4" s="3" t="s">
        <v>12</v>
      </c>
      <c r="BI4" s="3" t="s">
        <v>510</v>
      </c>
      <c r="BJ4" s="3"/>
      <c r="BK4" s="3"/>
      <c r="BL4" s="3"/>
      <c r="BM4" s="3"/>
      <c r="BN4" s="3"/>
      <c r="BO4" s="16" t="s">
        <v>13</v>
      </c>
      <c r="BP4" s="16" t="s">
        <v>510</v>
      </c>
      <c r="BQ4" s="16"/>
      <c r="BR4" s="16"/>
      <c r="BS4" s="16"/>
      <c r="BT4" s="16"/>
      <c r="BU4" s="16"/>
      <c r="BV4" s="19" t="s">
        <v>14</v>
      </c>
      <c r="BW4" s="19" t="s">
        <v>510</v>
      </c>
      <c r="BX4" s="19"/>
      <c r="BY4" s="19"/>
      <c r="BZ4" s="19"/>
      <c r="CA4" s="19"/>
      <c r="CB4" s="19"/>
      <c r="CC4" s="17" t="s">
        <v>15</v>
      </c>
      <c r="CD4" s="17" t="s">
        <v>510</v>
      </c>
      <c r="CE4" s="17"/>
      <c r="CF4" s="17"/>
      <c r="CG4" s="17"/>
      <c r="CH4" s="17"/>
      <c r="CI4" s="17"/>
      <c r="CJ4" s="177" t="s">
        <v>506</v>
      </c>
      <c r="CK4" s="177"/>
      <c r="CL4" s="177"/>
      <c r="CM4" s="177"/>
      <c r="CN4" s="177"/>
      <c r="CO4" s="177"/>
      <c r="CP4" s="177"/>
      <c r="CQ4" s="177" t="s">
        <v>507</v>
      </c>
      <c r="CR4" s="177"/>
      <c r="CS4" s="177"/>
      <c r="CT4" s="177"/>
      <c r="CU4" s="177"/>
      <c r="CV4" s="177"/>
      <c r="CW4" s="177"/>
    </row>
    <row r="5" spans="1:136" x14ac:dyDescent="0.35">
      <c r="D5" s="179">
        <v>0</v>
      </c>
      <c r="E5" s="179">
        <v>1</v>
      </c>
      <c r="F5" s="179">
        <v>2</v>
      </c>
      <c r="G5" s="179">
        <v>3</v>
      </c>
      <c r="H5" s="179">
        <v>4</v>
      </c>
      <c r="I5" s="179">
        <v>5</v>
      </c>
      <c r="J5" s="179">
        <v>6</v>
      </c>
      <c r="K5" s="15">
        <f>D5</f>
        <v>0</v>
      </c>
      <c r="L5" s="15">
        <f t="shared" ref="L5:AA7" si="0">E5</f>
        <v>1</v>
      </c>
      <c r="M5" s="15">
        <f t="shared" si="0"/>
        <v>2</v>
      </c>
      <c r="N5" s="15">
        <f t="shared" si="0"/>
        <v>3</v>
      </c>
      <c r="O5" s="15">
        <f t="shared" si="0"/>
        <v>4</v>
      </c>
      <c r="P5" s="15">
        <f t="shared" si="0"/>
        <v>5</v>
      </c>
      <c r="Q5" s="15">
        <f t="shared" si="0"/>
        <v>6</v>
      </c>
      <c r="R5" s="3">
        <f t="shared" si="0"/>
        <v>0</v>
      </c>
      <c r="S5" s="3">
        <f t="shared" si="0"/>
        <v>1</v>
      </c>
      <c r="T5" s="3">
        <f t="shared" si="0"/>
        <v>2</v>
      </c>
      <c r="U5" s="3">
        <f t="shared" si="0"/>
        <v>3</v>
      </c>
      <c r="V5" s="3">
        <f t="shared" si="0"/>
        <v>4</v>
      </c>
      <c r="W5" s="3">
        <f t="shared" si="0"/>
        <v>5</v>
      </c>
      <c r="X5" s="3">
        <f t="shared" si="0"/>
        <v>6</v>
      </c>
      <c r="Y5" s="16">
        <f t="shared" si="0"/>
        <v>0</v>
      </c>
      <c r="Z5" s="16">
        <f t="shared" si="0"/>
        <v>1</v>
      </c>
      <c r="AA5" s="16">
        <f t="shared" si="0"/>
        <v>2</v>
      </c>
      <c r="AB5" s="16">
        <f t="shared" ref="AB5:AQ7" si="1">U5</f>
        <v>3</v>
      </c>
      <c r="AC5" s="16">
        <f t="shared" si="1"/>
        <v>4</v>
      </c>
      <c r="AD5" s="16">
        <f t="shared" si="1"/>
        <v>5</v>
      </c>
      <c r="AE5" s="16">
        <f t="shared" si="1"/>
        <v>6</v>
      </c>
      <c r="AF5" s="19">
        <f t="shared" si="1"/>
        <v>0</v>
      </c>
      <c r="AG5" s="19">
        <f t="shared" si="1"/>
        <v>1</v>
      </c>
      <c r="AH5" s="19">
        <f t="shared" si="1"/>
        <v>2</v>
      </c>
      <c r="AI5" s="19">
        <f t="shared" si="1"/>
        <v>3</v>
      </c>
      <c r="AJ5" s="19">
        <f t="shared" si="1"/>
        <v>4</v>
      </c>
      <c r="AK5" s="19">
        <f t="shared" si="1"/>
        <v>5</v>
      </c>
      <c r="AL5" s="19">
        <f t="shared" si="1"/>
        <v>6</v>
      </c>
      <c r="AM5" s="17">
        <f t="shared" si="1"/>
        <v>0</v>
      </c>
      <c r="AN5" s="17">
        <f t="shared" si="1"/>
        <v>1</v>
      </c>
      <c r="AO5" s="17">
        <f t="shared" si="1"/>
        <v>2</v>
      </c>
      <c r="AP5" s="17">
        <f t="shared" si="1"/>
        <v>3</v>
      </c>
      <c r="AQ5" s="17">
        <f t="shared" si="1"/>
        <v>4</v>
      </c>
      <c r="AR5" s="17">
        <f t="shared" ref="AR5:AZ7" si="2">AK5</f>
        <v>5</v>
      </c>
      <c r="AS5" s="17">
        <f t="shared" si="2"/>
        <v>6</v>
      </c>
      <c r="AT5" s="179">
        <f t="shared" si="2"/>
        <v>0</v>
      </c>
      <c r="AU5" s="179">
        <f t="shared" si="2"/>
        <v>1</v>
      </c>
      <c r="AV5" s="179">
        <f t="shared" si="2"/>
        <v>2</v>
      </c>
      <c r="AW5" s="179">
        <f t="shared" si="2"/>
        <v>3</v>
      </c>
      <c r="AX5" s="179">
        <f t="shared" si="2"/>
        <v>4</v>
      </c>
      <c r="AY5" s="179">
        <f t="shared" si="2"/>
        <v>5</v>
      </c>
      <c r="AZ5" s="179">
        <f t="shared" si="2"/>
        <v>6</v>
      </c>
      <c r="BA5" s="15">
        <f>AT5</f>
        <v>0</v>
      </c>
      <c r="BB5" s="15">
        <f t="shared" ref="BB5:BQ7" si="3">AU5</f>
        <v>1</v>
      </c>
      <c r="BC5" s="15">
        <f t="shared" si="3"/>
        <v>2</v>
      </c>
      <c r="BD5" s="15">
        <f t="shared" si="3"/>
        <v>3</v>
      </c>
      <c r="BE5" s="15">
        <f t="shared" si="3"/>
        <v>4</v>
      </c>
      <c r="BF5" s="15">
        <f t="shared" si="3"/>
        <v>5</v>
      </c>
      <c r="BG5" s="15">
        <f t="shared" si="3"/>
        <v>6</v>
      </c>
      <c r="BH5" s="3">
        <f t="shared" si="3"/>
        <v>0</v>
      </c>
      <c r="BI5" s="3">
        <f t="shared" si="3"/>
        <v>1</v>
      </c>
      <c r="BJ5" s="3">
        <f t="shared" si="3"/>
        <v>2</v>
      </c>
      <c r="BK5" s="3">
        <f t="shared" si="3"/>
        <v>3</v>
      </c>
      <c r="BL5" s="3">
        <f t="shared" si="3"/>
        <v>4</v>
      </c>
      <c r="BM5" s="3">
        <f t="shared" si="3"/>
        <v>5</v>
      </c>
      <c r="BN5" s="3">
        <f t="shared" si="3"/>
        <v>6</v>
      </c>
      <c r="BO5" s="16">
        <f t="shared" si="3"/>
        <v>0</v>
      </c>
      <c r="BP5" s="16">
        <f t="shared" si="3"/>
        <v>1</v>
      </c>
      <c r="BQ5" s="16">
        <f t="shared" si="3"/>
        <v>2</v>
      </c>
      <c r="BR5" s="16">
        <f t="shared" ref="BR5:CG7" si="4">BK5</f>
        <v>3</v>
      </c>
      <c r="BS5" s="16">
        <f t="shared" si="4"/>
        <v>4</v>
      </c>
      <c r="BT5" s="16">
        <f t="shared" si="4"/>
        <v>5</v>
      </c>
      <c r="BU5" s="16">
        <f t="shared" si="4"/>
        <v>6</v>
      </c>
      <c r="BV5" s="19">
        <f t="shared" si="4"/>
        <v>0</v>
      </c>
      <c r="BW5" s="19">
        <f t="shared" si="4"/>
        <v>1</v>
      </c>
      <c r="BX5" s="19">
        <f t="shared" si="4"/>
        <v>2</v>
      </c>
      <c r="BY5" s="19">
        <f t="shared" si="4"/>
        <v>3</v>
      </c>
      <c r="BZ5" s="19">
        <f t="shared" si="4"/>
        <v>4</v>
      </c>
      <c r="CA5" s="19">
        <f t="shared" si="4"/>
        <v>5</v>
      </c>
      <c r="CB5" s="19">
        <f t="shared" si="4"/>
        <v>6</v>
      </c>
      <c r="CC5" s="17">
        <f t="shared" si="4"/>
        <v>0</v>
      </c>
      <c r="CD5" s="17">
        <f t="shared" si="4"/>
        <v>1</v>
      </c>
      <c r="CE5" s="17">
        <f t="shared" si="4"/>
        <v>2</v>
      </c>
      <c r="CF5" s="17">
        <f t="shared" si="4"/>
        <v>3</v>
      </c>
      <c r="CG5" s="17">
        <f t="shared" si="4"/>
        <v>4</v>
      </c>
      <c r="CH5" s="17">
        <f t="shared" ref="CH5:CI7" si="5">CA5</f>
        <v>5</v>
      </c>
      <c r="CI5" s="17">
        <f t="shared" si="5"/>
        <v>6</v>
      </c>
      <c r="CJ5" s="177">
        <f>CC5</f>
        <v>0</v>
      </c>
      <c r="CK5" s="177">
        <f t="shared" ref="CK5:CP7" si="6">CD5</f>
        <v>1</v>
      </c>
      <c r="CL5" s="177">
        <f t="shared" si="6"/>
        <v>2</v>
      </c>
      <c r="CM5" s="177">
        <f t="shared" si="6"/>
        <v>3</v>
      </c>
      <c r="CN5" s="177">
        <f t="shared" si="6"/>
        <v>4</v>
      </c>
      <c r="CO5" s="177">
        <f t="shared" si="6"/>
        <v>5</v>
      </c>
      <c r="CP5" s="177">
        <f t="shared" si="6"/>
        <v>6</v>
      </c>
      <c r="CQ5" s="177">
        <f t="shared" ref="CQ5:CW7" si="7">CJ5</f>
        <v>0</v>
      </c>
      <c r="CR5" s="177">
        <f t="shared" si="7"/>
        <v>1</v>
      </c>
      <c r="CS5" s="177">
        <f t="shared" si="7"/>
        <v>2</v>
      </c>
      <c r="CT5" s="177">
        <f t="shared" si="7"/>
        <v>3</v>
      </c>
      <c r="CU5" s="177">
        <f t="shared" si="7"/>
        <v>4</v>
      </c>
      <c r="CV5" s="177">
        <f t="shared" si="7"/>
        <v>5</v>
      </c>
      <c r="CW5" s="177">
        <f t="shared" si="7"/>
        <v>6</v>
      </c>
    </row>
    <row r="6" spans="1:136" x14ac:dyDescent="0.35">
      <c r="D6" s="179" t="s">
        <v>37</v>
      </c>
      <c r="E6" s="179" t="s">
        <v>281</v>
      </c>
      <c r="F6" s="179" t="s">
        <v>282</v>
      </c>
      <c r="G6" s="179" t="s">
        <v>283</v>
      </c>
      <c r="H6" s="179" t="s">
        <v>284</v>
      </c>
      <c r="I6" s="179" t="s">
        <v>285</v>
      </c>
      <c r="J6" s="179" t="s">
        <v>286</v>
      </c>
      <c r="K6" s="15" t="str">
        <f>D6</f>
        <v>Dev Yr</v>
      </c>
      <c r="L6" s="15" t="str">
        <f t="shared" si="0"/>
        <v>Launch Yr</v>
      </c>
      <c r="M6" s="15" t="str">
        <f t="shared" si="0"/>
        <v>Yr 2</v>
      </c>
      <c r="N6" s="15" t="str">
        <f t="shared" si="0"/>
        <v>Yr 3</v>
      </c>
      <c r="O6" s="15" t="str">
        <f t="shared" si="0"/>
        <v>Yr 4</v>
      </c>
      <c r="P6" s="15" t="str">
        <f t="shared" si="0"/>
        <v>Yr 5</v>
      </c>
      <c r="Q6" s="15" t="str">
        <f t="shared" si="0"/>
        <v>Yr 6</v>
      </c>
      <c r="R6" s="3" t="str">
        <f t="shared" si="0"/>
        <v>Dev Yr</v>
      </c>
      <c r="S6" s="3" t="str">
        <f t="shared" si="0"/>
        <v>Launch Yr</v>
      </c>
      <c r="T6" s="3" t="str">
        <f t="shared" si="0"/>
        <v>Yr 2</v>
      </c>
      <c r="U6" s="3" t="str">
        <f t="shared" si="0"/>
        <v>Yr 3</v>
      </c>
      <c r="V6" s="3" t="str">
        <f t="shared" si="0"/>
        <v>Yr 4</v>
      </c>
      <c r="W6" s="3" t="str">
        <f t="shared" si="0"/>
        <v>Yr 5</v>
      </c>
      <c r="X6" s="3" t="str">
        <f t="shared" si="0"/>
        <v>Yr 6</v>
      </c>
      <c r="Y6" s="16" t="str">
        <f t="shared" si="0"/>
        <v>Dev Yr</v>
      </c>
      <c r="Z6" s="16" t="str">
        <f t="shared" si="0"/>
        <v>Launch Yr</v>
      </c>
      <c r="AA6" s="16" t="str">
        <f t="shared" si="0"/>
        <v>Yr 2</v>
      </c>
      <c r="AB6" s="16" t="str">
        <f t="shared" si="1"/>
        <v>Yr 3</v>
      </c>
      <c r="AC6" s="16" t="str">
        <f t="shared" si="1"/>
        <v>Yr 4</v>
      </c>
      <c r="AD6" s="16" t="str">
        <f t="shared" si="1"/>
        <v>Yr 5</v>
      </c>
      <c r="AE6" s="16" t="str">
        <f t="shared" si="1"/>
        <v>Yr 6</v>
      </c>
      <c r="AF6" s="19" t="str">
        <f t="shared" si="1"/>
        <v>Dev Yr</v>
      </c>
      <c r="AG6" s="19" t="str">
        <f t="shared" si="1"/>
        <v>Launch Yr</v>
      </c>
      <c r="AH6" s="19" t="str">
        <f t="shared" si="1"/>
        <v>Yr 2</v>
      </c>
      <c r="AI6" s="19" t="str">
        <f t="shared" si="1"/>
        <v>Yr 3</v>
      </c>
      <c r="AJ6" s="19" t="str">
        <f t="shared" si="1"/>
        <v>Yr 4</v>
      </c>
      <c r="AK6" s="19" t="str">
        <f t="shared" si="1"/>
        <v>Yr 5</v>
      </c>
      <c r="AL6" s="19" t="str">
        <f t="shared" si="1"/>
        <v>Yr 6</v>
      </c>
      <c r="AM6" s="17" t="str">
        <f t="shared" si="1"/>
        <v>Dev Yr</v>
      </c>
      <c r="AN6" s="17" t="str">
        <f t="shared" si="1"/>
        <v>Launch Yr</v>
      </c>
      <c r="AO6" s="17" t="str">
        <f t="shared" si="1"/>
        <v>Yr 2</v>
      </c>
      <c r="AP6" s="17" t="str">
        <f t="shared" si="1"/>
        <v>Yr 3</v>
      </c>
      <c r="AQ6" s="17" t="str">
        <f t="shared" si="1"/>
        <v>Yr 4</v>
      </c>
      <c r="AR6" s="17" t="str">
        <f t="shared" si="2"/>
        <v>Yr 5</v>
      </c>
      <c r="AS6" s="17" t="str">
        <f t="shared" si="2"/>
        <v>Yr 6</v>
      </c>
      <c r="AT6" s="179" t="str">
        <f t="shared" si="2"/>
        <v>Dev Yr</v>
      </c>
      <c r="AU6" s="179" t="str">
        <f t="shared" si="2"/>
        <v>Launch Yr</v>
      </c>
      <c r="AV6" s="179" t="str">
        <f t="shared" si="2"/>
        <v>Yr 2</v>
      </c>
      <c r="AW6" s="179" t="str">
        <f t="shared" si="2"/>
        <v>Yr 3</v>
      </c>
      <c r="AX6" s="179" t="str">
        <f t="shared" si="2"/>
        <v>Yr 4</v>
      </c>
      <c r="AY6" s="179" t="str">
        <f t="shared" si="2"/>
        <v>Yr 5</v>
      </c>
      <c r="AZ6" s="179" t="str">
        <f t="shared" si="2"/>
        <v>Yr 6</v>
      </c>
      <c r="BA6" s="15" t="str">
        <f>AT6</f>
        <v>Dev Yr</v>
      </c>
      <c r="BB6" s="15" t="str">
        <f t="shared" si="3"/>
        <v>Launch Yr</v>
      </c>
      <c r="BC6" s="15" t="str">
        <f t="shared" si="3"/>
        <v>Yr 2</v>
      </c>
      <c r="BD6" s="15" t="str">
        <f t="shared" si="3"/>
        <v>Yr 3</v>
      </c>
      <c r="BE6" s="15" t="str">
        <f t="shared" si="3"/>
        <v>Yr 4</v>
      </c>
      <c r="BF6" s="15" t="str">
        <f t="shared" si="3"/>
        <v>Yr 5</v>
      </c>
      <c r="BG6" s="15" t="str">
        <f t="shared" si="3"/>
        <v>Yr 6</v>
      </c>
      <c r="BH6" s="3" t="str">
        <f t="shared" si="3"/>
        <v>Dev Yr</v>
      </c>
      <c r="BI6" s="3" t="str">
        <f t="shared" si="3"/>
        <v>Launch Yr</v>
      </c>
      <c r="BJ6" s="3" t="str">
        <f t="shared" si="3"/>
        <v>Yr 2</v>
      </c>
      <c r="BK6" s="3" t="str">
        <f t="shared" si="3"/>
        <v>Yr 3</v>
      </c>
      <c r="BL6" s="3" t="str">
        <f t="shared" si="3"/>
        <v>Yr 4</v>
      </c>
      <c r="BM6" s="3" t="str">
        <f t="shared" si="3"/>
        <v>Yr 5</v>
      </c>
      <c r="BN6" s="3" t="str">
        <f t="shared" si="3"/>
        <v>Yr 6</v>
      </c>
      <c r="BO6" s="16" t="str">
        <f t="shared" si="3"/>
        <v>Dev Yr</v>
      </c>
      <c r="BP6" s="16" t="str">
        <f t="shared" si="3"/>
        <v>Launch Yr</v>
      </c>
      <c r="BQ6" s="16" t="str">
        <f t="shared" si="3"/>
        <v>Yr 2</v>
      </c>
      <c r="BR6" s="16" t="str">
        <f t="shared" si="4"/>
        <v>Yr 3</v>
      </c>
      <c r="BS6" s="16" t="str">
        <f t="shared" si="4"/>
        <v>Yr 4</v>
      </c>
      <c r="BT6" s="16" t="str">
        <f t="shared" si="4"/>
        <v>Yr 5</v>
      </c>
      <c r="BU6" s="16" t="str">
        <f t="shared" si="4"/>
        <v>Yr 6</v>
      </c>
      <c r="BV6" s="19" t="str">
        <f t="shared" si="4"/>
        <v>Dev Yr</v>
      </c>
      <c r="BW6" s="19" t="str">
        <f t="shared" si="4"/>
        <v>Launch Yr</v>
      </c>
      <c r="BX6" s="19" t="str">
        <f t="shared" si="4"/>
        <v>Yr 2</v>
      </c>
      <c r="BY6" s="19" t="str">
        <f t="shared" si="4"/>
        <v>Yr 3</v>
      </c>
      <c r="BZ6" s="19" t="str">
        <f t="shared" si="4"/>
        <v>Yr 4</v>
      </c>
      <c r="CA6" s="19" t="str">
        <f t="shared" si="4"/>
        <v>Yr 5</v>
      </c>
      <c r="CB6" s="19" t="str">
        <f t="shared" si="4"/>
        <v>Yr 6</v>
      </c>
      <c r="CC6" s="17" t="str">
        <f t="shared" si="4"/>
        <v>Dev Yr</v>
      </c>
      <c r="CD6" s="17" t="str">
        <f t="shared" si="4"/>
        <v>Launch Yr</v>
      </c>
      <c r="CE6" s="17" t="str">
        <f t="shared" si="4"/>
        <v>Yr 2</v>
      </c>
      <c r="CF6" s="17" t="str">
        <f t="shared" si="4"/>
        <v>Yr 3</v>
      </c>
      <c r="CG6" s="17" t="str">
        <f t="shared" si="4"/>
        <v>Yr 4</v>
      </c>
      <c r="CH6" s="17" t="str">
        <f t="shared" si="5"/>
        <v>Yr 5</v>
      </c>
      <c r="CI6" s="17" t="str">
        <f t="shared" si="5"/>
        <v>Yr 6</v>
      </c>
      <c r="CJ6" s="177" t="str">
        <f>CC6</f>
        <v>Dev Yr</v>
      </c>
      <c r="CK6" s="177" t="str">
        <f t="shared" si="6"/>
        <v>Launch Yr</v>
      </c>
      <c r="CL6" s="177" t="str">
        <f t="shared" si="6"/>
        <v>Yr 2</v>
      </c>
      <c r="CM6" s="177" t="str">
        <f t="shared" si="6"/>
        <v>Yr 3</v>
      </c>
      <c r="CN6" s="177" t="str">
        <f t="shared" si="6"/>
        <v>Yr 4</v>
      </c>
      <c r="CO6" s="177" t="str">
        <f t="shared" si="6"/>
        <v>Yr 5</v>
      </c>
      <c r="CP6" s="177" t="str">
        <f t="shared" si="6"/>
        <v>Yr 6</v>
      </c>
      <c r="CQ6" s="177" t="str">
        <f t="shared" si="7"/>
        <v>Dev Yr</v>
      </c>
      <c r="CR6" s="177" t="str">
        <f t="shared" si="7"/>
        <v>Launch Yr</v>
      </c>
      <c r="CS6" s="177" t="str">
        <f t="shared" si="7"/>
        <v>Yr 2</v>
      </c>
      <c r="CT6" s="177" t="str">
        <f t="shared" si="7"/>
        <v>Yr 3</v>
      </c>
      <c r="CU6" s="177" t="str">
        <f t="shared" si="7"/>
        <v>Yr 4</v>
      </c>
      <c r="CV6" s="177" t="str">
        <f t="shared" si="7"/>
        <v>Yr 5</v>
      </c>
      <c r="CW6" s="177" t="str">
        <f t="shared" si="7"/>
        <v>Yr 6</v>
      </c>
    </row>
    <row r="7" spans="1:136" s="11" customFormat="1" ht="80.25" customHeight="1" x14ac:dyDescent="0.35">
      <c r="A7" s="11" t="s">
        <v>479</v>
      </c>
      <c r="B7" s="11" t="s">
        <v>384</v>
      </c>
      <c r="C7" s="11" t="s">
        <v>408</v>
      </c>
      <c r="D7" s="180" t="str">
        <f>IFERROR(VLOOKUP(E7,'selections(hide)'!$M$3:$N$12,2,FALSE),0)</f>
        <v>2020/21</v>
      </c>
      <c r="E7" s="180" t="str">
        <f>staff_students!E29</f>
        <v>2021/22</v>
      </c>
      <c r="F7" s="180" t="str">
        <f>staff_students!F29</f>
        <v>2022/23</v>
      </c>
      <c r="G7" s="180" t="str">
        <f>staff_students!G29</f>
        <v>2023/24</v>
      </c>
      <c r="H7" s="180" t="str">
        <f>staff_students!H29</f>
        <v>2024/25</v>
      </c>
      <c r="I7" s="180" t="str">
        <f>staff_students!I29</f>
        <v>2025/26</v>
      </c>
      <c r="J7" s="180" t="str">
        <f>staff_students!J29</f>
        <v>2026/27</v>
      </c>
      <c r="K7" s="181" t="str">
        <f>D7</f>
        <v>2020/21</v>
      </c>
      <c r="L7" s="181" t="str">
        <f t="shared" si="0"/>
        <v>2021/22</v>
      </c>
      <c r="M7" s="181" t="str">
        <f t="shared" si="0"/>
        <v>2022/23</v>
      </c>
      <c r="N7" s="181" t="str">
        <f t="shared" si="0"/>
        <v>2023/24</v>
      </c>
      <c r="O7" s="181" t="str">
        <f t="shared" si="0"/>
        <v>2024/25</v>
      </c>
      <c r="P7" s="181" t="str">
        <f t="shared" si="0"/>
        <v>2025/26</v>
      </c>
      <c r="Q7" s="181" t="str">
        <f t="shared" si="0"/>
        <v>2026/27</v>
      </c>
      <c r="R7" s="182" t="str">
        <f t="shared" si="0"/>
        <v>2020/21</v>
      </c>
      <c r="S7" s="182" t="str">
        <f t="shared" si="0"/>
        <v>2021/22</v>
      </c>
      <c r="T7" s="182" t="str">
        <f t="shared" si="0"/>
        <v>2022/23</v>
      </c>
      <c r="U7" s="182" t="str">
        <f t="shared" si="0"/>
        <v>2023/24</v>
      </c>
      <c r="V7" s="182" t="str">
        <f t="shared" si="0"/>
        <v>2024/25</v>
      </c>
      <c r="W7" s="182" t="str">
        <f t="shared" si="0"/>
        <v>2025/26</v>
      </c>
      <c r="X7" s="182" t="str">
        <f t="shared" si="0"/>
        <v>2026/27</v>
      </c>
      <c r="Y7" s="184" t="str">
        <f t="shared" si="0"/>
        <v>2020/21</v>
      </c>
      <c r="Z7" s="184" t="str">
        <f t="shared" si="0"/>
        <v>2021/22</v>
      </c>
      <c r="AA7" s="184" t="str">
        <f t="shared" si="0"/>
        <v>2022/23</v>
      </c>
      <c r="AB7" s="184" t="str">
        <f t="shared" si="1"/>
        <v>2023/24</v>
      </c>
      <c r="AC7" s="184" t="str">
        <f t="shared" si="1"/>
        <v>2024/25</v>
      </c>
      <c r="AD7" s="184" t="str">
        <f t="shared" si="1"/>
        <v>2025/26</v>
      </c>
      <c r="AE7" s="184" t="str">
        <f t="shared" si="1"/>
        <v>2026/27</v>
      </c>
      <c r="AF7" s="183" t="str">
        <f t="shared" si="1"/>
        <v>2020/21</v>
      </c>
      <c r="AG7" s="183" t="str">
        <f t="shared" si="1"/>
        <v>2021/22</v>
      </c>
      <c r="AH7" s="183" t="str">
        <f t="shared" si="1"/>
        <v>2022/23</v>
      </c>
      <c r="AI7" s="183" t="str">
        <f t="shared" si="1"/>
        <v>2023/24</v>
      </c>
      <c r="AJ7" s="183" t="str">
        <f t="shared" si="1"/>
        <v>2024/25</v>
      </c>
      <c r="AK7" s="183" t="str">
        <f t="shared" si="1"/>
        <v>2025/26</v>
      </c>
      <c r="AL7" s="183" t="str">
        <f t="shared" si="1"/>
        <v>2026/27</v>
      </c>
      <c r="AM7" s="111" t="str">
        <f t="shared" si="1"/>
        <v>2020/21</v>
      </c>
      <c r="AN7" s="111" t="str">
        <f t="shared" si="1"/>
        <v>2021/22</v>
      </c>
      <c r="AO7" s="111" t="str">
        <f t="shared" si="1"/>
        <v>2022/23</v>
      </c>
      <c r="AP7" s="111" t="str">
        <f t="shared" si="1"/>
        <v>2023/24</v>
      </c>
      <c r="AQ7" s="111" t="str">
        <f t="shared" si="1"/>
        <v>2024/25</v>
      </c>
      <c r="AR7" s="111" t="str">
        <f t="shared" si="2"/>
        <v>2025/26</v>
      </c>
      <c r="AS7" s="111" t="str">
        <f t="shared" si="2"/>
        <v>2026/27</v>
      </c>
      <c r="AT7" s="180" t="str">
        <f t="shared" si="2"/>
        <v>2020/21</v>
      </c>
      <c r="AU7" s="180" t="str">
        <f t="shared" si="2"/>
        <v>2021/22</v>
      </c>
      <c r="AV7" s="180" t="str">
        <f t="shared" si="2"/>
        <v>2022/23</v>
      </c>
      <c r="AW7" s="180" t="str">
        <f t="shared" si="2"/>
        <v>2023/24</v>
      </c>
      <c r="AX7" s="180" t="str">
        <f t="shared" si="2"/>
        <v>2024/25</v>
      </c>
      <c r="AY7" s="180" t="str">
        <f t="shared" si="2"/>
        <v>2025/26</v>
      </c>
      <c r="AZ7" s="180" t="str">
        <f t="shared" si="2"/>
        <v>2026/27</v>
      </c>
      <c r="BA7" s="181" t="str">
        <f>AT7</f>
        <v>2020/21</v>
      </c>
      <c r="BB7" s="181" t="str">
        <f t="shared" si="3"/>
        <v>2021/22</v>
      </c>
      <c r="BC7" s="181" t="str">
        <f t="shared" si="3"/>
        <v>2022/23</v>
      </c>
      <c r="BD7" s="181" t="str">
        <f t="shared" si="3"/>
        <v>2023/24</v>
      </c>
      <c r="BE7" s="181" t="str">
        <f t="shared" si="3"/>
        <v>2024/25</v>
      </c>
      <c r="BF7" s="181" t="str">
        <f t="shared" si="3"/>
        <v>2025/26</v>
      </c>
      <c r="BG7" s="181" t="str">
        <f t="shared" si="3"/>
        <v>2026/27</v>
      </c>
      <c r="BH7" s="182" t="str">
        <f t="shared" si="3"/>
        <v>2020/21</v>
      </c>
      <c r="BI7" s="182" t="str">
        <f t="shared" si="3"/>
        <v>2021/22</v>
      </c>
      <c r="BJ7" s="182" t="str">
        <f t="shared" si="3"/>
        <v>2022/23</v>
      </c>
      <c r="BK7" s="182" t="str">
        <f t="shared" si="3"/>
        <v>2023/24</v>
      </c>
      <c r="BL7" s="182" t="str">
        <f t="shared" si="3"/>
        <v>2024/25</v>
      </c>
      <c r="BM7" s="182" t="str">
        <f t="shared" si="3"/>
        <v>2025/26</v>
      </c>
      <c r="BN7" s="182" t="str">
        <f t="shared" si="3"/>
        <v>2026/27</v>
      </c>
      <c r="BO7" s="184" t="str">
        <f t="shared" si="3"/>
        <v>2020/21</v>
      </c>
      <c r="BP7" s="184" t="str">
        <f t="shared" si="3"/>
        <v>2021/22</v>
      </c>
      <c r="BQ7" s="184" t="str">
        <f t="shared" si="3"/>
        <v>2022/23</v>
      </c>
      <c r="BR7" s="184" t="str">
        <f t="shared" si="4"/>
        <v>2023/24</v>
      </c>
      <c r="BS7" s="184" t="str">
        <f t="shared" si="4"/>
        <v>2024/25</v>
      </c>
      <c r="BT7" s="184" t="str">
        <f t="shared" si="4"/>
        <v>2025/26</v>
      </c>
      <c r="BU7" s="184" t="str">
        <f t="shared" si="4"/>
        <v>2026/27</v>
      </c>
      <c r="BV7" s="183" t="str">
        <f t="shared" si="4"/>
        <v>2020/21</v>
      </c>
      <c r="BW7" s="183" t="str">
        <f t="shared" si="4"/>
        <v>2021/22</v>
      </c>
      <c r="BX7" s="183" t="str">
        <f t="shared" si="4"/>
        <v>2022/23</v>
      </c>
      <c r="BY7" s="183" t="str">
        <f t="shared" si="4"/>
        <v>2023/24</v>
      </c>
      <c r="BZ7" s="183" t="str">
        <f t="shared" si="4"/>
        <v>2024/25</v>
      </c>
      <c r="CA7" s="183" t="str">
        <f t="shared" si="4"/>
        <v>2025/26</v>
      </c>
      <c r="CB7" s="183" t="str">
        <f t="shared" si="4"/>
        <v>2026/27</v>
      </c>
      <c r="CC7" s="111" t="str">
        <f t="shared" si="4"/>
        <v>2020/21</v>
      </c>
      <c r="CD7" s="111" t="str">
        <f t="shared" si="4"/>
        <v>2021/22</v>
      </c>
      <c r="CE7" s="111" t="str">
        <f t="shared" si="4"/>
        <v>2022/23</v>
      </c>
      <c r="CF7" s="111" t="str">
        <f t="shared" si="4"/>
        <v>2023/24</v>
      </c>
      <c r="CG7" s="111" t="str">
        <f t="shared" si="4"/>
        <v>2024/25</v>
      </c>
      <c r="CH7" s="111" t="str">
        <f t="shared" si="5"/>
        <v>2025/26</v>
      </c>
      <c r="CI7" s="111" t="str">
        <f t="shared" si="5"/>
        <v>2026/27</v>
      </c>
      <c r="CJ7" s="178" t="str">
        <f>CC7</f>
        <v>2020/21</v>
      </c>
      <c r="CK7" s="178" t="str">
        <f t="shared" si="6"/>
        <v>2021/22</v>
      </c>
      <c r="CL7" s="178" t="str">
        <f t="shared" si="6"/>
        <v>2022/23</v>
      </c>
      <c r="CM7" s="178" t="str">
        <f t="shared" si="6"/>
        <v>2023/24</v>
      </c>
      <c r="CN7" s="178" t="str">
        <f t="shared" si="6"/>
        <v>2024/25</v>
      </c>
      <c r="CO7" s="178" t="str">
        <f t="shared" si="6"/>
        <v>2025/26</v>
      </c>
      <c r="CP7" s="178" t="str">
        <f t="shared" si="6"/>
        <v>2026/27</v>
      </c>
      <c r="CQ7" s="178" t="str">
        <f t="shared" si="7"/>
        <v>2020/21</v>
      </c>
      <c r="CR7" s="178" t="str">
        <f t="shared" si="7"/>
        <v>2021/22</v>
      </c>
      <c r="CS7" s="178" t="str">
        <f t="shared" si="7"/>
        <v>2022/23</v>
      </c>
      <c r="CT7" s="178" t="str">
        <f t="shared" si="7"/>
        <v>2023/24</v>
      </c>
      <c r="CU7" s="178" t="str">
        <f t="shared" si="7"/>
        <v>2024/25</v>
      </c>
      <c r="CV7" s="178" t="str">
        <f t="shared" si="7"/>
        <v>2025/26</v>
      </c>
      <c r="CW7" s="178" t="str">
        <f t="shared" si="7"/>
        <v>2026/27</v>
      </c>
      <c r="CX7" s="11" t="s">
        <v>490</v>
      </c>
      <c r="CY7" s="11" t="s">
        <v>491</v>
      </c>
      <c r="CZ7" s="11" t="s">
        <v>494</v>
      </c>
    </row>
    <row r="8" spans="1:136" x14ac:dyDescent="0.35">
      <c r="A8">
        <v>2</v>
      </c>
      <c r="B8">
        <f>modules!B8</f>
        <v>0</v>
      </c>
      <c r="C8">
        <f>modules!C8</f>
        <v>0</v>
      </c>
      <c r="E8" s="27">
        <f t="shared" ref="E8:E39" si="8">IFERROR(HLOOKUP(D$4,AHRS,$A8,FALSE)*$CR8,0)</f>
        <v>0</v>
      </c>
      <c r="F8" s="27">
        <f t="shared" ref="F8:F39" si="9">IFERROR(HLOOKUP(D$4,AHRS,$A8,FALSE)*$CS8,0)</f>
        <v>0</v>
      </c>
      <c r="G8" s="27">
        <f t="shared" ref="G8:G39" si="10">IFERROR(HLOOKUP(D$4,AHRS,$A8,FALSE)*$CT8,0)</f>
        <v>0</v>
      </c>
      <c r="H8" s="27">
        <f t="shared" ref="H8:H39" si="11">IFERROR(HLOOKUP(D$4,AHRS,$A8,FALSE)*$CU8,0)</f>
        <v>0</v>
      </c>
      <c r="I8" s="27">
        <f t="shared" ref="I8:I39" si="12">IFERROR(HLOOKUP(D$4,AHRS,$A8,FALSE)*$CV8,0)</f>
        <v>0</v>
      </c>
      <c r="J8" s="27">
        <f t="shared" ref="J8:J39" si="13">IFERROR(HLOOKUP(D$4,AHRS,$A8,FALSE)*$CW8,0)</f>
        <v>0</v>
      </c>
      <c r="L8" s="27">
        <f t="shared" ref="L8:L39" si="14">IFERROR(HLOOKUP(K$4,AHRS,$A8,FALSE)*$CR8,0)</f>
        <v>0</v>
      </c>
      <c r="M8" s="27">
        <f t="shared" ref="M8:M39" si="15">IFERROR(HLOOKUP(K$4,AHRS,$A8,FALSE)*$CS8,0)</f>
        <v>0</v>
      </c>
      <c r="N8" s="27">
        <f t="shared" ref="N8:N39" si="16">IFERROR(HLOOKUP(K$4,AHRS,$A8,FALSE)*$CT8,0)</f>
        <v>0</v>
      </c>
      <c r="O8" s="27">
        <f t="shared" ref="O8:O39" si="17">IFERROR(HLOOKUP(K$4,AHRS,$A8,FALSE)*$CU8,0)</f>
        <v>0</v>
      </c>
      <c r="P8" s="27">
        <f t="shared" ref="P8:P39" si="18">IFERROR(HLOOKUP(K$4,AHRS,$A8,FALSE)*$CV8,0)</f>
        <v>0</v>
      </c>
      <c r="Q8" s="27">
        <f t="shared" ref="Q8:Q39" si="19">IFERROR(HLOOKUP(K$4,AHRS,$A8,FALSE)*$CW8,0)</f>
        <v>0</v>
      </c>
      <c r="S8" s="27">
        <f t="shared" ref="S8:S39" si="20">IFERROR(HLOOKUP(R$4,AHRS,$A8,FALSE)*$CR8,0)</f>
        <v>0</v>
      </c>
      <c r="T8" s="27">
        <f t="shared" ref="T8:T39" si="21">IFERROR(HLOOKUP(R$4,AHRS,$A8,FALSE)*$CS8,0)</f>
        <v>0</v>
      </c>
      <c r="U8" s="27">
        <f t="shared" ref="U8:U39" si="22">IFERROR(HLOOKUP(R$4,AHRS,$A8,FALSE)*$CT8,0)</f>
        <v>0</v>
      </c>
      <c r="V8" s="27">
        <f t="shared" ref="V8:V39" si="23">IFERROR(HLOOKUP(R$4,AHRS,$A8,FALSE)*$CU8,0)</f>
        <v>0</v>
      </c>
      <c r="W8" s="27">
        <f t="shared" ref="W8:W39" si="24">IFERROR(HLOOKUP(R$4,AHRS,$A8,FALSE)*$CV8,0)</f>
        <v>0</v>
      </c>
      <c r="X8" s="27">
        <f t="shared" ref="X8:X39" si="25">IFERROR(HLOOKUP(R$4,AHRS,$A8,FALSE)*$CW8,0)</f>
        <v>0</v>
      </c>
      <c r="Z8" s="27">
        <f t="shared" ref="Z8:Z39" si="26">IFERROR(HLOOKUP(Y$4,AHRS,$A8,FALSE)*$CR8,0)</f>
        <v>0</v>
      </c>
      <c r="AA8" s="27">
        <f t="shared" ref="AA8:AA39" si="27">IFERROR(HLOOKUP(Y$4,AHRS,$A8,FALSE)*$CS8,0)</f>
        <v>0</v>
      </c>
      <c r="AB8" s="27">
        <f t="shared" ref="AB8:AB39" si="28">IFERROR(HLOOKUP(Y$4,AHRS,$A8,FALSE)*$CT8,0)</f>
        <v>0</v>
      </c>
      <c r="AC8" s="27">
        <f t="shared" ref="AC8:AC39" si="29">IFERROR(HLOOKUP(Y$4,AHRS,$A8,FALSE)*$CU8,0)</f>
        <v>0</v>
      </c>
      <c r="AD8" s="27">
        <f t="shared" ref="AD8:AD39" si="30">IFERROR(HLOOKUP(Y$4,AHRS,$A8,FALSE)*$CV8,0)</f>
        <v>0</v>
      </c>
      <c r="AE8" s="27">
        <f t="shared" ref="AE8:AE39" si="31">IFERROR(HLOOKUP(Y$4,AHRS,$A8,FALSE)*$CW8,0)</f>
        <v>0</v>
      </c>
      <c r="AG8" s="27">
        <f t="shared" ref="AG8:AG39" si="32">IFERROR(HLOOKUP(AF$4,AHRS,$A8,FALSE)*$CR8,0)</f>
        <v>0</v>
      </c>
      <c r="AH8" s="27">
        <f t="shared" ref="AH8:AH39" si="33">IFERROR(HLOOKUP(AF$4,AHRS,$A8,FALSE)*$CS8,0)</f>
        <v>0</v>
      </c>
      <c r="AI8" s="27">
        <f t="shared" ref="AI8:AI39" si="34">IFERROR(HLOOKUP(AF$4,AHRS,$A8,FALSE)*$CT8,0)</f>
        <v>0</v>
      </c>
      <c r="AJ8" s="27">
        <f t="shared" ref="AJ8:AJ39" si="35">IFERROR(HLOOKUP(AF$4,AHRS,$A8,FALSE)*$CU8,0)</f>
        <v>0</v>
      </c>
      <c r="AK8" s="27">
        <f t="shared" ref="AK8:AK39" si="36">IFERROR(HLOOKUP(AF$4,AHRS,$A8,FALSE)*$CV8,0)</f>
        <v>0</v>
      </c>
      <c r="AL8" s="27">
        <f t="shared" ref="AL8:AL39" si="37">IFERROR(HLOOKUP(AF$4,AHRS,$A8,FALSE)*$CW8,0)</f>
        <v>0</v>
      </c>
      <c r="AN8" s="27">
        <f t="shared" ref="AN8:AN39" si="38">IFERROR(HLOOKUP(AM$4,AHRS,$A8,FALSE)*$CR8,0)</f>
        <v>0</v>
      </c>
      <c r="AO8" s="27">
        <f t="shared" ref="AO8:AO39" si="39">IFERROR(HLOOKUP(AM$4,AHRS,$A8,FALSE)*$CS8,0)</f>
        <v>0</v>
      </c>
      <c r="AP8" s="27">
        <f t="shared" ref="AP8:AP39" si="40">IFERROR(HLOOKUP(AM$4,AHRS,$A8,FALSE)*$CT8,0)</f>
        <v>0</v>
      </c>
      <c r="AQ8" s="27">
        <f t="shared" ref="AQ8:AQ39" si="41">IFERROR(HLOOKUP(AM$4,AHRS,$A8,FALSE)*$CU8,0)</f>
        <v>0</v>
      </c>
      <c r="AR8" s="27">
        <f t="shared" ref="AR8:AR39" si="42">IFERROR(HLOOKUP(AM$4,AHRS,$A8,FALSE)*$CV8,0)</f>
        <v>0</v>
      </c>
      <c r="AS8" s="27">
        <f t="shared" ref="AS8:AS39" si="43">IFERROR(HLOOKUP(AM$4,AHRS,$A8,FALSE)*$CW8,0)</f>
        <v>0</v>
      </c>
      <c r="AT8" s="31"/>
      <c r="AU8" s="31">
        <f t="shared" ref="AU8:AU39" si="44">IFERROR(HLOOKUP(AT$4,ACOST,$A8,FALSE)*$CR8,0)</f>
        <v>0</v>
      </c>
      <c r="AV8" s="31">
        <f t="shared" ref="AV8:AV39" si="45">IFERROR(HLOOKUP(AT$4,ACOST,$A8,FALSE)*$CS8,0)</f>
        <v>0</v>
      </c>
      <c r="AW8" s="31">
        <f t="shared" ref="AW8:AW39" si="46">IFERROR(HLOOKUP(AT$4,ACOST,$A8,FALSE)*$CT8,0)</f>
        <v>0</v>
      </c>
      <c r="AX8" s="31">
        <f t="shared" ref="AX8:AX39" si="47">IFERROR(HLOOKUP(AT$4,ACOST,$A8,FALSE)*$CU8,0)</f>
        <v>0</v>
      </c>
      <c r="AY8" s="31">
        <f t="shared" ref="AY8:AY39" si="48">IFERROR(HLOOKUP(AT$4,ACOST,$A8,FALSE)*$CV8,0)</f>
        <v>0</v>
      </c>
      <c r="AZ8" s="31">
        <f t="shared" ref="AZ8:AZ39" si="49">IFERROR(HLOOKUP(AT$4,ACOST,$A8,FALSE)*$CW8,0)</f>
        <v>0</v>
      </c>
      <c r="BA8" s="31"/>
      <c r="BB8" s="31">
        <f t="shared" ref="BB8:BB39" si="50">IFERROR(HLOOKUP(BA$4,ACOST,$A8,FALSE)*$CR8,0)</f>
        <v>0</v>
      </c>
      <c r="BC8" s="31">
        <f t="shared" ref="BC8:BC39" si="51">IFERROR(HLOOKUP(BA$4,ACOST,$A8,FALSE)*$CS8,0)</f>
        <v>0</v>
      </c>
      <c r="BD8" s="31">
        <f t="shared" ref="BD8:BD39" si="52">IFERROR(HLOOKUP(BA$4,ACOST,$A8,FALSE)*$CT8,0)</f>
        <v>0</v>
      </c>
      <c r="BE8" s="31">
        <f t="shared" ref="BE8:BE39" si="53">IFERROR(HLOOKUP(BA$4,ACOST,$A8,FALSE)*$CU8,0)</f>
        <v>0</v>
      </c>
      <c r="BF8" s="31">
        <f t="shared" ref="BF8:BF39" si="54">IFERROR(HLOOKUP(BA$4,ACOST,$A8,FALSE)*$CV8,0)</f>
        <v>0</v>
      </c>
      <c r="BG8" s="31">
        <f t="shared" ref="BG8:BG39" si="55">IFERROR(HLOOKUP(BA$4,ACOST,$A8,FALSE)*$CW8,0)</f>
        <v>0</v>
      </c>
      <c r="BH8" s="31"/>
      <c r="BI8" s="31">
        <f t="shared" ref="BI8:BI39" si="56">IFERROR(HLOOKUP(BH$4,ACOST,$A8,FALSE)*$CR8,0)</f>
        <v>0</v>
      </c>
      <c r="BJ8" s="31">
        <f t="shared" ref="BJ8:BJ39" si="57">IFERROR(HLOOKUP(BH$4,ACOST,$A8,FALSE)*$CS8,0)</f>
        <v>0</v>
      </c>
      <c r="BK8" s="31">
        <f t="shared" ref="BK8:BK39" si="58">IFERROR(HLOOKUP(BH$4,ACOST,$A8,FALSE)*$CT8,0)</f>
        <v>0</v>
      </c>
      <c r="BL8" s="31">
        <f t="shared" ref="BL8:BL39" si="59">IFERROR(HLOOKUP(BH$4,ACOST,$A8,FALSE)*$CU8,0)</f>
        <v>0</v>
      </c>
      <c r="BM8" s="31">
        <f t="shared" ref="BM8:BM39" si="60">IFERROR(HLOOKUP(BH$4,ACOST,$A8,FALSE)*$CV8,0)</f>
        <v>0</v>
      </c>
      <c r="BN8" s="31">
        <f t="shared" ref="BN8:BN39" si="61">IFERROR(HLOOKUP(BH$4,ACOST,$A8,FALSE)*$CW8,0)</f>
        <v>0</v>
      </c>
      <c r="BO8" s="31"/>
      <c r="BP8" s="31">
        <f t="shared" ref="BP8:BP39" si="62">IFERROR(HLOOKUP(BO$4,ACOST,$A8,FALSE)*$CR8,0)</f>
        <v>0</v>
      </c>
      <c r="BQ8" s="31">
        <f t="shared" ref="BQ8:BQ39" si="63">IFERROR(HLOOKUP(BO$4,ACOST,$A8,FALSE)*$CS8,0)</f>
        <v>0</v>
      </c>
      <c r="BR8" s="31">
        <f t="shared" ref="BR8:BR39" si="64">IFERROR(HLOOKUP(BO$4,ACOST,$A8,FALSE)*$CT8,0)</f>
        <v>0</v>
      </c>
      <c r="BS8" s="31">
        <f t="shared" ref="BS8:BS39" si="65">IFERROR(HLOOKUP(BO$4,ACOST,$A8,FALSE)*$CU8,0)</f>
        <v>0</v>
      </c>
      <c r="BT8" s="31">
        <f t="shared" ref="BT8:BT39" si="66">IFERROR(HLOOKUP(BO$4,ACOST,$A8,FALSE)*$CV8,0)</f>
        <v>0</v>
      </c>
      <c r="BU8" s="31">
        <f t="shared" ref="BU8:BU39" si="67">IFERROR(HLOOKUP(BO$4,ACOST,$A8,FALSE)*$CW8,0)</f>
        <v>0</v>
      </c>
      <c r="BV8" s="31"/>
      <c r="BW8" s="31">
        <f t="shared" ref="BW8:BW39" si="68">IFERROR(HLOOKUP(BV$4,ACOST,$A8,FALSE)*$CR8,0)</f>
        <v>0</v>
      </c>
      <c r="BX8" s="31">
        <f t="shared" ref="BX8:BX39" si="69">IFERROR(HLOOKUP(BV$4,ACOST,$A8,FALSE)*$CS8,0)</f>
        <v>0</v>
      </c>
      <c r="BY8" s="31">
        <f t="shared" ref="BY8:BY39" si="70">IFERROR(HLOOKUP(BV$4,ACOST,$A8,FALSE)*$CT8,0)</f>
        <v>0</v>
      </c>
      <c r="BZ8" s="31">
        <f t="shared" ref="BZ8:BZ39" si="71">IFERROR(HLOOKUP(BV$4,ACOST,$A8,FALSE)*$CU8,0)</f>
        <v>0</v>
      </c>
      <c r="CA8" s="31">
        <f t="shared" ref="CA8:CA39" si="72">IFERROR(HLOOKUP(BV$4,ACOST,$A8,FALSE)*$CV8,0)</f>
        <v>0</v>
      </c>
      <c r="CB8" s="31">
        <f t="shared" ref="CB8:CB39" si="73">IFERROR(HLOOKUP(BV$4,ACOST,$A8,FALSE)*$CW8,0)</f>
        <v>0</v>
      </c>
      <c r="CC8" s="31"/>
      <c r="CD8" s="31">
        <f t="shared" ref="CD8:CD39" si="74">IFERROR(HLOOKUP(CC$4,ACOST,$A8,FALSE)*$CR8,0)</f>
        <v>0</v>
      </c>
      <c r="CE8" s="31">
        <f t="shared" ref="CE8:CE39" si="75">IFERROR(HLOOKUP(CC$4,ACOST,$A8,FALSE)*$CS8,0)</f>
        <v>0</v>
      </c>
      <c r="CF8" s="31">
        <f t="shared" ref="CF8:CF39" si="76">IFERROR(HLOOKUP(CC$4,ACOST,$A8,FALSE)*$CT8,0)</f>
        <v>0</v>
      </c>
      <c r="CG8" s="31">
        <f t="shared" ref="CG8:CG39" si="77">IFERROR(HLOOKUP(CC$4,ACOST,$A8,FALSE)*$CU8,0)</f>
        <v>0</v>
      </c>
      <c r="CH8" s="31">
        <f t="shared" ref="CH8:CH39" si="78">IFERROR(HLOOKUP(CC$4,ACOST,$A8,FALSE)*$CV8,0)</f>
        <v>0</v>
      </c>
      <c r="CI8" s="31">
        <f t="shared" ref="CI8:CI39" si="79">IFERROR(HLOOKUP(CC$4,ACOST,$A8,FALSE)*$CW8,0)</f>
        <v>0</v>
      </c>
      <c r="CK8" s="27">
        <f>IFERROR(IF(OR($B8=0,$CY8="Yes"),0,SUM(staff_students!E$40:E$43)/VLOOKUP('selections(hide)'!$A$4,'selections(hide)'!$D$18:$P$30,8,FALSE)),0)</f>
        <v>0</v>
      </c>
      <c r="CL8" s="27">
        <f>IFERROR(IF(OR($B8=0,$CY8="Yes"),0,SUM(staff_students!F$40:F$43)/VLOOKUP('selections(hide)'!$A$4,'selections(hide)'!$D$18:$P$30,8,FALSE)),0)</f>
        <v>0</v>
      </c>
      <c r="CM8" s="27">
        <f>IFERROR(IF(OR($B8=0,$CY8="Yes"),0,SUM(staff_students!G$40:G$43)/VLOOKUP('selections(hide)'!$A$4,'selections(hide)'!$D$18:$P$30,8,FALSE)),0)</f>
        <v>0</v>
      </c>
      <c r="CN8" s="27">
        <f>IFERROR(IF(OR($B8=0,$CY8="Yes"),0,SUM(staff_students!H$40:H$43)/VLOOKUP('selections(hide)'!$A$4,'selections(hide)'!$D$18:$P$30,8,FALSE)),0)</f>
        <v>0</v>
      </c>
      <c r="CO8" s="27">
        <f>IFERROR(IF(OR($B8=0,$CY8="Yes"),0,SUM(staff_students!I$40:I$43)/VLOOKUP('selections(hide)'!$A$4,'selections(hide)'!$D$18:$P$30,8,FALSE)),0)</f>
        <v>0</v>
      </c>
      <c r="CP8" s="27">
        <f>IFERROR(IF(OR($B8=0,$CY8="Yes"),0,SUM(staff_students!J$40:J$43)/VLOOKUP('selections(hide)'!$A$4,'selections(hide)'!$D$18:$P$30,8,FALSE)),0)</f>
        <v>0</v>
      </c>
      <c r="CQ8" s="27"/>
      <c r="CR8" s="27">
        <f>IFERROR(IF($C$1="Yes",CK8,IF(OR($CY8="Yes",$CY8=0),0,IF($C8&lt;=CR$5,CK$69/VLOOKUP(CR$5,$CJ$83:$CP$88,2,FALSE),IF($C8&gt;CR$5,0,CK8)))),0)</f>
        <v>0</v>
      </c>
      <c r="CS8" s="27">
        <f t="shared" ref="CS8:CW23" si="80">IFERROR(IF($C$1="Yes",CL8,IF(OR($CY8="Yes",$CY8=0),0,IF($C8&lt;=CS$5,CL$69/VLOOKUP(CS$5,$CJ$83:$CP$88,2,FALSE),IF($C8&gt;CS$5,0,CL8)))),0)</f>
        <v>0</v>
      </c>
      <c r="CT8" s="27">
        <f t="shared" si="80"/>
        <v>0</v>
      </c>
      <c r="CU8" s="27">
        <f t="shared" si="80"/>
        <v>0</v>
      </c>
      <c r="CV8" s="27">
        <f t="shared" si="80"/>
        <v>0</v>
      </c>
      <c r="CW8" s="27">
        <f t="shared" si="80"/>
        <v>0</v>
      </c>
      <c r="CX8">
        <f>IF(modules!E8='selections(hide)'!$A$51,"Yes",IF(modules!E8&lt;&gt;0,"No",0))</f>
        <v>0</v>
      </c>
      <c r="CY8">
        <f>IF(modules!D8="optional","Yes",IF(modules!D8="main","No",0))</f>
        <v>0</v>
      </c>
      <c r="CZ8" t="str">
        <f>IF(AND(B8=0,C8&lt;&gt;0),"CHECK PROG NAME + YEAR",IF(AND(B8&lt;&gt;0,C8=0),"CHECK PROG NAME + YEAR","OK"))</f>
        <v>OK</v>
      </c>
      <c r="DA8">
        <v>30</v>
      </c>
      <c r="DB8">
        <v>30</v>
      </c>
      <c r="DC8">
        <v>20</v>
      </c>
      <c r="DD8">
        <v>20</v>
      </c>
      <c r="DE8">
        <v>20</v>
      </c>
      <c r="DF8">
        <v>20</v>
      </c>
      <c r="DG8">
        <v>20</v>
      </c>
      <c r="DH8">
        <v>20</v>
      </c>
      <c r="DI8">
        <v>20</v>
      </c>
      <c r="DJ8">
        <v>20</v>
      </c>
      <c r="DK8">
        <v>20</v>
      </c>
      <c r="DL8">
        <v>20</v>
      </c>
      <c r="DM8" s="27">
        <f>modules!BV8</f>
        <v>0</v>
      </c>
      <c r="DN8">
        <f>(DA8+DB8)*$DM8</f>
        <v>0</v>
      </c>
      <c r="DO8">
        <f>(DD8+DC8)*$DM8</f>
        <v>0</v>
      </c>
      <c r="DP8">
        <f>(DE8+DF8)*$DM8</f>
        <v>0</v>
      </c>
      <c r="DQ8">
        <f>(DH8+DG8)*$DM8</f>
        <v>0</v>
      </c>
      <c r="DR8">
        <f>(DI8+DJ8)*$DM8</f>
        <v>0</v>
      </c>
      <c r="DS8">
        <f>(DL8+DK8)*$DM8</f>
        <v>0</v>
      </c>
      <c r="DU8">
        <f>DA8+DB8/2</f>
        <v>45</v>
      </c>
      <c r="DV8">
        <f>DU8*$DM8</f>
        <v>0</v>
      </c>
      <c r="DW8">
        <f>DC8+DD8/2+DB8/2</f>
        <v>45</v>
      </c>
      <c r="DX8">
        <f>DW8*$DM8</f>
        <v>0</v>
      </c>
      <c r="DY8">
        <f>DE8+DF8/2+DD8/2</f>
        <v>40</v>
      </c>
      <c r="DZ8">
        <f t="shared" ref="DZ8:DZ35" si="81">DY8*$DM8</f>
        <v>0</v>
      </c>
      <c r="EA8">
        <f>DG8+DH8/2+DF8/2</f>
        <v>40</v>
      </c>
      <c r="EB8">
        <f t="shared" ref="EB8:EB35" si="82">EA8*$DM8</f>
        <v>0</v>
      </c>
      <c r="EC8">
        <f>DI8+DJ8/2+DH8/2</f>
        <v>40</v>
      </c>
      <c r="ED8">
        <f t="shared" ref="ED8:ED35" si="83">EC8*$DM8</f>
        <v>0</v>
      </c>
      <c r="EE8">
        <f>DK8+DL8/2+DJ8/2</f>
        <v>40</v>
      </c>
      <c r="EF8">
        <f t="shared" ref="EF8:EF35" si="84">EE8*$DM8</f>
        <v>0</v>
      </c>
    </row>
    <row r="9" spans="1:136" x14ac:dyDescent="0.35">
      <c r="A9">
        <v>3</v>
      </c>
      <c r="B9">
        <f>modules!B9</f>
        <v>0</v>
      </c>
      <c r="C9">
        <f>modules!C9</f>
        <v>0</v>
      </c>
      <c r="E9" s="27">
        <f t="shared" si="8"/>
        <v>0</v>
      </c>
      <c r="F9" s="27">
        <f t="shared" si="9"/>
        <v>0</v>
      </c>
      <c r="G9" s="27">
        <f t="shared" si="10"/>
        <v>0</v>
      </c>
      <c r="H9" s="27">
        <f t="shared" si="11"/>
        <v>0</v>
      </c>
      <c r="I9" s="27">
        <f t="shared" si="12"/>
        <v>0</v>
      </c>
      <c r="J9" s="27">
        <f t="shared" si="13"/>
        <v>0</v>
      </c>
      <c r="L9" s="27">
        <f t="shared" si="14"/>
        <v>0</v>
      </c>
      <c r="M9" s="27">
        <f t="shared" si="15"/>
        <v>0</v>
      </c>
      <c r="N9" s="27">
        <f t="shared" si="16"/>
        <v>0</v>
      </c>
      <c r="O9" s="27">
        <f t="shared" si="17"/>
        <v>0</v>
      </c>
      <c r="P9" s="27">
        <f t="shared" si="18"/>
        <v>0</v>
      </c>
      <c r="Q9" s="27">
        <f t="shared" si="19"/>
        <v>0</v>
      </c>
      <c r="S9" s="27">
        <f t="shared" si="20"/>
        <v>0</v>
      </c>
      <c r="T9" s="27">
        <f t="shared" si="21"/>
        <v>0</v>
      </c>
      <c r="U9" s="27">
        <f t="shared" si="22"/>
        <v>0</v>
      </c>
      <c r="V9" s="27">
        <f t="shared" si="23"/>
        <v>0</v>
      </c>
      <c r="W9" s="27">
        <f t="shared" si="24"/>
        <v>0</v>
      </c>
      <c r="X9" s="27">
        <f t="shared" si="25"/>
        <v>0</v>
      </c>
      <c r="Z9" s="27">
        <f t="shared" si="26"/>
        <v>0</v>
      </c>
      <c r="AA9" s="27">
        <f t="shared" si="27"/>
        <v>0</v>
      </c>
      <c r="AB9" s="27">
        <f t="shared" si="28"/>
        <v>0</v>
      </c>
      <c r="AC9" s="27">
        <f t="shared" si="29"/>
        <v>0</v>
      </c>
      <c r="AD9" s="27">
        <f t="shared" si="30"/>
        <v>0</v>
      </c>
      <c r="AE9" s="27">
        <f t="shared" si="31"/>
        <v>0</v>
      </c>
      <c r="AG9" s="27">
        <f t="shared" si="32"/>
        <v>0</v>
      </c>
      <c r="AH9" s="27">
        <f t="shared" si="33"/>
        <v>0</v>
      </c>
      <c r="AI9" s="27">
        <f t="shared" si="34"/>
        <v>0</v>
      </c>
      <c r="AJ9" s="27">
        <f t="shared" si="35"/>
        <v>0</v>
      </c>
      <c r="AK9" s="27">
        <f t="shared" si="36"/>
        <v>0</v>
      </c>
      <c r="AL9" s="27">
        <f t="shared" si="37"/>
        <v>0</v>
      </c>
      <c r="AN9" s="27">
        <f t="shared" si="38"/>
        <v>0</v>
      </c>
      <c r="AO9" s="27">
        <f t="shared" si="39"/>
        <v>0</v>
      </c>
      <c r="AP9" s="27">
        <f t="shared" si="40"/>
        <v>0</v>
      </c>
      <c r="AQ9" s="27">
        <f t="shared" si="41"/>
        <v>0</v>
      </c>
      <c r="AR9" s="27">
        <f t="shared" si="42"/>
        <v>0</v>
      </c>
      <c r="AS9" s="27">
        <f t="shared" si="43"/>
        <v>0</v>
      </c>
      <c r="AT9" s="31"/>
      <c r="AU9" s="31">
        <f t="shared" si="44"/>
        <v>0</v>
      </c>
      <c r="AV9" s="31">
        <f t="shared" si="45"/>
        <v>0</v>
      </c>
      <c r="AW9" s="31">
        <f t="shared" si="46"/>
        <v>0</v>
      </c>
      <c r="AX9" s="31">
        <f t="shared" si="47"/>
        <v>0</v>
      </c>
      <c r="AY9" s="31">
        <f t="shared" si="48"/>
        <v>0</v>
      </c>
      <c r="AZ9" s="31">
        <f t="shared" si="49"/>
        <v>0</v>
      </c>
      <c r="BA9" s="31"/>
      <c r="BB9" s="31">
        <f t="shared" si="50"/>
        <v>0</v>
      </c>
      <c r="BC9" s="31">
        <f t="shared" si="51"/>
        <v>0</v>
      </c>
      <c r="BD9" s="31">
        <f t="shared" si="52"/>
        <v>0</v>
      </c>
      <c r="BE9" s="31">
        <f t="shared" si="53"/>
        <v>0</v>
      </c>
      <c r="BF9" s="31">
        <f t="shared" si="54"/>
        <v>0</v>
      </c>
      <c r="BG9" s="31">
        <f t="shared" si="55"/>
        <v>0</v>
      </c>
      <c r="BH9" s="31"/>
      <c r="BI9" s="31">
        <f t="shared" si="56"/>
        <v>0</v>
      </c>
      <c r="BJ9" s="31">
        <f t="shared" si="57"/>
        <v>0</v>
      </c>
      <c r="BK9" s="31">
        <f t="shared" si="58"/>
        <v>0</v>
      </c>
      <c r="BL9" s="31">
        <f t="shared" si="59"/>
        <v>0</v>
      </c>
      <c r="BM9" s="31">
        <f t="shared" si="60"/>
        <v>0</v>
      </c>
      <c r="BN9" s="31">
        <f t="shared" si="61"/>
        <v>0</v>
      </c>
      <c r="BO9" s="31"/>
      <c r="BP9" s="31">
        <f t="shared" si="62"/>
        <v>0</v>
      </c>
      <c r="BQ9" s="31">
        <f t="shared" si="63"/>
        <v>0</v>
      </c>
      <c r="BR9" s="31">
        <f t="shared" si="64"/>
        <v>0</v>
      </c>
      <c r="BS9" s="31">
        <f t="shared" si="65"/>
        <v>0</v>
      </c>
      <c r="BT9" s="31">
        <f t="shared" si="66"/>
        <v>0</v>
      </c>
      <c r="BU9" s="31">
        <f t="shared" si="67"/>
        <v>0</v>
      </c>
      <c r="BV9" s="31"/>
      <c r="BW9" s="31">
        <f t="shared" si="68"/>
        <v>0</v>
      </c>
      <c r="BX9" s="31">
        <f t="shared" si="69"/>
        <v>0</v>
      </c>
      <c r="BY9" s="31">
        <f t="shared" si="70"/>
        <v>0</v>
      </c>
      <c r="BZ9" s="31">
        <f t="shared" si="71"/>
        <v>0</v>
      </c>
      <c r="CA9" s="31">
        <f t="shared" si="72"/>
        <v>0</v>
      </c>
      <c r="CB9" s="31">
        <f t="shared" si="73"/>
        <v>0</v>
      </c>
      <c r="CC9" s="31"/>
      <c r="CD9" s="31">
        <f t="shared" si="74"/>
        <v>0</v>
      </c>
      <c r="CE9" s="31">
        <f t="shared" si="75"/>
        <v>0</v>
      </c>
      <c r="CF9" s="31">
        <f t="shared" si="76"/>
        <v>0</v>
      </c>
      <c r="CG9" s="31">
        <f t="shared" si="77"/>
        <v>0</v>
      </c>
      <c r="CH9" s="31">
        <f t="shared" si="78"/>
        <v>0</v>
      </c>
      <c r="CI9" s="31">
        <f t="shared" si="79"/>
        <v>0</v>
      </c>
      <c r="CK9" s="27">
        <f>IFERROR(IF(OR($B9=0,$CY9="Yes"),0,SUM(staff_students!E$40:E$43)/VLOOKUP('selections(hide)'!$A$4,'selections(hide)'!$D$18:$P$30,8,FALSE)),0)</f>
        <v>0</v>
      </c>
      <c r="CL9" s="27">
        <f>IFERROR(IF(OR($B9=0,$CY9="Yes"),0,SUM(staff_students!F$40:F$43)/VLOOKUP('selections(hide)'!$A$4,'selections(hide)'!$D$18:$P$30,8,FALSE)),0)</f>
        <v>0</v>
      </c>
      <c r="CM9" s="27">
        <f>IFERROR(IF(OR($B9=0,$CY9="Yes"),0,SUM(staff_students!G$40:G$43)/VLOOKUP('selections(hide)'!$A$4,'selections(hide)'!$D$18:$P$30,8,FALSE)),0)</f>
        <v>0</v>
      </c>
      <c r="CN9" s="27">
        <f>IFERROR(IF(OR($B9=0,$CY9="Yes"),0,SUM(staff_students!H$40:H$43)/VLOOKUP('selections(hide)'!$A$4,'selections(hide)'!$D$18:$P$30,8,FALSE)),0)</f>
        <v>0</v>
      </c>
      <c r="CO9" s="27">
        <f>IFERROR(IF(OR($B9=0,$CY9="Yes"),0,SUM(staff_students!I$40:I$43)/VLOOKUP('selections(hide)'!$A$4,'selections(hide)'!$D$18:$P$30,8,FALSE)),0)</f>
        <v>0</v>
      </c>
      <c r="CP9" s="27">
        <f>IFERROR(IF(OR($B9=0,$CY9="Yes"),0,SUM(staff_students!J$40:J$43)/VLOOKUP('selections(hide)'!$A$4,'selections(hide)'!$D$18:$P$30,8,FALSE)),0)</f>
        <v>0</v>
      </c>
      <c r="CQ9" s="27"/>
      <c r="CR9" s="27">
        <f t="shared" ref="CR9:CR67" si="85">IFERROR(IF($C$1="Yes",CK9,IF(OR($CY9="Yes",$CY9=0),0,IF($C9&lt;=CR$5,CK$69/VLOOKUP(CR$5,$CJ$83:$CP$88,2,FALSE),IF($C9&gt;CR$5,0,CK9)))),0)</f>
        <v>0</v>
      </c>
      <c r="CS9" s="27">
        <f t="shared" si="80"/>
        <v>0</v>
      </c>
      <c r="CT9" s="27">
        <f t="shared" si="80"/>
        <v>0</v>
      </c>
      <c r="CU9" s="27">
        <f t="shared" si="80"/>
        <v>0</v>
      </c>
      <c r="CV9" s="27">
        <f t="shared" si="80"/>
        <v>0</v>
      </c>
      <c r="CW9" s="27">
        <f t="shared" si="80"/>
        <v>0</v>
      </c>
      <c r="CX9">
        <f>IF(modules!E9='selections(hide)'!$A$51,"Yes",IF(modules!E9&lt;&gt;0,"No",0))</f>
        <v>0</v>
      </c>
      <c r="CY9">
        <f>IF(modules!D9="optional","Yes",IF(modules!D9="main","No",0))</f>
        <v>0</v>
      </c>
      <c r="CZ9" t="str">
        <f t="shared" ref="CZ9:CZ67" si="86">IF(AND(B9=0,C9&lt;&gt;0),"CHECK PROG NAME + YEAR",IF(AND(B9&lt;&gt;0,C9=0),"CHECK PROG NAME + YEAR","OK"))</f>
        <v>OK</v>
      </c>
      <c r="DA9">
        <v>30</v>
      </c>
      <c r="DB9">
        <v>30</v>
      </c>
      <c r="DC9">
        <v>20</v>
      </c>
      <c r="DD9">
        <v>20</v>
      </c>
      <c r="DE9">
        <v>20</v>
      </c>
      <c r="DF9">
        <v>20</v>
      </c>
      <c r="DG9">
        <v>20</v>
      </c>
      <c r="DH9">
        <v>20</v>
      </c>
      <c r="DI9">
        <v>20</v>
      </c>
      <c r="DJ9">
        <v>20</v>
      </c>
      <c r="DK9">
        <v>20</v>
      </c>
      <c r="DL9">
        <v>20</v>
      </c>
      <c r="DM9" s="27">
        <f>modules!BV9</f>
        <v>0</v>
      </c>
      <c r="DN9">
        <f t="shared" ref="DN9:DN35" si="87">(DA9+DB9)*$DM9</f>
        <v>0</v>
      </c>
      <c r="DO9">
        <f t="shared" ref="DO9:DO35" si="88">(DD9+DC9)*$DM9</f>
        <v>0</v>
      </c>
      <c r="DP9">
        <f t="shared" ref="DP9:DP35" si="89">(DE9+DF9)*$DM9</f>
        <v>0</v>
      </c>
      <c r="DQ9">
        <f t="shared" ref="DQ9:DQ35" si="90">(DH9+DG9)*$DM9</f>
        <v>0</v>
      </c>
      <c r="DR9">
        <f t="shared" ref="DR9:DR35" si="91">(DI9+DJ9)*$DM9</f>
        <v>0</v>
      </c>
      <c r="DS9">
        <f t="shared" ref="DS9:DS35" si="92">(DL9+DK9)*$DM9</f>
        <v>0</v>
      </c>
      <c r="DU9">
        <f t="shared" ref="DU9:DU35" si="93">DA9+DB9/2</f>
        <v>45</v>
      </c>
      <c r="DV9">
        <f t="shared" ref="DV9:DX35" si="94">DU9*$DM9</f>
        <v>0</v>
      </c>
      <c r="DW9">
        <f t="shared" ref="DW9:DW35" si="95">DC9+DD9/2+DB9/2</f>
        <v>45</v>
      </c>
      <c r="DX9">
        <f t="shared" si="94"/>
        <v>0</v>
      </c>
      <c r="DY9">
        <f t="shared" ref="DY9:DY35" si="96">DE9+DF9/2+DD9/2</f>
        <v>40</v>
      </c>
      <c r="DZ9">
        <f t="shared" si="81"/>
        <v>0</v>
      </c>
      <c r="EA9">
        <f t="shared" ref="EA9:EA35" si="97">DG9+DH9/2+DF9/2</f>
        <v>40</v>
      </c>
      <c r="EB9">
        <f t="shared" si="82"/>
        <v>0</v>
      </c>
      <c r="EC9">
        <f t="shared" ref="EC9:EC35" si="98">DI9+DJ9/2+DH9/2</f>
        <v>40</v>
      </c>
      <c r="ED9">
        <f t="shared" si="83"/>
        <v>0</v>
      </c>
      <c r="EE9">
        <f t="shared" ref="EE9:EE35" si="99">DK9+DL9/2+DJ9/2</f>
        <v>40</v>
      </c>
      <c r="EF9">
        <f t="shared" si="84"/>
        <v>0</v>
      </c>
    </row>
    <row r="10" spans="1:136" x14ac:dyDescent="0.35">
      <c r="A10">
        <v>4</v>
      </c>
      <c r="B10">
        <f>modules!B10</f>
        <v>0</v>
      </c>
      <c r="C10">
        <f>modules!C10</f>
        <v>0</v>
      </c>
      <c r="E10" s="27">
        <f t="shared" si="8"/>
        <v>0</v>
      </c>
      <c r="F10" s="27">
        <f t="shared" si="9"/>
        <v>0</v>
      </c>
      <c r="G10" s="27">
        <f t="shared" si="10"/>
        <v>0</v>
      </c>
      <c r="H10" s="27">
        <f t="shared" si="11"/>
        <v>0</v>
      </c>
      <c r="I10" s="27">
        <f t="shared" si="12"/>
        <v>0</v>
      </c>
      <c r="J10" s="27">
        <f t="shared" si="13"/>
        <v>0</v>
      </c>
      <c r="L10" s="27">
        <f t="shared" si="14"/>
        <v>0</v>
      </c>
      <c r="M10" s="27">
        <f t="shared" si="15"/>
        <v>0</v>
      </c>
      <c r="N10" s="27">
        <f t="shared" si="16"/>
        <v>0</v>
      </c>
      <c r="O10" s="27">
        <f t="shared" si="17"/>
        <v>0</v>
      </c>
      <c r="P10" s="27">
        <f t="shared" si="18"/>
        <v>0</v>
      </c>
      <c r="Q10" s="27">
        <f t="shared" si="19"/>
        <v>0</v>
      </c>
      <c r="S10" s="27">
        <f t="shared" si="20"/>
        <v>0</v>
      </c>
      <c r="T10" s="27">
        <f t="shared" si="21"/>
        <v>0</v>
      </c>
      <c r="U10" s="27">
        <f t="shared" si="22"/>
        <v>0</v>
      </c>
      <c r="V10" s="27">
        <f t="shared" si="23"/>
        <v>0</v>
      </c>
      <c r="W10" s="27">
        <f t="shared" si="24"/>
        <v>0</v>
      </c>
      <c r="X10" s="27">
        <f t="shared" si="25"/>
        <v>0</v>
      </c>
      <c r="Z10" s="27">
        <f t="shared" si="26"/>
        <v>0</v>
      </c>
      <c r="AA10" s="27">
        <f t="shared" si="27"/>
        <v>0</v>
      </c>
      <c r="AB10" s="27">
        <f t="shared" si="28"/>
        <v>0</v>
      </c>
      <c r="AC10" s="27">
        <f t="shared" si="29"/>
        <v>0</v>
      </c>
      <c r="AD10" s="27">
        <f t="shared" si="30"/>
        <v>0</v>
      </c>
      <c r="AE10" s="27">
        <f t="shared" si="31"/>
        <v>0</v>
      </c>
      <c r="AG10" s="27">
        <f t="shared" si="32"/>
        <v>0</v>
      </c>
      <c r="AH10" s="27">
        <f t="shared" si="33"/>
        <v>0</v>
      </c>
      <c r="AI10" s="27">
        <f t="shared" si="34"/>
        <v>0</v>
      </c>
      <c r="AJ10" s="27">
        <f t="shared" si="35"/>
        <v>0</v>
      </c>
      <c r="AK10" s="27">
        <f t="shared" si="36"/>
        <v>0</v>
      </c>
      <c r="AL10" s="27">
        <f t="shared" si="37"/>
        <v>0</v>
      </c>
      <c r="AN10" s="27">
        <f t="shared" si="38"/>
        <v>0</v>
      </c>
      <c r="AO10" s="27">
        <f t="shared" si="39"/>
        <v>0</v>
      </c>
      <c r="AP10" s="27">
        <f t="shared" si="40"/>
        <v>0</v>
      </c>
      <c r="AQ10" s="27">
        <f t="shared" si="41"/>
        <v>0</v>
      </c>
      <c r="AR10" s="27">
        <f t="shared" si="42"/>
        <v>0</v>
      </c>
      <c r="AS10" s="27">
        <f t="shared" si="43"/>
        <v>0</v>
      </c>
      <c r="AT10" s="31"/>
      <c r="AU10" s="31">
        <f t="shared" si="44"/>
        <v>0</v>
      </c>
      <c r="AV10" s="31">
        <f t="shared" si="45"/>
        <v>0</v>
      </c>
      <c r="AW10" s="31">
        <f t="shared" si="46"/>
        <v>0</v>
      </c>
      <c r="AX10" s="31">
        <f t="shared" si="47"/>
        <v>0</v>
      </c>
      <c r="AY10" s="31">
        <f t="shared" si="48"/>
        <v>0</v>
      </c>
      <c r="AZ10" s="31">
        <f t="shared" si="49"/>
        <v>0</v>
      </c>
      <c r="BA10" s="31"/>
      <c r="BB10" s="31">
        <f t="shared" si="50"/>
        <v>0</v>
      </c>
      <c r="BC10" s="31">
        <f t="shared" si="51"/>
        <v>0</v>
      </c>
      <c r="BD10" s="31">
        <f t="shared" si="52"/>
        <v>0</v>
      </c>
      <c r="BE10" s="31">
        <f t="shared" si="53"/>
        <v>0</v>
      </c>
      <c r="BF10" s="31">
        <f t="shared" si="54"/>
        <v>0</v>
      </c>
      <c r="BG10" s="31">
        <f t="shared" si="55"/>
        <v>0</v>
      </c>
      <c r="BH10" s="31"/>
      <c r="BI10" s="31">
        <f t="shared" si="56"/>
        <v>0</v>
      </c>
      <c r="BJ10" s="31">
        <f t="shared" si="57"/>
        <v>0</v>
      </c>
      <c r="BK10" s="31">
        <f t="shared" si="58"/>
        <v>0</v>
      </c>
      <c r="BL10" s="31">
        <f t="shared" si="59"/>
        <v>0</v>
      </c>
      <c r="BM10" s="31">
        <f t="shared" si="60"/>
        <v>0</v>
      </c>
      <c r="BN10" s="31">
        <f t="shared" si="61"/>
        <v>0</v>
      </c>
      <c r="BO10" s="31"/>
      <c r="BP10" s="31">
        <f t="shared" si="62"/>
        <v>0</v>
      </c>
      <c r="BQ10" s="31">
        <f t="shared" si="63"/>
        <v>0</v>
      </c>
      <c r="BR10" s="31">
        <f t="shared" si="64"/>
        <v>0</v>
      </c>
      <c r="BS10" s="31">
        <f t="shared" si="65"/>
        <v>0</v>
      </c>
      <c r="BT10" s="31">
        <f t="shared" si="66"/>
        <v>0</v>
      </c>
      <c r="BU10" s="31">
        <f t="shared" si="67"/>
        <v>0</v>
      </c>
      <c r="BV10" s="31"/>
      <c r="BW10" s="31">
        <f t="shared" si="68"/>
        <v>0</v>
      </c>
      <c r="BX10" s="31">
        <f t="shared" si="69"/>
        <v>0</v>
      </c>
      <c r="BY10" s="31">
        <f t="shared" si="70"/>
        <v>0</v>
      </c>
      <c r="BZ10" s="31">
        <f t="shared" si="71"/>
        <v>0</v>
      </c>
      <c r="CA10" s="31">
        <f t="shared" si="72"/>
        <v>0</v>
      </c>
      <c r="CB10" s="31">
        <f t="shared" si="73"/>
        <v>0</v>
      </c>
      <c r="CC10" s="31"/>
      <c r="CD10" s="31">
        <f t="shared" si="74"/>
        <v>0</v>
      </c>
      <c r="CE10" s="31">
        <f t="shared" si="75"/>
        <v>0</v>
      </c>
      <c r="CF10" s="31">
        <f t="shared" si="76"/>
        <v>0</v>
      </c>
      <c r="CG10" s="31">
        <f t="shared" si="77"/>
        <v>0</v>
      </c>
      <c r="CH10" s="31">
        <f t="shared" si="78"/>
        <v>0</v>
      </c>
      <c r="CI10" s="31">
        <f t="shared" si="79"/>
        <v>0</v>
      </c>
      <c r="CK10" s="27">
        <f>IFERROR(IF(OR($B10=0,$CY10="Yes"),0,SUM(staff_students!E$40:E$43)/VLOOKUP('selections(hide)'!$A$4,'selections(hide)'!$D$18:$P$30,8,FALSE)),0)</f>
        <v>0</v>
      </c>
      <c r="CL10" s="27">
        <f>IFERROR(IF(OR($B10=0,$CY10="Yes"),0,SUM(staff_students!F$40:F$43)/VLOOKUP('selections(hide)'!$A$4,'selections(hide)'!$D$18:$P$30,8,FALSE)),0)</f>
        <v>0</v>
      </c>
      <c r="CM10" s="27">
        <f>IFERROR(IF(OR($B10=0,$CY10="Yes"),0,SUM(staff_students!G$40:G$43)/VLOOKUP('selections(hide)'!$A$4,'selections(hide)'!$D$18:$P$30,8,FALSE)),0)</f>
        <v>0</v>
      </c>
      <c r="CN10" s="27">
        <f>IFERROR(IF(OR($B10=0,$CY10="Yes"),0,SUM(staff_students!H$40:H$43)/VLOOKUP('selections(hide)'!$A$4,'selections(hide)'!$D$18:$P$30,8,FALSE)),0)</f>
        <v>0</v>
      </c>
      <c r="CO10" s="27">
        <f>IFERROR(IF(OR($B10=0,$CY10="Yes"),0,SUM(staff_students!I$40:I$43)/VLOOKUP('selections(hide)'!$A$4,'selections(hide)'!$D$18:$P$30,8,FALSE)),0)</f>
        <v>0</v>
      </c>
      <c r="CP10" s="27">
        <f>IFERROR(IF(OR($B10=0,$CY10="Yes"),0,SUM(staff_students!J$40:J$43)/VLOOKUP('selections(hide)'!$A$4,'selections(hide)'!$D$18:$P$30,8,FALSE)),0)</f>
        <v>0</v>
      </c>
      <c r="CQ10" s="27"/>
      <c r="CR10" s="27">
        <f t="shared" si="85"/>
        <v>0</v>
      </c>
      <c r="CS10" s="27">
        <f t="shared" si="80"/>
        <v>0</v>
      </c>
      <c r="CT10" s="27">
        <f t="shared" si="80"/>
        <v>0</v>
      </c>
      <c r="CU10" s="27">
        <f t="shared" si="80"/>
        <v>0</v>
      </c>
      <c r="CV10" s="27">
        <f t="shared" si="80"/>
        <v>0</v>
      </c>
      <c r="CW10" s="27">
        <f t="shared" si="80"/>
        <v>0</v>
      </c>
      <c r="CX10">
        <f>IF(modules!E10='selections(hide)'!$A$51,"Yes",IF(modules!E10&lt;&gt;0,"No",0))</f>
        <v>0</v>
      </c>
      <c r="CY10">
        <f>IF(modules!D10="optional","Yes",IF(modules!D10="main","No",0))</f>
        <v>0</v>
      </c>
      <c r="CZ10" t="str">
        <f t="shared" si="86"/>
        <v>OK</v>
      </c>
      <c r="DA10">
        <v>30</v>
      </c>
      <c r="DB10">
        <v>30</v>
      </c>
      <c r="DC10">
        <v>20</v>
      </c>
      <c r="DD10">
        <v>20</v>
      </c>
      <c r="DE10">
        <v>20</v>
      </c>
      <c r="DF10">
        <v>20</v>
      </c>
      <c r="DG10">
        <v>20</v>
      </c>
      <c r="DH10">
        <v>20</v>
      </c>
      <c r="DI10">
        <v>20</v>
      </c>
      <c r="DJ10">
        <v>20</v>
      </c>
      <c r="DK10">
        <v>20</v>
      </c>
      <c r="DL10">
        <v>20</v>
      </c>
      <c r="DM10" s="27">
        <f>modules!BV10</f>
        <v>0</v>
      </c>
      <c r="DN10">
        <f t="shared" si="87"/>
        <v>0</v>
      </c>
      <c r="DO10">
        <f t="shared" si="88"/>
        <v>0</v>
      </c>
      <c r="DP10">
        <f t="shared" si="89"/>
        <v>0</v>
      </c>
      <c r="DQ10">
        <f t="shared" si="90"/>
        <v>0</v>
      </c>
      <c r="DR10">
        <f t="shared" si="91"/>
        <v>0</v>
      </c>
      <c r="DS10">
        <f t="shared" si="92"/>
        <v>0</v>
      </c>
      <c r="DU10">
        <f t="shared" si="93"/>
        <v>45</v>
      </c>
      <c r="DV10">
        <f t="shared" si="94"/>
        <v>0</v>
      </c>
      <c r="DW10">
        <f t="shared" si="95"/>
        <v>45</v>
      </c>
      <c r="DX10">
        <f t="shared" si="94"/>
        <v>0</v>
      </c>
      <c r="DY10">
        <f t="shared" si="96"/>
        <v>40</v>
      </c>
      <c r="DZ10">
        <f t="shared" si="81"/>
        <v>0</v>
      </c>
      <c r="EA10">
        <f t="shared" si="97"/>
        <v>40</v>
      </c>
      <c r="EB10">
        <f t="shared" si="82"/>
        <v>0</v>
      </c>
      <c r="EC10">
        <f t="shared" si="98"/>
        <v>40</v>
      </c>
      <c r="ED10">
        <f t="shared" si="83"/>
        <v>0</v>
      </c>
      <c r="EE10">
        <f t="shared" si="99"/>
        <v>40</v>
      </c>
      <c r="EF10">
        <f t="shared" si="84"/>
        <v>0</v>
      </c>
    </row>
    <row r="11" spans="1:136" x14ac:dyDescent="0.35">
      <c r="A11">
        <v>5</v>
      </c>
      <c r="B11">
        <f>modules!B11</f>
        <v>0</v>
      </c>
      <c r="C11">
        <f>modules!C11</f>
        <v>0</v>
      </c>
      <c r="E11" s="27">
        <f t="shared" si="8"/>
        <v>0</v>
      </c>
      <c r="F11" s="27">
        <f t="shared" si="9"/>
        <v>0</v>
      </c>
      <c r="G11" s="27">
        <f t="shared" si="10"/>
        <v>0</v>
      </c>
      <c r="H11" s="27">
        <f t="shared" si="11"/>
        <v>0</v>
      </c>
      <c r="I11" s="27">
        <f t="shared" si="12"/>
        <v>0</v>
      </c>
      <c r="J11" s="27">
        <f t="shared" si="13"/>
        <v>0</v>
      </c>
      <c r="L11" s="27">
        <f t="shared" si="14"/>
        <v>0</v>
      </c>
      <c r="M11" s="27">
        <f t="shared" si="15"/>
        <v>0</v>
      </c>
      <c r="N11" s="27">
        <f t="shared" si="16"/>
        <v>0</v>
      </c>
      <c r="O11" s="27">
        <f t="shared" si="17"/>
        <v>0</v>
      </c>
      <c r="P11" s="27">
        <f t="shared" si="18"/>
        <v>0</v>
      </c>
      <c r="Q11" s="27">
        <f t="shared" si="19"/>
        <v>0</v>
      </c>
      <c r="S11" s="27">
        <f t="shared" si="20"/>
        <v>0</v>
      </c>
      <c r="T11" s="27">
        <f t="shared" si="21"/>
        <v>0</v>
      </c>
      <c r="U11" s="27">
        <f t="shared" si="22"/>
        <v>0</v>
      </c>
      <c r="V11" s="27">
        <f t="shared" si="23"/>
        <v>0</v>
      </c>
      <c r="W11" s="27">
        <f t="shared" si="24"/>
        <v>0</v>
      </c>
      <c r="X11" s="27">
        <f t="shared" si="25"/>
        <v>0</v>
      </c>
      <c r="Z11" s="27">
        <f t="shared" si="26"/>
        <v>0</v>
      </c>
      <c r="AA11" s="27">
        <f t="shared" si="27"/>
        <v>0</v>
      </c>
      <c r="AB11" s="27">
        <f t="shared" si="28"/>
        <v>0</v>
      </c>
      <c r="AC11" s="27">
        <f t="shared" si="29"/>
        <v>0</v>
      </c>
      <c r="AD11" s="27">
        <f t="shared" si="30"/>
        <v>0</v>
      </c>
      <c r="AE11" s="27">
        <f t="shared" si="31"/>
        <v>0</v>
      </c>
      <c r="AG11" s="27">
        <f t="shared" si="32"/>
        <v>0</v>
      </c>
      <c r="AH11" s="27">
        <f t="shared" si="33"/>
        <v>0</v>
      </c>
      <c r="AI11" s="27">
        <f t="shared" si="34"/>
        <v>0</v>
      </c>
      <c r="AJ11" s="27">
        <f t="shared" si="35"/>
        <v>0</v>
      </c>
      <c r="AK11" s="27">
        <f t="shared" si="36"/>
        <v>0</v>
      </c>
      <c r="AL11" s="27">
        <f t="shared" si="37"/>
        <v>0</v>
      </c>
      <c r="AN11" s="27">
        <f t="shared" si="38"/>
        <v>0</v>
      </c>
      <c r="AO11" s="27">
        <f t="shared" si="39"/>
        <v>0</v>
      </c>
      <c r="AP11" s="27">
        <f t="shared" si="40"/>
        <v>0</v>
      </c>
      <c r="AQ11" s="27">
        <f t="shared" si="41"/>
        <v>0</v>
      </c>
      <c r="AR11" s="27">
        <f t="shared" si="42"/>
        <v>0</v>
      </c>
      <c r="AS11" s="27">
        <f t="shared" si="43"/>
        <v>0</v>
      </c>
      <c r="AT11" s="31"/>
      <c r="AU11" s="31">
        <f t="shared" si="44"/>
        <v>0</v>
      </c>
      <c r="AV11" s="31">
        <f t="shared" si="45"/>
        <v>0</v>
      </c>
      <c r="AW11" s="31">
        <f t="shared" si="46"/>
        <v>0</v>
      </c>
      <c r="AX11" s="31">
        <f t="shared" si="47"/>
        <v>0</v>
      </c>
      <c r="AY11" s="31">
        <f t="shared" si="48"/>
        <v>0</v>
      </c>
      <c r="AZ11" s="31">
        <f t="shared" si="49"/>
        <v>0</v>
      </c>
      <c r="BA11" s="31"/>
      <c r="BB11" s="31">
        <f t="shared" si="50"/>
        <v>0</v>
      </c>
      <c r="BC11" s="31">
        <f t="shared" si="51"/>
        <v>0</v>
      </c>
      <c r="BD11" s="31">
        <f t="shared" si="52"/>
        <v>0</v>
      </c>
      <c r="BE11" s="31">
        <f t="shared" si="53"/>
        <v>0</v>
      </c>
      <c r="BF11" s="31">
        <f t="shared" si="54"/>
        <v>0</v>
      </c>
      <c r="BG11" s="31">
        <f t="shared" si="55"/>
        <v>0</v>
      </c>
      <c r="BH11" s="31"/>
      <c r="BI11" s="31">
        <f t="shared" si="56"/>
        <v>0</v>
      </c>
      <c r="BJ11" s="31">
        <f t="shared" si="57"/>
        <v>0</v>
      </c>
      <c r="BK11" s="31">
        <f t="shared" si="58"/>
        <v>0</v>
      </c>
      <c r="BL11" s="31">
        <f t="shared" si="59"/>
        <v>0</v>
      </c>
      <c r="BM11" s="31">
        <f t="shared" si="60"/>
        <v>0</v>
      </c>
      <c r="BN11" s="31">
        <f t="shared" si="61"/>
        <v>0</v>
      </c>
      <c r="BO11" s="31"/>
      <c r="BP11" s="31">
        <f t="shared" si="62"/>
        <v>0</v>
      </c>
      <c r="BQ11" s="31">
        <f t="shared" si="63"/>
        <v>0</v>
      </c>
      <c r="BR11" s="31">
        <f t="shared" si="64"/>
        <v>0</v>
      </c>
      <c r="BS11" s="31">
        <f t="shared" si="65"/>
        <v>0</v>
      </c>
      <c r="BT11" s="31">
        <f t="shared" si="66"/>
        <v>0</v>
      </c>
      <c r="BU11" s="31">
        <f t="shared" si="67"/>
        <v>0</v>
      </c>
      <c r="BV11" s="31"/>
      <c r="BW11" s="31">
        <f t="shared" si="68"/>
        <v>0</v>
      </c>
      <c r="BX11" s="31">
        <f t="shared" si="69"/>
        <v>0</v>
      </c>
      <c r="BY11" s="31">
        <f t="shared" si="70"/>
        <v>0</v>
      </c>
      <c r="BZ11" s="31">
        <f t="shared" si="71"/>
        <v>0</v>
      </c>
      <c r="CA11" s="31">
        <f t="shared" si="72"/>
        <v>0</v>
      </c>
      <c r="CB11" s="31">
        <f t="shared" si="73"/>
        <v>0</v>
      </c>
      <c r="CC11" s="31"/>
      <c r="CD11" s="31">
        <f t="shared" si="74"/>
        <v>0</v>
      </c>
      <c r="CE11" s="31">
        <f t="shared" si="75"/>
        <v>0</v>
      </c>
      <c r="CF11" s="31">
        <f t="shared" si="76"/>
        <v>0</v>
      </c>
      <c r="CG11" s="31">
        <f t="shared" si="77"/>
        <v>0</v>
      </c>
      <c r="CH11" s="31">
        <f t="shared" si="78"/>
        <v>0</v>
      </c>
      <c r="CI11" s="31">
        <f t="shared" si="79"/>
        <v>0</v>
      </c>
      <c r="CK11" s="27">
        <f>IFERROR(IF(OR($B11=0,$CY11="Yes"),0,SUM(staff_students!E$40:E$43)/VLOOKUP('selections(hide)'!$A$4,'selections(hide)'!$D$18:$P$30,8,FALSE)),0)</f>
        <v>0</v>
      </c>
      <c r="CL11" s="27">
        <f>IFERROR(IF(OR($B11=0,$CY11="Yes"),0,SUM(staff_students!F$40:F$43)/VLOOKUP('selections(hide)'!$A$4,'selections(hide)'!$D$18:$P$30,8,FALSE)),0)</f>
        <v>0</v>
      </c>
      <c r="CM11" s="27">
        <f>IFERROR(IF(OR($B11=0,$CY11="Yes"),0,SUM(staff_students!G$40:G$43)/VLOOKUP('selections(hide)'!$A$4,'selections(hide)'!$D$18:$P$30,8,FALSE)),0)</f>
        <v>0</v>
      </c>
      <c r="CN11" s="27">
        <f>IFERROR(IF(OR($B11=0,$CY11="Yes"),0,SUM(staff_students!H$40:H$43)/VLOOKUP('selections(hide)'!$A$4,'selections(hide)'!$D$18:$P$30,8,FALSE)),0)</f>
        <v>0</v>
      </c>
      <c r="CO11" s="27">
        <f>IFERROR(IF(OR($B11=0,$CY11="Yes"),0,SUM(staff_students!I$40:I$43)/VLOOKUP('selections(hide)'!$A$4,'selections(hide)'!$D$18:$P$30,8,FALSE)),0)</f>
        <v>0</v>
      </c>
      <c r="CP11" s="27">
        <f>IFERROR(IF(OR($B11=0,$CY11="Yes"),0,SUM(staff_students!J$40:J$43)/VLOOKUP('selections(hide)'!$A$4,'selections(hide)'!$D$18:$P$30,8,FALSE)),0)</f>
        <v>0</v>
      </c>
      <c r="CQ11" s="27"/>
      <c r="CR11" s="27">
        <f t="shared" si="85"/>
        <v>0</v>
      </c>
      <c r="CS11" s="27">
        <f t="shared" si="80"/>
        <v>0</v>
      </c>
      <c r="CT11" s="27">
        <f t="shared" si="80"/>
        <v>0</v>
      </c>
      <c r="CU11" s="27">
        <f t="shared" si="80"/>
        <v>0</v>
      </c>
      <c r="CV11" s="27">
        <f t="shared" si="80"/>
        <v>0</v>
      </c>
      <c r="CW11" s="27">
        <f t="shared" si="80"/>
        <v>0</v>
      </c>
      <c r="CX11">
        <f>IF(modules!E11='selections(hide)'!$A$51,"Yes",IF(modules!E11&lt;&gt;0,"No",0))</f>
        <v>0</v>
      </c>
      <c r="CY11">
        <f>IF(modules!D11="optional","Yes",IF(modules!D11="main","No",0))</f>
        <v>0</v>
      </c>
      <c r="CZ11" t="str">
        <f t="shared" si="86"/>
        <v>OK</v>
      </c>
      <c r="DA11">
        <v>30</v>
      </c>
      <c r="DB11">
        <v>30</v>
      </c>
      <c r="DC11">
        <v>20</v>
      </c>
      <c r="DD11">
        <v>20</v>
      </c>
      <c r="DE11">
        <v>20</v>
      </c>
      <c r="DF11">
        <v>20</v>
      </c>
      <c r="DG11">
        <v>20</v>
      </c>
      <c r="DH11">
        <v>20</v>
      </c>
      <c r="DI11">
        <v>20</v>
      </c>
      <c r="DJ11">
        <v>20</v>
      </c>
      <c r="DK11">
        <v>20</v>
      </c>
      <c r="DL11">
        <v>20</v>
      </c>
      <c r="DM11" s="27">
        <f>modules!BV11</f>
        <v>0</v>
      </c>
      <c r="DN11">
        <f t="shared" si="87"/>
        <v>0</v>
      </c>
      <c r="DO11">
        <f t="shared" si="88"/>
        <v>0</v>
      </c>
      <c r="DP11">
        <f t="shared" si="89"/>
        <v>0</v>
      </c>
      <c r="DQ11">
        <f t="shared" si="90"/>
        <v>0</v>
      </c>
      <c r="DR11">
        <f t="shared" si="91"/>
        <v>0</v>
      </c>
      <c r="DS11">
        <f t="shared" si="92"/>
        <v>0</v>
      </c>
      <c r="DU11">
        <f t="shared" si="93"/>
        <v>45</v>
      </c>
      <c r="DV11">
        <f t="shared" si="94"/>
        <v>0</v>
      </c>
      <c r="DW11">
        <f t="shared" si="95"/>
        <v>45</v>
      </c>
      <c r="DX11">
        <f t="shared" si="94"/>
        <v>0</v>
      </c>
      <c r="DY11">
        <f t="shared" si="96"/>
        <v>40</v>
      </c>
      <c r="DZ11">
        <f t="shared" si="81"/>
        <v>0</v>
      </c>
      <c r="EA11">
        <f t="shared" si="97"/>
        <v>40</v>
      </c>
      <c r="EB11">
        <f t="shared" si="82"/>
        <v>0</v>
      </c>
      <c r="EC11">
        <f t="shared" si="98"/>
        <v>40</v>
      </c>
      <c r="ED11">
        <f t="shared" si="83"/>
        <v>0</v>
      </c>
      <c r="EE11">
        <f t="shared" si="99"/>
        <v>40</v>
      </c>
      <c r="EF11">
        <f t="shared" si="84"/>
        <v>0</v>
      </c>
    </row>
    <row r="12" spans="1:136" x14ac:dyDescent="0.35">
      <c r="A12">
        <v>6</v>
      </c>
      <c r="B12">
        <f>modules!B12</f>
        <v>0</v>
      </c>
      <c r="C12">
        <f>modules!C12</f>
        <v>0</v>
      </c>
      <c r="E12" s="27">
        <f t="shared" si="8"/>
        <v>0</v>
      </c>
      <c r="F12" s="27">
        <f t="shared" si="9"/>
        <v>0</v>
      </c>
      <c r="G12" s="27">
        <f t="shared" si="10"/>
        <v>0</v>
      </c>
      <c r="H12" s="27">
        <f t="shared" si="11"/>
        <v>0</v>
      </c>
      <c r="I12" s="27">
        <f t="shared" si="12"/>
        <v>0</v>
      </c>
      <c r="J12" s="27">
        <f t="shared" si="13"/>
        <v>0</v>
      </c>
      <c r="L12" s="27">
        <f t="shared" si="14"/>
        <v>0</v>
      </c>
      <c r="M12" s="27">
        <f t="shared" si="15"/>
        <v>0</v>
      </c>
      <c r="N12" s="27">
        <f t="shared" si="16"/>
        <v>0</v>
      </c>
      <c r="O12" s="27">
        <f t="shared" si="17"/>
        <v>0</v>
      </c>
      <c r="P12" s="27">
        <f t="shared" si="18"/>
        <v>0</v>
      </c>
      <c r="Q12" s="27">
        <f t="shared" si="19"/>
        <v>0</v>
      </c>
      <c r="S12" s="27">
        <f t="shared" si="20"/>
        <v>0</v>
      </c>
      <c r="T12" s="27">
        <f t="shared" si="21"/>
        <v>0</v>
      </c>
      <c r="U12" s="27">
        <f t="shared" si="22"/>
        <v>0</v>
      </c>
      <c r="V12" s="27">
        <f t="shared" si="23"/>
        <v>0</v>
      </c>
      <c r="W12" s="27">
        <f t="shared" si="24"/>
        <v>0</v>
      </c>
      <c r="X12" s="27">
        <f t="shared" si="25"/>
        <v>0</v>
      </c>
      <c r="Z12" s="27">
        <f t="shared" si="26"/>
        <v>0</v>
      </c>
      <c r="AA12" s="27">
        <f t="shared" si="27"/>
        <v>0</v>
      </c>
      <c r="AB12" s="27">
        <f t="shared" si="28"/>
        <v>0</v>
      </c>
      <c r="AC12" s="27">
        <f t="shared" si="29"/>
        <v>0</v>
      </c>
      <c r="AD12" s="27">
        <f t="shared" si="30"/>
        <v>0</v>
      </c>
      <c r="AE12" s="27">
        <f t="shared" si="31"/>
        <v>0</v>
      </c>
      <c r="AG12" s="27">
        <f t="shared" si="32"/>
        <v>0</v>
      </c>
      <c r="AH12" s="27">
        <f t="shared" si="33"/>
        <v>0</v>
      </c>
      <c r="AI12" s="27">
        <f t="shared" si="34"/>
        <v>0</v>
      </c>
      <c r="AJ12" s="27">
        <f t="shared" si="35"/>
        <v>0</v>
      </c>
      <c r="AK12" s="27">
        <f t="shared" si="36"/>
        <v>0</v>
      </c>
      <c r="AL12" s="27">
        <f t="shared" si="37"/>
        <v>0</v>
      </c>
      <c r="AN12" s="27">
        <f t="shared" si="38"/>
        <v>0</v>
      </c>
      <c r="AO12" s="27">
        <f t="shared" si="39"/>
        <v>0</v>
      </c>
      <c r="AP12" s="27">
        <f t="shared" si="40"/>
        <v>0</v>
      </c>
      <c r="AQ12" s="27">
        <f t="shared" si="41"/>
        <v>0</v>
      </c>
      <c r="AR12" s="27">
        <f t="shared" si="42"/>
        <v>0</v>
      </c>
      <c r="AS12" s="27">
        <f t="shared" si="43"/>
        <v>0</v>
      </c>
      <c r="AT12" s="31"/>
      <c r="AU12" s="31">
        <f t="shared" si="44"/>
        <v>0</v>
      </c>
      <c r="AV12" s="31">
        <f t="shared" si="45"/>
        <v>0</v>
      </c>
      <c r="AW12" s="31">
        <f t="shared" si="46"/>
        <v>0</v>
      </c>
      <c r="AX12" s="31">
        <f t="shared" si="47"/>
        <v>0</v>
      </c>
      <c r="AY12" s="31">
        <f t="shared" si="48"/>
        <v>0</v>
      </c>
      <c r="AZ12" s="31">
        <f t="shared" si="49"/>
        <v>0</v>
      </c>
      <c r="BA12" s="31"/>
      <c r="BB12" s="31">
        <f t="shared" si="50"/>
        <v>0</v>
      </c>
      <c r="BC12" s="31">
        <f t="shared" si="51"/>
        <v>0</v>
      </c>
      <c r="BD12" s="31">
        <f t="shared" si="52"/>
        <v>0</v>
      </c>
      <c r="BE12" s="31">
        <f t="shared" si="53"/>
        <v>0</v>
      </c>
      <c r="BF12" s="31">
        <f t="shared" si="54"/>
        <v>0</v>
      </c>
      <c r="BG12" s="31">
        <f t="shared" si="55"/>
        <v>0</v>
      </c>
      <c r="BH12" s="31"/>
      <c r="BI12" s="31">
        <f t="shared" si="56"/>
        <v>0</v>
      </c>
      <c r="BJ12" s="31">
        <f t="shared" si="57"/>
        <v>0</v>
      </c>
      <c r="BK12" s="31">
        <f t="shared" si="58"/>
        <v>0</v>
      </c>
      <c r="BL12" s="31">
        <f t="shared" si="59"/>
        <v>0</v>
      </c>
      <c r="BM12" s="31">
        <f t="shared" si="60"/>
        <v>0</v>
      </c>
      <c r="BN12" s="31">
        <f t="shared" si="61"/>
        <v>0</v>
      </c>
      <c r="BO12" s="31"/>
      <c r="BP12" s="31">
        <f t="shared" si="62"/>
        <v>0</v>
      </c>
      <c r="BQ12" s="31">
        <f t="shared" si="63"/>
        <v>0</v>
      </c>
      <c r="BR12" s="31">
        <f t="shared" si="64"/>
        <v>0</v>
      </c>
      <c r="BS12" s="31">
        <f t="shared" si="65"/>
        <v>0</v>
      </c>
      <c r="BT12" s="31">
        <f t="shared" si="66"/>
        <v>0</v>
      </c>
      <c r="BU12" s="31">
        <f t="shared" si="67"/>
        <v>0</v>
      </c>
      <c r="BV12" s="31"/>
      <c r="BW12" s="31">
        <f t="shared" si="68"/>
        <v>0</v>
      </c>
      <c r="BX12" s="31">
        <f t="shared" si="69"/>
        <v>0</v>
      </c>
      <c r="BY12" s="31">
        <f t="shared" si="70"/>
        <v>0</v>
      </c>
      <c r="BZ12" s="31">
        <f t="shared" si="71"/>
        <v>0</v>
      </c>
      <c r="CA12" s="31">
        <f t="shared" si="72"/>
        <v>0</v>
      </c>
      <c r="CB12" s="31">
        <f t="shared" si="73"/>
        <v>0</v>
      </c>
      <c r="CC12" s="31"/>
      <c r="CD12" s="31">
        <f t="shared" si="74"/>
        <v>0</v>
      </c>
      <c r="CE12" s="31">
        <f t="shared" si="75"/>
        <v>0</v>
      </c>
      <c r="CF12" s="31">
        <f t="shared" si="76"/>
        <v>0</v>
      </c>
      <c r="CG12" s="31">
        <f t="shared" si="77"/>
        <v>0</v>
      </c>
      <c r="CH12" s="31">
        <f t="shared" si="78"/>
        <v>0</v>
      </c>
      <c r="CI12" s="31">
        <f t="shared" si="79"/>
        <v>0</v>
      </c>
      <c r="CK12" s="27">
        <f>IFERROR(IF(OR($B12=0,$CY12="Yes"),0,SUM(staff_students!E$40:E$43)/VLOOKUP('selections(hide)'!$A$4,'selections(hide)'!$D$18:$P$30,8,FALSE)),0)</f>
        <v>0</v>
      </c>
      <c r="CL12" s="27">
        <f>IFERROR(IF(OR($B12=0,$CY12="Yes"),0,SUM(staff_students!F$40:F$43)/VLOOKUP('selections(hide)'!$A$4,'selections(hide)'!$D$18:$P$30,8,FALSE)),0)</f>
        <v>0</v>
      </c>
      <c r="CM12" s="27">
        <f>IFERROR(IF(OR($B12=0,$CY12="Yes"),0,SUM(staff_students!G$40:G$43)/VLOOKUP('selections(hide)'!$A$4,'selections(hide)'!$D$18:$P$30,8,FALSE)),0)</f>
        <v>0</v>
      </c>
      <c r="CN12" s="27">
        <f>IFERROR(IF(OR($B12=0,$CY12="Yes"),0,SUM(staff_students!H$40:H$43)/VLOOKUP('selections(hide)'!$A$4,'selections(hide)'!$D$18:$P$30,8,FALSE)),0)</f>
        <v>0</v>
      </c>
      <c r="CO12" s="27">
        <f>IFERROR(IF(OR($B12=0,$CY12="Yes"),0,SUM(staff_students!I$40:I$43)/VLOOKUP('selections(hide)'!$A$4,'selections(hide)'!$D$18:$P$30,8,FALSE)),0)</f>
        <v>0</v>
      </c>
      <c r="CP12" s="27">
        <f>IFERROR(IF(OR($B12=0,$CY12="Yes"),0,SUM(staff_students!J$40:J$43)/VLOOKUP('selections(hide)'!$A$4,'selections(hide)'!$D$18:$P$30,8,FALSE)),0)</f>
        <v>0</v>
      </c>
      <c r="CQ12" s="27"/>
      <c r="CR12" s="27">
        <f t="shared" si="85"/>
        <v>0</v>
      </c>
      <c r="CS12" s="27">
        <f t="shared" si="80"/>
        <v>0</v>
      </c>
      <c r="CT12" s="27">
        <f t="shared" si="80"/>
        <v>0</v>
      </c>
      <c r="CU12" s="27">
        <f t="shared" si="80"/>
        <v>0</v>
      </c>
      <c r="CV12" s="27">
        <f t="shared" si="80"/>
        <v>0</v>
      </c>
      <c r="CW12" s="27">
        <f t="shared" si="80"/>
        <v>0</v>
      </c>
      <c r="CX12">
        <f>IF(modules!E12='selections(hide)'!$A$51,"Yes",IF(modules!E12&lt;&gt;0,"No",0))</f>
        <v>0</v>
      </c>
      <c r="CY12">
        <f>IF(modules!D12="optional","Yes",IF(modules!D12="main","No",0))</f>
        <v>0</v>
      </c>
      <c r="CZ12" t="str">
        <f t="shared" si="86"/>
        <v>OK</v>
      </c>
      <c r="DC12">
        <v>30</v>
      </c>
      <c r="DD12">
        <v>30</v>
      </c>
      <c r="DE12">
        <v>20</v>
      </c>
      <c r="DF12">
        <v>20</v>
      </c>
      <c r="DG12">
        <v>20</v>
      </c>
      <c r="DH12">
        <v>20</v>
      </c>
      <c r="DI12">
        <v>20</v>
      </c>
      <c r="DJ12">
        <v>20</v>
      </c>
      <c r="DK12">
        <v>20</v>
      </c>
      <c r="DL12">
        <v>20</v>
      </c>
      <c r="DM12" s="27">
        <f>modules!BV12</f>
        <v>0</v>
      </c>
      <c r="DN12">
        <f t="shared" si="87"/>
        <v>0</v>
      </c>
      <c r="DO12">
        <f t="shared" si="88"/>
        <v>0</v>
      </c>
      <c r="DP12">
        <f t="shared" si="89"/>
        <v>0</v>
      </c>
      <c r="DQ12">
        <f t="shared" si="90"/>
        <v>0</v>
      </c>
      <c r="DR12">
        <f t="shared" si="91"/>
        <v>0</v>
      </c>
      <c r="DS12">
        <f t="shared" si="92"/>
        <v>0</v>
      </c>
      <c r="DU12">
        <f t="shared" si="93"/>
        <v>0</v>
      </c>
      <c r="DV12">
        <f t="shared" si="94"/>
        <v>0</v>
      </c>
      <c r="DW12">
        <f t="shared" si="95"/>
        <v>45</v>
      </c>
      <c r="DX12">
        <f t="shared" si="94"/>
        <v>0</v>
      </c>
      <c r="DY12">
        <f t="shared" si="96"/>
        <v>45</v>
      </c>
      <c r="DZ12">
        <f t="shared" si="81"/>
        <v>0</v>
      </c>
      <c r="EA12">
        <f t="shared" si="97"/>
        <v>40</v>
      </c>
      <c r="EB12">
        <f t="shared" si="82"/>
        <v>0</v>
      </c>
      <c r="EC12">
        <f t="shared" si="98"/>
        <v>40</v>
      </c>
      <c r="ED12">
        <f t="shared" si="83"/>
        <v>0</v>
      </c>
      <c r="EE12">
        <f t="shared" si="99"/>
        <v>40</v>
      </c>
      <c r="EF12">
        <f t="shared" si="84"/>
        <v>0</v>
      </c>
    </row>
    <row r="13" spans="1:136" x14ac:dyDescent="0.35">
      <c r="A13">
        <v>7</v>
      </c>
      <c r="B13">
        <f>modules!B13</f>
        <v>0</v>
      </c>
      <c r="C13">
        <f>modules!C13</f>
        <v>0</v>
      </c>
      <c r="E13" s="27">
        <f t="shared" si="8"/>
        <v>0</v>
      </c>
      <c r="F13" s="27">
        <f t="shared" si="9"/>
        <v>0</v>
      </c>
      <c r="G13" s="27">
        <f t="shared" si="10"/>
        <v>0</v>
      </c>
      <c r="H13" s="27">
        <f t="shared" si="11"/>
        <v>0</v>
      </c>
      <c r="I13" s="27">
        <f t="shared" si="12"/>
        <v>0</v>
      </c>
      <c r="J13" s="27">
        <f t="shared" si="13"/>
        <v>0</v>
      </c>
      <c r="L13" s="27">
        <f t="shared" si="14"/>
        <v>0</v>
      </c>
      <c r="M13" s="27">
        <f t="shared" si="15"/>
        <v>0</v>
      </c>
      <c r="N13" s="27">
        <f t="shared" si="16"/>
        <v>0</v>
      </c>
      <c r="O13" s="27">
        <f t="shared" si="17"/>
        <v>0</v>
      </c>
      <c r="P13" s="27">
        <f t="shared" si="18"/>
        <v>0</v>
      </c>
      <c r="Q13" s="27">
        <f t="shared" si="19"/>
        <v>0</v>
      </c>
      <c r="S13" s="27">
        <f t="shared" si="20"/>
        <v>0</v>
      </c>
      <c r="T13" s="27">
        <f t="shared" si="21"/>
        <v>0</v>
      </c>
      <c r="U13" s="27">
        <f t="shared" si="22"/>
        <v>0</v>
      </c>
      <c r="V13" s="27">
        <f t="shared" si="23"/>
        <v>0</v>
      </c>
      <c r="W13" s="27">
        <f t="shared" si="24"/>
        <v>0</v>
      </c>
      <c r="X13" s="27">
        <f t="shared" si="25"/>
        <v>0</v>
      </c>
      <c r="Z13" s="27">
        <f t="shared" si="26"/>
        <v>0</v>
      </c>
      <c r="AA13" s="27">
        <f t="shared" si="27"/>
        <v>0</v>
      </c>
      <c r="AB13" s="27">
        <f t="shared" si="28"/>
        <v>0</v>
      </c>
      <c r="AC13" s="27">
        <f t="shared" si="29"/>
        <v>0</v>
      </c>
      <c r="AD13" s="27">
        <f t="shared" si="30"/>
        <v>0</v>
      </c>
      <c r="AE13" s="27">
        <f t="shared" si="31"/>
        <v>0</v>
      </c>
      <c r="AG13" s="27">
        <f t="shared" si="32"/>
        <v>0</v>
      </c>
      <c r="AH13" s="27">
        <f t="shared" si="33"/>
        <v>0</v>
      </c>
      <c r="AI13" s="27">
        <f t="shared" si="34"/>
        <v>0</v>
      </c>
      <c r="AJ13" s="27">
        <f t="shared" si="35"/>
        <v>0</v>
      </c>
      <c r="AK13" s="27">
        <f t="shared" si="36"/>
        <v>0</v>
      </c>
      <c r="AL13" s="27">
        <f t="shared" si="37"/>
        <v>0</v>
      </c>
      <c r="AN13" s="27">
        <f t="shared" si="38"/>
        <v>0</v>
      </c>
      <c r="AO13" s="27">
        <f t="shared" si="39"/>
        <v>0</v>
      </c>
      <c r="AP13" s="27">
        <f t="shared" si="40"/>
        <v>0</v>
      </c>
      <c r="AQ13" s="27">
        <f t="shared" si="41"/>
        <v>0</v>
      </c>
      <c r="AR13" s="27">
        <f t="shared" si="42"/>
        <v>0</v>
      </c>
      <c r="AS13" s="27">
        <f t="shared" si="43"/>
        <v>0</v>
      </c>
      <c r="AT13" s="31"/>
      <c r="AU13" s="31">
        <f t="shared" si="44"/>
        <v>0</v>
      </c>
      <c r="AV13" s="31">
        <f t="shared" si="45"/>
        <v>0</v>
      </c>
      <c r="AW13" s="31">
        <f t="shared" si="46"/>
        <v>0</v>
      </c>
      <c r="AX13" s="31">
        <f t="shared" si="47"/>
        <v>0</v>
      </c>
      <c r="AY13" s="31">
        <f t="shared" si="48"/>
        <v>0</v>
      </c>
      <c r="AZ13" s="31">
        <f t="shared" si="49"/>
        <v>0</v>
      </c>
      <c r="BA13" s="31"/>
      <c r="BB13" s="31">
        <f t="shared" si="50"/>
        <v>0</v>
      </c>
      <c r="BC13" s="31">
        <f t="shared" si="51"/>
        <v>0</v>
      </c>
      <c r="BD13" s="31">
        <f t="shared" si="52"/>
        <v>0</v>
      </c>
      <c r="BE13" s="31">
        <f t="shared" si="53"/>
        <v>0</v>
      </c>
      <c r="BF13" s="31">
        <f t="shared" si="54"/>
        <v>0</v>
      </c>
      <c r="BG13" s="31">
        <f t="shared" si="55"/>
        <v>0</v>
      </c>
      <c r="BH13" s="31"/>
      <c r="BI13" s="31">
        <f t="shared" si="56"/>
        <v>0</v>
      </c>
      <c r="BJ13" s="31">
        <f t="shared" si="57"/>
        <v>0</v>
      </c>
      <c r="BK13" s="31">
        <f t="shared" si="58"/>
        <v>0</v>
      </c>
      <c r="BL13" s="31">
        <f t="shared" si="59"/>
        <v>0</v>
      </c>
      <c r="BM13" s="31">
        <f t="shared" si="60"/>
        <v>0</v>
      </c>
      <c r="BN13" s="31">
        <f t="shared" si="61"/>
        <v>0</v>
      </c>
      <c r="BO13" s="31"/>
      <c r="BP13" s="31">
        <f t="shared" si="62"/>
        <v>0</v>
      </c>
      <c r="BQ13" s="31">
        <f t="shared" si="63"/>
        <v>0</v>
      </c>
      <c r="BR13" s="31">
        <f t="shared" si="64"/>
        <v>0</v>
      </c>
      <c r="BS13" s="31">
        <f t="shared" si="65"/>
        <v>0</v>
      </c>
      <c r="BT13" s="31">
        <f t="shared" si="66"/>
        <v>0</v>
      </c>
      <c r="BU13" s="31">
        <f t="shared" si="67"/>
        <v>0</v>
      </c>
      <c r="BV13" s="31"/>
      <c r="BW13" s="31">
        <f t="shared" si="68"/>
        <v>0</v>
      </c>
      <c r="BX13" s="31">
        <f t="shared" si="69"/>
        <v>0</v>
      </c>
      <c r="BY13" s="31">
        <f t="shared" si="70"/>
        <v>0</v>
      </c>
      <c r="BZ13" s="31">
        <f t="shared" si="71"/>
        <v>0</v>
      </c>
      <c r="CA13" s="31">
        <f t="shared" si="72"/>
        <v>0</v>
      </c>
      <c r="CB13" s="31">
        <f t="shared" si="73"/>
        <v>0</v>
      </c>
      <c r="CC13" s="31"/>
      <c r="CD13" s="31">
        <f t="shared" si="74"/>
        <v>0</v>
      </c>
      <c r="CE13" s="31">
        <f t="shared" si="75"/>
        <v>0</v>
      </c>
      <c r="CF13" s="31">
        <f t="shared" si="76"/>
        <v>0</v>
      </c>
      <c r="CG13" s="31">
        <f t="shared" si="77"/>
        <v>0</v>
      </c>
      <c r="CH13" s="31">
        <f t="shared" si="78"/>
        <v>0</v>
      </c>
      <c r="CI13" s="31">
        <f t="shared" si="79"/>
        <v>0</v>
      </c>
      <c r="CK13" s="27">
        <f>IFERROR(IF(OR($B13=0,$CY13="Yes"),0,SUM(staff_students!E$40:E$43)/VLOOKUP('selections(hide)'!$A$4,'selections(hide)'!$D$18:$P$30,8,FALSE)),0)</f>
        <v>0</v>
      </c>
      <c r="CL13" s="27">
        <f>IFERROR(IF(OR($B13=0,$CY13="Yes"),0,SUM(staff_students!F$40:F$43)/VLOOKUP('selections(hide)'!$A$4,'selections(hide)'!$D$18:$P$30,8,FALSE)),0)</f>
        <v>0</v>
      </c>
      <c r="CM13" s="27">
        <f>IFERROR(IF(OR($B13=0,$CY13="Yes"),0,SUM(staff_students!G$40:G$43)/VLOOKUP('selections(hide)'!$A$4,'selections(hide)'!$D$18:$P$30,8,FALSE)),0)</f>
        <v>0</v>
      </c>
      <c r="CN13" s="27">
        <f>IFERROR(IF(OR($B13=0,$CY13="Yes"),0,SUM(staff_students!H$40:H$43)/VLOOKUP('selections(hide)'!$A$4,'selections(hide)'!$D$18:$P$30,8,FALSE)),0)</f>
        <v>0</v>
      </c>
      <c r="CO13" s="27">
        <f>IFERROR(IF(OR($B13=0,$CY13="Yes"),0,SUM(staff_students!I$40:I$43)/VLOOKUP('selections(hide)'!$A$4,'selections(hide)'!$D$18:$P$30,8,FALSE)),0)</f>
        <v>0</v>
      </c>
      <c r="CP13" s="27">
        <f>IFERROR(IF(OR($B13=0,$CY13="Yes"),0,SUM(staff_students!J$40:J$43)/VLOOKUP('selections(hide)'!$A$4,'selections(hide)'!$D$18:$P$30,8,FALSE)),0)</f>
        <v>0</v>
      </c>
      <c r="CQ13" s="27"/>
      <c r="CR13" s="27">
        <f t="shared" si="85"/>
        <v>0</v>
      </c>
      <c r="CS13" s="27">
        <f t="shared" si="80"/>
        <v>0</v>
      </c>
      <c r="CT13" s="27">
        <f t="shared" si="80"/>
        <v>0</v>
      </c>
      <c r="CU13" s="27">
        <f t="shared" si="80"/>
        <v>0</v>
      </c>
      <c r="CV13" s="27">
        <f t="shared" si="80"/>
        <v>0</v>
      </c>
      <c r="CW13" s="27">
        <f t="shared" si="80"/>
        <v>0</v>
      </c>
      <c r="CX13">
        <f>IF(modules!E13='selections(hide)'!$A$51,"Yes",IF(modules!E13&lt;&gt;0,"No",0))</f>
        <v>0</v>
      </c>
      <c r="CY13">
        <f>IF(modules!D13="optional","Yes",IF(modules!D13="main","No",0))</f>
        <v>0</v>
      </c>
      <c r="CZ13" t="str">
        <f t="shared" si="86"/>
        <v>OK</v>
      </c>
      <c r="DC13">
        <v>30</v>
      </c>
      <c r="DD13">
        <v>30</v>
      </c>
      <c r="DE13">
        <v>20</v>
      </c>
      <c r="DF13">
        <v>20</v>
      </c>
      <c r="DG13">
        <v>20</v>
      </c>
      <c r="DH13">
        <v>20</v>
      </c>
      <c r="DI13">
        <v>20</v>
      </c>
      <c r="DJ13">
        <v>20</v>
      </c>
      <c r="DK13">
        <v>20</v>
      </c>
      <c r="DL13">
        <v>20</v>
      </c>
      <c r="DM13" s="27">
        <f>modules!BV13</f>
        <v>0</v>
      </c>
      <c r="DN13">
        <f t="shared" si="87"/>
        <v>0</v>
      </c>
      <c r="DO13">
        <f t="shared" si="88"/>
        <v>0</v>
      </c>
      <c r="DP13">
        <f t="shared" si="89"/>
        <v>0</v>
      </c>
      <c r="DQ13">
        <f t="shared" si="90"/>
        <v>0</v>
      </c>
      <c r="DR13">
        <f t="shared" si="91"/>
        <v>0</v>
      </c>
      <c r="DS13">
        <f t="shared" si="92"/>
        <v>0</v>
      </c>
      <c r="DU13">
        <f t="shared" si="93"/>
        <v>0</v>
      </c>
      <c r="DV13">
        <f t="shared" si="94"/>
        <v>0</v>
      </c>
      <c r="DW13">
        <f t="shared" si="95"/>
        <v>45</v>
      </c>
      <c r="DX13">
        <f t="shared" si="94"/>
        <v>0</v>
      </c>
      <c r="DY13">
        <f t="shared" si="96"/>
        <v>45</v>
      </c>
      <c r="DZ13">
        <f t="shared" si="81"/>
        <v>0</v>
      </c>
      <c r="EA13">
        <f t="shared" si="97"/>
        <v>40</v>
      </c>
      <c r="EB13">
        <f t="shared" si="82"/>
        <v>0</v>
      </c>
      <c r="EC13">
        <f t="shared" si="98"/>
        <v>40</v>
      </c>
      <c r="ED13">
        <f t="shared" si="83"/>
        <v>0</v>
      </c>
      <c r="EE13">
        <f t="shared" si="99"/>
        <v>40</v>
      </c>
      <c r="EF13">
        <f t="shared" si="84"/>
        <v>0</v>
      </c>
    </row>
    <row r="14" spans="1:136" x14ac:dyDescent="0.35">
      <c r="A14">
        <v>8</v>
      </c>
      <c r="B14">
        <f>modules!B14</f>
        <v>0</v>
      </c>
      <c r="C14">
        <f>modules!C14</f>
        <v>0</v>
      </c>
      <c r="E14" s="27">
        <f t="shared" si="8"/>
        <v>0</v>
      </c>
      <c r="F14" s="27">
        <f t="shared" si="9"/>
        <v>0</v>
      </c>
      <c r="G14" s="27">
        <f t="shared" si="10"/>
        <v>0</v>
      </c>
      <c r="H14" s="27">
        <f t="shared" si="11"/>
        <v>0</v>
      </c>
      <c r="I14" s="27">
        <f t="shared" si="12"/>
        <v>0</v>
      </c>
      <c r="J14" s="27">
        <f t="shared" si="13"/>
        <v>0</v>
      </c>
      <c r="L14" s="27">
        <f t="shared" si="14"/>
        <v>0</v>
      </c>
      <c r="M14" s="27">
        <f t="shared" si="15"/>
        <v>0</v>
      </c>
      <c r="N14" s="27">
        <f t="shared" si="16"/>
        <v>0</v>
      </c>
      <c r="O14" s="27">
        <f t="shared" si="17"/>
        <v>0</v>
      </c>
      <c r="P14" s="27">
        <f t="shared" si="18"/>
        <v>0</v>
      </c>
      <c r="Q14" s="27">
        <f t="shared" si="19"/>
        <v>0</v>
      </c>
      <c r="S14" s="27">
        <f t="shared" si="20"/>
        <v>0</v>
      </c>
      <c r="T14" s="27">
        <f t="shared" si="21"/>
        <v>0</v>
      </c>
      <c r="U14" s="27">
        <f t="shared" si="22"/>
        <v>0</v>
      </c>
      <c r="V14" s="27">
        <f t="shared" si="23"/>
        <v>0</v>
      </c>
      <c r="W14" s="27">
        <f t="shared" si="24"/>
        <v>0</v>
      </c>
      <c r="X14" s="27">
        <f t="shared" si="25"/>
        <v>0</v>
      </c>
      <c r="Z14" s="27">
        <f t="shared" si="26"/>
        <v>0</v>
      </c>
      <c r="AA14" s="27">
        <f t="shared" si="27"/>
        <v>0</v>
      </c>
      <c r="AB14" s="27">
        <f t="shared" si="28"/>
        <v>0</v>
      </c>
      <c r="AC14" s="27">
        <f t="shared" si="29"/>
        <v>0</v>
      </c>
      <c r="AD14" s="27">
        <f t="shared" si="30"/>
        <v>0</v>
      </c>
      <c r="AE14" s="27">
        <f t="shared" si="31"/>
        <v>0</v>
      </c>
      <c r="AG14" s="27">
        <f t="shared" si="32"/>
        <v>0</v>
      </c>
      <c r="AH14" s="27">
        <f t="shared" si="33"/>
        <v>0</v>
      </c>
      <c r="AI14" s="27">
        <f t="shared" si="34"/>
        <v>0</v>
      </c>
      <c r="AJ14" s="27">
        <f t="shared" si="35"/>
        <v>0</v>
      </c>
      <c r="AK14" s="27">
        <f t="shared" si="36"/>
        <v>0</v>
      </c>
      <c r="AL14" s="27">
        <f t="shared" si="37"/>
        <v>0</v>
      </c>
      <c r="AN14" s="27">
        <f t="shared" si="38"/>
        <v>0</v>
      </c>
      <c r="AO14" s="27">
        <f t="shared" si="39"/>
        <v>0</v>
      </c>
      <c r="AP14" s="27">
        <f t="shared" si="40"/>
        <v>0</v>
      </c>
      <c r="AQ14" s="27">
        <f t="shared" si="41"/>
        <v>0</v>
      </c>
      <c r="AR14" s="27">
        <f t="shared" si="42"/>
        <v>0</v>
      </c>
      <c r="AS14" s="27">
        <f t="shared" si="43"/>
        <v>0</v>
      </c>
      <c r="AT14" s="31"/>
      <c r="AU14" s="31">
        <f t="shared" si="44"/>
        <v>0</v>
      </c>
      <c r="AV14" s="31">
        <f t="shared" si="45"/>
        <v>0</v>
      </c>
      <c r="AW14" s="31">
        <f t="shared" si="46"/>
        <v>0</v>
      </c>
      <c r="AX14" s="31">
        <f t="shared" si="47"/>
        <v>0</v>
      </c>
      <c r="AY14" s="31">
        <f t="shared" si="48"/>
        <v>0</v>
      </c>
      <c r="AZ14" s="31">
        <f t="shared" si="49"/>
        <v>0</v>
      </c>
      <c r="BA14" s="31"/>
      <c r="BB14" s="31">
        <f t="shared" si="50"/>
        <v>0</v>
      </c>
      <c r="BC14" s="31">
        <f t="shared" si="51"/>
        <v>0</v>
      </c>
      <c r="BD14" s="31">
        <f t="shared" si="52"/>
        <v>0</v>
      </c>
      <c r="BE14" s="31">
        <f t="shared" si="53"/>
        <v>0</v>
      </c>
      <c r="BF14" s="31">
        <f t="shared" si="54"/>
        <v>0</v>
      </c>
      <c r="BG14" s="31">
        <f t="shared" si="55"/>
        <v>0</v>
      </c>
      <c r="BH14" s="31"/>
      <c r="BI14" s="31">
        <f t="shared" si="56"/>
        <v>0</v>
      </c>
      <c r="BJ14" s="31">
        <f t="shared" si="57"/>
        <v>0</v>
      </c>
      <c r="BK14" s="31">
        <f t="shared" si="58"/>
        <v>0</v>
      </c>
      <c r="BL14" s="31">
        <f t="shared" si="59"/>
        <v>0</v>
      </c>
      <c r="BM14" s="31">
        <f t="shared" si="60"/>
        <v>0</v>
      </c>
      <c r="BN14" s="31">
        <f t="shared" si="61"/>
        <v>0</v>
      </c>
      <c r="BO14" s="31"/>
      <c r="BP14" s="31">
        <f t="shared" si="62"/>
        <v>0</v>
      </c>
      <c r="BQ14" s="31">
        <f t="shared" si="63"/>
        <v>0</v>
      </c>
      <c r="BR14" s="31">
        <f t="shared" si="64"/>
        <v>0</v>
      </c>
      <c r="BS14" s="31">
        <f t="shared" si="65"/>
        <v>0</v>
      </c>
      <c r="BT14" s="31">
        <f t="shared" si="66"/>
        <v>0</v>
      </c>
      <c r="BU14" s="31">
        <f t="shared" si="67"/>
        <v>0</v>
      </c>
      <c r="BV14" s="31"/>
      <c r="BW14" s="31">
        <f t="shared" si="68"/>
        <v>0</v>
      </c>
      <c r="BX14" s="31">
        <f t="shared" si="69"/>
        <v>0</v>
      </c>
      <c r="BY14" s="31">
        <f t="shared" si="70"/>
        <v>0</v>
      </c>
      <c r="BZ14" s="31">
        <f t="shared" si="71"/>
        <v>0</v>
      </c>
      <c r="CA14" s="31">
        <f t="shared" si="72"/>
        <v>0</v>
      </c>
      <c r="CB14" s="31">
        <f t="shared" si="73"/>
        <v>0</v>
      </c>
      <c r="CC14" s="31"/>
      <c r="CD14" s="31">
        <f t="shared" si="74"/>
        <v>0</v>
      </c>
      <c r="CE14" s="31">
        <f t="shared" si="75"/>
        <v>0</v>
      </c>
      <c r="CF14" s="31">
        <f t="shared" si="76"/>
        <v>0</v>
      </c>
      <c r="CG14" s="31">
        <f t="shared" si="77"/>
        <v>0</v>
      </c>
      <c r="CH14" s="31">
        <f t="shared" si="78"/>
        <v>0</v>
      </c>
      <c r="CI14" s="31">
        <f t="shared" si="79"/>
        <v>0</v>
      </c>
      <c r="CK14" s="27">
        <f>IFERROR(IF(OR($B14=0,$CY14="Yes"),0,SUM(staff_students!E$40:E$43)/VLOOKUP('selections(hide)'!$A$4,'selections(hide)'!$D$18:$P$30,8,FALSE)),0)</f>
        <v>0</v>
      </c>
      <c r="CL14" s="27">
        <f>IFERROR(IF(OR($B14=0,$CY14="Yes"),0,SUM(staff_students!F$40:F$43)/VLOOKUP('selections(hide)'!$A$4,'selections(hide)'!$D$18:$P$30,8,FALSE)),0)</f>
        <v>0</v>
      </c>
      <c r="CM14" s="27">
        <f>IFERROR(IF(OR($B14=0,$CY14="Yes"),0,SUM(staff_students!G$40:G$43)/VLOOKUP('selections(hide)'!$A$4,'selections(hide)'!$D$18:$P$30,8,FALSE)),0)</f>
        <v>0</v>
      </c>
      <c r="CN14" s="27">
        <f>IFERROR(IF(OR($B14=0,$CY14="Yes"),0,SUM(staff_students!H$40:H$43)/VLOOKUP('selections(hide)'!$A$4,'selections(hide)'!$D$18:$P$30,8,FALSE)),0)</f>
        <v>0</v>
      </c>
      <c r="CO14" s="27">
        <f>IFERROR(IF(OR($B14=0,$CY14="Yes"),0,SUM(staff_students!I$40:I$43)/VLOOKUP('selections(hide)'!$A$4,'selections(hide)'!$D$18:$P$30,8,FALSE)),0)</f>
        <v>0</v>
      </c>
      <c r="CP14" s="27">
        <f>IFERROR(IF(OR($B14=0,$CY14="Yes"),0,SUM(staff_students!J$40:J$43)/VLOOKUP('selections(hide)'!$A$4,'selections(hide)'!$D$18:$P$30,8,FALSE)),0)</f>
        <v>0</v>
      </c>
      <c r="CQ14" s="27"/>
      <c r="CR14" s="27">
        <f t="shared" si="85"/>
        <v>0</v>
      </c>
      <c r="CS14" s="27">
        <f t="shared" si="80"/>
        <v>0</v>
      </c>
      <c r="CT14" s="27">
        <f t="shared" si="80"/>
        <v>0</v>
      </c>
      <c r="CU14" s="27">
        <f t="shared" si="80"/>
        <v>0</v>
      </c>
      <c r="CV14" s="27">
        <f t="shared" si="80"/>
        <v>0</v>
      </c>
      <c r="CW14" s="27">
        <f t="shared" si="80"/>
        <v>0</v>
      </c>
      <c r="CX14">
        <f>IF(modules!E14='selections(hide)'!$A$51,"Yes",IF(modules!E14&lt;&gt;0,"No",0))</f>
        <v>0</v>
      </c>
      <c r="CY14">
        <f>IF(modules!D14="optional","Yes",IF(modules!D14="main","No",0))</f>
        <v>0</v>
      </c>
      <c r="CZ14" t="str">
        <f t="shared" si="86"/>
        <v>OK</v>
      </c>
      <c r="DC14">
        <v>30</v>
      </c>
      <c r="DD14">
        <v>30</v>
      </c>
      <c r="DE14">
        <v>20</v>
      </c>
      <c r="DF14">
        <v>20</v>
      </c>
      <c r="DG14">
        <v>20</v>
      </c>
      <c r="DH14">
        <v>20</v>
      </c>
      <c r="DI14">
        <v>20</v>
      </c>
      <c r="DJ14">
        <v>20</v>
      </c>
      <c r="DK14">
        <v>20</v>
      </c>
      <c r="DL14">
        <v>20</v>
      </c>
      <c r="DM14" s="27">
        <f>modules!BV14</f>
        <v>0</v>
      </c>
      <c r="DN14">
        <f t="shared" si="87"/>
        <v>0</v>
      </c>
      <c r="DO14">
        <f t="shared" si="88"/>
        <v>0</v>
      </c>
      <c r="DP14">
        <f t="shared" si="89"/>
        <v>0</v>
      </c>
      <c r="DQ14">
        <f t="shared" si="90"/>
        <v>0</v>
      </c>
      <c r="DR14">
        <f t="shared" si="91"/>
        <v>0</v>
      </c>
      <c r="DS14">
        <f t="shared" si="92"/>
        <v>0</v>
      </c>
      <c r="DU14">
        <f t="shared" si="93"/>
        <v>0</v>
      </c>
      <c r="DV14">
        <f t="shared" si="94"/>
        <v>0</v>
      </c>
      <c r="DW14">
        <f t="shared" si="95"/>
        <v>45</v>
      </c>
      <c r="DX14">
        <f t="shared" si="94"/>
        <v>0</v>
      </c>
      <c r="DY14">
        <f t="shared" si="96"/>
        <v>45</v>
      </c>
      <c r="DZ14">
        <f t="shared" si="81"/>
        <v>0</v>
      </c>
      <c r="EA14">
        <f t="shared" si="97"/>
        <v>40</v>
      </c>
      <c r="EB14">
        <f t="shared" si="82"/>
        <v>0</v>
      </c>
      <c r="EC14">
        <f t="shared" si="98"/>
        <v>40</v>
      </c>
      <c r="ED14">
        <f t="shared" si="83"/>
        <v>0</v>
      </c>
      <c r="EE14">
        <f t="shared" si="99"/>
        <v>40</v>
      </c>
      <c r="EF14">
        <f t="shared" si="84"/>
        <v>0</v>
      </c>
    </row>
    <row r="15" spans="1:136" x14ac:dyDescent="0.35">
      <c r="A15">
        <v>9</v>
      </c>
      <c r="B15">
        <f>modules!B15</f>
        <v>0</v>
      </c>
      <c r="C15">
        <f>modules!C15</f>
        <v>0</v>
      </c>
      <c r="E15" s="27">
        <f t="shared" si="8"/>
        <v>0</v>
      </c>
      <c r="F15" s="27">
        <f t="shared" si="9"/>
        <v>0</v>
      </c>
      <c r="G15" s="27">
        <f t="shared" si="10"/>
        <v>0</v>
      </c>
      <c r="H15" s="27">
        <f t="shared" si="11"/>
        <v>0</v>
      </c>
      <c r="I15" s="27">
        <f t="shared" si="12"/>
        <v>0</v>
      </c>
      <c r="J15" s="27">
        <f t="shared" si="13"/>
        <v>0</v>
      </c>
      <c r="L15" s="27">
        <f t="shared" si="14"/>
        <v>0</v>
      </c>
      <c r="M15" s="27">
        <f t="shared" si="15"/>
        <v>0</v>
      </c>
      <c r="N15" s="27">
        <f t="shared" si="16"/>
        <v>0</v>
      </c>
      <c r="O15" s="27">
        <f t="shared" si="17"/>
        <v>0</v>
      </c>
      <c r="P15" s="27">
        <f t="shared" si="18"/>
        <v>0</v>
      </c>
      <c r="Q15" s="27">
        <f t="shared" si="19"/>
        <v>0</v>
      </c>
      <c r="S15" s="27">
        <f t="shared" si="20"/>
        <v>0</v>
      </c>
      <c r="T15" s="27">
        <f t="shared" si="21"/>
        <v>0</v>
      </c>
      <c r="U15" s="27">
        <f t="shared" si="22"/>
        <v>0</v>
      </c>
      <c r="V15" s="27">
        <f t="shared" si="23"/>
        <v>0</v>
      </c>
      <c r="W15" s="27">
        <f t="shared" si="24"/>
        <v>0</v>
      </c>
      <c r="X15" s="27">
        <f t="shared" si="25"/>
        <v>0</v>
      </c>
      <c r="Z15" s="27">
        <f t="shared" si="26"/>
        <v>0</v>
      </c>
      <c r="AA15" s="27">
        <f t="shared" si="27"/>
        <v>0</v>
      </c>
      <c r="AB15" s="27">
        <f t="shared" si="28"/>
        <v>0</v>
      </c>
      <c r="AC15" s="27">
        <f t="shared" si="29"/>
        <v>0</v>
      </c>
      <c r="AD15" s="27">
        <f t="shared" si="30"/>
        <v>0</v>
      </c>
      <c r="AE15" s="27">
        <f t="shared" si="31"/>
        <v>0</v>
      </c>
      <c r="AG15" s="27">
        <f t="shared" si="32"/>
        <v>0</v>
      </c>
      <c r="AH15" s="27">
        <f t="shared" si="33"/>
        <v>0</v>
      </c>
      <c r="AI15" s="27">
        <f t="shared" si="34"/>
        <v>0</v>
      </c>
      <c r="AJ15" s="27">
        <f t="shared" si="35"/>
        <v>0</v>
      </c>
      <c r="AK15" s="27">
        <f t="shared" si="36"/>
        <v>0</v>
      </c>
      <c r="AL15" s="27">
        <f t="shared" si="37"/>
        <v>0</v>
      </c>
      <c r="AN15" s="27">
        <f t="shared" si="38"/>
        <v>0</v>
      </c>
      <c r="AO15" s="27">
        <f t="shared" si="39"/>
        <v>0</v>
      </c>
      <c r="AP15" s="27">
        <f t="shared" si="40"/>
        <v>0</v>
      </c>
      <c r="AQ15" s="27">
        <f t="shared" si="41"/>
        <v>0</v>
      </c>
      <c r="AR15" s="27">
        <f t="shared" si="42"/>
        <v>0</v>
      </c>
      <c r="AS15" s="27">
        <f t="shared" si="43"/>
        <v>0</v>
      </c>
      <c r="AT15" s="31"/>
      <c r="AU15" s="31">
        <f t="shared" si="44"/>
        <v>0</v>
      </c>
      <c r="AV15" s="31">
        <f t="shared" si="45"/>
        <v>0</v>
      </c>
      <c r="AW15" s="31">
        <f t="shared" si="46"/>
        <v>0</v>
      </c>
      <c r="AX15" s="31">
        <f t="shared" si="47"/>
        <v>0</v>
      </c>
      <c r="AY15" s="31">
        <f t="shared" si="48"/>
        <v>0</v>
      </c>
      <c r="AZ15" s="31">
        <f t="shared" si="49"/>
        <v>0</v>
      </c>
      <c r="BA15" s="31"/>
      <c r="BB15" s="31">
        <f t="shared" si="50"/>
        <v>0</v>
      </c>
      <c r="BC15" s="31">
        <f t="shared" si="51"/>
        <v>0</v>
      </c>
      <c r="BD15" s="31">
        <f t="shared" si="52"/>
        <v>0</v>
      </c>
      <c r="BE15" s="31">
        <f t="shared" si="53"/>
        <v>0</v>
      </c>
      <c r="BF15" s="31">
        <f t="shared" si="54"/>
        <v>0</v>
      </c>
      <c r="BG15" s="31">
        <f t="shared" si="55"/>
        <v>0</v>
      </c>
      <c r="BH15" s="31"/>
      <c r="BI15" s="31">
        <f t="shared" si="56"/>
        <v>0</v>
      </c>
      <c r="BJ15" s="31">
        <f t="shared" si="57"/>
        <v>0</v>
      </c>
      <c r="BK15" s="31">
        <f t="shared" si="58"/>
        <v>0</v>
      </c>
      <c r="BL15" s="31">
        <f t="shared" si="59"/>
        <v>0</v>
      </c>
      <c r="BM15" s="31">
        <f t="shared" si="60"/>
        <v>0</v>
      </c>
      <c r="BN15" s="31">
        <f t="shared" si="61"/>
        <v>0</v>
      </c>
      <c r="BO15" s="31"/>
      <c r="BP15" s="31">
        <f t="shared" si="62"/>
        <v>0</v>
      </c>
      <c r="BQ15" s="31">
        <f t="shared" si="63"/>
        <v>0</v>
      </c>
      <c r="BR15" s="31">
        <f t="shared" si="64"/>
        <v>0</v>
      </c>
      <c r="BS15" s="31">
        <f t="shared" si="65"/>
        <v>0</v>
      </c>
      <c r="BT15" s="31">
        <f t="shared" si="66"/>
        <v>0</v>
      </c>
      <c r="BU15" s="31">
        <f t="shared" si="67"/>
        <v>0</v>
      </c>
      <c r="BV15" s="31"/>
      <c r="BW15" s="31">
        <f t="shared" si="68"/>
        <v>0</v>
      </c>
      <c r="BX15" s="31">
        <f t="shared" si="69"/>
        <v>0</v>
      </c>
      <c r="BY15" s="31">
        <f t="shared" si="70"/>
        <v>0</v>
      </c>
      <c r="BZ15" s="31">
        <f t="shared" si="71"/>
        <v>0</v>
      </c>
      <c r="CA15" s="31">
        <f t="shared" si="72"/>
        <v>0</v>
      </c>
      <c r="CB15" s="31">
        <f t="shared" si="73"/>
        <v>0</v>
      </c>
      <c r="CC15" s="31"/>
      <c r="CD15" s="31">
        <f t="shared" si="74"/>
        <v>0</v>
      </c>
      <c r="CE15" s="31">
        <f t="shared" si="75"/>
        <v>0</v>
      </c>
      <c r="CF15" s="31">
        <f t="shared" si="76"/>
        <v>0</v>
      </c>
      <c r="CG15" s="31">
        <f t="shared" si="77"/>
        <v>0</v>
      </c>
      <c r="CH15" s="31">
        <f t="shared" si="78"/>
        <v>0</v>
      </c>
      <c r="CI15" s="31">
        <f t="shared" si="79"/>
        <v>0</v>
      </c>
      <c r="CK15" s="27">
        <f>IFERROR(IF(OR($B15=0,$CY15="Yes"),0,SUM(staff_students!E$40:E$43)/VLOOKUP('selections(hide)'!$A$4,'selections(hide)'!$D$18:$P$30,8,FALSE)),0)</f>
        <v>0</v>
      </c>
      <c r="CL15" s="27">
        <f>IFERROR(IF(OR($B15=0,$CY15="Yes"),0,SUM(staff_students!F$40:F$43)/VLOOKUP('selections(hide)'!$A$4,'selections(hide)'!$D$18:$P$30,8,FALSE)),0)</f>
        <v>0</v>
      </c>
      <c r="CM15" s="27">
        <f>IFERROR(IF(OR($B15=0,$CY15="Yes"),0,SUM(staff_students!G$40:G$43)/VLOOKUP('selections(hide)'!$A$4,'selections(hide)'!$D$18:$P$30,8,FALSE)),0)</f>
        <v>0</v>
      </c>
      <c r="CN15" s="27">
        <f>IFERROR(IF(OR($B15=0,$CY15="Yes"),0,SUM(staff_students!H$40:H$43)/VLOOKUP('selections(hide)'!$A$4,'selections(hide)'!$D$18:$P$30,8,FALSE)),0)</f>
        <v>0</v>
      </c>
      <c r="CO15" s="27">
        <f>IFERROR(IF(OR($B15=0,$CY15="Yes"),0,SUM(staff_students!I$40:I$43)/VLOOKUP('selections(hide)'!$A$4,'selections(hide)'!$D$18:$P$30,8,FALSE)),0)</f>
        <v>0</v>
      </c>
      <c r="CP15" s="27">
        <f>IFERROR(IF(OR($B15=0,$CY15="Yes"),0,SUM(staff_students!J$40:J$43)/VLOOKUP('selections(hide)'!$A$4,'selections(hide)'!$D$18:$P$30,8,FALSE)),0)</f>
        <v>0</v>
      </c>
      <c r="CQ15" s="27"/>
      <c r="CR15" s="27">
        <f t="shared" si="85"/>
        <v>0</v>
      </c>
      <c r="CS15" s="27">
        <f t="shared" si="80"/>
        <v>0</v>
      </c>
      <c r="CT15" s="27">
        <f t="shared" si="80"/>
        <v>0</v>
      </c>
      <c r="CU15" s="27">
        <f t="shared" si="80"/>
        <v>0</v>
      </c>
      <c r="CV15" s="27">
        <f t="shared" si="80"/>
        <v>0</v>
      </c>
      <c r="CW15" s="27">
        <f t="shared" si="80"/>
        <v>0</v>
      </c>
      <c r="CX15">
        <f>IF(modules!E15='selections(hide)'!$A$51,"Yes",IF(modules!E15&lt;&gt;0,"No",0))</f>
        <v>0</v>
      </c>
      <c r="CY15">
        <f>IF(modules!D15="optional","Yes",IF(modules!D15="main","No",0))</f>
        <v>0</v>
      </c>
      <c r="CZ15" t="str">
        <f t="shared" si="86"/>
        <v>OK</v>
      </c>
      <c r="DC15">
        <v>30</v>
      </c>
      <c r="DD15">
        <v>30</v>
      </c>
      <c r="DE15">
        <v>20</v>
      </c>
      <c r="DF15">
        <v>20</v>
      </c>
      <c r="DG15">
        <v>20</v>
      </c>
      <c r="DH15">
        <v>20</v>
      </c>
      <c r="DI15">
        <v>20</v>
      </c>
      <c r="DJ15">
        <v>20</v>
      </c>
      <c r="DK15">
        <v>20</v>
      </c>
      <c r="DL15">
        <v>20</v>
      </c>
      <c r="DM15" s="27">
        <f>modules!BV15</f>
        <v>0</v>
      </c>
      <c r="DN15">
        <f t="shared" si="87"/>
        <v>0</v>
      </c>
      <c r="DO15">
        <f t="shared" si="88"/>
        <v>0</v>
      </c>
      <c r="DP15">
        <f t="shared" si="89"/>
        <v>0</v>
      </c>
      <c r="DQ15">
        <f t="shared" si="90"/>
        <v>0</v>
      </c>
      <c r="DR15">
        <f t="shared" si="91"/>
        <v>0</v>
      </c>
      <c r="DS15">
        <f t="shared" si="92"/>
        <v>0</v>
      </c>
      <c r="DU15">
        <f t="shared" si="93"/>
        <v>0</v>
      </c>
      <c r="DV15">
        <f t="shared" si="94"/>
        <v>0</v>
      </c>
      <c r="DW15">
        <f t="shared" si="95"/>
        <v>45</v>
      </c>
      <c r="DX15">
        <f t="shared" si="94"/>
        <v>0</v>
      </c>
      <c r="DY15">
        <f t="shared" si="96"/>
        <v>45</v>
      </c>
      <c r="DZ15">
        <f t="shared" si="81"/>
        <v>0</v>
      </c>
      <c r="EA15">
        <f t="shared" si="97"/>
        <v>40</v>
      </c>
      <c r="EB15">
        <f t="shared" si="82"/>
        <v>0</v>
      </c>
      <c r="EC15">
        <f t="shared" si="98"/>
        <v>40</v>
      </c>
      <c r="ED15">
        <f t="shared" si="83"/>
        <v>0</v>
      </c>
      <c r="EE15">
        <f t="shared" si="99"/>
        <v>40</v>
      </c>
      <c r="EF15">
        <f t="shared" si="84"/>
        <v>0</v>
      </c>
    </row>
    <row r="16" spans="1:136" x14ac:dyDescent="0.35">
      <c r="A16">
        <v>10</v>
      </c>
      <c r="B16">
        <f>modules!B16</f>
        <v>0</v>
      </c>
      <c r="C16">
        <f>modules!C16</f>
        <v>0</v>
      </c>
      <c r="E16" s="27">
        <f t="shared" si="8"/>
        <v>0</v>
      </c>
      <c r="F16" s="27">
        <f t="shared" si="9"/>
        <v>0</v>
      </c>
      <c r="G16" s="27">
        <f t="shared" si="10"/>
        <v>0</v>
      </c>
      <c r="H16" s="27">
        <f t="shared" si="11"/>
        <v>0</v>
      </c>
      <c r="I16" s="27">
        <f t="shared" si="12"/>
        <v>0</v>
      </c>
      <c r="J16" s="27">
        <f t="shared" si="13"/>
        <v>0</v>
      </c>
      <c r="L16" s="27">
        <f t="shared" si="14"/>
        <v>0</v>
      </c>
      <c r="M16" s="27">
        <f t="shared" si="15"/>
        <v>0</v>
      </c>
      <c r="N16" s="27">
        <f t="shared" si="16"/>
        <v>0</v>
      </c>
      <c r="O16" s="27">
        <f t="shared" si="17"/>
        <v>0</v>
      </c>
      <c r="P16" s="27">
        <f t="shared" si="18"/>
        <v>0</v>
      </c>
      <c r="Q16" s="27">
        <f t="shared" si="19"/>
        <v>0</v>
      </c>
      <c r="S16" s="27">
        <f t="shared" si="20"/>
        <v>0</v>
      </c>
      <c r="T16" s="27">
        <f t="shared" si="21"/>
        <v>0</v>
      </c>
      <c r="U16" s="27">
        <f t="shared" si="22"/>
        <v>0</v>
      </c>
      <c r="V16" s="27">
        <f t="shared" si="23"/>
        <v>0</v>
      </c>
      <c r="W16" s="27">
        <f t="shared" si="24"/>
        <v>0</v>
      </c>
      <c r="X16" s="27">
        <f t="shared" si="25"/>
        <v>0</v>
      </c>
      <c r="Z16" s="27">
        <f t="shared" si="26"/>
        <v>0</v>
      </c>
      <c r="AA16" s="27">
        <f t="shared" si="27"/>
        <v>0</v>
      </c>
      <c r="AB16" s="27">
        <f t="shared" si="28"/>
        <v>0</v>
      </c>
      <c r="AC16" s="27">
        <f t="shared" si="29"/>
        <v>0</v>
      </c>
      <c r="AD16" s="27">
        <f t="shared" si="30"/>
        <v>0</v>
      </c>
      <c r="AE16" s="27">
        <f t="shared" si="31"/>
        <v>0</v>
      </c>
      <c r="AG16" s="27">
        <f t="shared" si="32"/>
        <v>0</v>
      </c>
      <c r="AH16" s="27">
        <f t="shared" si="33"/>
        <v>0</v>
      </c>
      <c r="AI16" s="27">
        <f t="shared" si="34"/>
        <v>0</v>
      </c>
      <c r="AJ16" s="27">
        <f t="shared" si="35"/>
        <v>0</v>
      </c>
      <c r="AK16" s="27">
        <f t="shared" si="36"/>
        <v>0</v>
      </c>
      <c r="AL16" s="27">
        <f t="shared" si="37"/>
        <v>0</v>
      </c>
      <c r="AN16" s="27">
        <f t="shared" si="38"/>
        <v>0</v>
      </c>
      <c r="AO16" s="27">
        <f t="shared" si="39"/>
        <v>0</v>
      </c>
      <c r="AP16" s="27">
        <f t="shared" si="40"/>
        <v>0</v>
      </c>
      <c r="AQ16" s="27">
        <f t="shared" si="41"/>
        <v>0</v>
      </c>
      <c r="AR16" s="27">
        <f t="shared" si="42"/>
        <v>0</v>
      </c>
      <c r="AS16" s="27">
        <f t="shared" si="43"/>
        <v>0</v>
      </c>
      <c r="AT16" s="31"/>
      <c r="AU16" s="31">
        <f t="shared" si="44"/>
        <v>0</v>
      </c>
      <c r="AV16" s="31">
        <f t="shared" si="45"/>
        <v>0</v>
      </c>
      <c r="AW16" s="31">
        <f t="shared" si="46"/>
        <v>0</v>
      </c>
      <c r="AX16" s="31">
        <f t="shared" si="47"/>
        <v>0</v>
      </c>
      <c r="AY16" s="31">
        <f t="shared" si="48"/>
        <v>0</v>
      </c>
      <c r="AZ16" s="31">
        <f t="shared" si="49"/>
        <v>0</v>
      </c>
      <c r="BA16" s="31"/>
      <c r="BB16" s="31">
        <f t="shared" si="50"/>
        <v>0</v>
      </c>
      <c r="BC16" s="31">
        <f t="shared" si="51"/>
        <v>0</v>
      </c>
      <c r="BD16" s="31">
        <f t="shared" si="52"/>
        <v>0</v>
      </c>
      <c r="BE16" s="31">
        <f t="shared" si="53"/>
        <v>0</v>
      </c>
      <c r="BF16" s="31">
        <f t="shared" si="54"/>
        <v>0</v>
      </c>
      <c r="BG16" s="31">
        <f t="shared" si="55"/>
        <v>0</v>
      </c>
      <c r="BH16" s="31"/>
      <c r="BI16" s="31">
        <f t="shared" si="56"/>
        <v>0</v>
      </c>
      <c r="BJ16" s="31">
        <f t="shared" si="57"/>
        <v>0</v>
      </c>
      <c r="BK16" s="31">
        <f t="shared" si="58"/>
        <v>0</v>
      </c>
      <c r="BL16" s="31">
        <f t="shared" si="59"/>
        <v>0</v>
      </c>
      <c r="BM16" s="31">
        <f t="shared" si="60"/>
        <v>0</v>
      </c>
      <c r="BN16" s="31">
        <f t="shared" si="61"/>
        <v>0</v>
      </c>
      <c r="BO16" s="31"/>
      <c r="BP16" s="31">
        <f t="shared" si="62"/>
        <v>0</v>
      </c>
      <c r="BQ16" s="31">
        <f t="shared" si="63"/>
        <v>0</v>
      </c>
      <c r="BR16" s="31">
        <f t="shared" si="64"/>
        <v>0</v>
      </c>
      <c r="BS16" s="31">
        <f t="shared" si="65"/>
        <v>0</v>
      </c>
      <c r="BT16" s="31">
        <f t="shared" si="66"/>
        <v>0</v>
      </c>
      <c r="BU16" s="31">
        <f t="shared" si="67"/>
        <v>0</v>
      </c>
      <c r="BV16" s="31"/>
      <c r="BW16" s="31">
        <f t="shared" si="68"/>
        <v>0</v>
      </c>
      <c r="BX16" s="31">
        <f t="shared" si="69"/>
        <v>0</v>
      </c>
      <c r="BY16" s="31">
        <f t="shared" si="70"/>
        <v>0</v>
      </c>
      <c r="BZ16" s="31">
        <f t="shared" si="71"/>
        <v>0</v>
      </c>
      <c r="CA16" s="31">
        <f t="shared" si="72"/>
        <v>0</v>
      </c>
      <c r="CB16" s="31">
        <f t="shared" si="73"/>
        <v>0</v>
      </c>
      <c r="CC16" s="31"/>
      <c r="CD16" s="31">
        <f t="shared" si="74"/>
        <v>0</v>
      </c>
      <c r="CE16" s="31">
        <f t="shared" si="75"/>
        <v>0</v>
      </c>
      <c r="CF16" s="31">
        <f t="shared" si="76"/>
        <v>0</v>
      </c>
      <c r="CG16" s="31">
        <f t="shared" si="77"/>
        <v>0</v>
      </c>
      <c r="CH16" s="31">
        <f t="shared" si="78"/>
        <v>0</v>
      </c>
      <c r="CI16" s="31">
        <f t="shared" si="79"/>
        <v>0</v>
      </c>
      <c r="CK16" s="27">
        <f>IFERROR(IF(OR($B16=0,$CY16="Yes"),0,SUM(staff_students!E$40:E$43)/VLOOKUP('selections(hide)'!$A$4,'selections(hide)'!$D$18:$P$30,8,FALSE)),0)</f>
        <v>0</v>
      </c>
      <c r="CL16" s="27">
        <f>IFERROR(IF(OR($B16=0,$CY16="Yes"),0,SUM(staff_students!F$40:F$43)/VLOOKUP('selections(hide)'!$A$4,'selections(hide)'!$D$18:$P$30,8,FALSE)),0)</f>
        <v>0</v>
      </c>
      <c r="CM16" s="27">
        <f>IFERROR(IF(OR($B16=0,$CY16="Yes"),0,SUM(staff_students!G$40:G$43)/VLOOKUP('selections(hide)'!$A$4,'selections(hide)'!$D$18:$P$30,8,FALSE)),0)</f>
        <v>0</v>
      </c>
      <c r="CN16" s="27">
        <f>IFERROR(IF(OR($B16=0,$CY16="Yes"),0,SUM(staff_students!H$40:H$43)/VLOOKUP('selections(hide)'!$A$4,'selections(hide)'!$D$18:$P$30,8,FALSE)),0)</f>
        <v>0</v>
      </c>
      <c r="CO16" s="27">
        <f>IFERROR(IF(OR($B16=0,$CY16="Yes"),0,SUM(staff_students!I$40:I$43)/VLOOKUP('selections(hide)'!$A$4,'selections(hide)'!$D$18:$P$30,8,FALSE)),0)</f>
        <v>0</v>
      </c>
      <c r="CP16" s="27">
        <f>IFERROR(IF(OR($B16=0,$CY16="Yes"),0,SUM(staff_students!J$40:J$43)/VLOOKUP('selections(hide)'!$A$4,'selections(hide)'!$D$18:$P$30,8,FALSE)),0)</f>
        <v>0</v>
      </c>
      <c r="CQ16" s="27"/>
      <c r="CR16" s="27">
        <f t="shared" si="85"/>
        <v>0</v>
      </c>
      <c r="CS16" s="27">
        <f t="shared" si="80"/>
        <v>0</v>
      </c>
      <c r="CT16" s="27">
        <f t="shared" si="80"/>
        <v>0</v>
      </c>
      <c r="CU16" s="27">
        <f t="shared" si="80"/>
        <v>0</v>
      </c>
      <c r="CV16" s="27">
        <f t="shared" si="80"/>
        <v>0</v>
      </c>
      <c r="CW16" s="27">
        <f t="shared" si="80"/>
        <v>0</v>
      </c>
      <c r="CX16">
        <f>IF(modules!E16='selections(hide)'!$A$51,"Yes",IF(modules!E16&lt;&gt;0,"No",0))</f>
        <v>0</v>
      </c>
      <c r="CY16">
        <f>IF(modules!D16="optional","Yes",IF(modules!D16="main","No",0))</f>
        <v>0</v>
      </c>
      <c r="CZ16" t="str">
        <f t="shared" si="86"/>
        <v>OK</v>
      </c>
      <c r="DE16">
        <v>30</v>
      </c>
      <c r="DF16">
        <v>30</v>
      </c>
      <c r="DG16">
        <v>20</v>
      </c>
      <c r="DH16">
        <v>20</v>
      </c>
      <c r="DI16">
        <v>20</v>
      </c>
      <c r="DJ16">
        <v>20</v>
      </c>
      <c r="DK16">
        <v>20</v>
      </c>
      <c r="DL16">
        <v>20</v>
      </c>
      <c r="DM16" s="27">
        <f>modules!BV16</f>
        <v>0</v>
      </c>
      <c r="DN16">
        <f t="shared" si="87"/>
        <v>0</v>
      </c>
      <c r="DO16">
        <f t="shared" si="88"/>
        <v>0</v>
      </c>
      <c r="DP16">
        <f t="shared" si="89"/>
        <v>0</v>
      </c>
      <c r="DQ16">
        <f t="shared" si="90"/>
        <v>0</v>
      </c>
      <c r="DR16">
        <f t="shared" si="91"/>
        <v>0</v>
      </c>
      <c r="DS16">
        <f t="shared" si="92"/>
        <v>0</v>
      </c>
      <c r="DU16">
        <f t="shared" si="93"/>
        <v>0</v>
      </c>
      <c r="DV16">
        <f t="shared" si="94"/>
        <v>0</v>
      </c>
      <c r="DW16">
        <f t="shared" si="95"/>
        <v>0</v>
      </c>
      <c r="DX16">
        <f t="shared" si="94"/>
        <v>0</v>
      </c>
      <c r="DY16">
        <f t="shared" si="96"/>
        <v>45</v>
      </c>
      <c r="DZ16">
        <f t="shared" si="81"/>
        <v>0</v>
      </c>
      <c r="EA16">
        <f t="shared" si="97"/>
        <v>45</v>
      </c>
      <c r="EB16">
        <f t="shared" si="82"/>
        <v>0</v>
      </c>
      <c r="EC16">
        <f t="shared" si="98"/>
        <v>40</v>
      </c>
      <c r="ED16">
        <f t="shared" si="83"/>
        <v>0</v>
      </c>
      <c r="EE16">
        <f t="shared" si="99"/>
        <v>40</v>
      </c>
      <c r="EF16">
        <f t="shared" si="84"/>
        <v>0</v>
      </c>
    </row>
    <row r="17" spans="1:136" x14ac:dyDescent="0.35">
      <c r="A17">
        <v>11</v>
      </c>
      <c r="B17">
        <f>modules!B17</f>
        <v>0</v>
      </c>
      <c r="C17">
        <f>modules!C17</f>
        <v>0</v>
      </c>
      <c r="E17" s="27">
        <f t="shared" si="8"/>
        <v>0</v>
      </c>
      <c r="F17" s="27">
        <f t="shared" si="9"/>
        <v>0</v>
      </c>
      <c r="G17" s="27">
        <f t="shared" si="10"/>
        <v>0</v>
      </c>
      <c r="H17" s="27">
        <f t="shared" si="11"/>
        <v>0</v>
      </c>
      <c r="I17" s="27">
        <f t="shared" si="12"/>
        <v>0</v>
      </c>
      <c r="J17" s="27">
        <f t="shared" si="13"/>
        <v>0</v>
      </c>
      <c r="L17" s="27">
        <f t="shared" si="14"/>
        <v>0</v>
      </c>
      <c r="M17" s="27">
        <f t="shared" si="15"/>
        <v>0</v>
      </c>
      <c r="N17" s="27">
        <f t="shared" si="16"/>
        <v>0</v>
      </c>
      <c r="O17" s="27">
        <f t="shared" si="17"/>
        <v>0</v>
      </c>
      <c r="P17" s="27">
        <f t="shared" si="18"/>
        <v>0</v>
      </c>
      <c r="Q17" s="27">
        <f t="shared" si="19"/>
        <v>0</v>
      </c>
      <c r="S17" s="27">
        <f t="shared" si="20"/>
        <v>0</v>
      </c>
      <c r="T17" s="27">
        <f t="shared" si="21"/>
        <v>0</v>
      </c>
      <c r="U17" s="27">
        <f t="shared" si="22"/>
        <v>0</v>
      </c>
      <c r="V17" s="27">
        <f t="shared" si="23"/>
        <v>0</v>
      </c>
      <c r="W17" s="27">
        <f t="shared" si="24"/>
        <v>0</v>
      </c>
      <c r="X17" s="27">
        <f t="shared" si="25"/>
        <v>0</v>
      </c>
      <c r="Z17" s="27">
        <f t="shared" si="26"/>
        <v>0</v>
      </c>
      <c r="AA17" s="27">
        <f t="shared" si="27"/>
        <v>0</v>
      </c>
      <c r="AB17" s="27">
        <f t="shared" si="28"/>
        <v>0</v>
      </c>
      <c r="AC17" s="27">
        <f t="shared" si="29"/>
        <v>0</v>
      </c>
      <c r="AD17" s="27">
        <f t="shared" si="30"/>
        <v>0</v>
      </c>
      <c r="AE17" s="27">
        <f t="shared" si="31"/>
        <v>0</v>
      </c>
      <c r="AG17" s="27">
        <f t="shared" si="32"/>
        <v>0</v>
      </c>
      <c r="AH17" s="27">
        <f t="shared" si="33"/>
        <v>0</v>
      </c>
      <c r="AI17" s="27">
        <f t="shared" si="34"/>
        <v>0</v>
      </c>
      <c r="AJ17" s="27">
        <f t="shared" si="35"/>
        <v>0</v>
      </c>
      <c r="AK17" s="27">
        <f t="shared" si="36"/>
        <v>0</v>
      </c>
      <c r="AL17" s="27">
        <f t="shared" si="37"/>
        <v>0</v>
      </c>
      <c r="AN17" s="27">
        <f t="shared" si="38"/>
        <v>0</v>
      </c>
      <c r="AO17" s="27">
        <f t="shared" si="39"/>
        <v>0</v>
      </c>
      <c r="AP17" s="27">
        <f t="shared" si="40"/>
        <v>0</v>
      </c>
      <c r="AQ17" s="27">
        <f t="shared" si="41"/>
        <v>0</v>
      </c>
      <c r="AR17" s="27">
        <f t="shared" si="42"/>
        <v>0</v>
      </c>
      <c r="AS17" s="27">
        <f t="shared" si="43"/>
        <v>0</v>
      </c>
      <c r="AT17" s="31"/>
      <c r="AU17" s="31">
        <f t="shared" si="44"/>
        <v>0</v>
      </c>
      <c r="AV17" s="31">
        <f t="shared" si="45"/>
        <v>0</v>
      </c>
      <c r="AW17" s="31">
        <f t="shared" si="46"/>
        <v>0</v>
      </c>
      <c r="AX17" s="31">
        <f t="shared" si="47"/>
        <v>0</v>
      </c>
      <c r="AY17" s="31">
        <f t="shared" si="48"/>
        <v>0</v>
      </c>
      <c r="AZ17" s="31">
        <f t="shared" si="49"/>
        <v>0</v>
      </c>
      <c r="BA17" s="31"/>
      <c r="BB17" s="31">
        <f t="shared" si="50"/>
        <v>0</v>
      </c>
      <c r="BC17" s="31">
        <f t="shared" si="51"/>
        <v>0</v>
      </c>
      <c r="BD17" s="31">
        <f t="shared" si="52"/>
        <v>0</v>
      </c>
      <c r="BE17" s="31">
        <f t="shared" si="53"/>
        <v>0</v>
      </c>
      <c r="BF17" s="31">
        <f t="shared" si="54"/>
        <v>0</v>
      </c>
      <c r="BG17" s="31">
        <f t="shared" si="55"/>
        <v>0</v>
      </c>
      <c r="BH17" s="31"/>
      <c r="BI17" s="31">
        <f t="shared" si="56"/>
        <v>0</v>
      </c>
      <c r="BJ17" s="31">
        <f t="shared" si="57"/>
        <v>0</v>
      </c>
      <c r="BK17" s="31">
        <f t="shared" si="58"/>
        <v>0</v>
      </c>
      <c r="BL17" s="31">
        <f t="shared" si="59"/>
        <v>0</v>
      </c>
      <c r="BM17" s="31">
        <f t="shared" si="60"/>
        <v>0</v>
      </c>
      <c r="BN17" s="31">
        <f t="shared" si="61"/>
        <v>0</v>
      </c>
      <c r="BO17" s="31"/>
      <c r="BP17" s="31">
        <f t="shared" si="62"/>
        <v>0</v>
      </c>
      <c r="BQ17" s="31">
        <f t="shared" si="63"/>
        <v>0</v>
      </c>
      <c r="BR17" s="31">
        <f t="shared" si="64"/>
        <v>0</v>
      </c>
      <c r="BS17" s="31">
        <f t="shared" si="65"/>
        <v>0</v>
      </c>
      <c r="BT17" s="31">
        <f t="shared" si="66"/>
        <v>0</v>
      </c>
      <c r="BU17" s="31">
        <f t="shared" si="67"/>
        <v>0</v>
      </c>
      <c r="BV17" s="31"/>
      <c r="BW17" s="31">
        <f t="shared" si="68"/>
        <v>0</v>
      </c>
      <c r="BX17" s="31">
        <f t="shared" si="69"/>
        <v>0</v>
      </c>
      <c r="BY17" s="31">
        <f t="shared" si="70"/>
        <v>0</v>
      </c>
      <c r="BZ17" s="31">
        <f t="shared" si="71"/>
        <v>0</v>
      </c>
      <c r="CA17" s="31">
        <f t="shared" si="72"/>
        <v>0</v>
      </c>
      <c r="CB17" s="31">
        <f t="shared" si="73"/>
        <v>0</v>
      </c>
      <c r="CC17" s="31"/>
      <c r="CD17" s="31">
        <f t="shared" si="74"/>
        <v>0</v>
      </c>
      <c r="CE17" s="31">
        <f t="shared" si="75"/>
        <v>0</v>
      </c>
      <c r="CF17" s="31">
        <f t="shared" si="76"/>
        <v>0</v>
      </c>
      <c r="CG17" s="31">
        <f t="shared" si="77"/>
        <v>0</v>
      </c>
      <c r="CH17" s="31">
        <f t="shared" si="78"/>
        <v>0</v>
      </c>
      <c r="CI17" s="31">
        <f t="shared" si="79"/>
        <v>0</v>
      </c>
      <c r="CK17" s="27">
        <f>IFERROR(IF(OR($B17=0,$CY17="Yes"),0,SUM(staff_students!E$40:E$43)/VLOOKUP('selections(hide)'!$A$4,'selections(hide)'!$D$18:$P$30,8,FALSE)),0)</f>
        <v>0</v>
      </c>
      <c r="CL17" s="27">
        <f>IFERROR(IF(OR($B17=0,$CY17="Yes"),0,SUM(staff_students!F$40:F$43)/VLOOKUP('selections(hide)'!$A$4,'selections(hide)'!$D$18:$P$30,8,FALSE)),0)</f>
        <v>0</v>
      </c>
      <c r="CM17" s="27">
        <f>IFERROR(IF(OR($B17=0,$CY17="Yes"),0,SUM(staff_students!G$40:G$43)/VLOOKUP('selections(hide)'!$A$4,'selections(hide)'!$D$18:$P$30,8,FALSE)),0)</f>
        <v>0</v>
      </c>
      <c r="CN17" s="27">
        <f>IFERROR(IF(OR($B17=0,$CY17="Yes"),0,SUM(staff_students!H$40:H$43)/VLOOKUP('selections(hide)'!$A$4,'selections(hide)'!$D$18:$P$30,8,FALSE)),0)</f>
        <v>0</v>
      </c>
      <c r="CO17" s="27">
        <f>IFERROR(IF(OR($B17=0,$CY17="Yes"),0,SUM(staff_students!I$40:I$43)/VLOOKUP('selections(hide)'!$A$4,'selections(hide)'!$D$18:$P$30,8,FALSE)),0)</f>
        <v>0</v>
      </c>
      <c r="CP17" s="27">
        <f>IFERROR(IF(OR($B17=0,$CY17="Yes"),0,SUM(staff_students!J$40:J$43)/VLOOKUP('selections(hide)'!$A$4,'selections(hide)'!$D$18:$P$30,8,FALSE)),0)</f>
        <v>0</v>
      </c>
      <c r="CQ17" s="27"/>
      <c r="CR17" s="27">
        <f t="shared" si="85"/>
        <v>0</v>
      </c>
      <c r="CS17" s="27">
        <f t="shared" si="80"/>
        <v>0</v>
      </c>
      <c r="CT17" s="27">
        <f t="shared" si="80"/>
        <v>0</v>
      </c>
      <c r="CU17" s="27">
        <f t="shared" si="80"/>
        <v>0</v>
      </c>
      <c r="CV17" s="27">
        <f t="shared" si="80"/>
        <v>0</v>
      </c>
      <c r="CW17" s="27">
        <f t="shared" si="80"/>
        <v>0</v>
      </c>
      <c r="CX17">
        <f>IF(modules!E17='selections(hide)'!$A$51,"Yes",IF(modules!E17&lt;&gt;0,"No",0))</f>
        <v>0</v>
      </c>
      <c r="CY17">
        <f>IF(modules!D17="optional","Yes",IF(modules!D17="main","No",0))</f>
        <v>0</v>
      </c>
      <c r="CZ17" t="str">
        <f t="shared" si="86"/>
        <v>OK</v>
      </c>
      <c r="DE17">
        <v>30</v>
      </c>
      <c r="DF17">
        <v>30</v>
      </c>
      <c r="DG17">
        <v>20</v>
      </c>
      <c r="DH17">
        <v>20</v>
      </c>
      <c r="DI17">
        <v>20</v>
      </c>
      <c r="DJ17">
        <v>20</v>
      </c>
      <c r="DK17">
        <v>20</v>
      </c>
      <c r="DL17">
        <v>20</v>
      </c>
      <c r="DM17" s="27">
        <f>modules!BV17</f>
        <v>0</v>
      </c>
      <c r="DN17">
        <f t="shared" si="87"/>
        <v>0</v>
      </c>
      <c r="DO17">
        <f t="shared" si="88"/>
        <v>0</v>
      </c>
      <c r="DP17">
        <f t="shared" si="89"/>
        <v>0</v>
      </c>
      <c r="DQ17">
        <f t="shared" si="90"/>
        <v>0</v>
      </c>
      <c r="DR17">
        <f t="shared" si="91"/>
        <v>0</v>
      </c>
      <c r="DS17">
        <f t="shared" si="92"/>
        <v>0</v>
      </c>
      <c r="DU17">
        <f t="shared" si="93"/>
        <v>0</v>
      </c>
      <c r="DV17">
        <f t="shared" si="94"/>
        <v>0</v>
      </c>
      <c r="DW17">
        <f t="shared" si="95"/>
        <v>0</v>
      </c>
      <c r="DX17">
        <f t="shared" si="94"/>
        <v>0</v>
      </c>
      <c r="DY17">
        <f t="shared" si="96"/>
        <v>45</v>
      </c>
      <c r="DZ17">
        <f t="shared" si="81"/>
        <v>0</v>
      </c>
      <c r="EA17">
        <f t="shared" si="97"/>
        <v>45</v>
      </c>
      <c r="EB17">
        <f t="shared" si="82"/>
        <v>0</v>
      </c>
      <c r="EC17">
        <f t="shared" si="98"/>
        <v>40</v>
      </c>
      <c r="ED17">
        <f t="shared" si="83"/>
        <v>0</v>
      </c>
      <c r="EE17">
        <f t="shared" si="99"/>
        <v>40</v>
      </c>
      <c r="EF17">
        <f t="shared" si="84"/>
        <v>0</v>
      </c>
    </row>
    <row r="18" spans="1:136" x14ac:dyDescent="0.35">
      <c r="A18">
        <v>12</v>
      </c>
      <c r="B18">
        <f>modules!B18</f>
        <v>0</v>
      </c>
      <c r="C18">
        <f>modules!C18</f>
        <v>0</v>
      </c>
      <c r="E18" s="27">
        <f t="shared" si="8"/>
        <v>0</v>
      </c>
      <c r="F18" s="27">
        <f t="shared" si="9"/>
        <v>0</v>
      </c>
      <c r="G18" s="27">
        <f t="shared" si="10"/>
        <v>0</v>
      </c>
      <c r="H18" s="27">
        <f t="shared" si="11"/>
        <v>0</v>
      </c>
      <c r="I18" s="27">
        <f t="shared" si="12"/>
        <v>0</v>
      </c>
      <c r="J18" s="27">
        <f t="shared" si="13"/>
        <v>0</v>
      </c>
      <c r="L18" s="27">
        <f t="shared" si="14"/>
        <v>0</v>
      </c>
      <c r="M18" s="27">
        <f t="shared" si="15"/>
        <v>0</v>
      </c>
      <c r="N18" s="27">
        <f t="shared" si="16"/>
        <v>0</v>
      </c>
      <c r="O18" s="27">
        <f t="shared" si="17"/>
        <v>0</v>
      </c>
      <c r="P18" s="27">
        <f t="shared" si="18"/>
        <v>0</v>
      </c>
      <c r="Q18" s="27">
        <f t="shared" si="19"/>
        <v>0</v>
      </c>
      <c r="S18" s="27">
        <f t="shared" si="20"/>
        <v>0</v>
      </c>
      <c r="T18" s="27">
        <f t="shared" si="21"/>
        <v>0</v>
      </c>
      <c r="U18" s="27">
        <f t="shared" si="22"/>
        <v>0</v>
      </c>
      <c r="V18" s="27">
        <f t="shared" si="23"/>
        <v>0</v>
      </c>
      <c r="W18" s="27">
        <f t="shared" si="24"/>
        <v>0</v>
      </c>
      <c r="X18" s="27">
        <f t="shared" si="25"/>
        <v>0</v>
      </c>
      <c r="Z18" s="27">
        <f t="shared" si="26"/>
        <v>0</v>
      </c>
      <c r="AA18" s="27">
        <f t="shared" si="27"/>
        <v>0</v>
      </c>
      <c r="AB18" s="27">
        <f t="shared" si="28"/>
        <v>0</v>
      </c>
      <c r="AC18" s="27">
        <f t="shared" si="29"/>
        <v>0</v>
      </c>
      <c r="AD18" s="27">
        <f t="shared" si="30"/>
        <v>0</v>
      </c>
      <c r="AE18" s="27">
        <f t="shared" si="31"/>
        <v>0</v>
      </c>
      <c r="AG18" s="27">
        <f t="shared" si="32"/>
        <v>0</v>
      </c>
      <c r="AH18" s="27">
        <f t="shared" si="33"/>
        <v>0</v>
      </c>
      <c r="AI18" s="27">
        <f t="shared" si="34"/>
        <v>0</v>
      </c>
      <c r="AJ18" s="27">
        <f t="shared" si="35"/>
        <v>0</v>
      </c>
      <c r="AK18" s="27">
        <f t="shared" si="36"/>
        <v>0</v>
      </c>
      <c r="AL18" s="27">
        <f t="shared" si="37"/>
        <v>0</v>
      </c>
      <c r="AN18" s="27">
        <f t="shared" si="38"/>
        <v>0</v>
      </c>
      <c r="AO18" s="27">
        <f t="shared" si="39"/>
        <v>0</v>
      </c>
      <c r="AP18" s="27">
        <f t="shared" si="40"/>
        <v>0</v>
      </c>
      <c r="AQ18" s="27">
        <f t="shared" si="41"/>
        <v>0</v>
      </c>
      <c r="AR18" s="27">
        <f t="shared" si="42"/>
        <v>0</v>
      </c>
      <c r="AS18" s="27">
        <f t="shared" si="43"/>
        <v>0</v>
      </c>
      <c r="AT18" s="31"/>
      <c r="AU18" s="31">
        <f t="shared" si="44"/>
        <v>0</v>
      </c>
      <c r="AV18" s="31">
        <f t="shared" si="45"/>
        <v>0</v>
      </c>
      <c r="AW18" s="31">
        <f t="shared" si="46"/>
        <v>0</v>
      </c>
      <c r="AX18" s="31">
        <f t="shared" si="47"/>
        <v>0</v>
      </c>
      <c r="AY18" s="31">
        <f t="shared" si="48"/>
        <v>0</v>
      </c>
      <c r="AZ18" s="31">
        <f t="shared" si="49"/>
        <v>0</v>
      </c>
      <c r="BA18" s="31"/>
      <c r="BB18" s="31">
        <f t="shared" si="50"/>
        <v>0</v>
      </c>
      <c r="BC18" s="31">
        <f t="shared" si="51"/>
        <v>0</v>
      </c>
      <c r="BD18" s="31">
        <f t="shared" si="52"/>
        <v>0</v>
      </c>
      <c r="BE18" s="31">
        <f t="shared" si="53"/>
        <v>0</v>
      </c>
      <c r="BF18" s="31">
        <f t="shared" si="54"/>
        <v>0</v>
      </c>
      <c r="BG18" s="31">
        <f t="shared" si="55"/>
        <v>0</v>
      </c>
      <c r="BH18" s="31"/>
      <c r="BI18" s="31">
        <f t="shared" si="56"/>
        <v>0</v>
      </c>
      <c r="BJ18" s="31">
        <f t="shared" si="57"/>
        <v>0</v>
      </c>
      <c r="BK18" s="31">
        <f t="shared" si="58"/>
        <v>0</v>
      </c>
      <c r="BL18" s="31">
        <f t="shared" si="59"/>
        <v>0</v>
      </c>
      <c r="BM18" s="31">
        <f t="shared" si="60"/>
        <v>0</v>
      </c>
      <c r="BN18" s="31">
        <f t="shared" si="61"/>
        <v>0</v>
      </c>
      <c r="BO18" s="31"/>
      <c r="BP18" s="31">
        <f t="shared" si="62"/>
        <v>0</v>
      </c>
      <c r="BQ18" s="31">
        <f t="shared" si="63"/>
        <v>0</v>
      </c>
      <c r="BR18" s="31">
        <f t="shared" si="64"/>
        <v>0</v>
      </c>
      <c r="BS18" s="31">
        <f t="shared" si="65"/>
        <v>0</v>
      </c>
      <c r="BT18" s="31">
        <f t="shared" si="66"/>
        <v>0</v>
      </c>
      <c r="BU18" s="31">
        <f t="shared" si="67"/>
        <v>0</v>
      </c>
      <c r="BV18" s="31"/>
      <c r="BW18" s="31">
        <f t="shared" si="68"/>
        <v>0</v>
      </c>
      <c r="BX18" s="31">
        <f t="shared" si="69"/>
        <v>0</v>
      </c>
      <c r="BY18" s="31">
        <f t="shared" si="70"/>
        <v>0</v>
      </c>
      <c r="BZ18" s="31">
        <f t="shared" si="71"/>
        <v>0</v>
      </c>
      <c r="CA18" s="31">
        <f t="shared" si="72"/>
        <v>0</v>
      </c>
      <c r="CB18" s="31">
        <f t="shared" si="73"/>
        <v>0</v>
      </c>
      <c r="CC18" s="31"/>
      <c r="CD18" s="31">
        <f t="shared" si="74"/>
        <v>0</v>
      </c>
      <c r="CE18" s="31">
        <f t="shared" si="75"/>
        <v>0</v>
      </c>
      <c r="CF18" s="31">
        <f t="shared" si="76"/>
        <v>0</v>
      </c>
      <c r="CG18" s="31">
        <f t="shared" si="77"/>
        <v>0</v>
      </c>
      <c r="CH18" s="31">
        <f t="shared" si="78"/>
        <v>0</v>
      </c>
      <c r="CI18" s="31">
        <f t="shared" si="79"/>
        <v>0</v>
      </c>
      <c r="CK18" s="27">
        <f>IFERROR(IF(OR($B18=0,$CY18="Yes"),0,SUM(staff_students!E$40:E$43)/VLOOKUP('selections(hide)'!$A$4,'selections(hide)'!$D$18:$P$30,8,FALSE)),0)</f>
        <v>0</v>
      </c>
      <c r="CL18" s="27">
        <f>IFERROR(IF(OR($B18=0,$CY18="Yes"),0,SUM(staff_students!F$40:F$43)/VLOOKUP('selections(hide)'!$A$4,'selections(hide)'!$D$18:$P$30,8,FALSE)),0)</f>
        <v>0</v>
      </c>
      <c r="CM18" s="27">
        <f>IFERROR(IF(OR($B18=0,$CY18="Yes"),0,SUM(staff_students!G$40:G$43)/VLOOKUP('selections(hide)'!$A$4,'selections(hide)'!$D$18:$P$30,8,FALSE)),0)</f>
        <v>0</v>
      </c>
      <c r="CN18" s="27">
        <f>IFERROR(IF(OR($B18=0,$CY18="Yes"),0,SUM(staff_students!H$40:H$43)/VLOOKUP('selections(hide)'!$A$4,'selections(hide)'!$D$18:$P$30,8,FALSE)),0)</f>
        <v>0</v>
      </c>
      <c r="CO18" s="27">
        <f>IFERROR(IF(OR($B18=0,$CY18="Yes"),0,SUM(staff_students!I$40:I$43)/VLOOKUP('selections(hide)'!$A$4,'selections(hide)'!$D$18:$P$30,8,FALSE)),0)</f>
        <v>0</v>
      </c>
      <c r="CP18" s="27">
        <f>IFERROR(IF(OR($B18=0,$CY18="Yes"),0,SUM(staff_students!J$40:J$43)/VLOOKUP('selections(hide)'!$A$4,'selections(hide)'!$D$18:$P$30,8,FALSE)),0)</f>
        <v>0</v>
      </c>
      <c r="CQ18" s="27"/>
      <c r="CR18" s="27">
        <f t="shared" si="85"/>
        <v>0</v>
      </c>
      <c r="CS18" s="27">
        <f t="shared" si="80"/>
        <v>0</v>
      </c>
      <c r="CT18" s="27">
        <f t="shared" si="80"/>
        <v>0</v>
      </c>
      <c r="CU18" s="27">
        <f t="shared" si="80"/>
        <v>0</v>
      </c>
      <c r="CV18" s="27">
        <f t="shared" si="80"/>
        <v>0</v>
      </c>
      <c r="CW18" s="27">
        <f t="shared" si="80"/>
        <v>0</v>
      </c>
      <c r="CX18">
        <f>IF(modules!E18='selections(hide)'!$A$51,"Yes",IF(modules!E18&lt;&gt;0,"No",0))</f>
        <v>0</v>
      </c>
      <c r="CY18">
        <f>IF(modules!D18="optional","Yes",IF(modules!D18="main","No",0))</f>
        <v>0</v>
      </c>
      <c r="CZ18" t="str">
        <f t="shared" si="86"/>
        <v>OK</v>
      </c>
      <c r="DE18">
        <v>30</v>
      </c>
      <c r="DF18">
        <v>30</v>
      </c>
      <c r="DG18">
        <v>20</v>
      </c>
      <c r="DH18">
        <v>20</v>
      </c>
      <c r="DI18">
        <v>20</v>
      </c>
      <c r="DJ18">
        <v>20</v>
      </c>
      <c r="DK18">
        <v>20</v>
      </c>
      <c r="DL18">
        <v>20</v>
      </c>
      <c r="DM18" s="27">
        <f>modules!BV18</f>
        <v>0</v>
      </c>
      <c r="DN18">
        <f t="shared" si="87"/>
        <v>0</v>
      </c>
      <c r="DO18">
        <f t="shared" si="88"/>
        <v>0</v>
      </c>
      <c r="DP18">
        <f t="shared" si="89"/>
        <v>0</v>
      </c>
      <c r="DQ18">
        <f t="shared" si="90"/>
        <v>0</v>
      </c>
      <c r="DR18">
        <f t="shared" si="91"/>
        <v>0</v>
      </c>
      <c r="DS18">
        <f t="shared" si="92"/>
        <v>0</v>
      </c>
      <c r="DU18">
        <f t="shared" si="93"/>
        <v>0</v>
      </c>
      <c r="DV18">
        <f t="shared" si="94"/>
        <v>0</v>
      </c>
      <c r="DW18">
        <f t="shared" si="95"/>
        <v>0</v>
      </c>
      <c r="DX18">
        <f t="shared" si="94"/>
        <v>0</v>
      </c>
      <c r="DY18">
        <f t="shared" si="96"/>
        <v>45</v>
      </c>
      <c r="DZ18">
        <f t="shared" si="81"/>
        <v>0</v>
      </c>
      <c r="EA18">
        <f t="shared" si="97"/>
        <v>45</v>
      </c>
      <c r="EB18">
        <f t="shared" si="82"/>
        <v>0</v>
      </c>
      <c r="EC18">
        <f t="shared" si="98"/>
        <v>40</v>
      </c>
      <c r="ED18">
        <f t="shared" si="83"/>
        <v>0</v>
      </c>
      <c r="EE18">
        <f t="shared" si="99"/>
        <v>40</v>
      </c>
      <c r="EF18">
        <f t="shared" si="84"/>
        <v>0</v>
      </c>
    </row>
    <row r="19" spans="1:136" x14ac:dyDescent="0.35">
      <c r="A19">
        <v>13</v>
      </c>
      <c r="B19">
        <f>modules!B19</f>
        <v>0</v>
      </c>
      <c r="C19">
        <f>modules!C19</f>
        <v>0</v>
      </c>
      <c r="E19" s="27">
        <f t="shared" si="8"/>
        <v>0</v>
      </c>
      <c r="F19" s="27">
        <f t="shared" si="9"/>
        <v>0</v>
      </c>
      <c r="G19" s="27">
        <f t="shared" si="10"/>
        <v>0</v>
      </c>
      <c r="H19" s="27">
        <f t="shared" si="11"/>
        <v>0</v>
      </c>
      <c r="I19" s="27">
        <f t="shared" si="12"/>
        <v>0</v>
      </c>
      <c r="J19" s="27">
        <f t="shared" si="13"/>
        <v>0</v>
      </c>
      <c r="L19" s="27">
        <f t="shared" si="14"/>
        <v>0</v>
      </c>
      <c r="M19" s="27">
        <f t="shared" si="15"/>
        <v>0</v>
      </c>
      <c r="N19" s="27">
        <f t="shared" si="16"/>
        <v>0</v>
      </c>
      <c r="O19" s="27">
        <f t="shared" si="17"/>
        <v>0</v>
      </c>
      <c r="P19" s="27">
        <f t="shared" si="18"/>
        <v>0</v>
      </c>
      <c r="Q19" s="27">
        <f t="shared" si="19"/>
        <v>0</v>
      </c>
      <c r="S19" s="27">
        <f t="shared" si="20"/>
        <v>0</v>
      </c>
      <c r="T19" s="27">
        <f t="shared" si="21"/>
        <v>0</v>
      </c>
      <c r="U19" s="27">
        <f t="shared" si="22"/>
        <v>0</v>
      </c>
      <c r="V19" s="27">
        <f t="shared" si="23"/>
        <v>0</v>
      </c>
      <c r="W19" s="27">
        <f t="shared" si="24"/>
        <v>0</v>
      </c>
      <c r="X19" s="27">
        <f t="shared" si="25"/>
        <v>0</v>
      </c>
      <c r="Z19" s="27">
        <f t="shared" si="26"/>
        <v>0</v>
      </c>
      <c r="AA19" s="27">
        <f t="shared" si="27"/>
        <v>0</v>
      </c>
      <c r="AB19" s="27">
        <f t="shared" si="28"/>
        <v>0</v>
      </c>
      <c r="AC19" s="27">
        <f t="shared" si="29"/>
        <v>0</v>
      </c>
      <c r="AD19" s="27">
        <f t="shared" si="30"/>
        <v>0</v>
      </c>
      <c r="AE19" s="27">
        <f t="shared" si="31"/>
        <v>0</v>
      </c>
      <c r="AG19" s="27">
        <f t="shared" si="32"/>
        <v>0</v>
      </c>
      <c r="AH19" s="27">
        <f t="shared" si="33"/>
        <v>0</v>
      </c>
      <c r="AI19" s="27">
        <f t="shared" si="34"/>
        <v>0</v>
      </c>
      <c r="AJ19" s="27">
        <f t="shared" si="35"/>
        <v>0</v>
      </c>
      <c r="AK19" s="27">
        <f t="shared" si="36"/>
        <v>0</v>
      </c>
      <c r="AL19" s="27">
        <f t="shared" si="37"/>
        <v>0</v>
      </c>
      <c r="AN19" s="27">
        <f t="shared" si="38"/>
        <v>0</v>
      </c>
      <c r="AO19" s="27">
        <f t="shared" si="39"/>
        <v>0</v>
      </c>
      <c r="AP19" s="27">
        <f t="shared" si="40"/>
        <v>0</v>
      </c>
      <c r="AQ19" s="27">
        <f t="shared" si="41"/>
        <v>0</v>
      </c>
      <c r="AR19" s="27">
        <f t="shared" si="42"/>
        <v>0</v>
      </c>
      <c r="AS19" s="27">
        <f t="shared" si="43"/>
        <v>0</v>
      </c>
      <c r="AT19" s="31"/>
      <c r="AU19" s="31">
        <f t="shared" si="44"/>
        <v>0</v>
      </c>
      <c r="AV19" s="31">
        <f t="shared" si="45"/>
        <v>0</v>
      </c>
      <c r="AW19" s="31">
        <f t="shared" si="46"/>
        <v>0</v>
      </c>
      <c r="AX19" s="31">
        <f t="shared" si="47"/>
        <v>0</v>
      </c>
      <c r="AY19" s="31">
        <f t="shared" si="48"/>
        <v>0</v>
      </c>
      <c r="AZ19" s="31">
        <f t="shared" si="49"/>
        <v>0</v>
      </c>
      <c r="BA19" s="31"/>
      <c r="BB19" s="31">
        <f t="shared" si="50"/>
        <v>0</v>
      </c>
      <c r="BC19" s="31">
        <f t="shared" si="51"/>
        <v>0</v>
      </c>
      <c r="BD19" s="31">
        <f t="shared" si="52"/>
        <v>0</v>
      </c>
      <c r="BE19" s="31">
        <f t="shared" si="53"/>
        <v>0</v>
      </c>
      <c r="BF19" s="31">
        <f t="shared" si="54"/>
        <v>0</v>
      </c>
      <c r="BG19" s="31">
        <f t="shared" si="55"/>
        <v>0</v>
      </c>
      <c r="BH19" s="31"/>
      <c r="BI19" s="31">
        <f t="shared" si="56"/>
        <v>0</v>
      </c>
      <c r="BJ19" s="31">
        <f t="shared" si="57"/>
        <v>0</v>
      </c>
      <c r="BK19" s="31">
        <f t="shared" si="58"/>
        <v>0</v>
      </c>
      <c r="BL19" s="31">
        <f t="shared" si="59"/>
        <v>0</v>
      </c>
      <c r="BM19" s="31">
        <f t="shared" si="60"/>
        <v>0</v>
      </c>
      <c r="BN19" s="31">
        <f t="shared" si="61"/>
        <v>0</v>
      </c>
      <c r="BO19" s="31"/>
      <c r="BP19" s="31">
        <f t="shared" si="62"/>
        <v>0</v>
      </c>
      <c r="BQ19" s="31">
        <f t="shared" si="63"/>
        <v>0</v>
      </c>
      <c r="BR19" s="31">
        <f t="shared" si="64"/>
        <v>0</v>
      </c>
      <c r="BS19" s="31">
        <f t="shared" si="65"/>
        <v>0</v>
      </c>
      <c r="BT19" s="31">
        <f t="shared" si="66"/>
        <v>0</v>
      </c>
      <c r="BU19" s="31">
        <f t="shared" si="67"/>
        <v>0</v>
      </c>
      <c r="BV19" s="31"/>
      <c r="BW19" s="31">
        <f t="shared" si="68"/>
        <v>0</v>
      </c>
      <c r="BX19" s="31">
        <f t="shared" si="69"/>
        <v>0</v>
      </c>
      <c r="BY19" s="31">
        <f t="shared" si="70"/>
        <v>0</v>
      </c>
      <c r="BZ19" s="31">
        <f t="shared" si="71"/>
        <v>0</v>
      </c>
      <c r="CA19" s="31">
        <f t="shared" si="72"/>
        <v>0</v>
      </c>
      <c r="CB19" s="31">
        <f t="shared" si="73"/>
        <v>0</v>
      </c>
      <c r="CC19" s="31"/>
      <c r="CD19" s="31">
        <f t="shared" si="74"/>
        <v>0</v>
      </c>
      <c r="CE19" s="31">
        <f t="shared" si="75"/>
        <v>0</v>
      </c>
      <c r="CF19" s="31">
        <f t="shared" si="76"/>
        <v>0</v>
      </c>
      <c r="CG19" s="31">
        <f t="shared" si="77"/>
        <v>0</v>
      </c>
      <c r="CH19" s="31">
        <f t="shared" si="78"/>
        <v>0</v>
      </c>
      <c r="CI19" s="31">
        <f t="shared" si="79"/>
        <v>0</v>
      </c>
      <c r="CK19" s="27">
        <f>IFERROR(IF(OR($B19=0,$CY19="Yes"),0,SUM(staff_students!E$40:E$43)/VLOOKUP('selections(hide)'!$A$4,'selections(hide)'!$D$18:$P$30,8,FALSE)),0)</f>
        <v>0</v>
      </c>
      <c r="CL19" s="27">
        <f>IFERROR(IF(OR($B19=0,$CY19="Yes"),0,SUM(staff_students!F$40:F$43)/VLOOKUP('selections(hide)'!$A$4,'selections(hide)'!$D$18:$P$30,8,FALSE)),0)</f>
        <v>0</v>
      </c>
      <c r="CM19" s="27">
        <f>IFERROR(IF(OR($B19=0,$CY19="Yes"),0,SUM(staff_students!G$40:G$43)/VLOOKUP('selections(hide)'!$A$4,'selections(hide)'!$D$18:$P$30,8,FALSE)),0)</f>
        <v>0</v>
      </c>
      <c r="CN19" s="27">
        <f>IFERROR(IF(OR($B19=0,$CY19="Yes"),0,SUM(staff_students!H$40:H$43)/VLOOKUP('selections(hide)'!$A$4,'selections(hide)'!$D$18:$P$30,8,FALSE)),0)</f>
        <v>0</v>
      </c>
      <c r="CO19" s="27">
        <f>IFERROR(IF(OR($B19=0,$CY19="Yes"),0,SUM(staff_students!I$40:I$43)/VLOOKUP('selections(hide)'!$A$4,'selections(hide)'!$D$18:$P$30,8,FALSE)),0)</f>
        <v>0</v>
      </c>
      <c r="CP19" s="27">
        <f>IFERROR(IF(OR($B19=0,$CY19="Yes"),0,SUM(staff_students!J$40:J$43)/VLOOKUP('selections(hide)'!$A$4,'selections(hide)'!$D$18:$P$30,8,FALSE)),0)</f>
        <v>0</v>
      </c>
      <c r="CQ19" s="27"/>
      <c r="CR19" s="27">
        <f t="shared" si="85"/>
        <v>0</v>
      </c>
      <c r="CS19" s="27">
        <f t="shared" si="80"/>
        <v>0</v>
      </c>
      <c r="CT19" s="27">
        <f t="shared" si="80"/>
        <v>0</v>
      </c>
      <c r="CU19" s="27">
        <f t="shared" si="80"/>
        <v>0</v>
      </c>
      <c r="CV19" s="27">
        <f t="shared" si="80"/>
        <v>0</v>
      </c>
      <c r="CW19" s="27">
        <f t="shared" si="80"/>
        <v>0</v>
      </c>
      <c r="CX19">
        <f>IF(modules!E19='selections(hide)'!$A$51,"Yes",IF(modules!E19&lt;&gt;0,"No",0))</f>
        <v>0</v>
      </c>
      <c r="CY19">
        <f>IF(modules!D19="optional","Yes",IF(modules!D19="main","No",0))</f>
        <v>0</v>
      </c>
      <c r="CZ19" t="str">
        <f t="shared" si="86"/>
        <v>OK</v>
      </c>
      <c r="DE19">
        <v>30</v>
      </c>
      <c r="DF19">
        <v>30</v>
      </c>
      <c r="DG19">
        <v>20</v>
      </c>
      <c r="DH19">
        <v>20</v>
      </c>
      <c r="DI19">
        <v>20</v>
      </c>
      <c r="DJ19">
        <v>20</v>
      </c>
      <c r="DK19">
        <v>20</v>
      </c>
      <c r="DL19">
        <v>20</v>
      </c>
      <c r="DM19" s="27">
        <f>modules!BV19</f>
        <v>0</v>
      </c>
      <c r="DN19">
        <f t="shared" si="87"/>
        <v>0</v>
      </c>
      <c r="DO19">
        <f t="shared" si="88"/>
        <v>0</v>
      </c>
      <c r="DP19">
        <f t="shared" si="89"/>
        <v>0</v>
      </c>
      <c r="DQ19">
        <f t="shared" si="90"/>
        <v>0</v>
      </c>
      <c r="DR19">
        <f t="shared" si="91"/>
        <v>0</v>
      </c>
      <c r="DS19">
        <f t="shared" si="92"/>
        <v>0</v>
      </c>
      <c r="DU19">
        <f t="shared" si="93"/>
        <v>0</v>
      </c>
      <c r="DV19">
        <f t="shared" si="94"/>
        <v>0</v>
      </c>
      <c r="DW19">
        <f t="shared" si="95"/>
        <v>0</v>
      </c>
      <c r="DX19">
        <f t="shared" si="94"/>
        <v>0</v>
      </c>
      <c r="DY19">
        <f t="shared" si="96"/>
        <v>45</v>
      </c>
      <c r="DZ19">
        <f t="shared" si="81"/>
        <v>0</v>
      </c>
      <c r="EA19">
        <f t="shared" si="97"/>
        <v>45</v>
      </c>
      <c r="EB19">
        <f t="shared" si="82"/>
        <v>0</v>
      </c>
      <c r="EC19">
        <f t="shared" si="98"/>
        <v>40</v>
      </c>
      <c r="ED19">
        <f t="shared" si="83"/>
        <v>0</v>
      </c>
      <c r="EE19">
        <f t="shared" si="99"/>
        <v>40</v>
      </c>
      <c r="EF19">
        <f t="shared" si="84"/>
        <v>0</v>
      </c>
    </row>
    <row r="20" spans="1:136" x14ac:dyDescent="0.35">
      <c r="A20">
        <v>14</v>
      </c>
      <c r="B20">
        <f>modules!B20</f>
        <v>0</v>
      </c>
      <c r="C20">
        <f>modules!C20</f>
        <v>0</v>
      </c>
      <c r="E20" s="27">
        <f t="shared" si="8"/>
        <v>0</v>
      </c>
      <c r="F20" s="27">
        <f t="shared" si="9"/>
        <v>0</v>
      </c>
      <c r="G20" s="27">
        <f t="shared" si="10"/>
        <v>0</v>
      </c>
      <c r="H20" s="27">
        <f t="shared" si="11"/>
        <v>0</v>
      </c>
      <c r="I20" s="27">
        <f t="shared" si="12"/>
        <v>0</v>
      </c>
      <c r="J20" s="27">
        <f t="shared" si="13"/>
        <v>0</v>
      </c>
      <c r="L20" s="27">
        <f t="shared" si="14"/>
        <v>0</v>
      </c>
      <c r="M20" s="27">
        <f t="shared" si="15"/>
        <v>0</v>
      </c>
      <c r="N20" s="27">
        <f t="shared" si="16"/>
        <v>0</v>
      </c>
      <c r="O20" s="27">
        <f t="shared" si="17"/>
        <v>0</v>
      </c>
      <c r="P20" s="27">
        <f t="shared" si="18"/>
        <v>0</v>
      </c>
      <c r="Q20" s="27">
        <f t="shared" si="19"/>
        <v>0</v>
      </c>
      <c r="S20" s="27">
        <f t="shared" si="20"/>
        <v>0</v>
      </c>
      <c r="T20" s="27">
        <f t="shared" si="21"/>
        <v>0</v>
      </c>
      <c r="U20" s="27">
        <f t="shared" si="22"/>
        <v>0</v>
      </c>
      <c r="V20" s="27">
        <f t="shared" si="23"/>
        <v>0</v>
      </c>
      <c r="W20" s="27">
        <f t="shared" si="24"/>
        <v>0</v>
      </c>
      <c r="X20" s="27">
        <f t="shared" si="25"/>
        <v>0</v>
      </c>
      <c r="Z20" s="27">
        <f t="shared" si="26"/>
        <v>0</v>
      </c>
      <c r="AA20" s="27">
        <f t="shared" si="27"/>
        <v>0</v>
      </c>
      <c r="AB20" s="27">
        <f t="shared" si="28"/>
        <v>0</v>
      </c>
      <c r="AC20" s="27">
        <f t="shared" si="29"/>
        <v>0</v>
      </c>
      <c r="AD20" s="27">
        <f t="shared" si="30"/>
        <v>0</v>
      </c>
      <c r="AE20" s="27">
        <f t="shared" si="31"/>
        <v>0</v>
      </c>
      <c r="AG20" s="27">
        <f t="shared" si="32"/>
        <v>0</v>
      </c>
      <c r="AH20" s="27">
        <f t="shared" si="33"/>
        <v>0</v>
      </c>
      <c r="AI20" s="27">
        <f t="shared" si="34"/>
        <v>0</v>
      </c>
      <c r="AJ20" s="27">
        <f t="shared" si="35"/>
        <v>0</v>
      </c>
      <c r="AK20" s="27">
        <f t="shared" si="36"/>
        <v>0</v>
      </c>
      <c r="AL20" s="27">
        <f t="shared" si="37"/>
        <v>0</v>
      </c>
      <c r="AN20" s="27">
        <f t="shared" si="38"/>
        <v>0</v>
      </c>
      <c r="AO20" s="27">
        <f t="shared" si="39"/>
        <v>0</v>
      </c>
      <c r="AP20" s="27">
        <f t="shared" si="40"/>
        <v>0</v>
      </c>
      <c r="AQ20" s="27">
        <f t="shared" si="41"/>
        <v>0</v>
      </c>
      <c r="AR20" s="27">
        <f t="shared" si="42"/>
        <v>0</v>
      </c>
      <c r="AS20" s="27">
        <f t="shared" si="43"/>
        <v>0</v>
      </c>
      <c r="AT20" s="31"/>
      <c r="AU20" s="31">
        <f t="shared" si="44"/>
        <v>0</v>
      </c>
      <c r="AV20" s="31">
        <f t="shared" si="45"/>
        <v>0</v>
      </c>
      <c r="AW20" s="31">
        <f t="shared" si="46"/>
        <v>0</v>
      </c>
      <c r="AX20" s="31">
        <f t="shared" si="47"/>
        <v>0</v>
      </c>
      <c r="AY20" s="31">
        <f t="shared" si="48"/>
        <v>0</v>
      </c>
      <c r="AZ20" s="31">
        <f t="shared" si="49"/>
        <v>0</v>
      </c>
      <c r="BA20" s="31"/>
      <c r="BB20" s="31">
        <f t="shared" si="50"/>
        <v>0</v>
      </c>
      <c r="BC20" s="31">
        <f t="shared" si="51"/>
        <v>0</v>
      </c>
      <c r="BD20" s="31">
        <f t="shared" si="52"/>
        <v>0</v>
      </c>
      <c r="BE20" s="31">
        <f t="shared" si="53"/>
        <v>0</v>
      </c>
      <c r="BF20" s="31">
        <f t="shared" si="54"/>
        <v>0</v>
      </c>
      <c r="BG20" s="31">
        <f t="shared" si="55"/>
        <v>0</v>
      </c>
      <c r="BH20" s="31"/>
      <c r="BI20" s="31">
        <f t="shared" si="56"/>
        <v>0</v>
      </c>
      <c r="BJ20" s="31">
        <f t="shared" si="57"/>
        <v>0</v>
      </c>
      <c r="BK20" s="31">
        <f t="shared" si="58"/>
        <v>0</v>
      </c>
      <c r="BL20" s="31">
        <f t="shared" si="59"/>
        <v>0</v>
      </c>
      <c r="BM20" s="31">
        <f t="shared" si="60"/>
        <v>0</v>
      </c>
      <c r="BN20" s="31">
        <f t="shared" si="61"/>
        <v>0</v>
      </c>
      <c r="BO20" s="31"/>
      <c r="BP20" s="31">
        <f t="shared" si="62"/>
        <v>0</v>
      </c>
      <c r="BQ20" s="31">
        <f t="shared" si="63"/>
        <v>0</v>
      </c>
      <c r="BR20" s="31">
        <f t="shared" si="64"/>
        <v>0</v>
      </c>
      <c r="BS20" s="31">
        <f t="shared" si="65"/>
        <v>0</v>
      </c>
      <c r="BT20" s="31">
        <f t="shared" si="66"/>
        <v>0</v>
      </c>
      <c r="BU20" s="31">
        <f t="shared" si="67"/>
        <v>0</v>
      </c>
      <c r="BV20" s="31"/>
      <c r="BW20" s="31">
        <f t="shared" si="68"/>
        <v>0</v>
      </c>
      <c r="BX20" s="31">
        <f t="shared" si="69"/>
        <v>0</v>
      </c>
      <c r="BY20" s="31">
        <f t="shared" si="70"/>
        <v>0</v>
      </c>
      <c r="BZ20" s="31">
        <f t="shared" si="71"/>
        <v>0</v>
      </c>
      <c r="CA20" s="31">
        <f t="shared" si="72"/>
        <v>0</v>
      </c>
      <c r="CB20" s="31">
        <f t="shared" si="73"/>
        <v>0</v>
      </c>
      <c r="CC20" s="31"/>
      <c r="CD20" s="31">
        <f t="shared" si="74"/>
        <v>0</v>
      </c>
      <c r="CE20" s="31">
        <f t="shared" si="75"/>
        <v>0</v>
      </c>
      <c r="CF20" s="31">
        <f t="shared" si="76"/>
        <v>0</v>
      </c>
      <c r="CG20" s="31">
        <f t="shared" si="77"/>
        <v>0</v>
      </c>
      <c r="CH20" s="31">
        <f t="shared" si="78"/>
        <v>0</v>
      </c>
      <c r="CI20" s="31">
        <f t="shared" si="79"/>
        <v>0</v>
      </c>
      <c r="CK20" s="27">
        <f>IFERROR(IF(OR($B20=0,$CY20="Yes"),0,SUM(staff_students!E$40:E$43)/VLOOKUP('selections(hide)'!$A$4,'selections(hide)'!$D$18:$P$30,8,FALSE)),0)</f>
        <v>0</v>
      </c>
      <c r="CL20" s="27">
        <f>IFERROR(IF(OR($B20=0,$CY20="Yes"),0,SUM(staff_students!F$40:F$43)/VLOOKUP('selections(hide)'!$A$4,'selections(hide)'!$D$18:$P$30,8,FALSE)),0)</f>
        <v>0</v>
      </c>
      <c r="CM20" s="27">
        <f>IFERROR(IF(OR($B20=0,$CY20="Yes"),0,SUM(staff_students!G$40:G$43)/VLOOKUP('selections(hide)'!$A$4,'selections(hide)'!$D$18:$P$30,8,FALSE)),0)</f>
        <v>0</v>
      </c>
      <c r="CN20" s="27">
        <f>IFERROR(IF(OR($B20=0,$CY20="Yes"),0,SUM(staff_students!H$40:H$43)/VLOOKUP('selections(hide)'!$A$4,'selections(hide)'!$D$18:$P$30,8,FALSE)),0)</f>
        <v>0</v>
      </c>
      <c r="CO20" s="27">
        <f>IFERROR(IF(OR($B20=0,$CY20="Yes"),0,SUM(staff_students!I$40:I$43)/VLOOKUP('selections(hide)'!$A$4,'selections(hide)'!$D$18:$P$30,8,FALSE)),0)</f>
        <v>0</v>
      </c>
      <c r="CP20" s="27">
        <f>IFERROR(IF(OR($B20=0,$CY20="Yes"),0,SUM(staff_students!J$40:J$43)/VLOOKUP('selections(hide)'!$A$4,'selections(hide)'!$D$18:$P$30,8,FALSE)),0)</f>
        <v>0</v>
      </c>
      <c r="CQ20" s="27"/>
      <c r="CR20" s="27">
        <f t="shared" si="85"/>
        <v>0</v>
      </c>
      <c r="CS20" s="27">
        <f t="shared" si="80"/>
        <v>0</v>
      </c>
      <c r="CT20" s="27">
        <f t="shared" si="80"/>
        <v>0</v>
      </c>
      <c r="CU20" s="27">
        <f t="shared" si="80"/>
        <v>0</v>
      </c>
      <c r="CV20" s="27">
        <f t="shared" si="80"/>
        <v>0</v>
      </c>
      <c r="CW20" s="27">
        <f t="shared" si="80"/>
        <v>0</v>
      </c>
      <c r="CX20">
        <f>IF(modules!E20='selections(hide)'!$A$51,"Yes",IF(modules!E20&lt;&gt;0,"No",0))</f>
        <v>0</v>
      </c>
      <c r="CY20">
        <f>IF(modules!D20="optional","Yes",IF(modules!D20="main","No",0))</f>
        <v>0</v>
      </c>
      <c r="CZ20" t="str">
        <f t="shared" si="86"/>
        <v>OK</v>
      </c>
      <c r="DG20">
        <v>30</v>
      </c>
      <c r="DH20">
        <v>30</v>
      </c>
      <c r="DI20">
        <v>20</v>
      </c>
      <c r="DJ20">
        <v>20</v>
      </c>
      <c r="DK20">
        <v>20</v>
      </c>
      <c r="DL20">
        <v>20</v>
      </c>
      <c r="DM20" s="27">
        <f>modules!BV20</f>
        <v>0</v>
      </c>
      <c r="DN20">
        <f t="shared" si="87"/>
        <v>0</v>
      </c>
      <c r="DO20">
        <f t="shared" si="88"/>
        <v>0</v>
      </c>
      <c r="DP20">
        <f t="shared" si="89"/>
        <v>0</v>
      </c>
      <c r="DQ20">
        <f t="shared" si="90"/>
        <v>0</v>
      </c>
      <c r="DR20">
        <f t="shared" si="91"/>
        <v>0</v>
      </c>
      <c r="DS20">
        <f t="shared" si="92"/>
        <v>0</v>
      </c>
      <c r="DU20">
        <f t="shared" si="93"/>
        <v>0</v>
      </c>
      <c r="DV20">
        <f t="shared" si="94"/>
        <v>0</v>
      </c>
      <c r="DW20">
        <f t="shared" si="95"/>
        <v>0</v>
      </c>
      <c r="DX20">
        <f t="shared" si="94"/>
        <v>0</v>
      </c>
      <c r="DY20">
        <f t="shared" si="96"/>
        <v>0</v>
      </c>
      <c r="DZ20">
        <f t="shared" si="81"/>
        <v>0</v>
      </c>
      <c r="EA20">
        <f t="shared" si="97"/>
        <v>45</v>
      </c>
      <c r="EB20">
        <f t="shared" si="82"/>
        <v>0</v>
      </c>
      <c r="EC20">
        <f t="shared" si="98"/>
        <v>45</v>
      </c>
      <c r="ED20">
        <f t="shared" si="83"/>
        <v>0</v>
      </c>
      <c r="EE20">
        <f t="shared" si="99"/>
        <v>40</v>
      </c>
      <c r="EF20">
        <f t="shared" si="84"/>
        <v>0</v>
      </c>
    </row>
    <row r="21" spans="1:136" x14ac:dyDescent="0.35">
      <c r="A21">
        <v>15</v>
      </c>
      <c r="B21">
        <f>modules!B21</f>
        <v>0</v>
      </c>
      <c r="C21">
        <f>modules!C21</f>
        <v>0</v>
      </c>
      <c r="E21" s="27">
        <f t="shared" si="8"/>
        <v>0</v>
      </c>
      <c r="F21" s="27">
        <f t="shared" si="9"/>
        <v>0</v>
      </c>
      <c r="G21" s="27">
        <f t="shared" si="10"/>
        <v>0</v>
      </c>
      <c r="H21" s="27">
        <f t="shared" si="11"/>
        <v>0</v>
      </c>
      <c r="I21" s="27">
        <f t="shared" si="12"/>
        <v>0</v>
      </c>
      <c r="J21" s="27">
        <f t="shared" si="13"/>
        <v>0</v>
      </c>
      <c r="L21" s="27">
        <f t="shared" si="14"/>
        <v>0</v>
      </c>
      <c r="M21" s="27">
        <f t="shared" si="15"/>
        <v>0</v>
      </c>
      <c r="N21" s="27">
        <f t="shared" si="16"/>
        <v>0</v>
      </c>
      <c r="O21" s="27">
        <f t="shared" si="17"/>
        <v>0</v>
      </c>
      <c r="P21" s="27">
        <f t="shared" si="18"/>
        <v>0</v>
      </c>
      <c r="Q21" s="27">
        <f t="shared" si="19"/>
        <v>0</v>
      </c>
      <c r="S21" s="27">
        <f t="shared" si="20"/>
        <v>0</v>
      </c>
      <c r="T21" s="27">
        <f t="shared" si="21"/>
        <v>0</v>
      </c>
      <c r="U21" s="27">
        <f t="shared" si="22"/>
        <v>0</v>
      </c>
      <c r="V21" s="27">
        <f t="shared" si="23"/>
        <v>0</v>
      </c>
      <c r="W21" s="27">
        <f t="shared" si="24"/>
        <v>0</v>
      </c>
      <c r="X21" s="27">
        <f t="shared" si="25"/>
        <v>0</v>
      </c>
      <c r="Z21" s="27">
        <f t="shared" si="26"/>
        <v>0</v>
      </c>
      <c r="AA21" s="27">
        <f t="shared" si="27"/>
        <v>0</v>
      </c>
      <c r="AB21" s="27">
        <f t="shared" si="28"/>
        <v>0</v>
      </c>
      <c r="AC21" s="27">
        <f t="shared" si="29"/>
        <v>0</v>
      </c>
      <c r="AD21" s="27">
        <f t="shared" si="30"/>
        <v>0</v>
      </c>
      <c r="AE21" s="27">
        <f t="shared" si="31"/>
        <v>0</v>
      </c>
      <c r="AG21" s="27">
        <f t="shared" si="32"/>
        <v>0</v>
      </c>
      <c r="AH21" s="27">
        <f t="shared" si="33"/>
        <v>0</v>
      </c>
      <c r="AI21" s="27">
        <f t="shared" si="34"/>
        <v>0</v>
      </c>
      <c r="AJ21" s="27">
        <f t="shared" si="35"/>
        <v>0</v>
      </c>
      <c r="AK21" s="27">
        <f t="shared" si="36"/>
        <v>0</v>
      </c>
      <c r="AL21" s="27">
        <f t="shared" si="37"/>
        <v>0</v>
      </c>
      <c r="AN21" s="27">
        <f t="shared" si="38"/>
        <v>0</v>
      </c>
      <c r="AO21" s="27">
        <f t="shared" si="39"/>
        <v>0</v>
      </c>
      <c r="AP21" s="27">
        <f t="shared" si="40"/>
        <v>0</v>
      </c>
      <c r="AQ21" s="27">
        <f t="shared" si="41"/>
        <v>0</v>
      </c>
      <c r="AR21" s="27">
        <f t="shared" si="42"/>
        <v>0</v>
      </c>
      <c r="AS21" s="27">
        <f t="shared" si="43"/>
        <v>0</v>
      </c>
      <c r="AT21" s="31"/>
      <c r="AU21" s="31">
        <f t="shared" si="44"/>
        <v>0</v>
      </c>
      <c r="AV21" s="31">
        <f t="shared" si="45"/>
        <v>0</v>
      </c>
      <c r="AW21" s="31">
        <f t="shared" si="46"/>
        <v>0</v>
      </c>
      <c r="AX21" s="31">
        <f t="shared" si="47"/>
        <v>0</v>
      </c>
      <c r="AY21" s="31">
        <f t="shared" si="48"/>
        <v>0</v>
      </c>
      <c r="AZ21" s="31">
        <f t="shared" si="49"/>
        <v>0</v>
      </c>
      <c r="BA21" s="31"/>
      <c r="BB21" s="31">
        <f t="shared" si="50"/>
        <v>0</v>
      </c>
      <c r="BC21" s="31">
        <f t="shared" si="51"/>
        <v>0</v>
      </c>
      <c r="BD21" s="31">
        <f t="shared" si="52"/>
        <v>0</v>
      </c>
      <c r="BE21" s="31">
        <f t="shared" si="53"/>
        <v>0</v>
      </c>
      <c r="BF21" s="31">
        <f t="shared" si="54"/>
        <v>0</v>
      </c>
      <c r="BG21" s="31">
        <f t="shared" si="55"/>
        <v>0</v>
      </c>
      <c r="BH21" s="31"/>
      <c r="BI21" s="31">
        <f t="shared" si="56"/>
        <v>0</v>
      </c>
      <c r="BJ21" s="31">
        <f t="shared" si="57"/>
        <v>0</v>
      </c>
      <c r="BK21" s="31">
        <f t="shared" si="58"/>
        <v>0</v>
      </c>
      <c r="BL21" s="31">
        <f t="shared" si="59"/>
        <v>0</v>
      </c>
      <c r="BM21" s="31">
        <f t="shared" si="60"/>
        <v>0</v>
      </c>
      <c r="BN21" s="31">
        <f t="shared" si="61"/>
        <v>0</v>
      </c>
      <c r="BO21" s="31"/>
      <c r="BP21" s="31">
        <f t="shared" si="62"/>
        <v>0</v>
      </c>
      <c r="BQ21" s="31">
        <f t="shared" si="63"/>
        <v>0</v>
      </c>
      <c r="BR21" s="31">
        <f t="shared" si="64"/>
        <v>0</v>
      </c>
      <c r="BS21" s="31">
        <f t="shared" si="65"/>
        <v>0</v>
      </c>
      <c r="BT21" s="31">
        <f t="shared" si="66"/>
        <v>0</v>
      </c>
      <c r="BU21" s="31">
        <f t="shared" si="67"/>
        <v>0</v>
      </c>
      <c r="BV21" s="31"/>
      <c r="BW21" s="31">
        <f t="shared" si="68"/>
        <v>0</v>
      </c>
      <c r="BX21" s="31">
        <f t="shared" si="69"/>
        <v>0</v>
      </c>
      <c r="BY21" s="31">
        <f t="shared" si="70"/>
        <v>0</v>
      </c>
      <c r="BZ21" s="31">
        <f t="shared" si="71"/>
        <v>0</v>
      </c>
      <c r="CA21" s="31">
        <f t="shared" si="72"/>
        <v>0</v>
      </c>
      <c r="CB21" s="31">
        <f t="shared" si="73"/>
        <v>0</v>
      </c>
      <c r="CC21" s="31"/>
      <c r="CD21" s="31">
        <f t="shared" si="74"/>
        <v>0</v>
      </c>
      <c r="CE21" s="31">
        <f t="shared" si="75"/>
        <v>0</v>
      </c>
      <c r="CF21" s="31">
        <f t="shared" si="76"/>
        <v>0</v>
      </c>
      <c r="CG21" s="31">
        <f t="shared" si="77"/>
        <v>0</v>
      </c>
      <c r="CH21" s="31">
        <f t="shared" si="78"/>
        <v>0</v>
      </c>
      <c r="CI21" s="31">
        <f t="shared" si="79"/>
        <v>0</v>
      </c>
      <c r="CK21" s="27">
        <f>IFERROR(IF(OR($B21=0,$CY21="Yes"),0,SUM(staff_students!E$40:E$43)/VLOOKUP('selections(hide)'!$A$4,'selections(hide)'!$D$18:$P$30,8,FALSE)),0)</f>
        <v>0</v>
      </c>
      <c r="CL21" s="27">
        <f>IFERROR(IF(OR($B21=0,$CY21="Yes"),0,SUM(staff_students!F$40:F$43)/VLOOKUP('selections(hide)'!$A$4,'selections(hide)'!$D$18:$P$30,8,FALSE)),0)</f>
        <v>0</v>
      </c>
      <c r="CM21" s="27">
        <f>IFERROR(IF(OR($B21=0,$CY21="Yes"),0,SUM(staff_students!G$40:G$43)/VLOOKUP('selections(hide)'!$A$4,'selections(hide)'!$D$18:$P$30,8,FALSE)),0)</f>
        <v>0</v>
      </c>
      <c r="CN21" s="27">
        <f>IFERROR(IF(OR($B21=0,$CY21="Yes"),0,SUM(staff_students!H$40:H$43)/VLOOKUP('selections(hide)'!$A$4,'selections(hide)'!$D$18:$P$30,8,FALSE)),0)</f>
        <v>0</v>
      </c>
      <c r="CO21" s="27">
        <f>IFERROR(IF(OR($B21=0,$CY21="Yes"),0,SUM(staff_students!I$40:I$43)/VLOOKUP('selections(hide)'!$A$4,'selections(hide)'!$D$18:$P$30,8,FALSE)),0)</f>
        <v>0</v>
      </c>
      <c r="CP21" s="27">
        <f>IFERROR(IF(OR($B21=0,$CY21="Yes"),0,SUM(staff_students!J$40:J$43)/VLOOKUP('selections(hide)'!$A$4,'selections(hide)'!$D$18:$P$30,8,FALSE)),0)</f>
        <v>0</v>
      </c>
      <c r="CQ21" s="27"/>
      <c r="CR21" s="27">
        <f t="shared" si="85"/>
        <v>0</v>
      </c>
      <c r="CS21" s="27">
        <f t="shared" si="80"/>
        <v>0</v>
      </c>
      <c r="CT21" s="27">
        <f t="shared" si="80"/>
        <v>0</v>
      </c>
      <c r="CU21" s="27">
        <f t="shared" si="80"/>
        <v>0</v>
      </c>
      <c r="CV21" s="27">
        <f t="shared" si="80"/>
        <v>0</v>
      </c>
      <c r="CW21" s="27">
        <f t="shared" si="80"/>
        <v>0</v>
      </c>
      <c r="CX21">
        <f>IF(modules!E21='selections(hide)'!$A$51,"Yes",IF(modules!E21&lt;&gt;0,"No",0))</f>
        <v>0</v>
      </c>
      <c r="CY21">
        <f>IF(modules!D21="optional","Yes",IF(modules!D21="main","No",0))</f>
        <v>0</v>
      </c>
      <c r="CZ21" t="str">
        <f t="shared" si="86"/>
        <v>OK</v>
      </c>
      <c r="DG21">
        <v>30</v>
      </c>
      <c r="DH21">
        <v>30</v>
      </c>
      <c r="DI21">
        <v>20</v>
      </c>
      <c r="DJ21">
        <v>20</v>
      </c>
      <c r="DK21">
        <v>20</v>
      </c>
      <c r="DL21">
        <v>20</v>
      </c>
      <c r="DM21" s="27">
        <f>modules!BV21</f>
        <v>0</v>
      </c>
      <c r="DN21">
        <f t="shared" si="87"/>
        <v>0</v>
      </c>
      <c r="DO21">
        <f t="shared" si="88"/>
        <v>0</v>
      </c>
      <c r="DP21">
        <f t="shared" si="89"/>
        <v>0</v>
      </c>
      <c r="DQ21">
        <f t="shared" si="90"/>
        <v>0</v>
      </c>
      <c r="DR21">
        <f t="shared" si="91"/>
        <v>0</v>
      </c>
      <c r="DS21">
        <f t="shared" si="92"/>
        <v>0</v>
      </c>
      <c r="DU21">
        <f t="shared" si="93"/>
        <v>0</v>
      </c>
      <c r="DV21">
        <f t="shared" si="94"/>
        <v>0</v>
      </c>
      <c r="DW21">
        <f t="shared" si="95"/>
        <v>0</v>
      </c>
      <c r="DX21">
        <f t="shared" si="94"/>
        <v>0</v>
      </c>
      <c r="DY21">
        <f t="shared" si="96"/>
        <v>0</v>
      </c>
      <c r="DZ21">
        <f t="shared" si="81"/>
        <v>0</v>
      </c>
      <c r="EA21">
        <f t="shared" si="97"/>
        <v>45</v>
      </c>
      <c r="EB21">
        <f t="shared" si="82"/>
        <v>0</v>
      </c>
      <c r="EC21">
        <f t="shared" si="98"/>
        <v>45</v>
      </c>
      <c r="ED21">
        <f t="shared" si="83"/>
        <v>0</v>
      </c>
      <c r="EE21">
        <f t="shared" si="99"/>
        <v>40</v>
      </c>
      <c r="EF21">
        <f t="shared" si="84"/>
        <v>0</v>
      </c>
    </row>
    <row r="22" spans="1:136" x14ac:dyDescent="0.35">
      <c r="A22">
        <v>16</v>
      </c>
      <c r="B22">
        <f>modules!B22</f>
        <v>0</v>
      </c>
      <c r="C22">
        <f>modules!C22</f>
        <v>0</v>
      </c>
      <c r="E22" s="27">
        <f t="shared" si="8"/>
        <v>0</v>
      </c>
      <c r="F22" s="27">
        <f t="shared" si="9"/>
        <v>0</v>
      </c>
      <c r="G22" s="27">
        <f t="shared" si="10"/>
        <v>0</v>
      </c>
      <c r="H22" s="27">
        <f t="shared" si="11"/>
        <v>0</v>
      </c>
      <c r="I22" s="27">
        <f t="shared" si="12"/>
        <v>0</v>
      </c>
      <c r="J22" s="27">
        <f t="shared" si="13"/>
        <v>0</v>
      </c>
      <c r="L22" s="27">
        <f t="shared" si="14"/>
        <v>0</v>
      </c>
      <c r="M22" s="27">
        <f t="shared" si="15"/>
        <v>0</v>
      </c>
      <c r="N22" s="27">
        <f t="shared" si="16"/>
        <v>0</v>
      </c>
      <c r="O22" s="27">
        <f t="shared" si="17"/>
        <v>0</v>
      </c>
      <c r="P22" s="27">
        <f t="shared" si="18"/>
        <v>0</v>
      </c>
      <c r="Q22" s="27">
        <f t="shared" si="19"/>
        <v>0</v>
      </c>
      <c r="S22" s="27">
        <f t="shared" si="20"/>
        <v>0</v>
      </c>
      <c r="T22" s="27">
        <f t="shared" si="21"/>
        <v>0</v>
      </c>
      <c r="U22" s="27">
        <f t="shared" si="22"/>
        <v>0</v>
      </c>
      <c r="V22" s="27">
        <f t="shared" si="23"/>
        <v>0</v>
      </c>
      <c r="W22" s="27">
        <f t="shared" si="24"/>
        <v>0</v>
      </c>
      <c r="X22" s="27">
        <f t="shared" si="25"/>
        <v>0</v>
      </c>
      <c r="Z22" s="27">
        <f t="shared" si="26"/>
        <v>0</v>
      </c>
      <c r="AA22" s="27">
        <f t="shared" si="27"/>
        <v>0</v>
      </c>
      <c r="AB22" s="27">
        <f t="shared" si="28"/>
        <v>0</v>
      </c>
      <c r="AC22" s="27">
        <f t="shared" si="29"/>
        <v>0</v>
      </c>
      <c r="AD22" s="27">
        <f t="shared" si="30"/>
        <v>0</v>
      </c>
      <c r="AE22" s="27">
        <f t="shared" si="31"/>
        <v>0</v>
      </c>
      <c r="AG22" s="27">
        <f t="shared" si="32"/>
        <v>0</v>
      </c>
      <c r="AH22" s="27">
        <f t="shared" si="33"/>
        <v>0</v>
      </c>
      <c r="AI22" s="27">
        <f t="shared" si="34"/>
        <v>0</v>
      </c>
      <c r="AJ22" s="27">
        <f t="shared" si="35"/>
        <v>0</v>
      </c>
      <c r="AK22" s="27">
        <f t="shared" si="36"/>
        <v>0</v>
      </c>
      <c r="AL22" s="27">
        <f t="shared" si="37"/>
        <v>0</v>
      </c>
      <c r="AN22" s="27">
        <f t="shared" si="38"/>
        <v>0</v>
      </c>
      <c r="AO22" s="27">
        <f t="shared" si="39"/>
        <v>0</v>
      </c>
      <c r="AP22" s="27">
        <f t="shared" si="40"/>
        <v>0</v>
      </c>
      <c r="AQ22" s="27">
        <f t="shared" si="41"/>
        <v>0</v>
      </c>
      <c r="AR22" s="27">
        <f t="shared" si="42"/>
        <v>0</v>
      </c>
      <c r="AS22" s="27">
        <f t="shared" si="43"/>
        <v>0</v>
      </c>
      <c r="AT22" s="31"/>
      <c r="AU22" s="31">
        <f t="shared" si="44"/>
        <v>0</v>
      </c>
      <c r="AV22" s="31">
        <f t="shared" si="45"/>
        <v>0</v>
      </c>
      <c r="AW22" s="31">
        <f t="shared" si="46"/>
        <v>0</v>
      </c>
      <c r="AX22" s="31">
        <f t="shared" si="47"/>
        <v>0</v>
      </c>
      <c r="AY22" s="31">
        <f t="shared" si="48"/>
        <v>0</v>
      </c>
      <c r="AZ22" s="31">
        <f t="shared" si="49"/>
        <v>0</v>
      </c>
      <c r="BA22" s="31"/>
      <c r="BB22" s="31">
        <f t="shared" si="50"/>
        <v>0</v>
      </c>
      <c r="BC22" s="31">
        <f t="shared" si="51"/>
        <v>0</v>
      </c>
      <c r="BD22" s="31">
        <f t="shared" si="52"/>
        <v>0</v>
      </c>
      <c r="BE22" s="31">
        <f t="shared" si="53"/>
        <v>0</v>
      </c>
      <c r="BF22" s="31">
        <f t="shared" si="54"/>
        <v>0</v>
      </c>
      <c r="BG22" s="31">
        <f t="shared" si="55"/>
        <v>0</v>
      </c>
      <c r="BH22" s="31"/>
      <c r="BI22" s="31">
        <f t="shared" si="56"/>
        <v>0</v>
      </c>
      <c r="BJ22" s="31">
        <f t="shared" si="57"/>
        <v>0</v>
      </c>
      <c r="BK22" s="31">
        <f t="shared" si="58"/>
        <v>0</v>
      </c>
      <c r="BL22" s="31">
        <f t="shared" si="59"/>
        <v>0</v>
      </c>
      <c r="BM22" s="31">
        <f t="shared" si="60"/>
        <v>0</v>
      </c>
      <c r="BN22" s="31">
        <f t="shared" si="61"/>
        <v>0</v>
      </c>
      <c r="BO22" s="31"/>
      <c r="BP22" s="31">
        <f t="shared" si="62"/>
        <v>0</v>
      </c>
      <c r="BQ22" s="31">
        <f t="shared" si="63"/>
        <v>0</v>
      </c>
      <c r="BR22" s="31">
        <f t="shared" si="64"/>
        <v>0</v>
      </c>
      <c r="BS22" s="31">
        <f t="shared" si="65"/>
        <v>0</v>
      </c>
      <c r="BT22" s="31">
        <f t="shared" si="66"/>
        <v>0</v>
      </c>
      <c r="BU22" s="31">
        <f t="shared" si="67"/>
        <v>0</v>
      </c>
      <c r="BV22" s="31"/>
      <c r="BW22" s="31">
        <f t="shared" si="68"/>
        <v>0</v>
      </c>
      <c r="BX22" s="31">
        <f t="shared" si="69"/>
        <v>0</v>
      </c>
      <c r="BY22" s="31">
        <f t="shared" si="70"/>
        <v>0</v>
      </c>
      <c r="BZ22" s="31">
        <f t="shared" si="71"/>
        <v>0</v>
      </c>
      <c r="CA22" s="31">
        <f t="shared" si="72"/>
        <v>0</v>
      </c>
      <c r="CB22" s="31">
        <f t="shared" si="73"/>
        <v>0</v>
      </c>
      <c r="CC22" s="31"/>
      <c r="CD22" s="31">
        <f t="shared" si="74"/>
        <v>0</v>
      </c>
      <c r="CE22" s="31">
        <f t="shared" si="75"/>
        <v>0</v>
      </c>
      <c r="CF22" s="31">
        <f t="shared" si="76"/>
        <v>0</v>
      </c>
      <c r="CG22" s="31">
        <f t="shared" si="77"/>
        <v>0</v>
      </c>
      <c r="CH22" s="31">
        <f t="shared" si="78"/>
        <v>0</v>
      </c>
      <c r="CI22" s="31">
        <f t="shared" si="79"/>
        <v>0</v>
      </c>
      <c r="CK22" s="27">
        <f>IFERROR(IF(OR($B22=0,$CY22="Yes"),0,SUM(staff_students!E$40:E$43)/VLOOKUP('selections(hide)'!$A$4,'selections(hide)'!$D$18:$P$30,8,FALSE)),0)</f>
        <v>0</v>
      </c>
      <c r="CL22" s="27">
        <f>IFERROR(IF(OR($B22=0,$CY22="Yes"),0,SUM(staff_students!F$40:F$43)/VLOOKUP('selections(hide)'!$A$4,'selections(hide)'!$D$18:$P$30,8,FALSE)),0)</f>
        <v>0</v>
      </c>
      <c r="CM22" s="27">
        <f>IFERROR(IF(OR($B22=0,$CY22="Yes"),0,SUM(staff_students!G$40:G$43)/VLOOKUP('selections(hide)'!$A$4,'selections(hide)'!$D$18:$P$30,8,FALSE)),0)</f>
        <v>0</v>
      </c>
      <c r="CN22" s="27">
        <f>IFERROR(IF(OR($B22=0,$CY22="Yes"),0,SUM(staff_students!H$40:H$43)/VLOOKUP('selections(hide)'!$A$4,'selections(hide)'!$D$18:$P$30,8,FALSE)),0)</f>
        <v>0</v>
      </c>
      <c r="CO22" s="27">
        <f>IFERROR(IF(OR($B22=0,$CY22="Yes"),0,SUM(staff_students!I$40:I$43)/VLOOKUP('selections(hide)'!$A$4,'selections(hide)'!$D$18:$P$30,8,FALSE)),0)</f>
        <v>0</v>
      </c>
      <c r="CP22" s="27">
        <f>IFERROR(IF(OR($B22=0,$CY22="Yes"),0,SUM(staff_students!J$40:J$43)/VLOOKUP('selections(hide)'!$A$4,'selections(hide)'!$D$18:$P$30,8,FALSE)),0)</f>
        <v>0</v>
      </c>
      <c r="CQ22" s="27"/>
      <c r="CR22" s="27">
        <f t="shared" si="85"/>
        <v>0</v>
      </c>
      <c r="CS22" s="27">
        <f t="shared" si="80"/>
        <v>0</v>
      </c>
      <c r="CT22" s="27">
        <f t="shared" si="80"/>
        <v>0</v>
      </c>
      <c r="CU22" s="27">
        <f t="shared" si="80"/>
        <v>0</v>
      </c>
      <c r="CV22" s="27">
        <f t="shared" si="80"/>
        <v>0</v>
      </c>
      <c r="CW22" s="27">
        <f t="shared" si="80"/>
        <v>0</v>
      </c>
      <c r="CX22">
        <f>IF(modules!E22='selections(hide)'!$A$51,"Yes",IF(modules!E22&lt;&gt;0,"No",0))</f>
        <v>0</v>
      </c>
      <c r="CY22">
        <f>IF(modules!D22="optional","Yes",IF(modules!D22="main","No",0))</f>
        <v>0</v>
      </c>
      <c r="CZ22" t="str">
        <f t="shared" si="86"/>
        <v>OK</v>
      </c>
      <c r="DG22">
        <v>30</v>
      </c>
      <c r="DH22">
        <v>30</v>
      </c>
      <c r="DI22">
        <v>20</v>
      </c>
      <c r="DJ22">
        <v>20</v>
      </c>
      <c r="DK22">
        <v>20</v>
      </c>
      <c r="DL22">
        <v>20</v>
      </c>
      <c r="DM22" s="27">
        <f>modules!BV22</f>
        <v>0</v>
      </c>
      <c r="DN22">
        <f t="shared" si="87"/>
        <v>0</v>
      </c>
      <c r="DO22">
        <f t="shared" si="88"/>
        <v>0</v>
      </c>
      <c r="DP22">
        <f t="shared" si="89"/>
        <v>0</v>
      </c>
      <c r="DQ22">
        <f t="shared" si="90"/>
        <v>0</v>
      </c>
      <c r="DR22">
        <f t="shared" si="91"/>
        <v>0</v>
      </c>
      <c r="DS22">
        <f t="shared" si="92"/>
        <v>0</v>
      </c>
      <c r="DU22">
        <f t="shared" si="93"/>
        <v>0</v>
      </c>
      <c r="DV22">
        <f t="shared" si="94"/>
        <v>0</v>
      </c>
      <c r="DW22">
        <f t="shared" si="95"/>
        <v>0</v>
      </c>
      <c r="DX22">
        <f t="shared" si="94"/>
        <v>0</v>
      </c>
      <c r="DY22">
        <f t="shared" si="96"/>
        <v>0</v>
      </c>
      <c r="DZ22">
        <f t="shared" si="81"/>
        <v>0</v>
      </c>
      <c r="EA22">
        <f t="shared" si="97"/>
        <v>45</v>
      </c>
      <c r="EB22">
        <f t="shared" si="82"/>
        <v>0</v>
      </c>
      <c r="EC22">
        <f t="shared" si="98"/>
        <v>45</v>
      </c>
      <c r="ED22">
        <f t="shared" si="83"/>
        <v>0</v>
      </c>
      <c r="EE22">
        <f t="shared" si="99"/>
        <v>40</v>
      </c>
      <c r="EF22">
        <f t="shared" si="84"/>
        <v>0</v>
      </c>
    </row>
    <row r="23" spans="1:136" x14ac:dyDescent="0.35">
      <c r="A23">
        <v>17</v>
      </c>
      <c r="B23">
        <f>modules!B23</f>
        <v>0</v>
      </c>
      <c r="C23">
        <f>modules!C23</f>
        <v>0</v>
      </c>
      <c r="E23" s="27">
        <f t="shared" si="8"/>
        <v>0</v>
      </c>
      <c r="F23" s="27">
        <f t="shared" si="9"/>
        <v>0</v>
      </c>
      <c r="G23" s="27">
        <f t="shared" si="10"/>
        <v>0</v>
      </c>
      <c r="H23" s="27">
        <f t="shared" si="11"/>
        <v>0</v>
      </c>
      <c r="I23" s="27">
        <f t="shared" si="12"/>
        <v>0</v>
      </c>
      <c r="J23" s="27">
        <f t="shared" si="13"/>
        <v>0</v>
      </c>
      <c r="L23" s="27">
        <f t="shared" si="14"/>
        <v>0</v>
      </c>
      <c r="M23" s="27">
        <f t="shared" si="15"/>
        <v>0</v>
      </c>
      <c r="N23" s="27">
        <f t="shared" si="16"/>
        <v>0</v>
      </c>
      <c r="O23" s="27">
        <f t="shared" si="17"/>
        <v>0</v>
      </c>
      <c r="P23" s="27">
        <f t="shared" si="18"/>
        <v>0</v>
      </c>
      <c r="Q23" s="27">
        <f t="shared" si="19"/>
        <v>0</v>
      </c>
      <c r="S23" s="27">
        <f t="shared" si="20"/>
        <v>0</v>
      </c>
      <c r="T23" s="27">
        <f t="shared" si="21"/>
        <v>0</v>
      </c>
      <c r="U23" s="27">
        <f t="shared" si="22"/>
        <v>0</v>
      </c>
      <c r="V23" s="27">
        <f t="shared" si="23"/>
        <v>0</v>
      </c>
      <c r="W23" s="27">
        <f t="shared" si="24"/>
        <v>0</v>
      </c>
      <c r="X23" s="27">
        <f t="shared" si="25"/>
        <v>0</v>
      </c>
      <c r="Z23" s="27">
        <f t="shared" si="26"/>
        <v>0</v>
      </c>
      <c r="AA23" s="27">
        <f t="shared" si="27"/>
        <v>0</v>
      </c>
      <c r="AB23" s="27">
        <f t="shared" si="28"/>
        <v>0</v>
      </c>
      <c r="AC23" s="27">
        <f t="shared" si="29"/>
        <v>0</v>
      </c>
      <c r="AD23" s="27">
        <f t="shared" si="30"/>
        <v>0</v>
      </c>
      <c r="AE23" s="27">
        <f t="shared" si="31"/>
        <v>0</v>
      </c>
      <c r="AG23" s="27">
        <f t="shared" si="32"/>
        <v>0</v>
      </c>
      <c r="AH23" s="27">
        <f t="shared" si="33"/>
        <v>0</v>
      </c>
      <c r="AI23" s="27">
        <f t="shared" si="34"/>
        <v>0</v>
      </c>
      <c r="AJ23" s="27">
        <f t="shared" si="35"/>
        <v>0</v>
      </c>
      <c r="AK23" s="27">
        <f t="shared" si="36"/>
        <v>0</v>
      </c>
      <c r="AL23" s="27">
        <f t="shared" si="37"/>
        <v>0</v>
      </c>
      <c r="AN23" s="27">
        <f t="shared" si="38"/>
        <v>0</v>
      </c>
      <c r="AO23" s="27">
        <f t="shared" si="39"/>
        <v>0</v>
      </c>
      <c r="AP23" s="27">
        <f t="shared" si="40"/>
        <v>0</v>
      </c>
      <c r="AQ23" s="27">
        <f t="shared" si="41"/>
        <v>0</v>
      </c>
      <c r="AR23" s="27">
        <f t="shared" si="42"/>
        <v>0</v>
      </c>
      <c r="AS23" s="27">
        <f t="shared" si="43"/>
        <v>0</v>
      </c>
      <c r="AT23" s="31"/>
      <c r="AU23" s="31">
        <f t="shared" si="44"/>
        <v>0</v>
      </c>
      <c r="AV23" s="31">
        <f t="shared" si="45"/>
        <v>0</v>
      </c>
      <c r="AW23" s="31">
        <f t="shared" si="46"/>
        <v>0</v>
      </c>
      <c r="AX23" s="31">
        <f t="shared" si="47"/>
        <v>0</v>
      </c>
      <c r="AY23" s="31">
        <f t="shared" si="48"/>
        <v>0</v>
      </c>
      <c r="AZ23" s="31">
        <f t="shared" si="49"/>
        <v>0</v>
      </c>
      <c r="BA23" s="31"/>
      <c r="BB23" s="31">
        <f t="shared" si="50"/>
        <v>0</v>
      </c>
      <c r="BC23" s="31">
        <f t="shared" si="51"/>
        <v>0</v>
      </c>
      <c r="BD23" s="31">
        <f t="shared" si="52"/>
        <v>0</v>
      </c>
      <c r="BE23" s="31">
        <f t="shared" si="53"/>
        <v>0</v>
      </c>
      <c r="BF23" s="31">
        <f t="shared" si="54"/>
        <v>0</v>
      </c>
      <c r="BG23" s="31">
        <f t="shared" si="55"/>
        <v>0</v>
      </c>
      <c r="BH23" s="31"/>
      <c r="BI23" s="31">
        <f t="shared" si="56"/>
        <v>0</v>
      </c>
      <c r="BJ23" s="31">
        <f t="shared" si="57"/>
        <v>0</v>
      </c>
      <c r="BK23" s="31">
        <f t="shared" si="58"/>
        <v>0</v>
      </c>
      <c r="BL23" s="31">
        <f t="shared" si="59"/>
        <v>0</v>
      </c>
      <c r="BM23" s="31">
        <f t="shared" si="60"/>
        <v>0</v>
      </c>
      <c r="BN23" s="31">
        <f t="shared" si="61"/>
        <v>0</v>
      </c>
      <c r="BO23" s="31"/>
      <c r="BP23" s="31">
        <f t="shared" si="62"/>
        <v>0</v>
      </c>
      <c r="BQ23" s="31">
        <f t="shared" si="63"/>
        <v>0</v>
      </c>
      <c r="BR23" s="31">
        <f t="shared" si="64"/>
        <v>0</v>
      </c>
      <c r="BS23" s="31">
        <f t="shared" si="65"/>
        <v>0</v>
      </c>
      <c r="BT23" s="31">
        <f t="shared" si="66"/>
        <v>0</v>
      </c>
      <c r="BU23" s="31">
        <f t="shared" si="67"/>
        <v>0</v>
      </c>
      <c r="BV23" s="31"/>
      <c r="BW23" s="31">
        <f t="shared" si="68"/>
        <v>0</v>
      </c>
      <c r="BX23" s="31">
        <f t="shared" si="69"/>
        <v>0</v>
      </c>
      <c r="BY23" s="31">
        <f t="shared" si="70"/>
        <v>0</v>
      </c>
      <c r="BZ23" s="31">
        <f t="shared" si="71"/>
        <v>0</v>
      </c>
      <c r="CA23" s="31">
        <f t="shared" si="72"/>
        <v>0</v>
      </c>
      <c r="CB23" s="31">
        <f t="shared" si="73"/>
        <v>0</v>
      </c>
      <c r="CC23" s="31"/>
      <c r="CD23" s="31">
        <f t="shared" si="74"/>
        <v>0</v>
      </c>
      <c r="CE23" s="31">
        <f t="shared" si="75"/>
        <v>0</v>
      </c>
      <c r="CF23" s="31">
        <f t="shared" si="76"/>
        <v>0</v>
      </c>
      <c r="CG23" s="31">
        <f t="shared" si="77"/>
        <v>0</v>
      </c>
      <c r="CH23" s="31">
        <f t="shared" si="78"/>
        <v>0</v>
      </c>
      <c r="CI23" s="31">
        <f t="shared" si="79"/>
        <v>0</v>
      </c>
      <c r="CK23" s="27">
        <f>IFERROR(IF(OR($B23=0,$CY23="Yes"),0,SUM(staff_students!E$40:E$43)/VLOOKUP('selections(hide)'!$A$4,'selections(hide)'!$D$18:$P$30,8,FALSE)),0)</f>
        <v>0</v>
      </c>
      <c r="CL23" s="27">
        <f>IFERROR(IF(OR($B23=0,$CY23="Yes"),0,SUM(staff_students!F$40:F$43)/VLOOKUP('selections(hide)'!$A$4,'selections(hide)'!$D$18:$P$30,8,FALSE)),0)</f>
        <v>0</v>
      </c>
      <c r="CM23" s="27">
        <f>IFERROR(IF(OR($B23=0,$CY23="Yes"),0,SUM(staff_students!G$40:G$43)/VLOOKUP('selections(hide)'!$A$4,'selections(hide)'!$D$18:$P$30,8,FALSE)),0)</f>
        <v>0</v>
      </c>
      <c r="CN23" s="27">
        <f>IFERROR(IF(OR($B23=0,$CY23="Yes"),0,SUM(staff_students!H$40:H$43)/VLOOKUP('selections(hide)'!$A$4,'selections(hide)'!$D$18:$P$30,8,FALSE)),0)</f>
        <v>0</v>
      </c>
      <c r="CO23" s="27">
        <f>IFERROR(IF(OR($B23=0,$CY23="Yes"),0,SUM(staff_students!I$40:I$43)/VLOOKUP('selections(hide)'!$A$4,'selections(hide)'!$D$18:$P$30,8,FALSE)),0)</f>
        <v>0</v>
      </c>
      <c r="CP23" s="27">
        <f>IFERROR(IF(OR($B23=0,$CY23="Yes"),0,SUM(staff_students!J$40:J$43)/VLOOKUP('selections(hide)'!$A$4,'selections(hide)'!$D$18:$P$30,8,FALSE)),0)</f>
        <v>0</v>
      </c>
      <c r="CQ23" s="27"/>
      <c r="CR23" s="27">
        <f t="shared" si="85"/>
        <v>0</v>
      </c>
      <c r="CS23" s="27">
        <f t="shared" si="80"/>
        <v>0</v>
      </c>
      <c r="CT23" s="27">
        <f t="shared" si="80"/>
        <v>0</v>
      </c>
      <c r="CU23" s="27">
        <f t="shared" si="80"/>
        <v>0</v>
      </c>
      <c r="CV23" s="27">
        <f t="shared" si="80"/>
        <v>0</v>
      </c>
      <c r="CW23" s="27">
        <f t="shared" si="80"/>
        <v>0</v>
      </c>
      <c r="CX23">
        <f>IF(modules!E23='selections(hide)'!$A$51,"Yes",IF(modules!E23&lt;&gt;0,"No",0))</f>
        <v>0</v>
      </c>
      <c r="CY23">
        <f>IF(modules!D23="optional","Yes",IF(modules!D23="main","No",0))</f>
        <v>0</v>
      </c>
      <c r="CZ23" t="str">
        <f t="shared" si="86"/>
        <v>OK</v>
      </c>
      <c r="DG23">
        <v>30</v>
      </c>
      <c r="DH23">
        <v>30</v>
      </c>
      <c r="DI23">
        <v>20</v>
      </c>
      <c r="DJ23">
        <v>20</v>
      </c>
      <c r="DK23">
        <v>20</v>
      </c>
      <c r="DL23">
        <v>20</v>
      </c>
      <c r="DM23" s="27">
        <f>modules!BV23</f>
        <v>0</v>
      </c>
      <c r="DN23">
        <f t="shared" si="87"/>
        <v>0</v>
      </c>
      <c r="DO23">
        <f t="shared" si="88"/>
        <v>0</v>
      </c>
      <c r="DP23">
        <f t="shared" si="89"/>
        <v>0</v>
      </c>
      <c r="DQ23">
        <f t="shared" si="90"/>
        <v>0</v>
      </c>
      <c r="DR23">
        <f t="shared" si="91"/>
        <v>0</v>
      </c>
      <c r="DS23">
        <f t="shared" si="92"/>
        <v>0</v>
      </c>
      <c r="DU23">
        <f t="shared" si="93"/>
        <v>0</v>
      </c>
      <c r="DV23">
        <f t="shared" si="94"/>
        <v>0</v>
      </c>
      <c r="DW23">
        <f t="shared" si="95"/>
        <v>0</v>
      </c>
      <c r="DX23">
        <f t="shared" si="94"/>
        <v>0</v>
      </c>
      <c r="DY23">
        <f t="shared" si="96"/>
        <v>0</v>
      </c>
      <c r="DZ23">
        <f t="shared" si="81"/>
        <v>0</v>
      </c>
      <c r="EA23">
        <f t="shared" si="97"/>
        <v>45</v>
      </c>
      <c r="EB23">
        <f t="shared" si="82"/>
        <v>0</v>
      </c>
      <c r="EC23">
        <f t="shared" si="98"/>
        <v>45</v>
      </c>
      <c r="ED23">
        <f t="shared" si="83"/>
        <v>0</v>
      </c>
      <c r="EE23">
        <f t="shared" si="99"/>
        <v>40</v>
      </c>
      <c r="EF23">
        <f t="shared" si="84"/>
        <v>0</v>
      </c>
    </row>
    <row r="24" spans="1:136" x14ac:dyDescent="0.35">
      <c r="A24">
        <v>18</v>
      </c>
      <c r="B24">
        <f>modules!B24</f>
        <v>0</v>
      </c>
      <c r="C24">
        <f>modules!C24</f>
        <v>0</v>
      </c>
      <c r="E24" s="27">
        <f t="shared" si="8"/>
        <v>0</v>
      </c>
      <c r="F24" s="27">
        <f t="shared" si="9"/>
        <v>0</v>
      </c>
      <c r="G24" s="27">
        <f t="shared" si="10"/>
        <v>0</v>
      </c>
      <c r="H24" s="27">
        <f t="shared" si="11"/>
        <v>0</v>
      </c>
      <c r="I24" s="27">
        <f t="shared" si="12"/>
        <v>0</v>
      </c>
      <c r="J24" s="27">
        <f t="shared" si="13"/>
        <v>0</v>
      </c>
      <c r="L24" s="27">
        <f t="shared" si="14"/>
        <v>0</v>
      </c>
      <c r="M24" s="27">
        <f t="shared" si="15"/>
        <v>0</v>
      </c>
      <c r="N24" s="27">
        <f t="shared" si="16"/>
        <v>0</v>
      </c>
      <c r="O24" s="27">
        <f t="shared" si="17"/>
        <v>0</v>
      </c>
      <c r="P24" s="27">
        <f t="shared" si="18"/>
        <v>0</v>
      </c>
      <c r="Q24" s="27">
        <f t="shared" si="19"/>
        <v>0</v>
      </c>
      <c r="S24" s="27">
        <f t="shared" si="20"/>
        <v>0</v>
      </c>
      <c r="T24" s="27">
        <f t="shared" si="21"/>
        <v>0</v>
      </c>
      <c r="U24" s="27">
        <f t="shared" si="22"/>
        <v>0</v>
      </c>
      <c r="V24" s="27">
        <f t="shared" si="23"/>
        <v>0</v>
      </c>
      <c r="W24" s="27">
        <f t="shared" si="24"/>
        <v>0</v>
      </c>
      <c r="X24" s="27">
        <f t="shared" si="25"/>
        <v>0</v>
      </c>
      <c r="Z24" s="27">
        <f t="shared" si="26"/>
        <v>0</v>
      </c>
      <c r="AA24" s="27">
        <f t="shared" si="27"/>
        <v>0</v>
      </c>
      <c r="AB24" s="27">
        <f t="shared" si="28"/>
        <v>0</v>
      </c>
      <c r="AC24" s="27">
        <f t="shared" si="29"/>
        <v>0</v>
      </c>
      <c r="AD24" s="27">
        <f t="shared" si="30"/>
        <v>0</v>
      </c>
      <c r="AE24" s="27">
        <f t="shared" si="31"/>
        <v>0</v>
      </c>
      <c r="AG24" s="27">
        <f t="shared" si="32"/>
        <v>0</v>
      </c>
      <c r="AH24" s="27">
        <f t="shared" si="33"/>
        <v>0</v>
      </c>
      <c r="AI24" s="27">
        <f t="shared" si="34"/>
        <v>0</v>
      </c>
      <c r="AJ24" s="27">
        <f t="shared" si="35"/>
        <v>0</v>
      </c>
      <c r="AK24" s="27">
        <f t="shared" si="36"/>
        <v>0</v>
      </c>
      <c r="AL24" s="27">
        <f t="shared" si="37"/>
        <v>0</v>
      </c>
      <c r="AN24" s="27">
        <f t="shared" si="38"/>
        <v>0</v>
      </c>
      <c r="AO24" s="27">
        <f t="shared" si="39"/>
        <v>0</v>
      </c>
      <c r="AP24" s="27">
        <f t="shared" si="40"/>
        <v>0</v>
      </c>
      <c r="AQ24" s="27">
        <f t="shared" si="41"/>
        <v>0</v>
      </c>
      <c r="AR24" s="27">
        <f t="shared" si="42"/>
        <v>0</v>
      </c>
      <c r="AS24" s="27">
        <f t="shared" si="43"/>
        <v>0</v>
      </c>
      <c r="AT24" s="31"/>
      <c r="AU24" s="31">
        <f t="shared" si="44"/>
        <v>0</v>
      </c>
      <c r="AV24" s="31">
        <f t="shared" si="45"/>
        <v>0</v>
      </c>
      <c r="AW24" s="31">
        <f t="shared" si="46"/>
        <v>0</v>
      </c>
      <c r="AX24" s="31">
        <f t="shared" si="47"/>
        <v>0</v>
      </c>
      <c r="AY24" s="31">
        <f t="shared" si="48"/>
        <v>0</v>
      </c>
      <c r="AZ24" s="31">
        <f t="shared" si="49"/>
        <v>0</v>
      </c>
      <c r="BA24" s="31"/>
      <c r="BB24" s="31">
        <f t="shared" si="50"/>
        <v>0</v>
      </c>
      <c r="BC24" s="31">
        <f t="shared" si="51"/>
        <v>0</v>
      </c>
      <c r="BD24" s="31">
        <f t="shared" si="52"/>
        <v>0</v>
      </c>
      <c r="BE24" s="31">
        <f t="shared" si="53"/>
        <v>0</v>
      </c>
      <c r="BF24" s="31">
        <f t="shared" si="54"/>
        <v>0</v>
      </c>
      <c r="BG24" s="31">
        <f t="shared" si="55"/>
        <v>0</v>
      </c>
      <c r="BH24" s="31"/>
      <c r="BI24" s="31">
        <f t="shared" si="56"/>
        <v>0</v>
      </c>
      <c r="BJ24" s="31">
        <f t="shared" si="57"/>
        <v>0</v>
      </c>
      <c r="BK24" s="31">
        <f t="shared" si="58"/>
        <v>0</v>
      </c>
      <c r="BL24" s="31">
        <f t="shared" si="59"/>
        <v>0</v>
      </c>
      <c r="BM24" s="31">
        <f t="shared" si="60"/>
        <v>0</v>
      </c>
      <c r="BN24" s="31">
        <f t="shared" si="61"/>
        <v>0</v>
      </c>
      <c r="BO24" s="31"/>
      <c r="BP24" s="31">
        <f t="shared" si="62"/>
        <v>0</v>
      </c>
      <c r="BQ24" s="31">
        <f t="shared" si="63"/>
        <v>0</v>
      </c>
      <c r="BR24" s="31">
        <f t="shared" si="64"/>
        <v>0</v>
      </c>
      <c r="BS24" s="31">
        <f t="shared" si="65"/>
        <v>0</v>
      </c>
      <c r="BT24" s="31">
        <f t="shared" si="66"/>
        <v>0</v>
      </c>
      <c r="BU24" s="31">
        <f t="shared" si="67"/>
        <v>0</v>
      </c>
      <c r="BV24" s="31"/>
      <c r="BW24" s="31">
        <f t="shared" si="68"/>
        <v>0</v>
      </c>
      <c r="BX24" s="31">
        <f t="shared" si="69"/>
        <v>0</v>
      </c>
      <c r="BY24" s="31">
        <f t="shared" si="70"/>
        <v>0</v>
      </c>
      <c r="BZ24" s="31">
        <f t="shared" si="71"/>
        <v>0</v>
      </c>
      <c r="CA24" s="31">
        <f t="shared" si="72"/>
        <v>0</v>
      </c>
      <c r="CB24" s="31">
        <f t="shared" si="73"/>
        <v>0</v>
      </c>
      <c r="CC24" s="31"/>
      <c r="CD24" s="31">
        <f t="shared" si="74"/>
        <v>0</v>
      </c>
      <c r="CE24" s="31">
        <f t="shared" si="75"/>
        <v>0</v>
      </c>
      <c r="CF24" s="31">
        <f t="shared" si="76"/>
        <v>0</v>
      </c>
      <c r="CG24" s="31">
        <f t="shared" si="77"/>
        <v>0</v>
      </c>
      <c r="CH24" s="31">
        <f t="shared" si="78"/>
        <v>0</v>
      </c>
      <c r="CI24" s="31">
        <f t="shared" si="79"/>
        <v>0</v>
      </c>
      <c r="CK24" s="27">
        <f>IFERROR(IF(OR($B24=0,$CY24="Yes"),0,SUM(staff_students!E$40:E$43)/VLOOKUP('selections(hide)'!$A$4,'selections(hide)'!$D$18:$P$30,8,FALSE)),0)</f>
        <v>0</v>
      </c>
      <c r="CL24" s="27">
        <f>IFERROR(IF(OR($B24=0,$CY24="Yes"),0,SUM(staff_students!F$40:F$43)/VLOOKUP('selections(hide)'!$A$4,'selections(hide)'!$D$18:$P$30,8,FALSE)),0)</f>
        <v>0</v>
      </c>
      <c r="CM24" s="27">
        <f>IFERROR(IF(OR($B24=0,$CY24="Yes"),0,SUM(staff_students!G$40:G$43)/VLOOKUP('selections(hide)'!$A$4,'selections(hide)'!$D$18:$P$30,8,FALSE)),0)</f>
        <v>0</v>
      </c>
      <c r="CN24" s="27">
        <f>IFERROR(IF(OR($B24=0,$CY24="Yes"),0,SUM(staff_students!H$40:H$43)/VLOOKUP('selections(hide)'!$A$4,'selections(hide)'!$D$18:$P$30,8,FALSE)),0)</f>
        <v>0</v>
      </c>
      <c r="CO24" s="27">
        <f>IFERROR(IF(OR($B24=0,$CY24="Yes"),0,SUM(staff_students!I$40:I$43)/VLOOKUP('selections(hide)'!$A$4,'selections(hide)'!$D$18:$P$30,8,FALSE)),0)</f>
        <v>0</v>
      </c>
      <c r="CP24" s="27">
        <f>IFERROR(IF(OR($B24=0,$CY24="Yes"),0,SUM(staff_students!J$40:J$43)/VLOOKUP('selections(hide)'!$A$4,'selections(hide)'!$D$18:$P$30,8,FALSE)),0)</f>
        <v>0</v>
      </c>
      <c r="CQ24" s="27"/>
      <c r="CR24" s="27">
        <f t="shared" si="85"/>
        <v>0</v>
      </c>
      <c r="CS24" s="27">
        <f t="shared" ref="CS24:CS67" si="100">IFERROR(IF($C$1="Yes",CL24,IF(OR($CY24="Yes",$CY24=0),0,IF($C24&lt;=CS$5,CL$69/VLOOKUP(CS$5,$CJ$83:$CP$88,2,FALSE),IF($C24&gt;CS$5,0,CL24)))),0)</f>
        <v>0</v>
      </c>
      <c r="CT24" s="27">
        <f t="shared" ref="CT24:CT67" si="101">IFERROR(IF($C$1="Yes",CM24,IF(OR($CY24="Yes",$CY24=0),0,IF($C24&lt;=CT$5,CM$69/VLOOKUP(CT$5,$CJ$83:$CP$88,2,FALSE),IF($C24&gt;CT$5,0,CM24)))),0)</f>
        <v>0</v>
      </c>
      <c r="CU24" s="27">
        <f t="shared" ref="CU24:CU67" si="102">IFERROR(IF($C$1="Yes",CN24,IF(OR($CY24="Yes",$CY24=0),0,IF($C24&lt;=CU$5,CN$69/VLOOKUP(CU$5,$CJ$83:$CP$88,2,FALSE),IF($C24&gt;CU$5,0,CN24)))),0)</f>
        <v>0</v>
      </c>
      <c r="CV24" s="27">
        <f t="shared" ref="CV24:CV67" si="103">IFERROR(IF($C$1="Yes",CO24,IF(OR($CY24="Yes",$CY24=0),0,IF($C24&lt;=CV$5,CO$69/VLOOKUP(CV$5,$CJ$83:$CP$88,2,FALSE),IF($C24&gt;CV$5,0,CO24)))),0)</f>
        <v>0</v>
      </c>
      <c r="CW24" s="27">
        <f t="shared" ref="CW24:CW67" si="104">IFERROR(IF($C$1="Yes",CP24,IF(OR($CY24="Yes",$CY24=0),0,IF($C24&lt;=CW$5,CP$69/VLOOKUP(CW$5,$CJ$83:$CP$88,2,FALSE),IF($C24&gt;CW$5,0,CP24)))),0)</f>
        <v>0</v>
      </c>
      <c r="CX24">
        <f>IF(modules!E24='selections(hide)'!$A$51,"Yes",IF(modules!E24&lt;&gt;0,"No",0))</f>
        <v>0</v>
      </c>
      <c r="CY24">
        <f>IF(modules!D24="optional","Yes",IF(modules!D24="main","No",0))</f>
        <v>0</v>
      </c>
      <c r="CZ24" t="str">
        <f t="shared" si="86"/>
        <v>OK</v>
      </c>
      <c r="DI24">
        <v>30</v>
      </c>
      <c r="DJ24">
        <v>30</v>
      </c>
      <c r="DK24">
        <v>20</v>
      </c>
      <c r="DL24">
        <v>20</v>
      </c>
      <c r="DM24" s="27">
        <f>modules!BV24</f>
        <v>0</v>
      </c>
      <c r="DN24">
        <f t="shared" si="87"/>
        <v>0</v>
      </c>
      <c r="DO24">
        <f t="shared" si="88"/>
        <v>0</v>
      </c>
      <c r="DP24">
        <f t="shared" si="89"/>
        <v>0</v>
      </c>
      <c r="DQ24">
        <f t="shared" si="90"/>
        <v>0</v>
      </c>
      <c r="DR24">
        <f t="shared" si="91"/>
        <v>0</v>
      </c>
      <c r="DS24">
        <f t="shared" si="92"/>
        <v>0</v>
      </c>
      <c r="DU24">
        <f t="shared" si="93"/>
        <v>0</v>
      </c>
      <c r="DV24">
        <f t="shared" si="94"/>
        <v>0</v>
      </c>
      <c r="DW24">
        <f t="shared" si="95"/>
        <v>0</v>
      </c>
      <c r="DX24">
        <f t="shared" si="94"/>
        <v>0</v>
      </c>
      <c r="DY24">
        <f t="shared" si="96"/>
        <v>0</v>
      </c>
      <c r="DZ24">
        <f t="shared" si="81"/>
        <v>0</v>
      </c>
      <c r="EA24">
        <f t="shared" si="97"/>
        <v>0</v>
      </c>
      <c r="EB24">
        <f t="shared" si="82"/>
        <v>0</v>
      </c>
      <c r="EC24">
        <f t="shared" si="98"/>
        <v>45</v>
      </c>
      <c r="ED24">
        <f t="shared" si="83"/>
        <v>0</v>
      </c>
      <c r="EE24">
        <f t="shared" si="99"/>
        <v>45</v>
      </c>
      <c r="EF24">
        <f t="shared" si="84"/>
        <v>0</v>
      </c>
    </row>
    <row r="25" spans="1:136" x14ac:dyDescent="0.35">
      <c r="A25">
        <v>19</v>
      </c>
      <c r="B25">
        <f>modules!B25</f>
        <v>0</v>
      </c>
      <c r="C25">
        <f>modules!C25</f>
        <v>0</v>
      </c>
      <c r="E25" s="27">
        <f t="shared" si="8"/>
        <v>0</v>
      </c>
      <c r="F25" s="27">
        <f t="shared" si="9"/>
        <v>0</v>
      </c>
      <c r="G25" s="27">
        <f t="shared" si="10"/>
        <v>0</v>
      </c>
      <c r="H25" s="27">
        <f t="shared" si="11"/>
        <v>0</v>
      </c>
      <c r="I25" s="27">
        <f t="shared" si="12"/>
        <v>0</v>
      </c>
      <c r="J25" s="27">
        <f t="shared" si="13"/>
        <v>0</v>
      </c>
      <c r="L25" s="27">
        <f t="shared" si="14"/>
        <v>0</v>
      </c>
      <c r="M25" s="27">
        <f t="shared" si="15"/>
        <v>0</v>
      </c>
      <c r="N25" s="27">
        <f t="shared" si="16"/>
        <v>0</v>
      </c>
      <c r="O25" s="27">
        <f t="shared" si="17"/>
        <v>0</v>
      </c>
      <c r="P25" s="27">
        <f t="shared" si="18"/>
        <v>0</v>
      </c>
      <c r="Q25" s="27">
        <f t="shared" si="19"/>
        <v>0</v>
      </c>
      <c r="S25" s="27">
        <f t="shared" si="20"/>
        <v>0</v>
      </c>
      <c r="T25" s="27">
        <f t="shared" si="21"/>
        <v>0</v>
      </c>
      <c r="U25" s="27">
        <f t="shared" si="22"/>
        <v>0</v>
      </c>
      <c r="V25" s="27">
        <f t="shared" si="23"/>
        <v>0</v>
      </c>
      <c r="W25" s="27">
        <f t="shared" si="24"/>
        <v>0</v>
      </c>
      <c r="X25" s="27">
        <f t="shared" si="25"/>
        <v>0</v>
      </c>
      <c r="Z25" s="27">
        <f t="shared" si="26"/>
        <v>0</v>
      </c>
      <c r="AA25" s="27">
        <f t="shared" si="27"/>
        <v>0</v>
      </c>
      <c r="AB25" s="27">
        <f t="shared" si="28"/>
        <v>0</v>
      </c>
      <c r="AC25" s="27">
        <f t="shared" si="29"/>
        <v>0</v>
      </c>
      <c r="AD25" s="27">
        <f t="shared" si="30"/>
        <v>0</v>
      </c>
      <c r="AE25" s="27">
        <f t="shared" si="31"/>
        <v>0</v>
      </c>
      <c r="AG25" s="27">
        <f t="shared" si="32"/>
        <v>0</v>
      </c>
      <c r="AH25" s="27">
        <f t="shared" si="33"/>
        <v>0</v>
      </c>
      <c r="AI25" s="27">
        <f t="shared" si="34"/>
        <v>0</v>
      </c>
      <c r="AJ25" s="27">
        <f t="shared" si="35"/>
        <v>0</v>
      </c>
      <c r="AK25" s="27">
        <f t="shared" si="36"/>
        <v>0</v>
      </c>
      <c r="AL25" s="27">
        <f t="shared" si="37"/>
        <v>0</v>
      </c>
      <c r="AN25" s="27">
        <f t="shared" si="38"/>
        <v>0</v>
      </c>
      <c r="AO25" s="27">
        <f t="shared" si="39"/>
        <v>0</v>
      </c>
      <c r="AP25" s="27">
        <f t="shared" si="40"/>
        <v>0</v>
      </c>
      <c r="AQ25" s="27">
        <f t="shared" si="41"/>
        <v>0</v>
      </c>
      <c r="AR25" s="27">
        <f t="shared" si="42"/>
        <v>0</v>
      </c>
      <c r="AS25" s="27">
        <f t="shared" si="43"/>
        <v>0</v>
      </c>
      <c r="AT25" s="31"/>
      <c r="AU25" s="31">
        <f t="shared" si="44"/>
        <v>0</v>
      </c>
      <c r="AV25" s="31">
        <f t="shared" si="45"/>
        <v>0</v>
      </c>
      <c r="AW25" s="31">
        <f t="shared" si="46"/>
        <v>0</v>
      </c>
      <c r="AX25" s="31">
        <f t="shared" si="47"/>
        <v>0</v>
      </c>
      <c r="AY25" s="31">
        <f t="shared" si="48"/>
        <v>0</v>
      </c>
      <c r="AZ25" s="31">
        <f t="shared" si="49"/>
        <v>0</v>
      </c>
      <c r="BA25" s="31"/>
      <c r="BB25" s="31">
        <f t="shared" si="50"/>
        <v>0</v>
      </c>
      <c r="BC25" s="31">
        <f t="shared" si="51"/>
        <v>0</v>
      </c>
      <c r="BD25" s="31">
        <f t="shared" si="52"/>
        <v>0</v>
      </c>
      <c r="BE25" s="31">
        <f t="shared" si="53"/>
        <v>0</v>
      </c>
      <c r="BF25" s="31">
        <f t="shared" si="54"/>
        <v>0</v>
      </c>
      <c r="BG25" s="31">
        <f t="shared" si="55"/>
        <v>0</v>
      </c>
      <c r="BH25" s="31"/>
      <c r="BI25" s="31">
        <f t="shared" si="56"/>
        <v>0</v>
      </c>
      <c r="BJ25" s="31">
        <f t="shared" si="57"/>
        <v>0</v>
      </c>
      <c r="BK25" s="31">
        <f t="shared" si="58"/>
        <v>0</v>
      </c>
      <c r="BL25" s="31">
        <f t="shared" si="59"/>
        <v>0</v>
      </c>
      <c r="BM25" s="31">
        <f t="shared" si="60"/>
        <v>0</v>
      </c>
      <c r="BN25" s="31">
        <f t="shared" si="61"/>
        <v>0</v>
      </c>
      <c r="BO25" s="31"/>
      <c r="BP25" s="31">
        <f t="shared" si="62"/>
        <v>0</v>
      </c>
      <c r="BQ25" s="31">
        <f t="shared" si="63"/>
        <v>0</v>
      </c>
      <c r="BR25" s="31">
        <f t="shared" si="64"/>
        <v>0</v>
      </c>
      <c r="BS25" s="31">
        <f t="shared" si="65"/>
        <v>0</v>
      </c>
      <c r="BT25" s="31">
        <f t="shared" si="66"/>
        <v>0</v>
      </c>
      <c r="BU25" s="31">
        <f t="shared" si="67"/>
        <v>0</v>
      </c>
      <c r="BV25" s="31"/>
      <c r="BW25" s="31">
        <f t="shared" si="68"/>
        <v>0</v>
      </c>
      <c r="BX25" s="31">
        <f t="shared" si="69"/>
        <v>0</v>
      </c>
      <c r="BY25" s="31">
        <f t="shared" si="70"/>
        <v>0</v>
      </c>
      <c r="BZ25" s="31">
        <f t="shared" si="71"/>
        <v>0</v>
      </c>
      <c r="CA25" s="31">
        <f t="shared" si="72"/>
        <v>0</v>
      </c>
      <c r="CB25" s="31">
        <f t="shared" si="73"/>
        <v>0</v>
      </c>
      <c r="CC25" s="31"/>
      <c r="CD25" s="31">
        <f t="shared" si="74"/>
        <v>0</v>
      </c>
      <c r="CE25" s="31">
        <f t="shared" si="75"/>
        <v>0</v>
      </c>
      <c r="CF25" s="31">
        <f t="shared" si="76"/>
        <v>0</v>
      </c>
      <c r="CG25" s="31">
        <f t="shared" si="77"/>
        <v>0</v>
      </c>
      <c r="CH25" s="31">
        <f t="shared" si="78"/>
        <v>0</v>
      </c>
      <c r="CI25" s="31">
        <f t="shared" si="79"/>
        <v>0</v>
      </c>
      <c r="CK25" s="27">
        <f>IFERROR(IF(OR($B25=0,$CY25="Yes"),0,SUM(staff_students!E$40:E$43)/VLOOKUP('selections(hide)'!$A$4,'selections(hide)'!$D$18:$P$30,8,FALSE)),0)</f>
        <v>0</v>
      </c>
      <c r="CL25" s="27">
        <f>IFERROR(IF(OR($B25=0,$CY25="Yes"),0,SUM(staff_students!F$40:F$43)/VLOOKUP('selections(hide)'!$A$4,'selections(hide)'!$D$18:$P$30,8,FALSE)),0)</f>
        <v>0</v>
      </c>
      <c r="CM25" s="27">
        <f>IFERROR(IF(OR($B25=0,$CY25="Yes"),0,SUM(staff_students!G$40:G$43)/VLOOKUP('selections(hide)'!$A$4,'selections(hide)'!$D$18:$P$30,8,FALSE)),0)</f>
        <v>0</v>
      </c>
      <c r="CN25" s="27">
        <f>IFERROR(IF(OR($B25=0,$CY25="Yes"),0,SUM(staff_students!H$40:H$43)/VLOOKUP('selections(hide)'!$A$4,'selections(hide)'!$D$18:$P$30,8,FALSE)),0)</f>
        <v>0</v>
      </c>
      <c r="CO25" s="27">
        <f>IFERROR(IF(OR($B25=0,$CY25="Yes"),0,SUM(staff_students!I$40:I$43)/VLOOKUP('selections(hide)'!$A$4,'selections(hide)'!$D$18:$P$30,8,FALSE)),0)</f>
        <v>0</v>
      </c>
      <c r="CP25" s="27">
        <f>IFERROR(IF(OR($B25=0,$CY25="Yes"),0,SUM(staff_students!J$40:J$43)/VLOOKUP('selections(hide)'!$A$4,'selections(hide)'!$D$18:$P$30,8,FALSE)),0)</f>
        <v>0</v>
      </c>
      <c r="CQ25" s="27"/>
      <c r="CR25" s="27">
        <f t="shared" si="85"/>
        <v>0</v>
      </c>
      <c r="CS25" s="27">
        <f t="shared" si="100"/>
        <v>0</v>
      </c>
      <c r="CT25" s="27">
        <f t="shared" si="101"/>
        <v>0</v>
      </c>
      <c r="CU25" s="27">
        <f t="shared" si="102"/>
        <v>0</v>
      </c>
      <c r="CV25" s="27">
        <f t="shared" si="103"/>
        <v>0</v>
      </c>
      <c r="CW25" s="27">
        <f t="shared" si="104"/>
        <v>0</v>
      </c>
      <c r="CX25">
        <f>IF(modules!E25='selections(hide)'!$A$51,"Yes",IF(modules!E25&lt;&gt;0,"No",0))</f>
        <v>0</v>
      </c>
      <c r="CY25">
        <f>IF(modules!D25="optional","Yes",IF(modules!D25="main","No",0))</f>
        <v>0</v>
      </c>
      <c r="CZ25" t="str">
        <f t="shared" si="86"/>
        <v>OK</v>
      </c>
      <c r="DI25">
        <v>30</v>
      </c>
      <c r="DJ25">
        <v>30</v>
      </c>
      <c r="DK25">
        <v>20</v>
      </c>
      <c r="DL25">
        <v>20</v>
      </c>
      <c r="DM25" s="27">
        <f>modules!BV25</f>
        <v>0</v>
      </c>
      <c r="DN25">
        <f t="shared" si="87"/>
        <v>0</v>
      </c>
      <c r="DO25">
        <f t="shared" si="88"/>
        <v>0</v>
      </c>
      <c r="DP25">
        <f t="shared" si="89"/>
        <v>0</v>
      </c>
      <c r="DQ25">
        <f t="shared" si="90"/>
        <v>0</v>
      </c>
      <c r="DR25">
        <f t="shared" si="91"/>
        <v>0</v>
      </c>
      <c r="DS25">
        <f t="shared" si="92"/>
        <v>0</v>
      </c>
      <c r="DU25">
        <f t="shared" si="93"/>
        <v>0</v>
      </c>
      <c r="DV25">
        <f t="shared" si="94"/>
        <v>0</v>
      </c>
      <c r="DW25">
        <f t="shared" si="95"/>
        <v>0</v>
      </c>
      <c r="DX25">
        <f t="shared" si="94"/>
        <v>0</v>
      </c>
      <c r="DY25">
        <f t="shared" si="96"/>
        <v>0</v>
      </c>
      <c r="DZ25">
        <f t="shared" si="81"/>
        <v>0</v>
      </c>
      <c r="EA25">
        <f t="shared" si="97"/>
        <v>0</v>
      </c>
      <c r="EB25">
        <f t="shared" si="82"/>
        <v>0</v>
      </c>
      <c r="EC25">
        <f t="shared" si="98"/>
        <v>45</v>
      </c>
      <c r="ED25">
        <f t="shared" si="83"/>
        <v>0</v>
      </c>
      <c r="EE25">
        <f t="shared" si="99"/>
        <v>45</v>
      </c>
      <c r="EF25">
        <f t="shared" si="84"/>
        <v>0</v>
      </c>
    </row>
    <row r="26" spans="1:136" x14ac:dyDescent="0.35">
      <c r="A26">
        <v>20</v>
      </c>
      <c r="B26">
        <f>modules!B26</f>
        <v>0</v>
      </c>
      <c r="C26">
        <f>modules!C26</f>
        <v>0</v>
      </c>
      <c r="E26" s="27">
        <f t="shared" si="8"/>
        <v>0</v>
      </c>
      <c r="F26" s="27">
        <f t="shared" si="9"/>
        <v>0</v>
      </c>
      <c r="G26" s="27">
        <f t="shared" si="10"/>
        <v>0</v>
      </c>
      <c r="H26" s="27">
        <f t="shared" si="11"/>
        <v>0</v>
      </c>
      <c r="I26" s="27">
        <f t="shared" si="12"/>
        <v>0</v>
      </c>
      <c r="J26" s="27">
        <f t="shared" si="13"/>
        <v>0</v>
      </c>
      <c r="L26" s="27">
        <f t="shared" si="14"/>
        <v>0</v>
      </c>
      <c r="M26" s="27">
        <f t="shared" si="15"/>
        <v>0</v>
      </c>
      <c r="N26" s="27">
        <f t="shared" si="16"/>
        <v>0</v>
      </c>
      <c r="O26" s="27">
        <f t="shared" si="17"/>
        <v>0</v>
      </c>
      <c r="P26" s="27">
        <f t="shared" si="18"/>
        <v>0</v>
      </c>
      <c r="Q26" s="27">
        <f t="shared" si="19"/>
        <v>0</v>
      </c>
      <c r="S26" s="27">
        <f t="shared" si="20"/>
        <v>0</v>
      </c>
      <c r="T26" s="27">
        <f t="shared" si="21"/>
        <v>0</v>
      </c>
      <c r="U26" s="27">
        <f t="shared" si="22"/>
        <v>0</v>
      </c>
      <c r="V26" s="27">
        <f t="shared" si="23"/>
        <v>0</v>
      </c>
      <c r="W26" s="27">
        <f t="shared" si="24"/>
        <v>0</v>
      </c>
      <c r="X26" s="27">
        <f t="shared" si="25"/>
        <v>0</v>
      </c>
      <c r="Z26" s="27">
        <f t="shared" si="26"/>
        <v>0</v>
      </c>
      <c r="AA26" s="27">
        <f t="shared" si="27"/>
        <v>0</v>
      </c>
      <c r="AB26" s="27">
        <f t="shared" si="28"/>
        <v>0</v>
      </c>
      <c r="AC26" s="27">
        <f t="shared" si="29"/>
        <v>0</v>
      </c>
      <c r="AD26" s="27">
        <f t="shared" si="30"/>
        <v>0</v>
      </c>
      <c r="AE26" s="27">
        <f t="shared" si="31"/>
        <v>0</v>
      </c>
      <c r="AG26" s="27">
        <f t="shared" si="32"/>
        <v>0</v>
      </c>
      <c r="AH26" s="27">
        <f t="shared" si="33"/>
        <v>0</v>
      </c>
      <c r="AI26" s="27">
        <f t="shared" si="34"/>
        <v>0</v>
      </c>
      <c r="AJ26" s="27">
        <f t="shared" si="35"/>
        <v>0</v>
      </c>
      <c r="AK26" s="27">
        <f t="shared" si="36"/>
        <v>0</v>
      </c>
      <c r="AL26" s="27">
        <f t="shared" si="37"/>
        <v>0</v>
      </c>
      <c r="AN26" s="27">
        <f t="shared" si="38"/>
        <v>0</v>
      </c>
      <c r="AO26" s="27">
        <f t="shared" si="39"/>
        <v>0</v>
      </c>
      <c r="AP26" s="27">
        <f t="shared" si="40"/>
        <v>0</v>
      </c>
      <c r="AQ26" s="27">
        <f t="shared" si="41"/>
        <v>0</v>
      </c>
      <c r="AR26" s="27">
        <f t="shared" si="42"/>
        <v>0</v>
      </c>
      <c r="AS26" s="27">
        <f t="shared" si="43"/>
        <v>0</v>
      </c>
      <c r="AT26" s="31"/>
      <c r="AU26" s="31">
        <f t="shared" si="44"/>
        <v>0</v>
      </c>
      <c r="AV26" s="31">
        <f t="shared" si="45"/>
        <v>0</v>
      </c>
      <c r="AW26" s="31">
        <f t="shared" si="46"/>
        <v>0</v>
      </c>
      <c r="AX26" s="31">
        <f t="shared" si="47"/>
        <v>0</v>
      </c>
      <c r="AY26" s="31">
        <f t="shared" si="48"/>
        <v>0</v>
      </c>
      <c r="AZ26" s="31">
        <f t="shared" si="49"/>
        <v>0</v>
      </c>
      <c r="BA26" s="31"/>
      <c r="BB26" s="31">
        <f t="shared" si="50"/>
        <v>0</v>
      </c>
      <c r="BC26" s="31">
        <f t="shared" si="51"/>
        <v>0</v>
      </c>
      <c r="BD26" s="31">
        <f t="shared" si="52"/>
        <v>0</v>
      </c>
      <c r="BE26" s="31">
        <f t="shared" si="53"/>
        <v>0</v>
      </c>
      <c r="BF26" s="31">
        <f t="shared" si="54"/>
        <v>0</v>
      </c>
      <c r="BG26" s="31">
        <f t="shared" si="55"/>
        <v>0</v>
      </c>
      <c r="BH26" s="31"/>
      <c r="BI26" s="31">
        <f t="shared" si="56"/>
        <v>0</v>
      </c>
      <c r="BJ26" s="31">
        <f t="shared" si="57"/>
        <v>0</v>
      </c>
      <c r="BK26" s="31">
        <f t="shared" si="58"/>
        <v>0</v>
      </c>
      <c r="BL26" s="31">
        <f t="shared" si="59"/>
        <v>0</v>
      </c>
      <c r="BM26" s="31">
        <f t="shared" si="60"/>
        <v>0</v>
      </c>
      <c r="BN26" s="31">
        <f t="shared" si="61"/>
        <v>0</v>
      </c>
      <c r="BO26" s="31"/>
      <c r="BP26" s="31">
        <f t="shared" si="62"/>
        <v>0</v>
      </c>
      <c r="BQ26" s="31">
        <f t="shared" si="63"/>
        <v>0</v>
      </c>
      <c r="BR26" s="31">
        <f t="shared" si="64"/>
        <v>0</v>
      </c>
      <c r="BS26" s="31">
        <f t="shared" si="65"/>
        <v>0</v>
      </c>
      <c r="BT26" s="31">
        <f t="shared" si="66"/>
        <v>0</v>
      </c>
      <c r="BU26" s="31">
        <f t="shared" si="67"/>
        <v>0</v>
      </c>
      <c r="BV26" s="31"/>
      <c r="BW26" s="31">
        <f t="shared" si="68"/>
        <v>0</v>
      </c>
      <c r="BX26" s="31">
        <f t="shared" si="69"/>
        <v>0</v>
      </c>
      <c r="BY26" s="31">
        <f t="shared" si="70"/>
        <v>0</v>
      </c>
      <c r="BZ26" s="31">
        <f t="shared" si="71"/>
        <v>0</v>
      </c>
      <c r="CA26" s="31">
        <f t="shared" si="72"/>
        <v>0</v>
      </c>
      <c r="CB26" s="31">
        <f t="shared" si="73"/>
        <v>0</v>
      </c>
      <c r="CC26" s="31"/>
      <c r="CD26" s="31">
        <f t="shared" si="74"/>
        <v>0</v>
      </c>
      <c r="CE26" s="31">
        <f t="shared" si="75"/>
        <v>0</v>
      </c>
      <c r="CF26" s="31">
        <f t="shared" si="76"/>
        <v>0</v>
      </c>
      <c r="CG26" s="31">
        <f t="shared" si="77"/>
        <v>0</v>
      </c>
      <c r="CH26" s="31">
        <f t="shared" si="78"/>
        <v>0</v>
      </c>
      <c r="CI26" s="31">
        <f t="shared" si="79"/>
        <v>0</v>
      </c>
      <c r="CK26" s="27">
        <f>IFERROR(IF(OR($B26=0,$CY26="Yes"),0,SUM(staff_students!E$40:E$43)/VLOOKUP('selections(hide)'!$A$4,'selections(hide)'!$D$18:$P$30,8,FALSE)),0)</f>
        <v>0</v>
      </c>
      <c r="CL26" s="27">
        <f>IFERROR(IF(OR($B26=0,$CY26="Yes"),0,SUM(staff_students!F$40:F$43)/VLOOKUP('selections(hide)'!$A$4,'selections(hide)'!$D$18:$P$30,8,FALSE)),0)</f>
        <v>0</v>
      </c>
      <c r="CM26" s="27">
        <f>IFERROR(IF(OR($B26=0,$CY26="Yes"),0,SUM(staff_students!G$40:G$43)/VLOOKUP('selections(hide)'!$A$4,'selections(hide)'!$D$18:$P$30,8,FALSE)),0)</f>
        <v>0</v>
      </c>
      <c r="CN26" s="27">
        <f>IFERROR(IF(OR($B26=0,$CY26="Yes"),0,SUM(staff_students!H$40:H$43)/VLOOKUP('selections(hide)'!$A$4,'selections(hide)'!$D$18:$P$30,8,FALSE)),0)</f>
        <v>0</v>
      </c>
      <c r="CO26" s="27">
        <f>IFERROR(IF(OR($B26=0,$CY26="Yes"),0,SUM(staff_students!I$40:I$43)/VLOOKUP('selections(hide)'!$A$4,'selections(hide)'!$D$18:$P$30,8,FALSE)),0)</f>
        <v>0</v>
      </c>
      <c r="CP26" s="27">
        <f>IFERROR(IF(OR($B26=0,$CY26="Yes"),0,SUM(staff_students!J$40:J$43)/VLOOKUP('selections(hide)'!$A$4,'selections(hide)'!$D$18:$P$30,8,FALSE)),0)</f>
        <v>0</v>
      </c>
      <c r="CQ26" s="27"/>
      <c r="CR26" s="27">
        <f t="shared" si="85"/>
        <v>0</v>
      </c>
      <c r="CS26" s="27">
        <f t="shared" si="100"/>
        <v>0</v>
      </c>
      <c r="CT26" s="27">
        <f t="shared" si="101"/>
        <v>0</v>
      </c>
      <c r="CU26" s="27">
        <f t="shared" si="102"/>
        <v>0</v>
      </c>
      <c r="CV26" s="27">
        <f t="shared" si="103"/>
        <v>0</v>
      </c>
      <c r="CW26" s="27">
        <f t="shared" si="104"/>
        <v>0</v>
      </c>
      <c r="CX26">
        <f>IF(modules!E26='selections(hide)'!$A$51,"Yes",IF(modules!E26&lt;&gt;0,"No",0))</f>
        <v>0</v>
      </c>
      <c r="CY26">
        <f>IF(modules!D26="optional","Yes",IF(modules!D26="main","No",0))</f>
        <v>0</v>
      </c>
      <c r="CZ26" t="str">
        <f t="shared" si="86"/>
        <v>OK</v>
      </c>
      <c r="DI26">
        <v>30</v>
      </c>
      <c r="DJ26">
        <v>30</v>
      </c>
      <c r="DK26">
        <v>20</v>
      </c>
      <c r="DL26">
        <v>20</v>
      </c>
      <c r="DM26" s="27">
        <f>modules!BV26</f>
        <v>0</v>
      </c>
      <c r="DN26">
        <f t="shared" si="87"/>
        <v>0</v>
      </c>
      <c r="DO26">
        <f t="shared" si="88"/>
        <v>0</v>
      </c>
      <c r="DP26">
        <f t="shared" si="89"/>
        <v>0</v>
      </c>
      <c r="DQ26">
        <f t="shared" si="90"/>
        <v>0</v>
      </c>
      <c r="DR26">
        <f t="shared" si="91"/>
        <v>0</v>
      </c>
      <c r="DS26">
        <f t="shared" si="92"/>
        <v>0</v>
      </c>
      <c r="DU26">
        <f t="shared" si="93"/>
        <v>0</v>
      </c>
      <c r="DV26">
        <f t="shared" si="94"/>
        <v>0</v>
      </c>
      <c r="DW26">
        <f t="shared" si="95"/>
        <v>0</v>
      </c>
      <c r="DX26">
        <f t="shared" si="94"/>
        <v>0</v>
      </c>
      <c r="DY26">
        <f t="shared" si="96"/>
        <v>0</v>
      </c>
      <c r="DZ26">
        <f t="shared" si="81"/>
        <v>0</v>
      </c>
      <c r="EA26">
        <f t="shared" si="97"/>
        <v>0</v>
      </c>
      <c r="EB26">
        <f t="shared" si="82"/>
        <v>0</v>
      </c>
      <c r="EC26">
        <f t="shared" si="98"/>
        <v>45</v>
      </c>
      <c r="ED26">
        <f t="shared" si="83"/>
        <v>0</v>
      </c>
      <c r="EE26">
        <f t="shared" si="99"/>
        <v>45</v>
      </c>
      <c r="EF26">
        <f t="shared" si="84"/>
        <v>0</v>
      </c>
    </row>
    <row r="27" spans="1:136" x14ac:dyDescent="0.35">
      <c r="A27">
        <v>21</v>
      </c>
      <c r="B27">
        <f>modules!B27</f>
        <v>0</v>
      </c>
      <c r="C27">
        <f>modules!C27</f>
        <v>0</v>
      </c>
      <c r="E27" s="27">
        <f t="shared" si="8"/>
        <v>0</v>
      </c>
      <c r="F27" s="27">
        <f t="shared" si="9"/>
        <v>0</v>
      </c>
      <c r="G27" s="27">
        <f t="shared" si="10"/>
        <v>0</v>
      </c>
      <c r="H27" s="27">
        <f t="shared" si="11"/>
        <v>0</v>
      </c>
      <c r="I27" s="27">
        <f t="shared" si="12"/>
        <v>0</v>
      </c>
      <c r="J27" s="27">
        <f t="shared" si="13"/>
        <v>0</v>
      </c>
      <c r="L27" s="27">
        <f t="shared" si="14"/>
        <v>0</v>
      </c>
      <c r="M27" s="27">
        <f t="shared" si="15"/>
        <v>0</v>
      </c>
      <c r="N27" s="27">
        <f t="shared" si="16"/>
        <v>0</v>
      </c>
      <c r="O27" s="27">
        <f t="shared" si="17"/>
        <v>0</v>
      </c>
      <c r="P27" s="27">
        <f t="shared" si="18"/>
        <v>0</v>
      </c>
      <c r="Q27" s="27">
        <f t="shared" si="19"/>
        <v>0</v>
      </c>
      <c r="S27" s="27">
        <f t="shared" si="20"/>
        <v>0</v>
      </c>
      <c r="T27" s="27">
        <f t="shared" si="21"/>
        <v>0</v>
      </c>
      <c r="U27" s="27">
        <f t="shared" si="22"/>
        <v>0</v>
      </c>
      <c r="V27" s="27">
        <f t="shared" si="23"/>
        <v>0</v>
      </c>
      <c r="W27" s="27">
        <f t="shared" si="24"/>
        <v>0</v>
      </c>
      <c r="X27" s="27">
        <f t="shared" si="25"/>
        <v>0</v>
      </c>
      <c r="Z27" s="27">
        <f t="shared" si="26"/>
        <v>0</v>
      </c>
      <c r="AA27" s="27">
        <f t="shared" si="27"/>
        <v>0</v>
      </c>
      <c r="AB27" s="27">
        <f t="shared" si="28"/>
        <v>0</v>
      </c>
      <c r="AC27" s="27">
        <f t="shared" si="29"/>
        <v>0</v>
      </c>
      <c r="AD27" s="27">
        <f t="shared" si="30"/>
        <v>0</v>
      </c>
      <c r="AE27" s="27">
        <f t="shared" si="31"/>
        <v>0</v>
      </c>
      <c r="AG27" s="27">
        <f t="shared" si="32"/>
        <v>0</v>
      </c>
      <c r="AH27" s="27">
        <f t="shared" si="33"/>
        <v>0</v>
      </c>
      <c r="AI27" s="27">
        <f t="shared" si="34"/>
        <v>0</v>
      </c>
      <c r="AJ27" s="27">
        <f t="shared" si="35"/>
        <v>0</v>
      </c>
      <c r="AK27" s="27">
        <f t="shared" si="36"/>
        <v>0</v>
      </c>
      <c r="AL27" s="27">
        <f t="shared" si="37"/>
        <v>0</v>
      </c>
      <c r="AN27" s="27">
        <f t="shared" si="38"/>
        <v>0</v>
      </c>
      <c r="AO27" s="27">
        <f t="shared" si="39"/>
        <v>0</v>
      </c>
      <c r="AP27" s="27">
        <f t="shared" si="40"/>
        <v>0</v>
      </c>
      <c r="AQ27" s="27">
        <f t="shared" si="41"/>
        <v>0</v>
      </c>
      <c r="AR27" s="27">
        <f t="shared" si="42"/>
        <v>0</v>
      </c>
      <c r="AS27" s="27">
        <f t="shared" si="43"/>
        <v>0</v>
      </c>
      <c r="AT27" s="31"/>
      <c r="AU27" s="31">
        <f t="shared" si="44"/>
        <v>0</v>
      </c>
      <c r="AV27" s="31">
        <f t="shared" si="45"/>
        <v>0</v>
      </c>
      <c r="AW27" s="31">
        <f t="shared" si="46"/>
        <v>0</v>
      </c>
      <c r="AX27" s="31">
        <f t="shared" si="47"/>
        <v>0</v>
      </c>
      <c r="AY27" s="31">
        <f t="shared" si="48"/>
        <v>0</v>
      </c>
      <c r="AZ27" s="31">
        <f t="shared" si="49"/>
        <v>0</v>
      </c>
      <c r="BA27" s="31"/>
      <c r="BB27" s="31">
        <f t="shared" si="50"/>
        <v>0</v>
      </c>
      <c r="BC27" s="31">
        <f t="shared" si="51"/>
        <v>0</v>
      </c>
      <c r="BD27" s="31">
        <f t="shared" si="52"/>
        <v>0</v>
      </c>
      <c r="BE27" s="31">
        <f t="shared" si="53"/>
        <v>0</v>
      </c>
      <c r="BF27" s="31">
        <f t="shared" si="54"/>
        <v>0</v>
      </c>
      <c r="BG27" s="31">
        <f t="shared" si="55"/>
        <v>0</v>
      </c>
      <c r="BH27" s="31"/>
      <c r="BI27" s="31">
        <f t="shared" si="56"/>
        <v>0</v>
      </c>
      <c r="BJ27" s="31">
        <f t="shared" si="57"/>
        <v>0</v>
      </c>
      <c r="BK27" s="31">
        <f t="shared" si="58"/>
        <v>0</v>
      </c>
      <c r="BL27" s="31">
        <f t="shared" si="59"/>
        <v>0</v>
      </c>
      <c r="BM27" s="31">
        <f t="shared" si="60"/>
        <v>0</v>
      </c>
      <c r="BN27" s="31">
        <f t="shared" si="61"/>
        <v>0</v>
      </c>
      <c r="BO27" s="31"/>
      <c r="BP27" s="31">
        <f t="shared" si="62"/>
        <v>0</v>
      </c>
      <c r="BQ27" s="31">
        <f t="shared" si="63"/>
        <v>0</v>
      </c>
      <c r="BR27" s="31">
        <f t="shared" si="64"/>
        <v>0</v>
      </c>
      <c r="BS27" s="31">
        <f t="shared" si="65"/>
        <v>0</v>
      </c>
      <c r="BT27" s="31">
        <f t="shared" si="66"/>
        <v>0</v>
      </c>
      <c r="BU27" s="31">
        <f t="shared" si="67"/>
        <v>0</v>
      </c>
      <c r="BV27" s="31"/>
      <c r="BW27" s="31">
        <f t="shared" si="68"/>
        <v>0</v>
      </c>
      <c r="BX27" s="31">
        <f t="shared" si="69"/>
        <v>0</v>
      </c>
      <c r="BY27" s="31">
        <f t="shared" si="70"/>
        <v>0</v>
      </c>
      <c r="BZ27" s="31">
        <f t="shared" si="71"/>
        <v>0</v>
      </c>
      <c r="CA27" s="31">
        <f t="shared" si="72"/>
        <v>0</v>
      </c>
      <c r="CB27" s="31">
        <f t="shared" si="73"/>
        <v>0</v>
      </c>
      <c r="CC27" s="31"/>
      <c r="CD27" s="31">
        <f t="shared" si="74"/>
        <v>0</v>
      </c>
      <c r="CE27" s="31">
        <f t="shared" si="75"/>
        <v>0</v>
      </c>
      <c r="CF27" s="31">
        <f t="shared" si="76"/>
        <v>0</v>
      </c>
      <c r="CG27" s="31">
        <f t="shared" si="77"/>
        <v>0</v>
      </c>
      <c r="CH27" s="31">
        <f t="shared" si="78"/>
        <v>0</v>
      </c>
      <c r="CI27" s="31">
        <f t="shared" si="79"/>
        <v>0</v>
      </c>
      <c r="CK27" s="27">
        <f>IFERROR(IF(OR($B27=0,$CY27="Yes"),0,SUM(staff_students!E$40:E$43)/VLOOKUP('selections(hide)'!$A$4,'selections(hide)'!$D$18:$P$30,8,FALSE)),0)</f>
        <v>0</v>
      </c>
      <c r="CL27" s="27">
        <f>IFERROR(IF(OR($B27=0,$CY27="Yes"),0,SUM(staff_students!F$40:F$43)/VLOOKUP('selections(hide)'!$A$4,'selections(hide)'!$D$18:$P$30,8,FALSE)),0)</f>
        <v>0</v>
      </c>
      <c r="CM27" s="27">
        <f>IFERROR(IF(OR($B27=0,$CY27="Yes"),0,SUM(staff_students!G$40:G$43)/VLOOKUP('selections(hide)'!$A$4,'selections(hide)'!$D$18:$P$30,8,FALSE)),0)</f>
        <v>0</v>
      </c>
      <c r="CN27" s="27">
        <f>IFERROR(IF(OR($B27=0,$CY27="Yes"),0,SUM(staff_students!H$40:H$43)/VLOOKUP('selections(hide)'!$A$4,'selections(hide)'!$D$18:$P$30,8,FALSE)),0)</f>
        <v>0</v>
      </c>
      <c r="CO27" s="27">
        <f>IFERROR(IF(OR($B27=0,$CY27="Yes"),0,SUM(staff_students!I$40:I$43)/VLOOKUP('selections(hide)'!$A$4,'selections(hide)'!$D$18:$P$30,8,FALSE)),0)</f>
        <v>0</v>
      </c>
      <c r="CP27" s="27">
        <f>IFERROR(IF(OR($B27=0,$CY27="Yes"),0,SUM(staff_students!J$40:J$43)/VLOOKUP('selections(hide)'!$A$4,'selections(hide)'!$D$18:$P$30,8,FALSE)),0)</f>
        <v>0</v>
      </c>
      <c r="CQ27" s="27"/>
      <c r="CR27" s="27">
        <f t="shared" si="85"/>
        <v>0</v>
      </c>
      <c r="CS27" s="27">
        <f t="shared" si="100"/>
        <v>0</v>
      </c>
      <c r="CT27" s="27">
        <f t="shared" si="101"/>
        <v>0</v>
      </c>
      <c r="CU27" s="27">
        <f t="shared" si="102"/>
        <v>0</v>
      </c>
      <c r="CV27" s="27">
        <f t="shared" si="103"/>
        <v>0</v>
      </c>
      <c r="CW27" s="27">
        <f t="shared" si="104"/>
        <v>0</v>
      </c>
      <c r="CX27">
        <f>IF(modules!E27='selections(hide)'!$A$51,"Yes",IF(modules!E27&lt;&gt;0,"No",0))</f>
        <v>0</v>
      </c>
      <c r="CY27">
        <f>IF(modules!D27="optional","Yes",IF(modules!D27="main","No",0))</f>
        <v>0</v>
      </c>
      <c r="CZ27" t="str">
        <f t="shared" si="86"/>
        <v>OK</v>
      </c>
      <c r="DI27">
        <v>30</v>
      </c>
      <c r="DJ27">
        <v>30</v>
      </c>
      <c r="DK27">
        <v>20</v>
      </c>
      <c r="DL27">
        <v>20</v>
      </c>
      <c r="DM27" s="27">
        <f>modules!BV27</f>
        <v>0</v>
      </c>
      <c r="DN27">
        <f t="shared" si="87"/>
        <v>0</v>
      </c>
      <c r="DO27">
        <f t="shared" si="88"/>
        <v>0</v>
      </c>
      <c r="DP27">
        <f t="shared" si="89"/>
        <v>0</v>
      </c>
      <c r="DQ27">
        <f t="shared" si="90"/>
        <v>0</v>
      </c>
      <c r="DR27">
        <f t="shared" si="91"/>
        <v>0</v>
      </c>
      <c r="DS27">
        <f t="shared" si="92"/>
        <v>0</v>
      </c>
      <c r="DU27">
        <f t="shared" si="93"/>
        <v>0</v>
      </c>
      <c r="DV27">
        <f t="shared" si="94"/>
        <v>0</v>
      </c>
      <c r="DW27">
        <f t="shared" si="95"/>
        <v>0</v>
      </c>
      <c r="DX27">
        <f t="shared" si="94"/>
        <v>0</v>
      </c>
      <c r="DY27">
        <f t="shared" si="96"/>
        <v>0</v>
      </c>
      <c r="DZ27">
        <f t="shared" si="81"/>
        <v>0</v>
      </c>
      <c r="EA27">
        <f t="shared" si="97"/>
        <v>0</v>
      </c>
      <c r="EB27">
        <f t="shared" si="82"/>
        <v>0</v>
      </c>
      <c r="EC27">
        <f t="shared" si="98"/>
        <v>45</v>
      </c>
      <c r="ED27">
        <f t="shared" si="83"/>
        <v>0</v>
      </c>
      <c r="EE27">
        <f t="shared" si="99"/>
        <v>45</v>
      </c>
      <c r="EF27">
        <f t="shared" si="84"/>
        <v>0</v>
      </c>
    </row>
    <row r="28" spans="1:136" x14ac:dyDescent="0.35">
      <c r="A28">
        <v>22</v>
      </c>
      <c r="B28">
        <f>modules!B28</f>
        <v>0</v>
      </c>
      <c r="C28">
        <f>modules!C28</f>
        <v>0</v>
      </c>
      <c r="E28" s="27">
        <f t="shared" si="8"/>
        <v>0</v>
      </c>
      <c r="F28" s="27">
        <f t="shared" si="9"/>
        <v>0</v>
      </c>
      <c r="G28" s="27">
        <f t="shared" si="10"/>
        <v>0</v>
      </c>
      <c r="H28" s="27">
        <f t="shared" si="11"/>
        <v>0</v>
      </c>
      <c r="I28" s="27">
        <f t="shared" si="12"/>
        <v>0</v>
      </c>
      <c r="J28" s="27">
        <f t="shared" si="13"/>
        <v>0</v>
      </c>
      <c r="L28" s="27">
        <f t="shared" si="14"/>
        <v>0</v>
      </c>
      <c r="M28" s="27">
        <f t="shared" si="15"/>
        <v>0</v>
      </c>
      <c r="N28" s="27">
        <f t="shared" si="16"/>
        <v>0</v>
      </c>
      <c r="O28" s="27">
        <f t="shared" si="17"/>
        <v>0</v>
      </c>
      <c r="P28" s="27">
        <f t="shared" si="18"/>
        <v>0</v>
      </c>
      <c r="Q28" s="27">
        <f t="shared" si="19"/>
        <v>0</v>
      </c>
      <c r="S28" s="27">
        <f t="shared" si="20"/>
        <v>0</v>
      </c>
      <c r="T28" s="27">
        <f t="shared" si="21"/>
        <v>0</v>
      </c>
      <c r="U28" s="27">
        <f t="shared" si="22"/>
        <v>0</v>
      </c>
      <c r="V28" s="27">
        <f t="shared" si="23"/>
        <v>0</v>
      </c>
      <c r="W28" s="27">
        <f t="shared" si="24"/>
        <v>0</v>
      </c>
      <c r="X28" s="27">
        <f t="shared" si="25"/>
        <v>0</v>
      </c>
      <c r="Z28" s="27">
        <f t="shared" si="26"/>
        <v>0</v>
      </c>
      <c r="AA28" s="27">
        <f t="shared" si="27"/>
        <v>0</v>
      </c>
      <c r="AB28" s="27">
        <f t="shared" si="28"/>
        <v>0</v>
      </c>
      <c r="AC28" s="27">
        <f t="shared" si="29"/>
        <v>0</v>
      </c>
      <c r="AD28" s="27">
        <f t="shared" si="30"/>
        <v>0</v>
      </c>
      <c r="AE28" s="27">
        <f t="shared" si="31"/>
        <v>0</v>
      </c>
      <c r="AG28" s="27">
        <f t="shared" si="32"/>
        <v>0</v>
      </c>
      <c r="AH28" s="27">
        <f t="shared" si="33"/>
        <v>0</v>
      </c>
      <c r="AI28" s="27">
        <f t="shared" si="34"/>
        <v>0</v>
      </c>
      <c r="AJ28" s="27">
        <f t="shared" si="35"/>
        <v>0</v>
      </c>
      <c r="AK28" s="27">
        <f t="shared" si="36"/>
        <v>0</v>
      </c>
      <c r="AL28" s="27">
        <f t="shared" si="37"/>
        <v>0</v>
      </c>
      <c r="AN28" s="27">
        <f t="shared" si="38"/>
        <v>0</v>
      </c>
      <c r="AO28" s="27">
        <f t="shared" si="39"/>
        <v>0</v>
      </c>
      <c r="AP28" s="27">
        <f t="shared" si="40"/>
        <v>0</v>
      </c>
      <c r="AQ28" s="27">
        <f t="shared" si="41"/>
        <v>0</v>
      </c>
      <c r="AR28" s="27">
        <f t="shared" si="42"/>
        <v>0</v>
      </c>
      <c r="AS28" s="27">
        <f t="shared" si="43"/>
        <v>0</v>
      </c>
      <c r="AT28" s="31"/>
      <c r="AU28" s="31">
        <f t="shared" si="44"/>
        <v>0</v>
      </c>
      <c r="AV28" s="31">
        <f t="shared" si="45"/>
        <v>0</v>
      </c>
      <c r="AW28" s="31">
        <f t="shared" si="46"/>
        <v>0</v>
      </c>
      <c r="AX28" s="31">
        <f t="shared" si="47"/>
        <v>0</v>
      </c>
      <c r="AY28" s="31">
        <f t="shared" si="48"/>
        <v>0</v>
      </c>
      <c r="AZ28" s="31">
        <f t="shared" si="49"/>
        <v>0</v>
      </c>
      <c r="BA28" s="31"/>
      <c r="BB28" s="31">
        <f t="shared" si="50"/>
        <v>0</v>
      </c>
      <c r="BC28" s="31">
        <f t="shared" si="51"/>
        <v>0</v>
      </c>
      <c r="BD28" s="31">
        <f t="shared" si="52"/>
        <v>0</v>
      </c>
      <c r="BE28" s="31">
        <f t="shared" si="53"/>
        <v>0</v>
      </c>
      <c r="BF28" s="31">
        <f t="shared" si="54"/>
        <v>0</v>
      </c>
      <c r="BG28" s="31">
        <f t="shared" si="55"/>
        <v>0</v>
      </c>
      <c r="BH28" s="31"/>
      <c r="BI28" s="31">
        <f t="shared" si="56"/>
        <v>0</v>
      </c>
      <c r="BJ28" s="31">
        <f t="shared" si="57"/>
        <v>0</v>
      </c>
      <c r="BK28" s="31">
        <f t="shared" si="58"/>
        <v>0</v>
      </c>
      <c r="BL28" s="31">
        <f t="shared" si="59"/>
        <v>0</v>
      </c>
      <c r="BM28" s="31">
        <f t="shared" si="60"/>
        <v>0</v>
      </c>
      <c r="BN28" s="31">
        <f t="shared" si="61"/>
        <v>0</v>
      </c>
      <c r="BO28" s="31"/>
      <c r="BP28" s="31">
        <f t="shared" si="62"/>
        <v>0</v>
      </c>
      <c r="BQ28" s="31">
        <f t="shared" si="63"/>
        <v>0</v>
      </c>
      <c r="BR28" s="31">
        <f t="shared" si="64"/>
        <v>0</v>
      </c>
      <c r="BS28" s="31">
        <f t="shared" si="65"/>
        <v>0</v>
      </c>
      <c r="BT28" s="31">
        <f t="shared" si="66"/>
        <v>0</v>
      </c>
      <c r="BU28" s="31">
        <f t="shared" si="67"/>
        <v>0</v>
      </c>
      <c r="BV28" s="31"/>
      <c r="BW28" s="31">
        <f t="shared" si="68"/>
        <v>0</v>
      </c>
      <c r="BX28" s="31">
        <f t="shared" si="69"/>
        <v>0</v>
      </c>
      <c r="BY28" s="31">
        <f t="shared" si="70"/>
        <v>0</v>
      </c>
      <c r="BZ28" s="31">
        <f t="shared" si="71"/>
        <v>0</v>
      </c>
      <c r="CA28" s="31">
        <f t="shared" si="72"/>
        <v>0</v>
      </c>
      <c r="CB28" s="31">
        <f t="shared" si="73"/>
        <v>0</v>
      </c>
      <c r="CC28" s="31"/>
      <c r="CD28" s="31">
        <f t="shared" si="74"/>
        <v>0</v>
      </c>
      <c r="CE28" s="31">
        <f t="shared" si="75"/>
        <v>0</v>
      </c>
      <c r="CF28" s="31">
        <f t="shared" si="76"/>
        <v>0</v>
      </c>
      <c r="CG28" s="31">
        <f t="shared" si="77"/>
        <v>0</v>
      </c>
      <c r="CH28" s="31">
        <f t="shared" si="78"/>
        <v>0</v>
      </c>
      <c r="CI28" s="31">
        <f t="shared" si="79"/>
        <v>0</v>
      </c>
      <c r="CK28" s="27">
        <f>IFERROR(IF(OR($B28=0,$CY28="Yes"),0,SUM(staff_students!E$40:E$43)/VLOOKUP('selections(hide)'!$A$4,'selections(hide)'!$D$18:$P$30,8,FALSE)),0)</f>
        <v>0</v>
      </c>
      <c r="CL28" s="27">
        <f>IFERROR(IF(OR($B28=0,$CY28="Yes"),0,SUM(staff_students!F$40:F$43)/VLOOKUP('selections(hide)'!$A$4,'selections(hide)'!$D$18:$P$30,8,FALSE)),0)</f>
        <v>0</v>
      </c>
      <c r="CM28" s="27">
        <f>IFERROR(IF(OR($B28=0,$CY28="Yes"),0,SUM(staff_students!G$40:G$43)/VLOOKUP('selections(hide)'!$A$4,'selections(hide)'!$D$18:$P$30,8,FALSE)),0)</f>
        <v>0</v>
      </c>
      <c r="CN28" s="27">
        <f>IFERROR(IF(OR($B28=0,$CY28="Yes"),0,SUM(staff_students!H$40:H$43)/VLOOKUP('selections(hide)'!$A$4,'selections(hide)'!$D$18:$P$30,8,FALSE)),0)</f>
        <v>0</v>
      </c>
      <c r="CO28" s="27">
        <f>IFERROR(IF(OR($B28=0,$CY28="Yes"),0,SUM(staff_students!I$40:I$43)/VLOOKUP('selections(hide)'!$A$4,'selections(hide)'!$D$18:$P$30,8,FALSE)),0)</f>
        <v>0</v>
      </c>
      <c r="CP28" s="27">
        <f>IFERROR(IF(OR($B28=0,$CY28="Yes"),0,SUM(staff_students!J$40:J$43)/VLOOKUP('selections(hide)'!$A$4,'selections(hide)'!$D$18:$P$30,8,FALSE)),0)</f>
        <v>0</v>
      </c>
      <c r="CQ28" s="27"/>
      <c r="CR28" s="27">
        <f t="shared" si="85"/>
        <v>0</v>
      </c>
      <c r="CS28" s="27">
        <f t="shared" si="100"/>
        <v>0</v>
      </c>
      <c r="CT28" s="27">
        <f t="shared" si="101"/>
        <v>0</v>
      </c>
      <c r="CU28" s="27">
        <f t="shared" si="102"/>
        <v>0</v>
      </c>
      <c r="CV28" s="27">
        <f t="shared" si="103"/>
        <v>0</v>
      </c>
      <c r="CW28" s="27">
        <f t="shared" si="104"/>
        <v>0</v>
      </c>
      <c r="CX28">
        <f>IF(modules!E28='selections(hide)'!$A$51,"Yes",IF(modules!E28&lt;&gt;0,"No",0))</f>
        <v>0</v>
      </c>
      <c r="CY28">
        <f>IF(modules!D28="optional","Yes",IF(modules!D28="main","No",0))</f>
        <v>0</v>
      </c>
      <c r="CZ28" t="str">
        <f t="shared" si="86"/>
        <v>OK</v>
      </c>
      <c r="DK28">
        <v>30</v>
      </c>
      <c r="DL28">
        <v>30</v>
      </c>
      <c r="DM28" s="27">
        <f>modules!BV28</f>
        <v>0</v>
      </c>
      <c r="DN28">
        <f t="shared" si="87"/>
        <v>0</v>
      </c>
      <c r="DO28">
        <f t="shared" si="88"/>
        <v>0</v>
      </c>
      <c r="DP28">
        <f t="shared" si="89"/>
        <v>0</v>
      </c>
      <c r="DQ28">
        <f t="shared" si="90"/>
        <v>0</v>
      </c>
      <c r="DR28">
        <f t="shared" si="91"/>
        <v>0</v>
      </c>
      <c r="DS28">
        <f t="shared" si="92"/>
        <v>0</v>
      </c>
      <c r="DU28">
        <f t="shared" si="93"/>
        <v>0</v>
      </c>
      <c r="DV28">
        <f t="shared" si="94"/>
        <v>0</v>
      </c>
      <c r="DW28">
        <f t="shared" si="95"/>
        <v>0</v>
      </c>
      <c r="DX28">
        <f t="shared" si="94"/>
        <v>0</v>
      </c>
      <c r="DY28">
        <f t="shared" si="96"/>
        <v>0</v>
      </c>
      <c r="DZ28">
        <f t="shared" si="81"/>
        <v>0</v>
      </c>
      <c r="EA28">
        <f t="shared" si="97"/>
        <v>0</v>
      </c>
      <c r="EB28">
        <f t="shared" si="82"/>
        <v>0</v>
      </c>
      <c r="EC28">
        <f t="shared" si="98"/>
        <v>0</v>
      </c>
      <c r="ED28">
        <f t="shared" si="83"/>
        <v>0</v>
      </c>
      <c r="EE28">
        <f t="shared" si="99"/>
        <v>45</v>
      </c>
      <c r="EF28">
        <f t="shared" si="84"/>
        <v>0</v>
      </c>
    </row>
    <row r="29" spans="1:136" x14ac:dyDescent="0.35">
      <c r="A29">
        <v>23</v>
      </c>
      <c r="B29">
        <f>modules!B29</f>
        <v>0</v>
      </c>
      <c r="C29">
        <f>modules!C29</f>
        <v>0</v>
      </c>
      <c r="E29" s="27">
        <f t="shared" si="8"/>
        <v>0</v>
      </c>
      <c r="F29" s="27">
        <f t="shared" si="9"/>
        <v>0</v>
      </c>
      <c r="G29" s="27">
        <f t="shared" si="10"/>
        <v>0</v>
      </c>
      <c r="H29" s="27">
        <f t="shared" si="11"/>
        <v>0</v>
      </c>
      <c r="I29" s="27">
        <f t="shared" si="12"/>
        <v>0</v>
      </c>
      <c r="J29" s="27">
        <f t="shared" si="13"/>
        <v>0</v>
      </c>
      <c r="L29" s="27">
        <f t="shared" si="14"/>
        <v>0</v>
      </c>
      <c r="M29" s="27">
        <f t="shared" si="15"/>
        <v>0</v>
      </c>
      <c r="N29" s="27">
        <f t="shared" si="16"/>
        <v>0</v>
      </c>
      <c r="O29" s="27">
        <f t="shared" si="17"/>
        <v>0</v>
      </c>
      <c r="P29" s="27">
        <f t="shared" si="18"/>
        <v>0</v>
      </c>
      <c r="Q29" s="27">
        <f t="shared" si="19"/>
        <v>0</v>
      </c>
      <c r="S29" s="27">
        <f t="shared" si="20"/>
        <v>0</v>
      </c>
      <c r="T29" s="27">
        <f t="shared" si="21"/>
        <v>0</v>
      </c>
      <c r="U29" s="27">
        <f t="shared" si="22"/>
        <v>0</v>
      </c>
      <c r="V29" s="27">
        <f t="shared" si="23"/>
        <v>0</v>
      </c>
      <c r="W29" s="27">
        <f t="shared" si="24"/>
        <v>0</v>
      </c>
      <c r="X29" s="27">
        <f t="shared" si="25"/>
        <v>0</v>
      </c>
      <c r="Z29" s="27">
        <f t="shared" si="26"/>
        <v>0</v>
      </c>
      <c r="AA29" s="27">
        <f t="shared" si="27"/>
        <v>0</v>
      </c>
      <c r="AB29" s="27">
        <f t="shared" si="28"/>
        <v>0</v>
      </c>
      <c r="AC29" s="27">
        <f t="shared" si="29"/>
        <v>0</v>
      </c>
      <c r="AD29" s="27">
        <f t="shared" si="30"/>
        <v>0</v>
      </c>
      <c r="AE29" s="27">
        <f t="shared" si="31"/>
        <v>0</v>
      </c>
      <c r="AG29" s="27">
        <f t="shared" si="32"/>
        <v>0</v>
      </c>
      <c r="AH29" s="27">
        <f t="shared" si="33"/>
        <v>0</v>
      </c>
      <c r="AI29" s="27">
        <f t="shared" si="34"/>
        <v>0</v>
      </c>
      <c r="AJ29" s="27">
        <f t="shared" si="35"/>
        <v>0</v>
      </c>
      <c r="AK29" s="27">
        <f t="shared" si="36"/>
        <v>0</v>
      </c>
      <c r="AL29" s="27">
        <f t="shared" si="37"/>
        <v>0</v>
      </c>
      <c r="AN29" s="27">
        <f t="shared" si="38"/>
        <v>0</v>
      </c>
      <c r="AO29" s="27">
        <f t="shared" si="39"/>
        <v>0</v>
      </c>
      <c r="AP29" s="27">
        <f t="shared" si="40"/>
        <v>0</v>
      </c>
      <c r="AQ29" s="27">
        <f t="shared" si="41"/>
        <v>0</v>
      </c>
      <c r="AR29" s="27">
        <f t="shared" si="42"/>
        <v>0</v>
      </c>
      <c r="AS29" s="27">
        <f t="shared" si="43"/>
        <v>0</v>
      </c>
      <c r="AT29" s="31"/>
      <c r="AU29" s="31">
        <f t="shared" si="44"/>
        <v>0</v>
      </c>
      <c r="AV29" s="31">
        <f t="shared" si="45"/>
        <v>0</v>
      </c>
      <c r="AW29" s="31">
        <f t="shared" si="46"/>
        <v>0</v>
      </c>
      <c r="AX29" s="31">
        <f t="shared" si="47"/>
        <v>0</v>
      </c>
      <c r="AY29" s="31">
        <f t="shared" si="48"/>
        <v>0</v>
      </c>
      <c r="AZ29" s="31">
        <f t="shared" si="49"/>
        <v>0</v>
      </c>
      <c r="BA29" s="31"/>
      <c r="BB29" s="31">
        <f t="shared" si="50"/>
        <v>0</v>
      </c>
      <c r="BC29" s="31">
        <f t="shared" si="51"/>
        <v>0</v>
      </c>
      <c r="BD29" s="31">
        <f t="shared" si="52"/>
        <v>0</v>
      </c>
      <c r="BE29" s="31">
        <f t="shared" si="53"/>
        <v>0</v>
      </c>
      <c r="BF29" s="31">
        <f t="shared" si="54"/>
        <v>0</v>
      </c>
      <c r="BG29" s="31">
        <f t="shared" si="55"/>
        <v>0</v>
      </c>
      <c r="BH29" s="31"/>
      <c r="BI29" s="31">
        <f t="shared" si="56"/>
        <v>0</v>
      </c>
      <c r="BJ29" s="31">
        <f t="shared" si="57"/>
        <v>0</v>
      </c>
      <c r="BK29" s="31">
        <f t="shared" si="58"/>
        <v>0</v>
      </c>
      <c r="BL29" s="31">
        <f t="shared" si="59"/>
        <v>0</v>
      </c>
      <c r="BM29" s="31">
        <f t="shared" si="60"/>
        <v>0</v>
      </c>
      <c r="BN29" s="31">
        <f t="shared" si="61"/>
        <v>0</v>
      </c>
      <c r="BO29" s="31"/>
      <c r="BP29" s="31">
        <f t="shared" si="62"/>
        <v>0</v>
      </c>
      <c r="BQ29" s="31">
        <f t="shared" si="63"/>
        <v>0</v>
      </c>
      <c r="BR29" s="31">
        <f t="shared" si="64"/>
        <v>0</v>
      </c>
      <c r="BS29" s="31">
        <f t="shared" si="65"/>
        <v>0</v>
      </c>
      <c r="BT29" s="31">
        <f t="shared" si="66"/>
        <v>0</v>
      </c>
      <c r="BU29" s="31">
        <f t="shared" si="67"/>
        <v>0</v>
      </c>
      <c r="BV29" s="31"/>
      <c r="BW29" s="31">
        <f t="shared" si="68"/>
        <v>0</v>
      </c>
      <c r="BX29" s="31">
        <f t="shared" si="69"/>
        <v>0</v>
      </c>
      <c r="BY29" s="31">
        <f t="shared" si="70"/>
        <v>0</v>
      </c>
      <c r="BZ29" s="31">
        <f t="shared" si="71"/>
        <v>0</v>
      </c>
      <c r="CA29" s="31">
        <f t="shared" si="72"/>
        <v>0</v>
      </c>
      <c r="CB29" s="31">
        <f t="shared" si="73"/>
        <v>0</v>
      </c>
      <c r="CC29" s="31"/>
      <c r="CD29" s="31">
        <f t="shared" si="74"/>
        <v>0</v>
      </c>
      <c r="CE29" s="31">
        <f t="shared" si="75"/>
        <v>0</v>
      </c>
      <c r="CF29" s="31">
        <f t="shared" si="76"/>
        <v>0</v>
      </c>
      <c r="CG29" s="31">
        <f t="shared" si="77"/>
        <v>0</v>
      </c>
      <c r="CH29" s="31">
        <f t="shared" si="78"/>
        <v>0</v>
      </c>
      <c r="CI29" s="31">
        <f t="shared" si="79"/>
        <v>0</v>
      </c>
      <c r="CK29" s="27">
        <f>IFERROR(IF(OR($B29=0,$CY29="Yes"),0,SUM(staff_students!E$40:E$43)/VLOOKUP('selections(hide)'!$A$4,'selections(hide)'!$D$18:$P$30,8,FALSE)),0)</f>
        <v>0</v>
      </c>
      <c r="CL29" s="27">
        <f>IFERROR(IF(OR($B29=0,$CY29="Yes"),0,SUM(staff_students!F$40:F$43)/VLOOKUP('selections(hide)'!$A$4,'selections(hide)'!$D$18:$P$30,8,FALSE)),0)</f>
        <v>0</v>
      </c>
      <c r="CM29" s="27">
        <f>IFERROR(IF(OR($B29=0,$CY29="Yes"),0,SUM(staff_students!G$40:G$43)/VLOOKUP('selections(hide)'!$A$4,'selections(hide)'!$D$18:$P$30,8,FALSE)),0)</f>
        <v>0</v>
      </c>
      <c r="CN29" s="27">
        <f>IFERROR(IF(OR($B29=0,$CY29="Yes"),0,SUM(staff_students!H$40:H$43)/VLOOKUP('selections(hide)'!$A$4,'selections(hide)'!$D$18:$P$30,8,FALSE)),0)</f>
        <v>0</v>
      </c>
      <c r="CO29" s="27">
        <f>IFERROR(IF(OR($B29=0,$CY29="Yes"),0,SUM(staff_students!I$40:I$43)/VLOOKUP('selections(hide)'!$A$4,'selections(hide)'!$D$18:$P$30,8,FALSE)),0)</f>
        <v>0</v>
      </c>
      <c r="CP29" s="27">
        <f>IFERROR(IF(OR($B29=0,$CY29="Yes"),0,SUM(staff_students!J$40:J$43)/VLOOKUP('selections(hide)'!$A$4,'selections(hide)'!$D$18:$P$30,8,FALSE)),0)</f>
        <v>0</v>
      </c>
      <c r="CQ29" s="27"/>
      <c r="CR29" s="27">
        <f t="shared" si="85"/>
        <v>0</v>
      </c>
      <c r="CS29" s="27">
        <f t="shared" si="100"/>
        <v>0</v>
      </c>
      <c r="CT29" s="27">
        <f t="shared" si="101"/>
        <v>0</v>
      </c>
      <c r="CU29" s="27">
        <f t="shared" si="102"/>
        <v>0</v>
      </c>
      <c r="CV29" s="27">
        <f t="shared" si="103"/>
        <v>0</v>
      </c>
      <c r="CW29" s="27">
        <f t="shared" si="104"/>
        <v>0</v>
      </c>
      <c r="CX29">
        <f>IF(modules!E29='selections(hide)'!$A$51,"Yes",IF(modules!E29&lt;&gt;0,"No",0))</f>
        <v>0</v>
      </c>
      <c r="CY29">
        <f>IF(modules!D29="optional","Yes",IF(modules!D29="main","No",0))</f>
        <v>0</v>
      </c>
      <c r="CZ29" t="str">
        <f t="shared" si="86"/>
        <v>OK</v>
      </c>
      <c r="DK29">
        <v>30</v>
      </c>
      <c r="DL29">
        <v>30</v>
      </c>
      <c r="DM29" s="27">
        <f>modules!BV29</f>
        <v>0</v>
      </c>
      <c r="DN29">
        <f t="shared" si="87"/>
        <v>0</v>
      </c>
      <c r="DO29">
        <f t="shared" si="88"/>
        <v>0</v>
      </c>
      <c r="DP29">
        <f t="shared" si="89"/>
        <v>0</v>
      </c>
      <c r="DQ29">
        <f t="shared" si="90"/>
        <v>0</v>
      </c>
      <c r="DR29">
        <f t="shared" si="91"/>
        <v>0</v>
      </c>
      <c r="DS29">
        <f t="shared" si="92"/>
        <v>0</v>
      </c>
      <c r="DU29">
        <f t="shared" si="93"/>
        <v>0</v>
      </c>
      <c r="DV29">
        <f t="shared" si="94"/>
        <v>0</v>
      </c>
      <c r="DW29">
        <f t="shared" si="95"/>
        <v>0</v>
      </c>
      <c r="DX29">
        <f t="shared" si="94"/>
        <v>0</v>
      </c>
      <c r="DY29">
        <f t="shared" si="96"/>
        <v>0</v>
      </c>
      <c r="DZ29">
        <f t="shared" si="81"/>
        <v>0</v>
      </c>
      <c r="EA29">
        <f t="shared" si="97"/>
        <v>0</v>
      </c>
      <c r="EB29">
        <f t="shared" si="82"/>
        <v>0</v>
      </c>
      <c r="EC29">
        <f t="shared" si="98"/>
        <v>0</v>
      </c>
      <c r="ED29">
        <f t="shared" si="83"/>
        <v>0</v>
      </c>
      <c r="EE29">
        <f t="shared" si="99"/>
        <v>45</v>
      </c>
      <c r="EF29">
        <f t="shared" si="84"/>
        <v>0</v>
      </c>
    </row>
    <row r="30" spans="1:136" x14ac:dyDescent="0.35">
      <c r="A30">
        <v>24</v>
      </c>
      <c r="B30">
        <f>modules!B30</f>
        <v>0</v>
      </c>
      <c r="C30">
        <f>modules!C30</f>
        <v>0</v>
      </c>
      <c r="E30" s="27">
        <f t="shared" si="8"/>
        <v>0</v>
      </c>
      <c r="F30" s="27">
        <f t="shared" si="9"/>
        <v>0</v>
      </c>
      <c r="G30" s="27">
        <f t="shared" si="10"/>
        <v>0</v>
      </c>
      <c r="H30" s="27">
        <f t="shared" si="11"/>
        <v>0</v>
      </c>
      <c r="I30" s="27">
        <f t="shared" si="12"/>
        <v>0</v>
      </c>
      <c r="J30" s="27">
        <f t="shared" si="13"/>
        <v>0</v>
      </c>
      <c r="L30" s="27">
        <f t="shared" si="14"/>
        <v>0</v>
      </c>
      <c r="M30" s="27">
        <f t="shared" si="15"/>
        <v>0</v>
      </c>
      <c r="N30" s="27">
        <f t="shared" si="16"/>
        <v>0</v>
      </c>
      <c r="O30" s="27">
        <f t="shared" si="17"/>
        <v>0</v>
      </c>
      <c r="P30" s="27">
        <f t="shared" si="18"/>
        <v>0</v>
      </c>
      <c r="Q30" s="27">
        <f t="shared" si="19"/>
        <v>0</v>
      </c>
      <c r="S30" s="27">
        <f t="shared" si="20"/>
        <v>0</v>
      </c>
      <c r="T30" s="27">
        <f t="shared" si="21"/>
        <v>0</v>
      </c>
      <c r="U30" s="27">
        <f t="shared" si="22"/>
        <v>0</v>
      </c>
      <c r="V30" s="27">
        <f t="shared" si="23"/>
        <v>0</v>
      </c>
      <c r="W30" s="27">
        <f t="shared" si="24"/>
        <v>0</v>
      </c>
      <c r="X30" s="27">
        <f t="shared" si="25"/>
        <v>0</v>
      </c>
      <c r="Z30" s="27">
        <f t="shared" si="26"/>
        <v>0</v>
      </c>
      <c r="AA30" s="27">
        <f t="shared" si="27"/>
        <v>0</v>
      </c>
      <c r="AB30" s="27">
        <f t="shared" si="28"/>
        <v>0</v>
      </c>
      <c r="AC30" s="27">
        <f t="shared" si="29"/>
        <v>0</v>
      </c>
      <c r="AD30" s="27">
        <f t="shared" si="30"/>
        <v>0</v>
      </c>
      <c r="AE30" s="27">
        <f t="shared" si="31"/>
        <v>0</v>
      </c>
      <c r="AG30" s="27">
        <f t="shared" si="32"/>
        <v>0</v>
      </c>
      <c r="AH30" s="27">
        <f t="shared" si="33"/>
        <v>0</v>
      </c>
      <c r="AI30" s="27">
        <f t="shared" si="34"/>
        <v>0</v>
      </c>
      <c r="AJ30" s="27">
        <f t="shared" si="35"/>
        <v>0</v>
      </c>
      <c r="AK30" s="27">
        <f t="shared" si="36"/>
        <v>0</v>
      </c>
      <c r="AL30" s="27">
        <f t="shared" si="37"/>
        <v>0</v>
      </c>
      <c r="AN30" s="27">
        <f t="shared" si="38"/>
        <v>0</v>
      </c>
      <c r="AO30" s="27">
        <f t="shared" si="39"/>
        <v>0</v>
      </c>
      <c r="AP30" s="27">
        <f t="shared" si="40"/>
        <v>0</v>
      </c>
      <c r="AQ30" s="27">
        <f t="shared" si="41"/>
        <v>0</v>
      </c>
      <c r="AR30" s="27">
        <f t="shared" si="42"/>
        <v>0</v>
      </c>
      <c r="AS30" s="27">
        <f t="shared" si="43"/>
        <v>0</v>
      </c>
      <c r="AT30" s="31"/>
      <c r="AU30" s="31">
        <f t="shared" si="44"/>
        <v>0</v>
      </c>
      <c r="AV30" s="31">
        <f t="shared" si="45"/>
        <v>0</v>
      </c>
      <c r="AW30" s="31">
        <f t="shared" si="46"/>
        <v>0</v>
      </c>
      <c r="AX30" s="31">
        <f t="shared" si="47"/>
        <v>0</v>
      </c>
      <c r="AY30" s="31">
        <f t="shared" si="48"/>
        <v>0</v>
      </c>
      <c r="AZ30" s="31">
        <f t="shared" si="49"/>
        <v>0</v>
      </c>
      <c r="BA30" s="31"/>
      <c r="BB30" s="31">
        <f t="shared" si="50"/>
        <v>0</v>
      </c>
      <c r="BC30" s="31">
        <f t="shared" si="51"/>
        <v>0</v>
      </c>
      <c r="BD30" s="31">
        <f t="shared" si="52"/>
        <v>0</v>
      </c>
      <c r="BE30" s="31">
        <f t="shared" si="53"/>
        <v>0</v>
      </c>
      <c r="BF30" s="31">
        <f t="shared" si="54"/>
        <v>0</v>
      </c>
      <c r="BG30" s="31">
        <f t="shared" si="55"/>
        <v>0</v>
      </c>
      <c r="BH30" s="31"/>
      <c r="BI30" s="31">
        <f t="shared" si="56"/>
        <v>0</v>
      </c>
      <c r="BJ30" s="31">
        <f t="shared" si="57"/>
        <v>0</v>
      </c>
      <c r="BK30" s="31">
        <f t="shared" si="58"/>
        <v>0</v>
      </c>
      <c r="BL30" s="31">
        <f t="shared" si="59"/>
        <v>0</v>
      </c>
      <c r="BM30" s="31">
        <f t="shared" si="60"/>
        <v>0</v>
      </c>
      <c r="BN30" s="31">
        <f t="shared" si="61"/>
        <v>0</v>
      </c>
      <c r="BO30" s="31"/>
      <c r="BP30" s="31">
        <f t="shared" si="62"/>
        <v>0</v>
      </c>
      <c r="BQ30" s="31">
        <f t="shared" si="63"/>
        <v>0</v>
      </c>
      <c r="BR30" s="31">
        <f t="shared" si="64"/>
        <v>0</v>
      </c>
      <c r="BS30" s="31">
        <f t="shared" si="65"/>
        <v>0</v>
      </c>
      <c r="BT30" s="31">
        <f t="shared" si="66"/>
        <v>0</v>
      </c>
      <c r="BU30" s="31">
        <f t="shared" si="67"/>
        <v>0</v>
      </c>
      <c r="BV30" s="31"/>
      <c r="BW30" s="31">
        <f t="shared" si="68"/>
        <v>0</v>
      </c>
      <c r="BX30" s="31">
        <f t="shared" si="69"/>
        <v>0</v>
      </c>
      <c r="BY30" s="31">
        <f t="shared" si="70"/>
        <v>0</v>
      </c>
      <c r="BZ30" s="31">
        <f t="shared" si="71"/>
        <v>0</v>
      </c>
      <c r="CA30" s="31">
        <f t="shared" si="72"/>
        <v>0</v>
      </c>
      <c r="CB30" s="31">
        <f t="shared" si="73"/>
        <v>0</v>
      </c>
      <c r="CC30" s="31"/>
      <c r="CD30" s="31">
        <f t="shared" si="74"/>
        <v>0</v>
      </c>
      <c r="CE30" s="31">
        <f t="shared" si="75"/>
        <v>0</v>
      </c>
      <c r="CF30" s="31">
        <f t="shared" si="76"/>
        <v>0</v>
      </c>
      <c r="CG30" s="31">
        <f t="shared" si="77"/>
        <v>0</v>
      </c>
      <c r="CH30" s="31">
        <f t="shared" si="78"/>
        <v>0</v>
      </c>
      <c r="CI30" s="31">
        <f t="shared" si="79"/>
        <v>0</v>
      </c>
      <c r="CK30" s="27">
        <f>IFERROR(IF(OR($B30=0,$CY30="Yes"),0,SUM(staff_students!E$40:E$43)/VLOOKUP('selections(hide)'!$A$4,'selections(hide)'!$D$18:$P$30,8,FALSE)),0)</f>
        <v>0</v>
      </c>
      <c r="CL30" s="27">
        <f>IFERROR(IF(OR($B30=0,$CY30="Yes"),0,SUM(staff_students!F$40:F$43)/VLOOKUP('selections(hide)'!$A$4,'selections(hide)'!$D$18:$P$30,8,FALSE)),0)</f>
        <v>0</v>
      </c>
      <c r="CM30" s="27">
        <f>IFERROR(IF(OR($B30=0,$CY30="Yes"),0,SUM(staff_students!G$40:G$43)/VLOOKUP('selections(hide)'!$A$4,'selections(hide)'!$D$18:$P$30,8,FALSE)),0)</f>
        <v>0</v>
      </c>
      <c r="CN30" s="27">
        <f>IFERROR(IF(OR($B30=0,$CY30="Yes"),0,SUM(staff_students!H$40:H$43)/VLOOKUP('selections(hide)'!$A$4,'selections(hide)'!$D$18:$P$30,8,FALSE)),0)</f>
        <v>0</v>
      </c>
      <c r="CO30" s="27">
        <f>IFERROR(IF(OR($B30=0,$CY30="Yes"),0,SUM(staff_students!I$40:I$43)/VLOOKUP('selections(hide)'!$A$4,'selections(hide)'!$D$18:$P$30,8,FALSE)),0)</f>
        <v>0</v>
      </c>
      <c r="CP30" s="27">
        <f>IFERROR(IF(OR($B30=0,$CY30="Yes"),0,SUM(staff_students!J$40:J$43)/VLOOKUP('selections(hide)'!$A$4,'selections(hide)'!$D$18:$P$30,8,FALSE)),0)</f>
        <v>0</v>
      </c>
      <c r="CQ30" s="27"/>
      <c r="CR30" s="27">
        <f t="shared" si="85"/>
        <v>0</v>
      </c>
      <c r="CS30" s="27">
        <f t="shared" si="100"/>
        <v>0</v>
      </c>
      <c r="CT30" s="27">
        <f t="shared" si="101"/>
        <v>0</v>
      </c>
      <c r="CU30" s="27">
        <f t="shared" si="102"/>
        <v>0</v>
      </c>
      <c r="CV30" s="27">
        <f t="shared" si="103"/>
        <v>0</v>
      </c>
      <c r="CW30" s="27">
        <f t="shared" si="104"/>
        <v>0</v>
      </c>
      <c r="CX30">
        <f>IF(modules!E30='selections(hide)'!$A$51,"Yes",IF(modules!E30&lt;&gt;0,"No",0))</f>
        <v>0</v>
      </c>
      <c r="CY30">
        <f>IF(modules!D30="optional","Yes",IF(modules!D30="main","No",0))</f>
        <v>0</v>
      </c>
      <c r="CZ30" t="str">
        <f t="shared" si="86"/>
        <v>OK</v>
      </c>
      <c r="DK30">
        <v>30</v>
      </c>
      <c r="DL30">
        <v>30</v>
      </c>
      <c r="DM30" s="27">
        <f>modules!BV30</f>
        <v>0</v>
      </c>
      <c r="DN30">
        <f t="shared" si="87"/>
        <v>0</v>
      </c>
      <c r="DO30">
        <f t="shared" si="88"/>
        <v>0</v>
      </c>
      <c r="DP30">
        <f t="shared" si="89"/>
        <v>0</v>
      </c>
      <c r="DQ30">
        <f t="shared" si="90"/>
        <v>0</v>
      </c>
      <c r="DR30">
        <f t="shared" si="91"/>
        <v>0</v>
      </c>
      <c r="DS30">
        <f t="shared" si="92"/>
        <v>0</v>
      </c>
      <c r="DU30">
        <f t="shared" si="93"/>
        <v>0</v>
      </c>
      <c r="DV30">
        <f t="shared" si="94"/>
        <v>0</v>
      </c>
      <c r="DW30">
        <f t="shared" si="95"/>
        <v>0</v>
      </c>
      <c r="DX30">
        <f t="shared" si="94"/>
        <v>0</v>
      </c>
      <c r="DY30">
        <f t="shared" si="96"/>
        <v>0</v>
      </c>
      <c r="DZ30">
        <f t="shared" si="81"/>
        <v>0</v>
      </c>
      <c r="EA30">
        <f t="shared" si="97"/>
        <v>0</v>
      </c>
      <c r="EB30">
        <f t="shared" si="82"/>
        <v>0</v>
      </c>
      <c r="EC30">
        <f t="shared" si="98"/>
        <v>0</v>
      </c>
      <c r="ED30">
        <f t="shared" si="83"/>
        <v>0</v>
      </c>
      <c r="EE30">
        <f t="shared" si="99"/>
        <v>45</v>
      </c>
      <c r="EF30">
        <f t="shared" si="84"/>
        <v>0</v>
      </c>
    </row>
    <row r="31" spans="1:136" x14ac:dyDescent="0.35">
      <c r="A31">
        <v>25</v>
      </c>
      <c r="B31">
        <f>modules!B31</f>
        <v>0</v>
      </c>
      <c r="C31">
        <f>modules!C31</f>
        <v>0</v>
      </c>
      <c r="E31" s="27">
        <f t="shared" si="8"/>
        <v>0</v>
      </c>
      <c r="F31" s="27">
        <f t="shared" si="9"/>
        <v>0</v>
      </c>
      <c r="G31" s="27">
        <f t="shared" si="10"/>
        <v>0</v>
      </c>
      <c r="H31" s="27">
        <f t="shared" si="11"/>
        <v>0</v>
      </c>
      <c r="I31" s="27">
        <f t="shared" si="12"/>
        <v>0</v>
      </c>
      <c r="J31" s="27">
        <f t="shared" si="13"/>
        <v>0</v>
      </c>
      <c r="L31" s="27">
        <f t="shared" si="14"/>
        <v>0</v>
      </c>
      <c r="M31" s="27">
        <f t="shared" si="15"/>
        <v>0</v>
      </c>
      <c r="N31" s="27">
        <f t="shared" si="16"/>
        <v>0</v>
      </c>
      <c r="O31" s="27">
        <f t="shared" si="17"/>
        <v>0</v>
      </c>
      <c r="P31" s="27">
        <f t="shared" si="18"/>
        <v>0</v>
      </c>
      <c r="Q31" s="27">
        <f t="shared" si="19"/>
        <v>0</v>
      </c>
      <c r="S31" s="27">
        <f t="shared" si="20"/>
        <v>0</v>
      </c>
      <c r="T31" s="27">
        <f t="shared" si="21"/>
        <v>0</v>
      </c>
      <c r="U31" s="27">
        <f t="shared" si="22"/>
        <v>0</v>
      </c>
      <c r="V31" s="27">
        <f t="shared" si="23"/>
        <v>0</v>
      </c>
      <c r="W31" s="27">
        <f t="shared" si="24"/>
        <v>0</v>
      </c>
      <c r="X31" s="27">
        <f t="shared" si="25"/>
        <v>0</v>
      </c>
      <c r="Z31" s="27">
        <f t="shared" si="26"/>
        <v>0</v>
      </c>
      <c r="AA31" s="27">
        <f t="shared" si="27"/>
        <v>0</v>
      </c>
      <c r="AB31" s="27">
        <f t="shared" si="28"/>
        <v>0</v>
      </c>
      <c r="AC31" s="27">
        <f t="shared" si="29"/>
        <v>0</v>
      </c>
      <c r="AD31" s="27">
        <f t="shared" si="30"/>
        <v>0</v>
      </c>
      <c r="AE31" s="27">
        <f t="shared" si="31"/>
        <v>0</v>
      </c>
      <c r="AG31" s="27">
        <f t="shared" si="32"/>
        <v>0</v>
      </c>
      <c r="AH31" s="27">
        <f t="shared" si="33"/>
        <v>0</v>
      </c>
      <c r="AI31" s="27">
        <f t="shared" si="34"/>
        <v>0</v>
      </c>
      <c r="AJ31" s="27">
        <f t="shared" si="35"/>
        <v>0</v>
      </c>
      <c r="AK31" s="27">
        <f t="shared" si="36"/>
        <v>0</v>
      </c>
      <c r="AL31" s="27">
        <f t="shared" si="37"/>
        <v>0</v>
      </c>
      <c r="AN31" s="27">
        <f t="shared" si="38"/>
        <v>0</v>
      </c>
      <c r="AO31" s="27">
        <f t="shared" si="39"/>
        <v>0</v>
      </c>
      <c r="AP31" s="27">
        <f t="shared" si="40"/>
        <v>0</v>
      </c>
      <c r="AQ31" s="27">
        <f t="shared" si="41"/>
        <v>0</v>
      </c>
      <c r="AR31" s="27">
        <f t="shared" si="42"/>
        <v>0</v>
      </c>
      <c r="AS31" s="27">
        <f t="shared" si="43"/>
        <v>0</v>
      </c>
      <c r="AT31" s="31"/>
      <c r="AU31" s="31">
        <f t="shared" si="44"/>
        <v>0</v>
      </c>
      <c r="AV31" s="31">
        <f t="shared" si="45"/>
        <v>0</v>
      </c>
      <c r="AW31" s="31">
        <f t="shared" si="46"/>
        <v>0</v>
      </c>
      <c r="AX31" s="31">
        <f t="shared" si="47"/>
        <v>0</v>
      </c>
      <c r="AY31" s="31">
        <f t="shared" si="48"/>
        <v>0</v>
      </c>
      <c r="AZ31" s="31">
        <f t="shared" si="49"/>
        <v>0</v>
      </c>
      <c r="BA31" s="31"/>
      <c r="BB31" s="31">
        <f t="shared" si="50"/>
        <v>0</v>
      </c>
      <c r="BC31" s="31">
        <f t="shared" si="51"/>
        <v>0</v>
      </c>
      <c r="BD31" s="31">
        <f t="shared" si="52"/>
        <v>0</v>
      </c>
      <c r="BE31" s="31">
        <f t="shared" si="53"/>
        <v>0</v>
      </c>
      <c r="BF31" s="31">
        <f t="shared" si="54"/>
        <v>0</v>
      </c>
      <c r="BG31" s="31">
        <f t="shared" si="55"/>
        <v>0</v>
      </c>
      <c r="BH31" s="31"/>
      <c r="BI31" s="31">
        <f t="shared" si="56"/>
        <v>0</v>
      </c>
      <c r="BJ31" s="31">
        <f t="shared" si="57"/>
        <v>0</v>
      </c>
      <c r="BK31" s="31">
        <f t="shared" si="58"/>
        <v>0</v>
      </c>
      <c r="BL31" s="31">
        <f t="shared" si="59"/>
        <v>0</v>
      </c>
      <c r="BM31" s="31">
        <f t="shared" si="60"/>
        <v>0</v>
      </c>
      <c r="BN31" s="31">
        <f t="shared" si="61"/>
        <v>0</v>
      </c>
      <c r="BO31" s="31"/>
      <c r="BP31" s="31">
        <f t="shared" si="62"/>
        <v>0</v>
      </c>
      <c r="BQ31" s="31">
        <f t="shared" si="63"/>
        <v>0</v>
      </c>
      <c r="BR31" s="31">
        <f t="shared" si="64"/>
        <v>0</v>
      </c>
      <c r="BS31" s="31">
        <f t="shared" si="65"/>
        <v>0</v>
      </c>
      <c r="BT31" s="31">
        <f t="shared" si="66"/>
        <v>0</v>
      </c>
      <c r="BU31" s="31">
        <f t="shared" si="67"/>
        <v>0</v>
      </c>
      <c r="BV31" s="31"/>
      <c r="BW31" s="31">
        <f t="shared" si="68"/>
        <v>0</v>
      </c>
      <c r="BX31" s="31">
        <f t="shared" si="69"/>
        <v>0</v>
      </c>
      <c r="BY31" s="31">
        <f t="shared" si="70"/>
        <v>0</v>
      </c>
      <c r="BZ31" s="31">
        <f t="shared" si="71"/>
        <v>0</v>
      </c>
      <c r="CA31" s="31">
        <f t="shared" si="72"/>
        <v>0</v>
      </c>
      <c r="CB31" s="31">
        <f t="shared" si="73"/>
        <v>0</v>
      </c>
      <c r="CC31" s="31"/>
      <c r="CD31" s="31">
        <f t="shared" si="74"/>
        <v>0</v>
      </c>
      <c r="CE31" s="31">
        <f t="shared" si="75"/>
        <v>0</v>
      </c>
      <c r="CF31" s="31">
        <f t="shared" si="76"/>
        <v>0</v>
      </c>
      <c r="CG31" s="31">
        <f t="shared" si="77"/>
        <v>0</v>
      </c>
      <c r="CH31" s="31">
        <f t="shared" si="78"/>
        <v>0</v>
      </c>
      <c r="CI31" s="31">
        <f t="shared" si="79"/>
        <v>0</v>
      </c>
      <c r="CK31" s="27">
        <f>IFERROR(IF(OR($B31=0,$CY31="Yes"),0,SUM(staff_students!E$40:E$43)/VLOOKUP('selections(hide)'!$A$4,'selections(hide)'!$D$18:$P$30,8,FALSE)),0)</f>
        <v>0</v>
      </c>
      <c r="CL31" s="27">
        <f>IFERROR(IF(OR($B31=0,$CY31="Yes"),0,SUM(staff_students!F$40:F$43)/VLOOKUP('selections(hide)'!$A$4,'selections(hide)'!$D$18:$P$30,8,FALSE)),0)</f>
        <v>0</v>
      </c>
      <c r="CM31" s="27">
        <f>IFERROR(IF(OR($B31=0,$CY31="Yes"),0,SUM(staff_students!G$40:G$43)/VLOOKUP('selections(hide)'!$A$4,'selections(hide)'!$D$18:$P$30,8,FALSE)),0)</f>
        <v>0</v>
      </c>
      <c r="CN31" s="27">
        <f>IFERROR(IF(OR($B31=0,$CY31="Yes"),0,SUM(staff_students!H$40:H$43)/VLOOKUP('selections(hide)'!$A$4,'selections(hide)'!$D$18:$P$30,8,FALSE)),0)</f>
        <v>0</v>
      </c>
      <c r="CO31" s="27">
        <f>IFERROR(IF(OR($B31=0,$CY31="Yes"),0,SUM(staff_students!I$40:I$43)/VLOOKUP('selections(hide)'!$A$4,'selections(hide)'!$D$18:$P$30,8,FALSE)),0)</f>
        <v>0</v>
      </c>
      <c r="CP31" s="27">
        <f>IFERROR(IF(OR($B31=0,$CY31="Yes"),0,SUM(staff_students!J$40:J$43)/VLOOKUP('selections(hide)'!$A$4,'selections(hide)'!$D$18:$P$30,8,FALSE)),0)</f>
        <v>0</v>
      </c>
      <c r="CQ31" s="27"/>
      <c r="CR31" s="27">
        <f t="shared" si="85"/>
        <v>0</v>
      </c>
      <c r="CS31" s="27">
        <f t="shared" si="100"/>
        <v>0</v>
      </c>
      <c r="CT31" s="27">
        <f t="shared" si="101"/>
        <v>0</v>
      </c>
      <c r="CU31" s="27">
        <f t="shared" si="102"/>
        <v>0</v>
      </c>
      <c r="CV31" s="27">
        <f t="shared" si="103"/>
        <v>0</v>
      </c>
      <c r="CW31" s="27">
        <f t="shared" si="104"/>
        <v>0</v>
      </c>
      <c r="CX31">
        <f>IF(modules!E31='selections(hide)'!$A$51,"Yes",IF(modules!E31&lt;&gt;0,"No",0))</f>
        <v>0</v>
      </c>
      <c r="CY31">
        <f>IF(modules!D31="optional","Yes",IF(modules!D31="main","No",0))</f>
        <v>0</v>
      </c>
      <c r="CZ31" t="str">
        <f t="shared" si="86"/>
        <v>OK</v>
      </c>
      <c r="DK31">
        <v>30</v>
      </c>
      <c r="DL31">
        <v>30</v>
      </c>
      <c r="DM31" s="27">
        <f>modules!BV31</f>
        <v>0</v>
      </c>
      <c r="DN31">
        <f t="shared" si="87"/>
        <v>0</v>
      </c>
      <c r="DO31">
        <f t="shared" si="88"/>
        <v>0</v>
      </c>
      <c r="DP31">
        <f t="shared" si="89"/>
        <v>0</v>
      </c>
      <c r="DQ31">
        <f t="shared" si="90"/>
        <v>0</v>
      </c>
      <c r="DR31">
        <f t="shared" si="91"/>
        <v>0</v>
      </c>
      <c r="DS31">
        <f t="shared" si="92"/>
        <v>0</v>
      </c>
      <c r="DU31">
        <f t="shared" si="93"/>
        <v>0</v>
      </c>
      <c r="DV31">
        <f t="shared" si="94"/>
        <v>0</v>
      </c>
      <c r="DW31">
        <f t="shared" si="95"/>
        <v>0</v>
      </c>
      <c r="DX31">
        <f t="shared" si="94"/>
        <v>0</v>
      </c>
      <c r="DY31">
        <f t="shared" si="96"/>
        <v>0</v>
      </c>
      <c r="DZ31">
        <f t="shared" si="81"/>
        <v>0</v>
      </c>
      <c r="EA31">
        <f t="shared" si="97"/>
        <v>0</v>
      </c>
      <c r="EB31">
        <f t="shared" si="82"/>
        <v>0</v>
      </c>
      <c r="EC31">
        <f t="shared" si="98"/>
        <v>0</v>
      </c>
      <c r="ED31">
        <f t="shared" si="83"/>
        <v>0</v>
      </c>
      <c r="EE31">
        <f t="shared" si="99"/>
        <v>45</v>
      </c>
      <c r="EF31">
        <f t="shared" si="84"/>
        <v>0</v>
      </c>
    </row>
    <row r="32" spans="1:136" x14ac:dyDescent="0.35">
      <c r="A32">
        <v>26</v>
      </c>
      <c r="B32">
        <f>modules!B32</f>
        <v>0</v>
      </c>
      <c r="C32">
        <f>modules!C32</f>
        <v>0</v>
      </c>
      <c r="E32" s="27">
        <f t="shared" si="8"/>
        <v>0</v>
      </c>
      <c r="F32" s="27">
        <f t="shared" si="9"/>
        <v>0</v>
      </c>
      <c r="G32" s="27">
        <f t="shared" si="10"/>
        <v>0</v>
      </c>
      <c r="H32" s="27">
        <f t="shared" si="11"/>
        <v>0</v>
      </c>
      <c r="I32" s="27">
        <f t="shared" si="12"/>
        <v>0</v>
      </c>
      <c r="J32" s="27">
        <f t="shared" si="13"/>
        <v>0</v>
      </c>
      <c r="L32" s="27">
        <f t="shared" si="14"/>
        <v>0</v>
      </c>
      <c r="M32" s="27">
        <f t="shared" si="15"/>
        <v>0</v>
      </c>
      <c r="N32" s="27">
        <f t="shared" si="16"/>
        <v>0</v>
      </c>
      <c r="O32" s="27">
        <f t="shared" si="17"/>
        <v>0</v>
      </c>
      <c r="P32" s="27">
        <f t="shared" si="18"/>
        <v>0</v>
      </c>
      <c r="Q32" s="27">
        <f t="shared" si="19"/>
        <v>0</v>
      </c>
      <c r="S32" s="27">
        <f t="shared" si="20"/>
        <v>0</v>
      </c>
      <c r="T32" s="27">
        <f t="shared" si="21"/>
        <v>0</v>
      </c>
      <c r="U32" s="27">
        <f t="shared" si="22"/>
        <v>0</v>
      </c>
      <c r="V32" s="27">
        <f t="shared" si="23"/>
        <v>0</v>
      </c>
      <c r="W32" s="27">
        <f t="shared" si="24"/>
        <v>0</v>
      </c>
      <c r="X32" s="27">
        <f t="shared" si="25"/>
        <v>0</v>
      </c>
      <c r="Z32" s="27">
        <f t="shared" si="26"/>
        <v>0</v>
      </c>
      <c r="AA32" s="27">
        <f t="shared" si="27"/>
        <v>0</v>
      </c>
      <c r="AB32" s="27">
        <f t="shared" si="28"/>
        <v>0</v>
      </c>
      <c r="AC32" s="27">
        <f t="shared" si="29"/>
        <v>0</v>
      </c>
      <c r="AD32" s="27">
        <f t="shared" si="30"/>
        <v>0</v>
      </c>
      <c r="AE32" s="27">
        <f t="shared" si="31"/>
        <v>0</v>
      </c>
      <c r="AG32" s="27">
        <f t="shared" si="32"/>
        <v>0</v>
      </c>
      <c r="AH32" s="27">
        <f t="shared" si="33"/>
        <v>0</v>
      </c>
      <c r="AI32" s="27">
        <f t="shared" si="34"/>
        <v>0</v>
      </c>
      <c r="AJ32" s="27">
        <f t="shared" si="35"/>
        <v>0</v>
      </c>
      <c r="AK32" s="27">
        <f t="shared" si="36"/>
        <v>0</v>
      </c>
      <c r="AL32" s="27">
        <f t="shared" si="37"/>
        <v>0</v>
      </c>
      <c r="AN32" s="27">
        <f t="shared" si="38"/>
        <v>0</v>
      </c>
      <c r="AO32" s="27">
        <f t="shared" si="39"/>
        <v>0</v>
      </c>
      <c r="AP32" s="27">
        <f t="shared" si="40"/>
        <v>0</v>
      </c>
      <c r="AQ32" s="27">
        <f t="shared" si="41"/>
        <v>0</v>
      </c>
      <c r="AR32" s="27">
        <f t="shared" si="42"/>
        <v>0</v>
      </c>
      <c r="AS32" s="27">
        <f t="shared" si="43"/>
        <v>0</v>
      </c>
      <c r="AT32" s="31"/>
      <c r="AU32" s="31">
        <f t="shared" si="44"/>
        <v>0</v>
      </c>
      <c r="AV32" s="31">
        <f t="shared" si="45"/>
        <v>0</v>
      </c>
      <c r="AW32" s="31">
        <f t="shared" si="46"/>
        <v>0</v>
      </c>
      <c r="AX32" s="31">
        <f t="shared" si="47"/>
        <v>0</v>
      </c>
      <c r="AY32" s="31">
        <f t="shared" si="48"/>
        <v>0</v>
      </c>
      <c r="AZ32" s="31">
        <f t="shared" si="49"/>
        <v>0</v>
      </c>
      <c r="BA32" s="31"/>
      <c r="BB32" s="31">
        <f t="shared" si="50"/>
        <v>0</v>
      </c>
      <c r="BC32" s="31">
        <f t="shared" si="51"/>
        <v>0</v>
      </c>
      <c r="BD32" s="31">
        <f t="shared" si="52"/>
        <v>0</v>
      </c>
      <c r="BE32" s="31">
        <f t="shared" si="53"/>
        <v>0</v>
      </c>
      <c r="BF32" s="31">
        <f t="shared" si="54"/>
        <v>0</v>
      </c>
      <c r="BG32" s="31">
        <f t="shared" si="55"/>
        <v>0</v>
      </c>
      <c r="BH32" s="31"/>
      <c r="BI32" s="31">
        <f t="shared" si="56"/>
        <v>0</v>
      </c>
      <c r="BJ32" s="31">
        <f t="shared" si="57"/>
        <v>0</v>
      </c>
      <c r="BK32" s="31">
        <f t="shared" si="58"/>
        <v>0</v>
      </c>
      <c r="BL32" s="31">
        <f t="shared" si="59"/>
        <v>0</v>
      </c>
      <c r="BM32" s="31">
        <f t="shared" si="60"/>
        <v>0</v>
      </c>
      <c r="BN32" s="31">
        <f t="shared" si="61"/>
        <v>0</v>
      </c>
      <c r="BO32" s="31"/>
      <c r="BP32" s="31">
        <f t="shared" si="62"/>
        <v>0</v>
      </c>
      <c r="BQ32" s="31">
        <f t="shared" si="63"/>
        <v>0</v>
      </c>
      <c r="BR32" s="31">
        <f t="shared" si="64"/>
        <v>0</v>
      </c>
      <c r="BS32" s="31">
        <f t="shared" si="65"/>
        <v>0</v>
      </c>
      <c r="BT32" s="31">
        <f t="shared" si="66"/>
        <v>0</v>
      </c>
      <c r="BU32" s="31">
        <f t="shared" si="67"/>
        <v>0</v>
      </c>
      <c r="BV32" s="31"/>
      <c r="BW32" s="31">
        <f t="shared" si="68"/>
        <v>0</v>
      </c>
      <c r="BX32" s="31">
        <f t="shared" si="69"/>
        <v>0</v>
      </c>
      <c r="BY32" s="31">
        <f t="shared" si="70"/>
        <v>0</v>
      </c>
      <c r="BZ32" s="31">
        <f t="shared" si="71"/>
        <v>0</v>
      </c>
      <c r="CA32" s="31">
        <f t="shared" si="72"/>
        <v>0</v>
      </c>
      <c r="CB32" s="31">
        <f t="shared" si="73"/>
        <v>0</v>
      </c>
      <c r="CC32" s="31"/>
      <c r="CD32" s="31">
        <f t="shared" si="74"/>
        <v>0</v>
      </c>
      <c r="CE32" s="31">
        <f t="shared" si="75"/>
        <v>0</v>
      </c>
      <c r="CF32" s="31">
        <f t="shared" si="76"/>
        <v>0</v>
      </c>
      <c r="CG32" s="31">
        <f t="shared" si="77"/>
        <v>0</v>
      </c>
      <c r="CH32" s="31">
        <f t="shared" si="78"/>
        <v>0</v>
      </c>
      <c r="CI32" s="31">
        <f t="shared" si="79"/>
        <v>0</v>
      </c>
      <c r="CK32" s="27">
        <f>IFERROR(IF(OR($B32=0,$CY32="Yes"),0,SUM(staff_students!E$40:E$43)/VLOOKUP('selections(hide)'!$A$4,'selections(hide)'!$D$18:$P$30,8,FALSE)),0)</f>
        <v>0</v>
      </c>
      <c r="CL32" s="27">
        <f>IFERROR(IF(OR($B32=0,$CY32="Yes"),0,SUM(staff_students!F$40:F$43)/VLOOKUP('selections(hide)'!$A$4,'selections(hide)'!$D$18:$P$30,8,FALSE)),0)</f>
        <v>0</v>
      </c>
      <c r="CM32" s="27">
        <f>IFERROR(IF(OR($B32=0,$CY32="Yes"),0,SUM(staff_students!G$40:G$43)/VLOOKUP('selections(hide)'!$A$4,'selections(hide)'!$D$18:$P$30,8,FALSE)),0)</f>
        <v>0</v>
      </c>
      <c r="CN32" s="27">
        <f>IFERROR(IF(OR($B32=0,$CY32="Yes"),0,SUM(staff_students!H$40:H$43)/VLOOKUP('selections(hide)'!$A$4,'selections(hide)'!$D$18:$P$30,8,FALSE)),0)</f>
        <v>0</v>
      </c>
      <c r="CO32" s="27">
        <f>IFERROR(IF(OR($B32=0,$CY32="Yes"),0,SUM(staff_students!I$40:I$43)/VLOOKUP('selections(hide)'!$A$4,'selections(hide)'!$D$18:$P$30,8,FALSE)),0)</f>
        <v>0</v>
      </c>
      <c r="CP32" s="27">
        <f>IFERROR(IF(OR($B32=0,$CY32="Yes"),0,SUM(staff_students!J$40:J$43)/VLOOKUP('selections(hide)'!$A$4,'selections(hide)'!$D$18:$P$30,8,FALSE)),0)</f>
        <v>0</v>
      </c>
      <c r="CQ32" s="27"/>
      <c r="CR32" s="27">
        <f t="shared" si="85"/>
        <v>0</v>
      </c>
      <c r="CS32" s="27">
        <f t="shared" si="100"/>
        <v>0</v>
      </c>
      <c r="CT32" s="27">
        <f t="shared" si="101"/>
        <v>0</v>
      </c>
      <c r="CU32" s="27">
        <f t="shared" si="102"/>
        <v>0</v>
      </c>
      <c r="CV32" s="27">
        <f t="shared" si="103"/>
        <v>0</v>
      </c>
      <c r="CW32" s="27">
        <f t="shared" si="104"/>
        <v>0</v>
      </c>
      <c r="CX32">
        <f>IF(modules!E32='selections(hide)'!$A$51,"Yes",IF(modules!E32&lt;&gt;0,"No",0))</f>
        <v>0</v>
      </c>
      <c r="CY32">
        <f>IF(modules!D32="optional","Yes",IF(modules!D32="main","No",0))</f>
        <v>0</v>
      </c>
      <c r="CZ32" t="str">
        <f t="shared" si="86"/>
        <v>OK</v>
      </c>
      <c r="DM32" s="27">
        <f>modules!BV32</f>
        <v>0</v>
      </c>
      <c r="DN32">
        <f t="shared" si="87"/>
        <v>0</v>
      </c>
      <c r="DO32">
        <f t="shared" si="88"/>
        <v>0</v>
      </c>
      <c r="DP32">
        <f t="shared" si="89"/>
        <v>0</v>
      </c>
      <c r="DQ32">
        <f t="shared" si="90"/>
        <v>0</v>
      </c>
      <c r="DR32">
        <f t="shared" si="91"/>
        <v>0</v>
      </c>
      <c r="DS32">
        <f t="shared" si="92"/>
        <v>0</v>
      </c>
      <c r="DU32">
        <f t="shared" si="93"/>
        <v>0</v>
      </c>
      <c r="DV32">
        <f t="shared" si="94"/>
        <v>0</v>
      </c>
      <c r="DW32">
        <f t="shared" si="95"/>
        <v>0</v>
      </c>
      <c r="DX32">
        <f t="shared" si="94"/>
        <v>0</v>
      </c>
      <c r="DY32">
        <f t="shared" si="96"/>
        <v>0</v>
      </c>
      <c r="DZ32">
        <f t="shared" si="81"/>
        <v>0</v>
      </c>
      <c r="EA32">
        <f t="shared" si="97"/>
        <v>0</v>
      </c>
      <c r="EB32">
        <f t="shared" si="82"/>
        <v>0</v>
      </c>
      <c r="EC32">
        <f t="shared" si="98"/>
        <v>0</v>
      </c>
      <c r="ED32">
        <f t="shared" si="83"/>
        <v>0</v>
      </c>
      <c r="EE32">
        <f t="shared" si="99"/>
        <v>0</v>
      </c>
      <c r="EF32">
        <f t="shared" si="84"/>
        <v>0</v>
      </c>
    </row>
    <row r="33" spans="1:136" x14ac:dyDescent="0.35">
      <c r="A33">
        <v>27</v>
      </c>
      <c r="B33">
        <f>modules!B33</f>
        <v>0</v>
      </c>
      <c r="C33">
        <f>modules!C33</f>
        <v>0</v>
      </c>
      <c r="E33" s="27">
        <f t="shared" si="8"/>
        <v>0</v>
      </c>
      <c r="F33" s="27">
        <f t="shared" si="9"/>
        <v>0</v>
      </c>
      <c r="G33" s="27">
        <f t="shared" si="10"/>
        <v>0</v>
      </c>
      <c r="H33" s="27">
        <f t="shared" si="11"/>
        <v>0</v>
      </c>
      <c r="I33" s="27">
        <f t="shared" si="12"/>
        <v>0</v>
      </c>
      <c r="J33" s="27">
        <f t="shared" si="13"/>
        <v>0</v>
      </c>
      <c r="L33" s="27">
        <f t="shared" si="14"/>
        <v>0</v>
      </c>
      <c r="M33" s="27">
        <f t="shared" si="15"/>
        <v>0</v>
      </c>
      <c r="N33" s="27">
        <f t="shared" si="16"/>
        <v>0</v>
      </c>
      <c r="O33" s="27">
        <f t="shared" si="17"/>
        <v>0</v>
      </c>
      <c r="P33" s="27">
        <f t="shared" si="18"/>
        <v>0</v>
      </c>
      <c r="Q33" s="27">
        <f t="shared" si="19"/>
        <v>0</v>
      </c>
      <c r="S33" s="27">
        <f t="shared" si="20"/>
        <v>0</v>
      </c>
      <c r="T33" s="27">
        <f t="shared" si="21"/>
        <v>0</v>
      </c>
      <c r="U33" s="27">
        <f t="shared" si="22"/>
        <v>0</v>
      </c>
      <c r="V33" s="27">
        <f t="shared" si="23"/>
        <v>0</v>
      </c>
      <c r="W33" s="27">
        <f t="shared" si="24"/>
        <v>0</v>
      </c>
      <c r="X33" s="27">
        <f t="shared" si="25"/>
        <v>0</v>
      </c>
      <c r="Z33" s="27">
        <f t="shared" si="26"/>
        <v>0</v>
      </c>
      <c r="AA33" s="27">
        <f t="shared" si="27"/>
        <v>0</v>
      </c>
      <c r="AB33" s="27">
        <f t="shared" si="28"/>
        <v>0</v>
      </c>
      <c r="AC33" s="27">
        <f t="shared" si="29"/>
        <v>0</v>
      </c>
      <c r="AD33" s="27">
        <f t="shared" si="30"/>
        <v>0</v>
      </c>
      <c r="AE33" s="27">
        <f t="shared" si="31"/>
        <v>0</v>
      </c>
      <c r="AG33" s="27">
        <f t="shared" si="32"/>
        <v>0</v>
      </c>
      <c r="AH33" s="27">
        <f t="shared" si="33"/>
        <v>0</v>
      </c>
      <c r="AI33" s="27">
        <f t="shared" si="34"/>
        <v>0</v>
      </c>
      <c r="AJ33" s="27">
        <f t="shared" si="35"/>
        <v>0</v>
      </c>
      <c r="AK33" s="27">
        <f t="shared" si="36"/>
        <v>0</v>
      </c>
      <c r="AL33" s="27">
        <f t="shared" si="37"/>
        <v>0</v>
      </c>
      <c r="AN33" s="27">
        <f t="shared" si="38"/>
        <v>0</v>
      </c>
      <c r="AO33" s="27">
        <f t="shared" si="39"/>
        <v>0</v>
      </c>
      <c r="AP33" s="27">
        <f t="shared" si="40"/>
        <v>0</v>
      </c>
      <c r="AQ33" s="27">
        <f t="shared" si="41"/>
        <v>0</v>
      </c>
      <c r="AR33" s="27">
        <f t="shared" si="42"/>
        <v>0</v>
      </c>
      <c r="AS33" s="27">
        <f t="shared" si="43"/>
        <v>0</v>
      </c>
      <c r="AT33" s="31"/>
      <c r="AU33" s="31">
        <f t="shared" si="44"/>
        <v>0</v>
      </c>
      <c r="AV33" s="31">
        <f t="shared" si="45"/>
        <v>0</v>
      </c>
      <c r="AW33" s="31">
        <f t="shared" si="46"/>
        <v>0</v>
      </c>
      <c r="AX33" s="31">
        <f t="shared" si="47"/>
        <v>0</v>
      </c>
      <c r="AY33" s="31">
        <f t="shared" si="48"/>
        <v>0</v>
      </c>
      <c r="AZ33" s="31">
        <f t="shared" si="49"/>
        <v>0</v>
      </c>
      <c r="BA33" s="31"/>
      <c r="BB33" s="31">
        <f t="shared" si="50"/>
        <v>0</v>
      </c>
      <c r="BC33" s="31">
        <f t="shared" si="51"/>
        <v>0</v>
      </c>
      <c r="BD33" s="31">
        <f t="shared" si="52"/>
        <v>0</v>
      </c>
      <c r="BE33" s="31">
        <f t="shared" si="53"/>
        <v>0</v>
      </c>
      <c r="BF33" s="31">
        <f t="shared" si="54"/>
        <v>0</v>
      </c>
      <c r="BG33" s="31">
        <f t="shared" si="55"/>
        <v>0</v>
      </c>
      <c r="BH33" s="31"/>
      <c r="BI33" s="31">
        <f t="shared" si="56"/>
        <v>0</v>
      </c>
      <c r="BJ33" s="31">
        <f t="shared" si="57"/>
        <v>0</v>
      </c>
      <c r="BK33" s="31">
        <f t="shared" si="58"/>
        <v>0</v>
      </c>
      <c r="BL33" s="31">
        <f t="shared" si="59"/>
        <v>0</v>
      </c>
      <c r="BM33" s="31">
        <f t="shared" si="60"/>
        <v>0</v>
      </c>
      <c r="BN33" s="31">
        <f t="shared" si="61"/>
        <v>0</v>
      </c>
      <c r="BO33" s="31"/>
      <c r="BP33" s="31">
        <f t="shared" si="62"/>
        <v>0</v>
      </c>
      <c r="BQ33" s="31">
        <f t="shared" si="63"/>
        <v>0</v>
      </c>
      <c r="BR33" s="31">
        <f t="shared" si="64"/>
        <v>0</v>
      </c>
      <c r="BS33" s="31">
        <f t="shared" si="65"/>
        <v>0</v>
      </c>
      <c r="BT33" s="31">
        <f t="shared" si="66"/>
        <v>0</v>
      </c>
      <c r="BU33" s="31">
        <f t="shared" si="67"/>
        <v>0</v>
      </c>
      <c r="BV33" s="31"/>
      <c r="BW33" s="31">
        <f t="shared" si="68"/>
        <v>0</v>
      </c>
      <c r="BX33" s="31">
        <f t="shared" si="69"/>
        <v>0</v>
      </c>
      <c r="BY33" s="31">
        <f t="shared" si="70"/>
        <v>0</v>
      </c>
      <c r="BZ33" s="31">
        <f t="shared" si="71"/>
        <v>0</v>
      </c>
      <c r="CA33" s="31">
        <f t="shared" si="72"/>
        <v>0</v>
      </c>
      <c r="CB33" s="31">
        <f t="shared" si="73"/>
        <v>0</v>
      </c>
      <c r="CC33" s="31"/>
      <c r="CD33" s="31">
        <f t="shared" si="74"/>
        <v>0</v>
      </c>
      <c r="CE33" s="31">
        <f t="shared" si="75"/>
        <v>0</v>
      </c>
      <c r="CF33" s="31">
        <f t="shared" si="76"/>
        <v>0</v>
      </c>
      <c r="CG33" s="31">
        <f t="shared" si="77"/>
        <v>0</v>
      </c>
      <c r="CH33" s="31">
        <f t="shared" si="78"/>
        <v>0</v>
      </c>
      <c r="CI33" s="31">
        <f t="shared" si="79"/>
        <v>0</v>
      </c>
      <c r="CK33" s="27">
        <f>IFERROR(IF(OR($B33=0,$CY33="Yes"),0,SUM(staff_students!E$40:E$43)/VLOOKUP('selections(hide)'!$A$4,'selections(hide)'!$D$18:$P$30,8,FALSE)),0)</f>
        <v>0</v>
      </c>
      <c r="CL33" s="27">
        <f>IFERROR(IF(OR($B33=0,$CY33="Yes"),0,SUM(staff_students!F$40:F$43)/VLOOKUP('selections(hide)'!$A$4,'selections(hide)'!$D$18:$P$30,8,FALSE)),0)</f>
        <v>0</v>
      </c>
      <c r="CM33" s="27">
        <f>IFERROR(IF(OR($B33=0,$CY33="Yes"),0,SUM(staff_students!G$40:G$43)/VLOOKUP('selections(hide)'!$A$4,'selections(hide)'!$D$18:$P$30,8,FALSE)),0)</f>
        <v>0</v>
      </c>
      <c r="CN33" s="27">
        <f>IFERROR(IF(OR($B33=0,$CY33="Yes"),0,SUM(staff_students!H$40:H$43)/VLOOKUP('selections(hide)'!$A$4,'selections(hide)'!$D$18:$P$30,8,FALSE)),0)</f>
        <v>0</v>
      </c>
      <c r="CO33" s="27">
        <f>IFERROR(IF(OR($B33=0,$CY33="Yes"),0,SUM(staff_students!I$40:I$43)/VLOOKUP('selections(hide)'!$A$4,'selections(hide)'!$D$18:$P$30,8,FALSE)),0)</f>
        <v>0</v>
      </c>
      <c r="CP33" s="27">
        <f>IFERROR(IF(OR($B33=0,$CY33="Yes"),0,SUM(staff_students!J$40:J$43)/VLOOKUP('selections(hide)'!$A$4,'selections(hide)'!$D$18:$P$30,8,FALSE)),0)</f>
        <v>0</v>
      </c>
      <c r="CQ33" s="27"/>
      <c r="CR33" s="27">
        <f t="shared" si="85"/>
        <v>0</v>
      </c>
      <c r="CS33" s="27">
        <f t="shared" si="100"/>
        <v>0</v>
      </c>
      <c r="CT33" s="27">
        <f t="shared" si="101"/>
        <v>0</v>
      </c>
      <c r="CU33" s="27">
        <f t="shared" si="102"/>
        <v>0</v>
      </c>
      <c r="CV33" s="27">
        <f t="shared" si="103"/>
        <v>0</v>
      </c>
      <c r="CW33" s="27">
        <f t="shared" si="104"/>
        <v>0</v>
      </c>
      <c r="CX33">
        <f>IF(modules!E33='selections(hide)'!$A$51,"Yes",IF(modules!E33&lt;&gt;0,"No",0))</f>
        <v>0</v>
      </c>
      <c r="CY33">
        <f>IF(modules!D33="optional","Yes",IF(modules!D33="main","No",0))</f>
        <v>0</v>
      </c>
      <c r="CZ33" t="str">
        <f t="shared" si="86"/>
        <v>OK</v>
      </c>
      <c r="DM33" s="27">
        <f>modules!BV33</f>
        <v>0</v>
      </c>
      <c r="DN33">
        <f t="shared" si="87"/>
        <v>0</v>
      </c>
      <c r="DO33">
        <f t="shared" si="88"/>
        <v>0</v>
      </c>
      <c r="DP33">
        <f t="shared" si="89"/>
        <v>0</v>
      </c>
      <c r="DQ33">
        <f t="shared" si="90"/>
        <v>0</v>
      </c>
      <c r="DR33">
        <f t="shared" si="91"/>
        <v>0</v>
      </c>
      <c r="DS33">
        <f t="shared" si="92"/>
        <v>0</v>
      </c>
      <c r="DU33">
        <f t="shared" si="93"/>
        <v>0</v>
      </c>
      <c r="DV33">
        <f t="shared" si="94"/>
        <v>0</v>
      </c>
      <c r="DW33">
        <f t="shared" si="95"/>
        <v>0</v>
      </c>
      <c r="DX33">
        <f t="shared" si="94"/>
        <v>0</v>
      </c>
      <c r="DY33">
        <f t="shared" si="96"/>
        <v>0</v>
      </c>
      <c r="DZ33">
        <f t="shared" si="81"/>
        <v>0</v>
      </c>
      <c r="EA33">
        <f t="shared" si="97"/>
        <v>0</v>
      </c>
      <c r="EB33">
        <f t="shared" si="82"/>
        <v>0</v>
      </c>
      <c r="EC33">
        <f t="shared" si="98"/>
        <v>0</v>
      </c>
      <c r="ED33">
        <f t="shared" si="83"/>
        <v>0</v>
      </c>
      <c r="EE33">
        <f t="shared" si="99"/>
        <v>0</v>
      </c>
      <c r="EF33">
        <f t="shared" si="84"/>
        <v>0</v>
      </c>
    </row>
    <row r="34" spans="1:136" x14ac:dyDescent="0.35">
      <c r="A34">
        <v>28</v>
      </c>
      <c r="B34">
        <f>modules!B34</f>
        <v>0</v>
      </c>
      <c r="C34">
        <f>modules!C34</f>
        <v>0</v>
      </c>
      <c r="E34" s="27">
        <f t="shared" si="8"/>
        <v>0</v>
      </c>
      <c r="F34" s="27">
        <f t="shared" si="9"/>
        <v>0</v>
      </c>
      <c r="G34" s="27">
        <f t="shared" si="10"/>
        <v>0</v>
      </c>
      <c r="H34" s="27">
        <f t="shared" si="11"/>
        <v>0</v>
      </c>
      <c r="I34" s="27">
        <f t="shared" si="12"/>
        <v>0</v>
      </c>
      <c r="J34" s="27">
        <f t="shared" si="13"/>
        <v>0</v>
      </c>
      <c r="L34" s="27">
        <f t="shared" si="14"/>
        <v>0</v>
      </c>
      <c r="M34" s="27">
        <f t="shared" si="15"/>
        <v>0</v>
      </c>
      <c r="N34" s="27">
        <f t="shared" si="16"/>
        <v>0</v>
      </c>
      <c r="O34" s="27">
        <f t="shared" si="17"/>
        <v>0</v>
      </c>
      <c r="P34" s="27">
        <f t="shared" si="18"/>
        <v>0</v>
      </c>
      <c r="Q34" s="27">
        <f t="shared" si="19"/>
        <v>0</v>
      </c>
      <c r="S34" s="27">
        <f t="shared" si="20"/>
        <v>0</v>
      </c>
      <c r="T34" s="27">
        <f t="shared" si="21"/>
        <v>0</v>
      </c>
      <c r="U34" s="27">
        <f t="shared" si="22"/>
        <v>0</v>
      </c>
      <c r="V34" s="27">
        <f t="shared" si="23"/>
        <v>0</v>
      </c>
      <c r="W34" s="27">
        <f t="shared" si="24"/>
        <v>0</v>
      </c>
      <c r="X34" s="27">
        <f t="shared" si="25"/>
        <v>0</v>
      </c>
      <c r="Z34" s="27">
        <f t="shared" si="26"/>
        <v>0</v>
      </c>
      <c r="AA34" s="27">
        <f t="shared" si="27"/>
        <v>0</v>
      </c>
      <c r="AB34" s="27">
        <f t="shared" si="28"/>
        <v>0</v>
      </c>
      <c r="AC34" s="27">
        <f t="shared" si="29"/>
        <v>0</v>
      </c>
      <c r="AD34" s="27">
        <f t="shared" si="30"/>
        <v>0</v>
      </c>
      <c r="AE34" s="27">
        <f t="shared" si="31"/>
        <v>0</v>
      </c>
      <c r="AG34" s="27">
        <f t="shared" si="32"/>
        <v>0</v>
      </c>
      <c r="AH34" s="27">
        <f t="shared" si="33"/>
        <v>0</v>
      </c>
      <c r="AI34" s="27">
        <f t="shared" si="34"/>
        <v>0</v>
      </c>
      <c r="AJ34" s="27">
        <f t="shared" si="35"/>
        <v>0</v>
      </c>
      <c r="AK34" s="27">
        <f t="shared" si="36"/>
        <v>0</v>
      </c>
      <c r="AL34" s="27">
        <f t="shared" si="37"/>
        <v>0</v>
      </c>
      <c r="AN34" s="27">
        <f t="shared" si="38"/>
        <v>0</v>
      </c>
      <c r="AO34" s="27">
        <f t="shared" si="39"/>
        <v>0</v>
      </c>
      <c r="AP34" s="27">
        <f t="shared" si="40"/>
        <v>0</v>
      </c>
      <c r="AQ34" s="27">
        <f t="shared" si="41"/>
        <v>0</v>
      </c>
      <c r="AR34" s="27">
        <f t="shared" si="42"/>
        <v>0</v>
      </c>
      <c r="AS34" s="27">
        <f t="shared" si="43"/>
        <v>0</v>
      </c>
      <c r="AT34" s="31"/>
      <c r="AU34" s="31">
        <f t="shared" si="44"/>
        <v>0</v>
      </c>
      <c r="AV34" s="31">
        <f t="shared" si="45"/>
        <v>0</v>
      </c>
      <c r="AW34" s="31">
        <f t="shared" si="46"/>
        <v>0</v>
      </c>
      <c r="AX34" s="31">
        <f t="shared" si="47"/>
        <v>0</v>
      </c>
      <c r="AY34" s="31">
        <f t="shared" si="48"/>
        <v>0</v>
      </c>
      <c r="AZ34" s="31">
        <f t="shared" si="49"/>
        <v>0</v>
      </c>
      <c r="BA34" s="31"/>
      <c r="BB34" s="31">
        <f t="shared" si="50"/>
        <v>0</v>
      </c>
      <c r="BC34" s="31">
        <f t="shared" si="51"/>
        <v>0</v>
      </c>
      <c r="BD34" s="31">
        <f t="shared" si="52"/>
        <v>0</v>
      </c>
      <c r="BE34" s="31">
        <f t="shared" si="53"/>
        <v>0</v>
      </c>
      <c r="BF34" s="31">
        <f t="shared" si="54"/>
        <v>0</v>
      </c>
      <c r="BG34" s="31">
        <f t="shared" si="55"/>
        <v>0</v>
      </c>
      <c r="BH34" s="31"/>
      <c r="BI34" s="31">
        <f t="shared" si="56"/>
        <v>0</v>
      </c>
      <c r="BJ34" s="31">
        <f t="shared" si="57"/>
        <v>0</v>
      </c>
      <c r="BK34" s="31">
        <f t="shared" si="58"/>
        <v>0</v>
      </c>
      <c r="BL34" s="31">
        <f t="shared" si="59"/>
        <v>0</v>
      </c>
      <c r="BM34" s="31">
        <f t="shared" si="60"/>
        <v>0</v>
      </c>
      <c r="BN34" s="31">
        <f t="shared" si="61"/>
        <v>0</v>
      </c>
      <c r="BO34" s="31"/>
      <c r="BP34" s="31">
        <f t="shared" si="62"/>
        <v>0</v>
      </c>
      <c r="BQ34" s="31">
        <f t="shared" si="63"/>
        <v>0</v>
      </c>
      <c r="BR34" s="31">
        <f t="shared" si="64"/>
        <v>0</v>
      </c>
      <c r="BS34" s="31">
        <f t="shared" si="65"/>
        <v>0</v>
      </c>
      <c r="BT34" s="31">
        <f t="shared" si="66"/>
        <v>0</v>
      </c>
      <c r="BU34" s="31">
        <f t="shared" si="67"/>
        <v>0</v>
      </c>
      <c r="BV34" s="31"/>
      <c r="BW34" s="31">
        <f t="shared" si="68"/>
        <v>0</v>
      </c>
      <c r="BX34" s="31">
        <f t="shared" si="69"/>
        <v>0</v>
      </c>
      <c r="BY34" s="31">
        <f t="shared" si="70"/>
        <v>0</v>
      </c>
      <c r="BZ34" s="31">
        <f t="shared" si="71"/>
        <v>0</v>
      </c>
      <c r="CA34" s="31">
        <f t="shared" si="72"/>
        <v>0</v>
      </c>
      <c r="CB34" s="31">
        <f t="shared" si="73"/>
        <v>0</v>
      </c>
      <c r="CC34" s="31"/>
      <c r="CD34" s="31">
        <f t="shared" si="74"/>
        <v>0</v>
      </c>
      <c r="CE34" s="31">
        <f t="shared" si="75"/>
        <v>0</v>
      </c>
      <c r="CF34" s="31">
        <f t="shared" si="76"/>
        <v>0</v>
      </c>
      <c r="CG34" s="31">
        <f t="shared" si="77"/>
        <v>0</v>
      </c>
      <c r="CH34" s="31">
        <f t="shared" si="78"/>
        <v>0</v>
      </c>
      <c r="CI34" s="31">
        <f t="shared" si="79"/>
        <v>0</v>
      </c>
      <c r="CK34" s="27">
        <f>IFERROR(IF(OR($B34=0,$CY34="Yes"),0,SUM(staff_students!E$40:E$43)/VLOOKUP('selections(hide)'!$A$4,'selections(hide)'!$D$18:$P$30,8,FALSE)),0)</f>
        <v>0</v>
      </c>
      <c r="CL34" s="27">
        <f>IFERROR(IF(OR($B34=0,$CY34="Yes"),0,SUM(staff_students!F$40:F$43)/VLOOKUP('selections(hide)'!$A$4,'selections(hide)'!$D$18:$P$30,8,FALSE)),0)</f>
        <v>0</v>
      </c>
      <c r="CM34" s="27">
        <f>IFERROR(IF(OR($B34=0,$CY34="Yes"),0,SUM(staff_students!G$40:G$43)/VLOOKUP('selections(hide)'!$A$4,'selections(hide)'!$D$18:$P$30,8,FALSE)),0)</f>
        <v>0</v>
      </c>
      <c r="CN34" s="27">
        <f>IFERROR(IF(OR($B34=0,$CY34="Yes"),0,SUM(staff_students!H$40:H$43)/VLOOKUP('selections(hide)'!$A$4,'selections(hide)'!$D$18:$P$30,8,FALSE)),0)</f>
        <v>0</v>
      </c>
      <c r="CO34" s="27">
        <f>IFERROR(IF(OR($B34=0,$CY34="Yes"),0,SUM(staff_students!I$40:I$43)/VLOOKUP('selections(hide)'!$A$4,'selections(hide)'!$D$18:$P$30,8,FALSE)),0)</f>
        <v>0</v>
      </c>
      <c r="CP34" s="27">
        <f>IFERROR(IF(OR($B34=0,$CY34="Yes"),0,SUM(staff_students!J$40:J$43)/VLOOKUP('selections(hide)'!$A$4,'selections(hide)'!$D$18:$P$30,8,FALSE)),0)</f>
        <v>0</v>
      </c>
      <c r="CQ34" s="27"/>
      <c r="CR34" s="27">
        <f t="shared" si="85"/>
        <v>0</v>
      </c>
      <c r="CS34" s="27">
        <f t="shared" si="100"/>
        <v>0</v>
      </c>
      <c r="CT34" s="27">
        <f t="shared" si="101"/>
        <v>0</v>
      </c>
      <c r="CU34" s="27">
        <f t="shared" si="102"/>
        <v>0</v>
      </c>
      <c r="CV34" s="27">
        <f t="shared" si="103"/>
        <v>0</v>
      </c>
      <c r="CW34" s="27">
        <f t="shared" si="104"/>
        <v>0</v>
      </c>
      <c r="CX34">
        <f>IF(modules!E34='selections(hide)'!$A$51,"Yes",IF(modules!E34&lt;&gt;0,"No",0))</f>
        <v>0</v>
      </c>
      <c r="CY34">
        <f>IF(modules!D34="optional","Yes",IF(modules!D34="main","No",0))</f>
        <v>0</v>
      </c>
      <c r="CZ34" t="str">
        <f t="shared" si="86"/>
        <v>OK</v>
      </c>
      <c r="DM34" s="27">
        <f>modules!BV34</f>
        <v>0</v>
      </c>
      <c r="DN34">
        <f t="shared" si="87"/>
        <v>0</v>
      </c>
      <c r="DO34">
        <f t="shared" si="88"/>
        <v>0</v>
      </c>
      <c r="DP34">
        <f t="shared" si="89"/>
        <v>0</v>
      </c>
      <c r="DQ34">
        <f t="shared" si="90"/>
        <v>0</v>
      </c>
      <c r="DR34">
        <f t="shared" si="91"/>
        <v>0</v>
      </c>
      <c r="DS34">
        <f t="shared" si="92"/>
        <v>0</v>
      </c>
      <c r="DU34">
        <f t="shared" si="93"/>
        <v>0</v>
      </c>
      <c r="DV34">
        <f t="shared" si="94"/>
        <v>0</v>
      </c>
      <c r="DW34">
        <f t="shared" si="95"/>
        <v>0</v>
      </c>
      <c r="DX34">
        <f t="shared" si="94"/>
        <v>0</v>
      </c>
      <c r="DY34">
        <f t="shared" si="96"/>
        <v>0</v>
      </c>
      <c r="DZ34">
        <f t="shared" si="81"/>
        <v>0</v>
      </c>
      <c r="EA34">
        <f t="shared" si="97"/>
        <v>0</v>
      </c>
      <c r="EB34">
        <f t="shared" si="82"/>
        <v>0</v>
      </c>
      <c r="EC34">
        <f t="shared" si="98"/>
        <v>0</v>
      </c>
      <c r="ED34">
        <f t="shared" si="83"/>
        <v>0</v>
      </c>
      <c r="EE34">
        <f t="shared" si="99"/>
        <v>0</v>
      </c>
      <c r="EF34">
        <f t="shared" si="84"/>
        <v>0</v>
      </c>
    </row>
    <row r="35" spans="1:136" x14ac:dyDescent="0.35">
      <c r="A35">
        <v>29</v>
      </c>
      <c r="B35">
        <f>modules!B35</f>
        <v>0</v>
      </c>
      <c r="C35">
        <f>modules!C35</f>
        <v>0</v>
      </c>
      <c r="E35" s="27">
        <f t="shared" si="8"/>
        <v>0</v>
      </c>
      <c r="F35" s="27">
        <f t="shared" si="9"/>
        <v>0</v>
      </c>
      <c r="G35" s="27">
        <f t="shared" si="10"/>
        <v>0</v>
      </c>
      <c r="H35" s="27">
        <f t="shared" si="11"/>
        <v>0</v>
      </c>
      <c r="I35" s="27">
        <f t="shared" si="12"/>
        <v>0</v>
      </c>
      <c r="J35" s="27">
        <f t="shared" si="13"/>
        <v>0</v>
      </c>
      <c r="L35" s="27">
        <f t="shared" si="14"/>
        <v>0</v>
      </c>
      <c r="M35" s="27">
        <f t="shared" si="15"/>
        <v>0</v>
      </c>
      <c r="N35" s="27">
        <f t="shared" si="16"/>
        <v>0</v>
      </c>
      <c r="O35" s="27">
        <f t="shared" si="17"/>
        <v>0</v>
      </c>
      <c r="P35" s="27">
        <f t="shared" si="18"/>
        <v>0</v>
      </c>
      <c r="Q35" s="27">
        <f t="shared" si="19"/>
        <v>0</v>
      </c>
      <c r="S35" s="27">
        <f t="shared" si="20"/>
        <v>0</v>
      </c>
      <c r="T35" s="27">
        <f t="shared" si="21"/>
        <v>0</v>
      </c>
      <c r="U35" s="27">
        <f t="shared" si="22"/>
        <v>0</v>
      </c>
      <c r="V35" s="27">
        <f t="shared" si="23"/>
        <v>0</v>
      </c>
      <c r="W35" s="27">
        <f t="shared" si="24"/>
        <v>0</v>
      </c>
      <c r="X35" s="27">
        <f t="shared" si="25"/>
        <v>0</v>
      </c>
      <c r="Z35" s="27">
        <f t="shared" si="26"/>
        <v>0</v>
      </c>
      <c r="AA35" s="27">
        <f t="shared" si="27"/>
        <v>0</v>
      </c>
      <c r="AB35" s="27">
        <f t="shared" si="28"/>
        <v>0</v>
      </c>
      <c r="AC35" s="27">
        <f t="shared" si="29"/>
        <v>0</v>
      </c>
      <c r="AD35" s="27">
        <f t="shared" si="30"/>
        <v>0</v>
      </c>
      <c r="AE35" s="27">
        <f t="shared" si="31"/>
        <v>0</v>
      </c>
      <c r="AG35" s="27">
        <f t="shared" si="32"/>
        <v>0</v>
      </c>
      <c r="AH35" s="27">
        <f t="shared" si="33"/>
        <v>0</v>
      </c>
      <c r="AI35" s="27">
        <f t="shared" si="34"/>
        <v>0</v>
      </c>
      <c r="AJ35" s="27">
        <f t="shared" si="35"/>
        <v>0</v>
      </c>
      <c r="AK35" s="27">
        <f t="shared" si="36"/>
        <v>0</v>
      </c>
      <c r="AL35" s="27">
        <f t="shared" si="37"/>
        <v>0</v>
      </c>
      <c r="AN35" s="27">
        <f t="shared" si="38"/>
        <v>0</v>
      </c>
      <c r="AO35" s="27">
        <f t="shared" si="39"/>
        <v>0</v>
      </c>
      <c r="AP35" s="27">
        <f t="shared" si="40"/>
        <v>0</v>
      </c>
      <c r="AQ35" s="27">
        <f t="shared" si="41"/>
        <v>0</v>
      </c>
      <c r="AR35" s="27">
        <f t="shared" si="42"/>
        <v>0</v>
      </c>
      <c r="AS35" s="27">
        <f t="shared" si="43"/>
        <v>0</v>
      </c>
      <c r="AT35" s="31"/>
      <c r="AU35" s="31">
        <f t="shared" si="44"/>
        <v>0</v>
      </c>
      <c r="AV35" s="31">
        <f t="shared" si="45"/>
        <v>0</v>
      </c>
      <c r="AW35" s="31">
        <f t="shared" si="46"/>
        <v>0</v>
      </c>
      <c r="AX35" s="31">
        <f t="shared" si="47"/>
        <v>0</v>
      </c>
      <c r="AY35" s="31">
        <f t="shared" si="48"/>
        <v>0</v>
      </c>
      <c r="AZ35" s="31">
        <f t="shared" si="49"/>
        <v>0</v>
      </c>
      <c r="BA35" s="31"/>
      <c r="BB35" s="31">
        <f t="shared" si="50"/>
        <v>0</v>
      </c>
      <c r="BC35" s="31">
        <f t="shared" si="51"/>
        <v>0</v>
      </c>
      <c r="BD35" s="31">
        <f t="shared" si="52"/>
        <v>0</v>
      </c>
      <c r="BE35" s="31">
        <f t="shared" si="53"/>
        <v>0</v>
      </c>
      <c r="BF35" s="31">
        <f t="shared" si="54"/>
        <v>0</v>
      </c>
      <c r="BG35" s="31">
        <f t="shared" si="55"/>
        <v>0</v>
      </c>
      <c r="BH35" s="31"/>
      <c r="BI35" s="31">
        <f t="shared" si="56"/>
        <v>0</v>
      </c>
      <c r="BJ35" s="31">
        <f t="shared" si="57"/>
        <v>0</v>
      </c>
      <c r="BK35" s="31">
        <f t="shared" si="58"/>
        <v>0</v>
      </c>
      <c r="BL35" s="31">
        <f t="shared" si="59"/>
        <v>0</v>
      </c>
      <c r="BM35" s="31">
        <f t="shared" si="60"/>
        <v>0</v>
      </c>
      <c r="BN35" s="31">
        <f t="shared" si="61"/>
        <v>0</v>
      </c>
      <c r="BO35" s="31"/>
      <c r="BP35" s="31">
        <f t="shared" si="62"/>
        <v>0</v>
      </c>
      <c r="BQ35" s="31">
        <f t="shared" si="63"/>
        <v>0</v>
      </c>
      <c r="BR35" s="31">
        <f t="shared" si="64"/>
        <v>0</v>
      </c>
      <c r="BS35" s="31">
        <f t="shared" si="65"/>
        <v>0</v>
      </c>
      <c r="BT35" s="31">
        <f t="shared" si="66"/>
        <v>0</v>
      </c>
      <c r="BU35" s="31">
        <f t="shared" si="67"/>
        <v>0</v>
      </c>
      <c r="BV35" s="31"/>
      <c r="BW35" s="31">
        <f t="shared" si="68"/>
        <v>0</v>
      </c>
      <c r="BX35" s="31">
        <f t="shared" si="69"/>
        <v>0</v>
      </c>
      <c r="BY35" s="31">
        <f t="shared" si="70"/>
        <v>0</v>
      </c>
      <c r="BZ35" s="31">
        <f t="shared" si="71"/>
        <v>0</v>
      </c>
      <c r="CA35" s="31">
        <f t="shared" si="72"/>
        <v>0</v>
      </c>
      <c r="CB35" s="31">
        <f t="shared" si="73"/>
        <v>0</v>
      </c>
      <c r="CC35" s="31"/>
      <c r="CD35" s="31">
        <f t="shared" si="74"/>
        <v>0</v>
      </c>
      <c r="CE35" s="31">
        <f t="shared" si="75"/>
        <v>0</v>
      </c>
      <c r="CF35" s="31">
        <f t="shared" si="76"/>
        <v>0</v>
      </c>
      <c r="CG35" s="31">
        <f t="shared" si="77"/>
        <v>0</v>
      </c>
      <c r="CH35" s="31">
        <f t="shared" si="78"/>
        <v>0</v>
      </c>
      <c r="CI35" s="31">
        <f t="shared" si="79"/>
        <v>0</v>
      </c>
      <c r="CK35" s="27">
        <f>IFERROR(IF(OR($B35=0,$CY35="Yes"),0,SUM(staff_students!E$40:E$43)/VLOOKUP('selections(hide)'!$A$4,'selections(hide)'!$D$18:$P$30,8,FALSE)),0)</f>
        <v>0</v>
      </c>
      <c r="CL35" s="27">
        <f>IFERROR(IF(OR($B35=0,$CY35="Yes"),0,SUM(staff_students!F$40:F$43)/VLOOKUP('selections(hide)'!$A$4,'selections(hide)'!$D$18:$P$30,8,FALSE)),0)</f>
        <v>0</v>
      </c>
      <c r="CM35" s="27">
        <f>IFERROR(IF(OR($B35=0,$CY35="Yes"),0,SUM(staff_students!G$40:G$43)/VLOOKUP('selections(hide)'!$A$4,'selections(hide)'!$D$18:$P$30,8,FALSE)),0)</f>
        <v>0</v>
      </c>
      <c r="CN35" s="27">
        <f>IFERROR(IF(OR($B35=0,$CY35="Yes"),0,SUM(staff_students!H$40:H$43)/VLOOKUP('selections(hide)'!$A$4,'selections(hide)'!$D$18:$P$30,8,FALSE)),0)</f>
        <v>0</v>
      </c>
      <c r="CO35" s="27">
        <f>IFERROR(IF(OR($B35=0,$CY35="Yes"),0,SUM(staff_students!I$40:I$43)/VLOOKUP('selections(hide)'!$A$4,'selections(hide)'!$D$18:$P$30,8,FALSE)),0)</f>
        <v>0</v>
      </c>
      <c r="CP35" s="27">
        <f>IFERROR(IF(OR($B35=0,$CY35="Yes"),0,SUM(staff_students!J$40:J$43)/VLOOKUP('selections(hide)'!$A$4,'selections(hide)'!$D$18:$P$30,8,FALSE)),0)</f>
        <v>0</v>
      </c>
      <c r="CQ35" s="27"/>
      <c r="CR35" s="27">
        <f t="shared" si="85"/>
        <v>0</v>
      </c>
      <c r="CS35" s="27">
        <f t="shared" si="100"/>
        <v>0</v>
      </c>
      <c r="CT35" s="27">
        <f t="shared" si="101"/>
        <v>0</v>
      </c>
      <c r="CU35" s="27">
        <f t="shared" si="102"/>
        <v>0</v>
      </c>
      <c r="CV35" s="27">
        <f t="shared" si="103"/>
        <v>0</v>
      </c>
      <c r="CW35" s="27">
        <f t="shared" si="104"/>
        <v>0</v>
      </c>
      <c r="CX35">
        <f>IF(modules!E35='selections(hide)'!$A$51,"Yes",IF(modules!E35&lt;&gt;0,"No",0))</f>
        <v>0</v>
      </c>
      <c r="CY35">
        <f>IF(modules!D35="optional","Yes",IF(modules!D35="main","No",0))</f>
        <v>0</v>
      </c>
      <c r="CZ35" t="str">
        <f t="shared" si="86"/>
        <v>OK</v>
      </c>
      <c r="DM35" s="27">
        <f>modules!BV35</f>
        <v>0</v>
      </c>
      <c r="DN35">
        <f t="shared" si="87"/>
        <v>0</v>
      </c>
      <c r="DO35">
        <f t="shared" si="88"/>
        <v>0</v>
      </c>
      <c r="DP35">
        <f t="shared" si="89"/>
        <v>0</v>
      </c>
      <c r="DQ35">
        <f t="shared" si="90"/>
        <v>0</v>
      </c>
      <c r="DR35">
        <f t="shared" si="91"/>
        <v>0</v>
      </c>
      <c r="DS35">
        <f t="shared" si="92"/>
        <v>0</v>
      </c>
      <c r="DU35">
        <f t="shared" si="93"/>
        <v>0</v>
      </c>
      <c r="DV35">
        <f t="shared" si="94"/>
        <v>0</v>
      </c>
      <c r="DW35">
        <f t="shared" si="95"/>
        <v>0</v>
      </c>
      <c r="DX35">
        <f t="shared" si="94"/>
        <v>0</v>
      </c>
      <c r="DY35">
        <f t="shared" si="96"/>
        <v>0</v>
      </c>
      <c r="DZ35">
        <f t="shared" si="81"/>
        <v>0</v>
      </c>
      <c r="EA35">
        <f t="shared" si="97"/>
        <v>0</v>
      </c>
      <c r="EB35">
        <f t="shared" si="82"/>
        <v>0</v>
      </c>
      <c r="EC35">
        <f t="shared" si="98"/>
        <v>0</v>
      </c>
      <c r="ED35">
        <f t="shared" si="83"/>
        <v>0</v>
      </c>
      <c r="EE35">
        <f t="shared" si="99"/>
        <v>0</v>
      </c>
      <c r="EF35">
        <f t="shared" si="84"/>
        <v>0</v>
      </c>
    </row>
    <row r="36" spans="1:136" x14ac:dyDescent="0.35">
      <c r="A36">
        <v>30</v>
      </c>
      <c r="B36">
        <f>modules!B36</f>
        <v>0</v>
      </c>
      <c r="C36">
        <f>modules!C36</f>
        <v>0</v>
      </c>
      <c r="E36" s="27">
        <f t="shared" si="8"/>
        <v>0</v>
      </c>
      <c r="F36" s="27">
        <f t="shared" si="9"/>
        <v>0</v>
      </c>
      <c r="G36" s="27">
        <f t="shared" si="10"/>
        <v>0</v>
      </c>
      <c r="H36" s="27">
        <f t="shared" si="11"/>
        <v>0</v>
      </c>
      <c r="I36" s="27">
        <f t="shared" si="12"/>
        <v>0</v>
      </c>
      <c r="J36" s="27">
        <f t="shared" si="13"/>
        <v>0</v>
      </c>
      <c r="L36" s="27">
        <f t="shared" si="14"/>
        <v>0</v>
      </c>
      <c r="M36" s="27">
        <f t="shared" si="15"/>
        <v>0</v>
      </c>
      <c r="N36" s="27">
        <f t="shared" si="16"/>
        <v>0</v>
      </c>
      <c r="O36" s="27">
        <f t="shared" si="17"/>
        <v>0</v>
      </c>
      <c r="P36" s="27">
        <f t="shared" si="18"/>
        <v>0</v>
      </c>
      <c r="Q36" s="27">
        <f t="shared" si="19"/>
        <v>0</v>
      </c>
      <c r="S36" s="27">
        <f t="shared" si="20"/>
        <v>0</v>
      </c>
      <c r="T36" s="27">
        <f t="shared" si="21"/>
        <v>0</v>
      </c>
      <c r="U36" s="27">
        <f t="shared" si="22"/>
        <v>0</v>
      </c>
      <c r="V36" s="27">
        <f t="shared" si="23"/>
        <v>0</v>
      </c>
      <c r="W36" s="27">
        <f t="shared" si="24"/>
        <v>0</v>
      </c>
      <c r="X36" s="27">
        <f t="shared" si="25"/>
        <v>0</v>
      </c>
      <c r="Z36" s="27">
        <f t="shared" si="26"/>
        <v>0</v>
      </c>
      <c r="AA36" s="27">
        <f t="shared" si="27"/>
        <v>0</v>
      </c>
      <c r="AB36" s="27">
        <f t="shared" si="28"/>
        <v>0</v>
      </c>
      <c r="AC36" s="27">
        <f t="shared" si="29"/>
        <v>0</v>
      </c>
      <c r="AD36" s="27">
        <f t="shared" si="30"/>
        <v>0</v>
      </c>
      <c r="AE36" s="27">
        <f t="shared" si="31"/>
        <v>0</v>
      </c>
      <c r="AG36" s="27">
        <f t="shared" si="32"/>
        <v>0</v>
      </c>
      <c r="AH36" s="27">
        <f t="shared" si="33"/>
        <v>0</v>
      </c>
      <c r="AI36" s="27">
        <f t="shared" si="34"/>
        <v>0</v>
      </c>
      <c r="AJ36" s="27">
        <f t="shared" si="35"/>
        <v>0</v>
      </c>
      <c r="AK36" s="27">
        <f t="shared" si="36"/>
        <v>0</v>
      </c>
      <c r="AL36" s="27">
        <f t="shared" si="37"/>
        <v>0</v>
      </c>
      <c r="AN36" s="27">
        <f t="shared" si="38"/>
        <v>0</v>
      </c>
      <c r="AO36" s="27">
        <f t="shared" si="39"/>
        <v>0</v>
      </c>
      <c r="AP36" s="27">
        <f t="shared" si="40"/>
        <v>0</v>
      </c>
      <c r="AQ36" s="27">
        <f t="shared" si="41"/>
        <v>0</v>
      </c>
      <c r="AR36" s="27">
        <f t="shared" si="42"/>
        <v>0</v>
      </c>
      <c r="AS36" s="27">
        <f t="shared" si="43"/>
        <v>0</v>
      </c>
      <c r="AT36" s="31"/>
      <c r="AU36" s="31">
        <f t="shared" si="44"/>
        <v>0</v>
      </c>
      <c r="AV36" s="31">
        <f t="shared" si="45"/>
        <v>0</v>
      </c>
      <c r="AW36" s="31">
        <f t="shared" si="46"/>
        <v>0</v>
      </c>
      <c r="AX36" s="31">
        <f t="shared" si="47"/>
        <v>0</v>
      </c>
      <c r="AY36" s="31">
        <f t="shared" si="48"/>
        <v>0</v>
      </c>
      <c r="AZ36" s="31">
        <f t="shared" si="49"/>
        <v>0</v>
      </c>
      <c r="BA36" s="31"/>
      <c r="BB36" s="31">
        <f t="shared" si="50"/>
        <v>0</v>
      </c>
      <c r="BC36" s="31">
        <f t="shared" si="51"/>
        <v>0</v>
      </c>
      <c r="BD36" s="31">
        <f t="shared" si="52"/>
        <v>0</v>
      </c>
      <c r="BE36" s="31">
        <f t="shared" si="53"/>
        <v>0</v>
      </c>
      <c r="BF36" s="31">
        <f t="shared" si="54"/>
        <v>0</v>
      </c>
      <c r="BG36" s="31">
        <f t="shared" si="55"/>
        <v>0</v>
      </c>
      <c r="BH36" s="31"/>
      <c r="BI36" s="31">
        <f t="shared" si="56"/>
        <v>0</v>
      </c>
      <c r="BJ36" s="31">
        <f t="shared" si="57"/>
        <v>0</v>
      </c>
      <c r="BK36" s="31">
        <f t="shared" si="58"/>
        <v>0</v>
      </c>
      <c r="BL36" s="31">
        <f t="shared" si="59"/>
        <v>0</v>
      </c>
      <c r="BM36" s="31">
        <f t="shared" si="60"/>
        <v>0</v>
      </c>
      <c r="BN36" s="31">
        <f t="shared" si="61"/>
        <v>0</v>
      </c>
      <c r="BO36" s="31"/>
      <c r="BP36" s="31">
        <f t="shared" si="62"/>
        <v>0</v>
      </c>
      <c r="BQ36" s="31">
        <f t="shared" si="63"/>
        <v>0</v>
      </c>
      <c r="BR36" s="31">
        <f t="shared" si="64"/>
        <v>0</v>
      </c>
      <c r="BS36" s="31">
        <f t="shared" si="65"/>
        <v>0</v>
      </c>
      <c r="BT36" s="31">
        <f t="shared" si="66"/>
        <v>0</v>
      </c>
      <c r="BU36" s="31">
        <f t="shared" si="67"/>
        <v>0</v>
      </c>
      <c r="BV36" s="31"/>
      <c r="BW36" s="31">
        <f t="shared" si="68"/>
        <v>0</v>
      </c>
      <c r="BX36" s="31">
        <f t="shared" si="69"/>
        <v>0</v>
      </c>
      <c r="BY36" s="31">
        <f t="shared" si="70"/>
        <v>0</v>
      </c>
      <c r="BZ36" s="31">
        <f t="shared" si="71"/>
        <v>0</v>
      </c>
      <c r="CA36" s="31">
        <f t="shared" si="72"/>
        <v>0</v>
      </c>
      <c r="CB36" s="31">
        <f t="shared" si="73"/>
        <v>0</v>
      </c>
      <c r="CC36" s="31"/>
      <c r="CD36" s="31">
        <f t="shared" si="74"/>
        <v>0</v>
      </c>
      <c r="CE36" s="31">
        <f t="shared" si="75"/>
        <v>0</v>
      </c>
      <c r="CF36" s="31">
        <f t="shared" si="76"/>
        <v>0</v>
      </c>
      <c r="CG36" s="31">
        <f t="shared" si="77"/>
        <v>0</v>
      </c>
      <c r="CH36" s="31">
        <f t="shared" si="78"/>
        <v>0</v>
      </c>
      <c r="CI36" s="31">
        <f t="shared" si="79"/>
        <v>0</v>
      </c>
      <c r="CK36" s="27">
        <f>IFERROR(IF(OR($B36=0,$CY36="Yes"),0,SUM(staff_students!E$40:E$43)/VLOOKUP('selections(hide)'!$A$4,'selections(hide)'!$D$18:$P$30,8,FALSE)),0)</f>
        <v>0</v>
      </c>
      <c r="CL36" s="27">
        <f>IFERROR(IF(OR($B36=0,$CY36="Yes"),0,SUM(staff_students!F$40:F$43)/VLOOKUP('selections(hide)'!$A$4,'selections(hide)'!$D$18:$P$30,8,FALSE)),0)</f>
        <v>0</v>
      </c>
      <c r="CM36" s="27">
        <f>IFERROR(IF(OR($B36=0,$CY36="Yes"),0,SUM(staff_students!G$40:G$43)/VLOOKUP('selections(hide)'!$A$4,'selections(hide)'!$D$18:$P$30,8,FALSE)),0)</f>
        <v>0</v>
      </c>
      <c r="CN36" s="27">
        <f>IFERROR(IF(OR($B36=0,$CY36="Yes"),0,SUM(staff_students!H$40:H$43)/VLOOKUP('selections(hide)'!$A$4,'selections(hide)'!$D$18:$P$30,8,FALSE)),0)</f>
        <v>0</v>
      </c>
      <c r="CO36" s="27">
        <f>IFERROR(IF(OR($B36=0,$CY36="Yes"),0,SUM(staff_students!I$40:I$43)/VLOOKUP('selections(hide)'!$A$4,'selections(hide)'!$D$18:$P$30,8,FALSE)),0)</f>
        <v>0</v>
      </c>
      <c r="CP36" s="27">
        <f>IFERROR(IF(OR($B36=0,$CY36="Yes"),0,SUM(staff_students!J$40:J$43)/VLOOKUP('selections(hide)'!$A$4,'selections(hide)'!$D$18:$P$30,8,FALSE)),0)</f>
        <v>0</v>
      </c>
      <c r="CQ36" s="27"/>
      <c r="CR36" s="27">
        <f t="shared" si="85"/>
        <v>0</v>
      </c>
      <c r="CS36" s="27">
        <f t="shared" si="100"/>
        <v>0</v>
      </c>
      <c r="CT36" s="27">
        <f t="shared" si="101"/>
        <v>0</v>
      </c>
      <c r="CU36" s="27">
        <f t="shared" si="102"/>
        <v>0</v>
      </c>
      <c r="CV36" s="27">
        <f t="shared" si="103"/>
        <v>0</v>
      </c>
      <c r="CW36" s="27">
        <f t="shared" si="104"/>
        <v>0</v>
      </c>
      <c r="CX36">
        <f>IF(modules!E36='selections(hide)'!$A$51,"Yes",IF(modules!E36&lt;&gt;0,"No",0))</f>
        <v>0</v>
      </c>
      <c r="CY36">
        <f>IF(modules!D36="optional","Yes",IF(modules!D36="main","No",0))</f>
        <v>0</v>
      </c>
      <c r="CZ36" t="str">
        <f t="shared" si="86"/>
        <v>OK</v>
      </c>
    </row>
    <row r="37" spans="1:136" x14ac:dyDescent="0.35">
      <c r="A37">
        <v>31</v>
      </c>
      <c r="B37">
        <f>modules!B37</f>
        <v>0</v>
      </c>
      <c r="C37">
        <f>modules!C37</f>
        <v>0</v>
      </c>
      <c r="E37" s="27">
        <f t="shared" si="8"/>
        <v>0</v>
      </c>
      <c r="F37" s="27">
        <f t="shared" si="9"/>
        <v>0</v>
      </c>
      <c r="G37" s="27">
        <f t="shared" si="10"/>
        <v>0</v>
      </c>
      <c r="H37" s="27">
        <f t="shared" si="11"/>
        <v>0</v>
      </c>
      <c r="I37" s="27">
        <f t="shared" si="12"/>
        <v>0</v>
      </c>
      <c r="J37" s="27">
        <f t="shared" si="13"/>
        <v>0</v>
      </c>
      <c r="L37" s="27">
        <f t="shared" si="14"/>
        <v>0</v>
      </c>
      <c r="M37" s="27">
        <f t="shared" si="15"/>
        <v>0</v>
      </c>
      <c r="N37" s="27">
        <f t="shared" si="16"/>
        <v>0</v>
      </c>
      <c r="O37" s="27">
        <f t="shared" si="17"/>
        <v>0</v>
      </c>
      <c r="P37" s="27">
        <f t="shared" si="18"/>
        <v>0</v>
      </c>
      <c r="Q37" s="27">
        <f t="shared" si="19"/>
        <v>0</v>
      </c>
      <c r="S37" s="27">
        <f t="shared" si="20"/>
        <v>0</v>
      </c>
      <c r="T37" s="27">
        <f t="shared" si="21"/>
        <v>0</v>
      </c>
      <c r="U37" s="27">
        <f t="shared" si="22"/>
        <v>0</v>
      </c>
      <c r="V37" s="27">
        <f t="shared" si="23"/>
        <v>0</v>
      </c>
      <c r="W37" s="27">
        <f t="shared" si="24"/>
        <v>0</v>
      </c>
      <c r="X37" s="27">
        <f t="shared" si="25"/>
        <v>0</v>
      </c>
      <c r="Z37" s="27">
        <f t="shared" si="26"/>
        <v>0</v>
      </c>
      <c r="AA37" s="27">
        <f t="shared" si="27"/>
        <v>0</v>
      </c>
      <c r="AB37" s="27">
        <f t="shared" si="28"/>
        <v>0</v>
      </c>
      <c r="AC37" s="27">
        <f t="shared" si="29"/>
        <v>0</v>
      </c>
      <c r="AD37" s="27">
        <f t="shared" si="30"/>
        <v>0</v>
      </c>
      <c r="AE37" s="27">
        <f t="shared" si="31"/>
        <v>0</v>
      </c>
      <c r="AG37" s="27">
        <f t="shared" si="32"/>
        <v>0</v>
      </c>
      <c r="AH37" s="27">
        <f t="shared" si="33"/>
        <v>0</v>
      </c>
      <c r="AI37" s="27">
        <f t="shared" si="34"/>
        <v>0</v>
      </c>
      <c r="AJ37" s="27">
        <f t="shared" si="35"/>
        <v>0</v>
      </c>
      <c r="AK37" s="27">
        <f t="shared" si="36"/>
        <v>0</v>
      </c>
      <c r="AL37" s="27">
        <f t="shared" si="37"/>
        <v>0</v>
      </c>
      <c r="AN37" s="27">
        <f t="shared" si="38"/>
        <v>0</v>
      </c>
      <c r="AO37" s="27">
        <f t="shared" si="39"/>
        <v>0</v>
      </c>
      <c r="AP37" s="27">
        <f t="shared" si="40"/>
        <v>0</v>
      </c>
      <c r="AQ37" s="27">
        <f t="shared" si="41"/>
        <v>0</v>
      </c>
      <c r="AR37" s="27">
        <f t="shared" si="42"/>
        <v>0</v>
      </c>
      <c r="AS37" s="27">
        <f t="shared" si="43"/>
        <v>0</v>
      </c>
      <c r="AT37" s="31"/>
      <c r="AU37" s="31">
        <f t="shared" si="44"/>
        <v>0</v>
      </c>
      <c r="AV37" s="31">
        <f t="shared" si="45"/>
        <v>0</v>
      </c>
      <c r="AW37" s="31">
        <f t="shared" si="46"/>
        <v>0</v>
      </c>
      <c r="AX37" s="31">
        <f t="shared" si="47"/>
        <v>0</v>
      </c>
      <c r="AY37" s="31">
        <f t="shared" si="48"/>
        <v>0</v>
      </c>
      <c r="AZ37" s="31">
        <f t="shared" si="49"/>
        <v>0</v>
      </c>
      <c r="BA37" s="31"/>
      <c r="BB37" s="31">
        <f t="shared" si="50"/>
        <v>0</v>
      </c>
      <c r="BC37" s="31">
        <f t="shared" si="51"/>
        <v>0</v>
      </c>
      <c r="BD37" s="31">
        <f t="shared" si="52"/>
        <v>0</v>
      </c>
      <c r="BE37" s="31">
        <f t="shared" si="53"/>
        <v>0</v>
      </c>
      <c r="BF37" s="31">
        <f t="shared" si="54"/>
        <v>0</v>
      </c>
      <c r="BG37" s="31">
        <f t="shared" si="55"/>
        <v>0</v>
      </c>
      <c r="BH37" s="31"/>
      <c r="BI37" s="31">
        <f t="shared" si="56"/>
        <v>0</v>
      </c>
      <c r="BJ37" s="31">
        <f t="shared" si="57"/>
        <v>0</v>
      </c>
      <c r="BK37" s="31">
        <f t="shared" si="58"/>
        <v>0</v>
      </c>
      <c r="BL37" s="31">
        <f t="shared" si="59"/>
        <v>0</v>
      </c>
      <c r="BM37" s="31">
        <f t="shared" si="60"/>
        <v>0</v>
      </c>
      <c r="BN37" s="31">
        <f t="shared" si="61"/>
        <v>0</v>
      </c>
      <c r="BO37" s="31"/>
      <c r="BP37" s="31">
        <f t="shared" si="62"/>
        <v>0</v>
      </c>
      <c r="BQ37" s="31">
        <f t="shared" si="63"/>
        <v>0</v>
      </c>
      <c r="BR37" s="31">
        <f t="shared" si="64"/>
        <v>0</v>
      </c>
      <c r="BS37" s="31">
        <f t="shared" si="65"/>
        <v>0</v>
      </c>
      <c r="BT37" s="31">
        <f t="shared" si="66"/>
        <v>0</v>
      </c>
      <c r="BU37" s="31">
        <f t="shared" si="67"/>
        <v>0</v>
      </c>
      <c r="BV37" s="31"/>
      <c r="BW37" s="31">
        <f t="shared" si="68"/>
        <v>0</v>
      </c>
      <c r="BX37" s="31">
        <f t="shared" si="69"/>
        <v>0</v>
      </c>
      <c r="BY37" s="31">
        <f t="shared" si="70"/>
        <v>0</v>
      </c>
      <c r="BZ37" s="31">
        <f t="shared" si="71"/>
        <v>0</v>
      </c>
      <c r="CA37" s="31">
        <f t="shared" si="72"/>
        <v>0</v>
      </c>
      <c r="CB37" s="31">
        <f t="shared" si="73"/>
        <v>0</v>
      </c>
      <c r="CC37" s="31"/>
      <c r="CD37" s="31">
        <f t="shared" si="74"/>
        <v>0</v>
      </c>
      <c r="CE37" s="31">
        <f t="shared" si="75"/>
        <v>0</v>
      </c>
      <c r="CF37" s="31">
        <f t="shared" si="76"/>
        <v>0</v>
      </c>
      <c r="CG37" s="31">
        <f t="shared" si="77"/>
        <v>0</v>
      </c>
      <c r="CH37" s="31">
        <f t="shared" si="78"/>
        <v>0</v>
      </c>
      <c r="CI37" s="31">
        <f t="shared" si="79"/>
        <v>0</v>
      </c>
      <c r="CK37" s="27">
        <f>IFERROR(IF(OR($B37=0,$CY37="Yes"),0,SUM(staff_students!E$40:E$43)/VLOOKUP('selections(hide)'!$A$4,'selections(hide)'!$D$18:$P$30,8,FALSE)),0)</f>
        <v>0</v>
      </c>
      <c r="CL37" s="27">
        <f>IFERROR(IF(OR($B37=0,$CY37="Yes"),0,SUM(staff_students!F$40:F$43)/VLOOKUP('selections(hide)'!$A$4,'selections(hide)'!$D$18:$P$30,8,FALSE)),0)</f>
        <v>0</v>
      </c>
      <c r="CM37" s="27">
        <f>IFERROR(IF(OR($B37=0,$CY37="Yes"),0,SUM(staff_students!G$40:G$43)/VLOOKUP('selections(hide)'!$A$4,'selections(hide)'!$D$18:$P$30,8,FALSE)),0)</f>
        <v>0</v>
      </c>
      <c r="CN37" s="27">
        <f>IFERROR(IF(OR($B37=0,$CY37="Yes"),0,SUM(staff_students!H$40:H$43)/VLOOKUP('selections(hide)'!$A$4,'selections(hide)'!$D$18:$P$30,8,FALSE)),0)</f>
        <v>0</v>
      </c>
      <c r="CO37" s="27">
        <f>IFERROR(IF(OR($B37=0,$CY37="Yes"),0,SUM(staff_students!I$40:I$43)/VLOOKUP('selections(hide)'!$A$4,'selections(hide)'!$D$18:$P$30,8,FALSE)),0)</f>
        <v>0</v>
      </c>
      <c r="CP37" s="27">
        <f>IFERROR(IF(OR($B37=0,$CY37="Yes"),0,SUM(staff_students!J$40:J$43)/VLOOKUP('selections(hide)'!$A$4,'selections(hide)'!$D$18:$P$30,8,FALSE)),0)</f>
        <v>0</v>
      </c>
      <c r="CQ37" s="27"/>
      <c r="CR37" s="27">
        <f t="shared" si="85"/>
        <v>0</v>
      </c>
      <c r="CS37" s="27">
        <f t="shared" si="100"/>
        <v>0</v>
      </c>
      <c r="CT37" s="27">
        <f t="shared" si="101"/>
        <v>0</v>
      </c>
      <c r="CU37" s="27">
        <f t="shared" si="102"/>
        <v>0</v>
      </c>
      <c r="CV37" s="27">
        <f t="shared" si="103"/>
        <v>0</v>
      </c>
      <c r="CW37" s="27">
        <f t="shared" si="104"/>
        <v>0</v>
      </c>
      <c r="CX37">
        <f>IF(modules!E37='selections(hide)'!$A$51,"Yes",IF(modules!E37&lt;&gt;0,"No",0))</f>
        <v>0</v>
      </c>
      <c r="CY37">
        <f>IF(modules!D37="optional","Yes",IF(modules!D37="main","No",0))</f>
        <v>0</v>
      </c>
      <c r="CZ37" t="str">
        <f t="shared" si="86"/>
        <v>OK</v>
      </c>
    </row>
    <row r="38" spans="1:136" x14ac:dyDescent="0.35">
      <c r="A38">
        <v>32</v>
      </c>
      <c r="B38">
        <f>modules!B38</f>
        <v>0</v>
      </c>
      <c r="C38">
        <f>modules!C38</f>
        <v>0</v>
      </c>
      <c r="E38" s="27">
        <f t="shared" si="8"/>
        <v>0</v>
      </c>
      <c r="F38" s="27">
        <f t="shared" si="9"/>
        <v>0</v>
      </c>
      <c r="G38" s="27">
        <f t="shared" si="10"/>
        <v>0</v>
      </c>
      <c r="H38" s="27">
        <f t="shared" si="11"/>
        <v>0</v>
      </c>
      <c r="I38" s="27">
        <f t="shared" si="12"/>
        <v>0</v>
      </c>
      <c r="J38" s="27">
        <f t="shared" si="13"/>
        <v>0</v>
      </c>
      <c r="L38" s="27">
        <f t="shared" si="14"/>
        <v>0</v>
      </c>
      <c r="M38" s="27">
        <f t="shared" si="15"/>
        <v>0</v>
      </c>
      <c r="N38" s="27">
        <f t="shared" si="16"/>
        <v>0</v>
      </c>
      <c r="O38" s="27">
        <f t="shared" si="17"/>
        <v>0</v>
      </c>
      <c r="P38" s="27">
        <f t="shared" si="18"/>
        <v>0</v>
      </c>
      <c r="Q38" s="27">
        <f t="shared" si="19"/>
        <v>0</v>
      </c>
      <c r="S38" s="27">
        <f t="shared" si="20"/>
        <v>0</v>
      </c>
      <c r="T38" s="27">
        <f t="shared" si="21"/>
        <v>0</v>
      </c>
      <c r="U38" s="27">
        <f t="shared" si="22"/>
        <v>0</v>
      </c>
      <c r="V38" s="27">
        <f t="shared" si="23"/>
        <v>0</v>
      </c>
      <c r="W38" s="27">
        <f t="shared" si="24"/>
        <v>0</v>
      </c>
      <c r="X38" s="27">
        <f t="shared" si="25"/>
        <v>0</v>
      </c>
      <c r="Z38" s="27">
        <f t="shared" si="26"/>
        <v>0</v>
      </c>
      <c r="AA38" s="27">
        <f t="shared" si="27"/>
        <v>0</v>
      </c>
      <c r="AB38" s="27">
        <f t="shared" si="28"/>
        <v>0</v>
      </c>
      <c r="AC38" s="27">
        <f t="shared" si="29"/>
        <v>0</v>
      </c>
      <c r="AD38" s="27">
        <f t="shared" si="30"/>
        <v>0</v>
      </c>
      <c r="AE38" s="27">
        <f t="shared" si="31"/>
        <v>0</v>
      </c>
      <c r="AG38" s="27">
        <f t="shared" si="32"/>
        <v>0</v>
      </c>
      <c r="AH38" s="27">
        <f t="shared" si="33"/>
        <v>0</v>
      </c>
      <c r="AI38" s="27">
        <f t="shared" si="34"/>
        <v>0</v>
      </c>
      <c r="AJ38" s="27">
        <f t="shared" si="35"/>
        <v>0</v>
      </c>
      <c r="AK38" s="27">
        <f t="shared" si="36"/>
        <v>0</v>
      </c>
      <c r="AL38" s="27">
        <f t="shared" si="37"/>
        <v>0</v>
      </c>
      <c r="AN38" s="27">
        <f t="shared" si="38"/>
        <v>0</v>
      </c>
      <c r="AO38" s="27">
        <f t="shared" si="39"/>
        <v>0</v>
      </c>
      <c r="AP38" s="27">
        <f t="shared" si="40"/>
        <v>0</v>
      </c>
      <c r="AQ38" s="27">
        <f t="shared" si="41"/>
        <v>0</v>
      </c>
      <c r="AR38" s="27">
        <f t="shared" si="42"/>
        <v>0</v>
      </c>
      <c r="AS38" s="27">
        <f t="shared" si="43"/>
        <v>0</v>
      </c>
      <c r="AT38" s="31"/>
      <c r="AU38" s="31">
        <f t="shared" si="44"/>
        <v>0</v>
      </c>
      <c r="AV38" s="31">
        <f t="shared" si="45"/>
        <v>0</v>
      </c>
      <c r="AW38" s="31">
        <f t="shared" si="46"/>
        <v>0</v>
      </c>
      <c r="AX38" s="31">
        <f t="shared" si="47"/>
        <v>0</v>
      </c>
      <c r="AY38" s="31">
        <f t="shared" si="48"/>
        <v>0</v>
      </c>
      <c r="AZ38" s="31">
        <f t="shared" si="49"/>
        <v>0</v>
      </c>
      <c r="BA38" s="31"/>
      <c r="BB38" s="31">
        <f t="shared" si="50"/>
        <v>0</v>
      </c>
      <c r="BC38" s="31">
        <f t="shared" si="51"/>
        <v>0</v>
      </c>
      <c r="BD38" s="31">
        <f t="shared" si="52"/>
        <v>0</v>
      </c>
      <c r="BE38" s="31">
        <f t="shared" si="53"/>
        <v>0</v>
      </c>
      <c r="BF38" s="31">
        <f t="shared" si="54"/>
        <v>0</v>
      </c>
      <c r="BG38" s="31">
        <f t="shared" si="55"/>
        <v>0</v>
      </c>
      <c r="BH38" s="31"/>
      <c r="BI38" s="31">
        <f t="shared" si="56"/>
        <v>0</v>
      </c>
      <c r="BJ38" s="31">
        <f t="shared" si="57"/>
        <v>0</v>
      </c>
      <c r="BK38" s="31">
        <f t="shared" si="58"/>
        <v>0</v>
      </c>
      <c r="BL38" s="31">
        <f t="shared" si="59"/>
        <v>0</v>
      </c>
      <c r="BM38" s="31">
        <f t="shared" si="60"/>
        <v>0</v>
      </c>
      <c r="BN38" s="31">
        <f t="shared" si="61"/>
        <v>0</v>
      </c>
      <c r="BO38" s="31"/>
      <c r="BP38" s="31">
        <f t="shared" si="62"/>
        <v>0</v>
      </c>
      <c r="BQ38" s="31">
        <f t="shared" si="63"/>
        <v>0</v>
      </c>
      <c r="BR38" s="31">
        <f t="shared" si="64"/>
        <v>0</v>
      </c>
      <c r="BS38" s="31">
        <f t="shared" si="65"/>
        <v>0</v>
      </c>
      <c r="BT38" s="31">
        <f t="shared" si="66"/>
        <v>0</v>
      </c>
      <c r="BU38" s="31">
        <f t="shared" si="67"/>
        <v>0</v>
      </c>
      <c r="BV38" s="31"/>
      <c r="BW38" s="31">
        <f t="shared" si="68"/>
        <v>0</v>
      </c>
      <c r="BX38" s="31">
        <f t="shared" si="69"/>
        <v>0</v>
      </c>
      <c r="BY38" s="31">
        <f t="shared" si="70"/>
        <v>0</v>
      </c>
      <c r="BZ38" s="31">
        <f t="shared" si="71"/>
        <v>0</v>
      </c>
      <c r="CA38" s="31">
        <f t="shared" si="72"/>
        <v>0</v>
      </c>
      <c r="CB38" s="31">
        <f t="shared" si="73"/>
        <v>0</v>
      </c>
      <c r="CC38" s="31"/>
      <c r="CD38" s="31">
        <f t="shared" si="74"/>
        <v>0</v>
      </c>
      <c r="CE38" s="31">
        <f t="shared" si="75"/>
        <v>0</v>
      </c>
      <c r="CF38" s="31">
        <f t="shared" si="76"/>
        <v>0</v>
      </c>
      <c r="CG38" s="31">
        <f t="shared" si="77"/>
        <v>0</v>
      </c>
      <c r="CH38" s="31">
        <f t="shared" si="78"/>
        <v>0</v>
      </c>
      <c r="CI38" s="31">
        <f t="shared" si="79"/>
        <v>0</v>
      </c>
      <c r="CK38" s="27">
        <f>IFERROR(IF(OR($B38=0,$CY38="Yes"),0,SUM(staff_students!E$40:E$43)/VLOOKUP('selections(hide)'!$A$4,'selections(hide)'!$D$18:$P$30,8,FALSE)),0)</f>
        <v>0</v>
      </c>
      <c r="CL38" s="27">
        <f>IFERROR(IF(OR($B38=0,$CY38="Yes"),0,SUM(staff_students!F$40:F$43)/VLOOKUP('selections(hide)'!$A$4,'selections(hide)'!$D$18:$P$30,8,FALSE)),0)</f>
        <v>0</v>
      </c>
      <c r="CM38" s="27">
        <f>IFERROR(IF(OR($B38=0,$CY38="Yes"),0,SUM(staff_students!G$40:G$43)/VLOOKUP('selections(hide)'!$A$4,'selections(hide)'!$D$18:$P$30,8,FALSE)),0)</f>
        <v>0</v>
      </c>
      <c r="CN38" s="27">
        <f>IFERROR(IF(OR($B38=0,$CY38="Yes"),0,SUM(staff_students!H$40:H$43)/VLOOKUP('selections(hide)'!$A$4,'selections(hide)'!$D$18:$P$30,8,FALSE)),0)</f>
        <v>0</v>
      </c>
      <c r="CO38" s="27">
        <f>IFERROR(IF(OR($B38=0,$CY38="Yes"),0,SUM(staff_students!I$40:I$43)/VLOOKUP('selections(hide)'!$A$4,'selections(hide)'!$D$18:$P$30,8,FALSE)),0)</f>
        <v>0</v>
      </c>
      <c r="CP38" s="27">
        <f>IFERROR(IF(OR($B38=0,$CY38="Yes"),0,SUM(staff_students!J$40:J$43)/VLOOKUP('selections(hide)'!$A$4,'selections(hide)'!$D$18:$P$30,8,FALSE)),0)</f>
        <v>0</v>
      </c>
      <c r="CQ38" s="27"/>
      <c r="CR38" s="27">
        <f t="shared" si="85"/>
        <v>0</v>
      </c>
      <c r="CS38" s="27">
        <f t="shared" si="100"/>
        <v>0</v>
      </c>
      <c r="CT38" s="27">
        <f t="shared" si="101"/>
        <v>0</v>
      </c>
      <c r="CU38" s="27">
        <f t="shared" si="102"/>
        <v>0</v>
      </c>
      <c r="CV38" s="27">
        <f t="shared" si="103"/>
        <v>0</v>
      </c>
      <c r="CW38" s="27">
        <f t="shared" si="104"/>
        <v>0</v>
      </c>
      <c r="CX38">
        <f>IF(modules!E38='selections(hide)'!$A$51,"Yes",IF(modules!E38&lt;&gt;0,"No",0))</f>
        <v>0</v>
      </c>
      <c r="CY38">
        <f>IF(modules!D38="optional","Yes",IF(modules!D38="main","No",0))</f>
        <v>0</v>
      </c>
      <c r="CZ38" t="str">
        <f t="shared" si="86"/>
        <v>OK</v>
      </c>
    </row>
    <row r="39" spans="1:136" x14ac:dyDescent="0.35">
      <c r="A39">
        <v>33</v>
      </c>
      <c r="B39">
        <f>modules!B39</f>
        <v>0</v>
      </c>
      <c r="C39">
        <f>modules!C39</f>
        <v>0</v>
      </c>
      <c r="E39" s="27">
        <f t="shared" si="8"/>
        <v>0</v>
      </c>
      <c r="F39" s="27">
        <f t="shared" si="9"/>
        <v>0</v>
      </c>
      <c r="G39" s="27">
        <f t="shared" si="10"/>
        <v>0</v>
      </c>
      <c r="H39" s="27">
        <f t="shared" si="11"/>
        <v>0</v>
      </c>
      <c r="I39" s="27">
        <f t="shared" si="12"/>
        <v>0</v>
      </c>
      <c r="J39" s="27">
        <f t="shared" si="13"/>
        <v>0</v>
      </c>
      <c r="L39" s="27">
        <f t="shared" si="14"/>
        <v>0</v>
      </c>
      <c r="M39" s="27">
        <f t="shared" si="15"/>
        <v>0</v>
      </c>
      <c r="N39" s="27">
        <f t="shared" si="16"/>
        <v>0</v>
      </c>
      <c r="O39" s="27">
        <f t="shared" si="17"/>
        <v>0</v>
      </c>
      <c r="P39" s="27">
        <f t="shared" si="18"/>
        <v>0</v>
      </c>
      <c r="Q39" s="27">
        <f t="shared" si="19"/>
        <v>0</v>
      </c>
      <c r="S39" s="27">
        <f t="shared" si="20"/>
        <v>0</v>
      </c>
      <c r="T39" s="27">
        <f t="shared" si="21"/>
        <v>0</v>
      </c>
      <c r="U39" s="27">
        <f t="shared" si="22"/>
        <v>0</v>
      </c>
      <c r="V39" s="27">
        <f t="shared" si="23"/>
        <v>0</v>
      </c>
      <c r="W39" s="27">
        <f t="shared" si="24"/>
        <v>0</v>
      </c>
      <c r="X39" s="27">
        <f t="shared" si="25"/>
        <v>0</v>
      </c>
      <c r="Z39" s="27">
        <f t="shared" si="26"/>
        <v>0</v>
      </c>
      <c r="AA39" s="27">
        <f t="shared" si="27"/>
        <v>0</v>
      </c>
      <c r="AB39" s="27">
        <f t="shared" si="28"/>
        <v>0</v>
      </c>
      <c r="AC39" s="27">
        <f t="shared" si="29"/>
        <v>0</v>
      </c>
      <c r="AD39" s="27">
        <f t="shared" si="30"/>
        <v>0</v>
      </c>
      <c r="AE39" s="27">
        <f t="shared" si="31"/>
        <v>0</v>
      </c>
      <c r="AG39" s="27">
        <f t="shared" si="32"/>
        <v>0</v>
      </c>
      <c r="AH39" s="27">
        <f t="shared" si="33"/>
        <v>0</v>
      </c>
      <c r="AI39" s="27">
        <f t="shared" si="34"/>
        <v>0</v>
      </c>
      <c r="AJ39" s="27">
        <f t="shared" si="35"/>
        <v>0</v>
      </c>
      <c r="AK39" s="27">
        <f t="shared" si="36"/>
        <v>0</v>
      </c>
      <c r="AL39" s="27">
        <f t="shared" si="37"/>
        <v>0</v>
      </c>
      <c r="AN39" s="27">
        <f t="shared" si="38"/>
        <v>0</v>
      </c>
      <c r="AO39" s="27">
        <f t="shared" si="39"/>
        <v>0</v>
      </c>
      <c r="AP39" s="27">
        <f t="shared" si="40"/>
        <v>0</v>
      </c>
      <c r="AQ39" s="27">
        <f t="shared" si="41"/>
        <v>0</v>
      </c>
      <c r="AR39" s="27">
        <f t="shared" si="42"/>
        <v>0</v>
      </c>
      <c r="AS39" s="27">
        <f t="shared" si="43"/>
        <v>0</v>
      </c>
      <c r="AT39" s="31"/>
      <c r="AU39" s="31">
        <f t="shared" si="44"/>
        <v>0</v>
      </c>
      <c r="AV39" s="31">
        <f t="shared" si="45"/>
        <v>0</v>
      </c>
      <c r="AW39" s="31">
        <f t="shared" si="46"/>
        <v>0</v>
      </c>
      <c r="AX39" s="31">
        <f t="shared" si="47"/>
        <v>0</v>
      </c>
      <c r="AY39" s="31">
        <f t="shared" si="48"/>
        <v>0</v>
      </c>
      <c r="AZ39" s="31">
        <f t="shared" si="49"/>
        <v>0</v>
      </c>
      <c r="BA39" s="31"/>
      <c r="BB39" s="31">
        <f t="shared" si="50"/>
        <v>0</v>
      </c>
      <c r="BC39" s="31">
        <f t="shared" si="51"/>
        <v>0</v>
      </c>
      <c r="BD39" s="31">
        <f t="shared" si="52"/>
        <v>0</v>
      </c>
      <c r="BE39" s="31">
        <f t="shared" si="53"/>
        <v>0</v>
      </c>
      <c r="BF39" s="31">
        <f t="shared" si="54"/>
        <v>0</v>
      </c>
      <c r="BG39" s="31">
        <f t="shared" si="55"/>
        <v>0</v>
      </c>
      <c r="BH39" s="31"/>
      <c r="BI39" s="31">
        <f t="shared" si="56"/>
        <v>0</v>
      </c>
      <c r="BJ39" s="31">
        <f t="shared" si="57"/>
        <v>0</v>
      </c>
      <c r="BK39" s="31">
        <f t="shared" si="58"/>
        <v>0</v>
      </c>
      <c r="BL39" s="31">
        <f t="shared" si="59"/>
        <v>0</v>
      </c>
      <c r="BM39" s="31">
        <f t="shared" si="60"/>
        <v>0</v>
      </c>
      <c r="BN39" s="31">
        <f t="shared" si="61"/>
        <v>0</v>
      </c>
      <c r="BO39" s="31"/>
      <c r="BP39" s="31">
        <f t="shared" si="62"/>
        <v>0</v>
      </c>
      <c r="BQ39" s="31">
        <f t="shared" si="63"/>
        <v>0</v>
      </c>
      <c r="BR39" s="31">
        <f t="shared" si="64"/>
        <v>0</v>
      </c>
      <c r="BS39" s="31">
        <f t="shared" si="65"/>
        <v>0</v>
      </c>
      <c r="BT39" s="31">
        <f t="shared" si="66"/>
        <v>0</v>
      </c>
      <c r="BU39" s="31">
        <f t="shared" si="67"/>
        <v>0</v>
      </c>
      <c r="BV39" s="31"/>
      <c r="BW39" s="31">
        <f t="shared" si="68"/>
        <v>0</v>
      </c>
      <c r="BX39" s="31">
        <f t="shared" si="69"/>
        <v>0</v>
      </c>
      <c r="BY39" s="31">
        <f t="shared" si="70"/>
        <v>0</v>
      </c>
      <c r="BZ39" s="31">
        <f t="shared" si="71"/>
        <v>0</v>
      </c>
      <c r="CA39" s="31">
        <f t="shared" si="72"/>
        <v>0</v>
      </c>
      <c r="CB39" s="31">
        <f t="shared" si="73"/>
        <v>0</v>
      </c>
      <c r="CC39" s="31"/>
      <c r="CD39" s="31">
        <f t="shared" si="74"/>
        <v>0</v>
      </c>
      <c r="CE39" s="31">
        <f t="shared" si="75"/>
        <v>0</v>
      </c>
      <c r="CF39" s="31">
        <f t="shared" si="76"/>
        <v>0</v>
      </c>
      <c r="CG39" s="31">
        <f t="shared" si="77"/>
        <v>0</v>
      </c>
      <c r="CH39" s="31">
        <f t="shared" si="78"/>
        <v>0</v>
      </c>
      <c r="CI39" s="31">
        <f t="shared" si="79"/>
        <v>0</v>
      </c>
      <c r="CK39" s="27">
        <f>IFERROR(IF(OR($B39=0,$CY39="Yes"),0,SUM(staff_students!E$40:E$43)/VLOOKUP('selections(hide)'!$A$4,'selections(hide)'!$D$18:$P$30,8,FALSE)),0)</f>
        <v>0</v>
      </c>
      <c r="CL39" s="27">
        <f>IFERROR(IF(OR($B39=0,$CY39="Yes"),0,SUM(staff_students!F$40:F$43)/VLOOKUP('selections(hide)'!$A$4,'selections(hide)'!$D$18:$P$30,8,FALSE)),0)</f>
        <v>0</v>
      </c>
      <c r="CM39" s="27">
        <f>IFERROR(IF(OR($B39=0,$CY39="Yes"),0,SUM(staff_students!G$40:G$43)/VLOOKUP('selections(hide)'!$A$4,'selections(hide)'!$D$18:$P$30,8,FALSE)),0)</f>
        <v>0</v>
      </c>
      <c r="CN39" s="27">
        <f>IFERROR(IF(OR($B39=0,$CY39="Yes"),0,SUM(staff_students!H$40:H$43)/VLOOKUP('selections(hide)'!$A$4,'selections(hide)'!$D$18:$P$30,8,FALSE)),0)</f>
        <v>0</v>
      </c>
      <c r="CO39" s="27">
        <f>IFERROR(IF(OR($B39=0,$CY39="Yes"),0,SUM(staff_students!I$40:I$43)/VLOOKUP('selections(hide)'!$A$4,'selections(hide)'!$D$18:$P$30,8,FALSE)),0)</f>
        <v>0</v>
      </c>
      <c r="CP39" s="27">
        <f>IFERROR(IF(OR($B39=0,$CY39="Yes"),0,SUM(staff_students!J$40:J$43)/VLOOKUP('selections(hide)'!$A$4,'selections(hide)'!$D$18:$P$30,8,FALSE)),0)</f>
        <v>0</v>
      </c>
      <c r="CQ39" s="27"/>
      <c r="CR39" s="27">
        <f t="shared" si="85"/>
        <v>0</v>
      </c>
      <c r="CS39" s="27">
        <f t="shared" si="100"/>
        <v>0</v>
      </c>
      <c r="CT39" s="27">
        <f t="shared" si="101"/>
        <v>0</v>
      </c>
      <c r="CU39" s="27">
        <f t="shared" si="102"/>
        <v>0</v>
      </c>
      <c r="CV39" s="27">
        <f t="shared" si="103"/>
        <v>0</v>
      </c>
      <c r="CW39" s="27">
        <f t="shared" si="104"/>
        <v>0</v>
      </c>
      <c r="CX39">
        <f>IF(modules!E39='selections(hide)'!$A$51,"Yes",IF(modules!E39&lt;&gt;0,"No",0))</f>
        <v>0</v>
      </c>
      <c r="CY39">
        <f>IF(modules!D39="optional","Yes",IF(modules!D39="main","No",0))</f>
        <v>0</v>
      </c>
      <c r="CZ39" t="str">
        <f t="shared" si="86"/>
        <v>OK</v>
      </c>
    </row>
    <row r="40" spans="1:136" x14ac:dyDescent="0.35">
      <c r="A40">
        <v>34</v>
      </c>
      <c r="B40">
        <f>modules!B40</f>
        <v>0</v>
      </c>
      <c r="C40">
        <f>modules!C40</f>
        <v>0</v>
      </c>
      <c r="E40" s="27">
        <f t="shared" ref="E40:E67" si="105">IFERROR(HLOOKUP(D$4,AHRS,$A40,FALSE)*$CR40,0)</f>
        <v>0</v>
      </c>
      <c r="F40" s="27">
        <f t="shared" ref="F40:F67" si="106">IFERROR(HLOOKUP(D$4,AHRS,$A40,FALSE)*$CS40,0)</f>
        <v>0</v>
      </c>
      <c r="G40" s="27">
        <f t="shared" ref="G40:G67" si="107">IFERROR(HLOOKUP(D$4,AHRS,$A40,FALSE)*$CT40,0)</f>
        <v>0</v>
      </c>
      <c r="H40" s="27">
        <f t="shared" ref="H40:H67" si="108">IFERROR(HLOOKUP(D$4,AHRS,$A40,FALSE)*$CU40,0)</f>
        <v>0</v>
      </c>
      <c r="I40" s="27">
        <f t="shared" ref="I40:I67" si="109">IFERROR(HLOOKUP(D$4,AHRS,$A40,FALSE)*$CV40,0)</f>
        <v>0</v>
      </c>
      <c r="J40" s="27">
        <f t="shared" ref="J40:J67" si="110">IFERROR(HLOOKUP(D$4,AHRS,$A40,FALSE)*$CW40,0)</f>
        <v>0</v>
      </c>
      <c r="L40" s="27">
        <f t="shared" ref="L40:L67" si="111">IFERROR(HLOOKUP(K$4,AHRS,$A40,FALSE)*$CR40,0)</f>
        <v>0</v>
      </c>
      <c r="M40" s="27">
        <f t="shared" ref="M40:M67" si="112">IFERROR(HLOOKUP(K$4,AHRS,$A40,FALSE)*$CS40,0)</f>
        <v>0</v>
      </c>
      <c r="N40" s="27">
        <f t="shared" ref="N40:N67" si="113">IFERROR(HLOOKUP(K$4,AHRS,$A40,FALSE)*$CT40,0)</f>
        <v>0</v>
      </c>
      <c r="O40" s="27">
        <f t="shared" ref="O40:O67" si="114">IFERROR(HLOOKUP(K$4,AHRS,$A40,FALSE)*$CU40,0)</f>
        <v>0</v>
      </c>
      <c r="P40" s="27">
        <f t="shared" ref="P40:P67" si="115">IFERROR(HLOOKUP(K$4,AHRS,$A40,FALSE)*$CV40,0)</f>
        <v>0</v>
      </c>
      <c r="Q40" s="27">
        <f t="shared" ref="Q40:Q67" si="116">IFERROR(HLOOKUP(K$4,AHRS,$A40,FALSE)*$CW40,0)</f>
        <v>0</v>
      </c>
      <c r="S40" s="27">
        <f t="shared" ref="S40:S67" si="117">IFERROR(HLOOKUP(R$4,AHRS,$A40,FALSE)*$CR40,0)</f>
        <v>0</v>
      </c>
      <c r="T40" s="27">
        <f t="shared" ref="T40:T67" si="118">IFERROR(HLOOKUP(R$4,AHRS,$A40,FALSE)*$CS40,0)</f>
        <v>0</v>
      </c>
      <c r="U40" s="27">
        <f t="shared" ref="U40:U67" si="119">IFERROR(HLOOKUP(R$4,AHRS,$A40,FALSE)*$CT40,0)</f>
        <v>0</v>
      </c>
      <c r="V40" s="27">
        <f t="shared" ref="V40:V67" si="120">IFERROR(HLOOKUP(R$4,AHRS,$A40,FALSE)*$CU40,0)</f>
        <v>0</v>
      </c>
      <c r="W40" s="27">
        <f t="shared" ref="W40:W67" si="121">IFERROR(HLOOKUP(R$4,AHRS,$A40,FALSE)*$CV40,0)</f>
        <v>0</v>
      </c>
      <c r="X40" s="27">
        <f t="shared" ref="X40:X67" si="122">IFERROR(HLOOKUP(R$4,AHRS,$A40,FALSE)*$CW40,0)</f>
        <v>0</v>
      </c>
      <c r="Z40" s="27">
        <f t="shared" ref="Z40:Z67" si="123">IFERROR(HLOOKUP(Y$4,AHRS,$A40,FALSE)*$CR40,0)</f>
        <v>0</v>
      </c>
      <c r="AA40" s="27">
        <f t="shared" ref="AA40:AA67" si="124">IFERROR(HLOOKUP(Y$4,AHRS,$A40,FALSE)*$CS40,0)</f>
        <v>0</v>
      </c>
      <c r="AB40" s="27">
        <f t="shared" ref="AB40:AB67" si="125">IFERROR(HLOOKUP(Y$4,AHRS,$A40,FALSE)*$CT40,0)</f>
        <v>0</v>
      </c>
      <c r="AC40" s="27">
        <f t="shared" ref="AC40:AC67" si="126">IFERROR(HLOOKUP(Y$4,AHRS,$A40,FALSE)*$CU40,0)</f>
        <v>0</v>
      </c>
      <c r="AD40" s="27">
        <f t="shared" ref="AD40:AD67" si="127">IFERROR(HLOOKUP(Y$4,AHRS,$A40,FALSE)*$CV40,0)</f>
        <v>0</v>
      </c>
      <c r="AE40" s="27">
        <f t="shared" ref="AE40:AE67" si="128">IFERROR(HLOOKUP(Y$4,AHRS,$A40,FALSE)*$CW40,0)</f>
        <v>0</v>
      </c>
      <c r="AG40" s="27">
        <f t="shared" ref="AG40:AG67" si="129">IFERROR(HLOOKUP(AF$4,AHRS,$A40,FALSE)*$CR40,0)</f>
        <v>0</v>
      </c>
      <c r="AH40" s="27">
        <f t="shared" ref="AH40:AH67" si="130">IFERROR(HLOOKUP(AF$4,AHRS,$A40,FALSE)*$CS40,0)</f>
        <v>0</v>
      </c>
      <c r="AI40" s="27">
        <f t="shared" ref="AI40:AI67" si="131">IFERROR(HLOOKUP(AF$4,AHRS,$A40,FALSE)*$CT40,0)</f>
        <v>0</v>
      </c>
      <c r="AJ40" s="27">
        <f t="shared" ref="AJ40:AJ67" si="132">IFERROR(HLOOKUP(AF$4,AHRS,$A40,FALSE)*$CU40,0)</f>
        <v>0</v>
      </c>
      <c r="AK40" s="27">
        <f t="shared" ref="AK40:AK67" si="133">IFERROR(HLOOKUP(AF$4,AHRS,$A40,FALSE)*$CV40,0)</f>
        <v>0</v>
      </c>
      <c r="AL40" s="27">
        <f t="shared" ref="AL40:AL67" si="134">IFERROR(HLOOKUP(AF$4,AHRS,$A40,FALSE)*$CW40,0)</f>
        <v>0</v>
      </c>
      <c r="AN40" s="27">
        <f t="shared" ref="AN40:AN67" si="135">IFERROR(HLOOKUP(AM$4,AHRS,$A40,FALSE)*$CR40,0)</f>
        <v>0</v>
      </c>
      <c r="AO40" s="27">
        <f t="shared" ref="AO40:AO67" si="136">IFERROR(HLOOKUP(AM$4,AHRS,$A40,FALSE)*$CS40,0)</f>
        <v>0</v>
      </c>
      <c r="AP40" s="27">
        <f t="shared" ref="AP40:AP67" si="137">IFERROR(HLOOKUP(AM$4,AHRS,$A40,FALSE)*$CT40,0)</f>
        <v>0</v>
      </c>
      <c r="AQ40" s="27">
        <f t="shared" ref="AQ40:AQ67" si="138">IFERROR(HLOOKUP(AM$4,AHRS,$A40,FALSE)*$CU40,0)</f>
        <v>0</v>
      </c>
      <c r="AR40" s="27">
        <f t="shared" ref="AR40:AR67" si="139">IFERROR(HLOOKUP(AM$4,AHRS,$A40,FALSE)*$CV40,0)</f>
        <v>0</v>
      </c>
      <c r="AS40" s="27">
        <f t="shared" ref="AS40:AS67" si="140">IFERROR(HLOOKUP(AM$4,AHRS,$A40,FALSE)*$CW40,0)</f>
        <v>0</v>
      </c>
      <c r="AT40" s="31"/>
      <c r="AU40" s="31">
        <f t="shared" ref="AU40:AU67" si="141">IFERROR(HLOOKUP(AT$4,ACOST,$A40,FALSE)*$CR40,0)</f>
        <v>0</v>
      </c>
      <c r="AV40" s="31">
        <f t="shared" ref="AV40:AV67" si="142">IFERROR(HLOOKUP(AT$4,ACOST,$A40,FALSE)*$CS40,0)</f>
        <v>0</v>
      </c>
      <c r="AW40" s="31">
        <f t="shared" ref="AW40:AW67" si="143">IFERROR(HLOOKUP(AT$4,ACOST,$A40,FALSE)*$CT40,0)</f>
        <v>0</v>
      </c>
      <c r="AX40" s="31">
        <f t="shared" ref="AX40:AX67" si="144">IFERROR(HLOOKUP(AT$4,ACOST,$A40,FALSE)*$CU40,0)</f>
        <v>0</v>
      </c>
      <c r="AY40" s="31">
        <f t="shared" ref="AY40:AY67" si="145">IFERROR(HLOOKUP(AT$4,ACOST,$A40,FALSE)*$CV40,0)</f>
        <v>0</v>
      </c>
      <c r="AZ40" s="31">
        <f t="shared" ref="AZ40:AZ67" si="146">IFERROR(HLOOKUP(AT$4,ACOST,$A40,FALSE)*$CW40,0)</f>
        <v>0</v>
      </c>
      <c r="BA40" s="31"/>
      <c r="BB40" s="31">
        <f t="shared" ref="BB40:BB67" si="147">IFERROR(HLOOKUP(BA$4,ACOST,$A40,FALSE)*$CR40,0)</f>
        <v>0</v>
      </c>
      <c r="BC40" s="31">
        <f t="shared" ref="BC40:BC67" si="148">IFERROR(HLOOKUP(BA$4,ACOST,$A40,FALSE)*$CS40,0)</f>
        <v>0</v>
      </c>
      <c r="BD40" s="31">
        <f t="shared" ref="BD40:BD67" si="149">IFERROR(HLOOKUP(BA$4,ACOST,$A40,FALSE)*$CT40,0)</f>
        <v>0</v>
      </c>
      <c r="BE40" s="31">
        <f t="shared" ref="BE40:BE67" si="150">IFERROR(HLOOKUP(BA$4,ACOST,$A40,FALSE)*$CU40,0)</f>
        <v>0</v>
      </c>
      <c r="BF40" s="31">
        <f t="shared" ref="BF40:BF67" si="151">IFERROR(HLOOKUP(BA$4,ACOST,$A40,FALSE)*$CV40,0)</f>
        <v>0</v>
      </c>
      <c r="BG40" s="31">
        <f t="shared" ref="BG40:BG67" si="152">IFERROR(HLOOKUP(BA$4,ACOST,$A40,FALSE)*$CW40,0)</f>
        <v>0</v>
      </c>
      <c r="BH40" s="31"/>
      <c r="BI40" s="31">
        <f t="shared" ref="BI40:BI67" si="153">IFERROR(HLOOKUP(BH$4,ACOST,$A40,FALSE)*$CR40,0)</f>
        <v>0</v>
      </c>
      <c r="BJ40" s="31">
        <f t="shared" ref="BJ40:BJ67" si="154">IFERROR(HLOOKUP(BH$4,ACOST,$A40,FALSE)*$CS40,0)</f>
        <v>0</v>
      </c>
      <c r="BK40" s="31">
        <f t="shared" ref="BK40:BK67" si="155">IFERROR(HLOOKUP(BH$4,ACOST,$A40,FALSE)*$CT40,0)</f>
        <v>0</v>
      </c>
      <c r="BL40" s="31">
        <f t="shared" ref="BL40:BL67" si="156">IFERROR(HLOOKUP(BH$4,ACOST,$A40,FALSE)*$CU40,0)</f>
        <v>0</v>
      </c>
      <c r="BM40" s="31">
        <f t="shared" ref="BM40:BM67" si="157">IFERROR(HLOOKUP(BH$4,ACOST,$A40,FALSE)*$CV40,0)</f>
        <v>0</v>
      </c>
      <c r="BN40" s="31">
        <f t="shared" ref="BN40:BN67" si="158">IFERROR(HLOOKUP(BH$4,ACOST,$A40,FALSE)*$CW40,0)</f>
        <v>0</v>
      </c>
      <c r="BO40" s="31"/>
      <c r="BP40" s="31">
        <f t="shared" ref="BP40:BP67" si="159">IFERROR(HLOOKUP(BO$4,ACOST,$A40,FALSE)*$CR40,0)</f>
        <v>0</v>
      </c>
      <c r="BQ40" s="31">
        <f t="shared" ref="BQ40:BQ67" si="160">IFERROR(HLOOKUP(BO$4,ACOST,$A40,FALSE)*$CS40,0)</f>
        <v>0</v>
      </c>
      <c r="BR40" s="31">
        <f t="shared" ref="BR40:BR67" si="161">IFERROR(HLOOKUP(BO$4,ACOST,$A40,FALSE)*$CT40,0)</f>
        <v>0</v>
      </c>
      <c r="BS40" s="31">
        <f t="shared" ref="BS40:BS67" si="162">IFERROR(HLOOKUP(BO$4,ACOST,$A40,FALSE)*$CU40,0)</f>
        <v>0</v>
      </c>
      <c r="BT40" s="31">
        <f t="shared" ref="BT40:BT67" si="163">IFERROR(HLOOKUP(BO$4,ACOST,$A40,FALSE)*$CV40,0)</f>
        <v>0</v>
      </c>
      <c r="BU40" s="31">
        <f t="shared" ref="BU40:BU67" si="164">IFERROR(HLOOKUP(BO$4,ACOST,$A40,FALSE)*$CW40,0)</f>
        <v>0</v>
      </c>
      <c r="BV40" s="31"/>
      <c r="BW40" s="31">
        <f t="shared" ref="BW40:BW67" si="165">IFERROR(HLOOKUP(BV$4,ACOST,$A40,FALSE)*$CR40,0)</f>
        <v>0</v>
      </c>
      <c r="BX40" s="31">
        <f t="shared" ref="BX40:BX67" si="166">IFERROR(HLOOKUP(BV$4,ACOST,$A40,FALSE)*$CS40,0)</f>
        <v>0</v>
      </c>
      <c r="BY40" s="31">
        <f t="shared" ref="BY40:BY67" si="167">IFERROR(HLOOKUP(BV$4,ACOST,$A40,FALSE)*$CT40,0)</f>
        <v>0</v>
      </c>
      <c r="BZ40" s="31">
        <f t="shared" ref="BZ40:BZ67" si="168">IFERROR(HLOOKUP(BV$4,ACOST,$A40,FALSE)*$CU40,0)</f>
        <v>0</v>
      </c>
      <c r="CA40" s="31">
        <f t="shared" ref="CA40:CA67" si="169">IFERROR(HLOOKUP(BV$4,ACOST,$A40,FALSE)*$CV40,0)</f>
        <v>0</v>
      </c>
      <c r="CB40" s="31">
        <f t="shared" ref="CB40:CB67" si="170">IFERROR(HLOOKUP(BV$4,ACOST,$A40,FALSE)*$CW40,0)</f>
        <v>0</v>
      </c>
      <c r="CC40" s="31"/>
      <c r="CD40" s="31">
        <f t="shared" ref="CD40:CD67" si="171">IFERROR(HLOOKUP(CC$4,ACOST,$A40,FALSE)*$CR40,0)</f>
        <v>0</v>
      </c>
      <c r="CE40" s="31">
        <f t="shared" ref="CE40:CE67" si="172">IFERROR(HLOOKUP(CC$4,ACOST,$A40,FALSE)*$CS40,0)</f>
        <v>0</v>
      </c>
      <c r="CF40" s="31">
        <f t="shared" ref="CF40:CF67" si="173">IFERROR(HLOOKUP(CC$4,ACOST,$A40,FALSE)*$CT40,0)</f>
        <v>0</v>
      </c>
      <c r="CG40" s="31">
        <f t="shared" ref="CG40:CG67" si="174">IFERROR(HLOOKUP(CC$4,ACOST,$A40,FALSE)*$CU40,0)</f>
        <v>0</v>
      </c>
      <c r="CH40" s="31">
        <f t="shared" ref="CH40:CH67" si="175">IFERROR(HLOOKUP(CC$4,ACOST,$A40,FALSE)*$CV40,0)</f>
        <v>0</v>
      </c>
      <c r="CI40" s="31">
        <f t="shared" ref="CI40:CI67" si="176">IFERROR(HLOOKUP(CC$4,ACOST,$A40,FALSE)*$CW40,0)</f>
        <v>0</v>
      </c>
      <c r="CK40" s="27">
        <f>IFERROR(IF(OR($B40=0,$CY40="Yes"),0,SUM(staff_students!E$40:E$43)/VLOOKUP('selections(hide)'!$A$4,'selections(hide)'!$D$18:$P$30,8,FALSE)),0)</f>
        <v>0</v>
      </c>
      <c r="CL40" s="27">
        <f>IFERROR(IF(OR($B40=0,$CY40="Yes"),0,SUM(staff_students!F$40:F$43)/VLOOKUP('selections(hide)'!$A$4,'selections(hide)'!$D$18:$P$30,8,FALSE)),0)</f>
        <v>0</v>
      </c>
      <c r="CM40" s="27">
        <f>IFERROR(IF(OR($B40=0,$CY40="Yes"),0,SUM(staff_students!G$40:G$43)/VLOOKUP('selections(hide)'!$A$4,'selections(hide)'!$D$18:$P$30,8,FALSE)),0)</f>
        <v>0</v>
      </c>
      <c r="CN40" s="27">
        <f>IFERROR(IF(OR($B40=0,$CY40="Yes"),0,SUM(staff_students!H$40:H$43)/VLOOKUP('selections(hide)'!$A$4,'selections(hide)'!$D$18:$P$30,8,FALSE)),0)</f>
        <v>0</v>
      </c>
      <c r="CO40" s="27">
        <f>IFERROR(IF(OR($B40=0,$CY40="Yes"),0,SUM(staff_students!I$40:I$43)/VLOOKUP('selections(hide)'!$A$4,'selections(hide)'!$D$18:$P$30,8,FALSE)),0)</f>
        <v>0</v>
      </c>
      <c r="CP40" s="27">
        <f>IFERROR(IF(OR($B40=0,$CY40="Yes"),0,SUM(staff_students!J$40:J$43)/VLOOKUP('selections(hide)'!$A$4,'selections(hide)'!$D$18:$P$30,8,FALSE)),0)</f>
        <v>0</v>
      </c>
      <c r="CQ40" s="27"/>
      <c r="CR40" s="27">
        <f t="shared" si="85"/>
        <v>0</v>
      </c>
      <c r="CS40" s="27">
        <f t="shared" si="100"/>
        <v>0</v>
      </c>
      <c r="CT40" s="27">
        <f t="shared" si="101"/>
        <v>0</v>
      </c>
      <c r="CU40" s="27">
        <f t="shared" si="102"/>
        <v>0</v>
      </c>
      <c r="CV40" s="27">
        <f t="shared" si="103"/>
        <v>0</v>
      </c>
      <c r="CW40" s="27">
        <f t="shared" si="104"/>
        <v>0</v>
      </c>
      <c r="CX40">
        <f>IF(modules!E40='selections(hide)'!$A$51,"Yes",IF(modules!E40&lt;&gt;0,"No",0))</f>
        <v>0</v>
      </c>
      <c r="CY40">
        <f>IF(modules!D40="optional","Yes",IF(modules!D40="main","No",0))</f>
        <v>0</v>
      </c>
      <c r="CZ40" t="str">
        <f t="shared" si="86"/>
        <v>OK</v>
      </c>
    </row>
    <row r="41" spans="1:136" x14ac:dyDescent="0.35">
      <c r="A41">
        <v>35</v>
      </c>
      <c r="B41">
        <f>modules!B41</f>
        <v>0</v>
      </c>
      <c r="C41">
        <f>modules!C41</f>
        <v>0</v>
      </c>
      <c r="E41" s="27">
        <f t="shared" si="105"/>
        <v>0</v>
      </c>
      <c r="F41" s="27">
        <f t="shared" si="106"/>
        <v>0</v>
      </c>
      <c r="G41" s="27">
        <f t="shared" si="107"/>
        <v>0</v>
      </c>
      <c r="H41" s="27">
        <f t="shared" si="108"/>
        <v>0</v>
      </c>
      <c r="I41" s="27">
        <f t="shared" si="109"/>
        <v>0</v>
      </c>
      <c r="J41" s="27">
        <f t="shared" si="110"/>
        <v>0</v>
      </c>
      <c r="L41" s="27">
        <f t="shared" si="111"/>
        <v>0</v>
      </c>
      <c r="M41" s="27">
        <f t="shared" si="112"/>
        <v>0</v>
      </c>
      <c r="N41" s="27">
        <f t="shared" si="113"/>
        <v>0</v>
      </c>
      <c r="O41" s="27">
        <f t="shared" si="114"/>
        <v>0</v>
      </c>
      <c r="P41" s="27">
        <f t="shared" si="115"/>
        <v>0</v>
      </c>
      <c r="Q41" s="27">
        <f t="shared" si="116"/>
        <v>0</v>
      </c>
      <c r="S41" s="27">
        <f t="shared" si="117"/>
        <v>0</v>
      </c>
      <c r="T41" s="27">
        <f t="shared" si="118"/>
        <v>0</v>
      </c>
      <c r="U41" s="27">
        <f t="shared" si="119"/>
        <v>0</v>
      </c>
      <c r="V41" s="27">
        <f t="shared" si="120"/>
        <v>0</v>
      </c>
      <c r="W41" s="27">
        <f t="shared" si="121"/>
        <v>0</v>
      </c>
      <c r="X41" s="27">
        <f t="shared" si="122"/>
        <v>0</v>
      </c>
      <c r="Z41" s="27">
        <f t="shared" si="123"/>
        <v>0</v>
      </c>
      <c r="AA41" s="27">
        <f t="shared" si="124"/>
        <v>0</v>
      </c>
      <c r="AB41" s="27">
        <f t="shared" si="125"/>
        <v>0</v>
      </c>
      <c r="AC41" s="27">
        <f t="shared" si="126"/>
        <v>0</v>
      </c>
      <c r="AD41" s="27">
        <f t="shared" si="127"/>
        <v>0</v>
      </c>
      <c r="AE41" s="27">
        <f t="shared" si="128"/>
        <v>0</v>
      </c>
      <c r="AG41" s="27">
        <f t="shared" si="129"/>
        <v>0</v>
      </c>
      <c r="AH41" s="27">
        <f t="shared" si="130"/>
        <v>0</v>
      </c>
      <c r="AI41" s="27">
        <f t="shared" si="131"/>
        <v>0</v>
      </c>
      <c r="AJ41" s="27">
        <f t="shared" si="132"/>
        <v>0</v>
      </c>
      <c r="AK41" s="27">
        <f t="shared" si="133"/>
        <v>0</v>
      </c>
      <c r="AL41" s="27">
        <f t="shared" si="134"/>
        <v>0</v>
      </c>
      <c r="AN41" s="27">
        <f t="shared" si="135"/>
        <v>0</v>
      </c>
      <c r="AO41" s="27">
        <f t="shared" si="136"/>
        <v>0</v>
      </c>
      <c r="AP41" s="27">
        <f t="shared" si="137"/>
        <v>0</v>
      </c>
      <c r="AQ41" s="27">
        <f t="shared" si="138"/>
        <v>0</v>
      </c>
      <c r="AR41" s="27">
        <f t="shared" si="139"/>
        <v>0</v>
      </c>
      <c r="AS41" s="27">
        <f t="shared" si="140"/>
        <v>0</v>
      </c>
      <c r="AT41" s="31"/>
      <c r="AU41" s="31">
        <f t="shared" si="141"/>
        <v>0</v>
      </c>
      <c r="AV41" s="31">
        <f t="shared" si="142"/>
        <v>0</v>
      </c>
      <c r="AW41" s="31">
        <f t="shared" si="143"/>
        <v>0</v>
      </c>
      <c r="AX41" s="31">
        <f t="shared" si="144"/>
        <v>0</v>
      </c>
      <c r="AY41" s="31">
        <f t="shared" si="145"/>
        <v>0</v>
      </c>
      <c r="AZ41" s="31">
        <f t="shared" si="146"/>
        <v>0</v>
      </c>
      <c r="BA41" s="31"/>
      <c r="BB41" s="31">
        <f t="shared" si="147"/>
        <v>0</v>
      </c>
      <c r="BC41" s="31">
        <f t="shared" si="148"/>
        <v>0</v>
      </c>
      <c r="BD41" s="31">
        <f t="shared" si="149"/>
        <v>0</v>
      </c>
      <c r="BE41" s="31">
        <f t="shared" si="150"/>
        <v>0</v>
      </c>
      <c r="BF41" s="31">
        <f t="shared" si="151"/>
        <v>0</v>
      </c>
      <c r="BG41" s="31">
        <f t="shared" si="152"/>
        <v>0</v>
      </c>
      <c r="BH41" s="31"/>
      <c r="BI41" s="31">
        <f t="shared" si="153"/>
        <v>0</v>
      </c>
      <c r="BJ41" s="31">
        <f t="shared" si="154"/>
        <v>0</v>
      </c>
      <c r="BK41" s="31">
        <f t="shared" si="155"/>
        <v>0</v>
      </c>
      <c r="BL41" s="31">
        <f t="shared" si="156"/>
        <v>0</v>
      </c>
      <c r="BM41" s="31">
        <f t="shared" si="157"/>
        <v>0</v>
      </c>
      <c r="BN41" s="31">
        <f t="shared" si="158"/>
        <v>0</v>
      </c>
      <c r="BO41" s="31"/>
      <c r="BP41" s="31">
        <f t="shared" si="159"/>
        <v>0</v>
      </c>
      <c r="BQ41" s="31">
        <f t="shared" si="160"/>
        <v>0</v>
      </c>
      <c r="BR41" s="31">
        <f t="shared" si="161"/>
        <v>0</v>
      </c>
      <c r="BS41" s="31">
        <f t="shared" si="162"/>
        <v>0</v>
      </c>
      <c r="BT41" s="31">
        <f t="shared" si="163"/>
        <v>0</v>
      </c>
      <c r="BU41" s="31">
        <f t="shared" si="164"/>
        <v>0</v>
      </c>
      <c r="BV41" s="31"/>
      <c r="BW41" s="31">
        <f t="shared" si="165"/>
        <v>0</v>
      </c>
      <c r="BX41" s="31">
        <f t="shared" si="166"/>
        <v>0</v>
      </c>
      <c r="BY41" s="31">
        <f t="shared" si="167"/>
        <v>0</v>
      </c>
      <c r="BZ41" s="31">
        <f t="shared" si="168"/>
        <v>0</v>
      </c>
      <c r="CA41" s="31">
        <f t="shared" si="169"/>
        <v>0</v>
      </c>
      <c r="CB41" s="31">
        <f t="shared" si="170"/>
        <v>0</v>
      </c>
      <c r="CC41" s="31"/>
      <c r="CD41" s="31">
        <f t="shared" si="171"/>
        <v>0</v>
      </c>
      <c r="CE41" s="31">
        <f t="shared" si="172"/>
        <v>0</v>
      </c>
      <c r="CF41" s="31">
        <f t="shared" si="173"/>
        <v>0</v>
      </c>
      <c r="CG41" s="31">
        <f t="shared" si="174"/>
        <v>0</v>
      </c>
      <c r="CH41" s="31">
        <f t="shared" si="175"/>
        <v>0</v>
      </c>
      <c r="CI41" s="31">
        <f t="shared" si="176"/>
        <v>0</v>
      </c>
      <c r="CK41" s="27">
        <f>IFERROR(IF(OR($B41=0,$CY41="Yes"),0,SUM(staff_students!E$40:E$43)/VLOOKUP('selections(hide)'!$A$4,'selections(hide)'!$D$18:$P$30,8,FALSE)),0)</f>
        <v>0</v>
      </c>
      <c r="CL41" s="27">
        <f>IFERROR(IF(OR($B41=0,$CY41="Yes"),0,SUM(staff_students!F$40:F$43)/VLOOKUP('selections(hide)'!$A$4,'selections(hide)'!$D$18:$P$30,8,FALSE)),0)</f>
        <v>0</v>
      </c>
      <c r="CM41" s="27">
        <f>IFERROR(IF(OR($B41=0,$CY41="Yes"),0,SUM(staff_students!G$40:G$43)/VLOOKUP('selections(hide)'!$A$4,'selections(hide)'!$D$18:$P$30,8,FALSE)),0)</f>
        <v>0</v>
      </c>
      <c r="CN41" s="27">
        <f>IFERROR(IF(OR($B41=0,$CY41="Yes"),0,SUM(staff_students!H$40:H$43)/VLOOKUP('selections(hide)'!$A$4,'selections(hide)'!$D$18:$P$30,8,FALSE)),0)</f>
        <v>0</v>
      </c>
      <c r="CO41" s="27">
        <f>IFERROR(IF(OR($B41=0,$CY41="Yes"),0,SUM(staff_students!I$40:I$43)/VLOOKUP('selections(hide)'!$A$4,'selections(hide)'!$D$18:$P$30,8,FALSE)),0)</f>
        <v>0</v>
      </c>
      <c r="CP41" s="27">
        <f>IFERROR(IF(OR($B41=0,$CY41="Yes"),0,SUM(staff_students!J$40:J$43)/VLOOKUP('selections(hide)'!$A$4,'selections(hide)'!$D$18:$P$30,8,FALSE)),0)</f>
        <v>0</v>
      </c>
      <c r="CQ41" s="27"/>
      <c r="CR41" s="27">
        <f t="shared" si="85"/>
        <v>0</v>
      </c>
      <c r="CS41" s="27">
        <f t="shared" si="100"/>
        <v>0</v>
      </c>
      <c r="CT41" s="27">
        <f t="shared" si="101"/>
        <v>0</v>
      </c>
      <c r="CU41" s="27">
        <f t="shared" si="102"/>
        <v>0</v>
      </c>
      <c r="CV41" s="27">
        <f t="shared" si="103"/>
        <v>0</v>
      </c>
      <c r="CW41" s="27">
        <f t="shared" si="104"/>
        <v>0</v>
      </c>
      <c r="CX41">
        <f>IF(modules!E41='selections(hide)'!$A$51,"Yes",IF(modules!E41&lt;&gt;0,"No",0))</f>
        <v>0</v>
      </c>
      <c r="CY41">
        <f>IF(modules!D41="optional","Yes",IF(modules!D41="main","No",0))</f>
        <v>0</v>
      </c>
      <c r="CZ41" t="str">
        <f t="shared" si="86"/>
        <v>OK</v>
      </c>
    </row>
    <row r="42" spans="1:136" x14ac:dyDescent="0.35">
      <c r="A42">
        <v>36</v>
      </c>
      <c r="B42">
        <f>modules!B42</f>
        <v>0</v>
      </c>
      <c r="C42">
        <f>modules!C42</f>
        <v>0</v>
      </c>
      <c r="E42" s="27">
        <f t="shared" si="105"/>
        <v>0</v>
      </c>
      <c r="F42" s="27">
        <f t="shared" si="106"/>
        <v>0</v>
      </c>
      <c r="G42" s="27">
        <f t="shared" si="107"/>
        <v>0</v>
      </c>
      <c r="H42" s="27">
        <f t="shared" si="108"/>
        <v>0</v>
      </c>
      <c r="I42" s="27">
        <f t="shared" si="109"/>
        <v>0</v>
      </c>
      <c r="J42" s="27">
        <f t="shared" si="110"/>
        <v>0</v>
      </c>
      <c r="L42" s="27">
        <f t="shared" si="111"/>
        <v>0</v>
      </c>
      <c r="M42" s="27">
        <f t="shared" si="112"/>
        <v>0</v>
      </c>
      <c r="N42" s="27">
        <f t="shared" si="113"/>
        <v>0</v>
      </c>
      <c r="O42" s="27">
        <f t="shared" si="114"/>
        <v>0</v>
      </c>
      <c r="P42" s="27">
        <f t="shared" si="115"/>
        <v>0</v>
      </c>
      <c r="Q42" s="27">
        <f t="shared" si="116"/>
        <v>0</v>
      </c>
      <c r="S42" s="27">
        <f t="shared" si="117"/>
        <v>0</v>
      </c>
      <c r="T42" s="27">
        <f t="shared" si="118"/>
        <v>0</v>
      </c>
      <c r="U42" s="27">
        <f t="shared" si="119"/>
        <v>0</v>
      </c>
      <c r="V42" s="27">
        <f t="shared" si="120"/>
        <v>0</v>
      </c>
      <c r="W42" s="27">
        <f t="shared" si="121"/>
        <v>0</v>
      </c>
      <c r="X42" s="27">
        <f t="shared" si="122"/>
        <v>0</v>
      </c>
      <c r="Z42" s="27">
        <f t="shared" si="123"/>
        <v>0</v>
      </c>
      <c r="AA42" s="27">
        <f t="shared" si="124"/>
        <v>0</v>
      </c>
      <c r="AB42" s="27">
        <f t="shared" si="125"/>
        <v>0</v>
      </c>
      <c r="AC42" s="27">
        <f t="shared" si="126"/>
        <v>0</v>
      </c>
      <c r="AD42" s="27">
        <f t="shared" si="127"/>
        <v>0</v>
      </c>
      <c r="AE42" s="27">
        <f t="shared" si="128"/>
        <v>0</v>
      </c>
      <c r="AG42" s="27">
        <f t="shared" si="129"/>
        <v>0</v>
      </c>
      <c r="AH42" s="27">
        <f t="shared" si="130"/>
        <v>0</v>
      </c>
      <c r="AI42" s="27">
        <f t="shared" si="131"/>
        <v>0</v>
      </c>
      <c r="AJ42" s="27">
        <f t="shared" si="132"/>
        <v>0</v>
      </c>
      <c r="AK42" s="27">
        <f t="shared" si="133"/>
        <v>0</v>
      </c>
      <c r="AL42" s="27">
        <f t="shared" si="134"/>
        <v>0</v>
      </c>
      <c r="AN42" s="27">
        <f t="shared" si="135"/>
        <v>0</v>
      </c>
      <c r="AO42" s="27">
        <f t="shared" si="136"/>
        <v>0</v>
      </c>
      <c r="AP42" s="27">
        <f t="shared" si="137"/>
        <v>0</v>
      </c>
      <c r="AQ42" s="27">
        <f t="shared" si="138"/>
        <v>0</v>
      </c>
      <c r="AR42" s="27">
        <f t="shared" si="139"/>
        <v>0</v>
      </c>
      <c r="AS42" s="27">
        <f t="shared" si="140"/>
        <v>0</v>
      </c>
      <c r="AT42" s="31"/>
      <c r="AU42" s="31">
        <f t="shared" si="141"/>
        <v>0</v>
      </c>
      <c r="AV42" s="31">
        <f t="shared" si="142"/>
        <v>0</v>
      </c>
      <c r="AW42" s="31">
        <f t="shared" si="143"/>
        <v>0</v>
      </c>
      <c r="AX42" s="31">
        <f t="shared" si="144"/>
        <v>0</v>
      </c>
      <c r="AY42" s="31">
        <f t="shared" si="145"/>
        <v>0</v>
      </c>
      <c r="AZ42" s="31">
        <f t="shared" si="146"/>
        <v>0</v>
      </c>
      <c r="BA42" s="31"/>
      <c r="BB42" s="31">
        <f t="shared" si="147"/>
        <v>0</v>
      </c>
      <c r="BC42" s="31">
        <f t="shared" si="148"/>
        <v>0</v>
      </c>
      <c r="BD42" s="31">
        <f t="shared" si="149"/>
        <v>0</v>
      </c>
      <c r="BE42" s="31">
        <f t="shared" si="150"/>
        <v>0</v>
      </c>
      <c r="BF42" s="31">
        <f t="shared" si="151"/>
        <v>0</v>
      </c>
      <c r="BG42" s="31">
        <f t="shared" si="152"/>
        <v>0</v>
      </c>
      <c r="BH42" s="31"/>
      <c r="BI42" s="31">
        <f t="shared" si="153"/>
        <v>0</v>
      </c>
      <c r="BJ42" s="31">
        <f t="shared" si="154"/>
        <v>0</v>
      </c>
      <c r="BK42" s="31">
        <f t="shared" si="155"/>
        <v>0</v>
      </c>
      <c r="BL42" s="31">
        <f t="shared" si="156"/>
        <v>0</v>
      </c>
      <c r="BM42" s="31">
        <f t="shared" si="157"/>
        <v>0</v>
      </c>
      <c r="BN42" s="31">
        <f t="shared" si="158"/>
        <v>0</v>
      </c>
      <c r="BO42" s="31"/>
      <c r="BP42" s="31">
        <f t="shared" si="159"/>
        <v>0</v>
      </c>
      <c r="BQ42" s="31">
        <f t="shared" si="160"/>
        <v>0</v>
      </c>
      <c r="BR42" s="31">
        <f t="shared" si="161"/>
        <v>0</v>
      </c>
      <c r="BS42" s="31">
        <f t="shared" si="162"/>
        <v>0</v>
      </c>
      <c r="BT42" s="31">
        <f t="shared" si="163"/>
        <v>0</v>
      </c>
      <c r="BU42" s="31">
        <f t="shared" si="164"/>
        <v>0</v>
      </c>
      <c r="BV42" s="31"/>
      <c r="BW42" s="31">
        <f t="shared" si="165"/>
        <v>0</v>
      </c>
      <c r="BX42" s="31">
        <f t="shared" si="166"/>
        <v>0</v>
      </c>
      <c r="BY42" s="31">
        <f t="shared" si="167"/>
        <v>0</v>
      </c>
      <c r="BZ42" s="31">
        <f t="shared" si="168"/>
        <v>0</v>
      </c>
      <c r="CA42" s="31">
        <f t="shared" si="169"/>
        <v>0</v>
      </c>
      <c r="CB42" s="31">
        <f t="shared" si="170"/>
        <v>0</v>
      </c>
      <c r="CC42" s="31"/>
      <c r="CD42" s="31">
        <f t="shared" si="171"/>
        <v>0</v>
      </c>
      <c r="CE42" s="31">
        <f t="shared" si="172"/>
        <v>0</v>
      </c>
      <c r="CF42" s="31">
        <f t="shared" si="173"/>
        <v>0</v>
      </c>
      <c r="CG42" s="31">
        <f t="shared" si="174"/>
        <v>0</v>
      </c>
      <c r="CH42" s="31">
        <f t="shared" si="175"/>
        <v>0</v>
      </c>
      <c r="CI42" s="31">
        <f t="shared" si="176"/>
        <v>0</v>
      </c>
      <c r="CK42" s="27">
        <f>IFERROR(IF(OR($B42=0,$CY42="Yes"),0,SUM(staff_students!E$40:E$43)/VLOOKUP('selections(hide)'!$A$4,'selections(hide)'!$D$18:$P$30,8,FALSE)),0)</f>
        <v>0</v>
      </c>
      <c r="CL42" s="27">
        <f>IFERROR(IF(OR($B42=0,$CY42="Yes"),0,SUM(staff_students!F$40:F$43)/VLOOKUP('selections(hide)'!$A$4,'selections(hide)'!$D$18:$P$30,8,FALSE)),0)</f>
        <v>0</v>
      </c>
      <c r="CM42" s="27">
        <f>IFERROR(IF(OR($B42=0,$CY42="Yes"),0,SUM(staff_students!G$40:G$43)/VLOOKUP('selections(hide)'!$A$4,'selections(hide)'!$D$18:$P$30,8,FALSE)),0)</f>
        <v>0</v>
      </c>
      <c r="CN42" s="27">
        <f>IFERROR(IF(OR($B42=0,$CY42="Yes"),0,SUM(staff_students!H$40:H$43)/VLOOKUP('selections(hide)'!$A$4,'selections(hide)'!$D$18:$P$30,8,FALSE)),0)</f>
        <v>0</v>
      </c>
      <c r="CO42" s="27">
        <f>IFERROR(IF(OR($B42=0,$CY42="Yes"),0,SUM(staff_students!I$40:I$43)/VLOOKUP('selections(hide)'!$A$4,'selections(hide)'!$D$18:$P$30,8,FALSE)),0)</f>
        <v>0</v>
      </c>
      <c r="CP42" s="27">
        <f>IFERROR(IF(OR($B42=0,$CY42="Yes"),0,SUM(staff_students!J$40:J$43)/VLOOKUP('selections(hide)'!$A$4,'selections(hide)'!$D$18:$P$30,8,FALSE)),0)</f>
        <v>0</v>
      </c>
      <c r="CQ42" s="27"/>
      <c r="CR42" s="27">
        <f t="shared" si="85"/>
        <v>0</v>
      </c>
      <c r="CS42" s="27">
        <f t="shared" si="100"/>
        <v>0</v>
      </c>
      <c r="CT42" s="27">
        <f t="shared" si="101"/>
        <v>0</v>
      </c>
      <c r="CU42" s="27">
        <f t="shared" si="102"/>
        <v>0</v>
      </c>
      <c r="CV42" s="27">
        <f t="shared" si="103"/>
        <v>0</v>
      </c>
      <c r="CW42" s="27">
        <f t="shared" si="104"/>
        <v>0</v>
      </c>
      <c r="CX42">
        <f>IF(modules!E42='selections(hide)'!$A$51,"Yes",IF(modules!E42&lt;&gt;0,"No",0))</f>
        <v>0</v>
      </c>
      <c r="CY42">
        <f>IF(modules!D42="optional","Yes",IF(modules!D42="main","No",0))</f>
        <v>0</v>
      </c>
      <c r="CZ42" t="str">
        <f t="shared" si="86"/>
        <v>OK</v>
      </c>
    </row>
    <row r="43" spans="1:136" x14ac:dyDescent="0.35">
      <c r="A43">
        <v>37</v>
      </c>
      <c r="B43">
        <f>modules!B43</f>
        <v>0</v>
      </c>
      <c r="C43">
        <f>modules!C43</f>
        <v>0</v>
      </c>
      <c r="E43" s="27">
        <f t="shared" si="105"/>
        <v>0</v>
      </c>
      <c r="F43" s="27">
        <f t="shared" si="106"/>
        <v>0</v>
      </c>
      <c r="G43" s="27">
        <f t="shared" si="107"/>
        <v>0</v>
      </c>
      <c r="H43" s="27">
        <f t="shared" si="108"/>
        <v>0</v>
      </c>
      <c r="I43" s="27">
        <f t="shared" si="109"/>
        <v>0</v>
      </c>
      <c r="J43" s="27">
        <f t="shared" si="110"/>
        <v>0</v>
      </c>
      <c r="L43" s="27">
        <f t="shared" si="111"/>
        <v>0</v>
      </c>
      <c r="M43" s="27">
        <f t="shared" si="112"/>
        <v>0</v>
      </c>
      <c r="N43" s="27">
        <f t="shared" si="113"/>
        <v>0</v>
      </c>
      <c r="O43" s="27">
        <f t="shared" si="114"/>
        <v>0</v>
      </c>
      <c r="P43" s="27">
        <f t="shared" si="115"/>
        <v>0</v>
      </c>
      <c r="Q43" s="27">
        <f t="shared" si="116"/>
        <v>0</v>
      </c>
      <c r="S43" s="27">
        <f t="shared" si="117"/>
        <v>0</v>
      </c>
      <c r="T43" s="27">
        <f t="shared" si="118"/>
        <v>0</v>
      </c>
      <c r="U43" s="27">
        <f t="shared" si="119"/>
        <v>0</v>
      </c>
      <c r="V43" s="27">
        <f t="shared" si="120"/>
        <v>0</v>
      </c>
      <c r="W43" s="27">
        <f t="shared" si="121"/>
        <v>0</v>
      </c>
      <c r="X43" s="27">
        <f t="shared" si="122"/>
        <v>0</v>
      </c>
      <c r="Z43" s="27">
        <f t="shared" si="123"/>
        <v>0</v>
      </c>
      <c r="AA43" s="27">
        <f t="shared" si="124"/>
        <v>0</v>
      </c>
      <c r="AB43" s="27">
        <f t="shared" si="125"/>
        <v>0</v>
      </c>
      <c r="AC43" s="27">
        <f t="shared" si="126"/>
        <v>0</v>
      </c>
      <c r="AD43" s="27">
        <f t="shared" si="127"/>
        <v>0</v>
      </c>
      <c r="AE43" s="27">
        <f t="shared" si="128"/>
        <v>0</v>
      </c>
      <c r="AG43" s="27">
        <f t="shared" si="129"/>
        <v>0</v>
      </c>
      <c r="AH43" s="27">
        <f t="shared" si="130"/>
        <v>0</v>
      </c>
      <c r="AI43" s="27">
        <f t="shared" si="131"/>
        <v>0</v>
      </c>
      <c r="AJ43" s="27">
        <f t="shared" si="132"/>
        <v>0</v>
      </c>
      <c r="AK43" s="27">
        <f t="shared" si="133"/>
        <v>0</v>
      </c>
      <c r="AL43" s="27">
        <f t="shared" si="134"/>
        <v>0</v>
      </c>
      <c r="AN43" s="27">
        <f t="shared" si="135"/>
        <v>0</v>
      </c>
      <c r="AO43" s="27">
        <f t="shared" si="136"/>
        <v>0</v>
      </c>
      <c r="AP43" s="27">
        <f t="shared" si="137"/>
        <v>0</v>
      </c>
      <c r="AQ43" s="27">
        <f t="shared" si="138"/>
        <v>0</v>
      </c>
      <c r="AR43" s="27">
        <f t="shared" si="139"/>
        <v>0</v>
      </c>
      <c r="AS43" s="27">
        <f t="shared" si="140"/>
        <v>0</v>
      </c>
      <c r="AT43" s="31"/>
      <c r="AU43" s="31">
        <f t="shared" si="141"/>
        <v>0</v>
      </c>
      <c r="AV43" s="31">
        <f t="shared" si="142"/>
        <v>0</v>
      </c>
      <c r="AW43" s="31">
        <f t="shared" si="143"/>
        <v>0</v>
      </c>
      <c r="AX43" s="31">
        <f t="shared" si="144"/>
        <v>0</v>
      </c>
      <c r="AY43" s="31">
        <f t="shared" si="145"/>
        <v>0</v>
      </c>
      <c r="AZ43" s="31">
        <f t="shared" si="146"/>
        <v>0</v>
      </c>
      <c r="BA43" s="31"/>
      <c r="BB43" s="31">
        <f t="shared" si="147"/>
        <v>0</v>
      </c>
      <c r="BC43" s="31">
        <f t="shared" si="148"/>
        <v>0</v>
      </c>
      <c r="BD43" s="31">
        <f t="shared" si="149"/>
        <v>0</v>
      </c>
      <c r="BE43" s="31">
        <f t="shared" si="150"/>
        <v>0</v>
      </c>
      <c r="BF43" s="31">
        <f t="shared" si="151"/>
        <v>0</v>
      </c>
      <c r="BG43" s="31">
        <f t="shared" si="152"/>
        <v>0</v>
      </c>
      <c r="BH43" s="31"/>
      <c r="BI43" s="31">
        <f t="shared" si="153"/>
        <v>0</v>
      </c>
      <c r="BJ43" s="31">
        <f t="shared" si="154"/>
        <v>0</v>
      </c>
      <c r="BK43" s="31">
        <f t="shared" si="155"/>
        <v>0</v>
      </c>
      <c r="BL43" s="31">
        <f t="shared" si="156"/>
        <v>0</v>
      </c>
      <c r="BM43" s="31">
        <f t="shared" si="157"/>
        <v>0</v>
      </c>
      <c r="BN43" s="31">
        <f t="shared" si="158"/>
        <v>0</v>
      </c>
      <c r="BO43" s="31"/>
      <c r="BP43" s="31">
        <f t="shared" si="159"/>
        <v>0</v>
      </c>
      <c r="BQ43" s="31">
        <f t="shared" si="160"/>
        <v>0</v>
      </c>
      <c r="BR43" s="31">
        <f t="shared" si="161"/>
        <v>0</v>
      </c>
      <c r="BS43" s="31">
        <f t="shared" si="162"/>
        <v>0</v>
      </c>
      <c r="BT43" s="31">
        <f t="shared" si="163"/>
        <v>0</v>
      </c>
      <c r="BU43" s="31">
        <f t="shared" si="164"/>
        <v>0</v>
      </c>
      <c r="BV43" s="31"/>
      <c r="BW43" s="31">
        <f t="shared" si="165"/>
        <v>0</v>
      </c>
      <c r="BX43" s="31">
        <f t="shared" si="166"/>
        <v>0</v>
      </c>
      <c r="BY43" s="31">
        <f t="shared" si="167"/>
        <v>0</v>
      </c>
      <c r="BZ43" s="31">
        <f t="shared" si="168"/>
        <v>0</v>
      </c>
      <c r="CA43" s="31">
        <f t="shared" si="169"/>
        <v>0</v>
      </c>
      <c r="CB43" s="31">
        <f t="shared" si="170"/>
        <v>0</v>
      </c>
      <c r="CC43" s="31"/>
      <c r="CD43" s="31">
        <f t="shared" si="171"/>
        <v>0</v>
      </c>
      <c r="CE43" s="31">
        <f t="shared" si="172"/>
        <v>0</v>
      </c>
      <c r="CF43" s="31">
        <f t="shared" si="173"/>
        <v>0</v>
      </c>
      <c r="CG43" s="31">
        <f t="shared" si="174"/>
        <v>0</v>
      </c>
      <c r="CH43" s="31">
        <f t="shared" si="175"/>
        <v>0</v>
      </c>
      <c r="CI43" s="31">
        <f t="shared" si="176"/>
        <v>0</v>
      </c>
      <c r="CK43" s="27">
        <f>IFERROR(IF(OR($B43=0,$CY43="Yes"),0,SUM(staff_students!E$40:E$43)/VLOOKUP('selections(hide)'!$A$4,'selections(hide)'!$D$18:$P$30,8,FALSE)),0)</f>
        <v>0</v>
      </c>
      <c r="CL43" s="27">
        <f>IFERROR(IF(OR($B43=0,$CY43="Yes"),0,SUM(staff_students!F$40:F$43)/VLOOKUP('selections(hide)'!$A$4,'selections(hide)'!$D$18:$P$30,8,FALSE)),0)</f>
        <v>0</v>
      </c>
      <c r="CM43" s="27">
        <f>IFERROR(IF(OR($B43=0,$CY43="Yes"),0,SUM(staff_students!G$40:G$43)/VLOOKUP('selections(hide)'!$A$4,'selections(hide)'!$D$18:$P$30,8,FALSE)),0)</f>
        <v>0</v>
      </c>
      <c r="CN43" s="27">
        <f>IFERROR(IF(OR($B43=0,$CY43="Yes"),0,SUM(staff_students!H$40:H$43)/VLOOKUP('selections(hide)'!$A$4,'selections(hide)'!$D$18:$P$30,8,FALSE)),0)</f>
        <v>0</v>
      </c>
      <c r="CO43" s="27">
        <f>IFERROR(IF(OR($B43=0,$CY43="Yes"),0,SUM(staff_students!I$40:I$43)/VLOOKUP('selections(hide)'!$A$4,'selections(hide)'!$D$18:$P$30,8,FALSE)),0)</f>
        <v>0</v>
      </c>
      <c r="CP43" s="27">
        <f>IFERROR(IF(OR($B43=0,$CY43="Yes"),0,SUM(staff_students!J$40:J$43)/VLOOKUP('selections(hide)'!$A$4,'selections(hide)'!$D$18:$P$30,8,FALSE)),0)</f>
        <v>0</v>
      </c>
      <c r="CQ43" s="27"/>
      <c r="CR43" s="27">
        <f t="shared" si="85"/>
        <v>0</v>
      </c>
      <c r="CS43" s="27">
        <f t="shared" si="100"/>
        <v>0</v>
      </c>
      <c r="CT43" s="27">
        <f t="shared" si="101"/>
        <v>0</v>
      </c>
      <c r="CU43" s="27">
        <f t="shared" si="102"/>
        <v>0</v>
      </c>
      <c r="CV43" s="27">
        <f t="shared" si="103"/>
        <v>0</v>
      </c>
      <c r="CW43" s="27">
        <f t="shared" si="104"/>
        <v>0</v>
      </c>
      <c r="CX43">
        <f>IF(modules!E43='selections(hide)'!$A$51,"Yes",IF(modules!E43&lt;&gt;0,"No",0))</f>
        <v>0</v>
      </c>
      <c r="CY43">
        <f>IF(modules!D43="optional","Yes",IF(modules!D43="main","No",0))</f>
        <v>0</v>
      </c>
      <c r="CZ43" t="str">
        <f t="shared" si="86"/>
        <v>OK</v>
      </c>
    </row>
    <row r="44" spans="1:136" x14ac:dyDescent="0.35">
      <c r="A44">
        <v>38</v>
      </c>
      <c r="B44">
        <f>modules!B44</f>
        <v>0</v>
      </c>
      <c r="C44">
        <f>modules!C44</f>
        <v>0</v>
      </c>
      <c r="E44" s="27">
        <f t="shared" si="105"/>
        <v>0</v>
      </c>
      <c r="F44" s="27">
        <f t="shared" si="106"/>
        <v>0</v>
      </c>
      <c r="G44" s="27">
        <f t="shared" si="107"/>
        <v>0</v>
      </c>
      <c r="H44" s="27">
        <f t="shared" si="108"/>
        <v>0</v>
      </c>
      <c r="I44" s="27">
        <f t="shared" si="109"/>
        <v>0</v>
      </c>
      <c r="J44" s="27">
        <f t="shared" si="110"/>
        <v>0</v>
      </c>
      <c r="L44" s="27">
        <f t="shared" si="111"/>
        <v>0</v>
      </c>
      <c r="M44" s="27">
        <f t="shared" si="112"/>
        <v>0</v>
      </c>
      <c r="N44" s="27">
        <f t="shared" si="113"/>
        <v>0</v>
      </c>
      <c r="O44" s="27">
        <f t="shared" si="114"/>
        <v>0</v>
      </c>
      <c r="P44" s="27">
        <f t="shared" si="115"/>
        <v>0</v>
      </c>
      <c r="Q44" s="27">
        <f t="shared" si="116"/>
        <v>0</v>
      </c>
      <c r="S44" s="27">
        <f t="shared" si="117"/>
        <v>0</v>
      </c>
      <c r="T44" s="27">
        <f t="shared" si="118"/>
        <v>0</v>
      </c>
      <c r="U44" s="27">
        <f t="shared" si="119"/>
        <v>0</v>
      </c>
      <c r="V44" s="27">
        <f t="shared" si="120"/>
        <v>0</v>
      </c>
      <c r="W44" s="27">
        <f t="shared" si="121"/>
        <v>0</v>
      </c>
      <c r="X44" s="27">
        <f t="shared" si="122"/>
        <v>0</v>
      </c>
      <c r="Z44" s="27">
        <f t="shared" si="123"/>
        <v>0</v>
      </c>
      <c r="AA44" s="27">
        <f t="shared" si="124"/>
        <v>0</v>
      </c>
      <c r="AB44" s="27">
        <f t="shared" si="125"/>
        <v>0</v>
      </c>
      <c r="AC44" s="27">
        <f t="shared" si="126"/>
        <v>0</v>
      </c>
      <c r="AD44" s="27">
        <f t="shared" si="127"/>
        <v>0</v>
      </c>
      <c r="AE44" s="27">
        <f t="shared" si="128"/>
        <v>0</v>
      </c>
      <c r="AG44" s="27">
        <f t="shared" si="129"/>
        <v>0</v>
      </c>
      <c r="AH44" s="27">
        <f t="shared" si="130"/>
        <v>0</v>
      </c>
      <c r="AI44" s="27">
        <f t="shared" si="131"/>
        <v>0</v>
      </c>
      <c r="AJ44" s="27">
        <f t="shared" si="132"/>
        <v>0</v>
      </c>
      <c r="AK44" s="27">
        <f t="shared" si="133"/>
        <v>0</v>
      </c>
      <c r="AL44" s="27">
        <f t="shared" si="134"/>
        <v>0</v>
      </c>
      <c r="AN44" s="27">
        <f t="shared" si="135"/>
        <v>0</v>
      </c>
      <c r="AO44" s="27">
        <f t="shared" si="136"/>
        <v>0</v>
      </c>
      <c r="AP44" s="27">
        <f t="shared" si="137"/>
        <v>0</v>
      </c>
      <c r="AQ44" s="27">
        <f t="shared" si="138"/>
        <v>0</v>
      </c>
      <c r="AR44" s="27">
        <f t="shared" si="139"/>
        <v>0</v>
      </c>
      <c r="AS44" s="27">
        <f t="shared" si="140"/>
        <v>0</v>
      </c>
      <c r="AT44" s="31"/>
      <c r="AU44" s="31">
        <f t="shared" si="141"/>
        <v>0</v>
      </c>
      <c r="AV44" s="31">
        <f t="shared" si="142"/>
        <v>0</v>
      </c>
      <c r="AW44" s="31">
        <f t="shared" si="143"/>
        <v>0</v>
      </c>
      <c r="AX44" s="31">
        <f t="shared" si="144"/>
        <v>0</v>
      </c>
      <c r="AY44" s="31">
        <f t="shared" si="145"/>
        <v>0</v>
      </c>
      <c r="AZ44" s="31">
        <f t="shared" si="146"/>
        <v>0</v>
      </c>
      <c r="BA44" s="31"/>
      <c r="BB44" s="31">
        <f t="shared" si="147"/>
        <v>0</v>
      </c>
      <c r="BC44" s="31">
        <f t="shared" si="148"/>
        <v>0</v>
      </c>
      <c r="BD44" s="31">
        <f t="shared" si="149"/>
        <v>0</v>
      </c>
      <c r="BE44" s="31">
        <f t="shared" si="150"/>
        <v>0</v>
      </c>
      <c r="BF44" s="31">
        <f t="shared" si="151"/>
        <v>0</v>
      </c>
      <c r="BG44" s="31">
        <f t="shared" si="152"/>
        <v>0</v>
      </c>
      <c r="BH44" s="31"/>
      <c r="BI44" s="31">
        <f t="shared" si="153"/>
        <v>0</v>
      </c>
      <c r="BJ44" s="31">
        <f t="shared" si="154"/>
        <v>0</v>
      </c>
      <c r="BK44" s="31">
        <f t="shared" si="155"/>
        <v>0</v>
      </c>
      <c r="BL44" s="31">
        <f t="shared" si="156"/>
        <v>0</v>
      </c>
      <c r="BM44" s="31">
        <f t="shared" si="157"/>
        <v>0</v>
      </c>
      <c r="BN44" s="31">
        <f t="shared" si="158"/>
        <v>0</v>
      </c>
      <c r="BO44" s="31"/>
      <c r="BP44" s="31">
        <f t="shared" si="159"/>
        <v>0</v>
      </c>
      <c r="BQ44" s="31">
        <f t="shared" si="160"/>
        <v>0</v>
      </c>
      <c r="BR44" s="31">
        <f t="shared" si="161"/>
        <v>0</v>
      </c>
      <c r="BS44" s="31">
        <f t="shared" si="162"/>
        <v>0</v>
      </c>
      <c r="BT44" s="31">
        <f t="shared" si="163"/>
        <v>0</v>
      </c>
      <c r="BU44" s="31">
        <f t="shared" si="164"/>
        <v>0</v>
      </c>
      <c r="BV44" s="31"/>
      <c r="BW44" s="31">
        <f t="shared" si="165"/>
        <v>0</v>
      </c>
      <c r="BX44" s="31">
        <f t="shared" si="166"/>
        <v>0</v>
      </c>
      <c r="BY44" s="31">
        <f t="shared" si="167"/>
        <v>0</v>
      </c>
      <c r="BZ44" s="31">
        <f t="shared" si="168"/>
        <v>0</v>
      </c>
      <c r="CA44" s="31">
        <f t="shared" si="169"/>
        <v>0</v>
      </c>
      <c r="CB44" s="31">
        <f t="shared" si="170"/>
        <v>0</v>
      </c>
      <c r="CC44" s="31"/>
      <c r="CD44" s="31">
        <f t="shared" si="171"/>
        <v>0</v>
      </c>
      <c r="CE44" s="31">
        <f t="shared" si="172"/>
        <v>0</v>
      </c>
      <c r="CF44" s="31">
        <f t="shared" si="173"/>
        <v>0</v>
      </c>
      <c r="CG44" s="31">
        <f t="shared" si="174"/>
        <v>0</v>
      </c>
      <c r="CH44" s="31">
        <f t="shared" si="175"/>
        <v>0</v>
      </c>
      <c r="CI44" s="31">
        <f t="shared" si="176"/>
        <v>0</v>
      </c>
      <c r="CK44" s="27">
        <f>IFERROR(IF(OR($B44=0,$CY44="Yes"),0,SUM(staff_students!E$40:E$43)/VLOOKUP('selections(hide)'!$A$4,'selections(hide)'!$D$18:$P$30,8,FALSE)),0)</f>
        <v>0</v>
      </c>
      <c r="CL44" s="27">
        <f>IFERROR(IF(OR($B44=0,$CY44="Yes"),0,SUM(staff_students!F$40:F$43)/VLOOKUP('selections(hide)'!$A$4,'selections(hide)'!$D$18:$P$30,8,FALSE)),0)</f>
        <v>0</v>
      </c>
      <c r="CM44" s="27">
        <f>IFERROR(IF(OR($B44=0,$CY44="Yes"),0,SUM(staff_students!G$40:G$43)/VLOOKUP('selections(hide)'!$A$4,'selections(hide)'!$D$18:$P$30,8,FALSE)),0)</f>
        <v>0</v>
      </c>
      <c r="CN44" s="27">
        <f>IFERROR(IF(OR($B44=0,$CY44="Yes"),0,SUM(staff_students!H$40:H$43)/VLOOKUP('selections(hide)'!$A$4,'selections(hide)'!$D$18:$P$30,8,FALSE)),0)</f>
        <v>0</v>
      </c>
      <c r="CO44" s="27">
        <f>IFERROR(IF(OR($B44=0,$CY44="Yes"),0,SUM(staff_students!I$40:I$43)/VLOOKUP('selections(hide)'!$A$4,'selections(hide)'!$D$18:$P$30,8,FALSE)),0)</f>
        <v>0</v>
      </c>
      <c r="CP44" s="27">
        <f>IFERROR(IF(OR($B44=0,$CY44="Yes"),0,SUM(staff_students!J$40:J$43)/VLOOKUP('selections(hide)'!$A$4,'selections(hide)'!$D$18:$P$30,8,FALSE)),0)</f>
        <v>0</v>
      </c>
      <c r="CQ44" s="27"/>
      <c r="CR44" s="27">
        <f t="shared" si="85"/>
        <v>0</v>
      </c>
      <c r="CS44" s="27">
        <f t="shared" si="100"/>
        <v>0</v>
      </c>
      <c r="CT44" s="27">
        <f t="shared" si="101"/>
        <v>0</v>
      </c>
      <c r="CU44" s="27">
        <f t="shared" si="102"/>
        <v>0</v>
      </c>
      <c r="CV44" s="27">
        <f t="shared" si="103"/>
        <v>0</v>
      </c>
      <c r="CW44" s="27">
        <f t="shared" si="104"/>
        <v>0</v>
      </c>
      <c r="CX44">
        <f>IF(modules!E44='selections(hide)'!$A$51,"Yes",IF(modules!E44&lt;&gt;0,"No",0))</f>
        <v>0</v>
      </c>
      <c r="CY44">
        <f>IF(modules!D44="optional","Yes",IF(modules!D44="main","No",0))</f>
        <v>0</v>
      </c>
      <c r="CZ44" t="str">
        <f t="shared" si="86"/>
        <v>OK</v>
      </c>
    </row>
    <row r="45" spans="1:136" x14ac:dyDescent="0.35">
      <c r="A45">
        <v>39</v>
      </c>
      <c r="B45">
        <f>modules!B45</f>
        <v>0</v>
      </c>
      <c r="C45">
        <f>modules!C45</f>
        <v>0</v>
      </c>
      <c r="E45" s="27">
        <f t="shared" si="105"/>
        <v>0</v>
      </c>
      <c r="F45" s="27">
        <f t="shared" si="106"/>
        <v>0</v>
      </c>
      <c r="G45" s="27">
        <f t="shared" si="107"/>
        <v>0</v>
      </c>
      <c r="H45" s="27">
        <f t="shared" si="108"/>
        <v>0</v>
      </c>
      <c r="I45" s="27">
        <f t="shared" si="109"/>
        <v>0</v>
      </c>
      <c r="J45" s="27">
        <f t="shared" si="110"/>
        <v>0</v>
      </c>
      <c r="L45" s="27">
        <f t="shared" si="111"/>
        <v>0</v>
      </c>
      <c r="M45" s="27">
        <f t="shared" si="112"/>
        <v>0</v>
      </c>
      <c r="N45" s="27">
        <f t="shared" si="113"/>
        <v>0</v>
      </c>
      <c r="O45" s="27">
        <f t="shared" si="114"/>
        <v>0</v>
      </c>
      <c r="P45" s="27">
        <f t="shared" si="115"/>
        <v>0</v>
      </c>
      <c r="Q45" s="27">
        <f t="shared" si="116"/>
        <v>0</v>
      </c>
      <c r="S45" s="27">
        <f t="shared" si="117"/>
        <v>0</v>
      </c>
      <c r="T45" s="27">
        <f t="shared" si="118"/>
        <v>0</v>
      </c>
      <c r="U45" s="27">
        <f t="shared" si="119"/>
        <v>0</v>
      </c>
      <c r="V45" s="27">
        <f t="shared" si="120"/>
        <v>0</v>
      </c>
      <c r="W45" s="27">
        <f t="shared" si="121"/>
        <v>0</v>
      </c>
      <c r="X45" s="27">
        <f t="shared" si="122"/>
        <v>0</v>
      </c>
      <c r="Z45" s="27">
        <f t="shared" si="123"/>
        <v>0</v>
      </c>
      <c r="AA45" s="27">
        <f t="shared" si="124"/>
        <v>0</v>
      </c>
      <c r="AB45" s="27">
        <f t="shared" si="125"/>
        <v>0</v>
      </c>
      <c r="AC45" s="27">
        <f t="shared" si="126"/>
        <v>0</v>
      </c>
      <c r="AD45" s="27">
        <f t="shared" si="127"/>
        <v>0</v>
      </c>
      <c r="AE45" s="27">
        <f t="shared" si="128"/>
        <v>0</v>
      </c>
      <c r="AG45" s="27">
        <f t="shared" si="129"/>
        <v>0</v>
      </c>
      <c r="AH45" s="27">
        <f t="shared" si="130"/>
        <v>0</v>
      </c>
      <c r="AI45" s="27">
        <f t="shared" si="131"/>
        <v>0</v>
      </c>
      <c r="AJ45" s="27">
        <f t="shared" si="132"/>
        <v>0</v>
      </c>
      <c r="AK45" s="27">
        <f t="shared" si="133"/>
        <v>0</v>
      </c>
      <c r="AL45" s="27">
        <f t="shared" si="134"/>
        <v>0</v>
      </c>
      <c r="AN45" s="27">
        <f t="shared" si="135"/>
        <v>0</v>
      </c>
      <c r="AO45" s="27">
        <f t="shared" si="136"/>
        <v>0</v>
      </c>
      <c r="AP45" s="27">
        <f t="shared" si="137"/>
        <v>0</v>
      </c>
      <c r="AQ45" s="27">
        <f t="shared" si="138"/>
        <v>0</v>
      </c>
      <c r="AR45" s="27">
        <f t="shared" si="139"/>
        <v>0</v>
      </c>
      <c r="AS45" s="27">
        <f t="shared" si="140"/>
        <v>0</v>
      </c>
      <c r="AT45" s="31"/>
      <c r="AU45" s="31">
        <f t="shared" si="141"/>
        <v>0</v>
      </c>
      <c r="AV45" s="31">
        <f t="shared" si="142"/>
        <v>0</v>
      </c>
      <c r="AW45" s="31">
        <f t="shared" si="143"/>
        <v>0</v>
      </c>
      <c r="AX45" s="31">
        <f t="shared" si="144"/>
        <v>0</v>
      </c>
      <c r="AY45" s="31">
        <f t="shared" si="145"/>
        <v>0</v>
      </c>
      <c r="AZ45" s="31">
        <f t="shared" si="146"/>
        <v>0</v>
      </c>
      <c r="BA45" s="31"/>
      <c r="BB45" s="31">
        <f t="shared" si="147"/>
        <v>0</v>
      </c>
      <c r="BC45" s="31">
        <f t="shared" si="148"/>
        <v>0</v>
      </c>
      <c r="BD45" s="31">
        <f t="shared" si="149"/>
        <v>0</v>
      </c>
      <c r="BE45" s="31">
        <f t="shared" si="150"/>
        <v>0</v>
      </c>
      <c r="BF45" s="31">
        <f t="shared" si="151"/>
        <v>0</v>
      </c>
      <c r="BG45" s="31">
        <f t="shared" si="152"/>
        <v>0</v>
      </c>
      <c r="BH45" s="31"/>
      <c r="BI45" s="31">
        <f t="shared" si="153"/>
        <v>0</v>
      </c>
      <c r="BJ45" s="31">
        <f t="shared" si="154"/>
        <v>0</v>
      </c>
      <c r="BK45" s="31">
        <f t="shared" si="155"/>
        <v>0</v>
      </c>
      <c r="BL45" s="31">
        <f t="shared" si="156"/>
        <v>0</v>
      </c>
      <c r="BM45" s="31">
        <f t="shared" si="157"/>
        <v>0</v>
      </c>
      <c r="BN45" s="31">
        <f t="shared" si="158"/>
        <v>0</v>
      </c>
      <c r="BO45" s="31"/>
      <c r="BP45" s="31">
        <f t="shared" si="159"/>
        <v>0</v>
      </c>
      <c r="BQ45" s="31">
        <f t="shared" si="160"/>
        <v>0</v>
      </c>
      <c r="BR45" s="31">
        <f t="shared" si="161"/>
        <v>0</v>
      </c>
      <c r="BS45" s="31">
        <f t="shared" si="162"/>
        <v>0</v>
      </c>
      <c r="BT45" s="31">
        <f t="shared" si="163"/>
        <v>0</v>
      </c>
      <c r="BU45" s="31">
        <f t="shared" si="164"/>
        <v>0</v>
      </c>
      <c r="BV45" s="31"/>
      <c r="BW45" s="31">
        <f t="shared" si="165"/>
        <v>0</v>
      </c>
      <c r="BX45" s="31">
        <f t="shared" si="166"/>
        <v>0</v>
      </c>
      <c r="BY45" s="31">
        <f t="shared" si="167"/>
        <v>0</v>
      </c>
      <c r="BZ45" s="31">
        <f t="shared" si="168"/>
        <v>0</v>
      </c>
      <c r="CA45" s="31">
        <f t="shared" si="169"/>
        <v>0</v>
      </c>
      <c r="CB45" s="31">
        <f t="shared" si="170"/>
        <v>0</v>
      </c>
      <c r="CC45" s="31"/>
      <c r="CD45" s="31">
        <f t="shared" si="171"/>
        <v>0</v>
      </c>
      <c r="CE45" s="31">
        <f t="shared" si="172"/>
        <v>0</v>
      </c>
      <c r="CF45" s="31">
        <f t="shared" si="173"/>
        <v>0</v>
      </c>
      <c r="CG45" s="31">
        <f t="shared" si="174"/>
        <v>0</v>
      </c>
      <c r="CH45" s="31">
        <f t="shared" si="175"/>
        <v>0</v>
      </c>
      <c r="CI45" s="31">
        <f t="shared" si="176"/>
        <v>0</v>
      </c>
      <c r="CK45" s="27">
        <f>IFERROR(IF(OR($B45=0,$CY45="Yes"),0,SUM(staff_students!E$40:E$43)/VLOOKUP('selections(hide)'!$A$4,'selections(hide)'!$D$18:$P$30,8,FALSE)),0)</f>
        <v>0</v>
      </c>
      <c r="CL45" s="27">
        <f>IFERROR(IF(OR($B45=0,$CY45="Yes"),0,SUM(staff_students!F$40:F$43)/VLOOKUP('selections(hide)'!$A$4,'selections(hide)'!$D$18:$P$30,8,FALSE)),0)</f>
        <v>0</v>
      </c>
      <c r="CM45" s="27">
        <f>IFERROR(IF(OR($B45=0,$CY45="Yes"),0,SUM(staff_students!G$40:G$43)/VLOOKUP('selections(hide)'!$A$4,'selections(hide)'!$D$18:$P$30,8,FALSE)),0)</f>
        <v>0</v>
      </c>
      <c r="CN45" s="27">
        <f>IFERROR(IF(OR($B45=0,$CY45="Yes"),0,SUM(staff_students!H$40:H$43)/VLOOKUP('selections(hide)'!$A$4,'selections(hide)'!$D$18:$P$30,8,FALSE)),0)</f>
        <v>0</v>
      </c>
      <c r="CO45" s="27">
        <f>IFERROR(IF(OR($B45=0,$CY45="Yes"),0,SUM(staff_students!I$40:I$43)/VLOOKUP('selections(hide)'!$A$4,'selections(hide)'!$D$18:$P$30,8,FALSE)),0)</f>
        <v>0</v>
      </c>
      <c r="CP45" s="27">
        <f>IFERROR(IF(OR($B45=0,$CY45="Yes"),0,SUM(staff_students!J$40:J$43)/VLOOKUP('selections(hide)'!$A$4,'selections(hide)'!$D$18:$P$30,8,FALSE)),0)</f>
        <v>0</v>
      </c>
      <c r="CQ45" s="27"/>
      <c r="CR45" s="27">
        <f t="shared" si="85"/>
        <v>0</v>
      </c>
      <c r="CS45" s="27">
        <f t="shared" si="100"/>
        <v>0</v>
      </c>
      <c r="CT45" s="27">
        <f t="shared" si="101"/>
        <v>0</v>
      </c>
      <c r="CU45" s="27">
        <f t="shared" si="102"/>
        <v>0</v>
      </c>
      <c r="CV45" s="27">
        <f t="shared" si="103"/>
        <v>0</v>
      </c>
      <c r="CW45" s="27">
        <f t="shared" si="104"/>
        <v>0</v>
      </c>
      <c r="CX45">
        <f>IF(modules!E45='selections(hide)'!$A$51,"Yes",IF(modules!E45&lt;&gt;0,"No",0))</f>
        <v>0</v>
      </c>
      <c r="CY45">
        <f>IF(modules!D45="optional","Yes",IF(modules!D45="main","No",0))</f>
        <v>0</v>
      </c>
      <c r="CZ45" t="str">
        <f t="shared" si="86"/>
        <v>OK</v>
      </c>
    </row>
    <row r="46" spans="1:136" x14ac:dyDescent="0.35">
      <c r="A46">
        <v>40</v>
      </c>
      <c r="B46">
        <f>modules!B46</f>
        <v>0</v>
      </c>
      <c r="C46">
        <f>modules!C46</f>
        <v>0</v>
      </c>
      <c r="E46" s="27">
        <f t="shared" si="105"/>
        <v>0</v>
      </c>
      <c r="F46" s="27">
        <f t="shared" si="106"/>
        <v>0</v>
      </c>
      <c r="G46" s="27">
        <f t="shared" si="107"/>
        <v>0</v>
      </c>
      <c r="H46" s="27">
        <f t="shared" si="108"/>
        <v>0</v>
      </c>
      <c r="I46" s="27">
        <f t="shared" si="109"/>
        <v>0</v>
      </c>
      <c r="J46" s="27">
        <f t="shared" si="110"/>
        <v>0</v>
      </c>
      <c r="L46" s="27">
        <f t="shared" si="111"/>
        <v>0</v>
      </c>
      <c r="M46" s="27">
        <f t="shared" si="112"/>
        <v>0</v>
      </c>
      <c r="N46" s="27">
        <f t="shared" si="113"/>
        <v>0</v>
      </c>
      <c r="O46" s="27">
        <f t="shared" si="114"/>
        <v>0</v>
      </c>
      <c r="P46" s="27">
        <f t="shared" si="115"/>
        <v>0</v>
      </c>
      <c r="Q46" s="27">
        <f t="shared" si="116"/>
        <v>0</v>
      </c>
      <c r="S46" s="27">
        <f t="shared" si="117"/>
        <v>0</v>
      </c>
      <c r="T46" s="27">
        <f t="shared" si="118"/>
        <v>0</v>
      </c>
      <c r="U46" s="27">
        <f t="shared" si="119"/>
        <v>0</v>
      </c>
      <c r="V46" s="27">
        <f t="shared" si="120"/>
        <v>0</v>
      </c>
      <c r="W46" s="27">
        <f t="shared" si="121"/>
        <v>0</v>
      </c>
      <c r="X46" s="27">
        <f t="shared" si="122"/>
        <v>0</v>
      </c>
      <c r="Z46" s="27">
        <f t="shared" si="123"/>
        <v>0</v>
      </c>
      <c r="AA46" s="27">
        <f t="shared" si="124"/>
        <v>0</v>
      </c>
      <c r="AB46" s="27">
        <f t="shared" si="125"/>
        <v>0</v>
      </c>
      <c r="AC46" s="27">
        <f t="shared" si="126"/>
        <v>0</v>
      </c>
      <c r="AD46" s="27">
        <f t="shared" si="127"/>
        <v>0</v>
      </c>
      <c r="AE46" s="27">
        <f t="shared" si="128"/>
        <v>0</v>
      </c>
      <c r="AG46" s="27">
        <f t="shared" si="129"/>
        <v>0</v>
      </c>
      <c r="AH46" s="27">
        <f t="shared" si="130"/>
        <v>0</v>
      </c>
      <c r="AI46" s="27">
        <f t="shared" si="131"/>
        <v>0</v>
      </c>
      <c r="AJ46" s="27">
        <f t="shared" si="132"/>
        <v>0</v>
      </c>
      <c r="AK46" s="27">
        <f t="shared" si="133"/>
        <v>0</v>
      </c>
      <c r="AL46" s="27">
        <f t="shared" si="134"/>
        <v>0</v>
      </c>
      <c r="AN46" s="27">
        <f t="shared" si="135"/>
        <v>0</v>
      </c>
      <c r="AO46" s="27">
        <f t="shared" si="136"/>
        <v>0</v>
      </c>
      <c r="AP46" s="27">
        <f t="shared" si="137"/>
        <v>0</v>
      </c>
      <c r="AQ46" s="27">
        <f t="shared" si="138"/>
        <v>0</v>
      </c>
      <c r="AR46" s="27">
        <f t="shared" si="139"/>
        <v>0</v>
      </c>
      <c r="AS46" s="27">
        <f t="shared" si="140"/>
        <v>0</v>
      </c>
      <c r="AT46" s="31"/>
      <c r="AU46" s="31">
        <f t="shared" si="141"/>
        <v>0</v>
      </c>
      <c r="AV46" s="31">
        <f t="shared" si="142"/>
        <v>0</v>
      </c>
      <c r="AW46" s="31">
        <f t="shared" si="143"/>
        <v>0</v>
      </c>
      <c r="AX46" s="31">
        <f t="shared" si="144"/>
        <v>0</v>
      </c>
      <c r="AY46" s="31">
        <f t="shared" si="145"/>
        <v>0</v>
      </c>
      <c r="AZ46" s="31">
        <f t="shared" si="146"/>
        <v>0</v>
      </c>
      <c r="BA46" s="31"/>
      <c r="BB46" s="31">
        <f t="shared" si="147"/>
        <v>0</v>
      </c>
      <c r="BC46" s="31">
        <f t="shared" si="148"/>
        <v>0</v>
      </c>
      <c r="BD46" s="31">
        <f t="shared" si="149"/>
        <v>0</v>
      </c>
      <c r="BE46" s="31">
        <f t="shared" si="150"/>
        <v>0</v>
      </c>
      <c r="BF46" s="31">
        <f t="shared" si="151"/>
        <v>0</v>
      </c>
      <c r="BG46" s="31">
        <f t="shared" si="152"/>
        <v>0</v>
      </c>
      <c r="BH46" s="31"/>
      <c r="BI46" s="31">
        <f t="shared" si="153"/>
        <v>0</v>
      </c>
      <c r="BJ46" s="31">
        <f t="shared" si="154"/>
        <v>0</v>
      </c>
      <c r="BK46" s="31">
        <f t="shared" si="155"/>
        <v>0</v>
      </c>
      <c r="BL46" s="31">
        <f t="shared" si="156"/>
        <v>0</v>
      </c>
      <c r="BM46" s="31">
        <f t="shared" si="157"/>
        <v>0</v>
      </c>
      <c r="BN46" s="31">
        <f t="shared" si="158"/>
        <v>0</v>
      </c>
      <c r="BO46" s="31"/>
      <c r="BP46" s="31">
        <f t="shared" si="159"/>
        <v>0</v>
      </c>
      <c r="BQ46" s="31">
        <f t="shared" si="160"/>
        <v>0</v>
      </c>
      <c r="BR46" s="31">
        <f t="shared" si="161"/>
        <v>0</v>
      </c>
      <c r="BS46" s="31">
        <f t="shared" si="162"/>
        <v>0</v>
      </c>
      <c r="BT46" s="31">
        <f t="shared" si="163"/>
        <v>0</v>
      </c>
      <c r="BU46" s="31">
        <f t="shared" si="164"/>
        <v>0</v>
      </c>
      <c r="BV46" s="31"/>
      <c r="BW46" s="31">
        <f t="shared" si="165"/>
        <v>0</v>
      </c>
      <c r="BX46" s="31">
        <f t="shared" si="166"/>
        <v>0</v>
      </c>
      <c r="BY46" s="31">
        <f t="shared" si="167"/>
        <v>0</v>
      </c>
      <c r="BZ46" s="31">
        <f t="shared" si="168"/>
        <v>0</v>
      </c>
      <c r="CA46" s="31">
        <f t="shared" si="169"/>
        <v>0</v>
      </c>
      <c r="CB46" s="31">
        <f t="shared" si="170"/>
        <v>0</v>
      </c>
      <c r="CC46" s="31"/>
      <c r="CD46" s="31">
        <f t="shared" si="171"/>
        <v>0</v>
      </c>
      <c r="CE46" s="31">
        <f t="shared" si="172"/>
        <v>0</v>
      </c>
      <c r="CF46" s="31">
        <f t="shared" si="173"/>
        <v>0</v>
      </c>
      <c r="CG46" s="31">
        <f t="shared" si="174"/>
        <v>0</v>
      </c>
      <c r="CH46" s="31">
        <f t="shared" si="175"/>
        <v>0</v>
      </c>
      <c r="CI46" s="31">
        <f t="shared" si="176"/>
        <v>0</v>
      </c>
      <c r="CK46" s="27">
        <f>IFERROR(IF(OR($B46=0,$CY46="Yes"),0,SUM(staff_students!E$40:E$43)/VLOOKUP('selections(hide)'!$A$4,'selections(hide)'!$D$18:$P$30,8,FALSE)),0)</f>
        <v>0</v>
      </c>
      <c r="CL46" s="27">
        <f>IFERROR(IF(OR($B46=0,$CY46="Yes"),0,SUM(staff_students!F$40:F$43)/VLOOKUP('selections(hide)'!$A$4,'selections(hide)'!$D$18:$P$30,8,FALSE)),0)</f>
        <v>0</v>
      </c>
      <c r="CM46" s="27">
        <f>IFERROR(IF(OR($B46=0,$CY46="Yes"),0,SUM(staff_students!G$40:G$43)/VLOOKUP('selections(hide)'!$A$4,'selections(hide)'!$D$18:$P$30,8,FALSE)),0)</f>
        <v>0</v>
      </c>
      <c r="CN46" s="27">
        <f>IFERROR(IF(OR($B46=0,$CY46="Yes"),0,SUM(staff_students!H$40:H$43)/VLOOKUP('selections(hide)'!$A$4,'selections(hide)'!$D$18:$P$30,8,FALSE)),0)</f>
        <v>0</v>
      </c>
      <c r="CO46" s="27">
        <f>IFERROR(IF(OR($B46=0,$CY46="Yes"),0,SUM(staff_students!I$40:I$43)/VLOOKUP('selections(hide)'!$A$4,'selections(hide)'!$D$18:$P$30,8,FALSE)),0)</f>
        <v>0</v>
      </c>
      <c r="CP46" s="27">
        <f>IFERROR(IF(OR($B46=0,$CY46="Yes"),0,SUM(staff_students!J$40:J$43)/VLOOKUP('selections(hide)'!$A$4,'selections(hide)'!$D$18:$P$30,8,FALSE)),0)</f>
        <v>0</v>
      </c>
      <c r="CQ46" s="27"/>
      <c r="CR46" s="27">
        <f t="shared" si="85"/>
        <v>0</v>
      </c>
      <c r="CS46" s="27">
        <f t="shared" si="100"/>
        <v>0</v>
      </c>
      <c r="CT46" s="27">
        <f t="shared" si="101"/>
        <v>0</v>
      </c>
      <c r="CU46" s="27">
        <f t="shared" si="102"/>
        <v>0</v>
      </c>
      <c r="CV46" s="27">
        <f t="shared" si="103"/>
        <v>0</v>
      </c>
      <c r="CW46" s="27">
        <f t="shared" si="104"/>
        <v>0</v>
      </c>
      <c r="CX46">
        <f>IF(modules!E46='selections(hide)'!$A$51,"Yes",IF(modules!E46&lt;&gt;0,"No",0))</f>
        <v>0</v>
      </c>
      <c r="CY46">
        <f>IF(modules!D46="optional","Yes",IF(modules!D46="main","No",0))</f>
        <v>0</v>
      </c>
      <c r="CZ46" t="str">
        <f t="shared" si="86"/>
        <v>OK</v>
      </c>
    </row>
    <row r="47" spans="1:136" x14ac:dyDescent="0.35">
      <c r="A47">
        <v>41</v>
      </c>
      <c r="B47">
        <f>modules!B47</f>
        <v>0</v>
      </c>
      <c r="C47">
        <f>modules!C47</f>
        <v>0</v>
      </c>
      <c r="E47" s="27">
        <f t="shared" si="105"/>
        <v>0</v>
      </c>
      <c r="F47" s="27">
        <f t="shared" si="106"/>
        <v>0</v>
      </c>
      <c r="G47" s="27">
        <f t="shared" si="107"/>
        <v>0</v>
      </c>
      <c r="H47" s="27">
        <f t="shared" si="108"/>
        <v>0</v>
      </c>
      <c r="I47" s="27">
        <f t="shared" si="109"/>
        <v>0</v>
      </c>
      <c r="J47" s="27">
        <f t="shared" si="110"/>
        <v>0</v>
      </c>
      <c r="L47" s="27">
        <f t="shared" si="111"/>
        <v>0</v>
      </c>
      <c r="M47" s="27">
        <f t="shared" si="112"/>
        <v>0</v>
      </c>
      <c r="N47" s="27">
        <f t="shared" si="113"/>
        <v>0</v>
      </c>
      <c r="O47" s="27">
        <f t="shared" si="114"/>
        <v>0</v>
      </c>
      <c r="P47" s="27">
        <f t="shared" si="115"/>
        <v>0</v>
      </c>
      <c r="Q47" s="27">
        <f t="shared" si="116"/>
        <v>0</v>
      </c>
      <c r="S47" s="27">
        <f t="shared" si="117"/>
        <v>0</v>
      </c>
      <c r="T47" s="27">
        <f t="shared" si="118"/>
        <v>0</v>
      </c>
      <c r="U47" s="27">
        <f t="shared" si="119"/>
        <v>0</v>
      </c>
      <c r="V47" s="27">
        <f t="shared" si="120"/>
        <v>0</v>
      </c>
      <c r="W47" s="27">
        <f t="shared" si="121"/>
        <v>0</v>
      </c>
      <c r="X47" s="27">
        <f t="shared" si="122"/>
        <v>0</v>
      </c>
      <c r="Z47" s="27">
        <f t="shared" si="123"/>
        <v>0</v>
      </c>
      <c r="AA47" s="27">
        <f t="shared" si="124"/>
        <v>0</v>
      </c>
      <c r="AB47" s="27">
        <f t="shared" si="125"/>
        <v>0</v>
      </c>
      <c r="AC47" s="27">
        <f t="shared" si="126"/>
        <v>0</v>
      </c>
      <c r="AD47" s="27">
        <f t="shared" si="127"/>
        <v>0</v>
      </c>
      <c r="AE47" s="27">
        <f t="shared" si="128"/>
        <v>0</v>
      </c>
      <c r="AG47" s="27">
        <f t="shared" si="129"/>
        <v>0</v>
      </c>
      <c r="AH47" s="27">
        <f t="shared" si="130"/>
        <v>0</v>
      </c>
      <c r="AI47" s="27">
        <f t="shared" si="131"/>
        <v>0</v>
      </c>
      <c r="AJ47" s="27">
        <f t="shared" si="132"/>
        <v>0</v>
      </c>
      <c r="AK47" s="27">
        <f t="shared" si="133"/>
        <v>0</v>
      </c>
      <c r="AL47" s="27">
        <f t="shared" si="134"/>
        <v>0</v>
      </c>
      <c r="AN47" s="27">
        <f t="shared" si="135"/>
        <v>0</v>
      </c>
      <c r="AO47" s="27">
        <f t="shared" si="136"/>
        <v>0</v>
      </c>
      <c r="AP47" s="27">
        <f t="shared" si="137"/>
        <v>0</v>
      </c>
      <c r="AQ47" s="27">
        <f t="shared" si="138"/>
        <v>0</v>
      </c>
      <c r="AR47" s="27">
        <f t="shared" si="139"/>
        <v>0</v>
      </c>
      <c r="AS47" s="27">
        <f t="shared" si="140"/>
        <v>0</v>
      </c>
      <c r="AT47" s="31"/>
      <c r="AU47" s="31">
        <f t="shared" si="141"/>
        <v>0</v>
      </c>
      <c r="AV47" s="31">
        <f t="shared" si="142"/>
        <v>0</v>
      </c>
      <c r="AW47" s="31">
        <f t="shared" si="143"/>
        <v>0</v>
      </c>
      <c r="AX47" s="31">
        <f t="shared" si="144"/>
        <v>0</v>
      </c>
      <c r="AY47" s="31">
        <f t="shared" si="145"/>
        <v>0</v>
      </c>
      <c r="AZ47" s="31">
        <f t="shared" si="146"/>
        <v>0</v>
      </c>
      <c r="BA47" s="31"/>
      <c r="BB47" s="31">
        <f t="shared" si="147"/>
        <v>0</v>
      </c>
      <c r="BC47" s="31">
        <f t="shared" si="148"/>
        <v>0</v>
      </c>
      <c r="BD47" s="31">
        <f t="shared" si="149"/>
        <v>0</v>
      </c>
      <c r="BE47" s="31">
        <f t="shared" si="150"/>
        <v>0</v>
      </c>
      <c r="BF47" s="31">
        <f t="shared" si="151"/>
        <v>0</v>
      </c>
      <c r="BG47" s="31">
        <f t="shared" si="152"/>
        <v>0</v>
      </c>
      <c r="BH47" s="31"/>
      <c r="BI47" s="31">
        <f t="shared" si="153"/>
        <v>0</v>
      </c>
      <c r="BJ47" s="31">
        <f t="shared" si="154"/>
        <v>0</v>
      </c>
      <c r="BK47" s="31">
        <f t="shared" si="155"/>
        <v>0</v>
      </c>
      <c r="BL47" s="31">
        <f t="shared" si="156"/>
        <v>0</v>
      </c>
      <c r="BM47" s="31">
        <f t="shared" si="157"/>
        <v>0</v>
      </c>
      <c r="BN47" s="31">
        <f t="shared" si="158"/>
        <v>0</v>
      </c>
      <c r="BO47" s="31"/>
      <c r="BP47" s="31">
        <f t="shared" si="159"/>
        <v>0</v>
      </c>
      <c r="BQ47" s="31">
        <f t="shared" si="160"/>
        <v>0</v>
      </c>
      <c r="BR47" s="31">
        <f t="shared" si="161"/>
        <v>0</v>
      </c>
      <c r="BS47" s="31">
        <f t="shared" si="162"/>
        <v>0</v>
      </c>
      <c r="BT47" s="31">
        <f t="shared" si="163"/>
        <v>0</v>
      </c>
      <c r="BU47" s="31">
        <f t="shared" si="164"/>
        <v>0</v>
      </c>
      <c r="BV47" s="31"/>
      <c r="BW47" s="31">
        <f t="shared" si="165"/>
        <v>0</v>
      </c>
      <c r="BX47" s="31">
        <f t="shared" si="166"/>
        <v>0</v>
      </c>
      <c r="BY47" s="31">
        <f t="shared" si="167"/>
        <v>0</v>
      </c>
      <c r="BZ47" s="31">
        <f t="shared" si="168"/>
        <v>0</v>
      </c>
      <c r="CA47" s="31">
        <f t="shared" si="169"/>
        <v>0</v>
      </c>
      <c r="CB47" s="31">
        <f t="shared" si="170"/>
        <v>0</v>
      </c>
      <c r="CC47" s="31"/>
      <c r="CD47" s="31">
        <f t="shared" si="171"/>
        <v>0</v>
      </c>
      <c r="CE47" s="31">
        <f t="shared" si="172"/>
        <v>0</v>
      </c>
      <c r="CF47" s="31">
        <f t="shared" si="173"/>
        <v>0</v>
      </c>
      <c r="CG47" s="31">
        <f t="shared" si="174"/>
        <v>0</v>
      </c>
      <c r="CH47" s="31">
        <f t="shared" si="175"/>
        <v>0</v>
      </c>
      <c r="CI47" s="31">
        <f t="shared" si="176"/>
        <v>0</v>
      </c>
      <c r="CK47" s="27">
        <f>IFERROR(IF(OR($B47=0,$CY47="Yes"),0,SUM(staff_students!E$40:E$43)/VLOOKUP('selections(hide)'!$A$4,'selections(hide)'!$D$18:$P$30,8,FALSE)),0)</f>
        <v>0</v>
      </c>
      <c r="CL47" s="27">
        <f>IFERROR(IF(OR($B47=0,$CY47="Yes"),0,SUM(staff_students!F$40:F$43)/VLOOKUP('selections(hide)'!$A$4,'selections(hide)'!$D$18:$P$30,8,FALSE)),0)</f>
        <v>0</v>
      </c>
      <c r="CM47" s="27">
        <f>IFERROR(IF(OR($B47=0,$CY47="Yes"),0,SUM(staff_students!G$40:G$43)/VLOOKUP('selections(hide)'!$A$4,'selections(hide)'!$D$18:$P$30,8,FALSE)),0)</f>
        <v>0</v>
      </c>
      <c r="CN47" s="27">
        <f>IFERROR(IF(OR($B47=0,$CY47="Yes"),0,SUM(staff_students!H$40:H$43)/VLOOKUP('selections(hide)'!$A$4,'selections(hide)'!$D$18:$P$30,8,FALSE)),0)</f>
        <v>0</v>
      </c>
      <c r="CO47" s="27">
        <f>IFERROR(IF(OR($B47=0,$CY47="Yes"),0,SUM(staff_students!I$40:I$43)/VLOOKUP('selections(hide)'!$A$4,'selections(hide)'!$D$18:$P$30,8,FALSE)),0)</f>
        <v>0</v>
      </c>
      <c r="CP47" s="27">
        <f>IFERROR(IF(OR($B47=0,$CY47="Yes"),0,SUM(staff_students!J$40:J$43)/VLOOKUP('selections(hide)'!$A$4,'selections(hide)'!$D$18:$P$30,8,FALSE)),0)</f>
        <v>0</v>
      </c>
      <c r="CQ47" s="27"/>
      <c r="CR47" s="27">
        <f t="shared" si="85"/>
        <v>0</v>
      </c>
      <c r="CS47" s="27">
        <f t="shared" si="100"/>
        <v>0</v>
      </c>
      <c r="CT47" s="27">
        <f t="shared" si="101"/>
        <v>0</v>
      </c>
      <c r="CU47" s="27">
        <f t="shared" si="102"/>
        <v>0</v>
      </c>
      <c r="CV47" s="27">
        <f t="shared" si="103"/>
        <v>0</v>
      </c>
      <c r="CW47" s="27">
        <f t="shared" si="104"/>
        <v>0</v>
      </c>
      <c r="CX47">
        <f>IF(modules!E47='selections(hide)'!$A$51,"Yes",IF(modules!E47&lt;&gt;0,"No",0))</f>
        <v>0</v>
      </c>
      <c r="CY47">
        <f>IF(modules!D47="optional","Yes",IF(modules!D47="main","No",0))</f>
        <v>0</v>
      </c>
      <c r="CZ47" t="str">
        <f t="shared" si="86"/>
        <v>OK</v>
      </c>
    </row>
    <row r="48" spans="1:136" x14ac:dyDescent="0.35">
      <c r="A48">
        <v>42</v>
      </c>
      <c r="B48">
        <f>modules!B48</f>
        <v>0</v>
      </c>
      <c r="C48">
        <f>modules!C48</f>
        <v>0</v>
      </c>
      <c r="E48" s="27">
        <f t="shared" si="105"/>
        <v>0</v>
      </c>
      <c r="F48" s="27">
        <f t="shared" si="106"/>
        <v>0</v>
      </c>
      <c r="G48" s="27">
        <f t="shared" si="107"/>
        <v>0</v>
      </c>
      <c r="H48" s="27">
        <f t="shared" si="108"/>
        <v>0</v>
      </c>
      <c r="I48" s="27">
        <f t="shared" si="109"/>
        <v>0</v>
      </c>
      <c r="J48" s="27">
        <f t="shared" si="110"/>
        <v>0</v>
      </c>
      <c r="L48" s="27">
        <f t="shared" si="111"/>
        <v>0</v>
      </c>
      <c r="M48" s="27">
        <f t="shared" si="112"/>
        <v>0</v>
      </c>
      <c r="N48" s="27">
        <f t="shared" si="113"/>
        <v>0</v>
      </c>
      <c r="O48" s="27">
        <f t="shared" si="114"/>
        <v>0</v>
      </c>
      <c r="P48" s="27">
        <f t="shared" si="115"/>
        <v>0</v>
      </c>
      <c r="Q48" s="27">
        <f t="shared" si="116"/>
        <v>0</v>
      </c>
      <c r="S48" s="27">
        <f t="shared" si="117"/>
        <v>0</v>
      </c>
      <c r="T48" s="27">
        <f t="shared" si="118"/>
        <v>0</v>
      </c>
      <c r="U48" s="27">
        <f t="shared" si="119"/>
        <v>0</v>
      </c>
      <c r="V48" s="27">
        <f t="shared" si="120"/>
        <v>0</v>
      </c>
      <c r="W48" s="27">
        <f t="shared" si="121"/>
        <v>0</v>
      </c>
      <c r="X48" s="27">
        <f t="shared" si="122"/>
        <v>0</v>
      </c>
      <c r="Z48" s="27">
        <f t="shared" si="123"/>
        <v>0</v>
      </c>
      <c r="AA48" s="27">
        <f t="shared" si="124"/>
        <v>0</v>
      </c>
      <c r="AB48" s="27">
        <f t="shared" si="125"/>
        <v>0</v>
      </c>
      <c r="AC48" s="27">
        <f t="shared" si="126"/>
        <v>0</v>
      </c>
      <c r="AD48" s="27">
        <f t="shared" si="127"/>
        <v>0</v>
      </c>
      <c r="AE48" s="27">
        <f t="shared" si="128"/>
        <v>0</v>
      </c>
      <c r="AG48" s="27">
        <f t="shared" si="129"/>
        <v>0</v>
      </c>
      <c r="AH48" s="27">
        <f t="shared" si="130"/>
        <v>0</v>
      </c>
      <c r="AI48" s="27">
        <f t="shared" si="131"/>
        <v>0</v>
      </c>
      <c r="AJ48" s="27">
        <f t="shared" si="132"/>
        <v>0</v>
      </c>
      <c r="AK48" s="27">
        <f t="shared" si="133"/>
        <v>0</v>
      </c>
      <c r="AL48" s="27">
        <f t="shared" si="134"/>
        <v>0</v>
      </c>
      <c r="AN48" s="27">
        <f t="shared" si="135"/>
        <v>0</v>
      </c>
      <c r="AO48" s="27">
        <f t="shared" si="136"/>
        <v>0</v>
      </c>
      <c r="AP48" s="27">
        <f t="shared" si="137"/>
        <v>0</v>
      </c>
      <c r="AQ48" s="27">
        <f t="shared" si="138"/>
        <v>0</v>
      </c>
      <c r="AR48" s="27">
        <f t="shared" si="139"/>
        <v>0</v>
      </c>
      <c r="AS48" s="27">
        <f t="shared" si="140"/>
        <v>0</v>
      </c>
      <c r="AT48" s="31"/>
      <c r="AU48" s="31">
        <f t="shared" si="141"/>
        <v>0</v>
      </c>
      <c r="AV48" s="31">
        <f t="shared" si="142"/>
        <v>0</v>
      </c>
      <c r="AW48" s="31">
        <f t="shared" si="143"/>
        <v>0</v>
      </c>
      <c r="AX48" s="31">
        <f t="shared" si="144"/>
        <v>0</v>
      </c>
      <c r="AY48" s="31">
        <f t="shared" si="145"/>
        <v>0</v>
      </c>
      <c r="AZ48" s="31">
        <f t="shared" si="146"/>
        <v>0</v>
      </c>
      <c r="BA48" s="31"/>
      <c r="BB48" s="31">
        <f t="shared" si="147"/>
        <v>0</v>
      </c>
      <c r="BC48" s="31">
        <f t="shared" si="148"/>
        <v>0</v>
      </c>
      <c r="BD48" s="31">
        <f t="shared" si="149"/>
        <v>0</v>
      </c>
      <c r="BE48" s="31">
        <f t="shared" si="150"/>
        <v>0</v>
      </c>
      <c r="BF48" s="31">
        <f t="shared" si="151"/>
        <v>0</v>
      </c>
      <c r="BG48" s="31">
        <f t="shared" si="152"/>
        <v>0</v>
      </c>
      <c r="BH48" s="31"/>
      <c r="BI48" s="31">
        <f t="shared" si="153"/>
        <v>0</v>
      </c>
      <c r="BJ48" s="31">
        <f t="shared" si="154"/>
        <v>0</v>
      </c>
      <c r="BK48" s="31">
        <f t="shared" si="155"/>
        <v>0</v>
      </c>
      <c r="BL48" s="31">
        <f t="shared" si="156"/>
        <v>0</v>
      </c>
      <c r="BM48" s="31">
        <f t="shared" si="157"/>
        <v>0</v>
      </c>
      <c r="BN48" s="31">
        <f t="shared" si="158"/>
        <v>0</v>
      </c>
      <c r="BO48" s="31"/>
      <c r="BP48" s="31">
        <f t="shared" si="159"/>
        <v>0</v>
      </c>
      <c r="BQ48" s="31">
        <f t="shared" si="160"/>
        <v>0</v>
      </c>
      <c r="BR48" s="31">
        <f t="shared" si="161"/>
        <v>0</v>
      </c>
      <c r="BS48" s="31">
        <f t="shared" si="162"/>
        <v>0</v>
      </c>
      <c r="BT48" s="31">
        <f t="shared" si="163"/>
        <v>0</v>
      </c>
      <c r="BU48" s="31">
        <f t="shared" si="164"/>
        <v>0</v>
      </c>
      <c r="BV48" s="31"/>
      <c r="BW48" s="31">
        <f t="shared" si="165"/>
        <v>0</v>
      </c>
      <c r="BX48" s="31">
        <f t="shared" si="166"/>
        <v>0</v>
      </c>
      <c r="BY48" s="31">
        <f t="shared" si="167"/>
        <v>0</v>
      </c>
      <c r="BZ48" s="31">
        <f t="shared" si="168"/>
        <v>0</v>
      </c>
      <c r="CA48" s="31">
        <f t="shared" si="169"/>
        <v>0</v>
      </c>
      <c r="CB48" s="31">
        <f t="shared" si="170"/>
        <v>0</v>
      </c>
      <c r="CC48" s="31"/>
      <c r="CD48" s="31">
        <f t="shared" si="171"/>
        <v>0</v>
      </c>
      <c r="CE48" s="31">
        <f t="shared" si="172"/>
        <v>0</v>
      </c>
      <c r="CF48" s="31">
        <f t="shared" si="173"/>
        <v>0</v>
      </c>
      <c r="CG48" s="31">
        <f t="shared" si="174"/>
        <v>0</v>
      </c>
      <c r="CH48" s="31">
        <f t="shared" si="175"/>
        <v>0</v>
      </c>
      <c r="CI48" s="31">
        <f t="shared" si="176"/>
        <v>0</v>
      </c>
      <c r="CK48" s="27">
        <f>IFERROR(IF(OR($B48=0,$CY48="Yes"),0,SUM(staff_students!E$40:E$43)/VLOOKUP('selections(hide)'!$A$4,'selections(hide)'!$D$18:$P$30,8,FALSE)),0)</f>
        <v>0</v>
      </c>
      <c r="CL48" s="27">
        <f>IFERROR(IF(OR($B48=0,$CY48="Yes"),0,SUM(staff_students!F$40:F$43)/VLOOKUP('selections(hide)'!$A$4,'selections(hide)'!$D$18:$P$30,8,FALSE)),0)</f>
        <v>0</v>
      </c>
      <c r="CM48" s="27">
        <f>IFERROR(IF(OR($B48=0,$CY48="Yes"),0,SUM(staff_students!G$40:G$43)/VLOOKUP('selections(hide)'!$A$4,'selections(hide)'!$D$18:$P$30,8,FALSE)),0)</f>
        <v>0</v>
      </c>
      <c r="CN48" s="27">
        <f>IFERROR(IF(OR($B48=0,$CY48="Yes"),0,SUM(staff_students!H$40:H$43)/VLOOKUP('selections(hide)'!$A$4,'selections(hide)'!$D$18:$P$30,8,FALSE)),0)</f>
        <v>0</v>
      </c>
      <c r="CO48" s="27">
        <f>IFERROR(IF(OR($B48=0,$CY48="Yes"),0,SUM(staff_students!I$40:I$43)/VLOOKUP('selections(hide)'!$A$4,'selections(hide)'!$D$18:$P$30,8,FALSE)),0)</f>
        <v>0</v>
      </c>
      <c r="CP48" s="27">
        <f>IFERROR(IF(OR($B48=0,$CY48="Yes"),0,SUM(staff_students!J$40:J$43)/VLOOKUP('selections(hide)'!$A$4,'selections(hide)'!$D$18:$P$30,8,FALSE)),0)</f>
        <v>0</v>
      </c>
      <c r="CQ48" s="27"/>
      <c r="CR48" s="27">
        <f t="shared" si="85"/>
        <v>0</v>
      </c>
      <c r="CS48" s="27">
        <f t="shared" si="100"/>
        <v>0</v>
      </c>
      <c r="CT48" s="27">
        <f t="shared" si="101"/>
        <v>0</v>
      </c>
      <c r="CU48" s="27">
        <f t="shared" si="102"/>
        <v>0</v>
      </c>
      <c r="CV48" s="27">
        <f t="shared" si="103"/>
        <v>0</v>
      </c>
      <c r="CW48" s="27">
        <f t="shared" si="104"/>
        <v>0</v>
      </c>
      <c r="CX48">
        <f>IF(modules!E48='selections(hide)'!$A$51,"Yes",IF(modules!E48&lt;&gt;0,"No",0))</f>
        <v>0</v>
      </c>
      <c r="CY48">
        <f>IF(modules!D48="optional","Yes",IF(modules!D48="main","No",0))</f>
        <v>0</v>
      </c>
      <c r="CZ48" t="str">
        <f t="shared" si="86"/>
        <v>OK</v>
      </c>
    </row>
    <row r="49" spans="1:104" x14ac:dyDescent="0.35">
      <c r="A49">
        <v>43</v>
      </c>
      <c r="B49">
        <f>modules!B49</f>
        <v>0</v>
      </c>
      <c r="C49">
        <f>modules!C49</f>
        <v>0</v>
      </c>
      <c r="E49" s="27">
        <f t="shared" si="105"/>
        <v>0</v>
      </c>
      <c r="F49" s="27">
        <f t="shared" si="106"/>
        <v>0</v>
      </c>
      <c r="G49" s="27">
        <f t="shared" si="107"/>
        <v>0</v>
      </c>
      <c r="H49" s="27">
        <f t="shared" si="108"/>
        <v>0</v>
      </c>
      <c r="I49" s="27">
        <f t="shared" si="109"/>
        <v>0</v>
      </c>
      <c r="J49" s="27">
        <f t="shared" si="110"/>
        <v>0</v>
      </c>
      <c r="L49" s="27">
        <f t="shared" si="111"/>
        <v>0</v>
      </c>
      <c r="M49" s="27">
        <f t="shared" si="112"/>
        <v>0</v>
      </c>
      <c r="N49" s="27">
        <f t="shared" si="113"/>
        <v>0</v>
      </c>
      <c r="O49" s="27">
        <f t="shared" si="114"/>
        <v>0</v>
      </c>
      <c r="P49" s="27">
        <f t="shared" si="115"/>
        <v>0</v>
      </c>
      <c r="Q49" s="27">
        <f t="shared" si="116"/>
        <v>0</v>
      </c>
      <c r="S49" s="27">
        <f t="shared" si="117"/>
        <v>0</v>
      </c>
      <c r="T49" s="27">
        <f t="shared" si="118"/>
        <v>0</v>
      </c>
      <c r="U49" s="27">
        <f t="shared" si="119"/>
        <v>0</v>
      </c>
      <c r="V49" s="27">
        <f t="shared" si="120"/>
        <v>0</v>
      </c>
      <c r="W49" s="27">
        <f t="shared" si="121"/>
        <v>0</v>
      </c>
      <c r="X49" s="27">
        <f t="shared" si="122"/>
        <v>0</v>
      </c>
      <c r="Z49" s="27">
        <f t="shared" si="123"/>
        <v>0</v>
      </c>
      <c r="AA49" s="27">
        <f t="shared" si="124"/>
        <v>0</v>
      </c>
      <c r="AB49" s="27">
        <f t="shared" si="125"/>
        <v>0</v>
      </c>
      <c r="AC49" s="27">
        <f t="shared" si="126"/>
        <v>0</v>
      </c>
      <c r="AD49" s="27">
        <f t="shared" si="127"/>
        <v>0</v>
      </c>
      <c r="AE49" s="27">
        <f t="shared" si="128"/>
        <v>0</v>
      </c>
      <c r="AG49" s="27">
        <f t="shared" si="129"/>
        <v>0</v>
      </c>
      <c r="AH49" s="27">
        <f t="shared" si="130"/>
        <v>0</v>
      </c>
      <c r="AI49" s="27">
        <f t="shared" si="131"/>
        <v>0</v>
      </c>
      <c r="AJ49" s="27">
        <f t="shared" si="132"/>
        <v>0</v>
      </c>
      <c r="AK49" s="27">
        <f t="shared" si="133"/>
        <v>0</v>
      </c>
      <c r="AL49" s="27">
        <f t="shared" si="134"/>
        <v>0</v>
      </c>
      <c r="AN49" s="27">
        <f t="shared" si="135"/>
        <v>0</v>
      </c>
      <c r="AO49" s="27">
        <f t="shared" si="136"/>
        <v>0</v>
      </c>
      <c r="AP49" s="27">
        <f t="shared" si="137"/>
        <v>0</v>
      </c>
      <c r="AQ49" s="27">
        <f t="shared" si="138"/>
        <v>0</v>
      </c>
      <c r="AR49" s="27">
        <f t="shared" si="139"/>
        <v>0</v>
      </c>
      <c r="AS49" s="27">
        <f t="shared" si="140"/>
        <v>0</v>
      </c>
      <c r="AT49" s="31"/>
      <c r="AU49" s="31">
        <f t="shared" si="141"/>
        <v>0</v>
      </c>
      <c r="AV49" s="31">
        <f t="shared" si="142"/>
        <v>0</v>
      </c>
      <c r="AW49" s="31">
        <f t="shared" si="143"/>
        <v>0</v>
      </c>
      <c r="AX49" s="31">
        <f t="shared" si="144"/>
        <v>0</v>
      </c>
      <c r="AY49" s="31">
        <f t="shared" si="145"/>
        <v>0</v>
      </c>
      <c r="AZ49" s="31">
        <f t="shared" si="146"/>
        <v>0</v>
      </c>
      <c r="BA49" s="31"/>
      <c r="BB49" s="31">
        <f t="shared" si="147"/>
        <v>0</v>
      </c>
      <c r="BC49" s="31">
        <f t="shared" si="148"/>
        <v>0</v>
      </c>
      <c r="BD49" s="31">
        <f t="shared" si="149"/>
        <v>0</v>
      </c>
      <c r="BE49" s="31">
        <f t="shared" si="150"/>
        <v>0</v>
      </c>
      <c r="BF49" s="31">
        <f t="shared" si="151"/>
        <v>0</v>
      </c>
      <c r="BG49" s="31">
        <f t="shared" si="152"/>
        <v>0</v>
      </c>
      <c r="BH49" s="31"/>
      <c r="BI49" s="31">
        <f t="shared" si="153"/>
        <v>0</v>
      </c>
      <c r="BJ49" s="31">
        <f t="shared" si="154"/>
        <v>0</v>
      </c>
      <c r="BK49" s="31">
        <f t="shared" si="155"/>
        <v>0</v>
      </c>
      <c r="BL49" s="31">
        <f t="shared" si="156"/>
        <v>0</v>
      </c>
      <c r="BM49" s="31">
        <f t="shared" si="157"/>
        <v>0</v>
      </c>
      <c r="BN49" s="31">
        <f t="shared" si="158"/>
        <v>0</v>
      </c>
      <c r="BO49" s="31"/>
      <c r="BP49" s="31">
        <f t="shared" si="159"/>
        <v>0</v>
      </c>
      <c r="BQ49" s="31">
        <f t="shared" si="160"/>
        <v>0</v>
      </c>
      <c r="BR49" s="31">
        <f t="shared" si="161"/>
        <v>0</v>
      </c>
      <c r="BS49" s="31">
        <f t="shared" si="162"/>
        <v>0</v>
      </c>
      <c r="BT49" s="31">
        <f t="shared" si="163"/>
        <v>0</v>
      </c>
      <c r="BU49" s="31">
        <f t="shared" si="164"/>
        <v>0</v>
      </c>
      <c r="BV49" s="31"/>
      <c r="BW49" s="31">
        <f t="shared" si="165"/>
        <v>0</v>
      </c>
      <c r="BX49" s="31">
        <f t="shared" si="166"/>
        <v>0</v>
      </c>
      <c r="BY49" s="31">
        <f t="shared" si="167"/>
        <v>0</v>
      </c>
      <c r="BZ49" s="31">
        <f t="shared" si="168"/>
        <v>0</v>
      </c>
      <c r="CA49" s="31">
        <f t="shared" si="169"/>
        <v>0</v>
      </c>
      <c r="CB49" s="31">
        <f t="shared" si="170"/>
        <v>0</v>
      </c>
      <c r="CC49" s="31"/>
      <c r="CD49" s="31">
        <f t="shared" si="171"/>
        <v>0</v>
      </c>
      <c r="CE49" s="31">
        <f t="shared" si="172"/>
        <v>0</v>
      </c>
      <c r="CF49" s="31">
        <f t="shared" si="173"/>
        <v>0</v>
      </c>
      <c r="CG49" s="31">
        <f t="shared" si="174"/>
        <v>0</v>
      </c>
      <c r="CH49" s="31">
        <f t="shared" si="175"/>
        <v>0</v>
      </c>
      <c r="CI49" s="31">
        <f t="shared" si="176"/>
        <v>0</v>
      </c>
      <c r="CK49" s="27">
        <f>IFERROR(IF(OR($B49=0,$CY49="Yes"),0,SUM(staff_students!E$40:E$43)/VLOOKUP('selections(hide)'!$A$4,'selections(hide)'!$D$18:$P$30,8,FALSE)),0)</f>
        <v>0</v>
      </c>
      <c r="CL49" s="27">
        <f>IFERROR(IF(OR($B49=0,$CY49="Yes"),0,SUM(staff_students!F$40:F$43)/VLOOKUP('selections(hide)'!$A$4,'selections(hide)'!$D$18:$P$30,8,FALSE)),0)</f>
        <v>0</v>
      </c>
      <c r="CM49" s="27">
        <f>IFERROR(IF(OR($B49=0,$CY49="Yes"),0,SUM(staff_students!G$40:G$43)/VLOOKUP('selections(hide)'!$A$4,'selections(hide)'!$D$18:$P$30,8,FALSE)),0)</f>
        <v>0</v>
      </c>
      <c r="CN49" s="27">
        <f>IFERROR(IF(OR($B49=0,$CY49="Yes"),0,SUM(staff_students!H$40:H$43)/VLOOKUP('selections(hide)'!$A$4,'selections(hide)'!$D$18:$P$30,8,FALSE)),0)</f>
        <v>0</v>
      </c>
      <c r="CO49" s="27">
        <f>IFERROR(IF(OR($B49=0,$CY49="Yes"),0,SUM(staff_students!I$40:I$43)/VLOOKUP('selections(hide)'!$A$4,'selections(hide)'!$D$18:$P$30,8,FALSE)),0)</f>
        <v>0</v>
      </c>
      <c r="CP49" s="27">
        <f>IFERROR(IF(OR($B49=0,$CY49="Yes"),0,SUM(staff_students!J$40:J$43)/VLOOKUP('selections(hide)'!$A$4,'selections(hide)'!$D$18:$P$30,8,FALSE)),0)</f>
        <v>0</v>
      </c>
      <c r="CQ49" s="27"/>
      <c r="CR49" s="27">
        <f t="shared" si="85"/>
        <v>0</v>
      </c>
      <c r="CS49" s="27">
        <f t="shared" si="100"/>
        <v>0</v>
      </c>
      <c r="CT49" s="27">
        <f t="shared" si="101"/>
        <v>0</v>
      </c>
      <c r="CU49" s="27">
        <f t="shared" si="102"/>
        <v>0</v>
      </c>
      <c r="CV49" s="27">
        <f t="shared" si="103"/>
        <v>0</v>
      </c>
      <c r="CW49" s="27">
        <f t="shared" si="104"/>
        <v>0</v>
      </c>
      <c r="CX49">
        <f>IF(modules!E49='selections(hide)'!$A$51,"Yes",IF(modules!E49&lt;&gt;0,"No",0))</f>
        <v>0</v>
      </c>
      <c r="CY49">
        <f>IF(modules!D49="optional","Yes",IF(modules!D49="main","No",0))</f>
        <v>0</v>
      </c>
      <c r="CZ49" t="str">
        <f t="shared" si="86"/>
        <v>OK</v>
      </c>
    </row>
    <row r="50" spans="1:104" x14ac:dyDescent="0.35">
      <c r="A50">
        <v>44</v>
      </c>
      <c r="B50">
        <f>modules!B50</f>
        <v>0</v>
      </c>
      <c r="C50">
        <f>modules!C50</f>
        <v>0</v>
      </c>
      <c r="E50" s="27">
        <f t="shared" si="105"/>
        <v>0</v>
      </c>
      <c r="F50" s="27">
        <f t="shared" si="106"/>
        <v>0</v>
      </c>
      <c r="G50" s="27">
        <f t="shared" si="107"/>
        <v>0</v>
      </c>
      <c r="H50" s="27">
        <f t="shared" si="108"/>
        <v>0</v>
      </c>
      <c r="I50" s="27">
        <f t="shared" si="109"/>
        <v>0</v>
      </c>
      <c r="J50" s="27">
        <f t="shared" si="110"/>
        <v>0</v>
      </c>
      <c r="L50" s="27">
        <f t="shared" si="111"/>
        <v>0</v>
      </c>
      <c r="M50" s="27">
        <f t="shared" si="112"/>
        <v>0</v>
      </c>
      <c r="N50" s="27">
        <f t="shared" si="113"/>
        <v>0</v>
      </c>
      <c r="O50" s="27">
        <f t="shared" si="114"/>
        <v>0</v>
      </c>
      <c r="P50" s="27">
        <f t="shared" si="115"/>
        <v>0</v>
      </c>
      <c r="Q50" s="27">
        <f t="shared" si="116"/>
        <v>0</v>
      </c>
      <c r="S50" s="27">
        <f t="shared" si="117"/>
        <v>0</v>
      </c>
      <c r="T50" s="27">
        <f t="shared" si="118"/>
        <v>0</v>
      </c>
      <c r="U50" s="27">
        <f t="shared" si="119"/>
        <v>0</v>
      </c>
      <c r="V50" s="27">
        <f t="shared" si="120"/>
        <v>0</v>
      </c>
      <c r="W50" s="27">
        <f t="shared" si="121"/>
        <v>0</v>
      </c>
      <c r="X50" s="27">
        <f t="shared" si="122"/>
        <v>0</v>
      </c>
      <c r="Z50" s="27">
        <f t="shared" si="123"/>
        <v>0</v>
      </c>
      <c r="AA50" s="27">
        <f t="shared" si="124"/>
        <v>0</v>
      </c>
      <c r="AB50" s="27">
        <f t="shared" si="125"/>
        <v>0</v>
      </c>
      <c r="AC50" s="27">
        <f t="shared" si="126"/>
        <v>0</v>
      </c>
      <c r="AD50" s="27">
        <f t="shared" si="127"/>
        <v>0</v>
      </c>
      <c r="AE50" s="27">
        <f t="shared" si="128"/>
        <v>0</v>
      </c>
      <c r="AG50" s="27">
        <f t="shared" si="129"/>
        <v>0</v>
      </c>
      <c r="AH50" s="27">
        <f t="shared" si="130"/>
        <v>0</v>
      </c>
      <c r="AI50" s="27">
        <f t="shared" si="131"/>
        <v>0</v>
      </c>
      <c r="AJ50" s="27">
        <f t="shared" si="132"/>
        <v>0</v>
      </c>
      <c r="AK50" s="27">
        <f t="shared" si="133"/>
        <v>0</v>
      </c>
      <c r="AL50" s="27">
        <f t="shared" si="134"/>
        <v>0</v>
      </c>
      <c r="AN50" s="27">
        <f t="shared" si="135"/>
        <v>0</v>
      </c>
      <c r="AO50" s="27">
        <f t="shared" si="136"/>
        <v>0</v>
      </c>
      <c r="AP50" s="27">
        <f t="shared" si="137"/>
        <v>0</v>
      </c>
      <c r="AQ50" s="27">
        <f t="shared" si="138"/>
        <v>0</v>
      </c>
      <c r="AR50" s="27">
        <f t="shared" si="139"/>
        <v>0</v>
      </c>
      <c r="AS50" s="27">
        <f t="shared" si="140"/>
        <v>0</v>
      </c>
      <c r="AT50" s="31"/>
      <c r="AU50" s="31">
        <f t="shared" si="141"/>
        <v>0</v>
      </c>
      <c r="AV50" s="31">
        <f t="shared" si="142"/>
        <v>0</v>
      </c>
      <c r="AW50" s="31">
        <f t="shared" si="143"/>
        <v>0</v>
      </c>
      <c r="AX50" s="31">
        <f t="shared" si="144"/>
        <v>0</v>
      </c>
      <c r="AY50" s="31">
        <f t="shared" si="145"/>
        <v>0</v>
      </c>
      <c r="AZ50" s="31">
        <f t="shared" si="146"/>
        <v>0</v>
      </c>
      <c r="BA50" s="31"/>
      <c r="BB50" s="31">
        <f t="shared" si="147"/>
        <v>0</v>
      </c>
      <c r="BC50" s="31">
        <f t="shared" si="148"/>
        <v>0</v>
      </c>
      <c r="BD50" s="31">
        <f t="shared" si="149"/>
        <v>0</v>
      </c>
      <c r="BE50" s="31">
        <f t="shared" si="150"/>
        <v>0</v>
      </c>
      <c r="BF50" s="31">
        <f t="shared" si="151"/>
        <v>0</v>
      </c>
      <c r="BG50" s="31">
        <f t="shared" si="152"/>
        <v>0</v>
      </c>
      <c r="BH50" s="31"/>
      <c r="BI50" s="31">
        <f t="shared" si="153"/>
        <v>0</v>
      </c>
      <c r="BJ50" s="31">
        <f t="shared" si="154"/>
        <v>0</v>
      </c>
      <c r="BK50" s="31">
        <f t="shared" si="155"/>
        <v>0</v>
      </c>
      <c r="BL50" s="31">
        <f t="shared" si="156"/>
        <v>0</v>
      </c>
      <c r="BM50" s="31">
        <f t="shared" si="157"/>
        <v>0</v>
      </c>
      <c r="BN50" s="31">
        <f t="shared" si="158"/>
        <v>0</v>
      </c>
      <c r="BO50" s="31"/>
      <c r="BP50" s="31">
        <f t="shared" si="159"/>
        <v>0</v>
      </c>
      <c r="BQ50" s="31">
        <f t="shared" si="160"/>
        <v>0</v>
      </c>
      <c r="BR50" s="31">
        <f t="shared" si="161"/>
        <v>0</v>
      </c>
      <c r="BS50" s="31">
        <f t="shared" si="162"/>
        <v>0</v>
      </c>
      <c r="BT50" s="31">
        <f t="shared" si="163"/>
        <v>0</v>
      </c>
      <c r="BU50" s="31">
        <f t="shared" si="164"/>
        <v>0</v>
      </c>
      <c r="BV50" s="31"/>
      <c r="BW50" s="31">
        <f t="shared" si="165"/>
        <v>0</v>
      </c>
      <c r="BX50" s="31">
        <f t="shared" si="166"/>
        <v>0</v>
      </c>
      <c r="BY50" s="31">
        <f t="shared" si="167"/>
        <v>0</v>
      </c>
      <c r="BZ50" s="31">
        <f t="shared" si="168"/>
        <v>0</v>
      </c>
      <c r="CA50" s="31">
        <f t="shared" si="169"/>
        <v>0</v>
      </c>
      <c r="CB50" s="31">
        <f t="shared" si="170"/>
        <v>0</v>
      </c>
      <c r="CC50" s="31"/>
      <c r="CD50" s="31">
        <f t="shared" si="171"/>
        <v>0</v>
      </c>
      <c r="CE50" s="31">
        <f t="shared" si="172"/>
        <v>0</v>
      </c>
      <c r="CF50" s="31">
        <f t="shared" si="173"/>
        <v>0</v>
      </c>
      <c r="CG50" s="31">
        <f t="shared" si="174"/>
        <v>0</v>
      </c>
      <c r="CH50" s="31">
        <f t="shared" si="175"/>
        <v>0</v>
      </c>
      <c r="CI50" s="31">
        <f t="shared" si="176"/>
        <v>0</v>
      </c>
      <c r="CK50" s="27">
        <f>IFERROR(IF(OR($B50=0,$CY50="Yes"),0,SUM(staff_students!E$40:E$43)/VLOOKUP('selections(hide)'!$A$4,'selections(hide)'!$D$18:$P$30,8,FALSE)),0)</f>
        <v>0</v>
      </c>
      <c r="CL50" s="27">
        <f>IFERROR(IF(OR($B50=0,$CY50="Yes"),0,SUM(staff_students!F$40:F$43)/VLOOKUP('selections(hide)'!$A$4,'selections(hide)'!$D$18:$P$30,8,FALSE)),0)</f>
        <v>0</v>
      </c>
      <c r="CM50" s="27">
        <f>IFERROR(IF(OR($B50=0,$CY50="Yes"),0,SUM(staff_students!G$40:G$43)/VLOOKUP('selections(hide)'!$A$4,'selections(hide)'!$D$18:$P$30,8,FALSE)),0)</f>
        <v>0</v>
      </c>
      <c r="CN50" s="27">
        <f>IFERROR(IF(OR($B50=0,$CY50="Yes"),0,SUM(staff_students!H$40:H$43)/VLOOKUP('selections(hide)'!$A$4,'selections(hide)'!$D$18:$P$30,8,FALSE)),0)</f>
        <v>0</v>
      </c>
      <c r="CO50" s="27">
        <f>IFERROR(IF(OR($B50=0,$CY50="Yes"),0,SUM(staff_students!I$40:I$43)/VLOOKUP('selections(hide)'!$A$4,'selections(hide)'!$D$18:$P$30,8,FALSE)),0)</f>
        <v>0</v>
      </c>
      <c r="CP50" s="27">
        <f>IFERROR(IF(OR($B50=0,$CY50="Yes"),0,SUM(staff_students!J$40:J$43)/VLOOKUP('selections(hide)'!$A$4,'selections(hide)'!$D$18:$P$30,8,FALSE)),0)</f>
        <v>0</v>
      </c>
      <c r="CQ50" s="27"/>
      <c r="CR50" s="27">
        <f t="shared" si="85"/>
        <v>0</v>
      </c>
      <c r="CS50" s="27">
        <f t="shared" si="100"/>
        <v>0</v>
      </c>
      <c r="CT50" s="27">
        <f t="shared" si="101"/>
        <v>0</v>
      </c>
      <c r="CU50" s="27">
        <f t="shared" si="102"/>
        <v>0</v>
      </c>
      <c r="CV50" s="27">
        <f t="shared" si="103"/>
        <v>0</v>
      </c>
      <c r="CW50" s="27">
        <f t="shared" si="104"/>
        <v>0</v>
      </c>
      <c r="CX50">
        <f>IF(modules!E50='selections(hide)'!$A$51,"Yes",IF(modules!E50&lt;&gt;0,"No",0))</f>
        <v>0</v>
      </c>
      <c r="CY50">
        <f>IF(modules!D50="optional","Yes",IF(modules!D50="main","No",0))</f>
        <v>0</v>
      </c>
      <c r="CZ50" t="str">
        <f t="shared" si="86"/>
        <v>OK</v>
      </c>
    </row>
    <row r="51" spans="1:104" x14ac:dyDescent="0.35">
      <c r="A51">
        <v>45</v>
      </c>
      <c r="B51">
        <f>modules!B51</f>
        <v>0</v>
      </c>
      <c r="C51">
        <f>modules!C51</f>
        <v>0</v>
      </c>
      <c r="E51" s="27">
        <f t="shared" si="105"/>
        <v>0</v>
      </c>
      <c r="F51" s="27">
        <f t="shared" si="106"/>
        <v>0</v>
      </c>
      <c r="G51" s="27">
        <f t="shared" si="107"/>
        <v>0</v>
      </c>
      <c r="H51" s="27">
        <f t="shared" si="108"/>
        <v>0</v>
      </c>
      <c r="I51" s="27">
        <f t="shared" si="109"/>
        <v>0</v>
      </c>
      <c r="J51" s="27">
        <f t="shared" si="110"/>
        <v>0</v>
      </c>
      <c r="L51" s="27">
        <f t="shared" si="111"/>
        <v>0</v>
      </c>
      <c r="M51" s="27">
        <f t="shared" si="112"/>
        <v>0</v>
      </c>
      <c r="N51" s="27">
        <f t="shared" si="113"/>
        <v>0</v>
      </c>
      <c r="O51" s="27">
        <f t="shared" si="114"/>
        <v>0</v>
      </c>
      <c r="P51" s="27">
        <f t="shared" si="115"/>
        <v>0</v>
      </c>
      <c r="Q51" s="27">
        <f t="shared" si="116"/>
        <v>0</v>
      </c>
      <c r="S51" s="27">
        <f t="shared" si="117"/>
        <v>0</v>
      </c>
      <c r="T51" s="27">
        <f t="shared" si="118"/>
        <v>0</v>
      </c>
      <c r="U51" s="27">
        <f t="shared" si="119"/>
        <v>0</v>
      </c>
      <c r="V51" s="27">
        <f t="shared" si="120"/>
        <v>0</v>
      </c>
      <c r="W51" s="27">
        <f t="shared" si="121"/>
        <v>0</v>
      </c>
      <c r="X51" s="27">
        <f t="shared" si="122"/>
        <v>0</v>
      </c>
      <c r="Z51" s="27">
        <f t="shared" si="123"/>
        <v>0</v>
      </c>
      <c r="AA51" s="27">
        <f t="shared" si="124"/>
        <v>0</v>
      </c>
      <c r="AB51" s="27">
        <f t="shared" si="125"/>
        <v>0</v>
      </c>
      <c r="AC51" s="27">
        <f t="shared" si="126"/>
        <v>0</v>
      </c>
      <c r="AD51" s="27">
        <f t="shared" si="127"/>
        <v>0</v>
      </c>
      <c r="AE51" s="27">
        <f t="shared" si="128"/>
        <v>0</v>
      </c>
      <c r="AG51" s="27">
        <f t="shared" si="129"/>
        <v>0</v>
      </c>
      <c r="AH51" s="27">
        <f t="shared" si="130"/>
        <v>0</v>
      </c>
      <c r="AI51" s="27">
        <f t="shared" si="131"/>
        <v>0</v>
      </c>
      <c r="AJ51" s="27">
        <f t="shared" si="132"/>
        <v>0</v>
      </c>
      <c r="AK51" s="27">
        <f t="shared" si="133"/>
        <v>0</v>
      </c>
      <c r="AL51" s="27">
        <f t="shared" si="134"/>
        <v>0</v>
      </c>
      <c r="AN51" s="27">
        <f t="shared" si="135"/>
        <v>0</v>
      </c>
      <c r="AO51" s="27">
        <f t="shared" si="136"/>
        <v>0</v>
      </c>
      <c r="AP51" s="27">
        <f t="shared" si="137"/>
        <v>0</v>
      </c>
      <c r="AQ51" s="27">
        <f t="shared" si="138"/>
        <v>0</v>
      </c>
      <c r="AR51" s="27">
        <f t="shared" si="139"/>
        <v>0</v>
      </c>
      <c r="AS51" s="27">
        <f t="shared" si="140"/>
        <v>0</v>
      </c>
      <c r="AT51" s="31"/>
      <c r="AU51" s="31">
        <f t="shared" si="141"/>
        <v>0</v>
      </c>
      <c r="AV51" s="31">
        <f t="shared" si="142"/>
        <v>0</v>
      </c>
      <c r="AW51" s="31">
        <f t="shared" si="143"/>
        <v>0</v>
      </c>
      <c r="AX51" s="31">
        <f t="shared" si="144"/>
        <v>0</v>
      </c>
      <c r="AY51" s="31">
        <f t="shared" si="145"/>
        <v>0</v>
      </c>
      <c r="AZ51" s="31">
        <f t="shared" si="146"/>
        <v>0</v>
      </c>
      <c r="BA51" s="31"/>
      <c r="BB51" s="31">
        <f t="shared" si="147"/>
        <v>0</v>
      </c>
      <c r="BC51" s="31">
        <f t="shared" si="148"/>
        <v>0</v>
      </c>
      <c r="BD51" s="31">
        <f t="shared" si="149"/>
        <v>0</v>
      </c>
      <c r="BE51" s="31">
        <f t="shared" si="150"/>
        <v>0</v>
      </c>
      <c r="BF51" s="31">
        <f t="shared" si="151"/>
        <v>0</v>
      </c>
      <c r="BG51" s="31">
        <f t="shared" si="152"/>
        <v>0</v>
      </c>
      <c r="BH51" s="31"/>
      <c r="BI51" s="31">
        <f t="shared" si="153"/>
        <v>0</v>
      </c>
      <c r="BJ51" s="31">
        <f t="shared" si="154"/>
        <v>0</v>
      </c>
      <c r="BK51" s="31">
        <f t="shared" si="155"/>
        <v>0</v>
      </c>
      <c r="BL51" s="31">
        <f t="shared" si="156"/>
        <v>0</v>
      </c>
      <c r="BM51" s="31">
        <f t="shared" si="157"/>
        <v>0</v>
      </c>
      <c r="BN51" s="31">
        <f t="shared" si="158"/>
        <v>0</v>
      </c>
      <c r="BO51" s="31"/>
      <c r="BP51" s="31">
        <f t="shared" si="159"/>
        <v>0</v>
      </c>
      <c r="BQ51" s="31">
        <f t="shared" si="160"/>
        <v>0</v>
      </c>
      <c r="BR51" s="31">
        <f t="shared" si="161"/>
        <v>0</v>
      </c>
      <c r="BS51" s="31">
        <f t="shared" si="162"/>
        <v>0</v>
      </c>
      <c r="BT51" s="31">
        <f t="shared" si="163"/>
        <v>0</v>
      </c>
      <c r="BU51" s="31">
        <f t="shared" si="164"/>
        <v>0</v>
      </c>
      <c r="BV51" s="31"/>
      <c r="BW51" s="31">
        <f t="shared" si="165"/>
        <v>0</v>
      </c>
      <c r="BX51" s="31">
        <f t="shared" si="166"/>
        <v>0</v>
      </c>
      <c r="BY51" s="31">
        <f t="shared" si="167"/>
        <v>0</v>
      </c>
      <c r="BZ51" s="31">
        <f t="shared" si="168"/>
        <v>0</v>
      </c>
      <c r="CA51" s="31">
        <f t="shared" si="169"/>
        <v>0</v>
      </c>
      <c r="CB51" s="31">
        <f t="shared" si="170"/>
        <v>0</v>
      </c>
      <c r="CC51" s="31"/>
      <c r="CD51" s="31">
        <f t="shared" si="171"/>
        <v>0</v>
      </c>
      <c r="CE51" s="31">
        <f t="shared" si="172"/>
        <v>0</v>
      </c>
      <c r="CF51" s="31">
        <f t="shared" si="173"/>
        <v>0</v>
      </c>
      <c r="CG51" s="31">
        <f t="shared" si="174"/>
        <v>0</v>
      </c>
      <c r="CH51" s="31">
        <f t="shared" si="175"/>
        <v>0</v>
      </c>
      <c r="CI51" s="31">
        <f t="shared" si="176"/>
        <v>0</v>
      </c>
      <c r="CK51" s="27">
        <f>IFERROR(IF(OR($B51=0,$CY51="Yes"),0,SUM(staff_students!E$40:E$43)/VLOOKUP('selections(hide)'!$A$4,'selections(hide)'!$D$18:$P$30,8,FALSE)),0)</f>
        <v>0</v>
      </c>
      <c r="CL51" s="27">
        <f>IFERROR(IF(OR($B51=0,$CY51="Yes"),0,SUM(staff_students!F$40:F$43)/VLOOKUP('selections(hide)'!$A$4,'selections(hide)'!$D$18:$P$30,8,FALSE)),0)</f>
        <v>0</v>
      </c>
      <c r="CM51" s="27">
        <f>IFERROR(IF(OR($B51=0,$CY51="Yes"),0,SUM(staff_students!G$40:G$43)/VLOOKUP('selections(hide)'!$A$4,'selections(hide)'!$D$18:$P$30,8,FALSE)),0)</f>
        <v>0</v>
      </c>
      <c r="CN51" s="27">
        <f>IFERROR(IF(OR($B51=0,$CY51="Yes"),0,SUM(staff_students!H$40:H$43)/VLOOKUP('selections(hide)'!$A$4,'selections(hide)'!$D$18:$P$30,8,FALSE)),0)</f>
        <v>0</v>
      </c>
      <c r="CO51" s="27">
        <f>IFERROR(IF(OR($B51=0,$CY51="Yes"),0,SUM(staff_students!I$40:I$43)/VLOOKUP('selections(hide)'!$A$4,'selections(hide)'!$D$18:$P$30,8,FALSE)),0)</f>
        <v>0</v>
      </c>
      <c r="CP51" s="27">
        <f>IFERROR(IF(OR($B51=0,$CY51="Yes"),0,SUM(staff_students!J$40:J$43)/VLOOKUP('selections(hide)'!$A$4,'selections(hide)'!$D$18:$P$30,8,FALSE)),0)</f>
        <v>0</v>
      </c>
      <c r="CQ51" s="27"/>
      <c r="CR51" s="27">
        <f t="shared" si="85"/>
        <v>0</v>
      </c>
      <c r="CS51" s="27">
        <f t="shared" si="100"/>
        <v>0</v>
      </c>
      <c r="CT51" s="27">
        <f t="shared" si="101"/>
        <v>0</v>
      </c>
      <c r="CU51" s="27">
        <f t="shared" si="102"/>
        <v>0</v>
      </c>
      <c r="CV51" s="27">
        <f t="shared" si="103"/>
        <v>0</v>
      </c>
      <c r="CW51" s="27">
        <f t="shared" si="104"/>
        <v>0</v>
      </c>
      <c r="CX51">
        <f>IF(modules!E51='selections(hide)'!$A$51,"Yes",IF(modules!E51&lt;&gt;0,"No",0))</f>
        <v>0</v>
      </c>
      <c r="CY51">
        <f>IF(modules!D51="optional","Yes",IF(modules!D51="main","No",0))</f>
        <v>0</v>
      </c>
      <c r="CZ51" t="str">
        <f t="shared" si="86"/>
        <v>OK</v>
      </c>
    </row>
    <row r="52" spans="1:104" x14ac:dyDescent="0.35">
      <c r="A52">
        <v>46</v>
      </c>
      <c r="B52">
        <f>modules!B52</f>
        <v>0</v>
      </c>
      <c r="C52">
        <f>modules!C52</f>
        <v>0</v>
      </c>
      <c r="E52" s="27">
        <f t="shared" si="105"/>
        <v>0</v>
      </c>
      <c r="F52" s="27">
        <f t="shared" si="106"/>
        <v>0</v>
      </c>
      <c r="G52" s="27">
        <f t="shared" si="107"/>
        <v>0</v>
      </c>
      <c r="H52" s="27">
        <f t="shared" si="108"/>
        <v>0</v>
      </c>
      <c r="I52" s="27">
        <f t="shared" si="109"/>
        <v>0</v>
      </c>
      <c r="J52" s="27">
        <f t="shared" si="110"/>
        <v>0</v>
      </c>
      <c r="L52" s="27">
        <f t="shared" si="111"/>
        <v>0</v>
      </c>
      <c r="M52" s="27">
        <f t="shared" si="112"/>
        <v>0</v>
      </c>
      <c r="N52" s="27">
        <f t="shared" si="113"/>
        <v>0</v>
      </c>
      <c r="O52" s="27">
        <f t="shared" si="114"/>
        <v>0</v>
      </c>
      <c r="P52" s="27">
        <f t="shared" si="115"/>
        <v>0</v>
      </c>
      <c r="Q52" s="27">
        <f t="shared" si="116"/>
        <v>0</v>
      </c>
      <c r="S52" s="27">
        <f t="shared" si="117"/>
        <v>0</v>
      </c>
      <c r="T52" s="27">
        <f t="shared" si="118"/>
        <v>0</v>
      </c>
      <c r="U52" s="27">
        <f t="shared" si="119"/>
        <v>0</v>
      </c>
      <c r="V52" s="27">
        <f t="shared" si="120"/>
        <v>0</v>
      </c>
      <c r="W52" s="27">
        <f t="shared" si="121"/>
        <v>0</v>
      </c>
      <c r="X52" s="27">
        <f t="shared" si="122"/>
        <v>0</v>
      </c>
      <c r="Z52" s="27">
        <f t="shared" si="123"/>
        <v>0</v>
      </c>
      <c r="AA52" s="27">
        <f t="shared" si="124"/>
        <v>0</v>
      </c>
      <c r="AB52" s="27">
        <f t="shared" si="125"/>
        <v>0</v>
      </c>
      <c r="AC52" s="27">
        <f t="shared" si="126"/>
        <v>0</v>
      </c>
      <c r="AD52" s="27">
        <f t="shared" si="127"/>
        <v>0</v>
      </c>
      <c r="AE52" s="27">
        <f t="shared" si="128"/>
        <v>0</v>
      </c>
      <c r="AG52" s="27">
        <f t="shared" si="129"/>
        <v>0</v>
      </c>
      <c r="AH52" s="27">
        <f t="shared" si="130"/>
        <v>0</v>
      </c>
      <c r="AI52" s="27">
        <f t="shared" si="131"/>
        <v>0</v>
      </c>
      <c r="AJ52" s="27">
        <f t="shared" si="132"/>
        <v>0</v>
      </c>
      <c r="AK52" s="27">
        <f t="shared" si="133"/>
        <v>0</v>
      </c>
      <c r="AL52" s="27">
        <f t="shared" si="134"/>
        <v>0</v>
      </c>
      <c r="AN52" s="27">
        <f t="shared" si="135"/>
        <v>0</v>
      </c>
      <c r="AO52" s="27">
        <f t="shared" si="136"/>
        <v>0</v>
      </c>
      <c r="AP52" s="27">
        <f t="shared" si="137"/>
        <v>0</v>
      </c>
      <c r="AQ52" s="27">
        <f t="shared" si="138"/>
        <v>0</v>
      </c>
      <c r="AR52" s="27">
        <f t="shared" si="139"/>
        <v>0</v>
      </c>
      <c r="AS52" s="27">
        <f t="shared" si="140"/>
        <v>0</v>
      </c>
      <c r="AT52" s="31"/>
      <c r="AU52" s="31">
        <f t="shared" si="141"/>
        <v>0</v>
      </c>
      <c r="AV52" s="31">
        <f t="shared" si="142"/>
        <v>0</v>
      </c>
      <c r="AW52" s="31">
        <f t="shared" si="143"/>
        <v>0</v>
      </c>
      <c r="AX52" s="31">
        <f t="shared" si="144"/>
        <v>0</v>
      </c>
      <c r="AY52" s="31">
        <f t="shared" si="145"/>
        <v>0</v>
      </c>
      <c r="AZ52" s="31">
        <f t="shared" si="146"/>
        <v>0</v>
      </c>
      <c r="BA52" s="31"/>
      <c r="BB52" s="31">
        <f t="shared" si="147"/>
        <v>0</v>
      </c>
      <c r="BC52" s="31">
        <f t="shared" si="148"/>
        <v>0</v>
      </c>
      <c r="BD52" s="31">
        <f t="shared" si="149"/>
        <v>0</v>
      </c>
      <c r="BE52" s="31">
        <f t="shared" si="150"/>
        <v>0</v>
      </c>
      <c r="BF52" s="31">
        <f t="shared" si="151"/>
        <v>0</v>
      </c>
      <c r="BG52" s="31">
        <f t="shared" si="152"/>
        <v>0</v>
      </c>
      <c r="BH52" s="31"/>
      <c r="BI52" s="31">
        <f t="shared" si="153"/>
        <v>0</v>
      </c>
      <c r="BJ52" s="31">
        <f t="shared" si="154"/>
        <v>0</v>
      </c>
      <c r="BK52" s="31">
        <f t="shared" si="155"/>
        <v>0</v>
      </c>
      <c r="BL52" s="31">
        <f t="shared" si="156"/>
        <v>0</v>
      </c>
      <c r="BM52" s="31">
        <f t="shared" si="157"/>
        <v>0</v>
      </c>
      <c r="BN52" s="31">
        <f t="shared" si="158"/>
        <v>0</v>
      </c>
      <c r="BO52" s="31"/>
      <c r="BP52" s="31">
        <f t="shared" si="159"/>
        <v>0</v>
      </c>
      <c r="BQ52" s="31">
        <f t="shared" si="160"/>
        <v>0</v>
      </c>
      <c r="BR52" s="31">
        <f t="shared" si="161"/>
        <v>0</v>
      </c>
      <c r="BS52" s="31">
        <f t="shared" si="162"/>
        <v>0</v>
      </c>
      <c r="BT52" s="31">
        <f t="shared" si="163"/>
        <v>0</v>
      </c>
      <c r="BU52" s="31">
        <f t="shared" si="164"/>
        <v>0</v>
      </c>
      <c r="BV52" s="31"/>
      <c r="BW52" s="31">
        <f t="shared" si="165"/>
        <v>0</v>
      </c>
      <c r="BX52" s="31">
        <f t="shared" si="166"/>
        <v>0</v>
      </c>
      <c r="BY52" s="31">
        <f t="shared" si="167"/>
        <v>0</v>
      </c>
      <c r="BZ52" s="31">
        <f t="shared" si="168"/>
        <v>0</v>
      </c>
      <c r="CA52" s="31">
        <f t="shared" si="169"/>
        <v>0</v>
      </c>
      <c r="CB52" s="31">
        <f t="shared" si="170"/>
        <v>0</v>
      </c>
      <c r="CC52" s="31"/>
      <c r="CD52" s="31">
        <f t="shared" si="171"/>
        <v>0</v>
      </c>
      <c r="CE52" s="31">
        <f t="shared" si="172"/>
        <v>0</v>
      </c>
      <c r="CF52" s="31">
        <f t="shared" si="173"/>
        <v>0</v>
      </c>
      <c r="CG52" s="31">
        <f t="shared" si="174"/>
        <v>0</v>
      </c>
      <c r="CH52" s="31">
        <f t="shared" si="175"/>
        <v>0</v>
      </c>
      <c r="CI52" s="31">
        <f t="shared" si="176"/>
        <v>0</v>
      </c>
      <c r="CK52" s="27">
        <f>IFERROR(IF(OR($B52=0,$CY52="Yes"),0,SUM(staff_students!E$40:E$43)/VLOOKUP('selections(hide)'!$A$4,'selections(hide)'!$D$18:$P$30,8,FALSE)),0)</f>
        <v>0</v>
      </c>
      <c r="CL52" s="27">
        <f>IFERROR(IF(OR($B52=0,$CY52="Yes"),0,SUM(staff_students!F$40:F$43)/VLOOKUP('selections(hide)'!$A$4,'selections(hide)'!$D$18:$P$30,8,FALSE)),0)</f>
        <v>0</v>
      </c>
      <c r="CM52" s="27">
        <f>IFERROR(IF(OR($B52=0,$CY52="Yes"),0,SUM(staff_students!G$40:G$43)/VLOOKUP('selections(hide)'!$A$4,'selections(hide)'!$D$18:$P$30,8,FALSE)),0)</f>
        <v>0</v>
      </c>
      <c r="CN52" s="27">
        <f>IFERROR(IF(OR($B52=0,$CY52="Yes"),0,SUM(staff_students!H$40:H$43)/VLOOKUP('selections(hide)'!$A$4,'selections(hide)'!$D$18:$P$30,8,FALSE)),0)</f>
        <v>0</v>
      </c>
      <c r="CO52" s="27">
        <f>IFERROR(IF(OR($B52=0,$CY52="Yes"),0,SUM(staff_students!I$40:I$43)/VLOOKUP('selections(hide)'!$A$4,'selections(hide)'!$D$18:$P$30,8,FALSE)),0)</f>
        <v>0</v>
      </c>
      <c r="CP52" s="27">
        <f>IFERROR(IF(OR($B52=0,$CY52="Yes"),0,SUM(staff_students!J$40:J$43)/VLOOKUP('selections(hide)'!$A$4,'selections(hide)'!$D$18:$P$30,8,FALSE)),0)</f>
        <v>0</v>
      </c>
      <c r="CQ52" s="27"/>
      <c r="CR52" s="27">
        <f t="shared" si="85"/>
        <v>0</v>
      </c>
      <c r="CS52" s="27">
        <f t="shared" si="100"/>
        <v>0</v>
      </c>
      <c r="CT52" s="27">
        <f t="shared" si="101"/>
        <v>0</v>
      </c>
      <c r="CU52" s="27">
        <f t="shared" si="102"/>
        <v>0</v>
      </c>
      <c r="CV52" s="27">
        <f t="shared" si="103"/>
        <v>0</v>
      </c>
      <c r="CW52" s="27">
        <f t="shared" si="104"/>
        <v>0</v>
      </c>
      <c r="CX52">
        <f>IF(modules!E52='selections(hide)'!$A$51,"Yes",IF(modules!E52&lt;&gt;0,"No",0))</f>
        <v>0</v>
      </c>
      <c r="CY52">
        <f>IF(modules!D52="optional","Yes",IF(modules!D52="main","No",0))</f>
        <v>0</v>
      </c>
      <c r="CZ52" t="str">
        <f t="shared" si="86"/>
        <v>OK</v>
      </c>
    </row>
    <row r="53" spans="1:104" x14ac:dyDescent="0.35">
      <c r="A53">
        <v>47</v>
      </c>
      <c r="B53">
        <f>modules!B53</f>
        <v>0</v>
      </c>
      <c r="C53">
        <f>modules!C53</f>
        <v>0</v>
      </c>
      <c r="E53" s="27">
        <f t="shared" si="105"/>
        <v>0</v>
      </c>
      <c r="F53" s="27">
        <f t="shared" si="106"/>
        <v>0</v>
      </c>
      <c r="G53" s="27">
        <f t="shared" si="107"/>
        <v>0</v>
      </c>
      <c r="H53" s="27">
        <f t="shared" si="108"/>
        <v>0</v>
      </c>
      <c r="I53" s="27">
        <f t="shared" si="109"/>
        <v>0</v>
      </c>
      <c r="J53" s="27">
        <f t="shared" si="110"/>
        <v>0</v>
      </c>
      <c r="L53" s="27">
        <f t="shared" si="111"/>
        <v>0</v>
      </c>
      <c r="M53" s="27">
        <f t="shared" si="112"/>
        <v>0</v>
      </c>
      <c r="N53" s="27">
        <f t="shared" si="113"/>
        <v>0</v>
      </c>
      <c r="O53" s="27">
        <f t="shared" si="114"/>
        <v>0</v>
      </c>
      <c r="P53" s="27">
        <f t="shared" si="115"/>
        <v>0</v>
      </c>
      <c r="Q53" s="27">
        <f t="shared" si="116"/>
        <v>0</v>
      </c>
      <c r="S53" s="27">
        <f t="shared" si="117"/>
        <v>0</v>
      </c>
      <c r="T53" s="27">
        <f t="shared" si="118"/>
        <v>0</v>
      </c>
      <c r="U53" s="27">
        <f t="shared" si="119"/>
        <v>0</v>
      </c>
      <c r="V53" s="27">
        <f t="shared" si="120"/>
        <v>0</v>
      </c>
      <c r="W53" s="27">
        <f t="shared" si="121"/>
        <v>0</v>
      </c>
      <c r="X53" s="27">
        <f t="shared" si="122"/>
        <v>0</v>
      </c>
      <c r="Z53" s="27">
        <f t="shared" si="123"/>
        <v>0</v>
      </c>
      <c r="AA53" s="27">
        <f t="shared" si="124"/>
        <v>0</v>
      </c>
      <c r="AB53" s="27">
        <f t="shared" si="125"/>
        <v>0</v>
      </c>
      <c r="AC53" s="27">
        <f t="shared" si="126"/>
        <v>0</v>
      </c>
      <c r="AD53" s="27">
        <f t="shared" si="127"/>
        <v>0</v>
      </c>
      <c r="AE53" s="27">
        <f t="shared" si="128"/>
        <v>0</v>
      </c>
      <c r="AG53" s="27">
        <f t="shared" si="129"/>
        <v>0</v>
      </c>
      <c r="AH53" s="27">
        <f t="shared" si="130"/>
        <v>0</v>
      </c>
      <c r="AI53" s="27">
        <f t="shared" si="131"/>
        <v>0</v>
      </c>
      <c r="AJ53" s="27">
        <f t="shared" si="132"/>
        <v>0</v>
      </c>
      <c r="AK53" s="27">
        <f t="shared" si="133"/>
        <v>0</v>
      </c>
      <c r="AL53" s="27">
        <f t="shared" si="134"/>
        <v>0</v>
      </c>
      <c r="AN53" s="27">
        <f t="shared" si="135"/>
        <v>0</v>
      </c>
      <c r="AO53" s="27">
        <f t="shared" si="136"/>
        <v>0</v>
      </c>
      <c r="AP53" s="27">
        <f t="shared" si="137"/>
        <v>0</v>
      </c>
      <c r="AQ53" s="27">
        <f t="shared" si="138"/>
        <v>0</v>
      </c>
      <c r="AR53" s="27">
        <f t="shared" si="139"/>
        <v>0</v>
      </c>
      <c r="AS53" s="27">
        <f t="shared" si="140"/>
        <v>0</v>
      </c>
      <c r="AT53" s="31"/>
      <c r="AU53" s="31">
        <f t="shared" si="141"/>
        <v>0</v>
      </c>
      <c r="AV53" s="31">
        <f t="shared" si="142"/>
        <v>0</v>
      </c>
      <c r="AW53" s="31">
        <f t="shared" si="143"/>
        <v>0</v>
      </c>
      <c r="AX53" s="31">
        <f t="shared" si="144"/>
        <v>0</v>
      </c>
      <c r="AY53" s="31">
        <f t="shared" si="145"/>
        <v>0</v>
      </c>
      <c r="AZ53" s="31">
        <f t="shared" si="146"/>
        <v>0</v>
      </c>
      <c r="BA53" s="31"/>
      <c r="BB53" s="31">
        <f t="shared" si="147"/>
        <v>0</v>
      </c>
      <c r="BC53" s="31">
        <f t="shared" si="148"/>
        <v>0</v>
      </c>
      <c r="BD53" s="31">
        <f t="shared" si="149"/>
        <v>0</v>
      </c>
      <c r="BE53" s="31">
        <f t="shared" si="150"/>
        <v>0</v>
      </c>
      <c r="BF53" s="31">
        <f t="shared" si="151"/>
        <v>0</v>
      </c>
      <c r="BG53" s="31">
        <f t="shared" si="152"/>
        <v>0</v>
      </c>
      <c r="BH53" s="31"/>
      <c r="BI53" s="31">
        <f t="shared" si="153"/>
        <v>0</v>
      </c>
      <c r="BJ53" s="31">
        <f t="shared" si="154"/>
        <v>0</v>
      </c>
      <c r="BK53" s="31">
        <f t="shared" si="155"/>
        <v>0</v>
      </c>
      <c r="BL53" s="31">
        <f t="shared" si="156"/>
        <v>0</v>
      </c>
      <c r="BM53" s="31">
        <f t="shared" si="157"/>
        <v>0</v>
      </c>
      <c r="BN53" s="31">
        <f t="shared" si="158"/>
        <v>0</v>
      </c>
      <c r="BO53" s="31"/>
      <c r="BP53" s="31">
        <f t="shared" si="159"/>
        <v>0</v>
      </c>
      <c r="BQ53" s="31">
        <f t="shared" si="160"/>
        <v>0</v>
      </c>
      <c r="BR53" s="31">
        <f t="shared" si="161"/>
        <v>0</v>
      </c>
      <c r="BS53" s="31">
        <f t="shared" si="162"/>
        <v>0</v>
      </c>
      <c r="BT53" s="31">
        <f t="shared" si="163"/>
        <v>0</v>
      </c>
      <c r="BU53" s="31">
        <f t="shared" si="164"/>
        <v>0</v>
      </c>
      <c r="BV53" s="31"/>
      <c r="BW53" s="31">
        <f t="shared" si="165"/>
        <v>0</v>
      </c>
      <c r="BX53" s="31">
        <f t="shared" si="166"/>
        <v>0</v>
      </c>
      <c r="BY53" s="31">
        <f t="shared" si="167"/>
        <v>0</v>
      </c>
      <c r="BZ53" s="31">
        <f t="shared" si="168"/>
        <v>0</v>
      </c>
      <c r="CA53" s="31">
        <f t="shared" si="169"/>
        <v>0</v>
      </c>
      <c r="CB53" s="31">
        <f t="shared" si="170"/>
        <v>0</v>
      </c>
      <c r="CC53" s="31"/>
      <c r="CD53" s="31">
        <f t="shared" si="171"/>
        <v>0</v>
      </c>
      <c r="CE53" s="31">
        <f t="shared" si="172"/>
        <v>0</v>
      </c>
      <c r="CF53" s="31">
        <f t="shared" si="173"/>
        <v>0</v>
      </c>
      <c r="CG53" s="31">
        <f t="shared" si="174"/>
        <v>0</v>
      </c>
      <c r="CH53" s="31">
        <f t="shared" si="175"/>
        <v>0</v>
      </c>
      <c r="CI53" s="31">
        <f t="shared" si="176"/>
        <v>0</v>
      </c>
      <c r="CK53" s="27">
        <f>IFERROR(IF(OR($B53=0,$CY53="Yes"),0,SUM(staff_students!E$40:E$43)/VLOOKUP('selections(hide)'!$A$4,'selections(hide)'!$D$18:$P$30,8,FALSE)),0)</f>
        <v>0</v>
      </c>
      <c r="CL53" s="27">
        <f>IFERROR(IF(OR($B53=0,$CY53="Yes"),0,SUM(staff_students!F$40:F$43)/VLOOKUP('selections(hide)'!$A$4,'selections(hide)'!$D$18:$P$30,8,FALSE)),0)</f>
        <v>0</v>
      </c>
      <c r="CM53" s="27">
        <f>IFERROR(IF(OR($B53=0,$CY53="Yes"),0,SUM(staff_students!G$40:G$43)/VLOOKUP('selections(hide)'!$A$4,'selections(hide)'!$D$18:$P$30,8,FALSE)),0)</f>
        <v>0</v>
      </c>
      <c r="CN53" s="27">
        <f>IFERROR(IF(OR($B53=0,$CY53="Yes"),0,SUM(staff_students!H$40:H$43)/VLOOKUP('selections(hide)'!$A$4,'selections(hide)'!$D$18:$P$30,8,FALSE)),0)</f>
        <v>0</v>
      </c>
      <c r="CO53" s="27">
        <f>IFERROR(IF(OR($B53=0,$CY53="Yes"),0,SUM(staff_students!I$40:I$43)/VLOOKUP('selections(hide)'!$A$4,'selections(hide)'!$D$18:$P$30,8,FALSE)),0)</f>
        <v>0</v>
      </c>
      <c r="CP53" s="27">
        <f>IFERROR(IF(OR($B53=0,$CY53="Yes"),0,SUM(staff_students!J$40:J$43)/VLOOKUP('selections(hide)'!$A$4,'selections(hide)'!$D$18:$P$30,8,FALSE)),0)</f>
        <v>0</v>
      </c>
      <c r="CQ53" s="27"/>
      <c r="CR53" s="27">
        <f t="shared" si="85"/>
        <v>0</v>
      </c>
      <c r="CS53" s="27">
        <f t="shared" si="100"/>
        <v>0</v>
      </c>
      <c r="CT53" s="27">
        <f t="shared" si="101"/>
        <v>0</v>
      </c>
      <c r="CU53" s="27">
        <f t="shared" si="102"/>
        <v>0</v>
      </c>
      <c r="CV53" s="27">
        <f t="shared" si="103"/>
        <v>0</v>
      </c>
      <c r="CW53" s="27">
        <f t="shared" si="104"/>
        <v>0</v>
      </c>
      <c r="CX53">
        <f>IF(modules!E53='selections(hide)'!$A$51,"Yes",IF(modules!E53&lt;&gt;0,"No",0))</f>
        <v>0</v>
      </c>
      <c r="CY53">
        <f>IF(modules!D53="optional","Yes",IF(modules!D53="main","No",0))</f>
        <v>0</v>
      </c>
      <c r="CZ53" t="str">
        <f t="shared" si="86"/>
        <v>OK</v>
      </c>
    </row>
    <row r="54" spans="1:104" x14ac:dyDescent="0.35">
      <c r="A54">
        <v>48</v>
      </c>
      <c r="B54">
        <f>modules!B54</f>
        <v>0</v>
      </c>
      <c r="C54">
        <f>modules!C54</f>
        <v>0</v>
      </c>
      <c r="E54" s="27">
        <f t="shared" si="105"/>
        <v>0</v>
      </c>
      <c r="F54" s="27">
        <f t="shared" si="106"/>
        <v>0</v>
      </c>
      <c r="G54" s="27">
        <f t="shared" si="107"/>
        <v>0</v>
      </c>
      <c r="H54" s="27">
        <f t="shared" si="108"/>
        <v>0</v>
      </c>
      <c r="I54" s="27">
        <f t="shared" si="109"/>
        <v>0</v>
      </c>
      <c r="J54" s="27">
        <f t="shared" si="110"/>
        <v>0</v>
      </c>
      <c r="L54" s="27">
        <f t="shared" si="111"/>
        <v>0</v>
      </c>
      <c r="M54" s="27">
        <f t="shared" si="112"/>
        <v>0</v>
      </c>
      <c r="N54" s="27">
        <f t="shared" si="113"/>
        <v>0</v>
      </c>
      <c r="O54" s="27">
        <f t="shared" si="114"/>
        <v>0</v>
      </c>
      <c r="P54" s="27">
        <f t="shared" si="115"/>
        <v>0</v>
      </c>
      <c r="Q54" s="27">
        <f t="shared" si="116"/>
        <v>0</v>
      </c>
      <c r="S54" s="27">
        <f t="shared" si="117"/>
        <v>0</v>
      </c>
      <c r="T54" s="27">
        <f t="shared" si="118"/>
        <v>0</v>
      </c>
      <c r="U54" s="27">
        <f t="shared" si="119"/>
        <v>0</v>
      </c>
      <c r="V54" s="27">
        <f t="shared" si="120"/>
        <v>0</v>
      </c>
      <c r="W54" s="27">
        <f t="shared" si="121"/>
        <v>0</v>
      </c>
      <c r="X54" s="27">
        <f t="shared" si="122"/>
        <v>0</v>
      </c>
      <c r="Z54" s="27">
        <f t="shared" si="123"/>
        <v>0</v>
      </c>
      <c r="AA54" s="27">
        <f t="shared" si="124"/>
        <v>0</v>
      </c>
      <c r="AB54" s="27">
        <f t="shared" si="125"/>
        <v>0</v>
      </c>
      <c r="AC54" s="27">
        <f t="shared" si="126"/>
        <v>0</v>
      </c>
      <c r="AD54" s="27">
        <f t="shared" si="127"/>
        <v>0</v>
      </c>
      <c r="AE54" s="27">
        <f t="shared" si="128"/>
        <v>0</v>
      </c>
      <c r="AG54" s="27">
        <f t="shared" si="129"/>
        <v>0</v>
      </c>
      <c r="AH54" s="27">
        <f t="shared" si="130"/>
        <v>0</v>
      </c>
      <c r="AI54" s="27">
        <f t="shared" si="131"/>
        <v>0</v>
      </c>
      <c r="AJ54" s="27">
        <f t="shared" si="132"/>
        <v>0</v>
      </c>
      <c r="AK54" s="27">
        <f t="shared" si="133"/>
        <v>0</v>
      </c>
      <c r="AL54" s="27">
        <f t="shared" si="134"/>
        <v>0</v>
      </c>
      <c r="AN54" s="27">
        <f t="shared" si="135"/>
        <v>0</v>
      </c>
      <c r="AO54" s="27">
        <f t="shared" si="136"/>
        <v>0</v>
      </c>
      <c r="AP54" s="27">
        <f t="shared" si="137"/>
        <v>0</v>
      </c>
      <c r="AQ54" s="27">
        <f t="shared" si="138"/>
        <v>0</v>
      </c>
      <c r="AR54" s="27">
        <f t="shared" si="139"/>
        <v>0</v>
      </c>
      <c r="AS54" s="27">
        <f t="shared" si="140"/>
        <v>0</v>
      </c>
      <c r="AT54" s="31"/>
      <c r="AU54" s="31">
        <f t="shared" si="141"/>
        <v>0</v>
      </c>
      <c r="AV54" s="31">
        <f t="shared" si="142"/>
        <v>0</v>
      </c>
      <c r="AW54" s="31">
        <f t="shared" si="143"/>
        <v>0</v>
      </c>
      <c r="AX54" s="31">
        <f t="shared" si="144"/>
        <v>0</v>
      </c>
      <c r="AY54" s="31">
        <f t="shared" si="145"/>
        <v>0</v>
      </c>
      <c r="AZ54" s="31">
        <f t="shared" si="146"/>
        <v>0</v>
      </c>
      <c r="BA54" s="31"/>
      <c r="BB54" s="31">
        <f t="shared" si="147"/>
        <v>0</v>
      </c>
      <c r="BC54" s="31">
        <f t="shared" si="148"/>
        <v>0</v>
      </c>
      <c r="BD54" s="31">
        <f t="shared" si="149"/>
        <v>0</v>
      </c>
      <c r="BE54" s="31">
        <f t="shared" si="150"/>
        <v>0</v>
      </c>
      <c r="BF54" s="31">
        <f t="shared" si="151"/>
        <v>0</v>
      </c>
      <c r="BG54" s="31">
        <f t="shared" si="152"/>
        <v>0</v>
      </c>
      <c r="BH54" s="31"/>
      <c r="BI54" s="31">
        <f t="shared" si="153"/>
        <v>0</v>
      </c>
      <c r="BJ54" s="31">
        <f t="shared" si="154"/>
        <v>0</v>
      </c>
      <c r="BK54" s="31">
        <f t="shared" si="155"/>
        <v>0</v>
      </c>
      <c r="BL54" s="31">
        <f t="shared" si="156"/>
        <v>0</v>
      </c>
      <c r="BM54" s="31">
        <f t="shared" si="157"/>
        <v>0</v>
      </c>
      <c r="BN54" s="31">
        <f t="shared" si="158"/>
        <v>0</v>
      </c>
      <c r="BO54" s="31"/>
      <c r="BP54" s="31">
        <f t="shared" si="159"/>
        <v>0</v>
      </c>
      <c r="BQ54" s="31">
        <f t="shared" si="160"/>
        <v>0</v>
      </c>
      <c r="BR54" s="31">
        <f t="shared" si="161"/>
        <v>0</v>
      </c>
      <c r="BS54" s="31">
        <f t="shared" si="162"/>
        <v>0</v>
      </c>
      <c r="BT54" s="31">
        <f t="shared" si="163"/>
        <v>0</v>
      </c>
      <c r="BU54" s="31">
        <f t="shared" si="164"/>
        <v>0</v>
      </c>
      <c r="BV54" s="31"/>
      <c r="BW54" s="31">
        <f t="shared" si="165"/>
        <v>0</v>
      </c>
      <c r="BX54" s="31">
        <f t="shared" si="166"/>
        <v>0</v>
      </c>
      <c r="BY54" s="31">
        <f t="shared" si="167"/>
        <v>0</v>
      </c>
      <c r="BZ54" s="31">
        <f t="shared" si="168"/>
        <v>0</v>
      </c>
      <c r="CA54" s="31">
        <f t="shared" si="169"/>
        <v>0</v>
      </c>
      <c r="CB54" s="31">
        <f t="shared" si="170"/>
        <v>0</v>
      </c>
      <c r="CC54" s="31"/>
      <c r="CD54" s="31">
        <f t="shared" si="171"/>
        <v>0</v>
      </c>
      <c r="CE54" s="31">
        <f t="shared" si="172"/>
        <v>0</v>
      </c>
      <c r="CF54" s="31">
        <f t="shared" si="173"/>
        <v>0</v>
      </c>
      <c r="CG54" s="31">
        <f t="shared" si="174"/>
        <v>0</v>
      </c>
      <c r="CH54" s="31">
        <f t="shared" si="175"/>
        <v>0</v>
      </c>
      <c r="CI54" s="31">
        <f t="shared" si="176"/>
        <v>0</v>
      </c>
      <c r="CK54" s="27">
        <f>IFERROR(IF(OR($B54=0,$CY54="Yes"),0,SUM(staff_students!E$40:E$43)/VLOOKUP('selections(hide)'!$A$4,'selections(hide)'!$D$18:$P$30,8,FALSE)),0)</f>
        <v>0</v>
      </c>
      <c r="CL54" s="27">
        <f>IFERROR(IF(OR($B54=0,$CY54="Yes"),0,SUM(staff_students!F$40:F$43)/VLOOKUP('selections(hide)'!$A$4,'selections(hide)'!$D$18:$P$30,8,FALSE)),0)</f>
        <v>0</v>
      </c>
      <c r="CM54" s="27">
        <f>IFERROR(IF(OR($B54=0,$CY54="Yes"),0,SUM(staff_students!G$40:G$43)/VLOOKUP('selections(hide)'!$A$4,'selections(hide)'!$D$18:$P$30,8,FALSE)),0)</f>
        <v>0</v>
      </c>
      <c r="CN54" s="27">
        <f>IFERROR(IF(OR($B54=0,$CY54="Yes"),0,SUM(staff_students!H$40:H$43)/VLOOKUP('selections(hide)'!$A$4,'selections(hide)'!$D$18:$P$30,8,FALSE)),0)</f>
        <v>0</v>
      </c>
      <c r="CO54" s="27">
        <f>IFERROR(IF(OR($B54=0,$CY54="Yes"),0,SUM(staff_students!I$40:I$43)/VLOOKUP('selections(hide)'!$A$4,'selections(hide)'!$D$18:$P$30,8,FALSE)),0)</f>
        <v>0</v>
      </c>
      <c r="CP54" s="27">
        <f>IFERROR(IF(OR($B54=0,$CY54="Yes"),0,SUM(staff_students!J$40:J$43)/VLOOKUP('selections(hide)'!$A$4,'selections(hide)'!$D$18:$P$30,8,FALSE)),0)</f>
        <v>0</v>
      </c>
      <c r="CQ54" s="27"/>
      <c r="CR54" s="27">
        <f t="shared" si="85"/>
        <v>0</v>
      </c>
      <c r="CS54" s="27">
        <f t="shared" si="100"/>
        <v>0</v>
      </c>
      <c r="CT54" s="27">
        <f t="shared" si="101"/>
        <v>0</v>
      </c>
      <c r="CU54" s="27">
        <f t="shared" si="102"/>
        <v>0</v>
      </c>
      <c r="CV54" s="27">
        <f t="shared" si="103"/>
        <v>0</v>
      </c>
      <c r="CW54" s="27">
        <f t="shared" si="104"/>
        <v>0</v>
      </c>
      <c r="CX54">
        <f>IF(modules!E54='selections(hide)'!$A$51,"Yes",IF(modules!E54&lt;&gt;0,"No",0))</f>
        <v>0</v>
      </c>
      <c r="CY54">
        <f>IF(modules!D54="optional","Yes",IF(modules!D54="main","No",0))</f>
        <v>0</v>
      </c>
      <c r="CZ54" t="str">
        <f t="shared" si="86"/>
        <v>OK</v>
      </c>
    </row>
    <row r="55" spans="1:104" x14ac:dyDescent="0.35">
      <c r="A55">
        <v>49</v>
      </c>
      <c r="B55">
        <f>modules!B55</f>
        <v>0</v>
      </c>
      <c r="C55">
        <f>modules!C55</f>
        <v>0</v>
      </c>
      <c r="E55" s="27">
        <f t="shared" si="105"/>
        <v>0</v>
      </c>
      <c r="F55" s="27">
        <f t="shared" si="106"/>
        <v>0</v>
      </c>
      <c r="G55" s="27">
        <f t="shared" si="107"/>
        <v>0</v>
      </c>
      <c r="H55" s="27">
        <f t="shared" si="108"/>
        <v>0</v>
      </c>
      <c r="I55" s="27">
        <f t="shared" si="109"/>
        <v>0</v>
      </c>
      <c r="J55" s="27">
        <f t="shared" si="110"/>
        <v>0</v>
      </c>
      <c r="L55" s="27">
        <f t="shared" si="111"/>
        <v>0</v>
      </c>
      <c r="M55" s="27">
        <f t="shared" si="112"/>
        <v>0</v>
      </c>
      <c r="N55" s="27">
        <f t="shared" si="113"/>
        <v>0</v>
      </c>
      <c r="O55" s="27">
        <f t="shared" si="114"/>
        <v>0</v>
      </c>
      <c r="P55" s="27">
        <f t="shared" si="115"/>
        <v>0</v>
      </c>
      <c r="Q55" s="27">
        <f t="shared" si="116"/>
        <v>0</v>
      </c>
      <c r="S55" s="27">
        <f t="shared" si="117"/>
        <v>0</v>
      </c>
      <c r="T55" s="27">
        <f t="shared" si="118"/>
        <v>0</v>
      </c>
      <c r="U55" s="27">
        <f t="shared" si="119"/>
        <v>0</v>
      </c>
      <c r="V55" s="27">
        <f t="shared" si="120"/>
        <v>0</v>
      </c>
      <c r="W55" s="27">
        <f t="shared" si="121"/>
        <v>0</v>
      </c>
      <c r="X55" s="27">
        <f t="shared" si="122"/>
        <v>0</v>
      </c>
      <c r="Z55" s="27">
        <f t="shared" si="123"/>
        <v>0</v>
      </c>
      <c r="AA55" s="27">
        <f t="shared" si="124"/>
        <v>0</v>
      </c>
      <c r="AB55" s="27">
        <f t="shared" si="125"/>
        <v>0</v>
      </c>
      <c r="AC55" s="27">
        <f t="shared" si="126"/>
        <v>0</v>
      </c>
      <c r="AD55" s="27">
        <f t="shared" si="127"/>
        <v>0</v>
      </c>
      <c r="AE55" s="27">
        <f t="shared" si="128"/>
        <v>0</v>
      </c>
      <c r="AG55" s="27">
        <f t="shared" si="129"/>
        <v>0</v>
      </c>
      <c r="AH55" s="27">
        <f t="shared" si="130"/>
        <v>0</v>
      </c>
      <c r="AI55" s="27">
        <f t="shared" si="131"/>
        <v>0</v>
      </c>
      <c r="AJ55" s="27">
        <f t="shared" si="132"/>
        <v>0</v>
      </c>
      <c r="AK55" s="27">
        <f t="shared" si="133"/>
        <v>0</v>
      </c>
      <c r="AL55" s="27">
        <f t="shared" si="134"/>
        <v>0</v>
      </c>
      <c r="AN55" s="27">
        <f t="shared" si="135"/>
        <v>0</v>
      </c>
      <c r="AO55" s="27">
        <f t="shared" si="136"/>
        <v>0</v>
      </c>
      <c r="AP55" s="27">
        <f t="shared" si="137"/>
        <v>0</v>
      </c>
      <c r="AQ55" s="27">
        <f t="shared" si="138"/>
        <v>0</v>
      </c>
      <c r="AR55" s="27">
        <f t="shared" si="139"/>
        <v>0</v>
      </c>
      <c r="AS55" s="27">
        <f t="shared" si="140"/>
        <v>0</v>
      </c>
      <c r="AT55" s="31"/>
      <c r="AU55" s="31">
        <f t="shared" si="141"/>
        <v>0</v>
      </c>
      <c r="AV55" s="31">
        <f t="shared" si="142"/>
        <v>0</v>
      </c>
      <c r="AW55" s="31">
        <f t="shared" si="143"/>
        <v>0</v>
      </c>
      <c r="AX55" s="31">
        <f t="shared" si="144"/>
        <v>0</v>
      </c>
      <c r="AY55" s="31">
        <f t="shared" si="145"/>
        <v>0</v>
      </c>
      <c r="AZ55" s="31">
        <f t="shared" si="146"/>
        <v>0</v>
      </c>
      <c r="BA55" s="31"/>
      <c r="BB55" s="31">
        <f t="shared" si="147"/>
        <v>0</v>
      </c>
      <c r="BC55" s="31">
        <f t="shared" si="148"/>
        <v>0</v>
      </c>
      <c r="BD55" s="31">
        <f t="shared" si="149"/>
        <v>0</v>
      </c>
      <c r="BE55" s="31">
        <f t="shared" si="150"/>
        <v>0</v>
      </c>
      <c r="BF55" s="31">
        <f t="shared" si="151"/>
        <v>0</v>
      </c>
      <c r="BG55" s="31">
        <f t="shared" si="152"/>
        <v>0</v>
      </c>
      <c r="BH55" s="31"/>
      <c r="BI55" s="31">
        <f t="shared" si="153"/>
        <v>0</v>
      </c>
      <c r="BJ55" s="31">
        <f t="shared" si="154"/>
        <v>0</v>
      </c>
      <c r="BK55" s="31">
        <f t="shared" si="155"/>
        <v>0</v>
      </c>
      <c r="BL55" s="31">
        <f t="shared" si="156"/>
        <v>0</v>
      </c>
      <c r="BM55" s="31">
        <f t="shared" si="157"/>
        <v>0</v>
      </c>
      <c r="BN55" s="31">
        <f t="shared" si="158"/>
        <v>0</v>
      </c>
      <c r="BO55" s="31"/>
      <c r="BP55" s="31">
        <f t="shared" si="159"/>
        <v>0</v>
      </c>
      <c r="BQ55" s="31">
        <f t="shared" si="160"/>
        <v>0</v>
      </c>
      <c r="BR55" s="31">
        <f t="shared" si="161"/>
        <v>0</v>
      </c>
      <c r="BS55" s="31">
        <f t="shared" si="162"/>
        <v>0</v>
      </c>
      <c r="BT55" s="31">
        <f t="shared" si="163"/>
        <v>0</v>
      </c>
      <c r="BU55" s="31">
        <f t="shared" si="164"/>
        <v>0</v>
      </c>
      <c r="BV55" s="31"/>
      <c r="BW55" s="31">
        <f t="shared" si="165"/>
        <v>0</v>
      </c>
      <c r="BX55" s="31">
        <f t="shared" si="166"/>
        <v>0</v>
      </c>
      <c r="BY55" s="31">
        <f t="shared" si="167"/>
        <v>0</v>
      </c>
      <c r="BZ55" s="31">
        <f t="shared" si="168"/>
        <v>0</v>
      </c>
      <c r="CA55" s="31">
        <f t="shared" si="169"/>
        <v>0</v>
      </c>
      <c r="CB55" s="31">
        <f t="shared" si="170"/>
        <v>0</v>
      </c>
      <c r="CC55" s="31"/>
      <c r="CD55" s="31">
        <f t="shared" si="171"/>
        <v>0</v>
      </c>
      <c r="CE55" s="31">
        <f t="shared" si="172"/>
        <v>0</v>
      </c>
      <c r="CF55" s="31">
        <f t="shared" si="173"/>
        <v>0</v>
      </c>
      <c r="CG55" s="31">
        <f t="shared" si="174"/>
        <v>0</v>
      </c>
      <c r="CH55" s="31">
        <f t="shared" si="175"/>
        <v>0</v>
      </c>
      <c r="CI55" s="31">
        <f t="shared" si="176"/>
        <v>0</v>
      </c>
      <c r="CK55" s="27">
        <f>IFERROR(IF(OR($B55=0,$CY55="Yes"),0,SUM(staff_students!E$40:E$43)/VLOOKUP('selections(hide)'!$A$4,'selections(hide)'!$D$18:$P$30,8,FALSE)),0)</f>
        <v>0</v>
      </c>
      <c r="CL55" s="27">
        <f>IFERROR(IF(OR($B55=0,$CY55="Yes"),0,SUM(staff_students!F$40:F$43)/VLOOKUP('selections(hide)'!$A$4,'selections(hide)'!$D$18:$P$30,8,FALSE)),0)</f>
        <v>0</v>
      </c>
      <c r="CM55" s="27">
        <f>IFERROR(IF(OR($B55=0,$CY55="Yes"),0,SUM(staff_students!G$40:G$43)/VLOOKUP('selections(hide)'!$A$4,'selections(hide)'!$D$18:$P$30,8,FALSE)),0)</f>
        <v>0</v>
      </c>
      <c r="CN55" s="27">
        <f>IFERROR(IF(OR($B55=0,$CY55="Yes"),0,SUM(staff_students!H$40:H$43)/VLOOKUP('selections(hide)'!$A$4,'selections(hide)'!$D$18:$P$30,8,FALSE)),0)</f>
        <v>0</v>
      </c>
      <c r="CO55" s="27">
        <f>IFERROR(IF(OR($B55=0,$CY55="Yes"),0,SUM(staff_students!I$40:I$43)/VLOOKUP('selections(hide)'!$A$4,'selections(hide)'!$D$18:$P$30,8,FALSE)),0)</f>
        <v>0</v>
      </c>
      <c r="CP55" s="27">
        <f>IFERROR(IF(OR($B55=0,$CY55="Yes"),0,SUM(staff_students!J$40:J$43)/VLOOKUP('selections(hide)'!$A$4,'selections(hide)'!$D$18:$P$30,8,FALSE)),0)</f>
        <v>0</v>
      </c>
      <c r="CQ55" s="27"/>
      <c r="CR55" s="27">
        <f t="shared" si="85"/>
        <v>0</v>
      </c>
      <c r="CS55" s="27">
        <f t="shared" si="100"/>
        <v>0</v>
      </c>
      <c r="CT55" s="27">
        <f t="shared" si="101"/>
        <v>0</v>
      </c>
      <c r="CU55" s="27">
        <f t="shared" si="102"/>
        <v>0</v>
      </c>
      <c r="CV55" s="27">
        <f t="shared" si="103"/>
        <v>0</v>
      </c>
      <c r="CW55" s="27">
        <f t="shared" si="104"/>
        <v>0</v>
      </c>
      <c r="CX55">
        <f>IF(modules!E55='selections(hide)'!$A$51,"Yes",IF(modules!E55&lt;&gt;0,"No",0))</f>
        <v>0</v>
      </c>
      <c r="CY55">
        <f>IF(modules!D55="optional","Yes",IF(modules!D55="main","No",0))</f>
        <v>0</v>
      </c>
      <c r="CZ55" t="str">
        <f t="shared" si="86"/>
        <v>OK</v>
      </c>
    </row>
    <row r="56" spans="1:104" x14ac:dyDescent="0.35">
      <c r="A56">
        <v>50</v>
      </c>
      <c r="B56">
        <f>modules!B56</f>
        <v>0</v>
      </c>
      <c r="C56">
        <f>modules!C56</f>
        <v>0</v>
      </c>
      <c r="E56" s="27">
        <f t="shared" si="105"/>
        <v>0</v>
      </c>
      <c r="F56" s="27">
        <f t="shared" si="106"/>
        <v>0</v>
      </c>
      <c r="G56" s="27">
        <f t="shared" si="107"/>
        <v>0</v>
      </c>
      <c r="H56" s="27">
        <f t="shared" si="108"/>
        <v>0</v>
      </c>
      <c r="I56" s="27">
        <f t="shared" si="109"/>
        <v>0</v>
      </c>
      <c r="J56" s="27">
        <f t="shared" si="110"/>
        <v>0</v>
      </c>
      <c r="L56" s="27">
        <f t="shared" si="111"/>
        <v>0</v>
      </c>
      <c r="M56" s="27">
        <f t="shared" si="112"/>
        <v>0</v>
      </c>
      <c r="N56" s="27">
        <f t="shared" si="113"/>
        <v>0</v>
      </c>
      <c r="O56" s="27">
        <f t="shared" si="114"/>
        <v>0</v>
      </c>
      <c r="P56" s="27">
        <f t="shared" si="115"/>
        <v>0</v>
      </c>
      <c r="Q56" s="27">
        <f t="shared" si="116"/>
        <v>0</v>
      </c>
      <c r="S56" s="27">
        <f t="shared" si="117"/>
        <v>0</v>
      </c>
      <c r="T56" s="27">
        <f t="shared" si="118"/>
        <v>0</v>
      </c>
      <c r="U56" s="27">
        <f t="shared" si="119"/>
        <v>0</v>
      </c>
      <c r="V56" s="27">
        <f t="shared" si="120"/>
        <v>0</v>
      </c>
      <c r="W56" s="27">
        <f t="shared" si="121"/>
        <v>0</v>
      </c>
      <c r="X56" s="27">
        <f t="shared" si="122"/>
        <v>0</v>
      </c>
      <c r="Z56" s="27">
        <f t="shared" si="123"/>
        <v>0</v>
      </c>
      <c r="AA56" s="27">
        <f t="shared" si="124"/>
        <v>0</v>
      </c>
      <c r="AB56" s="27">
        <f t="shared" si="125"/>
        <v>0</v>
      </c>
      <c r="AC56" s="27">
        <f t="shared" si="126"/>
        <v>0</v>
      </c>
      <c r="AD56" s="27">
        <f t="shared" si="127"/>
        <v>0</v>
      </c>
      <c r="AE56" s="27">
        <f t="shared" si="128"/>
        <v>0</v>
      </c>
      <c r="AG56" s="27">
        <f t="shared" si="129"/>
        <v>0</v>
      </c>
      <c r="AH56" s="27">
        <f t="shared" si="130"/>
        <v>0</v>
      </c>
      <c r="AI56" s="27">
        <f t="shared" si="131"/>
        <v>0</v>
      </c>
      <c r="AJ56" s="27">
        <f t="shared" si="132"/>
        <v>0</v>
      </c>
      <c r="AK56" s="27">
        <f t="shared" si="133"/>
        <v>0</v>
      </c>
      <c r="AL56" s="27">
        <f t="shared" si="134"/>
        <v>0</v>
      </c>
      <c r="AN56" s="27">
        <f t="shared" si="135"/>
        <v>0</v>
      </c>
      <c r="AO56" s="27">
        <f t="shared" si="136"/>
        <v>0</v>
      </c>
      <c r="AP56" s="27">
        <f t="shared" si="137"/>
        <v>0</v>
      </c>
      <c r="AQ56" s="27">
        <f t="shared" si="138"/>
        <v>0</v>
      </c>
      <c r="AR56" s="27">
        <f t="shared" si="139"/>
        <v>0</v>
      </c>
      <c r="AS56" s="27">
        <f t="shared" si="140"/>
        <v>0</v>
      </c>
      <c r="AT56" s="31"/>
      <c r="AU56" s="31">
        <f t="shared" si="141"/>
        <v>0</v>
      </c>
      <c r="AV56" s="31">
        <f t="shared" si="142"/>
        <v>0</v>
      </c>
      <c r="AW56" s="31">
        <f t="shared" si="143"/>
        <v>0</v>
      </c>
      <c r="AX56" s="31">
        <f t="shared" si="144"/>
        <v>0</v>
      </c>
      <c r="AY56" s="31">
        <f t="shared" si="145"/>
        <v>0</v>
      </c>
      <c r="AZ56" s="31">
        <f t="shared" si="146"/>
        <v>0</v>
      </c>
      <c r="BA56" s="31"/>
      <c r="BB56" s="31">
        <f t="shared" si="147"/>
        <v>0</v>
      </c>
      <c r="BC56" s="31">
        <f t="shared" si="148"/>
        <v>0</v>
      </c>
      <c r="BD56" s="31">
        <f t="shared" si="149"/>
        <v>0</v>
      </c>
      <c r="BE56" s="31">
        <f t="shared" si="150"/>
        <v>0</v>
      </c>
      <c r="BF56" s="31">
        <f t="shared" si="151"/>
        <v>0</v>
      </c>
      <c r="BG56" s="31">
        <f t="shared" si="152"/>
        <v>0</v>
      </c>
      <c r="BH56" s="31"/>
      <c r="BI56" s="31">
        <f t="shared" si="153"/>
        <v>0</v>
      </c>
      <c r="BJ56" s="31">
        <f t="shared" si="154"/>
        <v>0</v>
      </c>
      <c r="BK56" s="31">
        <f t="shared" si="155"/>
        <v>0</v>
      </c>
      <c r="BL56" s="31">
        <f t="shared" si="156"/>
        <v>0</v>
      </c>
      <c r="BM56" s="31">
        <f t="shared" si="157"/>
        <v>0</v>
      </c>
      <c r="BN56" s="31">
        <f t="shared" si="158"/>
        <v>0</v>
      </c>
      <c r="BO56" s="31"/>
      <c r="BP56" s="31">
        <f t="shared" si="159"/>
        <v>0</v>
      </c>
      <c r="BQ56" s="31">
        <f t="shared" si="160"/>
        <v>0</v>
      </c>
      <c r="BR56" s="31">
        <f t="shared" si="161"/>
        <v>0</v>
      </c>
      <c r="BS56" s="31">
        <f t="shared" si="162"/>
        <v>0</v>
      </c>
      <c r="BT56" s="31">
        <f t="shared" si="163"/>
        <v>0</v>
      </c>
      <c r="BU56" s="31">
        <f t="shared" si="164"/>
        <v>0</v>
      </c>
      <c r="BV56" s="31"/>
      <c r="BW56" s="31">
        <f t="shared" si="165"/>
        <v>0</v>
      </c>
      <c r="BX56" s="31">
        <f t="shared" si="166"/>
        <v>0</v>
      </c>
      <c r="BY56" s="31">
        <f t="shared" si="167"/>
        <v>0</v>
      </c>
      <c r="BZ56" s="31">
        <f t="shared" si="168"/>
        <v>0</v>
      </c>
      <c r="CA56" s="31">
        <f t="shared" si="169"/>
        <v>0</v>
      </c>
      <c r="CB56" s="31">
        <f t="shared" si="170"/>
        <v>0</v>
      </c>
      <c r="CC56" s="31"/>
      <c r="CD56" s="31">
        <f t="shared" si="171"/>
        <v>0</v>
      </c>
      <c r="CE56" s="31">
        <f t="shared" si="172"/>
        <v>0</v>
      </c>
      <c r="CF56" s="31">
        <f t="shared" si="173"/>
        <v>0</v>
      </c>
      <c r="CG56" s="31">
        <f t="shared" si="174"/>
        <v>0</v>
      </c>
      <c r="CH56" s="31">
        <f t="shared" si="175"/>
        <v>0</v>
      </c>
      <c r="CI56" s="31">
        <f t="shared" si="176"/>
        <v>0</v>
      </c>
      <c r="CK56" s="27">
        <f>IFERROR(IF(OR($B56=0,$CY56="Yes"),0,SUM(staff_students!E$40:E$43)/VLOOKUP('selections(hide)'!$A$4,'selections(hide)'!$D$18:$P$30,8,FALSE)),0)</f>
        <v>0</v>
      </c>
      <c r="CL56" s="27">
        <f>IFERROR(IF(OR($B56=0,$CY56="Yes"),0,SUM(staff_students!F$40:F$43)/VLOOKUP('selections(hide)'!$A$4,'selections(hide)'!$D$18:$P$30,8,FALSE)),0)</f>
        <v>0</v>
      </c>
      <c r="CM56" s="27">
        <f>IFERROR(IF(OR($B56=0,$CY56="Yes"),0,SUM(staff_students!G$40:G$43)/VLOOKUP('selections(hide)'!$A$4,'selections(hide)'!$D$18:$P$30,8,FALSE)),0)</f>
        <v>0</v>
      </c>
      <c r="CN56" s="27">
        <f>IFERROR(IF(OR($B56=0,$CY56="Yes"),0,SUM(staff_students!H$40:H$43)/VLOOKUP('selections(hide)'!$A$4,'selections(hide)'!$D$18:$P$30,8,FALSE)),0)</f>
        <v>0</v>
      </c>
      <c r="CO56" s="27">
        <f>IFERROR(IF(OR($B56=0,$CY56="Yes"),0,SUM(staff_students!I$40:I$43)/VLOOKUP('selections(hide)'!$A$4,'selections(hide)'!$D$18:$P$30,8,FALSE)),0)</f>
        <v>0</v>
      </c>
      <c r="CP56" s="27">
        <f>IFERROR(IF(OR($B56=0,$CY56="Yes"),0,SUM(staff_students!J$40:J$43)/VLOOKUP('selections(hide)'!$A$4,'selections(hide)'!$D$18:$P$30,8,FALSE)),0)</f>
        <v>0</v>
      </c>
      <c r="CQ56" s="27"/>
      <c r="CR56" s="27">
        <f t="shared" si="85"/>
        <v>0</v>
      </c>
      <c r="CS56" s="27">
        <f t="shared" si="100"/>
        <v>0</v>
      </c>
      <c r="CT56" s="27">
        <f t="shared" si="101"/>
        <v>0</v>
      </c>
      <c r="CU56" s="27">
        <f t="shared" si="102"/>
        <v>0</v>
      </c>
      <c r="CV56" s="27">
        <f t="shared" si="103"/>
        <v>0</v>
      </c>
      <c r="CW56" s="27">
        <f t="shared" si="104"/>
        <v>0</v>
      </c>
      <c r="CX56">
        <f>IF(modules!E56='selections(hide)'!$A$51,"Yes",IF(modules!E56&lt;&gt;0,"No",0))</f>
        <v>0</v>
      </c>
      <c r="CY56">
        <f>IF(modules!D56="optional","Yes",IF(modules!D56="main","No",0))</f>
        <v>0</v>
      </c>
      <c r="CZ56" t="str">
        <f t="shared" si="86"/>
        <v>OK</v>
      </c>
    </row>
    <row r="57" spans="1:104" x14ac:dyDescent="0.35">
      <c r="A57">
        <v>51</v>
      </c>
      <c r="B57">
        <f>modules!B57</f>
        <v>0</v>
      </c>
      <c r="C57">
        <f>modules!C57</f>
        <v>0</v>
      </c>
      <c r="E57" s="27">
        <f t="shared" si="105"/>
        <v>0</v>
      </c>
      <c r="F57" s="27">
        <f t="shared" si="106"/>
        <v>0</v>
      </c>
      <c r="G57" s="27">
        <f t="shared" si="107"/>
        <v>0</v>
      </c>
      <c r="H57" s="27">
        <f t="shared" si="108"/>
        <v>0</v>
      </c>
      <c r="I57" s="27">
        <f t="shared" si="109"/>
        <v>0</v>
      </c>
      <c r="J57" s="27">
        <f t="shared" si="110"/>
        <v>0</v>
      </c>
      <c r="L57" s="27">
        <f t="shared" si="111"/>
        <v>0</v>
      </c>
      <c r="M57" s="27">
        <f t="shared" si="112"/>
        <v>0</v>
      </c>
      <c r="N57" s="27">
        <f t="shared" si="113"/>
        <v>0</v>
      </c>
      <c r="O57" s="27">
        <f t="shared" si="114"/>
        <v>0</v>
      </c>
      <c r="P57" s="27">
        <f t="shared" si="115"/>
        <v>0</v>
      </c>
      <c r="Q57" s="27">
        <f t="shared" si="116"/>
        <v>0</v>
      </c>
      <c r="S57" s="27">
        <f t="shared" si="117"/>
        <v>0</v>
      </c>
      <c r="T57" s="27">
        <f t="shared" si="118"/>
        <v>0</v>
      </c>
      <c r="U57" s="27">
        <f t="shared" si="119"/>
        <v>0</v>
      </c>
      <c r="V57" s="27">
        <f t="shared" si="120"/>
        <v>0</v>
      </c>
      <c r="W57" s="27">
        <f t="shared" si="121"/>
        <v>0</v>
      </c>
      <c r="X57" s="27">
        <f t="shared" si="122"/>
        <v>0</v>
      </c>
      <c r="Z57" s="27">
        <f t="shared" si="123"/>
        <v>0</v>
      </c>
      <c r="AA57" s="27">
        <f t="shared" si="124"/>
        <v>0</v>
      </c>
      <c r="AB57" s="27">
        <f t="shared" si="125"/>
        <v>0</v>
      </c>
      <c r="AC57" s="27">
        <f t="shared" si="126"/>
        <v>0</v>
      </c>
      <c r="AD57" s="27">
        <f t="shared" si="127"/>
        <v>0</v>
      </c>
      <c r="AE57" s="27">
        <f t="shared" si="128"/>
        <v>0</v>
      </c>
      <c r="AG57" s="27">
        <f t="shared" si="129"/>
        <v>0</v>
      </c>
      <c r="AH57" s="27">
        <f t="shared" si="130"/>
        <v>0</v>
      </c>
      <c r="AI57" s="27">
        <f t="shared" si="131"/>
        <v>0</v>
      </c>
      <c r="AJ57" s="27">
        <f t="shared" si="132"/>
        <v>0</v>
      </c>
      <c r="AK57" s="27">
        <f t="shared" si="133"/>
        <v>0</v>
      </c>
      <c r="AL57" s="27">
        <f t="shared" si="134"/>
        <v>0</v>
      </c>
      <c r="AN57" s="27">
        <f t="shared" si="135"/>
        <v>0</v>
      </c>
      <c r="AO57" s="27">
        <f t="shared" si="136"/>
        <v>0</v>
      </c>
      <c r="AP57" s="27">
        <f t="shared" si="137"/>
        <v>0</v>
      </c>
      <c r="AQ57" s="27">
        <f t="shared" si="138"/>
        <v>0</v>
      </c>
      <c r="AR57" s="27">
        <f t="shared" si="139"/>
        <v>0</v>
      </c>
      <c r="AS57" s="27">
        <f t="shared" si="140"/>
        <v>0</v>
      </c>
      <c r="AT57" s="31"/>
      <c r="AU57" s="31">
        <f t="shared" si="141"/>
        <v>0</v>
      </c>
      <c r="AV57" s="31">
        <f t="shared" si="142"/>
        <v>0</v>
      </c>
      <c r="AW57" s="31">
        <f t="shared" si="143"/>
        <v>0</v>
      </c>
      <c r="AX57" s="31">
        <f t="shared" si="144"/>
        <v>0</v>
      </c>
      <c r="AY57" s="31">
        <f t="shared" si="145"/>
        <v>0</v>
      </c>
      <c r="AZ57" s="31">
        <f t="shared" si="146"/>
        <v>0</v>
      </c>
      <c r="BA57" s="31"/>
      <c r="BB57" s="31">
        <f t="shared" si="147"/>
        <v>0</v>
      </c>
      <c r="BC57" s="31">
        <f t="shared" si="148"/>
        <v>0</v>
      </c>
      <c r="BD57" s="31">
        <f t="shared" si="149"/>
        <v>0</v>
      </c>
      <c r="BE57" s="31">
        <f t="shared" si="150"/>
        <v>0</v>
      </c>
      <c r="BF57" s="31">
        <f t="shared" si="151"/>
        <v>0</v>
      </c>
      <c r="BG57" s="31">
        <f t="shared" si="152"/>
        <v>0</v>
      </c>
      <c r="BH57" s="31"/>
      <c r="BI57" s="31">
        <f t="shared" si="153"/>
        <v>0</v>
      </c>
      <c r="BJ57" s="31">
        <f t="shared" si="154"/>
        <v>0</v>
      </c>
      <c r="BK57" s="31">
        <f t="shared" si="155"/>
        <v>0</v>
      </c>
      <c r="BL57" s="31">
        <f t="shared" si="156"/>
        <v>0</v>
      </c>
      <c r="BM57" s="31">
        <f t="shared" si="157"/>
        <v>0</v>
      </c>
      <c r="BN57" s="31">
        <f t="shared" si="158"/>
        <v>0</v>
      </c>
      <c r="BO57" s="31"/>
      <c r="BP57" s="31">
        <f t="shared" si="159"/>
        <v>0</v>
      </c>
      <c r="BQ57" s="31">
        <f t="shared" si="160"/>
        <v>0</v>
      </c>
      <c r="BR57" s="31">
        <f t="shared" si="161"/>
        <v>0</v>
      </c>
      <c r="BS57" s="31">
        <f t="shared" si="162"/>
        <v>0</v>
      </c>
      <c r="BT57" s="31">
        <f t="shared" si="163"/>
        <v>0</v>
      </c>
      <c r="BU57" s="31">
        <f t="shared" si="164"/>
        <v>0</v>
      </c>
      <c r="BV57" s="31"/>
      <c r="BW57" s="31">
        <f t="shared" si="165"/>
        <v>0</v>
      </c>
      <c r="BX57" s="31">
        <f t="shared" si="166"/>
        <v>0</v>
      </c>
      <c r="BY57" s="31">
        <f t="shared" si="167"/>
        <v>0</v>
      </c>
      <c r="BZ57" s="31">
        <f t="shared" si="168"/>
        <v>0</v>
      </c>
      <c r="CA57" s="31">
        <f t="shared" si="169"/>
        <v>0</v>
      </c>
      <c r="CB57" s="31">
        <f t="shared" si="170"/>
        <v>0</v>
      </c>
      <c r="CC57" s="31"/>
      <c r="CD57" s="31">
        <f t="shared" si="171"/>
        <v>0</v>
      </c>
      <c r="CE57" s="31">
        <f t="shared" si="172"/>
        <v>0</v>
      </c>
      <c r="CF57" s="31">
        <f t="shared" si="173"/>
        <v>0</v>
      </c>
      <c r="CG57" s="31">
        <f t="shared" si="174"/>
        <v>0</v>
      </c>
      <c r="CH57" s="31">
        <f t="shared" si="175"/>
        <v>0</v>
      </c>
      <c r="CI57" s="31">
        <f t="shared" si="176"/>
        <v>0</v>
      </c>
      <c r="CK57" s="27">
        <f>IFERROR(IF(OR($B57=0,$CY57="Yes"),0,SUM(staff_students!E$40:E$43)/VLOOKUP('selections(hide)'!$A$4,'selections(hide)'!$D$18:$P$30,8,FALSE)),0)</f>
        <v>0</v>
      </c>
      <c r="CL57" s="27">
        <f>IFERROR(IF(OR($B57=0,$CY57="Yes"),0,SUM(staff_students!F$40:F$43)/VLOOKUP('selections(hide)'!$A$4,'selections(hide)'!$D$18:$P$30,8,FALSE)),0)</f>
        <v>0</v>
      </c>
      <c r="CM57" s="27">
        <f>IFERROR(IF(OR($B57=0,$CY57="Yes"),0,SUM(staff_students!G$40:G$43)/VLOOKUP('selections(hide)'!$A$4,'selections(hide)'!$D$18:$P$30,8,FALSE)),0)</f>
        <v>0</v>
      </c>
      <c r="CN57" s="27">
        <f>IFERROR(IF(OR($B57=0,$CY57="Yes"),0,SUM(staff_students!H$40:H$43)/VLOOKUP('selections(hide)'!$A$4,'selections(hide)'!$D$18:$P$30,8,FALSE)),0)</f>
        <v>0</v>
      </c>
      <c r="CO57" s="27">
        <f>IFERROR(IF(OR($B57=0,$CY57="Yes"),0,SUM(staff_students!I$40:I$43)/VLOOKUP('selections(hide)'!$A$4,'selections(hide)'!$D$18:$P$30,8,FALSE)),0)</f>
        <v>0</v>
      </c>
      <c r="CP57" s="27">
        <f>IFERROR(IF(OR($B57=0,$CY57="Yes"),0,SUM(staff_students!J$40:J$43)/VLOOKUP('selections(hide)'!$A$4,'selections(hide)'!$D$18:$P$30,8,FALSE)),0)</f>
        <v>0</v>
      </c>
      <c r="CQ57" s="27"/>
      <c r="CR57" s="27">
        <f t="shared" si="85"/>
        <v>0</v>
      </c>
      <c r="CS57" s="27">
        <f t="shared" si="100"/>
        <v>0</v>
      </c>
      <c r="CT57" s="27">
        <f t="shared" si="101"/>
        <v>0</v>
      </c>
      <c r="CU57" s="27">
        <f t="shared" si="102"/>
        <v>0</v>
      </c>
      <c r="CV57" s="27">
        <f t="shared" si="103"/>
        <v>0</v>
      </c>
      <c r="CW57" s="27">
        <f t="shared" si="104"/>
        <v>0</v>
      </c>
      <c r="CX57">
        <f>IF(modules!E57='selections(hide)'!$A$51,"Yes",IF(modules!E57&lt;&gt;0,"No",0))</f>
        <v>0</v>
      </c>
      <c r="CY57">
        <f>IF(modules!D57="optional","Yes",IF(modules!D57="main","No",0))</f>
        <v>0</v>
      </c>
      <c r="CZ57" t="str">
        <f t="shared" si="86"/>
        <v>OK</v>
      </c>
    </row>
    <row r="58" spans="1:104" x14ac:dyDescent="0.35">
      <c r="A58">
        <v>52</v>
      </c>
      <c r="B58">
        <f>modules!B58</f>
        <v>0</v>
      </c>
      <c r="C58">
        <f>modules!C58</f>
        <v>0</v>
      </c>
      <c r="E58" s="27">
        <f t="shared" si="105"/>
        <v>0</v>
      </c>
      <c r="F58" s="27">
        <f t="shared" si="106"/>
        <v>0</v>
      </c>
      <c r="G58" s="27">
        <f t="shared" si="107"/>
        <v>0</v>
      </c>
      <c r="H58" s="27">
        <f t="shared" si="108"/>
        <v>0</v>
      </c>
      <c r="I58" s="27">
        <f t="shared" si="109"/>
        <v>0</v>
      </c>
      <c r="J58" s="27">
        <f t="shared" si="110"/>
        <v>0</v>
      </c>
      <c r="L58" s="27">
        <f t="shared" si="111"/>
        <v>0</v>
      </c>
      <c r="M58" s="27">
        <f t="shared" si="112"/>
        <v>0</v>
      </c>
      <c r="N58" s="27">
        <f t="shared" si="113"/>
        <v>0</v>
      </c>
      <c r="O58" s="27">
        <f t="shared" si="114"/>
        <v>0</v>
      </c>
      <c r="P58" s="27">
        <f t="shared" si="115"/>
        <v>0</v>
      </c>
      <c r="Q58" s="27">
        <f t="shared" si="116"/>
        <v>0</v>
      </c>
      <c r="S58" s="27">
        <f t="shared" si="117"/>
        <v>0</v>
      </c>
      <c r="T58" s="27">
        <f t="shared" si="118"/>
        <v>0</v>
      </c>
      <c r="U58" s="27">
        <f t="shared" si="119"/>
        <v>0</v>
      </c>
      <c r="V58" s="27">
        <f t="shared" si="120"/>
        <v>0</v>
      </c>
      <c r="W58" s="27">
        <f t="shared" si="121"/>
        <v>0</v>
      </c>
      <c r="X58" s="27">
        <f t="shared" si="122"/>
        <v>0</v>
      </c>
      <c r="Z58" s="27">
        <f t="shared" si="123"/>
        <v>0</v>
      </c>
      <c r="AA58" s="27">
        <f t="shared" si="124"/>
        <v>0</v>
      </c>
      <c r="AB58" s="27">
        <f t="shared" si="125"/>
        <v>0</v>
      </c>
      <c r="AC58" s="27">
        <f t="shared" si="126"/>
        <v>0</v>
      </c>
      <c r="AD58" s="27">
        <f t="shared" si="127"/>
        <v>0</v>
      </c>
      <c r="AE58" s="27">
        <f t="shared" si="128"/>
        <v>0</v>
      </c>
      <c r="AG58" s="27">
        <f t="shared" si="129"/>
        <v>0</v>
      </c>
      <c r="AH58" s="27">
        <f t="shared" si="130"/>
        <v>0</v>
      </c>
      <c r="AI58" s="27">
        <f t="shared" si="131"/>
        <v>0</v>
      </c>
      <c r="AJ58" s="27">
        <f t="shared" si="132"/>
        <v>0</v>
      </c>
      <c r="AK58" s="27">
        <f t="shared" si="133"/>
        <v>0</v>
      </c>
      <c r="AL58" s="27">
        <f t="shared" si="134"/>
        <v>0</v>
      </c>
      <c r="AN58" s="27">
        <f t="shared" si="135"/>
        <v>0</v>
      </c>
      <c r="AO58" s="27">
        <f t="shared" si="136"/>
        <v>0</v>
      </c>
      <c r="AP58" s="27">
        <f t="shared" si="137"/>
        <v>0</v>
      </c>
      <c r="AQ58" s="27">
        <f t="shared" si="138"/>
        <v>0</v>
      </c>
      <c r="AR58" s="27">
        <f t="shared" si="139"/>
        <v>0</v>
      </c>
      <c r="AS58" s="27">
        <f t="shared" si="140"/>
        <v>0</v>
      </c>
      <c r="AT58" s="31"/>
      <c r="AU58" s="31">
        <f t="shared" si="141"/>
        <v>0</v>
      </c>
      <c r="AV58" s="31">
        <f t="shared" si="142"/>
        <v>0</v>
      </c>
      <c r="AW58" s="31">
        <f t="shared" si="143"/>
        <v>0</v>
      </c>
      <c r="AX58" s="31">
        <f t="shared" si="144"/>
        <v>0</v>
      </c>
      <c r="AY58" s="31">
        <f t="shared" si="145"/>
        <v>0</v>
      </c>
      <c r="AZ58" s="31">
        <f t="shared" si="146"/>
        <v>0</v>
      </c>
      <c r="BA58" s="31"/>
      <c r="BB58" s="31">
        <f t="shared" si="147"/>
        <v>0</v>
      </c>
      <c r="BC58" s="31">
        <f t="shared" si="148"/>
        <v>0</v>
      </c>
      <c r="BD58" s="31">
        <f t="shared" si="149"/>
        <v>0</v>
      </c>
      <c r="BE58" s="31">
        <f t="shared" si="150"/>
        <v>0</v>
      </c>
      <c r="BF58" s="31">
        <f t="shared" si="151"/>
        <v>0</v>
      </c>
      <c r="BG58" s="31">
        <f t="shared" si="152"/>
        <v>0</v>
      </c>
      <c r="BH58" s="31"/>
      <c r="BI58" s="31">
        <f t="shared" si="153"/>
        <v>0</v>
      </c>
      <c r="BJ58" s="31">
        <f t="shared" si="154"/>
        <v>0</v>
      </c>
      <c r="BK58" s="31">
        <f t="shared" si="155"/>
        <v>0</v>
      </c>
      <c r="BL58" s="31">
        <f t="shared" si="156"/>
        <v>0</v>
      </c>
      <c r="BM58" s="31">
        <f t="shared" si="157"/>
        <v>0</v>
      </c>
      <c r="BN58" s="31">
        <f t="shared" si="158"/>
        <v>0</v>
      </c>
      <c r="BO58" s="31"/>
      <c r="BP58" s="31">
        <f t="shared" si="159"/>
        <v>0</v>
      </c>
      <c r="BQ58" s="31">
        <f t="shared" si="160"/>
        <v>0</v>
      </c>
      <c r="BR58" s="31">
        <f t="shared" si="161"/>
        <v>0</v>
      </c>
      <c r="BS58" s="31">
        <f t="shared" si="162"/>
        <v>0</v>
      </c>
      <c r="BT58" s="31">
        <f t="shared" si="163"/>
        <v>0</v>
      </c>
      <c r="BU58" s="31">
        <f t="shared" si="164"/>
        <v>0</v>
      </c>
      <c r="BV58" s="31"/>
      <c r="BW58" s="31">
        <f t="shared" si="165"/>
        <v>0</v>
      </c>
      <c r="BX58" s="31">
        <f t="shared" si="166"/>
        <v>0</v>
      </c>
      <c r="BY58" s="31">
        <f t="shared" si="167"/>
        <v>0</v>
      </c>
      <c r="BZ58" s="31">
        <f t="shared" si="168"/>
        <v>0</v>
      </c>
      <c r="CA58" s="31">
        <f t="shared" si="169"/>
        <v>0</v>
      </c>
      <c r="CB58" s="31">
        <f t="shared" si="170"/>
        <v>0</v>
      </c>
      <c r="CC58" s="31"/>
      <c r="CD58" s="31">
        <f t="shared" si="171"/>
        <v>0</v>
      </c>
      <c r="CE58" s="31">
        <f t="shared" si="172"/>
        <v>0</v>
      </c>
      <c r="CF58" s="31">
        <f t="shared" si="173"/>
        <v>0</v>
      </c>
      <c r="CG58" s="31">
        <f t="shared" si="174"/>
        <v>0</v>
      </c>
      <c r="CH58" s="31">
        <f t="shared" si="175"/>
        <v>0</v>
      </c>
      <c r="CI58" s="31">
        <f t="shared" si="176"/>
        <v>0</v>
      </c>
      <c r="CK58" s="27">
        <f>IFERROR(IF(OR($B58=0,$CY58="Yes"),0,SUM(staff_students!E$40:E$43)/VLOOKUP('selections(hide)'!$A$4,'selections(hide)'!$D$18:$P$30,8,FALSE)),0)</f>
        <v>0</v>
      </c>
      <c r="CL58" s="27">
        <f>IFERROR(IF(OR($B58=0,$CY58="Yes"),0,SUM(staff_students!F$40:F$43)/VLOOKUP('selections(hide)'!$A$4,'selections(hide)'!$D$18:$P$30,8,FALSE)),0)</f>
        <v>0</v>
      </c>
      <c r="CM58" s="27">
        <f>IFERROR(IF(OR($B58=0,$CY58="Yes"),0,SUM(staff_students!G$40:G$43)/VLOOKUP('selections(hide)'!$A$4,'selections(hide)'!$D$18:$P$30,8,FALSE)),0)</f>
        <v>0</v>
      </c>
      <c r="CN58" s="27">
        <f>IFERROR(IF(OR($B58=0,$CY58="Yes"),0,SUM(staff_students!H$40:H$43)/VLOOKUP('selections(hide)'!$A$4,'selections(hide)'!$D$18:$P$30,8,FALSE)),0)</f>
        <v>0</v>
      </c>
      <c r="CO58" s="27">
        <f>IFERROR(IF(OR($B58=0,$CY58="Yes"),0,SUM(staff_students!I$40:I$43)/VLOOKUP('selections(hide)'!$A$4,'selections(hide)'!$D$18:$P$30,8,FALSE)),0)</f>
        <v>0</v>
      </c>
      <c r="CP58" s="27">
        <f>IFERROR(IF(OR($B58=0,$CY58="Yes"),0,SUM(staff_students!J$40:J$43)/VLOOKUP('selections(hide)'!$A$4,'selections(hide)'!$D$18:$P$30,8,FALSE)),0)</f>
        <v>0</v>
      </c>
      <c r="CQ58" s="27"/>
      <c r="CR58" s="27">
        <f t="shared" si="85"/>
        <v>0</v>
      </c>
      <c r="CS58" s="27">
        <f t="shared" si="100"/>
        <v>0</v>
      </c>
      <c r="CT58" s="27">
        <f t="shared" si="101"/>
        <v>0</v>
      </c>
      <c r="CU58" s="27">
        <f t="shared" si="102"/>
        <v>0</v>
      </c>
      <c r="CV58" s="27">
        <f t="shared" si="103"/>
        <v>0</v>
      </c>
      <c r="CW58" s="27">
        <f t="shared" si="104"/>
        <v>0</v>
      </c>
      <c r="CX58">
        <f>IF(modules!E58='selections(hide)'!$A$51,"Yes",IF(modules!E58&lt;&gt;0,"No",0))</f>
        <v>0</v>
      </c>
      <c r="CY58">
        <f>IF(modules!D58="optional","Yes",IF(modules!D58="main","No",0))</f>
        <v>0</v>
      </c>
      <c r="CZ58" t="str">
        <f t="shared" si="86"/>
        <v>OK</v>
      </c>
    </row>
    <row r="59" spans="1:104" x14ac:dyDescent="0.35">
      <c r="A59">
        <v>53</v>
      </c>
      <c r="B59">
        <f>modules!B59</f>
        <v>0</v>
      </c>
      <c r="C59">
        <f>modules!C59</f>
        <v>0</v>
      </c>
      <c r="E59" s="27">
        <f t="shared" si="105"/>
        <v>0</v>
      </c>
      <c r="F59" s="27">
        <f t="shared" si="106"/>
        <v>0</v>
      </c>
      <c r="G59" s="27">
        <f t="shared" si="107"/>
        <v>0</v>
      </c>
      <c r="H59" s="27">
        <f t="shared" si="108"/>
        <v>0</v>
      </c>
      <c r="I59" s="27">
        <f t="shared" si="109"/>
        <v>0</v>
      </c>
      <c r="J59" s="27">
        <f t="shared" si="110"/>
        <v>0</v>
      </c>
      <c r="L59" s="27">
        <f t="shared" si="111"/>
        <v>0</v>
      </c>
      <c r="M59" s="27">
        <f t="shared" si="112"/>
        <v>0</v>
      </c>
      <c r="N59" s="27">
        <f t="shared" si="113"/>
        <v>0</v>
      </c>
      <c r="O59" s="27">
        <f t="shared" si="114"/>
        <v>0</v>
      </c>
      <c r="P59" s="27">
        <f t="shared" si="115"/>
        <v>0</v>
      </c>
      <c r="Q59" s="27">
        <f t="shared" si="116"/>
        <v>0</v>
      </c>
      <c r="S59" s="27">
        <f t="shared" si="117"/>
        <v>0</v>
      </c>
      <c r="T59" s="27">
        <f t="shared" si="118"/>
        <v>0</v>
      </c>
      <c r="U59" s="27">
        <f t="shared" si="119"/>
        <v>0</v>
      </c>
      <c r="V59" s="27">
        <f t="shared" si="120"/>
        <v>0</v>
      </c>
      <c r="W59" s="27">
        <f t="shared" si="121"/>
        <v>0</v>
      </c>
      <c r="X59" s="27">
        <f t="shared" si="122"/>
        <v>0</v>
      </c>
      <c r="Z59" s="27">
        <f t="shared" si="123"/>
        <v>0</v>
      </c>
      <c r="AA59" s="27">
        <f t="shared" si="124"/>
        <v>0</v>
      </c>
      <c r="AB59" s="27">
        <f t="shared" si="125"/>
        <v>0</v>
      </c>
      <c r="AC59" s="27">
        <f t="shared" si="126"/>
        <v>0</v>
      </c>
      <c r="AD59" s="27">
        <f t="shared" si="127"/>
        <v>0</v>
      </c>
      <c r="AE59" s="27">
        <f t="shared" si="128"/>
        <v>0</v>
      </c>
      <c r="AG59" s="27">
        <f t="shared" si="129"/>
        <v>0</v>
      </c>
      <c r="AH59" s="27">
        <f t="shared" si="130"/>
        <v>0</v>
      </c>
      <c r="AI59" s="27">
        <f t="shared" si="131"/>
        <v>0</v>
      </c>
      <c r="AJ59" s="27">
        <f t="shared" si="132"/>
        <v>0</v>
      </c>
      <c r="AK59" s="27">
        <f t="shared" si="133"/>
        <v>0</v>
      </c>
      <c r="AL59" s="27">
        <f t="shared" si="134"/>
        <v>0</v>
      </c>
      <c r="AN59" s="27">
        <f t="shared" si="135"/>
        <v>0</v>
      </c>
      <c r="AO59" s="27">
        <f t="shared" si="136"/>
        <v>0</v>
      </c>
      <c r="AP59" s="27">
        <f t="shared" si="137"/>
        <v>0</v>
      </c>
      <c r="AQ59" s="27">
        <f t="shared" si="138"/>
        <v>0</v>
      </c>
      <c r="AR59" s="27">
        <f t="shared" si="139"/>
        <v>0</v>
      </c>
      <c r="AS59" s="27">
        <f t="shared" si="140"/>
        <v>0</v>
      </c>
      <c r="AT59" s="31"/>
      <c r="AU59" s="31">
        <f t="shared" si="141"/>
        <v>0</v>
      </c>
      <c r="AV59" s="31">
        <f t="shared" si="142"/>
        <v>0</v>
      </c>
      <c r="AW59" s="31">
        <f t="shared" si="143"/>
        <v>0</v>
      </c>
      <c r="AX59" s="31">
        <f t="shared" si="144"/>
        <v>0</v>
      </c>
      <c r="AY59" s="31">
        <f t="shared" si="145"/>
        <v>0</v>
      </c>
      <c r="AZ59" s="31">
        <f t="shared" si="146"/>
        <v>0</v>
      </c>
      <c r="BA59" s="31"/>
      <c r="BB59" s="31">
        <f t="shared" si="147"/>
        <v>0</v>
      </c>
      <c r="BC59" s="31">
        <f t="shared" si="148"/>
        <v>0</v>
      </c>
      <c r="BD59" s="31">
        <f t="shared" si="149"/>
        <v>0</v>
      </c>
      <c r="BE59" s="31">
        <f t="shared" si="150"/>
        <v>0</v>
      </c>
      <c r="BF59" s="31">
        <f t="shared" si="151"/>
        <v>0</v>
      </c>
      <c r="BG59" s="31">
        <f t="shared" si="152"/>
        <v>0</v>
      </c>
      <c r="BH59" s="31"/>
      <c r="BI59" s="31">
        <f t="shared" si="153"/>
        <v>0</v>
      </c>
      <c r="BJ59" s="31">
        <f t="shared" si="154"/>
        <v>0</v>
      </c>
      <c r="BK59" s="31">
        <f t="shared" si="155"/>
        <v>0</v>
      </c>
      <c r="BL59" s="31">
        <f t="shared" si="156"/>
        <v>0</v>
      </c>
      <c r="BM59" s="31">
        <f t="shared" si="157"/>
        <v>0</v>
      </c>
      <c r="BN59" s="31">
        <f t="shared" si="158"/>
        <v>0</v>
      </c>
      <c r="BO59" s="31"/>
      <c r="BP59" s="31">
        <f t="shared" si="159"/>
        <v>0</v>
      </c>
      <c r="BQ59" s="31">
        <f t="shared" si="160"/>
        <v>0</v>
      </c>
      <c r="BR59" s="31">
        <f t="shared" si="161"/>
        <v>0</v>
      </c>
      <c r="BS59" s="31">
        <f t="shared" si="162"/>
        <v>0</v>
      </c>
      <c r="BT59" s="31">
        <f t="shared" si="163"/>
        <v>0</v>
      </c>
      <c r="BU59" s="31">
        <f t="shared" si="164"/>
        <v>0</v>
      </c>
      <c r="BV59" s="31"/>
      <c r="BW59" s="31">
        <f t="shared" si="165"/>
        <v>0</v>
      </c>
      <c r="BX59" s="31">
        <f t="shared" si="166"/>
        <v>0</v>
      </c>
      <c r="BY59" s="31">
        <f t="shared" si="167"/>
        <v>0</v>
      </c>
      <c r="BZ59" s="31">
        <f t="shared" si="168"/>
        <v>0</v>
      </c>
      <c r="CA59" s="31">
        <f t="shared" si="169"/>
        <v>0</v>
      </c>
      <c r="CB59" s="31">
        <f t="shared" si="170"/>
        <v>0</v>
      </c>
      <c r="CC59" s="31"/>
      <c r="CD59" s="31">
        <f t="shared" si="171"/>
        <v>0</v>
      </c>
      <c r="CE59" s="31">
        <f t="shared" si="172"/>
        <v>0</v>
      </c>
      <c r="CF59" s="31">
        <f t="shared" si="173"/>
        <v>0</v>
      </c>
      <c r="CG59" s="31">
        <f t="shared" si="174"/>
        <v>0</v>
      </c>
      <c r="CH59" s="31">
        <f t="shared" si="175"/>
        <v>0</v>
      </c>
      <c r="CI59" s="31">
        <f t="shared" si="176"/>
        <v>0</v>
      </c>
      <c r="CK59" s="27">
        <f>IFERROR(IF(OR($B59=0,$CY59="Yes"),0,SUM(staff_students!E$40:E$43)/VLOOKUP('selections(hide)'!$A$4,'selections(hide)'!$D$18:$P$30,8,FALSE)),0)</f>
        <v>0</v>
      </c>
      <c r="CL59" s="27">
        <f>IFERROR(IF(OR($B59=0,$CY59="Yes"),0,SUM(staff_students!F$40:F$43)/VLOOKUP('selections(hide)'!$A$4,'selections(hide)'!$D$18:$P$30,8,FALSE)),0)</f>
        <v>0</v>
      </c>
      <c r="CM59" s="27">
        <f>IFERROR(IF(OR($B59=0,$CY59="Yes"),0,SUM(staff_students!G$40:G$43)/VLOOKUP('selections(hide)'!$A$4,'selections(hide)'!$D$18:$P$30,8,FALSE)),0)</f>
        <v>0</v>
      </c>
      <c r="CN59" s="27">
        <f>IFERROR(IF(OR($B59=0,$CY59="Yes"),0,SUM(staff_students!H$40:H$43)/VLOOKUP('selections(hide)'!$A$4,'selections(hide)'!$D$18:$P$30,8,FALSE)),0)</f>
        <v>0</v>
      </c>
      <c r="CO59" s="27">
        <f>IFERROR(IF(OR($B59=0,$CY59="Yes"),0,SUM(staff_students!I$40:I$43)/VLOOKUP('selections(hide)'!$A$4,'selections(hide)'!$D$18:$P$30,8,FALSE)),0)</f>
        <v>0</v>
      </c>
      <c r="CP59" s="27">
        <f>IFERROR(IF(OR($B59=0,$CY59="Yes"),0,SUM(staff_students!J$40:J$43)/VLOOKUP('selections(hide)'!$A$4,'selections(hide)'!$D$18:$P$30,8,FALSE)),0)</f>
        <v>0</v>
      </c>
      <c r="CQ59" s="27"/>
      <c r="CR59" s="27">
        <f t="shared" si="85"/>
        <v>0</v>
      </c>
      <c r="CS59" s="27">
        <f t="shared" si="100"/>
        <v>0</v>
      </c>
      <c r="CT59" s="27">
        <f t="shared" si="101"/>
        <v>0</v>
      </c>
      <c r="CU59" s="27">
        <f t="shared" si="102"/>
        <v>0</v>
      </c>
      <c r="CV59" s="27">
        <f t="shared" si="103"/>
        <v>0</v>
      </c>
      <c r="CW59" s="27">
        <f t="shared" si="104"/>
        <v>0</v>
      </c>
      <c r="CX59">
        <f>IF(modules!E59='selections(hide)'!$A$51,"Yes",IF(modules!E59&lt;&gt;0,"No",0))</f>
        <v>0</v>
      </c>
      <c r="CY59">
        <f>IF(modules!D59="optional","Yes",IF(modules!D59="main","No",0))</f>
        <v>0</v>
      </c>
      <c r="CZ59" t="str">
        <f t="shared" si="86"/>
        <v>OK</v>
      </c>
    </row>
    <row r="60" spans="1:104" x14ac:dyDescent="0.35">
      <c r="A60">
        <v>54</v>
      </c>
      <c r="B60">
        <f>modules!B60</f>
        <v>0</v>
      </c>
      <c r="C60">
        <f>modules!C60</f>
        <v>0</v>
      </c>
      <c r="E60" s="27">
        <f t="shared" si="105"/>
        <v>0</v>
      </c>
      <c r="F60" s="27">
        <f t="shared" si="106"/>
        <v>0</v>
      </c>
      <c r="G60" s="27">
        <f t="shared" si="107"/>
        <v>0</v>
      </c>
      <c r="H60" s="27">
        <f t="shared" si="108"/>
        <v>0</v>
      </c>
      <c r="I60" s="27">
        <f t="shared" si="109"/>
        <v>0</v>
      </c>
      <c r="J60" s="27">
        <f t="shared" si="110"/>
        <v>0</v>
      </c>
      <c r="L60" s="27">
        <f t="shared" si="111"/>
        <v>0</v>
      </c>
      <c r="M60" s="27">
        <f t="shared" si="112"/>
        <v>0</v>
      </c>
      <c r="N60" s="27">
        <f t="shared" si="113"/>
        <v>0</v>
      </c>
      <c r="O60" s="27">
        <f t="shared" si="114"/>
        <v>0</v>
      </c>
      <c r="P60" s="27">
        <f t="shared" si="115"/>
        <v>0</v>
      </c>
      <c r="Q60" s="27">
        <f t="shared" si="116"/>
        <v>0</v>
      </c>
      <c r="S60" s="27">
        <f t="shared" si="117"/>
        <v>0</v>
      </c>
      <c r="T60" s="27">
        <f t="shared" si="118"/>
        <v>0</v>
      </c>
      <c r="U60" s="27">
        <f t="shared" si="119"/>
        <v>0</v>
      </c>
      <c r="V60" s="27">
        <f t="shared" si="120"/>
        <v>0</v>
      </c>
      <c r="W60" s="27">
        <f t="shared" si="121"/>
        <v>0</v>
      </c>
      <c r="X60" s="27">
        <f t="shared" si="122"/>
        <v>0</v>
      </c>
      <c r="Z60" s="27">
        <f t="shared" si="123"/>
        <v>0</v>
      </c>
      <c r="AA60" s="27">
        <f t="shared" si="124"/>
        <v>0</v>
      </c>
      <c r="AB60" s="27">
        <f t="shared" si="125"/>
        <v>0</v>
      </c>
      <c r="AC60" s="27">
        <f t="shared" si="126"/>
        <v>0</v>
      </c>
      <c r="AD60" s="27">
        <f t="shared" si="127"/>
        <v>0</v>
      </c>
      <c r="AE60" s="27">
        <f t="shared" si="128"/>
        <v>0</v>
      </c>
      <c r="AG60" s="27">
        <f t="shared" si="129"/>
        <v>0</v>
      </c>
      <c r="AH60" s="27">
        <f t="shared" si="130"/>
        <v>0</v>
      </c>
      <c r="AI60" s="27">
        <f t="shared" si="131"/>
        <v>0</v>
      </c>
      <c r="AJ60" s="27">
        <f t="shared" si="132"/>
        <v>0</v>
      </c>
      <c r="AK60" s="27">
        <f t="shared" si="133"/>
        <v>0</v>
      </c>
      <c r="AL60" s="27">
        <f t="shared" si="134"/>
        <v>0</v>
      </c>
      <c r="AN60" s="27">
        <f t="shared" si="135"/>
        <v>0</v>
      </c>
      <c r="AO60" s="27">
        <f t="shared" si="136"/>
        <v>0</v>
      </c>
      <c r="AP60" s="27">
        <f t="shared" si="137"/>
        <v>0</v>
      </c>
      <c r="AQ60" s="27">
        <f t="shared" si="138"/>
        <v>0</v>
      </c>
      <c r="AR60" s="27">
        <f t="shared" si="139"/>
        <v>0</v>
      </c>
      <c r="AS60" s="27">
        <f t="shared" si="140"/>
        <v>0</v>
      </c>
      <c r="AT60" s="31"/>
      <c r="AU60" s="31">
        <f t="shared" si="141"/>
        <v>0</v>
      </c>
      <c r="AV60" s="31">
        <f t="shared" si="142"/>
        <v>0</v>
      </c>
      <c r="AW60" s="31">
        <f t="shared" si="143"/>
        <v>0</v>
      </c>
      <c r="AX60" s="31">
        <f t="shared" si="144"/>
        <v>0</v>
      </c>
      <c r="AY60" s="31">
        <f t="shared" si="145"/>
        <v>0</v>
      </c>
      <c r="AZ60" s="31">
        <f t="shared" si="146"/>
        <v>0</v>
      </c>
      <c r="BA60" s="31"/>
      <c r="BB60" s="31">
        <f t="shared" si="147"/>
        <v>0</v>
      </c>
      <c r="BC60" s="31">
        <f t="shared" si="148"/>
        <v>0</v>
      </c>
      <c r="BD60" s="31">
        <f t="shared" si="149"/>
        <v>0</v>
      </c>
      <c r="BE60" s="31">
        <f t="shared" si="150"/>
        <v>0</v>
      </c>
      <c r="BF60" s="31">
        <f t="shared" si="151"/>
        <v>0</v>
      </c>
      <c r="BG60" s="31">
        <f t="shared" si="152"/>
        <v>0</v>
      </c>
      <c r="BH60" s="31"/>
      <c r="BI60" s="31">
        <f t="shared" si="153"/>
        <v>0</v>
      </c>
      <c r="BJ60" s="31">
        <f t="shared" si="154"/>
        <v>0</v>
      </c>
      <c r="BK60" s="31">
        <f t="shared" si="155"/>
        <v>0</v>
      </c>
      <c r="BL60" s="31">
        <f t="shared" si="156"/>
        <v>0</v>
      </c>
      <c r="BM60" s="31">
        <f t="shared" si="157"/>
        <v>0</v>
      </c>
      <c r="BN60" s="31">
        <f t="shared" si="158"/>
        <v>0</v>
      </c>
      <c r="BO60" s="31"/>
      <c r="BP60" s="31">
        <f t="shared" si="159"/>
        <v>0</v>
      </c>
      <c r="BQ60" s="31">
        <f t="shared" si="160"/>
        <v>0</v>
      </c>
      <c r="BR60" s="31">
        <f t="shared" si="161"/>
        <v>0</v>
      </c>
      <c r="BS60" s="31">
        <f t="shared" si="162"/>
        <v>0</v>
      </c>
      <c r="BT60" s="31">
        <f t="shared" si="163"/>
        <v>0</v>
      </c>
      <c r="BU60" s="31">
        <f t="shared" si="164"/>
        <v>0</v>
      </c>
      <c r="BV60" s="31"/>
      <c r="BW60" s="31">
        <f t="shared" si="165"/>
        <v>0</v>
      </c>
      <c r="BX60" s="31">
        <f t="shared" si="166"/>
        <v>0</v>
      </c>
      <c r="BY60" s="31">
        <f t="shared" si="167"/>
        <v>0</v>
      </c>
      <c r="BZ60" s="31">
        <f t="shared" si="168"/>
        <v>0</v>
      </c>
      <c r="CA60" s="31">
        <f t="shared" si="169"/>
        <v>0</v>
      </c>
      <c r="CB60" s="31">
        <f t="shared" si="170"/>
        <v>0</v>
      </c>
      <c r="CC60" s="31"/>
      <c r="CD60" s="31">
        <f t="shared" si="171"/>
        <v>0</v>
      </c>
      <c r="CE60" s="31">
        <f t="shared" si="172"/>
        <v>0</v>
      </c>
      <c r="CF60" s="31">
        <f t="shared" si="173"/>
        <v>0</v>
      </c>
      <c r="CG60" s="31">
        <f t="shared" si="174"/>
        <v>0</v>
      </c>
      <c r="CH60" s="31">
        <f t="shared" si="175"/>
        <v>0</v>
      </c>
      <c r="CI60" s="31">
        <f t="shared" si="176"/>
        <v>0</v>
      </c>
      <c r="CK60" s="27">
        <f>IFERROR(IF(OR($B60=0,$CY60="Yes"),0,SUM(staff_students!E$40:E$43)/VLOOKUP('selections(hide)'!$A$4,'selections(hide)'!$D$18:$P$30,8,FALSE)),0)</f>
        <v>0</v>
      </c>
      <c r="CL60" s="27">
        <f>IFERROR(IF(OR($B60=0,$CY60="Yes"),0,SUM(staff_students!F$40:F$43)/VLOOKUP('selections(hide)'!$A$4,'selections(hide)'!$D$18:$P$30,8,FALSE)),0)</f>
        <v>0</v>
      </c>
      <c r="CM60" s="27">
        <f>IFERROR(IF(OR($B60=0,$CY60="Yes"),0,SUM(staff_students!G$40:G$43)/VLOOKUP('selections(hide)'!$A$4,'selections(hide)'!$D$18:$P$30,8,FALSE)),0)</f>
        <v>0</v>
      </c>
      <c r="CN60" s="27">
        <f>IFERROR(IF(OR($B60=0,$CY60="Yes"),0,SUM(staff_students!H$40:H$43)/VLOOKUP('selections(hide)'!$A$4,'selections(hide)'!$D$18:$P$30,8,FALSE)),0)</f>
        <v>0</v>
      </c>
      <c r="CO60" s="27">
        <f>IFERROR(IF(OR($B60=0,$CY60="Yes"),0,SUM(staff_students!I$40:I$43)/VLOOKUP('selections(hide)'!$A$4,'selections(hide)'!$D$18:$P$30,8,FALSE)),0)</f>
        <v>0</v>
      </c>
      <c r="CP60" s="27">
        <f>IFERROR(IF(OR($B60=0,$CY60="Yes"),0,SUM(staff_students!J$40:J$43)/VLOOKUP('selections(hide)'!$A$4,'selections(hide)'!$D$18:$P$30,8,FALSE)),0)</f>
        <v>0</v>
      </c>
      <c r="CQ60" s="27"/>
      <c r="CR60" s="27">
        <f t="shared" si="85"/>
        <v>0</v>
      </c>
      <c r="CS60" s="27">
        <f t="shared" si="100"/>
        <v>0</v>
      </c>
      <c r="CT60" s="27">
        <f t="shared" si="101"/>
        <v>0</v>
      </c>
      <c r="CU60" s="27">
        <f t="shared" si="102"/>
        <v>0</v>
      </c>
      <c r="CV60" s="27">
        <f t="shared" si="103"/>
        <v>0</v>
      </c>
      <c r="CW60" s="27">
        <f t="shared" si="104"/>
        <v>0</v>
      </c>
      <c r="CX60">
        <f>IF(modules!E60='selections(hide)'!$A$51,"Yes",IF(modules!E60&lt;&gt;0,"No",0))</f>
        <v>0</v>
      </c>
      <c r="CY60">
        <f>IF(modules!D60="optional","Yes",IF(modules!D60="main","No",0))</f>
        <v>0</v>
      </c>
      <c r="CZ60" t="str">
        <f t="shared" si="86"/>
        <v>OK</v>
      </c>
    </row>
    <row r="61" spans="1:104" x14ac:dyDescent="0.35">
      <c r="A61">
        <v>55</v>
      </c>
      <c r="B61">
        <f>modules!B61</f>
        <v>0</v>
      </c>
      <c r="C61">
        <f>modules!C61</f>
        <v>0</v>
      </c>
      <c r="E61" s="27">
        <f t="shared" si="105"/>
        <v>0</v>
      </c>
      <c r="F61" s="27">
        <f t="shared" si="106"/>
        <v>0</v>
      </c>
      <c r="G61" s="27">
        <f t="shared" si="107"/>
        <v>0</v>
      </c>
      <c r="H61" s="27">
        <f t="shared" si="108"/>
        <v>0</v>
      </c>
      <c r="I61" s="27">
        <f t="shared" si="109"/>
        <v>0</v>
      </c>
      <c r="J61" s="27">
        <f t="shared" si="110"/>
        <v>0</v>
      </c>
      <c r="L61" s="27">
        <f t="shared" si="111"/>
        <v>0</v>
      </c>
      <c r="M61" s="27">
        <f t="shared" si="112"/>
        <v>0</v>
      </c>
      <c r="N61" s="27">
        <f t="shared" si="113"/>
        <v>0</v>
      </c>
      <c r="O61" s="27">
        <f t="shared" si="114"/>
        <v>0</v>
      </c>
      <c r="P61" s="27">
        <f t="shared" si="115"/>
        <v>0</v>
      </c>
      <c r="Q61" s="27">
        <f t="shared" si="116"/>
        <v>0</v>
      </c>
      <c r="S61" s="27">
        <f t="shared" si="117"/>
        <v>0</v>
      </c>
      <c r="T61" s="27">
        <f t="shared" si="118"/>
        <v>0</v>
      </c>
      <c r="U61" s="27">
        <f t="shared" si="119"/>
        <v>0</v>
      </c>
      <c r="V61" s="27">
        <f t="shared" si="120"/>
        <v>0</v>
      </c>
      <c r="W61" s="27">
        <f t="shared" si="121"/>
        <v>0</v>
      </c>
      <c r="X61" s="27">
        <f t="shared" si="122"/>
        <v>0</v>
      </c>
      <c r="Z61" s="27">
        <f t="shared" si="123"/>
        <v>0</v>
      </c>
      <c r="AA61" s="27">
        <f t="shared" si="124"/>
        <v>0</v>
      </c>
      <c r="AB61" s="27">
        <f t="shared" si="125"/>
        <v>0</v>
      </c>
      <c r="AC61" s="27">
        <f t="shared" si="126"/>
        <v>0</v>
      </c>
      <c r="AD61" s="27">
        <f t="shared" si="127"/>
        <v>0</v>
      </c>
      <c r="AE61" s="27">
        <f t="shared" si="128"/>
        <v>0</v>
      </c>
      <c r="AG61" s="27">
        <f t="shared" si="129"/>
        <v>0</v>
      </c>
      <c r="AH61" s="27">
        <f t="shared" si="130"/>
        <v>0</v>
      </c>
      <c r="AI61" s="27">
        <f t="shared" si="131"/>
        <v>0</v>
      </c>
      <c r="AJ61" s="27">
        <f t="shared" si="132"/>
        <v>0</v>
      </c>
      <c r="AK61" s="27">
        <f t="shared" si="133"/>
        <v>0</v>
      </c>
      <c r="AL61" s="27">
        <f t="shared" si="134"/>
        <v>0</v>
      </c>
      <c r="AN61" s="27">
        <f t="shared" si="135"/>
        <v>0</v>
      </c>
      <c r="AO61" s="27">
        <f t="shared" si="136"/>
        <v>0</v>
      </c>
      <c r="AP61" s="27">
        <f t="shared" si="137"/>
        <v>0</v>
      </c>
      <c r="AQ61" s="27">
        <f t="shared" si="138"/>
        <v>0</v>
      </c>
      <c r="AR61" s="27">
        <f t="shared" si="139"/>
        <v>0</v>
      </c>
      <c r="AS61" s="27">
        <f t="shared" si="140"/>
        <v>0</v>
      </c>
      <c r="AT61" s="31"/>
      <c r="AU61" s="31">
        <f t="shared" si="141"/>
        <v>0</v>
      </c>
      <c r="AV61" s="31">
        <f t="shared" si="142"/>
        <v>0</v>
      </c>
      <c r="AW61" s="31">
        <f t="shared" si="143"/>
        <v>0</v>
      </c>
      <c r="AX61" s="31">
        <f t="shared" si="144"/>
        <v>0</v>
      </c>
      <c r="AY61" s="31">
        <f t="shared" si="145"/>
        <v>0</v>
      </c>
      <c r="AZ61" s="31">
        <f t="shared" si="146"/>
        <v>0</v>
      </c>
      <c r="BA61" s="31"/>
      <c r="BB61" s="31">
        <f t="shared" si="147"/>
        <v>0</v>
      </c>
      <c r="BC61" s="31">
        <f t="shared" si="148"/>
        <v>0</v>
      </c>
      <c r="BD61" s="31">
        <f t="shared" si="149"/>
        <v>0</v>
      </c>
      <c r="BE61" s="31">
        <f t="shared" si="150"/>
        <v>0</v>
      </c>
      <c r="BF61" s="31">
        <f t="shared" si="151"/>
        <v>0</v>
      </c>
      <c r="BG61" s="31">
        <f t="shared" si="152"/>
        <v>0</v>
      </c>
      <c r="BH61" s="31"/>
      <c r="BI61" s="31">
        <f t="shared" si="153"/>
        <v>0</v>
      </c>
      <c r="BJ61" s="31">
        <f t="shared" si="154"/>
        <v>0</v>
      </c>
      <c r="BK61" s="31">
        <f t="shared" si="155"/>
        <v>0</v>
      </c>
      <c r="BL61" s="31">
        <f t="shared" si="156"/>
        <v>0</v>
      </c>
      <c r="BM61" s="31">
        <f t="shared" si="157"/>
        <v>0</v>
      </c>
      <c r="BN61" s="31">
        <f t="shared" si="158"/>
        <v>0</v>
      </c>
      <c r="BO61" s="31"/>
      <c r="BP61" s="31">
        <f t="shared" si="159"/>
        <v>0</v>
      </c>
      <c r="BQ61" s="31">
        <f t="shared" si="160"/>
        <v>0</v>
      </c>
      <c r="BR61" s="31">
        <f t="shared" si="161"/>
        <v>0</v>
      </c>
      <c r="BS61" s="31">
        <f t="shared" si="162"/>
        <v>0</v>
      </c>
      <c r="BT61" s="31">
        <f t="shared" si="163"/>
        <v>0</v>
      </c>
      <c r="BU61" s="31">
        <f t="shared" si="164"/>
        <v>0</v>
      </c>
      <c r="BV61" s="31"/>
      <c r="BW61" s="31">
        <f t="shared" si="165"/>
        <v>0</v>
      </c>
      <c r="BX61" s="31">
        <f t="shared" si="166"/>
        <v>0</v>
      </c>
      <c r="BY61" s="31">
        <f t="shared" si="167"/>
        <v>0</v>
      </c>
      <c r="BZ61" s="31">
        <f t="shared" si="168"/>
        <v>0</v>
      </c>
      <c r="CA61" s="31">
        <f t="shared" si="169"/>
        <v>0</v>
      </c>
      <c r="CB61" s="31">
        <f t="shared" si="170"/>
        <v>0</v>
      </c>
      <c r="CC61" s="31"/>
      <c r="CD61" s="31">
        <f t="shared" si="171"/>
        <v>0</v>
      </c>
      <c r="CE61" s="31">
        <f t="shared" si="172"/>
        <v>0</v>
      </c>
      <c r="CF61" s="31">
        <f t="shared" si="173"/>
        <v>0</v>
      </c>
      <c r="CG61" s="31">
        <f t="shared" si="174"/>
        <v>0</v>
      </c>
      <c r="CH61" s="31">
        <f t="shared" si="175"/>
        <v>0</v>
      </c>
      <c r="CI61" s="31">
        <f t="shared" si="176"/>
        <v>0</v>
      </c>
      <c r="CK61" s="27">
        <f>IFERROR(IF(OR($B61=0,$CY61="Yes"),0,SUM(staff_students!E$40:E$43)/VLOOKUP('selections(hide)'!$A$4,'selections(hide)'!$D$18:$P$30,8,FALSE)),0)</f>
        <v>0</v>
      </c>
      <c r="CL61" s="27">
        <f>IFERROR(IF(OR($B61=0,$CY61="Yes"),0,SUM(staff_students!F$40:F$43)/VLOOKUP('selections(hide)'!$A$4,'selections(hide)'!$D$18:$P$30,8,FALSE)),0)</f>
        <v>0</v>
      </c>
      <c r="CM61" s="27">
        <f>IFERROR(IF(OR($B61=0,$CY61="Yes"),0,SUM(staff_students!G$40:G$43)/VLOOKUP('selections(hide)'!$A$4,'selections(hide)'!$D$18:$P$30,8,FALSE)),0)</f>
        <v>0</v>
      </c>
      <c r="CN61" s="27">
        <f>IFERROR(IF(OR($B61=0,$CY61="Yes"),0,SUM(staff_students!H$40:H$43)/VLOOKUP('selections(hide)'!$A$4,'selections(hide)'!$D$18:$P$30,8,FALSE)),0)</f>
        <v>0</v>
      </c>
      <c r="CO61" s="27">
        <f>IFERROR(IF(OR($B61=0,$CY61="Yes"),0,SUM(staff_students!I$40:I$43)/VLOOKUP('selections(hide)'!$A$4,'selections(hide)'!$D$18:$P$30,8,FALSE)),0)</f>
        <v>0</v>
      </c>
      <c r="CP61" s="27">
        <f>IFERROR(IF(OR($B61=0,$CY61="Yes"),0,SUM(staff_students!J$40:J$43)/VLOOKUP('selections(hide)'!$A$4,'selections(hide)'!$D$18:$P$30,8,FALSE)),0)</f>
        <v>0</v>
      </c>
      <c r="CQ61" s="27"/>
      <c r="CR61" s="27">
        <f t="shared" si="85"/>
        <v>0</v>
      </c>
      <c r="CS61" s="27">
        <f t="shared" si="100"/>
        <v>0</v>
      </c>
      <c r="CT61" s="27">
        <f t="shared" si="101"/>
        <v>0</v>
      </c>
      <c r="CU61" s="27">
        <f t="shared" si="102"/>
        <v>0</v>
      </c>
      <c r="CV61" s="27">
        <f t="shared" si="103"/>
        <v>0</v>
      </c>
      <c r="CW61" s="27">
        <f t="shared" si="104"/>
        <v>0</v>
      </c>
      <c r="CX61">
        <f>IF(modules!E61='selections(hide)'!$A$51,"Yes",IF(modules!E61&lt;&gt;0,"No",0))</f>
        <v>0</v>
      </c>
      <c r="CY61">
        <f>IF(modules!D61="optional","Yes",IF(modules!D61="main","No",0))</f>
        <v>0</v>
      </c>
      <c r="CZ61" t="str">
        <f t="shared" si="86"/>
        <v>OK</v>
      </c>
    </row>
    <row r="62" spans="1:104" x14ac:dyDescent="0.35">
      <c r="A62">
        <v>56</v>
      </c>
      <c r="B62">
        <f>modules!B62</f>
        <v>0</v>
      </c>
      <c r="C62">
        <f>modules!C62</f>
        <v>0</v>
      </c>
      <c r="E62" s="27">
        <f t="shared" si="105"/>
        <v>0</v>
      </c>
      <c r="F62" s="27">
        <f t="shared" si="106"/>
        <v>0</v>
      </c>
      <c r="G62" s="27">
        <f t="shared" si="107"/>
        <v>0</v>
      </c>
      <c r="H62" s="27">
        <f t="shared" si="108"/>
        <v>0</v>
      </c>
      <c r="I62" s="27">
        <f t="shared" si="109"/>
        <v>0</v>
      </c>
      <c r="J62" s="27">
        <f t="shared" si="110"/>
        <v>0</v>
      </c>
      <c r="L62" s="27">
        <f t="shared" si="111"/>
        <v>0</v>
      </c>
      <c r="M62" s="27">
        <f t="shared" si="112"/>
        <v>0</v>
      </c>
      <c r="N62" s="27">
        <f t="shared" si="113"/>
        <v>0</v>
      </c>
      <c r="O62" s="27">
        <f t="shared" si="114"/>
        <v>0</v>
      </c>
      <c r="P62" s="27">
        <f t="shared" si="115"/>
        <v>0</v>
      </c>
      <c r="Q62" s="27">
        <f t="shared" si="116"/>
        <v>0</v>
      </c>
      <c r="S62" s="27">
        <f t="shared" si="117"/>
        <v>0</v>
      </c>
      <c r="T62" s="27">
        <f t="shared" si="118"/>
        <v>0</v>
      </c>
      <c r="U62" s="27">
        <f t="shared" si="119"/>
        <v>0</v>
      </c>
      <c r="V62" s="27">
        <f t="shared" si="120"/>
        <v>0</v>
      </c>
      <c r="W62" s="27">
        <f t="shared" si="121"/>
        <v>0</v>
      </c>
      <c r="X62" s="27">
        <f t="shared" si="122"/>
        <v>0</v>
      </c>
      <c r="Z62" s="27">
        <f t="shared" si="123"/>
        <v>0</v>
      </c>
      <c r="AA62" s="27">
        <f t="shared" si="124"/>
        <v>0</v>
      </c>
      <c r="AB62" s="27">
        <f t="shared" si="125"/>
        <v>0</v>
      </c>
      <c r="AC62" s="27">
        <f t="shared" si="126"/>
        <v>0</v>
      </c>
      <c r="AD62" s="27">
        <f t="shared" si="127"/>
        <v>0</v>
      </c>
      <c r="AE62" s="27">
        <f t="shared" si="128"/>
        <v>0</v>
      </c>
      <c r="AG62" s="27">
        <f t="shared" si="129"/>
        <v>0</v>
      </c>
      <c r="AH62" s="27">
        <f t="shared" si="130"/>
        <v>0</v>
      </c>
      <c r="AI62" s="27">
        <f t="shared" si="131"/>
        <v>0</v>
      </c>
      <c r="AJ62" s="27">
        <f t="shared" si="132"/>
        <v>0</v>
      </c>
      <c r="AK62" s="27">
        <f t="shared" si="133"/>
        <v>0</v>
      </c>
      <c r="AL62" s="27">
        <f t="shared" si="134"/>
        <v>0</v>
      </c>
      <c r="AN62" s="27">
        <f t="shared" si="135"/>
        <v>0</v>
      </c>
      <c r="AO62" s="27">
        <f t="shared" si="136"/>
        <v>0</v>
      </c>
      <c r="AP62" s="27">
        <f t="shared" si="137"/>
        <v>0</v>
      </c>
      <c r="AQ62" s="27">
        <f t="shared" si="138"/>
        <v>0</v>
      </c>
      <c r="AR62" s="27">
        <f t="shared" si="139"/>
        <v>0</v>
      </c>
      <c r="AS62" s="27">
        <f t="shared" si="140"/>
        <v>0</v>
      </c>
      <c r="AT62" s="31"/>
      <c r="AU62" s="31">
        <f t="shared" si="141"/>
        <v>0</v>
      </c>
      <c r="AV62" s="31">
        <f t="shared" si="142"/>
        <v>0</v>
      </c>
      <c r="AW62" s="31">
        <f t="shared" si="143"/>
        <v>0</v>
      </c>
      <c r="AX62" s="31">
        <f t="shared" si="144"/>
        <v>0</v>
      </c>
      <c r="AY62" s="31">
        <f t="shared" si="145"/>
        <v>0</v>
      </c>
      <c r="AZ62" s="31">
        <f t="shared" si="146"/>
        <v>0</v>
      </c>
      <c r="BA62" s="31"/>
      <c r="BB62" s="31">
        <f t="shared" si="147"/>
        <v>0</v>
      </c>
      <c r="BC62" s="31">
        <f t="shared" si="148"/>
        <v>0</v>
      </c>
      <c r="BD62" s="31">
        <f t="shared" si="149"/>
        <v>0</v>
      </c>
      <c r="BE62" s="31">
        <f t="shared" si="150"/>
        <v>0</v>
      </c>
      <c r="BF62" s="31">
        <f t="shared" si="151"/>
        <v>0</v>
      </c>
      <c r="BG62" s="31">
        <f t="shared" si="152"/>
        <v>0</v>
      </c>
      <c r="BH62" s="31"/>
      <c r="BI62" s="31">
        <f t="shared" si="153"/>
        <v>0</v>
      </c>
      <c r="BJ62" s="31">
        <f t="shared" si="154"/>
        <v>0</v>
      </c>
      <c r="BK62" s="31">
        <f t="shared" si="155"/>
        <v>0</v>
      </c>
      <c r="BL62" s="31">
        <f t="shared" si="156"/>
        <v>0</v>
      </c>
      <c r="BM62" s="31">
        <f t="shared" si="157"/>
        <v>0</v>
      </c>
      <c r="BN62" s="31">
        <f t="shared" si="158"/>
        <v>0</v>
      </c>
      <c r="BO62" s="31"/>
      <c r="BP62" s="31">
        <f t="shared" si="159"/>
        <v>0</v>
      </c>
      <c r="BQ62" s="31">
        <f t="shared" si="160"/>
        <v>0</v>
      </c>
      <c r="BR62" s="31">
        <f t="shared" si="161"/>
        <v>0</v>
      </c>
      <c r="BS62" s="31">
        <f t="shared" si="162"/>
        <v>0</v>
      </c>
      <c r="BT62" s="31">
        <f t="shared" si="163"/>
        <v>0</v>
      </c>
      <c r="BU62" s="31">
        <f t="shared" si="164"/>
        <v>0</v>
      </c>
      <c r="BV62" s="31"/>
      <c r="BW62" s="31">
        <f t="shared" si="165"/>
        <v>0</v>
      </c>
      <c r="BX62" s="31">
        <f t="shared" si="166"/>
        <v>0</v>
      </c>
      <c r="BY62" s="31">
        <f t="shared" si="167"/>
        <v>0</v>
      </c>
      <c r="BZ62" s="31">
        <f t="shared" si="168"/>
        <v>0</v>
      </c>
      <c r="CA62" s="31">
        <f t="shared" si="169"/>
        <v>0</v>
      </c>
      <c r="CB62" s="31">
        <f t="shared" si="170"/>
        <v>0</v>
      </c>
      <c r="CC62" s="31"/>
      <c r="CD62" s="31">
        <f t="shared" si="171"/>
        <v>0</v>
      </c>
      <c r="CE62" s="31">
        <f t="shared" si="172"/>
        <v>0</v>
      </c>
      <c r="CF62" s="31">
        <f t="shared" si="173"/>
        <v>0</v>
      </c>
      <c r="CG62" s="31">
        <f t="shared" si="174"/>
        <v>0</v>
      </c>
      <c r="CH62" s="31">
        <f t="shared" si="175"/>
        <v>0</v>
      </c>
      <c r="CI62" s="31">
        <f t="shared" si="176"/>
        <v>0</v>
      </c>
      <c r="CK62" s="27">
        <f>IFERROR(IF(OR($B62=0,$CY62="Yes"),0,SUM(staff_students!E$40:E$43)/VLOOKUP('selections(hide)'!$A$4,'selections(hide)'!$D$18:$P$30,8,FALSE)),0)</f>
        <v>0</v>
      </c>
      <c r="CL62" s="27">
        <f>IFERROR(IF(OR($B62=0,$CY62="Yes"),0,SUM(staff_students!F$40:F$43)/VLOOKUP('selections(hide)'!$A$4,'selections(hide)'!$D$18:$P$30,8,FALSE)),0)</f>
        <v>0</v>
      </c>
      <c r="CM62" s="27">
        <f>IFERROR(IF(OR($B62=0,$CY62="Yes"),0,SUM(staff_students!G$40:G$43)/VLOOKUP('selections(hide)'!$A$4,'selections(hide)'!$D$18:$P$30,8,FALSE)),0)</f>
        <v>0</v>
      </c>
      <c r="CN62" s="27">
        <f>IFERROR(IF(OR($B62=0,$CY62="Yes"),0,SUM(staff_students!H$40:H$43)/VLOOKUP('selections(hide)'!$A$4,'selections(hide)'!$D$18:$P$30,8,FALSE)),0)</f>
        <v>0</v>
      </c>
      <c r="CO62" s="27">
        <f>IFERROR(IF(OR($B62=0,$CY62="Yes"),0,SUM(staff_students!I$40:I$43)/VLOOKUP('selections(hide)'!$A$4,'selections(hide)'!$D$18:$P$30,8,FALSE)),0)</f>
        <v>0</v>
      </c>
      <c r="CP62" s="27">
        <f>IFERROR(IF(OR($B62=0,$CY62="Yes"),0,SUM(staff_students!J$40:J$43)/VLOOKUP('selections(hide)'!$A$4,'selections(hide)'!$D$18:$P$30,8,FALSE)),0)</f>
        <v>0</v>
      </c>
      <c r="CQ62" s="27"/>
      <c r="CR62" s="27">
        <f t="shared" si="85"/>
        <v>0</v>
      </c>
      <c r="CS62" s="27">
        <f t="shared" si="100"/>
        <v>0</v>
      </c>
      <c r="CT62" s="27">
        <f t="shared" si="101"/>
        <v>0</v>
      </c>
      <c r="CU62" s="27">
        <f t="shared" si="102"/>
        <v>0</v>
      </c>
      <c r="CV62" s="27">
        <f t="shared" si="103"/>
        <v>0</v>
      </c>
      <c r="CW62" s="27">
        <f t="shared" si="104"/>
        <v>0</v>
      </c>
      <c r="CX62">
        <f>IF(modules!E62='selections(hide)'!$A$51,"Yes",IF(modules!E62&lt;&gt;0,"No",0))</f>
        <v>0</v>
      </c>
      <c r="CY62">
        <f>IF(modules!D62="optional","Yes",IF(modules!D62="main","No",0))</f>
        <v>0</v>
      </c>
      <c r="CZ62" t="str">
        <f t="shared" si="86"/>
        <v>OK</v>
      </c>
    </row>
    <row r="63" spans="1:104" x14ac:dyDescent="0.35">
      <c r="A63">
        <v>57</v>
      </c>
      <c r="B63">
        <f>modules!B63</f>
        <v>0</v>
      </c>
      <c r="C63">
        <f>modules!C63</f>
        <v>0</v>
      </c>
      <c r="E63" s="27">
        <f t="shared" si="105"/>
        <v>0</v>
      </c>
      <c r="F63" s="27">
        <f t="shared" si="106"/>
        <v>0</v>
      </c>
      <c r="G63" s="27">
        <f t="shared" si="107"/>
        <v>0</v>
      </c>
      <c r="H63" s="27">
        <f t="shared" si="108"/>
        <v>0</v>
      </c>
      <c r="I63" s="27">
        <f t="shared" si="109"/>
        <v>0</v>
      </c>
      <c r="J63" s="27">
        <f t="shared" si="110"/>
        <v>0</v>
      </c>
      <c r="L63" s="27">
        <f t="shared" si="111"/>
        <v>0</v>
      </c>
      <c r="M63" s="27">
        <f t="shared" si="112"/>
        <v>0</v>
      </c>
      <c r="N63" s="27">
        <f t="shared" si="113"/>
        <v>0</v>
      </c>
      <c r="O63" s="27">
        <f t="shared" si="114"/>
        <v>0</v>
      </c>
      <c r="P63" s="27">
        <f t="shared" si="115"/>
        <v>0</v>
      </c>
      <c r="Q63" s="27">
        <f t="shared" si="116"/>
        <v>0</v>
      </c>
      <c r="S63" s="27">
        <f t="shared" si="117"/>
        <v>0</v>
      </c>
      <c r="T63" s="27">
        <f t="shared" si="118"/>
        <v>0</v>
      </c>
      <c r="U63" s="27">
        <f t="shared" si="119"/>
        <v>0</v>
      </c>
      <c r="V63" s="27">
        <f t="shared" si="120"/>
        <v>0</v>
      </c>
      <c r="W63" s="27">
        <f t="shared" si="121"/>
        <v>0</v>
      </c>
      <c r="X63" s="27">
        <f t="shared" si="122"/>
        <v>0</v>
      </c>
      <c r="Z63" s="27">
        <f t="shared" si="123"/>
        <v>0</v>
      </c>
      <c r="AA63" s="27">
        <f t="shared" si="124"/>
        <v>0</v>
      </c>
      <c r="AB63" s="27">
        <f t="shared" si="125"/>
        <v>0</v>
      </c>
      <c r="AC63" s="27">
        <f t="shared" si="126"/>
        <v>0</v>
      </c>
      <c r="AD63" s="27">
        <f t="shared" si="127"/>
        <v>0</v>
      </c>
      <c r="AE63" s="27">
        <f t="shared" si="128"/>
        <v>0</v>
      </c>
      <c r="AG63" s="27">
        <f t="shared" si="129"/>
        <v>0</v>
      </c>
      <c r="AH63" s="27">
        <f t="shared" si="130"/>
        <v>0</v>
      </c>
      <c r="AI63" s="27">
        <f t="shared" si="131"/>
        <v>0</v>
      </c>
      <c r="AJ63" s="27">
        <f t="shared" si="132"/>
        <v>0</v>
      </c>
      <c r="AK63" s="27">
        <f t="shared" si="133"/>
        <v>0</v>
      </c>
      <c r="AL63" s="27">
        <f t="shared" si="134"/>
        <v>0</v>
      </c>
      <c r="AN63" s="27">
        <f t="shared" si="135"/>
        <v>0</v>
      </c>
      <c r="AO63" s="27">
        <f t="shared" si="136"/>
        <v>0</v>
      </c>
      <c r="AP63" s="27">
        <f t="shared" si="137"/>
        <v>0</v>
      </c>
      <c r="AQ63" s="27">
        <f t="shared" si="138"/>
        <v>0</v>
      </c>
      <c r="AR63" s="27">
        <f t="shared" si="139"/>
        <v>0</v>
      </c>
      <c r="AS63" s="27">
        <f t="shared" si="140"/>
        <v>0</v>
      </c>
      <c r="AT63" s="31"/>
      <c r="AU63" s="31">
        <f t="shared" si="141"/>
        <v>0</v>
      </c>
      <c r="AV63" s="31">
        <f t="shared" si="142"/>
        <v>0</v>
      </c>
      <c r="AW63" s="31">
        <f t="shared" si="143"/>
        <v>0</v>
      </c>
      <c r="AX63" s="31">
        <f t="shared" si="144"/>
        <v>0</v>
      </c>
      <c r="AY63" s="31">
        <f t="shared" si="145"/>
        <v>0</v>
      </c>
      <c r="AZ63" s="31">
        <f t="shared" si="146"/>
        <v>0</v>
      </c>
      <c r="BA63" s="31"/>
      <c r="BB63" s="31">
        <f t="shared" si="147"/>
        <v>0</v>
      </c>
      <c r="BC63" s="31">
        <f t="shared" si="148"/>
        <v>0</v>
      </c>
      <c r="BD63" s="31">
        <f t="shared" si="149"/>
        <v>0</v>
      </c>
      <c r="BE63" s="31">
        <f t="shared" si="150"/>
        <v>0</v>
      </c>
      <c r="BF63" s="31">
        <f t="shared" si="151"/>
        <v>0</v>
      </c>
      <c r="BG63" s="31">
        <f t="shared" si="152"/>
        <v>0</v>
      </c>
      <c r="BH63" s="31"/>
      <c r="BI63" s="31">
        <f t="shared" si="153"/>
        <v>0</v>
      </c>
      <c r="BJ63" s="31">
        <f t="shared" si="154"/>
        <v>0</v>
      </c>
      <c r="BK63" s="31">
        <f t="shared" si="155"/>
        <v>0</v>
      </c>
      <c r="BL63" s="31">
        <f t="shared" si="156"/>
        <v>0</v>
      </c>
      <c r="BM63" s="31">
        <f t="shared" si="157"/>
        <v>0</v>
      </c>
      <c r="BN63" s="31">
        <f t="shared" si="158"/>
        <v>0</v>
      </c>
      <c r="BO63" s="31"/>
      <c r="BP63" s="31">
        <f t="shared" si="159"/>
        <v>0</v>
      </c>
      <c r="BQ63" s="31">
        <f t="shared" si="160"/>
        <v>0</v>
      </c>
      <c r="BR63" s="31">
        <f t="shared" si="161"/>
        <v>0</v>
      </c>
      <c r="BS63" s="31">
        <f t="shared" si="162"/>
        <v>0</v>
      </c>
      <c r="BT63" s="31">
        <f t="shared" si="163"/>
        <v>0</v>
      </c>
      <c r="BU63" s="31">
        <f t="shared" si="164"/>
        <v>0</v>
      </c>
      <c r="BV63" s="31"/>
      <c r="BW63" s="31">
        <f t="shared" si="165"/>
        <v>0</v>
      </c>
      <c r="BX63" s="31">
        <f t="shared" si="166"/>
        <v>0</v>
      </c>
      <c r="BY63" s="31">
        <f t="shared" si="167"/>
        <v>0</v>
      </c>
      <c r="BZ63" s="31">
        <f t="shared" si="168"/>
        <v>0</v>
      </c>
      <c r="CA63" s="31">
        <f t="shared" si="169"/>
        <v>0</v>
      </c>
      <c r="CB63" s="31">
        <f t="shared" si="170"/>
        <v>0</v>
      </c>
      <c r="CC63" s="31"/>
      <c r="CD63" s="31">
        <f t="shared" si="171"/>
        <v>0</v>
      </c>
      <c r="CE63" s="31">
        <f t="shared" si="172"/>
        <v>0</v>
      </c>
      <c r="CF63" s="31">
        <f t="shared" si="173"/>
        <v>0</v>
      </c>
      <c r="CG63" s="31">
        <f t="shared" si="174"/>
        <v>0</v>
      </c>
      <c r="CH63" s="31">
        <f t="shared" si="175"/>
        <v>0</v>
      </c>
      <c r="CI63" s="31">
        <f t="shared" si="176"/>
        <v>0</v>
      </c>
      <c r="CK63" s="27">
        <f>IFERROR(IF(OR($B63=0,$CY63="Yes"),0,SUM(staff_students!E$40:E$43)/VLOOKUP('selections(hide)'!$A$4,'selections(hide)'!$D$18:$P$30,8,FALSE)),0)</f>
        <v>0</v>
      </c>
      <c r="CL63" s="27">
        <f>IFERROR(IF(OR($B63=0,$CY63="Yes"),0,SUM(staff_students!F$40:F$43)/VLOOKUP('selections(hide)'!$A$4,'selections(hide)'!$D$18:$P$30,8,FALSE)),0)</f>
        <v>0</v>
      </c>
      <c r="CM63" s="27">
        <f>IFERROR(IF(OR($B63=0,$CY63="Yes"),0,SUM(staff_students!G$40:G$43)/VLOOKUP('selections(hide)'!$A$4,'selections(hide)'!$D$18:$P$30,8,FALSE)),0)</f>
        <v>0</v>
      </c>
      <c r="CN63" s="27">
        <f>IFERROR(IF(OR($B63=0,$CY63="Yes"),0,SUM(staff_students!H$40:H$43)/VLOOKUP('selections(hide)'!$A$4,'selections(hide)'!$D$18:$P$30,8,FALSE)),0)</f>
        <v>0</v>
      </c>
      <c r="CO63" s="27">
        <f>IFERROR(IF(OR($B63=0,$CY63="Yes"),0,SUM(staff_students!I$40:I$43)/VLOOKUP('selections(hide)'!$A$4,'selections(hide)'!$D$18:$P$30,8,FALSE)),0)</f>
        <v>0</v>
      </c>
      <c r="CP63" s="27">
        <f>IFERROR(IF(OR($B63=0,$CY63="Yes"),0,SUM(staff_students!J$40:J$43)/VLOOKUP('selections(hide)'!$A$4,'selections(hide)'!$D$18:$P$30,8,FALSE)),0)</f>
        <v>0</v>
      </c>
      <c r="CQ63" s="27"/>
      <c r="CR63" s="27">
        <f t="shared" si="85"/>
        <v>0</v>
      </c>
      <c r="CS63" s="27">
        <f t="shared" si="100"/>
        <v>0</v>
      </c>
      <c r="CT63" s="27">
        <f t="shared" si="101"/>
        <v>0</v>
      </c>
      <c r="CU63" s="27">
        <f t="shared" si="102"/>
        <v>0</v>
      </c>
      <c r="CV63" s="27">
        <f t="shared" si="103"/>
        <v>0</v>
      </c>
      <c r="CW63" s="27">
        <f t="shared" si="104"/>
        <v>0</v>
      </c>
      <c r="CX63">
        <f>IF(modules!E63='selections(hide)'!$A$51,"Yes",IF(modules!E63&lt;&gt;0,"No",0))</f>
        <v>0</v>
      </c>
      <c r="CY63">
        <f>IF(modules!D63="optional","Yes",IF(modules!D63="main","No",0))</f>
        <v>0</v>
      </c>
      <c r="CZ63" t="str">
        <f t="shared" si="86"/>
        <v>OK</v>
      </c>
    </row>
    <row r="64" spans="1:104" x14ac:dyDescent="0.35">
      <c r="A64">
        <v>58</v>
      </c>
      <c r="B64">
        <f>modules!B64</f>
        <v>0</v>
      </c>
      <c r="C64">
        <f>modules!C64</f>
        <v>0</v>
      </c>
      <c r="E64" s="27">
        <f t="shared" si="105"/>
        <v>0</v>
      </c>
      <c r="F64" s="27">
        <f t="shared" si="106"/>
        <v>0</v>
      </c>
      <c r="G64" s="27">
        <f t="shared" si="107"/>
        <v>0</v>
      </c>
      <c r="H64" s="27">
        <f t="shared" si="108"/>
        <v>0</v>
      </c>
      <c r="I64" s="27">
        <f t="shared" si="109"/>
        <v>0</v>
      </c>
      <c r="J64" s="27">
        <f t="shared" si="110"/>
        <v>0</v>
      </c>
      <c r="L64" s="27">
        <f t="shared" si="111"/>
        <v>0</v>
      </c>
      <c r="M64" s="27">
        <f t="shared" si="112"/>
        <v>0</v>
      </c>
      <c r="N64" s="27">
        <f t="shared" si="113"/>
        <v>0</v>
      </c>
      <c r="O64" s="27">
        <f t="shared" si="114"/>
        <v>0</v>
      </c>
      <c r="P64" s="27">
        <f t="shared" si="115"/>
        <v>0</v>
      </c>
      <c r="Q64" s="27">
        <f t="shared" si="116"/>
        <v>0</v>
      </c>
      <c r="S64" s="27">
        <f t="shared" si="117"/>
        <v>0</v>
      </c>
      <c r="T64" s="27">
        <f t="shared" si="118"/>
        <v>0</v>
      </c>
      <c r="U64" s="27">
        <f t="shared" si="119"/>
        <v>0</v>
      </c>
      <c r="V64" s="27">
        <f t="shared" si="120"/>
        <v>0</v>
      </c>
      <c r="W64" s="27">
        <f t="shared" si="121"/>
        <v>0</v>
      </c>
      <c r="X64" s="27">
        <f t="shared" si="122"/>
        <v>0</v>
      </c>
      <c r="Z64" s="27">
        <f t="shared" si="123"/>
        <v>0</v>
      </c>
      <c r="AA64" s="27">
        <f t="shared" si="124"/>
        <v>0</v>
      </c>
      <c r="AB64" s="27">
        <f t="shared" si="125"/>
        <v>0</v>
      </c>
      <c r="AC64" s="27">
        <f t="shared" si="126"/>
        <v>0</v>
      </c>
      <c r="AD64" s="27">
        <f t="shared" si="127"/>
        <v>0</v>
      </c>
      <c r="AE64" s="27">
        <f t="shared" si="128"/>
        <v>0</v>
      </c>
      <c r="AG64" s="27">
        <f t="shared" si="129"/>
        <v>0</v>
      </c>
      <c r="AH64" s="27">
        <f t="shared" si="130"/>
        <v>0</v>
      </c>
      <c r="AI64" s="27">
        <f t="shared" si="131"/>
        <v>0</v>
      </c>
      <c r="AJ64" s="27">
        <f t="shared" si="132"/>
        <v>0</v>
      </c>
      <c r="AK64" s="27">
        <f t="shared" si="133"/>
        <v>0</v>
      </c>
      <c r="AL64" s="27">
        <f t="shared" si="134"/>
        <v>0</v>
      </c>
      <c r="AN64" s="27">
        <f t="shared" si="135"/>
        <v>0</v>
      </c>
      <c r="AO64" s="27">
        <f t="shared" si="136"/>
        <v>0</v>
      </c>
      <c r="AP64" s="27">
        <f t="shared" si="137"/>
        <v>0</v>
      </c>
      <c r="AQ64" s="27">
        <f t="shared" si="138"/>
        <v>0</v>
      </c>
      <c r="AR64" s="27">
        <f t="shared" si="139"/>
        <v>0</v>
      </c>
      <c r="AS64" s="27">
        <f t="shared" si="140"/>
        <v>0</v>
      </c>
      <c r="AT64" s="31"/>
      <c r="AU64" s="31">
        <f t="shared" si="141"/>
        <v>0</v>
      </c>
      <c r="AV64" s="31">
        <f t="shared" si="142"/>
        <v>0</v>
      </c>
      <c r="AW64" s="31">
        <f t="shared" si="143"/>
        <v>0</v>
      </c>
      <c r="AX64" s="31">
        <f t="shared" si="144"/>
        <v>0</v>
      </c>
      <c r="AY64" s="31">
        <f t="shared" si="145"/>
        <v>0</v>
      </c>
      <c r="AZ64" s="31">
        <f t="shared" si="146"/>
        <v>0</v>
      </c>
      <c r="BA64" s="31"/>
      <c r="BB64" s="31">
        <f t="shared" si="147"/>
        <v>0</v>
      </c>
      <c r="BC64" s="31">
        <f t="shared" si="148"/>
        <v>0</v>
      </c>
      <c r="BD64" s="31">
        <f t="shared" si="149"/>
        <v>0</v>
      </c>
      <c r="BE64" s="31">
        <f t="shared" si="150"/>
        <v>0</v>
      </c>
      <c r="BF64" s="31">
        <f t="shared" si="151"/>
        <v>0</v>
      </c>
      <c r="BG64" s="31">
        <f t="shared" si="152"/>
        <v>0</v>
      </c>
      <c r="BH64" s="31"/>
      <c r="BI64" s="31">
        <f t="shared" si="153"/>
        <v>0</v>
      </c>
      <c r="BJ64" s="31">
        <f t="shared" si="154"/>
        <v>0</v>
      </c>
      <c r="BK64" s="31">
        <f t="shared" si="155"/>
        <v>0</v>
      </c>
      <c r="BL64" s="31">
        <f t="shared" si="156"/>
        <v>0</v>
      </c>
      <c r="BM64" s="31">
        <f t="shared" si="157"/>
        <v>0</v>
      </c>
      <c r="BN64" s="31">
        <f t="shared" si="158"/>
        <v>0</v>
      </c>
      <c r="BO64" s="31"/>
      <c r="BP64" s="31">
        <f t="shared" si="159"/>
        <v>0</v>
      </c>
      <c r="BQ64" s="31">
        <f t="shared" si="160"/>
        <v>0</v>
      </c>
      <c r="BR64" s="31">
        <f t="shared" si="161"/>
        <v>0</v>
      </c>
      <c r="BS64" s="31">
        <f t="shared" si="162"/>
        <v>0</v>
      </c>
      <c r="BT64" s="31">
        <f t="shared" si="163"/>
        <v>0</v>
      </c>
      <c r="BU64" s="31">
        <f t="shared" si="164"/>
        <v>0</v>
      </c>
      <c r="BV64" s="31"/>
      <c r="BW64" s="31">
        <f t="shared" si="165"/>
        <v>0</v>
      </c>
      <c r="BX64" s="31">
        <f t="shared" si="166"/>
        <v>0</v>
      </c>
      <c r="BY64" s="31">
        <f t="shared" si="167"/>
        <v>0</v>
      </c>
      <c r="BZ64" s="31">
        <f t="shared" si="168"/>
        <v>0</v>
      </c>
      <c r="CA64" s="31">
        <f t="shared" si="169"/>
        <v>0</v>
      </c>
      <c r="CB64" s="31">
        <f t="shared" si="170"/>
        <v>0</v>
      </c>
      <c r="CC64" s="31"/>
      <c r="CD64" s="31">
        <f t="shared" si="171"/>
        <v>0</v>
      </c>
      <c r="CE64" s="31">
        <f t="shared" si="172"/>
        <v>0</v>
      </c>
      <c r="CF64" s="31">
        <f t="shared" si="173"/>
        <v>0</v>
      </c>
      <c r="CG64" s="31">
        <f t="shared" si="174"/>
        <v>0</v>
      </c>
      <c r="CH64" s="31">
        <f t="shared" si="175"/>
        <v>0</v>
      </c>
      <c r="CI64" s="31">
        <f t="shared" si="176"/>
        <v>0</v>
      </c>
      <c r="CK64" s="27">
        <f>IFERROR(IF(OR($B64=0,$CY64="Yes"),0,SUM(staff_students!E$40:E$43)/VLOOKUP('selections(hide)'!$A$4,'selections(hide)'!$D$18:$P$30,8,FALSE)),0)</f>
        <v>0</v>
      </c>
      <c r="CL64" s="27">
        <f>IFERROR(IF(OR($B64=0,$CY64="Yes"),0,SUM(staff_students!F$40:F$43)/VLOOKUP('selections(hide)'!$A$4,'selections(hide)'!$D$18:$P$30,8,FALSE)),0)</f>
        <v>0</v>
      </c>
      <c r="CM64" s="27">
        <f>IFERROR(IF(OR($B64=0,$CY64="Yes"),0,SUM(staff_students!G$40:G$43)/VLOOKUP('selections(hide)'!$A$4,'selections(hide)'!$D$18:$P$30,8,FALSE)),0)</f>
        <v>0</v>
      </c>
      <c r="CN64" s="27">
        <f>IFERROR(IF(OR($B64=0,$CY64="Yes"),0,SUM(staff_students!H$40:H$43)/VLOOKUP('selections(hide)'!$A$4,'selections(hide)'!$D$18:$P$30,8,FALSE)),0)</f>
        <v>0</v>
      </c>
      <c r="CO64" s="27">
        <f>IFERROR(IF(OR($B64=0,$CY64="Yes"),0,SUM(staff_students!I$40:I$43)/VLOOKUP('selections(hide)'!$A$4,'selections(hide)'!$D$18:$P$30,8,FALSE)),0)</f>
        <v>0</v>
      </c>
      <c r="CP64" s="27">
        <f>IFERROR(IF(OR($B64=0,$CY64="Yes"),0,SUM(staff_students!J$40:J$43)/VLOOKUP('selections(hide)'!$A$4,'selections(hide)'!$D$18:$P$30,8,FALSE)),0)</f>
        <v>0</v>
      </c>
      <c r="CQ64" s="27"/>
      <c r="CR64" s="27">
        <f t="shared" si="85"/>
        <v>0</v>
      </c>
      <c r="CS64" s="27">
        <f t="shared" si="100"/>
        <v>0</v>
      </c>
      <c r="CT64" s="27">
        <f t="shared" si="101"/>
        <v>0</v>
      </c>
      <c r="CU64" s="27">
        <f t="shared" si="102"/>
        <v>0</v>
      </c>
      <c r="CV64" s="27">
        <f t="shared" si="103"/>
        <v>0</v>
      </c>
      <c r="CW64" s="27">
        <f t="shared" si="104"/>
        <v>0</v>
      </c>
      <c r="CX64">
        <f>IF(modules!E64='selections(hide)'!$A$51,"Yes",IF(modules!E64&lt;&gt;0,"No",0))</f>
        <v>0</v>
      </c>
      <c r="CY64">
        <f>IF(modules!D64="optional","Yes",IF(modules!D64="main","No",0))</f>
        <v>0</v>
      </c>
      <c r="CZ64" t="str">
        <f t="shared" si="86"/>
        <v>OK</v>
      </c>
    </row>
    <row r="65" spans="1:136" x14ac:dyDescent="0.35">
      <c r="A65">
        <v>59</v>
      </c>
      <c r="B65">
        <f>modules!B65</f>
        <v>0</v>
      </c>
      <c r="C65">
        <f>modules!C65</f>
        <v>0</v>
      </c>
      <c r="E65" s="27">
        <f t="shared" si="105"/>
        <v>0</v>
      </c>
      <c r="F65" s="27">
        <f t="shared" si="106"/>
        <v>0</v>
      </c>
      <c r="G65" s="27">
        <f t="shared" si="107"/>
        <v>0</v>
      </c>
      <c r="H65" s="27">
        <f t="shared" si="108"/>
        <v>0</v>
      </c>
      <c r="I65" s="27">
        <f t="shared" si="109"/>
        <v>0</v>
      </c>
      <c r="J65" s="27">
        <f t="shared" si="110"/>
        <v>0</v>
      </c>
      <c r="L65" s="27">
        <f t="shared" si="111"/>
        <v>0</v>
      </c>
      <c r="M65" s="27">
        <f t="shared" si="112"/>
        <v>0</v>
      </c>
      <c r="N65" s="27">
        <f t="shared" si="113"/>
        <v>0</v>
      </c>
      <c r="O65" s="27">
        <f t="shared" si="114"/>
        <v>0</v>
      </c>
      <c r="P65" s="27">
        <f t="shared" si="115"/>
        <v>0</v>
      </c>
      <c r="Q65" s="27">
        <f t="shared" si="116"/>
        <v>0</v>
      </c>
      <c r="S65" s="27">
        <f t="shared" si="117"/>
        <v>0</v>
      </c>
      <c r="T65" s="27">
        <f t="shared" si="118"/>
        <v>0</v>
      </c>
      <c r="U65" s="27">
        <f t="shared" si="119"/>
        <v>0</v>
      </c>
      <c r="V65" s="27">
        <f t="shared" si="120"/>
        <v>0</v>
      </c>
      <c r="W65" s="27">
        <f t="shared" si="121"/>
        <v>0</v>
      </c>
      <c r="X65" s="27">
        <f t="shared" si="122"/>
        <v>0</v>
      </c>
      <c r="Z65" s="27">
        <f t="shared" si="123"/>
        <v>0</v>
      </c>
      <c r="AA65" s="27">
        <f t="shared" si="124"/>
        <v>0</v>
      </c>
      <c r="AB65" s="27">
        <f t="shared" si="125"/>
        <v>0</v>
      </c>
      <c r="AC65" s="27">
        <f t="shared" si="126"/>
        <v>0</v>
      </c>
      <c r="AD65" s="27">
        <f t="shared" si="127"/>
        <v>0</v>
      </c>
      <c r="AE65" s="27">
        <f t="shared" si="128"/>
        <v>0</v>
      </c>
      <c r="AG65" s="27">
        <f t="shared" si="129"/>
        <v>0</v>
      </c>
      <c r="AH65" s="27">
        <f t="shared" si="130"/>
        <v>0</v>
      </c>
      <c r="AI65" s="27">
        <f t="shared" si="131"/>
        <v>0</v>
      </c>
      <c r="AJ65" s="27">
        <f t="shared" si="132"/>
        <v>0</v>
      </c>
      <c r="AK65" s="27">
        <f t="shared" si="133"/>
        <v>0</v>
      </c>
      <c r="AL65" s="27">
        <f t="shared" si="134"/>
        <v>0</v>
      </c>
      <c r="AN65" s="27">
        <f t="shared" si="135"/>
        <v>0</v>
      </c>
      <c r="AO65" s="27">
        <f t="shared" si="136"/>
        <v>0</v>
      </c>
      <c r="AP65" s="27">
        <f t="shared" si="137"/>
        <v>0</v>
      </c>
      <c r="AQ65" s="27">
        <f t="shared" si="138"/>
        <v>0</v>
      </c>
      <c r="AR65" s="27">
        <f t="shared" si="139"/>
        <v>0</v>
      </c>
      <c r="AS65" s="27">
        <f t="shared" si="140"/>
        <v>0</v>
      </c>
      <c r="AT65" s="31"/>
      <c r="AU65" s="31">
        <f t="shared" si="141"/>
        <v>0</v>
      </c>
      <c r="AV65" s="31">
        <f t="shared" si="142"/>
        <v>0</v>
      </c>
      <c r="AW65" s="31">
        <f t="shared" si="143"/>
        <v>0</v>
      </c>
      <c r="AX65" s="31">
        <f t="shared" si="144"/>
        <v>0</v>
      </c>
      <c r="AY65" s="31">
        <f t="shared" si="145"/>
        <v>0</v>
      </c>
      <c r="AZ65" s="31">
        <f t="shared" si="146"/>
        <v>0</v>
      </c>
      <c r="BA65" s="31"/>
      <c r="BB65" s="31">
        <f t="shared" si="147"/>
        <v>0</v>
      </c>
      <c r="BC65" s="31">
        <f t="shared" si="148"/>
        <v>0</v>
      </c>
      <c r="BD65" s="31">
        <f t="shared" si="149"/>
        <v>0</v>
      </c>
      <c r="BE65" s="31">
        <f t="shared" si="150"/>
        <v>0</v>
      </c>
      <c r="BF65" s="31">
        <f t="shared" si="151"/>
        <v>0</v>
      </c>
      <c r="BG65" s="31">
        <f t="shared" si="152"/>
        <v>0</v>
      </c>
      <c r="BH65" s="31"/>
      <c r="BI65" s="31">
        <f t="shared" si="153"/>
        <v>0</v>
      </c>
      <c r="BJ65" s="31">
        <f t="shared" si="154"/>
        <v>0</v>
      </c>
      <c r="BK65" s="31">
        <f t="shared" si="155"/>
        <v>0</v>
      </c>
      <c r="BL65" s="31">
        <f t="shared" si="156"/>
        <v>0</v>
      </c>
      <c r="BM65" s="31">
        <f t="shared" si="157"/>
        <v>0</v>
      </c>
      <c r="BN65" s="31">
        <f t="shared" si="158"/>
        <v>0</v>
      </c>
      <c r="BO65" s="31"/>
      <c r="BP65" s="31">
        <f t="shared" si="159"/>
        <v>0</v>
      </c>
      <c r="BQ65" s="31">
        <f t="shared" si="160"/>
        <v>0</v>
      </c>
      <c r="BR65" s="31">
        <f t="shared" si="161"/>
        <v>0</v>
      </c>
      <c r="BS65" s="31">
        <f t="shared" si="162"/>
        <v>0</v>
      </c>
      <c r="BT65" s="31">
        <f t="shared" si="163"/>
        <v>0</v>
      </c>
      <c r="BU65" s="31">
        <f t="shared" si="164"/>
        <v>0</v>
      </c>
      <c r="BV65" s="31"/>
      <c r="BW65" s="31">
        <f t="shared" si="165"/>
        <v>0</v>
      </c>
      <c r="BX65" s="31">
        <f t="shared" si="166"/>
        <v>0</v>
      </c>
      <c r="BY65" s="31">
        <f t="shared" si="167"/>
        <v>0</v>
      </c>
      <c r="BZ65" s="31">
        <f t="shared" si="168"/>
        <v>0</v>
      </c>
      <c r="CA65" s="31">
        <f t="shared" si="169"/>
        <v>0</v>
      </c>
      <c r="CB65" s="31">
        <f t="shared" si="170"/>
        <v>0</v>
      </c>
      <c r="CC65" s="31"/>
      <c r="CD65" s="31">
        <f t="shared" si="171"/>
        <v>0</v>
      </c>
      <c r="CE65" s="31">
        <f t="shared" si="172"/>
        <v>0</v>
      </c>
      <c r="CF65" s="31">
        <f t="shared" si="173"/>
        <v>0</v>
      </c>
      <c r="CG65" s="31">
        <f t="shared" si="174"/>
        <v>0</v>
      </c>
      <c r="CH65" s="31">
        <f t="shared" si="175"/>
        <v>0</v>
      </c>
      <c r="CI65" s="31">
        <f t="shared" si="176"/>
        <v>0</v>
      </c>
      <c r="CK65" s="27">
        <f>IFERROR(IF(OR($B65=0,$CY65="Yes"),0,SUM(staff_students!E$40:E$43)/VLOOKUP('selections(hide)'!$A$4,'selections(hide)'!$D$18:$P$30,8,FALSE)),0)</f>
        <v>0</v>
      </c>
      <c r="CL65" s="27">
        <f>IFERROR(IF(OR($B65=0,$CY65="Yes"),0,SUM(staff_students!F$40:F$43)/VLOOKUP('selections(hide)'!$A$4,'selections(hide)'!$D$18:$P$30,8,FALSE)),0)</f>
        <v>0</v>
      </c>
      <c r="CM65" s="27">
        <f>IFERROR(IF(OR($B65=0,$CY65="Yes"),0,SUM(staff_students!G$40:G$43)/VLOOKUP('selections(hide)'!$A$4,'selections(hide)'!$D$18:$P$30,8,FALSE)),0)</f>
        <v>0</v>
      </c>
      <c r="CN65" s="27">
        <f>IFERROR(IF(OR($B65=0,$CY65="Yes"),0,SUM(staff_students!H$40:H$43)/VLOOKUP('selections(hide)'!$A$4,'selections(hide)'!$D$18:$P$30,8,FALSE)),0)</f>
        <v>0</v>
      </c>
      <c r="CO65" s="27">
        <f>IFERROR(IF(OR($B65=0,$CY65="Yes"),0,SUM(staff_students!I$40:I$43)/VLOOKUP('selections(hide)'!$A$4,'selections(hide)'!$D$18:$P$30,8,FALSE)),0)</f>
        <v>0</v>
      </c>
      <c r="CP65" s="27">
        <f>IFERROR(IF(OR($B65=0,$CY65="Yes"),0,SUM(staff_students!J$40:J$43)/VLOOKUP('selections(hide)'!$A$4,'selections(hide)'!$D$18:$P$30,8,FALSE)),0)</f>
        <v>0</v>
      </c>
      <c r="CQ65" s="27"/>
      <c r="CR65" s="27">
        <f t="shared" si="85"/>
        <v>0</v>
      </c>
      <c r="CS65" s="27">
        <f t="shared" si="100"/>
        <v>0</v>
      </c>
      <c r="CT65" s="27">
        <f t="shared" si="101"/>
        <v>0</v>
      </c>
      <c r="CU65" s="27">
        <f t="shared" si="102"/>
        <v>0</v>
      </c>
      <c r="CV65" s="27">
        <f t="shared" si="103"/>
        <v>0</v>
      </c>
      <c r="CW65" s="27">
        <f t="shared" si="104"/>
        <v>0</v>
      </c>
      <c r="CX65">
        <f>IF(modules!E65='selections(hide)'!$A$51,"Yes",IF(modules!E65&lt;&gt;0,"No",0))</f>
        <v>0</v>
      </c>
      <c r="CY65">
        <f>IF(modules!D65="optional","Yes",IF(modules!D65="main","No",0))</f>
        <v>0</v>
      </c>
      <c r="CZ65" t="str">
        <f t="shared" si="86"/>
        <v>OK</v>
      </c>
    </row>
    <row r="66" spans="1:136" x14ac:dyDescent="0.35">
      <c r="A66">
        <v>60</v>
      </c>
      <c r="B66">
        <f>modules!B66</f>
        <v>0</v>
      </c>
      <c r="C66">
        <f>modules!C66</f>
        <v>0</v>
      </c>
      <c r="E66" s="27">
        <f t="shared" si="105"/>
        <v>0</v>
      </c>
      <c r="F66" s="27">
        <f t="shared" si="106"/>
        <v>0</v>
      </c>
      <c r="G66" s="27">
        <f t="shared" si="107"/>
        <v>0</v>
      </c>
      <c r="H66" s="27">
        <f t="shared" si="108"/>
        <v>0</v>
      </c>
      <c r="I66" s="27">
        <f t="shared" si="109"/>
        <v>0</v>
      </c>
      <c r="J66" s="27">
        <f t="shared" si="110"/>
        <v>0</v>
      </c>
      <c r="L66" s="27">
        <f t="shared" si="111"/>
        <v>0</v>
      </c>
      <c r="M66" s="27">
        <f t="shared" si="112"/>
        <v>0</v>
      </c>
      <c r="N66" s="27">
        <f t="shared" si="113"/>
        <v>0</v>
      </c>
      <c r="O66" s="27">
        <f t="shared" si="114"/>
        <v>0</v>
      </c>
      <c r="P66" s="27">
        <f t="shared" si="115"/>
        <v>0</v>
      </c>
      <c r="Q66" s="27">
        <f t="shared" si="116"/>
        <v>0</v>
      </c>
      <c r="S66" s="27">
        <f t="shared" si="117"/>
        <v>0</v>
      </c>
      <c r="T66" s="27">
        <f t="shared" si="118"/>
        <v>0</v>
      </c>
      <c r="U66" s="27">
        <f t="shared" si="119"/>
        <v>0</v>
      </c>
      <c r="V66" s="27">
        <f t="shared" si="120"/>
        <v>0</v>
      </c>
      <c r="W66" s="27">
        <f t="shared" si="121"/>
        <v>0</v>
      </c>
      <c r="X66" s="27">
        <f t="shared" si="122"/>
        <v>0</v>
      </c>
      <c r="Z66" s="27">
        <f t="shared" si="123"/>
        <v>0</v>
      </c>
      <c r="AA66" s="27">
        <f t="shared" si="124"/>
        <v>0</v>
      </c>
      <c r="AB66" s="27">
        <f t="shared" si="125"/>
        <v>0</v>
      </c>
      <c r="AC66" s="27">
        <f t="shared" si="126"/>
        <v>0</v>
      </c>
      <c r="AD66" s="27">
        <f t="shared" si="127"/>
        <v>0</v>
      </c>
      <c r="AE66" s="27">
        <f t="shared" si="128"/>
        <v>0</v>
      </c>
      <c r="AG66" s="27">
        <f t="shared" si="129"/>
        <v>0</v>
      </c>
      <c r="AH66" s="27">
        <f t="shared" si="130"/>
        <v>0</v>
      </c>
      <c r="AI66" s="27">
        <f t="shared" si="131"/>
        <v>0</v>
      </c>
      <c r="AJ66" s="27">
        <f t="shared" si="132"/>
        <v>0</v>
      </c>
      <c r="AK66" s="27">
        <f t="shared" si="133"/>
        <v>0</v>
      </c>
      <c r="AL66" s="27">
        <f t="shared" si="134"/>
        <v>0</v>
      </c>
      <c r="AN66" s="27">
        <f t="shared" si="135"/>
        <v>0</v>
      </c>
      <c r="AO66" s="27">
        <f t="shared" si="136"/>
        <v>0</v>
      </c>
      <c r="AP66" s="27">
        <f t="shared" si="137"/>
        <v>0</v>
      </c>
      <c r="AQ66" s="27">
        <f t="shared" si="138"/>
        <v>0</v>
      </c>
      <c r="AR66" s="27">
        <f t="shared" si="139"/>
        <v>0</v>
      </c>
      <c r="AS66" s="27">
        <f t="shared" si="140"/>
        <v>0</v>
      </c>
      <c r="AT66" s="31"/>
      <c r="AU66" s="31">
        <f t="shared" si="141"/>
        <v>0</v>
      </c>
      <c r="AV66" s="31">
        <f t="shared" si="142"/>
        <v>0</v>
      </c>
      <c r="AW66" s="31">
        <f t="shared" si="143"/>
        <v>0</v>
      </c>
      <c r="AX66" s="31">
        <f t="shared" si="144"/>
        <v>0</v>
      </c>
      <c r="AY66" s="31">
        <f t="shared" si="145"/>
        <v>0</v>
      </c>
      <c r="AZ66" s="31">
        <f t="shared" si="146"/>
        <v>0</v>
      </c>
      <c r="BA66" s="31"/>
      <c r="BB66" s="31">
        <f t="shared" si="147"/>
        <v>0</v>
      </c>
      <c r="BC66" s="31">
        <f t="shared" si="148"/>
        <v>0</v>
      </c>
      <c r="BD66" s="31">
        <f t="shared" si="149"/>
        <v>0</v>
      </c>
      <c r="BE66" s="31">
        <f t="shared" si="150"/>
        <v>0</v>
      </c>
      <c r="BF66" s="31">
        <f t="shared" si="151"/>
        <v>0</v>
      </c>
      <c r="BG66" s="31">
        <f t="shared" si="152"/>
        <v>0</v>
      </c>
      <c r="BH66" s="31"/>
      <c r="BI66" s="31">
        <f t="shared" si="153"/>
        <v>0</v>
      </c>
      <c r="BJ66" s="31">
        <f t="shared" si="154"/>
        <v>0</v>
      </c>
      <c r="BK66" s="31">
        <f t="shared" si="155"/>
        <v>0</v>
      </c>
      <c r="BL66" s="31">
        <f t="shared" si="156"/>
        <v>0</v>
      </c>
      <c r="BM66" s="31">
        <f t="shared" si="157"/>
        <v>0</v>
      </c>
      <c r="BN66" s="31">
        <f t="shared" si="158"/>
        <v>0</v>
      </c>
      <c r="BO66" s="31"/>
      <c r="BP66" s="31">
        <f t="shared" si="159"/>
        <v>0</v>
      </c>
      <c r="BQ66" s="31">
        <f t="shared" si="160"/>
        <v>0</v>
      </c>
      <c r="BR66" s="31">
        <f t="shared" si="161"/>
        <v>0</v>
      </c>
      <c r="BS66" s="31">
        <f t="shared" si="162"/>
        <v>0</v>
      </c>
      <c r="BT66" s="31">
        <f t="shared" si="163"/>
        <v>0</v>
      </c>
      <c r="BU66" s="31">
        <f t="shared" si="164"/>
        <v>0</v>
      </c>
      <c r="BV66" s="31"/>
      <c r="BW66" s="31">
        <f t="shared" si="165"/>
        <v>0</v>
      </c>
      <c r="BX66" s="31">
        <f t="shared" si="166"/>
        <v>0</v>
      </c>
      <c r="BY66" s="31">
        <f t="shared" si="167"/>
        <v>0</v>
      </c>
      <c r="BZ66" s="31">
        <f t="shared" si="168"/>
        <v>0</v>
      </c>
      <c r="CA66" s="31">
        <f t="shared" si="169"/>
        <v>0</v>
      </c>
      <c r="CB66" s="31">
        <f t="shared" si="170"/>
        <v>0</v>
      </c>
      <c r="CC66" s="31"/>
      <c r="CD66" s="31">
        <f t="shared" si="171"/>
        <v>0</v>
      </c>
      <c r="CE66" s="31">
        <f t="shared" si="172"/>
        <v>0</v>
      </c>
      <c r="CF66" s="31">
        <f t="shared" si="173"/>
        <v>0</v>
      </c>
      <c r="CG66" s="31">
        <f t="shared" si="174"/>
        <v>0</v>
      </c>
      <c r="CH66" s="31">
        <f t="shared" si="175"/>
        <v>0</v>
      </c>
      <c r="CI66" s="31">
        <f t="shared" si="176"/>
        <v>0</v>
      </c>
      <c r="CK66" s="27">
        <f>IFERROR(IF(OR($B66=0,$CY66="Yes"),0,SUM(staff_students!E$40:E$43)/VLOOKUP('selections(hide)'!$A$4,'selections(hide)'!$D$18:$P$30,8,FALSE)),0)</f>
        <v>0</v>
      </c>
      <c r="CL66" s="27">
        <f>IFERROR(IF(OR($B66=0,$CY66="Yes"),0,SUM(staff_students!F$40:F$43)/VLOOKUP('selections(hide)'!$A$4,'selections(hide)'!$D$18:$P$30,8,FALSE)),0)</f>
        <v>0</v>
      </c>
      <c r="CM66" s="27">
        <f>IFERROR(IF(OR($B66=0,$CY66="Yes"),0,SUM(staff_students!G$40:G$43)/VLOOKUP('selections(hide)'!$A$4,'selections(hide)'!$D$18:$P$30,8,FALSE)),0)</f>
        <v>0</v>
      </c>
      <c r="CN66" s="27">
        <f>IFERROR(IF(OR($B66=0,$CY66="Yes"),0,SUM(staff_students!H$40:H$43)/VLOOKUP('selections(hide)'!$A$4,'selections(hide)'!$D$18:$P$30,8,FALSE)),0)</f>
        <v>0</v>
      </c>
      <c r="CO66" s="27">
        <f>IFERROR(IF(OR($B66=0,$CY66="Yes"),0,SUM(staff_students!I$40:I$43)/VLOOKUP('selections(hide)'!$A$4,'selections(hide)'!$D$18:$P$30,8,FALSE)),0)</f>
        <v>0</v>
      </c>
      <c r="CP66" s="27">
        <f>IFERROR(IF(OR($B66=0,$CY66="Yes"),0,SUM(staff_students!J$40:J$43)/VLOOKUP('selections(hide)'!$A$4,'selections(hide)'!$D$18:$P$30,8,FALSE)),0)</f>
        <v>0</v>
      </c>
      <c r="CQ66" s="27"/>
      <c r="CR66" s="27">
        <f t="shared" si="85"/>
        <v>0</v>
      </c>
      <c r="CS66" s="27">
        <f t="shared" si="100"/>
        <v>0</v>
      </c>
      <c r="CT66" s="27">
        <f t="shared" si="101"/>
        <v>0</v>
      </c>
      <c r="CU66" s="27">
        <f t="shared" si="102"/>
        <v>0</v>
      </c>
      <c r="CV66" s="27">
        <f t="shared" si="103"/>
        <v>0</v>
      </c>
      <c r="CW66" s="27">
        <f t="shared" si="104"/>
        <v>0</v>
      </c>
      <c r="CX66">
        <f>IF(modules!E66='selections(hide)'!$A$51,"Yes",IF(modules!E66&lt;&gt;0,"No",0))</f>
        <v>0</v>
      </c>
      <c r="CY66">
        <f>IF(modules!D66="optional","Yes",IF(modules!D66="main","No",0))</f>
        <v>0</v>
      </c>
      <c r="CZ66" t="str">
        <f t="shared" si="86"/>
        <v>OK</v>
      </c>
    </row>
    <row r="67" spans="1:136" x14ac:dyDescent="0.35">
      <c r="A67">
        <v>61</v>
      </c>
      <c r="B67">
        <f>modules!B67</f>
        <v>0</v>
      </c>
      <c r="C67">
        <f>modules!C67</f>
        <v>0</v>
      </c>
      <c r="E67" s="27">
        <f t="shared" si="105"/>
        <v>0</v>
      </c>
      <c r="F67" s="27">
        <f t="shared" si="106"/>
        <v>0</v>
      </c>
      <c r="G67" s="27">
        <f t="shared" si="107"/>
        <v>0</v>
      </c>
      <c r="H67" s="27">
        <f t="shared" si="108"/>
        <v>0</v>
      </c>
      <c r="I67" s="27">
        <f t="shared" si="109"/>
        <v>0</v>
      </c>
      <c r="J67" s="27">
        <f t="shared" si="110"/>
        <v>0</v>
      </c>
      <c r="L67" s="27">
        <f t="shared" si="111"/>
        <v>0</v>
      </c>
      <c r="M67" s="27">
        <f t="shared" si="112"/>
        <v>0</v>
      </c>
      <c r="N67" s="27">
        <f t="shared" si="113"/>
        <v>0</v>
      </c>
      <c r="O67" s="27">
        <f t="shared" si="114"/>
        <v>0</v>
      </c>
      <c r="P67" s="27">
        <f t="shared" si="115"/>
        <v>0</v>
      </c>
      <c r="Q67" s="27">
        <f t="shared" si="116"/>
        <v>0</v>
      </c>
      <c r="S67" s="27">
        <f t="shared" si="117"/>
        <v>0</v>
      </c>
      <c r="T67" s="27">
        <f t="shared" si="118"/>
        <v>0</v>
      </c>
      <c r="U67" s="27">
        <f t="shared" si="119"/>
        <v>0</v>
      </c>
      <c r="V67" s="27">
        <f t="shared" si="120"/>
        <v>0</v>
      </c>
      <c r="W67" s="27">
        <f t="shared" si="121"/>
        <v>0</v>
      </c>
      <c r="X67" s="27">
        <f t="shared" si="122"/>
        <v>0</v>
      </c>
      <c r="Z67" s="27">
        <f t="shared" si="123"/>
        <v>0</v>
      </c>
      <c r="AA67" s="27">
        <f t="shared" si="124"/>
        <v>0</v>
      </c>
      <c r="AB67" s="27">
        <f t="shared" si="125"/>
        <v>0</v>
      </c>
      <c r="AC67" s="27">
        <f t="shared" si="126"/>
        <v>0</v>
      </c>
      <c r="AD67" s="27">
        <f t="shared" si="127"/>
        <v>0</v>
      </c>
      <c r="AE67" s="27">
        <f t="shared" si="128"/>
        <v>0</v>
      </c>
      <c r="AG67" s="27">
        <f t="shared" si="129"/>
        <v>0</v>
      </c>
      <c r="AH67" s="27">
        <f t="shared" si="130"/>
        <v>0</v>
      </c>
      <c r="AI67" s="27">
        <f t="shared" si="131"/>
        <v>0</v>
      </c>
      <c r="AJ67" s="27">
        <f t="shared" si="132"/>
        <v>0</v>
      </c>
      <c r="AK67" s="27">
        <f t="shared" si="133"/>
        <v>0</v>
      </c>
      <c r="AL67" s="27">
        <f t="shared" si="134"/>
        <v>0</v>
      </c>
      <c r="AN67" s="27">
        <f t="shared" si="135"/>
        <v>0</v>
      </c>
      <c r="AO67" s="27">
        <f t="shared" si="136"/>
        <v>0</v>
      </c>
      <c r="AP67" s="27">
        <f t="shared" si="137"/>
        <v>0</v>
      </c>
      <c r="AQ67" s="27">
        <f t="shared" si="138"/>
        <v>0</v>
      </c>
      <c r="AR67" s="27">
        <f t="shared" si="139"/>
        <v>0</v>
      </c>
      <c r="AS67" s="27">
        <f t="shared" si="140"/>
        <v>0</v>
      </c>
      <c r="AT67" s="31"/>
      <c r="AU67" s="31">
        <f t="shared" si="141"/>
        <v>0</v>
      </c>
      <c r="AV67" s="31">
        <f t="shared" si="142"/>
        <v>0</v>
      </c>
      <c r="AW67" s="31">
        <f t="shared" si="143"/>
        <v>0</v>
      </c>
      <c r="AX67" s="31">
        <f t="shared" si="144"/>
        <v>0</v>
      </c>
      <c r="AY67" s="31">
        <f t="shared" si="145"/>
        <v>0</v>
      </c>
      <c r="AZ67" s="31">
        <f t="shared" si="146"/>
        <v>0</v>
      </c>
      <c r="BA67" s="31"/>
      <c r="BB67" s="31">
        <f t="shared" si="147"/>
        <v>0</v>
      </c>
      <c r="BC67" s="31">
        <f t="shared" si="148"/>
        <v>0</v>
      </c>
      <c r="BD67" s="31">
        <f t="shared" si="149"/>
        <v>0</v>
      </c>
      <c r="BE67" s="31">
        <f t="shared" si="150"/>
        <v>0</v>
      </c>
      <c r="BF67" s="31">
        <f t="shared" si="151"/>
        <v>0</v>
      </c>
      <c r="BG67" s="31">
        <f t="shared" si="152"/>
        <v>0</v>
      </c>
      <c r="BH67" s="31"/>
      <c r="BI67" s="31">
        <f t="shared" si="153"/>
        <v>0</v>
      </c>
      <c r="BJ67" s="31">
        <f t="shared" si="154"/>
        <v>0</v>
      </c>
      <c r="BK67" s="31">
        <f t="shared" si="155"/>
        <v>0</v>
      </c>
      <c r="BL67" s="31">
        <f t="shared" si="156"/>
        <v>0</v>
      </c>
      <c r="BM67" s="31">
        <f t="shared" si="157"/>
        <v>0</v>
      </c>
      <c r="BN67" s="31">
        <f t="shared" si="158"/>
        <v>0</v>
      </c>
      <c r="BO67" s="31"/>
      <c r="BP67" s="31">
        <f t="shared" si="159"/>
        <v>0</v>
      </c>
      <c r="BQ67" s="31">
        <f t="shared" si="160"/>
        <v>0</v>
      </c>
      <c r="BR67" s="31">
        <f t="shared" si="161"/>
        <v>0</v>
      </c>
      <c r="BS67" s="31">
        <f t="shared" si="162"/>
        <v>0</v>
      </c>
      <c r="BT67" s="31">
        <f t="shared" si="163"/>
        <v>0</v>
      </c>
      <c r="BU67" s="31">
        <f t="shared" si="164"/>
        <v>0</v>
      </c>
      <c r="BV67" s="31"/>
      <c r="BW67" s="31">
        <f t="shared" si="165"/>
        <v>0</v>
      </c>
      <c r="BX67" s="31">
        <f t="shared" si="166"/>
        <v>0</v>
      </c>
      <c r="BY67" s="31">
        <f t="shared" si="167"/>
        <v>0</v>
      </c>
      <c r="BZ67" s="31">
        <f t="shared" si="168"/>
        <v>0</v>
      </c>
      <c r="CA67" s="31">
        <f t="shared" si="169"/>
        <v>0</v>
      </c>
      <c r="CB67" s="31">
        <f t="shared" si="170"/>
        <v>0</v>
      </c>
      <c r="CC67" s="31"/>
      <c r="CD67" s="31">
        <f t="shared" si="171"/>
        <v>0</v>
      </c>
      <c r="CE67" s="31">
        <f t="shared" si="172"/>
        <v>0</v>
      </c>
      <c r="CF67" s="31">
        <f t="shared" si="173"/>
        <v>0</v>
      </c>
      <c r="CG67" s="31">
        <f t="shared" si="174"/>
        <v>0</v>
      </c>
      <c r="CH67" s="31">
        <f t="shared" si="175"/>
        <v>0</v>
      </c>
      <c r="CI67" s="31">
        <f t="shared" si="176"/>
        <v>0</v>
      </c>
      <c r="CK67" s="27">
        <f>IFERROR(IF(OR($B67=0,$CY67="Yes"),0,SUM(staff_students!E$40:E$43)/VLOOKUP('selections(hide)'!$A$4,'selections(hide)'!$D$18:$P$30,8,FALSE)),0)</f>
        <v>0</v>
      </c>
      <c r="CL67" s="27">
        <f>IFERROR(IF(OR($B67=0,$CY67="Yes"),0,SUM(staff_students!F$40:F$43)/VLOOKUP('selections(hide)'!$A$4,'selections(hide)'!$D$18:$P$30,8,FALSE)),0)</f>
        <v>0</v>
      </c>
      <c r="CM67" s="27">
        <f>IFERROR(IF(OR($B67=0,$CY67="Yes"),0,SUM(staff_students!G$40:G$43)/VLOOKUP('selections(hide)'!$A$4,'selections(hide)'!$D$18:$P$30,8,FALSE)),0)</f>
        <v>0</v>
      </c>
      <c r="CN67" s="27">
        <f>IFERROR(IF(OR($B67=0,$CY67="Yes"),0,SUM(staff_students!H$40:H$43)/VLOOKUP('selections(hide)'!$A$4,'selections(hide)'!$D$18:$P$30,8,FALSE)),0)</f>
        <v>0</v>
      </c>
      <c r="CO67" s="27">
        <f>IFERROR(IF(OR($B67=0,$CY67="Yes"),0,SUM(staff_students!I$40:I$43)/VLOOKUP('selections(hide)'!$A$4,'selections(hide)'!$D$18:$P$30,8,FALSE)),0)</f>
        <v>0</v>
      </c>
      <c r="CP67" s="27">
        <f>IFERROR(IF(OR($B67=0,$CY67="Yes"),0,SUM(staff_students!J$40:J$43)/VLOOKUP('selections(hide)'!$A$4,'selections(hide)'!$D$18:$P$30,8,FALSE)),0)</f>
        <v>0</v>
      </c>
      <c r="CQ67" s="27"/>
      <c r="CR67" s="27">
        <f t="shared" si="85"/>
        <v>0</v>
      </c>
      <c r="CS67" s="27">
        <f t="shared" si="100"/>
        <v>0</v>
      </c>
      <c r="CT67" s="27">
        <f t="shared" si="101"/>
        <v>0</v>
      </c>
      <c r="CU67" s="27">
        <f t="shared" si="102"/>
        <v>0</v>
      </c>
      <c r="CV67" s="27">
        <f t="shared" si="103"/>
        <v>0</v>
      </c>
      <c r="CW67" s="27">
        <f t="shared" si="104"/>
        <v>0</v>
      </c>
      <c r="CX67">
        <f>IF(modules!E67='selections(hide)'!$A$51,"Yes",IF(modules!E67&lt;&gt;0,"No",0))</f>
        <v>0</v>
      </c>
      <c r="CY67">
        <f>IF(modules!D67="optional","Yes",IF(modules!D67="main","No",0))</f>
        <v>0</v>
      </c>
      <c r="CZ67" t="str">
        <f t="shared" si="86"/>
        <v>OK</v>
      </c>
    </row>
    <row r="68" spans="1:136" x14ac:dyDescent="0.35">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row>
    <row r="69" spans="1:136" x14ac:dyDescent="0.35">
      <c r="C69" s="137" t="s">
        <v>514</v>
      </c>
      <c r="D69" s="27">
        <f>SUM(D8:D67)</f>
        <v>0</v>
      </c>
      <c r="E69" s="27">
        <f t="shared" ref="E69:BP69" si="177">SUM(E8:E67)</f>
        <v>0</v>
      </c>
      <c r="F69" s="27">
        <f t="shared" si="177"/>
        <v>0</v>
      </c>
      <c r="G69" s="27">
        <f t="shared" si="177"/>
        <v>0</v>
      </c>
      <c r="H69" s="27">
        <f t="shared" si="177"/>
        <v>0</v>
      </c>
      <c r="I69" s="27">
        <f t="shared" si="177"/>
        <v>0</v>
      </c>
      <c r="J69" s="27">
        <f t="shared" si="177"/>
        <v>0</v>
      </c>
      <c r="K69" s="27">
        <f t="shared" si="177"/>
        <v>0</v>
      </c>
      <c r="L69" s="27">
        <f t="shared" si="177"/>
        <v>0</v>
      </c>
      <c r="M69" s="27">
        <f t="shared" si="177"/>
        <v>0</v>
      </c>
      <c r="N69" s="27">
        <f t="shared" si="177"/>
        <v>0</v>
      </c>
      <c r="O69" s="27">
        <f t="shared" si="177"/>
        <v>0</v>
      </c>
      <c r="P69" s="27">
        <f t="shared" si="177"/>
        <v>0</v>
      </c>
      <c r="Q69" s="27">
        <f t="shared" si="177"/>
        <v>0</v>
      </c>
      <c r="R69" s="27">
        <f t="shared" si="177"/>
        <v>0</v>
      </c>
      <c r="S69" s="27">
        <f t="shared" si="177"/>
        <v>0</v>
      </c>
      <c r="T69" s="27">
        <f t="shared" si="177"/>
        <v>0</v>
      </c>
      <c r="U69" s="27">
        <f t="shared" si="177"/>
        <v>0</v>
      </c>
      <c r="V69" s="27">
        <f t="shared" si="177"/>
        <v>0</v>
      </c>
      <c r="W69" s="27">
        <f t="shared" si="177"/>
        <v>0</v>
      </c>
      <c r="X69" s="27">
        <f t="shared" si="177"/>
        <v>0</v>
      </c>
      <c r="Y69" s="27">
        <f t="shared" si="177"/>
        <v>0</v>
      </c>
      <c r="Z69" s="27">
        <f t="shared" si="177"/>
        <v>0</v>
      </c>
      <c r="AA69" s="27">
        <f t="shared" si="177"/>
        <v>0</v>
      </c>
      <c r="AB69" s="27">
        <f t="shared" si="177"/>
        <v>0</v>
      </c>
      <c r="AC69" s="27">
        <f t="shared" si="177"/>
        <v>0</v>
      </c>
      <c r="AD69" s="27">
        <f t="shared" si="177"/>
        <v>0</v>
      </c>
      <c r="AE69" s="27">
        <f t="shared" si="177"/>
        <v>0</v>
      </c>
      <c r="AF69" s="27">
        <f t="shared" si="177"/>
        <v>0</v>
      </c>
      <c r="AG69" s="27">
        <f t="shared" si="177"/>
        <v>0</v>
      </c>
      <c r="AH69" s="27">
        <f t="shared" si="177"/>
        <v>0</v>
      </c>
      <c r="AI69" s="27">
        <f t="shared" si="177"/>
        <v>0</v>
      </c>
      <c r="AJ69" s="27">
        <f t="shared" si="177"/>
        <v>0</v>
      </c>
      <c r="AK69" s="27">
        <f t="shared" si="177"/>
        <v>0</v>
      </c>
      <c r="AL69" s="27">
        <f t="shared" si="177"/>
        <v>0</v>
      </c>
      <c r="AM69" s="27">
        <f t="shared" si="177"/>
        <v>0</v>
      </c>
      <c r="AN69" s="27">
        <f t="shared" si="177"/>
        <v>0</v>
      </c>
      <c r="AO69" s="27">
        <f t="shared" si="177"/>
        <v>0</v>
      </c>
      <c r="AP69" s="27">
        <f t="shared" si="177"/>
        <v>0</v>
      </c>
      <c r="AQ69" s="27">
        <f t="shared" si="177"/>
        <v>0</v>
      </c>
      <c r="AR69" s="27">
        <f t="shared" si="177"/>
        <v>0</v>
      </c>
      <c r="AS69" s="27">
        <f t="shared" si="177"/>
        <v>0</v>
      </c>
      <c r="AT69" s="31">
        <f t="shared" si="177"/>
        <v>0</v>
      </c>
      <c r="AU69" s="31">
        <f t="shared" si="177"/>
        <v>0</v>
      </c>
      <c r="AV69" s="31">
        <f t="shared" si="177"/>
        <v>0</v>
      </c>
      <c r="AW69" s="31">
        <f t="shared" si="177"/>
        <v>0</v>
      </c>
      <c r="AX69" s="31">
        <f t="shared" si="177"/>
        <v>0</v>
      </c>
      <c r="AY69" s="31">
        <f t="shared" si="177"/>
        <v>0</v>
      </c>
      <c r="AZ69" s="31">
        <f t="shared" si="177"/>
        <v>0</v>
      </c>
      <c r="BA69" s="31">
        <f t="shared" si="177"/>
        <v>0</v>
      </c>
      <c r="BB69" s="31">
        <f t="shared" si="177"/>
        <v>0</v>
      </c>
      <c r="BC69" s="31">
        <f t="shared" si="177"/>
        <v>0</v>
      </c>
      <c r="BD69" s="31">
        <f t="shared" si="177"/>
        <v>0</v>
      </c>
      <c r="BE69" s="31">
        <f t="shared" si="177"/>
        <v>0</v>
      </c>
      <c r="BF69" s="31">
        <f t="shared" si="177"/>
        <v>0</v>
      </c>
      <c r="BG69" s="31">
        <f t="shared" si="177"/>
        <v>0</v>
      </c>
      <c r="BH69" s="31">
        <f t="shared" si="177"/>
        <v>0</v>
      </c>
      <c r="BI69" s="31">
        <f t="shared" si="177"/>
        <v>0</v>
      </c>
      <c r="BJ69" s="31">
        <f t="shared" si="177"/>
        <v>0</v>
      </c>
      <c r="BK69" s="31">
        <f t="shared" si="177"/>
        <v>0</v>
      </c>
      <c r="BL69" s="31">
        <f t="shared" si="177"/>
        <v>0</v>
      </c>
      <c r="BM69" s="31">
        <f t="shared" si="177"/>
        <v>0</v>
      </c>
      <c r="BN69" s="31">
        <f t="shared" si="177"/>
        <v>0</v>
      </c>
      <c r="BO69" s="31">
        <f t="shared" si="177"/>
        <v>0</v>
      </c>
      <c r="BP69" s="31">
        <f t="shared" si="177"/>
        <v>0</v>
      </c>
      <c r="BQ69" s="31">
        <f t="shared" ref="BQ69:CW69" si="178">SUM(BQ8:BQ67)</f>
        <v>0</v>
      </c>
      <c r="BR69" s="31">
        <f t="shared" si="178"/>
        <v>0</v>
      </c>
      <c r="BS69" s="31">
        <f t="shared" si="178"/>
        <v>0</v>
      </c>
      <c r="BT69" s="31">
        <f t="shared" si="178"/>
        <v>0</v>
      </c>
      <c r="BU69" s="31">
        <f t="shared" si="178"/>
        <v>0</v>
      </c>
      <c r="BV69" s="31">
        <f t="shared" si="178"/>
        <v>0</v>
      </c>
      <c r="BW69" s="31">
        <f t="shared" si="178"/>
        <v>0</v>
      </c>
      <c r="BX69" s="31">
        <f t="shared" si="178"/>
        <v>0</v>
      </c>
      <c r="BY69" s="31">
        <f t="shared" si="178"/>
        <v>0</v>
      </c>
      <c r="BZ69" s="31">
        <f t="shared" si="178"/>
        <v>0</v>
      </c>
      <c r="CA69" s="31">
        <f t="shared" si="178"/>
        <v>0</v>
      </c>
      <c r="CB69" s="31">
        <f t="shared" si="178"/>
        <v>0</v>
      </c>
      <c r="CC69" s="31">
        <f t="shared" si="178"/>
        <v>0</v>
      </c>
      <c r="CD69" s="31">
        <f t="shared" si="178"/>
        <v>0</v>
      </c>
      <c r="CE69" s="31">
        <f t="shared" si="178"/>
        <v>0</v>
      </c>
      <c r="CF69" s="31">
        <f t="shared" si="178"/>
        <v>0</v>
      </c>
      <c r="CG69" s="31">
        <f t="shared" si="178"/>
        <v>0</v>
      </c>
      <c r="CH69" s="31">
        <f t="shared" si="178"/>
        <v>0</v>
      </c>
      <c r="CI69" s="31">
        <f t="shared" si="178"/>
        <v>0</v>
      </c>
      <c r="CK69" s="27">
        <f t="shared" si="178"/>
        <v>0</v>
      </c>
      <c r="CL69" s="27">
        <f t="shared" si="178"/>
        <v>0</v>
      </c>
      <c r="CM69" s="27">
        <f t="shared" si="178"/>
        <v>0</v>
      </c>
      <c r="CN69" s="27">
        <f t="shared" si="178"/>
        <v>0</v>
      </c>
      <c r="CO69" s="27">
        <f t="shared" si="178"/>
        <v>0</v>
      </c>
      <c r="CP69" s="27">
        <f t="shared" si="178"/>
        <v>0</v>
      </c>
      <c r="CQ69" s="27"/>
      <c r="CR69" s="27">
        <f t="shared" si="178"/>
        <v>0</v>
      </c>
      <c r="CS69" s="27">
        <f t="shared" si="178"/>
        <v>0</v>
      </c>
      <c r="CT69" s="27">
        <f t="shared" si="178"/>
        <v>0</v>
      </c>
      <c r="CU69" s="27">
        <f t="shared" si="178"/>
        <v>0</v>
      </c>
      <c r="CV69" s="27">
        <f t="shared" si="178"/>
        <v>0</v>
      </c>
      <c r="CW69" s="27">
        <f t="shared" si="178"/>
        <v>0</v>
      </c>
      <c r="DN69">
        <f t="shared" ref="DN69:DS69" si="179">SUM(DN8:DN68)</f>
        <v>0</v>
      </c>
      <c r="DO69">
        <f t="shared" si="179"/>
        <v>0</v>
      </c>
      <c r="DP69">
        <f t="shared" si="179"/>
        <v>0</v>
      </c>
      <c r="DQ69">
        <f t="shared" si="179"/>
        <v>0</v>
      </c>
      <c r="DR69">
        <f t="shared" si="179"/>
        <v>0</v>
      </c>
      <c r="DS69">
        <f t="shared" si="179"/>
        <v>0</v>
      </c>
      <c r="DU69">
        <f t="shared" ref="DU69:EF69" si="180">SUM(DU8:DU68)</f>
        <v>180</v>
      </c>
      <c r="DV69">
        <f t="shared" si="180"/>
        <v>0</v>
      </c>
      <c r="DW69">
        <f t="shared" si="180"/>
        <v>360</v>
      </c>
      <c r="DX69">
        <f t="shared" si="180"/>
        <v>0</v>
      </c>
      <c r="DY69">
        <f t="shared" si="180"/>
        <v>520</v>
      </c>
      <c r="DZ69">
        <f t="shared" si="180"/>
        <v>0</v>
      </c>
      <c r="EA69">
        <f t="shared" si="180"/>
        <v>680</v>
      </c>
      <c r="EB69">
        <f t="shared" si="180"/>
        <v>0</v>
      </c>
      <c r="EC69">
        <f t="shared" si="180"/>
        <v>840</v>
      </c>
      <c r="ED69">
        <f t="shared" si="180"/>
        <v>0</v>
      </c>
      <c r="EE69">
        <f t="shared" si="180"/>
        <v>1000</v>
      </c>
      <c r="EF69">
        <f t="shared" si="180"/>
        <v>0</v>
      </c>
    </row>
    <row r="70" spans="1:136" x14ac:dyDescent="0.35">
      <c r="C70" t="s">
        <v>484</v>
      </c>
      <c r="D70" s="27">
        <f>D69/1650</f>
        <v>0</v>
      </c>
      <c r="E70" s="27">
        <f t="shared" ref="E70:AS70" si="181">E69/1650</f>
        <v>0</v>
      </c>
      <c r="F70" s="27">
        <f t="shared" si="181"/>
        <v>0</v>
      </c>
      <c r="G70" s="27">
        <f t="shared" si="181"/>
        <v>0</v>
      </c>
      <c r="H70" s="27">
        <f t="shared" si="181"/>
        <v>0</v>
      </c>
      <c r="I70" s="27">
        <f t="shared" si="181"/>
        <v>0</v>
      </c>
      <c r="J70" s="27">
        <f t="shared" si="181"/>
        <v>0</v>
      </c>
      <c r="K70" s="27">
        <f t="shared" si="181"/>
        <v>0</v>
      </c>
      <c r="L70" s="27">
        <f t="shared" si="181"/>
        <v>0</v>
      </c>
      <c r="M70" s="27">
        <f t="shared" si="181"/>
        <v>0</v>
      </c>
      <c r="N70" s="27">
        <f t="shared" si="181"/>
        <v>0</v>
      </c>
      <c r="O70" s="27">
        <f t="shared" si="181"/>
        <v>0</v>
      </c>
      <c r="P70" s="27">
        <f t="shared" si="181"/>
        <v>0</v>
      </c>
      <c r="Q70" s="27">
        <f t="shared" si="181"/>
        <v>0</v>
      </c>
      <c r="R70" s="27">
        <f t="shared" si="181"/>
        <v>0</v>
      </c>
      <c r="S70" s="27">
        <f t="shared" si="181"/>
        <v>0</v>
      </c>
      <c r="T70" s="27">
        <f t="shared" si="181"/>
        <v>0</v>
      </c>
      <c r="U70" s="27">
        <f t="shared" si="181"/>
        <v>0</v>
      </c>
      <c r="V70" s="27">
        <f t="shared" si="181"/>
        <v>0</v>
      </c>
      <c r="W70" s="27">
        <f t="shared" si="181"/>
        <v>0</v>
      </c>
      <c r="X70" s="27">
        <f t="shared" si="181"/>
        <v>0</v>
      </c>
      <c r="Y70" s="27">
        <f t="shared" si="181"/>
        <v>0</v>
      </c>
      <c r="Z70" s="27">
        <f t="shared" si="181"/>
        <v>0</v>
      </c>
      <c r="AA70" s="27">
        <f t="shared" si="181"/>
        <v>0</v>
      </c>
      <c r="AB70" s="27">
        <f t="shared" si="181"/>
        <v>0</v>
      </c>
      <c r="AC70" s="27">
        <f t="shared" si="181"/>
        <v>0</v>
      </c>
      <c r="AD70" s="27">
        <f t="shared" si="181"/>
        <v>0</v>
      </c>
      <c r="AE70" s="27">
        <f t="shared" si="181"/>
        <v>0</v>
      </c>
      <c r="AF70" s="27">
        <f t="shared" si="181"/>
        <v>0</v>
      </c>
      <c r="AG70" s="27">
        <f t="shared" si="181"/>
        <v>0</v>
      </c>
      <c r="AH70" s="27">
        <f t="shared" si="181"/>
        <v>0</v>
      </c>
      <c r="AI70" s="27">
        <f t="shared" si="181"/>
        <v>0</v>
      </c>
      <c r="AJ70" s="27">
        <f t="shared" si="181"/>
        <v>0</v>
      </c>
      <c r="AK70" s="27">
        <f t="shared" si="181"/>
        <v>0</v>
      </c>
      <c r="AL70" s="27">
        <f t="shared" si="181"/>
        <v>0</v>
      </c>
      <c r="AM70" s="27">
        <f t="shared" si="181"/>
        <v>0</v>
      </c>
      <c r="AN70" s="27">
        <f t="shared" si="181"/>
        <v>0</v>
      </c>
      <c r="AO70" s="27">
        <f t="shared" si="181"/>
        <v>0</v>
      </c>
      <c r="AP70" s="27">
        <f t="shared" si="181"/>
        <v>0</v>
      </c>
      <c r="AQ70" s="27">
        <f t="shared" si="181"/>
        <v>0</v>
      </c>
      <c r="AR70" s="27">
        <f t="shared" si="181"/>
        <v>0</v>
      </c>
      <c r="AS70" s="27">
        <f t="shared" si="181"/>
        <v>0</v>
      </c>
      <c r="DN70" s="27">
        <f t="shared" ref="DN70:DS70" si="182">L69</f>
        <v>0</v>
      </c>
      <c r="DO70" s="27">
        <f t="shared" si="182"/>
        <v>0</v>
      </c>
      <c r="DP70" s="27">
        <f t="shared" si="182"/>
        <v>0</v>
      </c>
      <c r="DQ70" s="27">
        <f t="shared" si="182"/>
        <v>0</v>
      </c>
      <c r="DR70" s="27">
        <f t="shared" si="182"/>
        <v>0</v>
      </c>
      <c r="DS70" s="27">
        <f t="shared" si="182"/>
        <v>0</v>
      </c>
      <c r="DV70" s="27">
        <f>L69</f>
        <v>0</v>
      </c>
      <c r="DX70" s="27">
        <f>M69</f>
        <v>0</v>
      </c>
      <c r="DZ70" s="27">
        <f>N69</f>
        <v>0</v>
      </c>
      <c r="EB70" s="27">
        <f>O69</f>
        <v>0</v>
      </c>
      <c r="ED70" s="27">
        <f>P69</f>
        <v>0</v>
      </c>
      <c r="EF70" s="27">
        <f>Q69</f>
        <v>0</v>
      </c>
    </row>
    <row r="71" spans="1:136" x14ac:dyDescent="0.35">
      <c r="DN71" s="27">
        <f t="shared" ref="DN71:DS71" si="183">DN69-DN70</f>
        <v>0</v>
      </c>
      <c r="DO71" s="27">
        <f t="shared" si="183"/>
        <v>0</v>
      </c>
      <c r="DP71" s="27">
        <f t="shared" si="183"/>
        <v>0</v>
      </c>
      <c r="DQ71" s="27">
        <f t="shared" si="183"/>
        <v>0</v>
      </c>
      <c r="DR71" s="27">
        <f t="shared" si="183"/>
        <v>0</v>
      </c>
      <c r="DS71" s="27">
        <f t="shared" si="183"/>
        <v>0</v>
      </c>
      <c r="DV71" s="27">
        <f t="shared" ref="DV71:EF71" si="184">DV69-DV70</f>
        <v>0</v>
      </c>
      <c r="DX71" s="27">
        <f t="shared" si="184"/>
        <v>0</v>
      </c>
      <c r="DZ71" s="27">
        <f t="shared" si="184"/>
        <v>0</v>
      </c>
      <c r="EB71" s="27">
        <f t="shared" si="184"/>
        <v>0</v>
      </c>
      <c r="ED71" s="27">
        <f t="shared" si="184"/>
        <v>0</v>
      </c>
      <c r="EF71" s="27">
        <f t="shared" si="184"/>
        <v>0</v>
      </c>
    </row>
    <row r="72" spans="1:136" x14ac:dyDescent="0.35">
      <c r="C72" s="137" t="s">
        <v>512</v>
      </c>
      <c r="D72" s="27">
        <f>D70+K70+R70+Y70+AF70+AM70</f>
        <v>0</v>
      </c>
      <c r="E72" s="27">
        <f t="shared" ref="E72:J72" si="185">E70+L70+S70+Z70+AG70+AN70</f>
        <v>0</v>
      </c>
      <c r="F72" s="27">
        <f t="shared" si="185"/>
        <v>0</v>
      </c>
      <c r="G72" s="27">
        <f t="shared" si="185"/>
        <v>0</v>
      </c>
      <c r="H72" s="27">
        <f t="shared" si="185"/>
        <v>0</v>
      </c>
      <c r="I72" s="27">
        <f t="shared" si="185"/>
        <v>0</v>
      </c>
      <c r="J72" s="27">
        <f t="shared" si="185"/>
        <v>0</v>
      </c>
      <c r="DN72" s="186" t="e">
        <f t="shared" ref="DN72:DS72" si="186">DN71/DN69</f>
        <v>#DIV/0!</v>
      </c>
      <c r="DO72" s="186" t="e">
        <f t="shared" si="186"/>
        <v>#DIV/0!</v>
      </c>
      <c r="DP72" s="186" t="e">
        <f t="shared" si="186"/>
        <v>#DIV/0!</v>
      </c>
      <c r="DQ72" s="186" t="e">
        <f t="shared" si="186"/>
        <v>#DIV/0!</v>
      </c>
      <c r="DR72" s="186" t="e">
        <f t="shared" si="186"/>
        <v>#DIV/0!</v>
      </c>
      <c r="DS72" s="186" t="e">
        <f t="shared" si="186"/>
        <v>#DIV/0!</v>
      </c>
      <c r="DV72" s="186" t="e">
        <f>DV71/DV69</f>
        <v>#DIV/0!</v>
      </c>
      <c r="DX72" s="186" t="e">
        <f>DX71/DX69</f>
        <v>#DIV/0!</v>
      </c>
      <c r="DZ72" s="186" t="e">
        <f>DZ71/DZ69</f>
        <v>#DIV/0!</v>
      </c>
      <c r="EB72" s="186" t="e">
        <f>EB71/EB69</f>
        <v>#DIV/0!</v>
      </c>
      <c r="ED72" s="186" t="e">
        <f>ED71/ED69</f>
        <v>#DIV/0!</v>
      </c>
      <c r="EF72" s="186" t="e">
        <f>EF71/EF69</f>
        <v>#DIV/0!</v>
      </c>
    </row>
    <row r="74" spans="1:136" x14ac:dyDescent="0.35">
      <c r="C74" s="137" t="s">
        <v>515</v>
      </c>
      <c r="D74" s="27">
        <f>IFERROR(IF(VLOOKUP('selections(hide)'!$A$4,'selections(hide)'!$D$18:$P$30,7,FALSE)="PGT",HLOOKUP(prog_header!$C$6,cost_rates!$N$3:$T$5,3,FALSE)*D69,IF(VLOOKUP('selections(hide)'!$A$4,'selections(hide)'!$D$18:$P$30,7,FALSE)="UG",HLOOKUP(prog_header!$C$6,cost_rates!$V$3:$AB$5,3,FALSE)*D69,0)),0)</f>
        <v>0</v>
      </c>
      <c r="E74" s="27">
        <f>IFERROR(IF(VLOOKUP('selections(hide)'!$A$4,'selections(hide)'!$D$18:$P$30,7,FALSE)="PGT",HLOOKUP(prog_header!$C$6,cost_rates!$N$3:$T$5,3,FALSE)*E69,IF(VLOOKUP('selections(hide)'!$A$4,'selections(hide)'!$D$18:$P$30,7,FALSE)="UG",HLOOKUP(prog_header!$C$6,cost_rates!$V$3:$AB$5,3,FALSE)*E69,0)),0)</f>
        <v>0</v>
      </c>
      <c r="F74" s="27">
        <f>IFERROR(IF(VLOOKUP('selections(hide)'!$A$4,'selections(hide)'!$D$18:$P$30,7,FALSE)="PGT",HLOOKUP(prog_header!$C$6,cost_rates!$N$3:$T$5,3,FALSE)*F69,IF(VLOOKUP('selections(hide)'!$A$4,'selections(hide)'!$D$18:$P$30,7,FALSE)="UG",HLOOKUP(prog_header!$C$6,cost_rates!$V$3:$AB$5,3,FALSE)*F69,0)),0)</f>
        <v>0</v>
      </c>
      <c r="G74" s="27">
        <f>IFERROR(IF(VLOOKUP('selections(hide)'!$A$4,'selections(hide)'!$D$18:$P$30,7,FALSE)="PGT",HLOOKUP(prog_header!$C$6,cost_rates!$N$3:$T$5,3,FALSE)*G69,IF(VLOOKUP('selections(hide)'!$A$4,'selections(hide)'!$D$18:$P$30,7,FALSE)="UG",HLOOKUP(prog_header!$C$6,cost_rates!$V$3:$AB$5,3,FALSE)*G69,0)),0)</f>
        <v>0</v>
      </c>
      <c r="H74" s="27">
        <f>IFERROR(IF(VLOOKUP('selections(hide)'!$A$4,'selections(hide)'!$D$18:$P$30,7,FALSE)="PGT",HLOOKUP(prog_header!$C$6,cost_rates!$N$3:$T$5,3,FALSE)*H69,IF(VLOOKUP('selections(hide)'!$A$4,'selections(hide)'!$D$18:$P$30,7,FALSE)="UG",HLOOKUP(prog_header!$C$6,cost_rates!$V$3:$AB$5,3,FALSE)*H69,0)),0)</f>
        <v>0</v>
      </c>
      <c r="I74" s="27">
        <f>IFERROR(IF(VLOOKUP('selections(hide)'!$A$4,'selections(hide)'!$D$18:$P$30,7,FALSE)="PGT",HLOOKUP(prog_header!$C$6,cost_rates!$N$3:$T$5,3,FALSE)*I69,IF(VLOOKUP('selections(hide)'!$A$4,'selections(hide)'!$D$18:$P$30,7,FALSE)="UG",HLOOKUP(prog_header!$C$6,cost_rates!$V$3:$AB$5,3,FALSE)*I69,0)),0)</f>
        <v>0</v>
      </c>
      <c r="J74" s="27">
        <f>IFERROR(IF(VLOOKUP('selections(hide)'!$A$4,'selections(hide)'!$D$18:$P$30,7,FALSE)="PGT",HLOOKUP(prog_header!$C$6,cost_rates!$N$3:$T$5,3,FALSE)*J69,IF(VLOOKUP('selections(hide)'!$A$4,'selections(hide)'!$D$18:$P$30,7,FALSE)="UG",HLOOKUP(prog_header!$C$6,cost_rates!$V$3:$AB$5,3,FALSE)*J69,0)),0)</f>
        <v>0</v>
      </c>
      <c r="K74" s="27">
        <f>IFERROR(IF(VLOOKUP('selections(hide)'!$A$4,'selections(hide)'!$D$18:$P$30,7,FALSE)="PGT",HLOOKUP(prog_header!$C$6,cost_rates!$N$3:$T$5,3,FALSE)*K69,IF(VLOOKUP('selections(hide)'!$A$4,'selections(hide)'!$D$18:$P$30,7,FALSE)="UG",HLOOKUP(prog_header!$C$6,cost_rates!$V$3:$AB$5,3,FALSE)*K69,0)),0)</f>
        <v>0</v>
      </c>
      <c r="L74" s="27">
        <f>IFERROR(IF(VLOOKUP('selections(hide)'!$A$4,'selections(hide)'!$D$18:$P$30,7,FALSE)="PGT",HLOOKUP(prog_header!$C$6,cost_rates!$N$3:$T$5,3,FALSE)*L69,IF(VLOOKUP('selections(hide)'!$A$4,'selections(hide)'!$D$18:$P$30,7,FALSE)="UG",HLOOKUP(prog_header!$C$6,cost_rates!$V$3:$AB$5,3,FALSE)*L69,0)),0)</f>
        <v>0</v>
      </c>
      <c r="M74" s="27">
        <f>IFERROR(IF(VLOOKUP('selections(hide)'!$A$4,'selections(hide)'!$D$18:$P$30,7,FALSE)="PGT",HLOOKUP(prog_header!$C$6,cost_rates!$N$3:$T$5,3,FALSE)*M69,IF(VLOOKUP('selections(hide)'!$A$4,'selections(hide)'!$D$18:$P$30,7,FALSE)="UG",HLOOKUP(prog_header!$C$6,cost_rates!$V$3:$AB$5,3,FALSE)*M69,0)),0)</f>
        <v>0</v>
      </c>
      <c r="N74" s="27">
        <f>IFERROR(IF(VLOOKUP('selections(hide)'!$A$4,'selections(hide)'!$D$18:$P$30,7,FALSE)="PGT",HLOOKUP(prog_header!$C$6,cost_rates!$N$3:$T$5,3,FALSE)*N69,IF(VLOOKUP('selections(hide)'!$A$4,'selections(hide)'!$D$18:$P$30,7,FALSE)="UG",HLOOKUP(prog_header!$C$6,cost_rates!$V$3:$AB$5,3,FALSE)*N69,0)),0)</f>
        <v>0</v>
      </c>
      <c r="O74" s="27">
        <f>IFERROR(IF(VLOOKUP('selections(hide)'!$A$4,'selections(hide)'!$D$18:$P$30,7,FALSE)="PGT",HLOOKUP(prog_header!$C$6,cost_rates!$N$3:$T$5,3,FALSE)*O69,IF(VLOOKUP('selections(hide)'!$A$4,'selections(hide)'!$D$18:$P$30,7,FALSE)="UG",HLOOKUP(prog_header!$C$6,cost_rates!$V$3:$AB$5,3,FALSE)*O69,0)),0)</f>
        <v>0</v>
      </c>
      <c r="P74" s="27">
        <f>IFERROR(IF(VLOOKUP('selections(hide)'!$A$4,'selections(hide)'!$D$18:$P$30,7,FALSE)="PGT",HLOOKUP(prog_header!$C$6,cost_rates!$N$3:$T$5,3,FALSE)*P69,IF(VLOOKUP('selections(hide)'!$A$4,'selections(hide)'!$D$18:$P$30,7,FALSE)="UG",HLOOKUP(prog_header!$C$6,cost_rates!$V$3:$AB$5,3,FALSE)*P69,0)),0)</f>
        <v>0</v>
      </c>
      <c r="Q74" s="27">
        <f>IFERROR(IF(VLOOKUP('selections(hide)'!$A$4,'selections(hide)'!$D$18:$P$30,7,FALSE)="PGT",HLOOKUP(prog_header!$C$6,cost_rates!$N$3:$T$5,3,FALSE)*Q69,IF(VLOOKUP('selections(hide)'!$A$4,'selections(hide)'!$D$18:$P$30,7,FALSE)="UG",HLOOKUP(prog_header!$C$6,cost_rates!$V$3:$AB$5,3,FALSE)*Q69,0)),0)</f>
        <v>0</v>
      </c>
      <c r="R74" s="27">
        <f>IFERROR(IF(VLOOKUP('selections(hide)'!$A$4,'selections(hide)'!$D$18:$P$30,7,FALSE)="PGT",HLOOKUP(prog_header!$C$6,cost_rates!$N$3:$T$5,3,FALSE)*R69,IF(VLOOKUP('selections(hide)'!$A$4,'selections(hide)'!$D$18:$P$30,7,FALSE)="UG",HLOOKUP(prog_header!$C$6,cost_rates!$V$3:$AB$5,3,FALSE)*R69,0)),0)</f>
        <v>0</v>
      </c>
      <c r="S74" s="27">
        <f>IFERROR(IF(VLOOKUP('selections(hide)'!$A$4,'selections(hide)'!$D$18:$P$30,7,FALSE)="PGT",HLOOKUP(prog_header!$C$6,cost_rates!$N$3:$T$5,3,FALSE)*S69,IF(VLOOKUP('selections(hide)'!$A$4,'selections(hide)'!$D$18:$P$30,7,FALSE)="UG",HLOOKUP(prog_header!$C$6,cost_rates!$V$3:$AB$5,3,FALSE)*S69,0)),0)</f>
        <v>0</v>
      </c>
      <c r="T74" s="27">
        <f>IFERROR(IF(VLOOKUP('selections(hide)'!$A$4,'selections(hide)'!$D$18:$P$30,7,FALSE)="PGT",HLOOKUP(prog_header!$C$6,cost_rates!$N$3:$T$5,3,FALSE)*T69,IF(VLOOKUP('selections(hide)'!$A$4,'selections(hide)'!$D$18:$P$30,7,FALSE)="UG",HLOOKUP(prog_header!$C$6,cost_rates!$V$3:$AB$5,3,FALSE)*T69,0)),0)</f>
        <v>0</v>
      </c>
      <c r="U74" s="27">
        <f>IFERROR(IF(VLOOKUP('selections(hide)'!$A$4,'selections(hide)'!$D$18:$P$30,7,FALSE)="PGT",HLOOKUP(prog_header!$C$6,cost_rates!$N$3:$T$5,3,FALSE)*U69,IF(VLOOKUP('selections(hide)'!$A$4,'selections(hide)'!$D$18:$P$30,7,FALSE)="UG",HLOOKUP(prog_header!$C$6,cost_rates!$V$3:$AB$5,3,FALSE)*U69,0)),0)</f>
        <v>0</v>
      </c>
      <c r="V74" s="27">
        <f>IFERROR(IF(VLOOKUP('selections(hide)'!$A$4,'selections(hide)'!$D$18:$P$30,7,FALSE)="PGT",HLOOKUP(prog_header!$C$6,cost_rates!$N$3:$T$5,3,FALSE)*V69,IF(VLOOKUP('selections(hide)'!$A$4,'selections(hide)'!$D$18:$P$30,7,FALSE)="UG",HLOOKUP(prog_header!$C$6,cost_rates!$V$3:$AB$5,3,FALSE)*V69,0)),0)</f>
        <v>0</v>
      </c>
      <c r="W74" s="27">
        <f>IFERROR(IF(VLOOKUP('selections(hide)'!$A$4,'selections(hide)'!$D$18:$P$30,7,FALSE)="PGT",HLOOKUP(prog_header!$C$6,cost_rates!$N$3:$T$5,3,FALSE)*W69,IF(VLOOKUP('selections(hide)'!$A$4,'selections(hide)'!$D$18:$P$30,7,FALSE)="UG",HLOOKUP(prog_header!$C$6,cost_rates!$V$3:$AB$5,3,FALSE)*W69,0)),0)</f>
        <v>0</v>
      </c>
      <c r="X74" s="27">
        <f>IFERROR(IF(VLOOKUP('selections(hide)'!$A$4,'selections(hide)'!$D$18:$P$30,7,FALSE)="PGT",HLOOKUP(prog_header!$C$6,cost_rates!$N$3:$T$5,3,FALSE)*X69,IF(VLOOKUP('selections(hide)'!$A$4,'selections(hide)'!$D$18:$P$30,7,FALSE)="UG",HLOOKUP(prog_header!$C$6,cost_rates!$V$3:$AB$5,3,FALSE)*X69,0)),0)</f>
        <v>0</v>
      </c>
      <c r="Y74" s="27">
        <f>IFERROR(IF(VLOOKUP('selections(hide)'!$A$4,'selections(hide)'!$D$18:$P$30,7,FALSE)="PGT",HLOOKUP(prog_header!$C$6,cost_rates!$N$3:$T$5,3,FALSE)*Y69,IF(VLOOKUP('selections(hide)'!$A$4,'selections(hide)'!$D$18:$P$30,7,FALSE)="UG",HLOOKUP(prog_header!$C$6,cost_rates!$V$3:$AB$5,3,FALSE)*Y69,0)),0)</f>
        <v>0</v>
      </c>
      <c r="Z74" s="27">
        <f>IFERROR(IF(VLOOKUP('selections(hide)'!$A$4,'selections(hide)'!$D$18:$P$30,7,FALSE)="PGT",HLOOKUP(prog_header!$C$6,cost_rates!$N$3:$T$5,3,FALSE)*Z69,IF(VLOOKUP('selections(hide)'!$A$4,'selections(hide)'!$D$18:$P$30,7,FALSE)="UG",HLOOKUP(prog_header!$C$6,cost_rates!$V$3:$AB$5,3,FALSE)*Z69,0)),0)</f>
        <v>0</v>
      </c>
      <c r="AA74" s="27">
        <f>IFERROR(IF(VLOOKUP('selections(hide)'!$A$4,'selections(hide)'!$D$18:$P$30,7,FALSE)="PGT",HLOOKUP(prog_header!$C$6,cost_rates!$N$3:$T$5,3,FALSE)*AA69,IF(VLOOKUP('selections(hide)'!$A$4,'selections(hide)'!$D$18:$P$30,7,FALSE)="UG",HLOOKUP(prog_header!$C$6,cost_rates!$V$3:$AB$5,3,FALSE)*AA69,0)),0)</f>
        <v>0</v>
      </c>
      <c r="AB74" s="27">
        <f>IFERROR(IF(VLOOKUP('selections(hide)'!$A$4,'selections(hide)'!$D$18:$P$30,7,FALSE)="PGT",HLOOKUP(prog_header!$C$6,cost_rates!$N$3:$T$5,3,FALSE)*AB69,IF(VLOOKUP('selections(hide)'!$A$4,'selections(hide)'!$D$18:$P$30,7,FALSE)="UG",HLOOKUP(prog_header!$C$6,cost_rates!$V$3:$AB$5,3,FALSE)*AB69,0)),0)</f>
        <v>0</v>
      </c>
      <c r="AC74" s="27">
        <f>IFERROR(IF(VLOOKUP('selections(hide)'!$A$4,'selections(hide)'!$D$18:$P$30,7,FALSE)="PGT",HLOOKUP(prog_header!$C$6,cost_rates!$N$3:$T$5,3,FALSE)*AC69,IF(VLOOKUP('selections(hide)'!$A$4,'selections(hide)'!$D$18:$P$30,7,FALSE)="UG",HLOOKUP(prog_header!$C$6,cost_rates!$V$3:$AB$5,3,FALSE)*AC69,0)),0)</f>
        <v>0</v>
      </c>
      <c r="AD74" s="27">
        <f>IFERROR(IF(VLOOKUP('selections(hide)'!$A$4,'selections(hide)'!$D$18:$P$30,7,FALSE)="PGT",HLOOKUP(prog_header!$C$6,cost_rates!$N$3:$T$5,3,FALSE)*AD69,IF(VLOOKUP('selections(hide)'!$A$4,'selections(hide)'!$D$18:$P$30,7,FALSE)="UG",HLOOKUP(prog_header!$C$6,cost_rates!$V$3:$AB$5,3,FALSE)*AD69,0)),0)</f>
        <v>0</v>
      </c>
      <c r="AE74" s="27">
        <f>IFERROR(IF(VLOOKUP('selections(hide)'!$A$4,'selections(hide)'!$D$18:$P$30,7,FALSE)="PGT",HLOOKUP(prog_header!$C$6,cost_rates!$N$3:$T$5,3,FALSE)*AE69,IF(VLOOKUP('selections(hide)'!$A$4,'selections(hide)'!$D$18:$P$30,7,FALSE)="UG",HLOOKUP(prog_header!$C$6,cost_rates!$V$3:$AB$5,3,FALSE)*AE69,0)),0)</f>
        <v>0</v>
      </c>
      <c r="AF74" s="27">
        <f>IFERROR(IF(VLOOKUP('selections(hide)'!$A$4,'selections(hide)'!$D$18:$P$30,7,FALSE)="PGT",HLOOKUP(prog_header!$C$6,cost_rates!$N$3:$T$5,3,FALSE)*AF69,IF(VLOOKUP('selections(hide)'!$A$4,'selections(hide)'!$D$18:$P$30,7,FALSE)="UG",HLOOKUP(prog_header!$C$6,cost_rates!$V$3:$AB$5,3,FALSE)*AF69,0)),0)</f>
        <v>0</v>
      </c>
      <c r="AG74" s="27">
        <f>IFERROR(IF(VLOOKUP('selections(hide)'!$A$4,'selections(hide)'!$D$18:$P$30,7,FALSE)="PGT",HLOOKUP(prog_header!$C$6,cost_rates!$N$3:$T$5,3,FALSE)*AG69,IF(VLOOKUP('selections(hide)'!$A$4,'selections(hide)'!$D$18:$P$30,7,FALSE)="UG",HLOOKUP(prog_header!$C$6,cost_rates!$V$3:$AB$5,3,FALSE)*AG69,0)),0)</f>
        <v>0</v>
      </c>
      <c r="AH74" s="27">
        <f>IFERROR(IF(VLOOKUP('selections(hide)'!$A$4,'selections(hide)'!$D$18:$P$30,7,FALSE)="PGT",HLOOKUP(prog_header!$C$6,cost_rates!$N$3:$T$5,3,FALSE)*AH69,IF(VLOOKUP('selections(hide)'!$A$4,'selections(hide)'!$D$18:$P$30,7,FALSE)="UG",HLOOKUP(prog_header!$C$6,cost_rates!$V$3:$AB$5,3,FALSE)*AH69,0)),0)</f>
        <v>0</v>
      </c>
      <c r="AI74" s="27">
        <f>IFERROR(IF(VLOOKUP('selections(hide)'!$A$4,'selections(hide)'!$D$18:$P$30,7,FALSE)="PGT",HLOOKUP(prog_header!$C$6,cost_rates!$N$3:$T$5,3,FALSE)*AI69,IF(VLOOKUP('selections(hide)'!$A$4,'selections(hide)'!$D$18:$P$30,7,FALSE)="UG",HLOOKUP(prog_header!$C$6,cost_rates!$V$3:$AB$5,3,FALSE)*AI69,0)),0)</f>
        <v>0</v>
      </c>
      <c r="AJ74" s="27">
        <f>IFERROR(IF(VLOOKUP('selections(hide)'!$A$4,'selections(hide)'!$D$18:$P$30,7,FALSE)="PGT",HLOOKUP(prog_header!$C$6,cost_rates!$N$3:$T$5,3,FALSE)*AJ69,IF(VLOOKUP('selections(hide)'!$A$4,'selections(hide)'!$D$18:$P$30,7,FALSE)="UG",HLOOKUP(prog_header!$C$6,cost_rates!$V$3:$AB$5,3,FALSE)*AJ69,0)),0)</f>
        <v>0</v>
      </c>
      <c r="AK74" s="27">
        <f>IFERROR(IF(VLOOKUP('selections(hide)'!$A$4,'selections(hide)'!$D$18:$P$30,7,FALSE)="PGT",HLOOKUP(prog_header!$C$6,cost_rates!$N$3:$T$5,3,FALSE)*AK69,IF(VLOOKUP('selections(hide)'!$A$4,'selections(hide)'!$D$18:$P$30,7,FALSE)="UG",HLOOKUP(prog_header!$C$6,cost_rates!$V$3:$AB$5,3,FALSE)*AK69,0)),0)</f>
        <v>0</v>
      </c>
      <c r="AL74" s="27">
        <f>IFERROR(IF(VLOOKUP('selections(hide)'!$A$4,'selections(hide)'!$D$18:$P$30,7,FALSE)="PGT",HLOOKUP(prog_header!$C$6,cost_rates!$N$3:$T$5,3,FALSE)*AL69,IF(VLOOKUP('selections(hide)'!$A$4,'selections(hide)'!$D$18:$P$30,7,FALSE)="UG",HLOOKUP(prog_header!$C$6,cost_rates!$V$3:$AB$5,3,FALSE)*AL69,0)),0)</f>
        <v>0</v>
      </c>
      <c r="AM74" s="27">
        <f>IFERROR(IF(VLOOKUP('selections(hide)'!$A$4,'selections(hide)'!$D$18:$P$30,7,FALSE)="PGT",HLOOKUP(prog_header!$C$6,cost_rates!$N$3:$T$5,3,FALSE)*AM69,IF(VLOOKUP('selections(hide)'!$A$4,'selections(hide)'!$D$18:$P$30,7,FALSE)="UG",HLOOKUP(prog_header!$C$6,cost_rates!$V$3:$AB$5,3,FALSE)*AM69,0)),0)</f>
        <v>0</v>
      </c>
      <c r="AN74" s="27">
        <f>IFERROR(IF(VLOOKUP('selections(hide)'!$A$4,'selections(hide)'!$D$18:$P$30,7,FALSE)="PGT",HLOOKUP(prog_header!$C$6,cost_rates!$N$3:$T$5,3,FALSE)*AN69,IF(VLOOKUP('selections(hide)'!$A$4,'selections(hide)'!$D$18:$P$30,7,FALSE)="UG",HLOOKUP(prog_header!$C$6,cost_rates!$V$3:$AB$5,3,FALSE)*AN69,0)),0)</f>
        <v>0</v>
      </c>
      <c r="AO74" s="27">
        <f>IFERROR(IF(VLOOKUP('selections(hide)'!$A$4,'selections(hide)'!$D$18:$P$30,7,FALSE)="PGT",HLOOKUP(prog_header!$C$6,cost_rates!$N$3:$T$5,3,FALSE)*AO69,IF(VLOOKUP('selections(hide)'!$A$4,'selections(hide)'!$D$18:$P$30,7,FALSE)="UG",HLOOKUP(prog_header!$C$6,cost_rates!$V$3:$AB$5,3,FALSE)*AO69,0)),0)</f>
        <v>0</v>
      </c>
      <c r="AP74" s="27">
        <f>IFERROR(IF(VLOOKUP('selections(hide)'!$A$4,'selections(hide)'!$D$18:$P$30,7,FALSE)="PGT",HLOOKUP(prog_header!$C$6,cost_rates!$N$3:$T$5,3,FALSE)*AP69,IF(VLOOKUP('selections(hide)'!$A$4,'selections(hide)'!$D$18:$P$30,7,FALSE)="UG",HLOOKUP(prog_header!$C$6,cost_rates!$V$3:$AB$5,3,FALSE)*AP69,0)),0)</f>
        <v>0</v>
      </c>
      <c r="AQ74" s="27">
        <f>IFERROR(IF(VLOOKUP('selections(hide)'!$A$4,'selections(hide)'!$D$18:$P$30,7,FALSE)="PGT",HLOOKUP(prog_header!$C$6,cost_rates!$N$3:$T$5,3,FALSE)*AQ69,IF(VLOOKUP('selections(hide)'!$A$4,'selections(hide)'!$D$18:$P$30,7,FALSE)="UG",HLOOKUP(prog_header!$C$6,cost_rates!$V$3:$AB$5,3,FALSE)*AQ69,0)),0)</f>
        <v>0</v>
      </c>
      <c r="AR74" s="27">
        <f>IFERROR(IF(VLOOKUP('selections(hide)'!$A$4,'selections(hide)'!$D$18:$P$30,7,FALSE)="PGT",HLOOKUP(prog_header!$C$6,cost_rates!$N$3:$T$5,3,FALSE)*AR69,IF(VLOOKUP('selections(hide)'!$A$4,'selections(hide)'!$D$18:$P$30,7,FALSE)="UG",HLOOKUP(prog_header!$C$6,cost_rates!$V$3:$AB$5,3,FALSE)*AR69,0)),0)</f>
        <v>0</v>
      </c>
      <c r="AS74" s="27">
        <f>IFERROR(IF(VLOOKUP('selections(hide)'!$A$4,'selections(hide)'!$D$18:$P$30,7,FALSE)="PGT",HLOOKUP(prog_header!$C$6,cost_rates!$N$3:$T$5,3,FALSE)*AS69,IF(VLOOKUP('selections(hide)'!$A$4,'selections(hide)'!$D$18:$P$30,7,FALSE)="UG",HLOOKUP(prog_header!$C$6,cost_rates!$V$3:$AB$5,3,FALSE)*AS69,0)),0)</f>
        <v>0</v>
      </c>
      <c r="AT74" s="27">
        <f>IFERROR(IF(VLOOKUP('selections(hide)'!$A$4,'selections(hide)'!$D$18:$P$30,7,FALSE)="PGT",HLOOKUP(prog_header!$C$6,cost_rates!$N$3:$T$5,3,FALSE)*AT69,IF(VLOOKUP('selections(hide)'!$A$4,'selections(hide)'!$D$18:$P$30,7,FALSE)="UG",HLOOKUP(prog_header!$C$6,cost_rates!$V$3:$AB$5,3,FALSE)*AT69,0)),0)</f>
        <v>0</v>
      </c>
      <c r="AU74" s="27">
        <f>IFERROR(IF(VLOOKUP('selections(hide)'!$A$4,'selections(hide)'!$D$18:$P$30,7,FALSE)="PGT",HLOOKUP(prog_header!$C$6,cost_rates!$N$3:$T$5,3,FALSE)*AU69,IF(VLOOKUP('selections(hide)'!$A$4,'selections(hide)'!$D$18:$P$30,7,FALSE)="UG",HLOOKUP(prog_header!$C$6,cost_rates!$V$3:$AB$5,3,FALSE)*AU69,0)),0)</f>
        <v>0</v>
      </c>
      <c r="AV74" s="27">
        <f>IFERROR(IF(VLOOKUP('selections(hide)'!$A$4,'selections(hide)'!$D$18:$P$30,7,FALSE)="PGT",HLOOKUP(prog_header!$C$6,cost_rates!$N$3:$T$5,3,FALSE)*AV69,IF(VLOOKUP('selections(hide)'!$A$4,'selections(hide)'!$D$18:$P$30,7,FALSE)="UG",HLOOKUP(prog_header!$C$6,cost_rates!$V$3:$AB$5,3,FALSE)*AV69,0)),0)</f>
        <v>0</v>
      </c>
      <c r="AW74" s="27">
        <f>IFERROR(IF(VLOOKUP('selections(hide)'!$A$4,'selections(hide)'!$D$18:$P$30,7,FALSE)="PGT",HLOOKUP(prog_header!$C$6,cost_rates!$N$3:$T$5,3,FALSE)*AW69,IF(VLOOKUP('selections(hide)'!$A$4,'selections(hide)'!$D$18:$P$30,7,FALSE)="UG",HLOOKUP(prog_header!$C$6,cost_rates!$V$3:$AB$5,3,FALSE)*AW69,0)),0)</f>
        <v>0</v>
      </c>
      <c r="AX74" s="27">
        <f>IFERROR(IF(VLOOKUP('selections(hide)'!$A$4,'selections(hide)'!$D$18:$P$30,7,FALSE)="PGT",HLOOKUP(prog_header!$C$6,cost_rates!$N$3:$T$5,3,FALSE)*AX69,IF(VLOOKUP('selections(hide)'!$A$4,'selections(hide)'!$D$18:$P$30,7,FALSE)="UG",HLOOKUP(prog_header!$C$6,cost_rates!$V$3:$AB$5,3,FALSE)*AX69,0)),0)</f>
        <v>0</v>
      </c>
      <c r="AY74" s="27">
        <f>IFERROR(IF(VLOOKUP('selections(hide)'!$A$4,'selections(hide)'!$D$18:$P$30,7,FALSE)="PGT",HLOOKUP(prog_header!$C$6,cost_rates!$N$3:$T$5,3,FALSE)*AY69,IF(VLOOKUP('selections(hide)'!$A$4,'selections(hide)'!$D$18:$P$30,7,FALSE)="UG",HLOOKUP(prog_header!$C$6,cost_rates!$V$3:$AB$5,3,FALSE)*AY69,0)),0)</f>
        <v>0</v>
      </c>
      <c r="AZ74" s="27">
        <f>IFERROR(IF(VLOOKUP('selections(hide)'!$A$4,'selections(hide)'!$D$18:$P$30,7,FALSE)="PGT",HLOOKUP(prog_header!$C$6,cost_rates!$N$3:$T$5,3,FALSE)*AZ69,IF(VLOOKUP('selections(hide)'!$A$4,'selections(hide)'!$D$18:$P$30,7,FALSE)="UG",HLOOKUP(prog_header!$C$6,cost_rates!$V$3:$AB$5,3,FALSE)*AZ69,0)),0)</f>
        <v>0</v>
      </c>
      <c r="BA74" s="27">
        <f>IFERROR(IF(VLOOKUP('selections(hide)'!$A$4,'selections(hide)'!$D$18:$P$30,7,FALSE)="PGT",HLOOKUP(prog_header!$C$6,cost_rates!$N$3:$T$5,3,FALSE)*BA69,IF(VLOOKUP('selections(hide)'!$A$4,'selections(hide)'!$D$18:$P$30,7,FALSE)="UG",HLOOKUP(prog_header!$C$6,cost_rates!$V$3:$AB$5,3,FALSE)*BA69,0)),0)</f>
        <v>0</v>
      </c>
      <c r="BB74" s="27">
        <f>IFERROR(IF(VLOOKUP('selections(hide)'!$A$4,'selections(hide)'!$D$18:$P$30,7,FALSE)="PGT",HLOOKUP(prog_header!$C$6,cost_rates!$N$3:$T$5,3,FALSE)*BB69,IF(VLOOKUP('selections(hide)'!$A$4,'selections(hide)'!$D$18:$P$30,7,FALSE)="UG",HLOOKUP(prog_header!$C$6,cost_rates!$V$3:$AB$5,3,FALSE)*BB69,0)),0)</f>
        <v>0</v>
      </c>
      <c r="BC74" s="27">
        <f>IFERROR(IF(VLOOKUP('selections(hide)'!$A$4,'selections(hide)'!$D$18:$P$30,7,FALSE)="PGT",HLOOKUP(prog_header!$C$6,cost_rates!$N$3:$T$5,3,FALSE)*BC69,IF(VLOOKUP('selections(hide)'!$A$4,'selections(hide)'!$D$18:$P$30,7,FALSE)="UG",HLOOKUP(prog_header!$C$6,cost_rates!$V$3:$AB$5,3,FALSE)*BC69,0)),0)</f>
        <v>0</v>
      </c>
      <c r="BD74" s="27">
        <f>IFERROR(IF(VLOOKUP('selections(hide)'!$A$4,'selections(hide)'!$D$18:$P$30,7,FALSE)="PGT",HLOOKUP(prog_header!$C$6,cost_rates!$N$3:$T$5,3,FALSE)*BD69,IF(VLOOKUP('selections(hide)'!$A$4,'selections(hide)'!$D$18:$P$30,7,FALSE)="UG",HLOOKUP(prog_header!$C$6,cost_rates!$V$3:$AB$5,3,FALSE)*BD69,0)),0)</f>
        <v>0</v>
      </c>
      <c r="BE74" s="27">
        <f>IFERROR(IF(VLOOKUP('selections(hide)'!$A$4,'selections(hide)'!$D$18:$P$30,7,FALSE)="PGT",HLOOKUP(prog_header!$C$6,cost_rates!$N$3:$T$5,3,FALSE)*BE69,IF(VLOOKUP('selections(hide)'!$A$4,'selections(hide)'!$D$18:$P$30,7,FALSE)="UG",HLOOKUP(prog_header!$C$6,cost_rates!$V$3:$AB$5,3,FALSE)*BE69,0)),0)</f>
        <v>0</v>
      </c>
      <c r="BF74" s="27">
        <f>IFERROR(IF(VLOOKUP('selections(hide)'!$A$4,'selections(hide)'!$D$18:$P$30,7,FALSE)="PGT",HLOOKUP(prog_header!$C$6,cost_rates!$N$3:$T$5,3,FALSE)*BF69,IF(VLOOKUP('selections(hide)'!$A$4,'selections(hide)'!$D$18:$P$30,7,FALSE)="UG",HLOOKUP(prog_header!$C$6,cost_rates!$V$3:$AB$5,3,FALSE)*BF69,0)),0)</f>
        <v>0</v>
      </c>
      <c r="BG74" s="27">
        <f>IFERROR(IF(VLOOKUP('selections(hide)'!$A$4,'selections(hide)'!$D$18:$P$30,7,FALSE)="PGT",HLOOKUP(prog_header!$C$6,cost_rates!$N$3:$T$5,3,FALSE)*BG69,IF(VLOOKUP('selections(hide)'!$A$4,'selections(hide)'!$D$18:$P$30,7,FALSE)="UG",HLOOKUP(prog_header!$C$6,cost_rates!$V$3:$AB$5,3,FALSE)*BG69,0)),0)</f>
        <v>0</v>
      </c>
      <c r="BH74" s="27">
        <f>IFERROR(IF(VLOOKUP('selections(hide)'!$A$4,'selections(hide)'!$D$18:$P$30,7,FALSE)="PGT",HLOOKUP(prog_header!$C$6,cost_rates!$N$3:$T$5,3,FALSE)*BH69,IF(VLOOKUP('selections(hide)'!$A$4,'selections(hide)'!$D$18:$P$30,7,FALSE)="UG",HLOOKUP(prog_header!$C$6,cost_rates!$V$3:$AB$5,3,FALSE)*BH69,0)),0)</f>
        <v>0</v>
      </c>
      <c r="BI74" s="27">
        <f>IFERROR(IF(VLOOKUP('selections(hide)'!$A$4,'selections(hide)'!$D$18:$P$30,7,FALSE)="PGT",HLOOKUP(prog_header!$C$6,cost_rates!$N$3:$T$5,3,FALSE)*BI69,IF(VLOOKUP('selections(hide)'!$A$4,'selections(hide)'!$D$18:$P$30,7,FALSE)="UG",HLOOKUP(prog_header!$C$6,cost_rates!$V$3:$AB$5,3,FALSE)*BI69,0)),0)</f>
        <v>0</v>
      </c>
      <c r="BJ74" s="27">
        <f>IFERROR(IF(VLOOKUP('selections(hide)'!$A$4,'selections(hide)'!$D$18:$P$30,7,FALSE)="PGT",HLOOKUP(prog_header!$C$6,cost_rates!$N$3:$T$5,3,FALSE)*BJ69,IF(VLOOKUP('selections(hide)'!$A$4,'selections(hide)'!$D$18:$P$30,7,FALSE)="UG",HLOOKUP(prog_header!$C$6,cost_rates!$V$3:$AB$5,3,FALSE)*BJ69,0)),0)</f>
        <v>0</v>
      </c>
      <c r="BK74" s="27">
        <f>IFERROR(IF(VLOOKUP('selections(hide)'!$A$4,'selections(hide)'!$D$18:$P$30,7,FALSE)="PGT",HLOOKUP(prog_header!$C$6,cost_rates!$N$3:$T$5,3,FALSE)*BK69,IF(VLOOKUP('selections(hide)'!$A$4,'selections(hide)'!$D$18:$P$30,7,FALSE)="UG",HLOOKUP(prog_header!$C$6,cost_rates!$V$3:$AB$5,3,FALSE)*BK69,0)),0)</f>
        <v>0</v>
      </c>
      <c r="BL74" s="27">
        <f>IFERROR(IF(VLOOKUP('selections(hide)'!$A$4,'selections(hide)'!$D$18:$P$30,7,FALSE)="PGT",HLOOKUP(prog_header!$C$6,cost_rates!$N$3:$T$5,3,FALSE)*BL69,IF(VLOOKUP('selections(hide)'!$A$4,'selections(hide)'!$D$18:$P$30,7,FALSE)="UG",HLOOKUP(prog_header!$C$6,cost_rates!$V$3:$AB$5,3,FALSE)*BL69,0)),0)</f>
        <v>0</v>
      </c>
      <c r="BM74" s="27">
        <f>IFERROR(IF(VLOOKUP('selections(hide)'!$A$4,'selections(hide)'!$D$18:$P$30,7,FALSE)="PGT",HLOOKUP(prog_header!$C$6,cost_rates!$N$3:$T$5,3,FALSE)*BM69,IF(VLOOKUP('selections(hide)'!$A$4,'selections(hide)'!$D$18:$P$30,7,FALSE)="UG",HLOOKUP(prog_header!$C$6,cost_rates!$V$3:$AB$5,3,FALSE)*BM69,0)),0)</f>
        <v>0</v>
      </c>
      <c r="BN74" s="27">
        <f>IFERROR(IF(VLOOKUP('selections(hide)'!$A$4,'selections(hide)'!$D$18:$P$30,7,FALSE)="PGT",HLOOKUP(prog_header!$C$6,cost_rates!$N$3:$T$5,3,FALSE)*BN69,IF(VLOOKUP('selections(hide)'!$A$4,'selections(hide)'!$D$18:$P$30,7,FALSE)="UG",HLOOKUP(prog_header!$C$6,cost_rates!$V$3:$AB$5,3,FALSE)*BN69,0)),0)</f>
        <v>0</v>
      </c>
      <c r="BO74" s="27">
        <f>IFERROR(IF(VLOOKUP('selections(hide)'!$A$4,'selections(hide)'!$D$18:$P$30,7,FALSE)="PGT",HLOOKUP(prog_header!$C$6,cost_rates!$N$3:$T$5,3,FALSE)*BO69,IF(VLOOKUP('selections(hide)'!$A$4,'selections(hide)'!$D$18:$P$30,7,FALSE)="UG",HLOOKUP(prog_header!$C$6,cost_rates!$V$3:$AB$5,3,FALSE)*BO69,0)),0)</f>
        <v>0</v>
      </c>
      <c r="BP74" s="27">
        <f>IFERROR(IF(VLOOKUP('selections(hide)'!$A$4,'selections(hide)'!$D$18:$P$30,7,FALSE)="PGT",HLOOKUP(prog_header!$C$6,cost_rates!$N$3:$T$5,3,FALSE)*BP69,IF(VLOOKUP('selections(hide)'!$A$4,'selections(hide)'!$D$18:$P$30,7,FALSE)="UG",HLOOKUP(prog_header!$C$6,cost_rates!$V$3:$AB$5,3,FALSE)*BP69,0)),0)</f>
        <v>0</v>
      </c>
      <c r="BQ74" s="27">
        <f>IFERROR(IF(VLOOKUP('selections(hide)'!$A$4,'selections(hide)'!$D$18:$P$30,7,FALSE)="PGT",HLOOKUP(prog_header!$C$6,cost_rates!$N$3:$T$5,3,FALSE)*BQ69,IF(VLOOKUP('selections(hide)'!$A$4,'selections(hide)'!$D$18:$P$30,7,FALSE)="UG",HLOOKUP(prog_header!$C$6,cost_rates!$V$3:$AB$5,3,FALSE)*BQ69,0)),0)</f>
        <v>0</v>
      </c>
      <c r="BR74" s="27">
        <f>IFERROR(IF(VLOOKUP('selections(hide)'!$A$4,'selections(hide)'!$D$18:$P$30,7,FALSE)="PGT",HLOOKUP(prog_header!$C$6,cost_rates!$N$3:$T$5,3,FALSE)*BR69,IF(VLOOKUP('selections(hide)'!$A$4,'selections(hide)'!$D$18:$P$30,7,FALSE)="UG",HLOOKUP(prog_header!$C$6,cost_rates!$V$3:$AB$5,3,FALSE)*BR69,0)),0)</f>
        <v>0</v>
      </c>
      <c r="BS74" s="27">
        <f>IFERROR(IF(VLOOKUP('selections(hide)'!$A$4,'selections(hide)'!$D$18:$P$30,7,FALSE)="PGT",HLOOKUP(prog_header!$C$6,cost_rates!$N$3:$T$5,3,FALSE)*BS69,IF(VLOOKUP('selections(hide)'!$A$4,'selections(hide)'!$D$18:$P$30,7,FALSE)="UG",HLOOKUP(prog_header!$C$6,cost_rates!$V$3:$AB$5,3,FALSE)*BS69,0)),0)</f>
        <v>0</v>
      </c>
      <c r="BT74" s="27">
        <f>IFERROR(IF(VLOOKUP('selections(hide)'!$A$4,'selections(hide)'!$D$18:$P$30,7,FALSE)="PGT",HLOOKUP(prog_header!$C$6,cost_rates!$N$3:$T$5,3,FALSE)*BT69,IF(VLOOKUP('selections(hide)'!$A$4,'selections(hide)'!$D$18:$P$30,7,FALSE)="UG",HLOOKUP(prog_header!$C$6,cost_rates!$V$3:$AB$5,3,FALSE)*BT69,0)),0)</f>
        <v>0</v>
      </c>
      <c r="BU74" s="27">
        <f>IFERROR(IF(VLOOKUP('selections(hide)'!$A$4,'selections(hide)'!$D$18:$P$30,7,FALSE)="PGT",HLOOKUP(prog_header!$C$6,cost_rates!$N$3:$T$5,3,FALSE)*BU69,IF(VLOOKUP('selections(hide)'!$A$4,'selections(hide)'!$D$18:$P$30,7,FALSE)="UG",HLOOKUP(prog_header!$C$6,cost_rates!$V$3:$AB$5,3,FALSE)*BU69,0)),0)</f>
        <v>0</v>
      </c>
      <c r="BV74" s="27">
        <f>IFERROR(IF(VLOOKUP('selections(hide)'!$A$4,'selections(hide)'!$D$18:$P$30,7,FALSE)="PGT",HLOOKUP(prog_header!$C$6,cost_rates!$N$3:$T$5,3,FALSE)*BV69,IF(VLOOKUP('selections(hide)'!$A$4,'selections(hide)'!$D$18:$P$30,7,FALSE)="UG",HLOOKUP(prog_header!$C$6,cost_rates!$V$3:$AB$5,3,FALSE)*BV69,0)),0)</f>
        <v>0</v>
      </c>
      <c r="BW74" s="27">
        <f>IFERROR(IF(VLOOKUP('selections(hide)'!$A$4,'selections(hide)'!$D$18:$P$30,7,FALSE)="PGT",HLOOKUP(prog_header!$C$6,cost_rates!$N$3:$T$5,3,FALSE)*BW69,IF(VLOOKUP('selections(hide)'!$A$4,'selections(hide)'!$D$18:$P$30,7,FALSE)="UG",HLOOKUP(prog_header!$C$6,cost_rates!$V$3:$AB$5,3,FALSE)*BW69,0)),0)</f>
        <v>0</v>
      </c>
      <c r="BX74" s="27">
        <f>IFERROR(IF(VLOOKUP('selections(hide)'!$A$4,'selections(hide)'!$D$18:$P$30,7,FALSE)="PGT",HLOOKUP(prog_header!$C$6,cost_rates!$N$3:$T$5,3,FALSE)*BX69,IF(VLOOKUP('selections(hide)'!$A$4,'selections(hide)'!$D$18:$P$30,7,FALSE)="UG",HLOOKUP(prog_header!$C$6,cost_rates!$V$3:$AB$5,3,FALSE)*BX69,0)),0)</f>
        <v>0</v>
      </c>
      <c r="BY74" s="27">
        <f>IFERROR(IF(VLOOKUP('selections(hide)'!$A$4,'selections(hide)'!$D$18:$P$30,7,FALSE)="PGT",HLOOKUP(prog_header!$C$6,cost_rates!$N$3:$T$5,3,FALSE)*BY69,IF(VLOOKUP('selections(hide)'!$A$4,'selections(hide)'!$D$18:$P$30,7,FALSE)="UG",HLOOKUP(prog_header!$C$6,cost_rates!$V$3:$AB$5,3,FALSE)*BY69,0)),0)</f>
        <v>0</v>
      </c>
      <c r="BZ74" s="27">
        <f>IFERROR(IF(VLOOKUP('selections(hide)'!$A$4,'selections(hide)'!$D$18:$P$30,7,FALSE)="PGT",HLOOKUP(prog_header!$C$6,cost_rates!$N$3:$T$5,3,FALSE)*BZ69,IF(VLOOKUP('selections(hide)'!$A$4,'selections(hide)'!$D$18:$P$30,7,FALSE)="UG",HLOOKUP(prog_header!$C$6,cost_rates!$V$3:$AB$5,3,FALSE)*BZ69,0)),0)</f>
        <v>0</v>
      </c>
      <c r="CA74" s="27">
        <f>IFERROR(IF(VLOOKUP('selections(hide)'!$A$4,'selections(hide)'!$D$18:$P$30,7,FALSE)="PGT",HLOOKUP(prog_header!$C$6,cost_rates!$N$3:$T$5,3,FALSE)*CA69,IF(VLOOKUP('selections(hide)'!$A$4,'selections(hide)'!$D$18:$P$30,7,FALSE)="UG",HLOOKUP(prog_header!$C$6,cost_rates!$V$3:$AB$5,3,FALSE)*CA69,0)),0)</f>
        <v>0</v>
      </c>
      <c r="CB74" s="27">
        <f>IFERROR(IF(VLOOKUP('selections(hide)'!$A$4,'selections(hide)'!$D$18:$P$30,7,FALSE)="PGT",HLOOKUP(prog_header!$C$6,cost_rates!$N$3:$T$5,3,FALSE)*CB69,IF(VLOOKUP('selections(hide)'!$A$4,'selections(hide)'!$D$18:$P$30,7,FALSE)="UG",HLOOKUP(prog_header!$C$6,cost_rates!$V$3:$AB$5,3,FALSE)*CB69,0)),0)</f>
        <v>0</v>
      </c>
      <c r="CC74" s="27">
        <f>IFERROR(IF(VLOOKUP('selections(hide)'!$A$4,'selections(hide)'!$D$18:$P$30,7,FALSE)="PGT",HLOOKUP(prog_header!$C$6,cost_rates!$N$3:$T$5,3,FALSE)*CC69,IF(VLOOKUP('selections(hide)'!$A$4,'selections(hide)'!$D$18:$P$30,7,FALSE)="UG",HLOOKUP(prog_header!$C$6,cost_rates!$V$3:$AB$5,3,FALSE)*CC69,0)),0)</f>
        <v>0</v>
      </c>
      <c r="CD74" s="27">
        <f>IFERROR(IF(VLOOKUP('selections(hide)'!$A$4,'selections(hide)'!$D$18:$P$30,7,FALSE)="PGT",HLOOKUP(prog_header!$C$6,cost_rates!$N$3:$T$5,3,FALSE)*CD69,IF(VLOOKUP('selections(hide)'!$A$4,'selections(hide)'!$D$18:$P$30,7,FALSE)="UG",HLOOKUP(prog_header!$C$6,cost_rates!$V$3:$AB$5,3,FALSE)*CD69,0)),0)</f>
        <v>0</v>
      </c>
      <c r="CE74" s="27">
        <f>IFERROR(IF(VLOOKUP('selections(hide)'!$A$4,'selections(hide)'!$D$18:$P$30,7,FALSE)="PGT",HLOOKUP(prog_header!$C$6,cost_rates!$N$3:$T$5,3,FALSE)*CE69,IF(VLOOKUP('selections(hide)'!$A$4,'selections(hide)'!$D$18:$P$30,7,FALSE)="UG",HLOOKUP(prog_header!$C$6,cost_rates!$V$3:$AB$5,3,FALSE)*CE69,0)),0)</f>
        <v>0</v>
      </c>
      <c r="CF74" s="27">
        <f>IFERROR(IF(VLOOKUP('selections(hide)'!$A$4,'selections(hide)'!$D$18:$P$30,7,FALSE)="PGT",HLOOKUP(prog_header!$C$6,cost_rates!$N$3:$T$5,3,FALSE)*CF69,IF(VLOOKUP('selections(hide)'!$A$4,'selections(hide)'!$D$18:$P$30,7,FALSE)="UG",HLOOKUP(prog_header!$C$6,cost_rates!$V$3:$AB$5,3,FALSE)*CF69,0)),0)</f>
        <v>0</v>
      </c>
      <c r="CG74" s="27">
        <f>IFERROR(IF(VLOOKUP('selections(hide)'!$A$4,'selections(hide)'!$D$18:$P$30,7,FALSE)="PGT",HLOOKUP(prog_header!$C$6,cost_rates!$N$3:$T$5,3,FALSE)*CG69,IF(VLOOKUP('selections(hide)'!$A$4,'selections(hide)'!$D$18:$P$30,7,FALSE)="UG",HLOOKUP(prog_header!$C$6,cost_rates!$V$3:$AB$5,3,FALSE)*CG69,0)),0)</f>
        <v>0</v>
      </c>
      <c r="CH74" s="27">
        <f>IFERROR(IF(VLOOKUP('selections(hide)'!$A$4,'selections(hide)'!$D$18:$P$30,7,FALSE)="PGT",HLOOKUP(prog_header!$C$6,cost_rates!$N$3:$T$5,3,FALSE)*CH69,IF(VLOOKUP('selections(hide)'!$A$4,'selections(hide)'!$D$18:$P$30,7,FALSE)="UG",HLOOKUP(prog_header!$C$6,cost_rates!$V$3:$AB$5,3,FALSE)*CH69,0)),0)</f>
        <v>0</v>
      </c>
      <c r="CI74" s="27">
        <f>IFERROR(IF(VLOOKUP('selections(hide)'!$A$4,'selections(hide)'!$D$18:$P$30,7,FALSE)="PGT",HLOOKUP(prog_header!$C$6,cost_rates!$N$3:$T$5,3,FALSE)*CI69,IF(VLOOKUP('selections(hide)'!$A$4,'selections(hide)'!$D$18:$P$30,7,FALSE)="UG",HLOOKUP(prog_header!$C$6,cost_rates!$V$3:$AB$5,3,FALSE)*CI69,0)),0)</f>
        <v>0</v>
      </c>
    </row>
    <row r="75" spans="1:136" x14ac:dyDescent="0.35">
      <c r="C75" s="137" t="s">
        <v>513</v>
      </c>
      <c r="D75" s="27">
        <f>D74/1650</f>
        <v>0</v>
      </c>
      <c r="E75" s="27">
        <f t="shared" ref="E75:AS75" si="187">E74/1650</f>
        <v>0</v>
      </c>
      <c r="F75" s="27">
        <f t="shared" si="187"/>
        <v>0</v>
      </c>
      <c r="G75" s="27">
        <f t="shared" si="187"/>
        <v>0</v>
      </c>
      <c r="H75" s="27">
        <f t="shared" si="187"/>
        <v>0</v>
      </c>
      <c r="I75" s="27">
        <f t="shared" si="187"/>
        <v>0</v>
      </c>
      <c r="J75" s="27">
        <f t="shared" si="187"/>
        <v>0</v>
      </c>
      <c r="K75" s="27">
        <f t="shared" si="187"/>
        <v>0</v>
      </c>
      <c r="L75" s="27">
        <f t="shared" si="187"/>
        <v>0</v>
      </c>
      <c r="M75" s="27">
        <f t="shared" si="187"/>
        <v>0</v>
      </c>
      <c r="N75" s="27">
        <f t="shared" si="187"/>
        <v>0</v>
      </c>
      <c r="O75" s="27">
        <f t="shared" si="187"/>
        <v>0</v>
      </c>
      <c r="P75" s="27">
        <f t="shared" si="187"/>
        <v>0</v>
      </c>
      <c r="Q75" s="27">
        <f t="shared" si="187"/>
        <v>0</v>
      </c>
      <c r="R75" s="27">
        <f t="shared" si="187"/>
        <v>0</v>
      </c>
      <c r="S75" s="27">
        <f t="shared" si="187"/>
        <v>0</v>
      </c>
      <c r="T75" s="27">
        <f t="shared" si="187"/>
        <v>0</v>
      </c>
      <c r="U75" s="27">
        <f t="shared" si="187"/>
        <v>0</v>
      </c>
      <c r="V75" s="27">
        <f t="shared" si="187"/>
        <v>0</v>
      </c>
      <c r="W75" s="27">
        <f t="shared" si="187"/>
        <v>0</v>
      </c>
      <c r="X75" s="27">
        <f t="shared" si="187"/>
        <v>0</v>
      </c>
      <c r="Y75" s="27">
        <f t="shared" si="187"/>
        <v>0</v>
      </c>
      <c r="Z75" s="27">
        <f t="shared" si="187"/>
        <v>0</v>
      </c>
      <c r="AA75" s="27">
        <f t="shared" si="187"/>
        <v>0</v>
      </c>
      <c r="AB75" s="27">
        <f t="shared" si="187"/>
        <v>0</v>
      </c>
      <c r="AC75" s="27">
        <f t="shared" si="187"/>
        <v>0</v>
      </c>
      <c r="AD75" s="27">
        <f t="shared" si="187"/>
        <v>0</v>
      </c>
      <c r="AE75" s="27">
        <f t="shared" si="187"/>
        <v>0</v>
      </c>
      <c r="AF75" s="27">
        <f t="shared" si="187"/>
        <v>0</v>
      </c>
      <c r="AG75" s="27">
        <f t="shared" si="187"/>
        <v>0</v>
      </c>
      <c r="AH75" s="27">
        <f t="shared" si="187"/>
        <v>0</v>
      </c>
      <c r="AI75" s="27">
        <f t="shared" si="187"/>
        <v>0</v>
      </c>
      <c r="AJ75" s="27">
        <f t="shared" si="187"/>
        <v>0</v>
      </c>
      <c r="AK75" s="27">
        <f t="shared" si="187"/>
        <v>0</v>
      </c>
      <c r="AL75" s="27">
        <f t="shared" si="187"/>
        <v>0</v>
      </c>
      <c r="AM75" s="27">
        <f t="shared" si="187"/>
        <v>0</v>
      </c>
      <c r="AN75" s="27">
        <f t="shared" si="187"/>
        <v>0</v>
      </c>
      <c r="AO75" s="27">
        <f t="shared" si="187"/>
        <v>0</v>
      </c>
      <c r="AP75" s="27">
        <f t="shared" si="187"/>
        <v>0</v>
      </c>
      <c r="AQ75" s="27">
        <f t="shared" si="187"/>
        <v>0</v>
      </c>
      <c r="AR75" s="27">
        <f t="shared" si="187"/>
        <v>0</v>
      </c>
      <c r="AS75" s="27">
        <f t="shared" si="187"/>
        <v>0</v>
      </c>
    </row>
    <row r="76" spans="1:136" x14ac:dyDescent="0.35">
      <c r="C76" s="137" t="s">
        <v>516</v>
      </c>
      <c r="D76" s="27">
        <f>D75+K75+R75+Y75+AF75+AM75</f>
        <v>0</v>
      </c>
      <c r="E76" s="27">
        <f t="shared" ref="E76:J76" si="188">E75+L75+S75+Z75+AG75+AN75</f>
        <v>0</v>
      </c>
      <c r="F76" s="27">
        <f t="shared" si="188"/>
        <v>0</v>
      </c>
      <c r="G76" s="27">
        <f t="shared" si="188"/>
        <v>0</v>
      </c>
      <c r="H76" s="27">
        <f t="shared" si="188"/>
        <v>0</v>
      </c>
      <c r="I76" s="27">
        <f t="shared" si="188"/>
        <v>0</v>
      </c>
      <c r="J76" s="27">
        <f t="shared" si="188"/>
        <v>0</v>
      </c>
      <c r="CI76" s="137"/>
      <c r="CK76">
        <f>COUNTIFS($C$8:$C$67,"&lt;&gt;0",$CY$8:$CY$67,"=No")</f>
        <v>0</v>
      </c>
      <c r="CL76">
        <f>COUNTIF($C$8:$C$67,"&lt;&gt;0")-COUNTIF($CY$8:$CY$67,"=Yes")</f>
        <v>0</v>
      </c>
      <c r="CM76">
        <f>COUNTIF($C$8:$C$67,"&lt;&gt;0")-COUNTIF($CY$8:$CY$67,"=Yes")</f>
        <v>0</v>
      </c>
      <c r="CN76">
        <f>COUNTIF($C$8:$C$67,"&lt;&gt;0")-COUNTIF($CY$8:$CY$67,"=Yes")</f>
        <v>0</v>
      </c>
      <c r="CO76">
        <f>COUNTIF($C$8:$C$67,"&lt;&gt;0")-COUNTIF($CY$8:$CY$67,"=Yes")</f>
        <v>0</v>
      </c>
      <c r="CP76">
        <f>COUNTIF($C$8:$C$67,"&lt;&gt;0")-COUNTIF($CY$8:$CY$67,"=Yes")</f>
        <v>0</v>
      </c>
      <c r="CQ76" s="176" t="s">
        <v>492</v>
      </c>
    </row>
    <row r="77" spans="1:136" x14ac:dyDescent="0.35">
      <c r="C77" s="137"/>
      <c r="D77" s="27"/>
      <c r="CI77" s="137"/>
      <c r="CK77">
        <f t="shared" ref="CK77:CP77" si="189">COUNTIFS($C$8:$C$67,"1",$CY$8:$CY$67,"=No")</f>
        <v>0</v>
      </c>
      <c r="CL77">
        <f t="shared" si="189"/>
        <v>0</v>
      </c>
      <c r="CM77">
        <f t="shared" si="189"/>
        <v>0</v>
      </c>
      <c r="CN77">
        <f t="shared" si="189"/>
        <v>0</v>
      </c>
      <c r="CO77">
        <f t="shared" si="189"/>
        <v>0</v>
      </c>
      <c r="CP77">
        <f t="shared" si="189"/>
        <v>0</v>
      </c>
      <c r="CQ77" s="176" t="s">
        <v>493</v>
      </c>
    </row>
    <row r="78" spans="1:136" x14ac:dyDescent="0.35">
      <c r="C78" s="137"/>
      <c r="D78" s="27"/>
      <c r="CI78" s="137"/>
      <c r="CK78">
        <f t="shared" ref="CK78:CP78" si="190">COUNTIFS($C$8:$C$67,"2",$CY$8:$CY$67,"=No")</f>
        <v>0</v>
      </c>
      <c r="CL78">
        <f t="shared" si="190"/>
        <v>0</v>
      </c>
      <c r="CM78">
        <f t="shared" si="190"/>
        <v>0</v>
      </c>
      <c r="CN78">
        <f t="shared" si="190"/>
        <v>0</v>
      </c>
      <c r="CO78">
        <f t="shared" si="190"/>
        <v>0</v>
      </c>
      <c r="CP78">
        <f t="shared" si="190"/>
        <v>0</v>
      </c>
      <c r="CQ78" s="176" t="s">
        <v>495</v>
      </c>
    </row>
    <row r="79" spans="1:136" x14ac:dyDescent="0.35">
      <c r="A79" s="22"/>
      <c r="B79" s="22"/>
      <c r="C79" s="188" t="s">
        <v>517</v>
      </c>
      <c r="D79" s="27">
        <f>D76+'module_leader_calcs(hide)'!D76+'module_contact_calcs(hide)'!D76+'module_prep_calcs(hide)'!D76+'module_dev_calcs(hide)'!D76</f>
        <v>0</v>
      </c>
      <c r="E79" s="27">
        <f>E76+'module_leader_calcs(hide)'!E76+'module_contact_calcs(hide)'!E76+'module_prep_calcs(hide)'!E76+'module_dev_calcs(hide)'!E76</f>
        <v>0</v>
      </c>
      <c r="F79" s="27">
        <f>F76+'module_leader_calcs(hide)'!F76+'module_contact_calcs(hide)'!F76+'module_prep_calcs(hide)'!F76+'module_dev_calcs(hide)'!F76</f>
        <v>0</v>
      </c>
      <c r="G79" s="27">
        <f>G76+'module_leader_calcs(hide)'!G76+'module_contact_calcs(hide)'!G76+'module_prep_calcs(hide)'!G76+'module_dev_calcs(hide)'!G76</f>
        <v>0</v>
      </c>
      <c r="H79" s="27">
        <f>H76+'module_leader_calcs(hide)'!H76+'module_contact_calcs(hide)'!H76+'module_prep_calcs(hide)'!H76+'module_dev_calcs(hide)'!H76</f>
        <v>0</v>
      </c>
      <c r="I79" s="27">
        <f>I76+'module_leader_calcs(hide)'!I76+'module_contact_calcs(hide)'!I76+'module_prep_calcs(hide)'!I76+'module_dev_calcs(hide)'!I76</f>
        <v>0</v>
      </c>
      <c r="J79" s="27">
        <f>J76+'module_leader_calcs(hide)'!J76+'module_contact_calcs(hide)'!J76+'module_prep_calcs(hide)'!J76+'module_dev_calcs(hide)'!J76</f>
        <v>0</v>
      </c>
      <c r="CI79" s="137"/>
      <c r="CK79">
        <f t="shared" ref="CK79:CP79" si="191">COUNTIFS($C$8:$C$67,"3",$CY$8:$CY$67,"=No")</f>
        <v>0</v>
      </c>
      <c r="CL79">
        <f t="shared" si="191"/>
        <v>0</v>
      </c>
      <c r="CM79">
        <f t="shared" si="191"/>
        <v>0</v>
      </c>
      <c r="CN79">
        <f t="shared" si="191"/>
        <v>0</v>
      </c>
      <c r="CO79">
        <f t="shared" si="191"/>
        <v>0</v>
      </c>
      <c r="CP79">
        <f t="shared" si="191"/>
        <v>0</v>
      </c>
      <c r="CQ79" s="176" t="s">
        <v>496</v>
      </c>
    </row>
    <row r="80" spans="1:136" x14ac:dyDescent="0.35">
      <c r="A80" s="22"/>
      <c r="B80" s="22"/>
      <c r="C80" s="188" t="s">
        <v>518</v>
      </c>
      <c r="D80" s="27">
        <f>D74+'module_leader_calcs(hide)'!D74+'module_contact_calcs(hide)'!D74+'module_prep_calcs(hide)'!D74+'module_dev_calcs(hide)'!D74</f>
        <v>0</v>
      </c>
      <c r="E80" s="27">
        <f>E74+'module_leader_calcs(hide)'!E74+'module_contact_calcs(hide)'!E74+'module_prep_calcs(hide)'!E74+'module_dev_calcs(hide)'!E74</f>
        <v>0</v>
      </c>
      <c r="F80" s="27">
        <f>F74+'module_leader_calcs(hide)'!F74+'module_contact_calcs(hide)'!F74+'module_prep_calcs(hide)'!F74+'module_dev_calcs(hide)'!F74</f>
        <v>0</v>
      </c>
      <c r="G80" s="27">
        <f>G74+'module_leader_calcs(hide)'!G74+'module_contact_calcs(hide)'!G74+'module_prep_calcs(hide)'!G74+'module_dev_calcs(hide)'!G74</f>
        <v>0</v>
      </c>
      <c r="H80" s="27">
        <f>H74+'module_leader_calcs(hide)'!H74+'module_contact_calcs(hide)'!H74+'module_prep_calcs(hide)'!H74+'module_dev_calcs(hide)'!H74</f>
        <v>0</v>
      </c>
      <c r="I80" s="27">
        <f>I74+'module_leader_calcs(hide)'!I74+'module_contact_calcs(hide)'!I74+'module_prep_calcs(hide)'!I74+'module_dev_calcs(hide)'!I74</f>
        <v>0</v>
      </c>
      <c r="J80" s="27">
        <f>J74+'module_leader_calcs(hide)'!J74+'module_contact_calcs(hide)'!J74+'module_prep_calcs(hide)'!J74+'module_dev_calcs(hide)'!J74</f>
        <v>0</v>
      </c>
      <c r="K80" s="27">
        <f>K74+'module_leader_calcs(hide)'!K74+'module_contact_calcs(hide)'!K74+'module_prep_calcs(hide)'!K74+'module_dev_calcs(hide)'!K74</f>
        <v>0</v>
      </c>
      <c r="L80" s="27">
        <f>L74+'module_leader_calcs(hide)'!L74+'module_contact_calcs(hide)'!L74+'module_prep_calcs(hide)'!L74+'module_dev_calcs(hide)'!L74</f>
        <v>0</v>
      </c>
      <c r="M80" s="27">
        <f>M74+'module_leader_calcs(hide)'!M74+'module_contact_calcs(hide)'!M74+'module_prep_calcs(hide)'!M74+'module_dev_calcs(hide)'!M74</f>
        <v>0</v>
      </c>
      <c r="N80" s="27">
        <f>N74+'module_leader_calcs(hide)'!N74+'module_contact_calcs(hide)'!N74+'module_prep_calcs(hide)'!N74+'module_dev_calcs(hide)'!N74</f>
        <v>0</v>
      </c>
      <c r="O80" s="27">
        <f>O74+'module_leader_calcs(hide)'!O74+'module_contact_calcs(hide)'!O74+'module_prep_calcs(hide)'!O74+'module_dev_calcs(hide)'!O74</f>
        <v>0</v>
      </c>
      <c r="P80" s="27">
        <f>P74+'module_leader_calcs(hide)'!P74+'module_contact_calcs(hide)'!P74+'module_prep_calcs(hide)'!P74+'module_dev_calcs(hide)'!P74</f>
        <v>0</v>
      </c>
      <c r="Q80" s="27">
        <f>Q74+'module_leader_calcs(hide)'!Q74+'module_contact_calcs(hide)'!Q74+'module_prep_calcs(hide)'!Q74+'module_dev_calcs(hide)'!Q74</f>
        <v>0</v>
      </c>
      <c r="R80" s="27">
        <f>R74+'module_leader_calcs(hide)'!R74+'module_contact_calcs(hide)'!R74+'module_prep_calcs(hide)'!R74+'module_dev_calcs(hide)'!R74</f>
        <v>0</v>
      </c>
      <c r="S80" s="27">
        <f>S74+'module_leader_calcs(hide)'!S74+'module_contact_calcs(hide)'!S74+'module_prep_calcs(hide)'!S74+'module_dev_calcs(hide)'!S74</f>
        <v>0</v>
      </c>
      <c r="T80" s="27">
        <f>T74+'module_leader_calcs(hide)'!T74+'module_contact_calcs(hide)'!T74+'module_prep_calcs(hide)'!T74+'module_dev_calcs(hide)'!T74</f>
        <v>0</v>
      </c>
      <c r="U80" s="27">
        <f>U74+'module_leader_calcs(hide)'!U74+'module_contact_calcs(hide)'!U74+'module_prep_calcs(hide)'!U74+'module_dev_calcs(hide)'!U74</f>
        <v>0</v>
      </c>
      <c r="V80" s="27">
        <f>V74+'module_leader_calcs(hide)'!V74+'module_contact_calcs(hide)'!V74+'module_prep_calcs(hide)'!V74+'module_dev_calcs(hide)'!V74</f>
        <v>0</v>
      </c>
      <c r="W80" s="27">
        <f>W74+'module_leader_calcs(hide)'!W74+'module_contact_calcs(hide)'!W74+'module_prep_calcs(hide)'!W74+'module_dev_calcs(hide)'!W74</f>
        <v>0</v>
      </c>
      <c r="X80" s="27">
        <f>X74+'module_leader_calcs(hide)'!X74+'module_contact_calcs(hide)'!X74+'module_prep_calcs(hide)'!X74+'module_dev_calcs(hide)'!X74</f>
        <v>0</v>
      </c>
      <c r="Y80" s="27">
        <f>Y74+'module_leader_calcs(hide)'!Y74+'module_contact_calcs(hide)'!Y74+'module_prep_calcs(hide)'!Y74+'module_dev_calcs(hide)'!Y74</f>
        <v>0</v>
      </c>
      <c r="Z80" s="27">
        <f>Z74+'module_leader_calcs(hide)'!Z74+'module_contact_calcs(hide)'!Z74+'module_prep_calcs(hide)'!Z74+'module_dev_calcs(hide)'!Z74</f>
        <v>0</v>
      </c>
      <c r="AA80" s="27">
        <f>AA74+'module_leader_calcs(hide)'!AA74+'module_contact_calcs(hide)'!AA74+'module_prep_calcs(hide)'!AA74+'module_dev_calcs(hide)'!AA74</f>
        <v>0</v>
      </c>
      <c r="AB80" s="27">
        <f>AB74+'module_leader_calcs(hide)'!AB74+'module_contact_calcs(hide)'!AB74+'module_prep_calcs(hide)'!AB74+'module_dev_calcs(hide)'!AB74</f>
        <v>0</v>
      </c>
      <c r="AC80" s="27">
        <f>AC74+'module_leader_calcs(hide)'!AC74+'module_contact_calcs(hide)'!AC74+'module_prep_calcs(hide)'!AC74+'module_dev_calcs(hide)'!AC74</f>
        <v>0</v>
      </c>
      <c r="AD80" s="27">
        <f>AD74+'module_leader_calcs(hide)'!AD74+'module_contact_calcs(hide)'!AD74+'module_prep_calcs(hide)'!AD74+'module_dev_calcs(hide)'!AD74</f>
        <v>0</v>
      </c>
      <c r="AE80" s="27">
        <f>AE74+'module_leader_calcs(hide)'!AE74+'module_contact_calcs(hide)'!AE74+'module_prep_calcs(hide)'!AE74+'module_dev_calcs(hide)'!AE74</f>
        <v>0</v>
      </c>
      <c r="AF80" s="27">
        <f>AF74+'module_leader_calcs(hide)'!AF74+'module_contact_calcs(hide)'!AF74+'module_prep_calcs(hide)'!AF74+'module_dev_calcs(hide)'!AF74</f>
        <v>0</v>
      </c>
      <c r="AG80" s="27">
        <f>AG74+'module_leader_calcs(hide)'!AG74+'module_contact_calcs(hide)'!AG74+'module_prep_calcs(hide)'!AG74+'module_dev_calcs(hide)'!AG74</f>
        <v>0</v>
      </c>
      <c r="AH80" s="27">
        <f>AH74+'module_leader_calcs(hide)'!AH74+'module_contact_calcs(hide)'!AH74+'module_prep_calcs(hide)'!AH74+'module_dev_calcs(hide)'!AH74</f>
        <v>0</v>
      </c>
      <c r="AI80" s="27">
        <f>AI74+'module_leader_calcs(hide)'!AI74+'module_contact_calcs(hide)'!AI74+'module_prep_calcs(hide)'!AI74+'module_dev_calcs(hide)'!AI74</f>
        <v>0</v>
      </c>
      <c r="AJ80" s="27">
        <f>AJ74+'module_leader_calcs(hide)'!AJ74+'module_contact_calcs(hide)'!AJ74+'module_prep_calcs(hide)'!AJ74+'module_dev_calcs(hide)'!AJ74</f>
        <v>0</v>
      </c>
      <c r="AK80" s="27">
        <f>AK74+'module_leader_calcs(hide)'!AK74+'module_contact_calcs(hide)'!AK74+'module_prep_calcs(hide)'!AK74+'module_dev_calcs(hide)'!AK74</f>
        <v>0</v>
      </c>
      <c r="AL80" s="27">
        <f>AL74+'module_leader_calcs(hide)'!AL74+'module_contact_calcs(hide)'!AL74+'module_prep_calcs(hide)'!AL74+'module_dev_calcs(hide)'!AL74</f>
        <v>0</v>
      </c>
      <c r="AM80" s="27">
        <f>AM74+'module_leader_calcs(hide)'!AM74+'module_contact_calcs(hide)'!AM74+'module_prep_calcs(hide)'!AM74+'module_dev_calcs(hide)'!AM74</f>
        <v>0</v>
      </c>
      <c r="AN80" s="27">
        <f>AN74+'module_leader_calcs(hide)'!AN74+'module_contact_calcs(hide)'!AN74+'module_prep_calcs(hide)'!AN74+'module_dev_calcs(hide)'!AN74</f>
        <v>0</v>
      </c>
      <c r="AO80" s="27">
        <f>AO74+'module_leader_calcs(hide)'!AO74+'module_contact_calcs(hide)'!AO74+'module_prep_calcs(hide)'!AO74+'module_dev_calcs(hide)'!AO74</f>
        <v>0</v>
      </c>
      <c r="AP80" s="27">
        <f>AP74+'module_leader_calcs(hide)'!AP74+'module_contact_calcs(hide)'!AP74+'module_prep_calcs(hide)'!AP74+'module_dev_calcs(hide)'!AP74</f>
        <v>0</v>
      </c>
      <c r="AQ80" s="27">
        <f>AQ74+'module_leader_calcs(hide)'!AQ74+'module_contact_calcs(hide)'!AQ74+'module_prep_calcs(hide)'!AQ74+'module_dev_calcs(hide)'!AQ74</f>
        <v>0</v>
      </c>
      <c r="AR80" s="27">
        <f>AR74+'module_leader_calcs(hide)'!AR74+'module_contact_calcs(hide)'!AR74+'module_prep_calcs(hide)'!AR74+'module_dev_calcs(hide)'!AR74</f>
        <v>0</v>
      </c>
      <c r="AS80" s="27">
        <f>AS74+'module_leader_calcs(hide)'!AS74+'module_contact_calcs(hide)'!AS74+'module_prep_calcs(hide)'!AS74+'module_dev_calcs(hide)'!AS74</f>
        <v>0</v>
      </c>
      <c r="AT80" s="31">
        <f>AT74+'module_leader_calcs(hide)'!AT74+'module_contact_calcs(hide)'!AT74+'module_prep_calcs(hide)'!AT74+'module_dev_calcs(hide)'!AT74</f>
        <v>0</v>
      </c>
      <c r="AU80" s="31">
        <f>AU74+'module_leader_calcs(hide)'!AU74+'module_contact_calcs(hide)'!AU74+'module_prep_calcs(hide)'!AU74+'module_dev_calcs(hide)'!AU74</f>
        <v>0</v>
      </c>
      <c r="AV80" s="31">
        <f>AV74+'module_leader_calcs(hide)'!AV74+'module_contact_calcs(hide)'!AV74+'module_prep_calcs(hide)'!AV74+'module_dev_calcs(hide)'!AV74</f>
        <v>0</v>
      </c>
      <c r="AW80" s="31">
        <f>AW74+'module_leader_calcs(hide)'!AW74+'module_contact_calcs(hide)'!AW74+'module_prep_calcs(hide)'!AW74+'module_dev_calcs(hide)'!AW74</f>
        <v>0</v>
      </c>
      <c r="AX80" s="31">
        <f>AX74+'module_leader_calcs(hide)'!AX74+'module_contact_calcs(hide)'!AX74+'module_prep_calcs(hide)'!AX74+'module_dev_calcs(hide)'!AX74</f>
        <v>0</v>
      </c>
      <c r="AY80" s="31">
        <f>AY74+'module_leader_calcs(hide)'!AY74+'module_contact_calcs(hide)'!AY74+'module_prep_calcs(hide)'!AY74+'module_dev_calcs(hide)'!AY74</f>
        <v>0</v>
      </c>
      <c r="AZ80" s="31">
        <f>AZ74+'module_leader_calcs(hide)'!AZ74+'module_contact_calcs(hide)'!AZ74+'module_prep_calcs(hide)'!AZ74+'module_dev_calcs(hide)'!AZ74</f>
        <v>0</v>
      </c>
      <c r="BA80" s="31">
        <f>BA74+'module_leader_calcs(hide)'!BA74+'module_contact_calcs(hide)'!BA74+'module_prep_calcs(hide)'!BA74+'module_dev_calcs(hide)'!BA74</f>
        <v>0</v>
      </c>
      <c r="BB80" s="31">
        <f>BB74+'module_leader_calcs(hide)'!BB74+'module_contact_calcs(hide)'!BB74+'module_prep_calcs(hide)'!BB74+'module_dev_calcs(hide)'!BB74</f>
        <v>0</v>
      </c>
      <c r="BC80" s="31">
        <f>BC74+'module_leader_calcs(hide)'!BC74+'module_contact_calcs(hide)'!BC74+'module_prep_calcs(hide)'!BC74+'module_dev_calcs(hide)'!BC74</f>
        <v>0</v>
      </c>
      <c r="BD80" s="31">
        <f>BD74+'module_leader_calcs(hide)'!BD74+'module_contact_calcs(hide)'!BD74+'module_prep_calcs(hide)'!BD74+'module_dev_calcs(hide)'!BD74</f>
        <v>0</v>
      </c>
      <c r="BE80" s="31">
        <f>BE74+'module_leader_calcs(hide)'!BE74+'module_contact_calcs(hide)'!BE74+'module_prep_calcs(hide)'!BE74+'module_dev_calcs(hide)'!BE74</f>
        <v>0</v>
      </c>
      <c r="BF80" s="31">
        <f>BF74+'module_leader_calcs(hide)'!BF74+'module_contact_calcs(hide)'!BF74+'module_prep_calcs(hide)'!BF74+'module_dev_calcs(hide)'!BF74</f>
        <v>0</v>
      </c>
      <c r="BG80" s="31">
        <f>BG74+'module_leader_calcs(hide)'!BG74+'module_contact_calcs(hide)'!BG74+'module_prep_calcs(hide)'!BG74+'module_dev_calcs(hide)'!BG74</f>
        <v>0</v>
      </c>
      <c r="BH80" s="31">
        <f>BH74+'module_leader_calcs(hide)'!BH74+'module_contact_calcs(hide)'!BH74+'module_prep_calcs(hide)'!BH74+'module_dev_calcs(hide)'!BH74</f>
        <v>0</v>
      </c>
      <c r="BI80" s="31">
        <f>BI74+'module_leader_calcs(hide)'!BI74+'module_contact_calcs(hide)'!BI74+'module_prep_calcs(hide)'!BI74+'module_dev_calcs(hide)'!BI74</f>
        <v>0</v>
      </c>
      <c r="BJ80" s="31">
        <f>BJ74+'module_leader_calcs(hide)'!BJ74+'module_contact_calcs(hide)'!BJ74+'module_prep_calcs(hide)'!BJ74+'module_dev_calcs(hide)'!BJ74</f>
        <v>0</v>
      </c>
      <c r="BK80" s="31">
        <f>BK74+'module_leader_calcs(hide)'!BK74+'module_contact_calcs(hide)'!BK74+'module_prep_calcs(hide)'!BK74+'module_dev_calcs(hide)'!BK74</f>
        <v>0</v>
      </c>
      <c r="BL80" s="31">
        <f>BL74+'module_leader_calcs(hide)'!BL74+'module_contact_calcs(hide)'!BL74+'module_prep_calcs(hide)'!BL74+'module_dev_calcs(hide)'!BL74</f>
        <v>0</v>
      </c>
      <c r="BM80" s="31">
        <f>BM74+'module_leader_calcs(hide)'!BM74+'module_contact_calcs(hide)'!BM74+'module_prep_calcs(hide)'!BM74+'module_dev_calcs(hide)'!BM74</f>
        <v>0</v>
      </c>
      <c r="BN80" s="31">
        <f>BN74+'module_leader_calcs(hide)'!BN74+'module_contact_calcs(hide)'!BN74+'module_prep_calcs(hide)'!BN74+'module_dev_calcs(hide)'!BN74</f>
        <v>0</v>
      </c>
      <c r="BO80" s="31">
        <f>BO74+'module_leader_calcs(hide)'!BO74+'module_contact_calcs(hide)'!BO74+'module_prep_calcs(hide)'!BO74+'module_dev_calcs(hide)'!BO74</f>
        <v>0</v>
      </c>
      <c r="BP80" s="31">
        <f>BP74+'module_leader_calcs(hide)'!BP74+'module_contact_calcs(hide)'!BP74+'module_prep_calcs(hide)'!BP74+'module_dev_calcs(hide)'!BP74</f>
        <v>0</v>
      </c>
      <c r="BQ80" s="31">
        <f>BQ74+'module_leader_calcs(hide)'!BQ74+'module_contact_calcs(hide)'!BQ74+'module_prep_calcs(hide)'!BQ74+'module_dev_calcs(hide)'!BQ74</f>
        <v>0</v>
      </c>
      <c r="BR80" s="31">
        <f>BR74+'module_leader_calcs(hide)'!BR74+'module_contact_calcs(hide)'!BR74+'module_prep_calcs(hide)'!BR74+'module_dev_calcs(hide)'!BR74</f>
        <v>0</v>
      </c>
      <c r="BS80" s="31">
        <f>BS74+'module_leader_calcs(hide)'!BS74+'module_contact_calcs(hide)'!BS74+'module_prep_calcs(hide)'!BS74+'module_dev_calcs(hide)'!BS74</f>
        <v>0</v>
      </c>
      <c r="BT80" s="31">
        <f>BT74+'module_leader_calcs(hide)'!BT74+'module_contact_calcs(hide)'!BT74+'module_prep_calcs(hide)'!BT74+'module_dev_calcs(hide)'!BT74</f>
        <v>0</v>
      </c>
      <c r="BU80" s="31">
        <f>BU74+'module_leader_calcs(hide)'!BU74+'module_contact_calcs(hide)'!BU74+'module_prep_calcs(hide)'!BU74+'module_dev_calcs(hide)'!BU74</f>
        <v>0</v>
      </c>
      <c r="BV80" s="31">
        <f>BV74+'module_leader_calcs(hide)'!BV74+'module_contact_calcs(hide)'!BV74+'module_prep_calcs(hide)'!BV74+'module_dev_calcs(hide)'!BV74</f>
        <v>0</v>
      </c>
      <c r="BW80" s="31">
        <f>BW74+'module_leader_calcs(hide)'!BW74+'module_contact_calcs(hide)'!BW74+'module_prep_calcs(hide)'!BW74+'module_dev_calcs(hide)'!BW74</f>
        <v>0</v>
      </c>
      <c r="BX80" s="31">
        <f>BX74+'module_leader_calcs(hide)'!BX74+'module_contact_calcs(hide)'!BX74+'module_prep_calcs(hide)'!BX74+'module_dev_calcs(hide)'!BX74</f>
        <v>0</v>
      </c>
      <c r="BY80" s="31">
        <f>BY74+'module_leader_calcs(hide)'!BY74+'module_contact_calcs(hide)'!BY74+'module_prep_calcs(hide)'!BY74+'module_dev_calcs(hide)'!BY74</f>
        <v>0</v>
      </c>
      <c r="BZ80" s="31">
        <f>BZ74+'module_leader_calcs(hide)'!BZ74+'module_contact_calcs(hide)'!BZ74+'module_prep_calcs(hide)'!BZ74+'module_dev_calcs(hide)'!BZ74</f>
        <v>0</v>
      </c>
      <c r="CA80" s="31">
        <f>CA74+'module_leader_calcs(hide)'!CA74+'module_contact_calcs(hide)'!CA74+'module_prep_calcs(hide)'!CA74+'module_dev_calcs(hide)'!CA74</f>
        <v>0</v>
      </c>
      <c r="CB80" s="31">
        <f>CB74+'module_leader_calcs(hide)'!CB74+'module_contact_calcs(hide)'!CB74+'module_prep_calcs(hide)'!CB74+'module_dev_calcs(hide)'!CB74</f>
        <v>0</v>
      </c>
      <c r="CC80" s="31">
        <f>CC74+'module_leader_calcs(hide)'!CC74+'module_contact_calcs(hide)'!CC74+'module_prep_calcs(hide)'!CC74+'module_dev_calcs(hide)'!CC74</f>
        <v>0</v>
      </c>
      <c r="CD80" s="31">
        <f>CD74+'module_leader_calcs(hide)'!CD74+'module_contact_calcs(hide)'!CD74+'module_prep_calcs(hide)'!CD74+'module_dev_calcs(hide)'!CD74</f>
        <v>0</v>
      </c>
      <c r="CE80" s="31">
        <f>CE74+'module_leader_calcs(hide)'!CE74+'module_contact_calcs(hide)'!CE74+'module_prep_calcs(hide)'!CE74+'module_dev_calcs(hide)'!CE74</f>
        <v>0</v>
      </c>
      <c r="CF80" s="31">
        <f>CF74+'module_leader_calcs(hide)'!CF74+'module_contact_calcs(hide)'!CF74+'module_prep_calcs(hide)'!CF74+'module_dev_calcs(hide)'!CF74</f>
        <v>0</v>
      </c>
      <c r="CG80" s="31">
        <f>CG74+'module_leader_calcs(hide)'!CG74+'module_contact_calcs(hide)'!CG74+'module_prep_calcs(hide)'!CG74+'module_dev_calcs(hide)'!CG74</f>
        <v>0</v>
      </c>
      <c r="CH80" s="31">
        <f>CH74+'module_leader_calcs(hide)'!CH74+'module_contact_calcs(hide)'!CH74+'module_prep_calcs(hide)'!CH74+'module_dev_calcs(hide)'!CH74</f>
        <v>0</v>
      </c>
      <c r="CI80" s="31">
        <f>CI74+'module_leader_calcs(hide)'!CI74+'module_contact_calcs(hide)'!CI74+'module_prep_calcs(hide)'!CI74+'module_dev_calcs(hide)'!CI74</f>
        <v>0</v>
      </c>
      <c r="CK80">
        <f t="shared" ref="CK80:CP80" si="192">COUNTIFS($C$8:$C$67,"4",$CY$8:$CY$67,"=No")</f>
        <v>0</v>
      </c>
      <c r="CL80">
        <f t="shared" si="192"/>
        <v>0</v>
      </c>
      <c r="CM80">
        <f t="shared" si="192"/>
        <v>0</v>
      </c>
      <c r="CN80">
        <f t="shared" si="192"/>
        <v>0</v>
      </c>
      <c r="CO80">
        <f t="shared" si="192"/>
        <v>0</v>
      </c>
      <c r="CP80">
        <f t="shared" si="192"/>
        <v>0</v>
      </c>
      <c r="CQ80" s="176" t="s">
        <v>497</v>
      </c>
    </row>
    <row r="81" spans="1:95" x14ac:dyDescent="0.35">
      <c r="A81" s="22"/>
      <c r="B81" s="187"/>
      <c r="C81" s="188" t="s">
        <v>519</v>
      </c>
      <c r="D81" s="27">
        <f>D75+'module_leader_calcs(hide)'!D75+'module_contact_calcs(hide)'!D75+'module_prep_calcs(hide)'!D75+'module_dev_calcs(hide)'!D75</f>
        <v>0</v>
      </c>
      <c r="E81" s="27">
        <f>E75+'module_leader_calcs(hide)'!E75+'module_contact_calcs(hide)'!E75+'module_prep_calcs(hide)'!E75+'module_dev_calcs(hide)'!E75</f>
        <v>0</v>
      </c>
      <c r="F81" s="27">
        <f>F75+'module_leader_calcs(hide)'!F75+'module_contact_calcs(hide)'!F75+'module_prep_calcs(hide)'!F75+'module_dev_calcs(hide)'!F75</f>
        <v>0</v>
      </c>
      <c r="G81" s="27">
        <f>G75+'module_leader_calcs(hide)'!G75+'module_contact_calcs(hide)'!G75+'module_prep_calcs(hide)'!G75+'module_dev_calcs(hide)'!G75</f>
        <v>0</v>
      </c>
      <c r="H81" s="27">
        <f>H75+'module_leader_calcs(hide)'!H75+'module_contact_calcs(hide)'!H75+'module_prep_calcs(hide)'!H75+'module_dev_calcs(hide)'!H75</f>
        <v>0</v>
      </c>
      <c r="I81" s="27">
        <f>I75+'module_leader_calcs(hide)'!I75+'module_contact_calcs(hide)'!I75+'module_prep_calcs(hide)'!I75+'module_dev_calcs(hide)'!I75</f>
        <v>0</v>
      </c>
      <c r="J81" s="27">
        <f>J75+'module_leader_calcs(hide)'!J75+'module_contact_calcs(hide)'!J75+'module_prep_calcs(hide)'!J75+'module_dev_calcs(hide)'!J75</f>
        <v>0</v>
      </c>
      <c r="K81" s="27">
        <f>K75+'module_leader_calcs(hide)'!K75+'module_contact_calcs(hide)'!K75+'module_prep_calcs(hide)'!K75+'module_dev_calcs(hide)'!K75</f>
        <v>0</v>
      </c>
      <c r="L81" s="27">
        <f>L75+'module_leader_calcs(hide)'!L75+'module_contact_calcs(hide)'!L75+'module_prep_calcs(hide)'!L75+'module_dev_calcs(hide)'!L75</f>
        <v>0</v>
      </c>
      <c r="M81" s="27">
        <f>M75+'module_leader_calcs(hide)'!M75+'module_contact_calcs(hide)'!M75+'module_prep_calcs(hide)'!M75+'module_dev_calcs(hide)'!M75</f>
        <v>0</v>
      </c>
      <c r="N81" s="27">
        <f>N75+'module_leader_calcs(hide)'!N75+'module_contact_calcs(hide)'!N75+'module_prep_calcs(hide)'!N75+'module_dev_calcs(hide)'!N75</f>
        <v>0</v>
      </c>
      <c r="O81" s="27">
        <f>O75+'module_leader_calcs(hide)'!O75+'module_contact_calcs(hide)'!O75+'module_prep_calcs(hide)'!O75+'module_dev_calcs(hide)'!O75</f>
        <v>0</v>
      </c>
      <c r="P81" s="27">
        <f>P75+'module_leader_calcs(hide)'!P75+'module_contact_calcs(hide)'!P75+'module_prep_calcs(hide)'!P75+'module_dev_calcs(hide)'!P75</f>
        <v>0</v>
      </c>
      <c r="Q81" s="27">
        <f>Q75+'module_leader_calcs(hide)'!Q75+'module_contact_calcs(hide)'!Q75+'module_prep_calcs(hide)'!Q75+'module_dev_calcs(hide)'!Q75</f>
        <v>0</v>
      </c>
      <c r="R81" s="27">
        <f>R75+'module_leader_calcs(hide)'!R75+'module_contact_calcs(hide)'!R75+'module_prep_calcs(hide)'!R75+'module_dev_calcs(hide)'!R75</f>
        <v>0</v>
      </c>
      <c r="S81" s="27">
        <f>S75+'module_leader_calcs(hide)'!S75+'module_contact_calcs(hide)'!S75+'module_prep_calcs(hide)'!S75+'module_dev_calcs(hide)'!S75</f>
        <v>0</v>
      </c>
      <c r="T81" s="27">
        <f>T75+'module_leader_calcs(hide)'!T75+'module_contact_calcs(hide)'!T75+'module_prep_calcs(hide)'!T75+'module_dev_calcs(hide)'!T75</f>
        <v>0</v>
      </c>
      <c r="U81" s="27">
        <f>U75+'module_leader_calcs(hide)'!U75+'module_contact_calcs(hide)'!U75+'module_prep_calcs(hide)'!U75+'module_dev_calcs(hide)'!U75</f>
        <v>0</v>
      </c>
      <c r="V81" s="27">
        <f>V75+'module_leader_calcs(hide)'!V75+'module_contact_calcs(hide)'!V75+'module_prep_calcs(hide)'!V75+'module_dev_calcs(hide)'!V75</f>
        <v>0</v>
      </c>
      <c r="W81" s="27">
        <f>W75+'module_leader_calcs(hide)'!W75+'module_contact_calcs(hide)'!W75+'module_prep_calcs(hide)'!W75+'module_dev_calcs(hide)'!W75</f>
        <v>0</v>
      </c>
      <c r="X81" s="27">
        <f>X75+'module_leader_calcs(hide)'!X75+'module_contact_calcs(hide)'!X75+'module_prep_calcs(hide)'!X75+'module_dev_calcs(hide)'!X75</f>
        <v>0</v>
      </c>
      <c r="Y81" s="27">
        <f>Y75+'module_leader_calcs(hide)'!Y75+'module_contact_calcs(hide)'!Y75+'module_prep_calcs(hide)'!Y75+'module_dev_calcs(hide)'!Y75</f>
        <v>0</v>
      </c>
      <c r="Z81" s="27">
        <f>Z75+'module_leader_calcs(hide)'!Z75+'module_contact_calcs(hide)'!Z75+'module_prep_calcs(hide)'!Z75+'module_dev_calcs(hide)'!Z75</f>
        <v>0</v>
      </c>
      <c r="AA81" s="27">
        <f>AA75+'module_leader_calcs(hide)'!AA75+'module_contact_calcs(hide)'!AA75+'module_prep_calcs(hide)'!AA75+'module_dev_calcs(hide)'!AA75</f>
        <v>0</v>
      </c>
      <c r="AB81" s="27">
        <f>AB75+'module_leader_calcs(hide)'!AB75+'module_contact_calcs(hide)'!AB75+'module_prep_calcs(hide)'!AB75+'module_dev_calcs(hide)'!AB75</f>
        <v>0</v>
      </c>
      <c r="AC81" s="27">
        <f>AC75+'module_leader_calcs(hide)'!AC75+'module_contact_calcs(hide)'!AC75+'module_prep_calcs(hide)'!AC75+'module_dev_calcs(hide)'!AC75</f>
        <v>0</v>
      </c>
      <c r="AD81" s="27">
        <f>AD75+'module_leader_calcs(hide)'!AD75+'module_contact_calcs(hide)'!AD75+'module_prep_calcs(hide)'!AD75+'module_dev_calcs(hide)'!AD75</f>
        <v>0</v>
      </c>
      <c r="AE81" s="27">
        <f>AE75+'module_leader_calcs(hide)'!AE75+'module_contact_calcs(hide)'!AE75+'module_prep_calcs(hide)'!AE75+'module_dev_calcs(hide)'!AE75</f>
        <v>0</v>
      </c>
      <c r="AF81" s="27">
        <f>AF75+'module_leader_calcs(hide)'!AF75+'module_contact_calcs(hide)'!AF75+'module_prep_calcs(hide)'!AF75+'module_dev_calcs(hide)'!AF75</f>
        <v>0</v>
      </c>
      <c r="AG81" s="27">
        <f>AG75+'module_leader_calcs(hide)'!AG75+'module_contact_calcs(hide)'!AG75+'module_prep_calcs(hide)'!AG75+'module_dev_calcs(hide)'!AG75</f>
        <v>0</v>
      </c>
      <c r="AH81" s="27">
        <f>AH75+'module_leader_calcs(hide)'!AH75+'module_contact_calcs(hide)'!AH75+'module_prep_calcs(hide)'!AH75+'module_dev_calcs(hide)'!AH75</f>
        <v>0</v>
      </c>
      <c r="AI81" s="27">
        <f>AI75+'module_leader_calcs(hide)'!AI75+'module_contact_calcs(hide)'!AI75+'module_prep_calcs(hide)'!AI75+'module_dev_calcs(hide)'!AI75</f>
        <v>0</v>
      </c>
      <c r="AJ81" s="27">
        <f>AJ75+'module_leader_calcs(hide)'!AJ75+'module_contact_calcs(hide)'!AJ75+'module_prep_calcs(hide)'!AJ75+'module_dev_calcs(hide)'!AJ75</f>
        <v>0</v>
      </c>
      <c r="AK81" s="27">
        <f>AK75+'module_leader_calcs(hide)'!AK75+'module_contact_calcs(hide)'!AK75+'module_prep_calcs(hide)'!AK75+'module_dev_calcs(hide)'!AK75</f>
        <v>0</v>
      </c>
      <c r="AL81" s="27">
        <f>AL75+'module_leader_calcs(hide)'!AL75+'module_contact_calcs(hide)'!AL75+'module_prep_calcs(hide)'!AL75+'module_dev_calcs(hide)'!AL75</f>
        <v>0</v>
      </c>
      <c r="AM81" s="27">
        <f>AM75+'module_leader_calcs(hide)'!AM75+'module_contact_calcs(hide)'!AM75+'module_prep_calcs(hide)'!AM75+'module_dev_calcs(hide)'!AM75</f>
        <v>0</v>
      </c>
      <c r="AN81" s="27">
        <f>AN75+'module_leader_calcs(hide)'!AN75+'module_contact_calcs(hide)'!AN75+'module_prep_calcs(hide)'!AN75+'module_dev_calcs(hide)'!AN75</f>
        <v>0</v>
      </c>
      <c r="AO81" s="27">
        <f>AO75+'module_leader_calcs(hide)'!AO75+'module_contact_calcs(hide)'!AO75+'module_prep_calcs(hide)'!AO75+'module_dev_calcs(hide)'!AO75</f>
        <v>0</v>
      </c>
      <c r="AP81" s="27">
        <f>AP75+'module_leader_calcs(hide)'!AP75+'module_contact_calcs(hide)'!AP75+'module_prep_calcs(hide)'!AP75+'module_dev_calcs(hide)'!AP75</f>
        <v>0</v>
      </c>
      <c r="AQ81" s="27">
        <f>AQ75+'module_leader_calcs(hide)'!AQ75+'module_contact_calcs(hide)'!AQ75+'module_prep_calcs(hide)'!AQ75+'module_dev_calcs(hide)'!AQ75</f>
        <v>0</v>
      </c>
      <c r="AR81" s="27">
        <f>AR75+'module_leader_calcs(hide)'!AR75+'module_contact_calcs(hide)'!AR75+'module_prep_calcs(hide)'!AR75+'module_dev_calcs(hide)'!AR75</f>
        <v>0</v>
      </c>
      <c r="AS81" s="27">
        <f>AS75+'module_leader_calcs(hide)'!AS75+'module_contact_calcs(hide)'!AS75+'module_prep_calcs(hide)'!AS75+'module_dev_calcs(hide)'!AS75</f>
        <v>0</v>
      </c>
      <c r="AT81" s="31">
        <f>AT75+'module_leader_calcs(hide)'!AT75+'module_contact_calcs(hide)'!AT75+'module_prep_calcs(hide)'!AT75+'module_dev_calcs(hide)'!AT75</f>
        <v>0</v>
      </c>
      <c r="AU81" s="31">
        <f>AU75+'module_leader_calcs(hide)'!AU75+'module_contact_calcs(hide)'!AU75+'module_prep_calcs(hide)'!AU75+'module_dev_calcs(hide)'!AU75</f>
        <v>0</v>
      </c>
      <c r="AV81" s="31">
        <f>AV75+'module_leader_calcs(hide)'!AV75+'module_contact_calcs(hide)'!AV75+'module_prep_calcs(hide)'!AV75+'module_dev_calcs(hide)'!AV75</f>
        <v>0</v>
      </c>
      <c r="AW81" s="31">
        <f>AW75+'module_leader_calcs(hide)'!AW75+'module_contact_calcs(hide)'!AW75+'module_prep_calcs(hide)'!AW75+'module_dev_calcs(hide)'!AW75</f>
        <v>0</v>
      </c>
      <c r="AX81" s="31">
        <f>AX75+'module_leader_calcs(hide)'!AX75+'module_contact_calcs(hide)'!AX75+'module_prep_calcs(hide)'!AX75+'module_dev_calcs(hide)'!AX75</f>
        <v>0</v>
      </c>
      <c r="AY81" s="31">
        <f>AY75+'module_leader_calcs(hide)'!AY75+'module_contact_calcs(hide)'!AY75+'module_prep_calcs(hide)'!AY75+'module_dev_calcs(hide)'!AY75</f>
        <v>0</v>
      </c>
      <c r="AZ81" s="31">
        <f>AZ75+'module_leader_calcs(hide)'!AZ75+'module_contact_calcs(hide)'!AZ75+'module_prep_calcs(hide)'!AZ75+'module_dev_calcs(hide)'!AZ75</f>
        <v>0</v>
      </c>
      <c r="BA81" s="31">
        <f>BA75+'module_leader_calcs(hide)'!BA75+'module_contact_calcs(hide)'!BA75+'module_prep_calcs(hide)'!BA75+'module_dev_calcs(hide)'!BA75</f>
        <v>0</v>
      </c>
      <c r="BB81" s="31">
        <f>BB75+'module_leader_calcs(hide)'!BB75+'module_contact_calcs(hide)'!BB75+'module_prep_calcs(hide)'!BB75+'module_dev_calcs(hide)'!BB75</f>
        <v>0</v>
      </c>
      <c r="BC81" s="31">
        <f>BC75+'module_leader_calcs(hide)'!BC75+'module_contact_calcs(hide)'!BC75+'module_prep_calcs(hide)'!BC75+'module_dev_calcs(hide)'!BC75</f>
        <v>0</v>
      </c>
      <c r="BD81" s="31">
        <f>BD75+'module_leader_calcs(hide)'!BD75+'module_contact_calcs(hide)'!BD75+'module_prep_calcs(hide)'!BD75+'module_dev_calcs(hide)'!BD75</f>
        <v>0</v>
      </c>
      <c r="BE81" s="31">
        <f>BE75+'module_leader_calcs(hide)'!BE75+'module_contact_calcs(hide)'!BE75+'module_prep_calcs(hide)'!BE75+'module_dev_calcs(hide)'!BE75</f>
        <v>0</v>
      </c>
      <c r="BF81" s="31">
        <f>BF75+'module_leader_calcs(hide)'!BF75+'module_contact_calcs(hide)'!BF75+'module_prep_calcs(hide)'!BF75+'module_dev_calcs(hide)'!BF75</f>
        <v>0</v>
      </c>
      <c r="BG81" s="31">
        <f>BG75+'module_leader_calcs(hide)'!BG75+'module_contact_calcs(hide)'!BG75+'module_prep_calcs(hide)'!BG75+'module_dev_calcs(hide)'!BG75</f>
        <v>0</v>
      </c>
      <c r="BH81" s="31">
        <f>BH75+'module_leader_calcs(hide)'!BH75+'module_contact_calcs(hide)'!BH75+'module_prep_calcs(hide)'!BH75+'module_dev_calcs(hide)'!BH75</f>
        <v>0</v>
      </c>
      <c r="BI81" s="31">
        <f>BI75+'module_leader_calcs(hide)'!BI75+'module_contact_calcs(hide)'!BI75+'module_prep_calcs(hide)'!BI75+'module_dev_calcs(hide)'!BI75</f>
        <v>0</v>
      </c>
      <c r="BJ81" s="31">
        <f>BJ75+'module_leader_calcs(hide)'!BJ75+'module_contact_calcs(hide)'!BJ75+'module_prep_calcs(hide)'!BJ75+'module_dev_calcs(hide)'!BJ75</f>
        <v>0</v>
      </c>
      <c r="BK81" s="31">
        <f>BK75+'module_leader_calcs(hide)'!BK75+'module_contact_calcs(hide)'!BK75+'module_prep_calcs(hide)'!BK75+'module_dev_calcs(hide)'!BK75</f>
        <v>0</v>
      </c>
      <c r="BL81" s="31">
        <f>BL75+'module_leader_calcs(hide)'!BL75+'module_contact_calcs(hide)'!BL75+'module_prep_calcs(hide)'!BL75+'module_dev_calcs(hide)'!BL75</f>
        <v>0</v>
      </c>
      <c r="BM81" s="31">
        <f>BM75+'module_leader_calcs(hide)'!BM75+'module_contact_calcs(hide)'!BM75+'module_prep_calcs(hide)'!BM75+'module_dev_calcs(hide)'!BM75</f>
        <v>0</v>
      </c>
      <c r="BN81" s="31">
        <f>BN75+'module_leader_calcs(hide)'!BN75+'module_contact_calcs(hide)'!BN75+'module_prep_calcs(hide)'!BN75+'module_dev_calcs(hide)'!BN75</f>
        <v>0</v>
      </c>
      <c r="BO81" s="31">
        <f>BO75+'module_leader_calcs(hide)'!BO75+'module_contact_calcs(hide)'!BO75+'module_prep_calcs(hide)'!BO75+'module_dev_calcs(hide)'!BO75</f>
        <v>0</v>
      </c>
      <c r="BP81" s="31">
        <f>BP75+'module_leader_calcs(hide)'!BP75+'module_contact_calcs(hide)'!BP75+'module_prep_calcs(hide)'!BP75+'module_dev_calcs(hide)'!BP75</f>
        <v>0</v>
      </c>
      <c r="BQ81" s="31">
        <f>BQ75+'module_leader_calcs(hide)'!BQ75+'module_contact_calcs(hide)'!BQ75+'module_prep_calcs(hide)'!BQ75+'module_dev_calcs(hide)'!BQ75</f>
        <v>0</v>
      </c>
      <c r="BR81" s="31">
        <f>BR75+'module_leader_calcs(hide)'!BR75+'module_contact_calcs(hide)'!BR75+'module_prep_calcs(hide)'!BR75+'module_dev_calcs(hide)'!BR75</f>
        <v>0</v>
      </c>
      <c r="BS81" s="31">
        <f>BS75+'module_leader_calcs(hide)'!BS75+'module_contact_calcs(hide)'!BS75+'module_prep_calcs(hide)'!BS75+'module_dev_calcs(hide)'!BS75</f>
        <v>0</v>
      </c>
      <c r="BT81" s="31">
        <f>BT75+'module_leader_calcs(hide)'!BT75+'module_contact_calcs(hide)'!BT75+'module_prep_calcs(hide)'!BT75+'module_dev_calcs(hide)'!BT75</f>
        <v>0</v>
      </c>
      <c r="BU81" s="31">
        <f>BU75+'module_leader_calcs(hide)'!BU75+'module_contact_calcs(hide)'!BU75+'module_prep_calcs(hide)'!BU75+'module_dev_calcs(hide)'!BU75</f>
        <v>0</v>
      </c>
      <c r="BV81" s="31">
        <f>BV75+'module_leader_calcs(hide)'!BV75+'module_contact_calcs(hide)'!BV75+'module_prep_calcs(hide)'!BV75+'module_dev_calcs(hide)'!BV75</f>
        <v>0</v>
      </c>
      <c r="BW81" s="31">
        <f>BW75+'module_leader_calcs(hide)'!BW75+'module_contact_calcs(hide)'!BW75+'module_prep_calcs(hide)'!BW75+'module_dev_calcs(hide)'!BW75</f>
        <v>0</v>
      </c>
      <c r="BX81" s="31">
        <f>BX75+'module_leader_calcs(hide)'!BX75+'module_contact_calcs(hide)'!BX75+'module_prep_calcs(hide)'!BX75+'module_dev_calcs(hide)'!BX75</f>
        <v>0</v>
      </c>
      <c r="BY81" s="31">
        <f>BY75+'module_leader_calcs(hide)'!BY75+'module_contact_calcs(hide)'!BY75+'module_prep_calcs(hide)'!BY75+'module_dev_calcs(hide)'!BY75</f>
        <v>0</v>
      </c>
      <c r="BZ81" s="31">
        <f>BZ75+'module_leader_calcs(hide)'!BZ75+'module_contact_calcs(hide)'!BZ75+'module_prep_calcs(hide)'!BZ75+'module_dev_calcs(hide)'!BZ75</f>
        <v>0</v>
      </c>
      <c r="CA81" s="31">
        <f>CA75+'module_leader_calcs(hide)'!CA75+'module_contact_calcs(hide)'!CA75+'module_prep_calcs(hide)'!CA75+'module_dev_calcs(hide)'!CA75</f>
        <v>0</v>
      </c>
      <c r="CB81" s="31">
        <f>CB75+'module_leader_calcs(hide)'!CB75+'module_contact_calcs(hide)'!CB75+'module_prep_calcs(hide)'!CB75+'module_dev_calcs(hide)'!CB75</f>
        <v>0</v>
      </c>
      <c r="CC81" s="31">
        <f>CC75+'module_leader_calcs(hide)'!CC75+'module_contact_calcs(hide)'!CC75+'module_prep_calcs(hide)'!CC75+'module_dev_calcs(hide)'!CC75</f>
        <v>0</v>
      </c>
      <c r="CD81" s="31">
        <f>CD75+'module_leader_calcs(hide)'!CD75+'module_contact_calcs(hide)'!CD75+'module_prep_calcs(hide)'!CD75+'module_dev_calcs(hide)'!CD75</f>
        <v>0</v>
      </c>
      <c r="CE81" s="31">
        <f>CE75+'module_leader_calcs(hide)'!CE75+'module_contact_calcs(hide)'!CE75+'module_prep_calcs(hide)'!CE75+'module_dev_calcs(hide)'!CE75</f>
        <v>0</v>
      </c>
      <c r="CF81" s="31">
        <f>CF75+'module_leader_calcs(hide)'!CF75+'module_contact_calcs(hide)'!CF75+'module_prep_calcs(hide)'!CF75+'module_dev_calcs(hide)'!CF75</f>
        <v>0</v>
      </c>
      <c r="CG81" s="31">
        <f>CG75+'module_leader_calcs(hide)'!CG75+'module_contact_calcs(hide)'!CG75+'module_prep_calcs(hide)'!CG75+'module_dev_calcs(hide)'!CG75</f>
        <v>0</v>
      </c>
      <c r="CH81" s="31">
        <f>CH75+'module_leader_calcs(hide)'!CH75+'module_contact_calcs(hide)'!CH75+'module_prep_calcs(hide)'!CH75+'module_dev_calcs(hide)'!CH75</f>
        <v>0</v>
      </c>
      <c r="CI81" s="31">
        <f>CI75+'module_leader_calcs(hide)'!CI75+'module_contact_calcs(hide)'!CI75+'module_prep_calcs(hide)'!CI75+'module_dev_calcs(hide)'!CI75</f>
        <v>0</v>
      </c>
      <c r="CK81">
        <f t="shared" ref="CK81:CP81" si="193">COUNTIFS($C$8:$C$67,"5",$CY$8:$CY$67,"=No")</f>
        <v>0</v>
      </c>
      <c r="CL81">
        <f t="shared" si="193"/>
        <v>0</v>
      </c>
      <c r="CM81">
        <f t="shared" si="193"/>
        <v>0</v>
      </c>
      <c r="CN81">
        <f t="shared" si="193"/>
        <v>0</v>
      </c>
      <c r="CO81">
        <f t="shared" si="193"/>
        <v>0</v>
      </c>
      <c r="CP81">
        <f t="shared" si="193"/>
        <v>0</v>
      </c>
      <c r="CQ81" s="176" t="s">
        <v>498</v>
      </c>
    </row>
    <row r="82" spans="1:95" x14ac:dyDescent="0.35">
      <c r="CI82" s="137"/>
      <c r="CK82">
        <f t="shared" ref="CK82:CP82" si="194">COUNTIFS($C$8:$C$67,"6",$CY$8:$CY$67,"=No")</f>
        <v>0</v>
      </c>
      <c r="CL82">
        <f t="shared" si="194"/>
        <v>0</v>
      </c>
      <c r="CM82">
        <f t="shared" si="194"/>
        <v>0</v>
      </c>
      <c r="CN82">
        <f t="shared" si="194"/>
        <v>0</v>
      </c>
      <c r="CO82">
        <f t="shared" si="194"/>
        <v>0</v>
      </c>
      <c r="CP82">
        <f t="shared" si="194"/>
        <v>0</v>
      </c>
      <c r="CQ82" s="176" t="s">
        <v>499</v>
      </c>
    </row>
    <row r="83" spans="1:95" x14ac:dyDescent="0.35">
      <c r="A83" s="22"/>
      <c r="B83" s="22"/>
      <c r="C83" s="188" t="s">
        <v>542</v>
      </c>
      <c r="D83" s="27">
        <f>D72+'module_leader_calcs(hide)'!D72+'module_contact_calcs(hide)'!D72+'module_prep_calcs(hide)'!D72+'module_dev_calcs(hide)'!D72</f>
        <v>0</v>
      </c>
      <c r="E83" s="27">
        <f>E72+'module_leader_calcs(hide)'!E72+'module_contact_calcs(hide)'!E72+'module_prep_calcs(hide)'!E72+'module_dev_calcs(hide)'!E72</f>
        <v>0</v>
      </c>
      <c r="F83" s="27">
        <f>F72+'module_leader_calcs(hide)'!F72+'module_contact_calcs(hide)'!F72+'module_prep_calcs(hide)'!F72+'module_dev_calcs(hide)'!F72</f>
        <v>0</v>
      </c>
      <c r="G83" s="27">
        <f>G72+'module_leader_calcs(hide)'!G72+'module_contact_calcs(hide)'!G72+'module_prep_calcs(hide)'!G72+'module_dev_calcs(hide)'!G72</f>
        <v>0</v>
      </c>
      <c r="H83" s="27">
        <f>H72+'module_leader_calcs(hide)'!H72+'module_contact_calcs(hide)'!H72+'module_prep_calcs(hide)'!H72+'module_dev_calcs(hide)'!H72</f>
        <v>0</v>
      </c>
      <c r="I83" s="27">
        <f>I72+'module_leader_calcs(hide)'!I72+'module_contact_calcs(hide)'!I72+'module_prep_calcs(hide)'!I72+'module_dev_calcs(hide)'!I72</f>
        <v>0</v>
      </c>
      <c r="J83" s="27">
        <f>J72+'module_leader_calcs(hide)'!J72+'module_contact_calcs(hide)'!J72+'module_prep_calcs(hide)'!J72+'module_dev_calcs(hide)'!J72</f>
        <v>0</v>
      </c>
      <c r="CI83" s="137"/>
      <c r="CJ83">
        <v>1</v>
      </c>
      <c r="CK83">
        <f>SUM(CK$77:CK77)</f>
        <v>0</v>
      </c>
      <c r="CL83">
        <f>SUM(CL$77:CL77)</f>
        <v>0</v>
      </c>
      <c r="CM83">
        <f>SUM(CM$77:CM77)</f>
        <v>0</v>
      </c>
      <c r="CN83">
        <f>SUM(CN$77:CN77)</f>
        <v>0</v>
      </c>
      <c r="CO83">
        <f>SUM(CO$77:CO77)</f>
        <v>0</v>
      </c>
      <c r="CP83">
        <f>SUM(CP$77:CP77)</f>
        <v>0</v>
      </c>
      <c r="CQ83" s="176" t="s">
        <v>500</v>
      </c>
    </row>
    <row r="84" spans="1:95" x14ac:dyDescent="0.35">
      <c r="A84" s="22"/>
      <c r="B84" s="22"/>
      <c r="C84" s="188" t="s">
        <v>543</v>
      </c>
      <c r="D84" s="27">
        <f>D69+'module_leader_calcs(hide)'!D69+'module_contact_calcs(hide)'!D69+'module_prep_calcs(hide)'!D69+'module_dev_calcs(hide)'!D69</f>
        <v>0</v>
      </c>
      <c r="E84" s="27">
        <f>E69+'module_leader_calcs(hide)'!E69+'module_contact_calcs(hide)'!E69+'module_prep_calcs(hide)'!E69+'module_dev_calcs(hide)'!E69</f>
        <v>0</v>
      </c>
      <c r="F84" s="27">
        <f>F69+'module_leader_calcs(hide)'!F69+'module_contact_calcs(hide)'!F69+'module_prep_calcs(hide)'!F69+'module_dev_calcs(hide)'!F69</f>
        <v>0</v>
      </c>
      <c r="G84" s="27">
        <f>G69+'module_leader_calcs(hide)'!G69+'module_contact_calcs(hide)'!G69+'module_prep_calcs(hide)'!G69+'module_dev_calcs(hide)'!G69</f>
        <v>0</v>
      </c>
      <c r="H84" s="27">
        <f>H69+'module_leader_calcs(hide)'!H69+'module_contact_calcs(hide)'!H69+'module_prep_calcs(hide)'!H69+'module_dev_calcs(hide)'!H69</f>
        <v>0</v>
      </c>
      <c r="I84" s="27">
        <f>I69+'module_leader_calcs(hide)'!I69+'module_contact_calcs(hide)'!I69+'module_prep_calcs(hide)'!I69+'module_dev_calcs(hide)'!I69</f>
        <v>0</v>
      </c>
      <c r="J84" s="27">
        <f>J69+'module_leader_calcs(hide)'!J69+'module_contact_calcs(hide)'!J69+'module_prep_calcs(hide)'!J69+'module_dev_calcs(hide)'!J69</f>
        <v>0</v>
      </c>
      <c r="K84" s="27">
        <f>K69+'module_leader_calcs(hide)'!K69+'module_contact_calcs(hide)'!K69+'module_prep_calcs(hide)'!K69+'module_dev_calcs(hide)'!K69</f>
        <v>0</v>
      </c>
      <c r="L84" s="27">
        <f>L69+'module_leader_calcs(hide)'!L69+'module_contact_calcs(hide)'!L69+'module_prep_calcs(hide)'!L69+'module_dev_calcs(hide)'!L69</f>
        <v>0</v>
      </c>
      <c r="M84" s="27">
        <f>M69+'module_leader_calcs(hide)'!M69+'module_contact_calcs(hide)'!M69+'module_prep_calcs(hide)'!M69+'module_dev_calcs(hide)'!M69</f>
        <v>0</v>
      </c>
      <c r="N84" s="27">
        <f>N69+'module_leader_calcs(hide)'!N69+'module_contact_calcs(hide)'!N69+'module_prep_calcs(hide)'!N69+'module_dev_calcs(hide)'!N69</f>
        <v>0</v>
      </c>
      <c r="O84" s="27">
        <f>O69+'module_leader_calcs(hide)'!O69+'module_contact_calcs(hide)'!O69+'module_prep_calcs(hide)'!O69+'module_dev_calcs(hide)'!O69</f>
        <v>0</v>
      </c>
      <c r="P84" s="27">
        <f>P69+'module_leader_calcs(hide)'!P69+'module_contact_calcs(hide)'!P69+'module_prep_calcs(hide)'!P69+'module_dev_calcs(hide)'!P69</f>
        <v>0</v>
      </c>
      <c r="Q84" s="27">
        <f>Q69+'module_leader_calcs(hide)'!Q69+'module_contact_calcs(hide)'!Q69+'module_prep_calcs(hide)'!Q69+'module_dev_calcs(hide)'!Q69</f>
        <v>0</v>
      </c>
      <c r="R84" s="27">
        <f>R69+'module_leader_calcs(hide)'!R69+'module_contact_calcs(hide)'!R69+'module_prep_calcs(hide)'!R69+'module_dev_calcs(hide)'!R69</f>
        <v>0</v>
      </c>
      <c r="S84" s="27">
        <f>S69+'module_leader_calcs(hide)'!S69+'module_contact_calcs(hide)'!S69+'module_prep_calcs(hide)'!S69+'module_dev_calcs(hide)'!S69</f>
        <v>0</v>
      </c>
      <c r="T84" s="27">
        <f>T69+'module_leader_calcs(hide)'!T69+'module_contact_calcs(hide)'!T69+'module_prep_calcs(hide)'!T69+'module_dev_calcs(hide)'!T69</f>
        <v>0</v>
      </c>
      <c r="U84" s="27">
        <f>U69+'module_leader_calcs(hide)'!U69+'module_contact_calcs(hide)'!U69+'module_prep_calcs(hide)'!U69+'module_dev_calcs(hide)'!U69</f>
        <v>0</v>
      </c>
      <c r="V84" s="27">
        <f>V69+'module_leader_calcs(hide)'!V69+'module_contact_calcs(hide)'!V69+'module_prep_calcs(hide)'!V69+'module_dev_calcs(hide)'!V69</f>
        <v>0</v>
      </c>
      <c r="W84" s="27">
        <f>W69+'module_leader_calcs(hide)'!W69+'module_contact_calcs(hide)'!W69+'module_prep_calcs(hide)'!W69+'module_dev_calcs(hide)'!W69</f>
        <v>0</v>
      </c>
      <c r="X84" s="27">
        <f>X69+'module_leader_calcs(hide)'!X69+'module_contact_calcs(hide)'!X69+'module_prep_calcs(hide)'!X69+'module_dev_calcs(hide)'!X69</f>
        <v>0</v>
      </c>
      <c r="Y84" s="27">
        <f>Y69+'module_leader_calcs(hide)'!Y69+'module_contact_calcs(hide)'!Y69+'module_prep_calcs(hide)'!Y69+'module_dev_calcs(hide)'!Y69</f>
        <v>0</v>
      </c>
      <c r="Z84" s="27">
        <f>Z69+'module_leader_calcs(hide)'!Z69+'module_contact_calcs(hide)'!Z69+'module_prep_calcs(hide)'!Z69+'module_dev_calcs(hide)'!Z69</f>
        <v>0</v>
      </c>
      <c r="AA84" s="27">
        <f>AA69+'module_leader_calcs(hide)'!AA69+'module_contact_calcs(hide)'!AA69+'module_prep_calcs(hide)'!AA69+'module_dev_calcs(hide)'!AA69</f>
        <v>0</v>
      </c>
      <c r="AB84" s="27">
        <f>AB69+'module_leader_calcs(hide)'!AB69+'module_contact_calcs(hide)'!AB69+'module_prep_calcs(hide)'!AB69+'module_dev_calcs(hide)'!AB69</f>
        <v>0</v>
      </c>
      <c r="AC84" s="27">
        <f>AC69+'module_leader_calcs(hide)'!AC69+'module_contact_calcs(hide)'!AC69+'module_prep_calcs(hide)'!AC69+'module_dev_calcs(hide)'!AC69</f>
        <v>0</v>
      </c>
      <c r="AD84" s="27">
        <f>AD69+'module_leader_calcs(hide)'!AD69+'module_contact_calcs(hide)'!AD69+'module_prep_calcs(hide)'!AD69+'module_dev_calcs(hide)'!AD69</f>
        <v>0</v>
      </c>
      <c r="AE84" s="27">
        <f>AE69+'module_leader_calcs(hide)'!AE69+'module_contact_calcs(hide)'!AE69+'module_prep_calcs(hide)'!AE69+'module_dev_calcs(hide)'!AE69</f>
        <v>0</v>
      </c>
      <c r="AF84" s="27">
        <f>AF69+'module_leader_calcs(hide)'!AF69+'module_contact_calcs(hide)'!AF69+'module_prep_calcs(hide)'!AF69+'module_dev_calcs(hide)'!AF69</f>
        <v>0</v>
      </c>
      <c r="AG84" s="27">
        <f>AG69+'module_leader_calcs(hide)'!AG69+'module_contact_calcs(hide)'!AG69+'module_prep_calcs(hide)'!AG69+'module_dev_calcs(hide)'!AG69</f>
        <v>0</v>
      </c>
      <c r="AH84" s="27">
        <f>AH69+'module_leader_calcs(hide)'!AH69+'module_contact_calcs(hide)'!AH69+'module_prep_calcs(hide)'!AH69+'module_dev_calcs(hide)'!AH69</f>
        <v>0</v>
      </c>
      <c r="AI84" s="27">
        <f>AI69+'module_leader_calcs(hide)'!AI69+'module_contact_calcs(hide)'!AI69+'module_prep_calcs(hide)'!AI69+'module_dev_calcs(hide)'!AI69</f>
        <v>0</v>
      </c>
      <c r="AJ84" s="27">
        <f>AJ69+'module_leader_calcs(hide)'!AJ69+'module_contact_calcs(hide)'!AJ69+'module_prep_calcs(hide)'!AJ69+'module_dev_calcs(hide)'!AJ69</f>
        <v>0</v>
      </c>
      <c r="AK84" s="27">
        <f>AK69+'module_leader_calcs(hide)'!AK69+'module_contact_calcs(hide)'!AK69+'module_prep_calcs(hide)'!AK69+'module_dev_calcs(hide)'!AK69</f>
        <v>0</v>
      </c>
      <c r="AL84" s="27">
        <f>AL69+'module_leader_calcs(hide)'!AL69+'module_contact_calcs(hide)'!AL69+'module_prep_calcs(hide)'!AL69+'module_dev_calcs(hide)'!AL69</f>
        <v>0</v>
      </c>
      <c r="AM84" s="27">
        <f>AM69+'module_leader_calcs(hide)'!AM69+'module_contact_calcs(hide)'!AM69+'module_prep_calcs(hide)'!AM69+'module_dev_calcs(hide)'!AM69</f>
        <v>0</v>
      </c>
      <c r="AN84" s="27">
        <f>AN69+'module_leader_calcs(hide)'!AN69+'module_contact_calcs(hide)'!AN69+'module_prep_calcs(hide)'!AN69+'module_dev_calcs(hide)'!AN69</f>
        <v>0</v>
      </c>
      <c r="AO84" s="27">
        <f>AO69+'module_leader_calcs(hide)'!AO69+'module_contact_calcs(hide)'!AO69+'module_prep_calcs(hide)'!AO69+'module_dev_calcs(hide)'!AO69</f>
        <v>0</v>
      </c>
      <c r="AP84" s="27">
        <f>AP69+'module_leader_calcs(hide)'!AP69+'module_contact_calcs(hide)'!AP69+'module_prep_calcs(hide)'!AP69+'module_dev_calcs(hide)'!AP69</f>
        <v>0</v>
      </c>
      <c r="AQ84" s="27">
        <f>AQ69+'module_leader_calcs(hide)'!AQ69+'module_contact_calcs(hide)'!AQ69+'module_prep_calcs(hide)'!AQ69+'module_dev_calcs(hide)'!AQ69</f>
        <v>0</v>
      </c>
      <c r="AR84" s="27">
        <f>AR69+'module_leader_calcs(hide)'!AR69+'module_contact_calcs(hide)'!AR69+'module_prep_calcs(hide)'!AR69+'module_dev_calcs(hide)'!AR69</f>
        <v>0</v>
      </c>
      <c r="AS84" s="27">
        <f>AS69+'module_leader_calcs(hide)'!AS69+'module_contact_calcs(hide)'!AS69+'module_prep_calcs(hide)'!AS69+'module_dev_calcs(hide)'!AS69</f>
        <v>0</v>
      </c>
      <c r="AT84" s="31">
        <f>AT69+'module_leader_calcs(hide)'!AT69+'module_contact_calcs(hide)'!AT69+'module_prep_calcs(hide)'!AT69+'module_dev_calcs(hide)'!AT69</f>
        <v>0</v>
      </c>
      <c r="AU84" s="31">
        <f>AU69+'module_leader_calcs(hide)'!AU69+'module_contact_calcs(hide)'!AU69+'module_prep_calcs(hide)'!AU69+'module_dev_calcs(hide)'!AU69</f>
        <v>0</v>
      </c>
      <c r="AV84" s="31">
        <f>AV69+'module_leader_calcs(hide)'!AV69+'module_contact_calcs(hide)'!AV69+'module_prep_calcs(hide)'!AV69+'module_dev_calcs(hide)'!AV69</f>
        <v>0</v>
      </c>
      <c r="AW84" s="31">
        <f>AW69+'module_leader_calcs(hide)'!AW69+'module_contact_calcs(hide)'!AW69+'module_prep_calcs(hide)'!AW69+'module_dev_calcs(hide)'!AW69</f>
        <v>0</v>
      </c>
      <c r="AX84" s="31">
        <f>AX69+'module_leader_calcs(hide)'!AX69+'module_contact_calcs(hide)'!AX69+'module_prep_calcs(hide)'!AX69+'module_dev_calcs(hide)'!AX69</f>
        <v>0</v>
      </c>
      <c r="AY84" s="31">
        <f>AY69+'module_leader_calcs(hide)'!AY69+'module_contact_calcs(hide)'!AY69+'module_prep_calcs(hide)'!AY69+'module_dev_calcs(hide)'!AY69</f>
        <v>0</v>
      </c>
      <c r="AZ84" s="31">
        <f>AZ69+'module_leader_calcs(hide)'!AZ69+'module_contact_calcs(hide)'!AZ69+'module_prep_calcs(hide)'!AZ69+'module_dev_calcs(hide)'!AZ69</f>
        <v>0</v>
      </c>
      <c r="BA84" s="31">
        <f>BA69+'module_leader_calcs(hide)'!BA69+'module_contact_calcs(hide)'!BA69+'module_prep_calcs(hide)'!BA69+'module_dev_calcs(hide)'!BA69</f>
        <v>0</v>
      </c>
      <c r="BB84" s="31">
        <f>BB69+'module_leader_calcs(hide)'!BB69+'module_contact_calcs(hide)'!BB69+'module_prep_calcs(hide)'!BB69+'module_dev_calcs(hide)'!BB69</f>
        <v>0</v>
      </c>
      <c r="BC84" s="31">
        <f>BC69+'module_leader_calcs(hide)'!BC69+'module_contact_calcs(hide)'!BC69+'module_prep_calcs(hide)'!BC69+'module_dev_calcs(hide)'!BC69</f>
        <v>0</v>
      </c>
      <c r="BD84" s="31">
        <f>BD69+'module_leader_calcs(hide)'!BD69+'module_contact_calcs(hide)'!BD69+'module_prep_calcs(hide)'!BD69+'module_dev_calcs(hide)'!BD69</f>
        <v>0</v>
      </c>
      <c r="BE84" s="31">
        <f>BE69+'module_leader_calcs(hide)'!BE69+'module_contact_calcs(hide)'!BE69+'module_prep_calcs(hide)'!BE69+'module_dev_calcs(hide)'!BE69</f>
        <v>0</v>
      </c>
      <c r="BF84" s="31">
        <f>BF69+'module_leader_calcs(hide)'!BF69+'module_contact_calcs(hide)'!BF69+'module_prep_calcs(hide)'!BF69+'module_dev_calcs(hide)'!BF69</f>
        <v>0</v>
      </c>
      <c r="BG84" s="31">
        <f>BG69+'module_leader_calcs(hide)'!BG69+'module_contact_calcs(hide)'!BG69+'module_prep_calcs(hide)'!BG69+'module_dev_calcs(hide)'!BG69</f>
        <v>0</v>
      </c>
      <c r="BH84" s="31">
        <f>BH69+'module_leader_calcs(hide)'!BH69+'module_contact_calcs(hide)'!BH69+'module_prep_calcs(hide)'!BH69+'module_dev_calcs(hide)'!BH69</f>
        <v>0</v>
      </c>
      <c r="BI84" s="31">
        <f>BI69+'module_leader_calcs(hide)'!BI69+'module_contact_calcs(hide)'!BI69+'module_prep_calcs(hide)'!BI69+'module_dev_calcs(hide)'!BI69</f>
        <v>0</v>
      </c>
      <c r="BJ84" s="31">
        <f>BJ69+'module_leader_calcs(hide)'!BJ69+'module_contact_calcs(hide)'!BJ69+'module_prep_calcs(hide)'!BJ69+'module_dev_calcs(hide)'!BJ69</f>
        <v>0</v>
      </c>
      <c r="BK84" s="31">
        <f>BK69+'module_leader_calcs(hide)'!BK69+'module_contact_calcs(hide)'!BK69+'module_prep_calcs(hide)'!BK69+'module_dev_calcs(hide)'!BK69</f>
        <v>0</v>
      </c>
      <c r="BL84" s="31">
        <f>BL69+'module_leader_calcs(hide)'!BL69+'module_contact_calcs(hide)'!BL69+'module_prep_calcs(hide)'!BL69+'module_dev_calcs(hide)'!BL69</f>
        <v>0</v>
      </c>
      <c r="BM84" s="31">
        <f>BM69+'module_leader_calcs(hide)'!BM69+'module_contact_calcs(hide)'!BM69+'module_prep_calcs(hide)'!BM69+'module_dev_calcs(hide)'!BM69</f>
        <v>0</v>
      </c>
      <c r="BN84" s="31">
        <f>BN69+'module_leader_calcs(hide)'!BN69+'module_contact_calcs(hide)'!BN69+'module_prep_calcs(hide)'!BN69+'module_dev_calcs(hide)'!BN69</f>
        <v>0</v>
      </c>
      <c r="BO84" s="31">
        <f>BO69+'module_leader_calcs(hide)'!BO69+'module_contact_calcs(hide)'!BO69+'module_prep_calcs(hide)'!BO69+'module_dev_calcs(hide)'!BO69</f>
        <v>0</v>
      </c>
      <c r="BP84" s="31">
        <f>BP69+'module_leader_calcs(hide)'!BP69+'module_contact_calcs(hide)'!BP69+'module_prep_calcs(hide)'!BP69+'module_dev_calcs(hide)'!BP69</f>
        <v>0</v>
      </c>
      <c r="BQ84" s="31">
        <f>BQ69+'module_leader_calcs(hide)'!BQ69+'module_contact_calcs(hide)'!BQ69+'module_prep_calcs(hide)'!BQ69+'module_dev_calcs(hide)'!BQ69</f>
        <v>0</v>
      </c>
      <c r="BR84" s="31">
        <f>BR69+'module_leader_calcs(hide)'!BR69+'module_contact_calcs(hide)'!BR69+'module_prep_calcs(hide)'!BR69+'module_dev_calcs(hide)'!BR69</f>
        <v>0</v>
      </c>
      <c r="BS84" s="31">
        <f>BS69+'module_leader_calcs(hide)'!BS69+'module_contact_calcs(hide)'!BS69+'module_prep_calcs(hide)'!BS69+'module_dev_calcs(hide)'!BS69</f>
        <v>0</v>
      </c>
      <c r="BT84" s="31">
        <f>BT69+'module_leader_calcs(hide)'!BT69+'module_contact_calcs(hide)'!BT69+'module_prep_calcs(hide)'!BT69+'module_dev_calcs(hide)'!BT69</f>
        <v>0</v>
      </c>
      <c r="BU84" s="31">
        <f>BU69+'module_leader_calcs(hide)'!BU69+'module_contact_calcs(hide)'!BU69+'module_prep_calcs(hide)'!BU69+'module_dev_calcs(hide)'!BU69</f>
        <v>0</v>
      </c>
      <c r="BV84" s="31">
        <f>BV69+'module_leader_calcs(hide)'!BV69+'module_contact_calcs(hide)'!BV69+'module_prep_calcs(hide)'!BV69+'module_dev_calcs(hide)'!BV69</f>
        <v>0</v>
      </c>
      <c r="BW84" s="31">
        <f>BW69+'module_leader_calcs(hide)'!BW69+'module_contact_calcs(hide)'!BW69+'module_prep_calcs(hide)'!BW69+'module_dev_calcs(hide)'!BW69</f>
        <v>0</v>
      </c>
      <c r="BX84" s="31">
        <f>BX69+'module_leader_calcs(hide)'!BX69+'module_contact_calcs(hide)'!BX69+'module_prep_calcs(hide)'!BX69+'module_dev_calcs(hide)'!BX69</f>
        <v>0</v>
      </c>
      <c r="BY84" s="31">
        <f>BY69+'module_leader_calcs(hide)'!BY69+'module_contact_calcs(hide)'!BY69+'module_prep_calcs(hide)'!BY69+'module_dev_calcs(hide)'!BY69</f>
        <v>0</v>
      </c>
      <c r="BZ84" s="31">
        <f>BZ69+'module_leader_calcs(hide)'!BZ69+'module_contact_calcs(hide)'!BZ69+'module_prep_calcs(hide)'!BZ69+'module_dev_calcs(hide)'!BZ69</f>
        <v>0</v>
      </c>
      <c r="CA84" s="31">
        <f>CA69+'module_leader_calcs(hide)'!CA69+'module_contact_calcs(hide)'!CA69+'module_prep_calcs(hide)'!CA69+'module_dev_calcs(hide)'!CA69</f>
        <v>0</v>
      </c>
      <c r="CB84" s="31">
        <f>CB69+'module_leader_calcs(hide)'!CB69+'module_contact_calcs(hide)'!CB69+'module_prep_calcs(hide)'!CB69+'module_dev_calcs(hide)'!CB69</f>
        <v>0</v>
      </c>
      <c r="CC84" s="31">
        <f>CC69+'module_leader_calcs(hide)'!CC69+'module_contact_calcs(hide)'!CC69+'module_prep_calcs(hide)'!CC69+'module_dev_calcs(hide)'!CC69</f>
        <v>0</v>
      </c>
      <c r="CD84" s="31">
        <f>CD69+'module_leader_calcs(hide)'!CD69+'module_contact_calcs(hide)'!CD69+'module_prep_calcs(hide)'!CD69+'module_dev_calcs(hide)'!CD69</f>
        <v>0</v>
      </c>
      <c r="CE84" s="31">
        <f>CE69+'module_leader_calcs(hide)'!CE69+'module_contact_calcs(hide)'!CE69+'module_prep_calcs(hide)'!CE69+'module_dev_calcs(hide)'!CE69</f>
        <v>0</v>
      </c>
      <c r="CF84" s="31">
        <f>CF69+'module_leader_calcs(hide)'!CF69+'module_contact_calcs(hide)'!CF69+'module_prep_calcs(hide)'!CF69+'module_dev_calcs(hide)'!CF69</f>
        <v>0</v>
      </c>
      <c r="CG84" s="31">
        <f>CG69+'module_leader_calcs(hide)'!CG69+'module_contact_calcs(hide)'!CG69+'module_prep_calcs(hide)'!CG69+'module_dev_calcs(hide)'!CG69</f>
        <v>0</v>
      </c>
      <c r="CH84" s="31">
        <f>CH69+'module_leader_calcs(hide)'!CH69+'module_contact_calcs(hide)'!CH69+'module_prep_calcs(hide)'!CH69+'module_dev_calcs(hide)'!CH69</f>
        <v>0</v>
      </c>
      <c r="CI84" s="31">
        <f>CI69+'module_leader_calcs(hide)'!CI69+'module_contact_calcs(hide)'!CI69+'module_prep_calcs(hide)'!CI69+'module_dev_calcs(hide)'!CI69</f>
        <v>0</v>
      </c>
      <c r="CJ84">
        <v>2</v>
      </c>
      <c r="CK84">
        <f>SUM(CK$77:CK78)</f>
        <v>0</v>
      </c>
      <c r="CL84">
        <f>SUM(CL$77:CL78)</f>
        <v>0</v>
      </c>
      <c r="CM84">
        <f>SUM(CM$77:CM78)</f>
        <v>0</v>
      </c>
      <c r="CN84">
        <f>SUM(CN$77:CN78)</f>
        <v>0</v>
      </c>
      <c r="CO84">
        <f>SUM(CO$77:CO78)</f>
        <v>0</v>
      </c>
      <c r="CP84">
        <f>SUM(CP$77:CP78)</f>
        <v>0</v>
      </c>
      <c r="CQ84" s="176" t="s">
        <v>501</v>
      </c>
    </row>
    <row r="85" spans="1:95" x14ac:dyDescent="0.35">
      <c r="A85" s="22"/>
      <c r="B85" s="187"/>
      <c r="C85" s="188" t="s">
        <v>544</v>
      </c>
      <c r="D85" s="27">
        <f>D70+'module_leader_calcs(hide)'!D70+'module_contact_calcs(hide)'!D70+'module_prep_calcs(hide)'!D70+'module_dev_calcs(hide)'!D70</f>
        <v>0</v>
      </c>
      <c r="E85" s="27">
        <f>E70+'module_leader_calcs(hide)'!E70+'module_contact_calcs(hide)'!E70+'module_prep_calcs(hide)'!E70+'module_dev_calcs(hide)'!E70</f>
        <v>0</v>
      </c>
      <c r="F85" s="27">
        <f>F70+'module_leader_calcs(hide)'!F70+'module_contact_calcs(hide)'!F70+'module_prep_calcs(hide)'!F70+'module_dev_calcs(hide)'!F70</f>
        <v>0</v>
      </c>
      <c r="G85" s="27">
        <f>G70+'module_leader_calcs(hide)'!G70+'module_contact_calcs(hide)'!G70+'module_prep_calcs(hide)'!G70+'module_dev_calcs(hide)'!G70</f>
        <v>0</v>
      </c>
      <c r="H85" s="27">
        <f>H70+'module_leader_calcs(hide)'!H70+'module_contact_calcs(hide)'!H70+'module_prep_calcs(hide)'!H70+'module_dev_calcs(hide)'!H70</f>
        <v>0</v>
      </c>
      <c r="I85" s="27">
        <f>I70+'module_leader_calcs(hide)'!I70+'module_contact_calcs(hide)'!I70+'module_prep_calcs(hide)'!I70+'module_dev_calcs(hide)'!I70</f>
        <v>0</v>
      </c>
      <c r="J85" s="27">
        <f>J70+'module_leader_calcs(hide)'!J70+'module_contact_calcs(hide)'!J70+'module_prep_calcs(hide)'!J70+'module_dev_calcs(hide)'!J70</f>
        <v>0</v>
      </c>
      <c r="K85" s="27">
        <f>K70+'module_leader_calcs(hide)'!K70+'module_contact_calcs(hide)'!K70+'module_prep_calcs(hide)'!K70+'module_dev_calcs(hide)'!K70</f>
        <v>0</v>
      </c>
      <c r="L85" s="27">
        <f>L70+'module_leader_calcs(hide)'!L70+'module_contact_calcs(hide)'!L70+'module_prep_calcs(hide)'!L70+'module_dev_calcs(hide)'!L70</f>
        <v>0</v>
      </c>
      <c r="M85" s="27">
        <f>M70+'module_leader_calcs(hide)'!M70+'module_contact_calcs(hide)'!M70+'module_prep_calcs(hide)'!M70+'module_dev_calcs(hide)'!M70</f>
        <v>0</v>
      </c>
      <c r="N85" s="27">
        <f>N70+'module_leader_calcs(hide)'!N70+'module_contact_calcs(hide)'!N70+'module_prep_calcs(hide)'!N70+'module_dev_calcs(hide)'!N70</f>
        <v>0</v>
      </c>
      <c r="O85" s="27">
        <f>O70+'module_leader_calcs(hide)'!O70+'module_contact_calcs(hide)'!O70+'module_prep_calcs(hide)'!O70+'module_dev_calcs(hide)'!O70</f>
        <v>0</v>
      </c>
      <c r="P85" s="27">
        <f>P70+'module_leader_calcs(hide)'!P70+'module_contact_calcs(hide)'!P70+'module_prep_calcs(hide)'!P70+'module_dev_calcs(hide)'!P70</f>
        <v>0</v>
      </c>
      <c r="Q85" s="27">
        <f>Q70+'module_leader_calcs(hide)'!Q70+'module_contact_calcs(hide)'!Q70+'module_prep_calcs(hide)'!Q70+'module_dev_calcs(hide)'!Q70</f>
        <v>0</v>
      </c>
      <c r="R85" s="27">
        <f>R70+'module_leader_calcs(hide)'!R70+'module_contact_calcs(hide)'!R70+'module_prep_calcs(hide)'!R70+'module_dev_calcs(hide)'!R70</f>
        <v>0</v>
      </c>
      <c r="S85" s="27">
        <f>S70+'module_leader_calcs(hide)'!S70+'module_contact_calcs(hide)'!S70+'module_prep_calcs(hide)'!S70+'module_dev_calcs(hide)'!S70</f>
        <v>0</v>
      </c>
      <c r="T85" s="27">
        <f>T70+'module_leader_calcs(hide)'!T70+'module_contact_calcs(hide)'!T70+'module_prep_calcs(hide)'!T70+'module_dev_calcs(hide)'!T70</f>
        <v>0</v>
      </c>
      <c r="U85" s="27">
        <f>U70+'module_leader_calcs(hide)'!U70+'module_contact_calcs(hide)'!U70+'module_prep_calcs(hide)'!U70+'module_dev_calcs(hide)'!U70</f>
        <v>0</v>
      </c>
      <c r="V85" s="27">
        <f>V70+'module_leader_calcs(hide)'!V70+'module_contact_calcs(hide)'!V70+'module_prep_calcs(hide)'!V70+'module_dev_calcs(hide)'!V70</f>
        <v>0</v>
      </c>
      <c r="W85" s="27">
        <f>W70+'module_leader_calcs(hide)'!W70+'module_contact_calcs(hide)'!W70+'module_prep_calcs(hide)'!W70+'module_dev_calcs(hide)'!W70</f>
        <v>0</v>
      </c>
      <c r="X85" s="27">
        <f>X70+'module_leader_calcs(hide)'!X70+'module_contact_calcs(hide)'!X70+'module_prep_calcs(hide)'!X70+'module_dev_calcs(hide)'!X70</f>
        <v>0</v>
      </c>
      <c r="Y85" s="27">
        <f>Y70+'module_leader_calcs(hide)'!Y70+'module_contact_calcs(hide)'!Y70+'module_prep_calcs(hide)'!Y70+'module_dev_calcs(hide)'!Y70</f>
        <v>0</v>
      </c>
      <c r="Z85" s="27">
        <f>Z70+'module_leader_calcs(hide)'!Z70+'module_contact_calcs(hide)'!Z70+'module_prep_calcs(hide)'!Z70+'module_dev_calcs(hide)'!Z70</f>
        <v>0</v>
      </c>
      <c r="AA85" s="27">
        <f>AA70+'module_leader_calcs(hide)'!AA70+'module_contact_calcs(hide)'!AA70+'module_prep_calcs(hide)'!AA70+'module_dev_calcs(hide)'!AA70</f>
        <v>0</v>
      </c>
      <c r="AB85" s="27">
        <f>AB70+'module_leader_calcs(hide)'!AB70+'module_contact_calcs(hide)'!AB70+'module_prep_calcs(hide)'!AB70+'module_dev_calcs(hide)'!AB70</f>
        <v>0</v>
      </c>
      <c r="AC85" s="27">
        <f>AC70+'module_leader_calcs(hide)'!AC70+'module_contact_calcs(hide)'!AC70+'module_prep_calcs(hide)'!AC70+'module_dev_calcs(hide)'!AC70</f>
        <v>0</v>
      </c>
      <c r="AD85" s="27">
        <f>AD70+'module_leader_calcs(hide)'!AD70+'module_contact_calcs(hide)'!AD70+'module_prep_calcs(hide)'!AD70+'module_dev_calcs(hide)'!AD70</f>
        <v>0</v>
      </c>
      <c r="AE85" s="27">
        <f>AE70+'module_leader_calcs(hide)'!AE70+'module_contact_calcs(hide)'!AE70+'module_prep_calcs(hide)'!AE70+'module_dev_calcs(hide)'!AE70</f>
        <v>0</v>
      </c>
      <c r="AF85" s="27">
        <f>AF70+'module_leader_calcs(hide)'!AF70+'module_contact_calcs(hide)'!AF70+'module_prep_calcs(hide)'!AF70+'module_dev_calcs(hide)'!AF70</f>
        <v>0</v>
      </c>
      <c r="AG85" s="27">
        <f>AG70+'module_leader_calcs(hide)'!AG70+'module_contact_calcs(hide)'!AG70+'module_prep_calcs(hide)'!AG70+'module_dev_calcs(hide)'!AG70</f>
        <v>0</v>
      </c>
      <c r="AH85" s="27">
        <f>AH70+'module_leader_calcs(hide)'!AH70+'module_contact_calcs(hide)'!AH70+'module_prep_calcs(hide)'!AH70+'module_dev_calcs(hide)'!AH70</f>
        <v>0</v>
      </c>
      <c r="AI85" s="27">
        <f>AI70+'module_leader_calcs(hide)'!AI70+'module_contact_calcs(hide)'!AI70+'module_prep_calcs(hide)'!AI70+'module_dev_calcs(hide)'!AI70</f>
        <v>0</v>
      </c>
      <c r="AJ85" s="27">
        <f>AJ70+'module_leader_calcs(hide)'!AJ70+'module_contact_calcs(hide)'!AJ70+'module_prep_calcs(hide)'!AJ70+'module_dev_calcs(hide)'!AJ70</f>
        <v>0</v>
      </c>
      <c r="AK85" s="27">
        <f>AK70+'module_leader_calcs(hide)'!AK70+'module_contact_calcs(hide)'!AK70+'module_prep_calcs(hide)'!AK70+'module_dev_calcs(hide)'!AK70</f>
        <v>0</v>
      </c>
      <c r="AL85" s="27">
        <f>AL70+'module_leader_calcs(hide)'!AL70+'module_contact_calcs(hide)'!AL70+'module_prep_calcs(hide)'!AL70+'module_dev_calcs(hide)'!AL70</f>
        <v>0</v>
      </c>
      <c r="AM85" s="27">
        <f>AM70+'module_leader_calcs(hide)'!AM70+'module_contact_calcs(hide)'!AM70+'module_prep_calcs(hide)'!AM70+'module_dev_calcs(hide)'!AM70</f>
        <v>0</v>
      </c>
      <c r="AN85" s="27">
        <f>AN70+'module_leader_calcs(hide)'!AN70+'module_contact_calcs(hide)'!AN70+'module_prep_calcs(hide)'!AN70+'module_dev_calcs(hide)'!AN70</f>
        <v>0</v>
      </c>
      <c r="AO85" s="27">
        <f>AO70+'module_leader_calcs(hide)'!AO70+'module_contact_calcs(hide)'!AO70+'module_prep_calcs(hide)'!AO70+'module_dev_calcs(hide)'!AO70</f>
        <v>0</v>
      </c>
      <c r="AP85" s="27">
        <f>AP70+'module_leader_calcs(hide)'!AP70+'module_contact_calcs(hide)'!AP70+'module_prep_calcs(hide)'!AP70+'module_dev_calcs(hide)'!AP70</f>
        <v>0</v>
      </c>
      <c r="AQ85" s="27">
        <f>AQ70+'module_leader_calcs(hide)'!AQ70+'module_contact_calcs(hide)'!AQ70+'module_prep_calcs(hide)'!AQ70+'module_dev_calcs(hide)'!AQ70</f>
        <v>0</v>
      </c>
      <c r="AR85" s="27">
        <f>AR70+'module_leader_calcs(hide)'!AR70+'module_contact_calcs(hide)'!AR70+'module_prep_calcs(hide)'!AR70+'module_dev_calcs(hide)'!AR70</f>
        <v>0</v>
      </c>
      <c r="AS85" s="27">
        <f>AS70+'module_leader_calcs(hide)'!AS70+'module_contact_calcs(hide)'!AS70+'module_prep_calcs(hide)'!AS70+'module_dev_calcs(hide)'!AS70</f>
        <v>0</v>
      </c>
      <c r="AT85" s="31">
        <f>AT70+'module_leader_calcs(hide)'!AT70+'module_contact_calcs(hide)'!AT70+'module_prep_calcs(hide)'!AT70+'module_dev_calcs(hide)'!AT70</f>
        <v>0</v>
      </c>
      <c r="AU85" s="31">
        <f>AU70+'module_leader_calcs(hide)'!AU70+'module_contact_calcs(hide)'!AU70+'module_prep_calcs(hide)'!AU70+'module_dev_calcs(hide)'!AU70</f>
        <v>0</v>
      </c>
      <c r="AV85" s="31">
        <f>AV70+'module_leader_calcs(hide)'!AV70+'module_contact_calcs(hide)'!AV70+'module_prep_calcs(hide)'!AV70+'module_dev_calcs(hide)'!AV70</f>
        <v>0</v>
      </c>
      <c r="AW85" s="31">
        <f>AW70+'module_leader_calcs(hide)'!AW70+'module_contact_calcs(hide)'!AW70+'module_prep_calcs(hide)'!AW70+'module_dev_calcs(hide)'!AW70</f>
        <v>0</v>
      </c>
      <c r="AX85" s="31">
        <f>AX70+'module_leader_calcs(hide)'!AX70+'module_contact_calcs(hide)'!AX70+'module_prep_calcs(hide)'!AX70+'module_dev_calcs(hide)'!AX70</f>
        <v>0</v>
      </c>
      <c r="AY85" s="31">
        <f>AY70+'module_leader_calcs(hide)'!AY70+'module_contact_calcs(hide)'!AY70+'module_prep_calcs(hide)'!AY70+'module_dev_calcs(hide)'!AY70</f>
        <v>0</v>
      </c>
      <c r="AZ85" s="31">
        <f>AZ70+'module_leader_calcs(hide)'!AZ70+'module_contact_calcs(hide)'!AZ70+'module_prep_calcs(hide)'!AZ70+'module_dev_calcs(hide)'!AZ70</f>
        <v>0</v>
      </c>
      <c r="BA85" s="31">
        <f>BA70+'module_leader_calcs(hide)'!BA70+'module_contact_calcs(hide)'!BA70+'module_prep_calcs(hide)'!BA70+'module_dev_calcs(hide)'!BA70</f>
        <v>0</v>
      </c>
      <c r="BB85" s="31">
        <f>BB70+'module_leader_calcs(hide)'!BB70+'module_contact_calcs(hide)'!BB70+'module_prep_calcs(hide)'!BB70+'module_dev_calcs(hide)'!BB70</f>
        <v>0</v>
      </c>
      <c r="BC85" s="31">
        <f>BC70+'module_leader_calcs(hide)'!BC70+'module_contact_calcs(hide)'!BC70+'module_prep_calcs(hide)'!BC70+'module_dev_calcs(hide)'!BC70</f>
        <v>0</v>
      </c>
      <c r="BD85" s="31">
        <f>BD70+'module_leader_calcs(hide)'!BD70+'module_contact_calcs(hide)'!BD70+'module_prep_calcs(hide)'!BD70+'module_dev_calcs(hide)'!BD70</f>
        <v>0</v>
      </c>
      <c r="BE85" s="31">
        <f>BE70+'module_leader_calcs(hide)'!BE70+'module_contact_calcs(hide)'!BE70+'module_prep_calcs(hide)'!BE70+'module_dev_calcs(hide)'!BE70</f>
        <v>0</v>
      </c>
      <c r="BF85" s="31">
        <f>BF70+'module_leader_calcs(hide)'!BF70+'module_contact_calcs(hide)'!BF70+'module_prep_calcs(hide)'!BF70+'module_dev_calcs(hide)'!BF70</f>
        <v>0</v>
      </c>
      <c r="BG85" s="31">
        <f>BG70+'module_leader_calcs(hide)'!BG70+'module_contact_calcs(hide)'!BG70+'module_prep_calcs(hide)'!BG70+'module_dev_calcs(hide)'!BG70</f>
        <v>0</v>
      </c>
      <c r="BH85" s="31">
        <f>BH70+'module_leader_calcs(hide)'!BH70+'module_contact_calcs(hide)'!BH70+'module_prep_calcs(hide)'!BH70+'module_dev_calcs(hide)'!BH70</f>
        <v>0</v>
      </c>
      <c r="BI85" s="31">
        <f>BI70+'module_leader_calcs(hide)'!BI70+'module_contact_calcs(hide)'!BI70+'module_prep_calcs(hide)'!BI70+'module_dev_calcs(hide)'!BI70</f>
        <v>0</v>
      </c>
      <c r="BJ85" s="31">
        <f>BJ70+'module_leader_calcs(hide)'!BJ70+'module_contact_calcs(hide)'!BJ70+'module_prep_calcs(hide)'!BJ70+'module_dev_calcs(hide)'!BJ70</f>
        <v>0</v>
      </c>
      <c r="BK85" s="31">
        <f>BK70+'module_leader_calcs(hide)'!BK70+'module_contact_calcs(hide)'!BK70+'module_prep_calcs(hide)'!BK70+'module_dev_calcs(hide)'!BK70</f>
        <v>0</v>
      </c>
      <c r="BL85" s="31">
        <f>BL70+'module_leader_calcs(hide)'!BL70+'module_contact_calcs(hide)'!BL70+'module_prep_calcs(hide)'!BL70+'module_dev_calcs(hide)'!BL70</f>
        <v>0</v>
      </c>
      <c r="BM85" s="31">
        <f>BM70+'module_leader_calcs(hide)'!BM70+'module_contact_calcs(hide)'!BM70+'module_prep_calcs(hide)'!BM70+'module_dev_calcs(hide)'!BM70</f>
        <v>0</v>
      </c>
      <c r="BN85" s="31">
        <f>BN70+'module_leader_calcs(hide)'!BN70+'module_contact_calcs(hide)'!BN70+'module_prep_calcs(hide)'!BN70+'module_dev_calcs(hide)'!BN70</f>
        <v>0</v>
      </c>
      <c r="BO85" s="31">
        <f>BO70+'module_leader_calcs(hide)'!BO70+'module_contact_calcs(hide)'!BO70+'module_prep_calcs(hide)'!BO70+'module_dev_calcs(hide)'!BO70</f>
        <v>0</v>
      </c>
      <c r="BP85" s="31">
        <f>BP70+'module_leader_calcs(hide)'!BP70+'module_contact_calcs(hide)'!BP70+'module_prep_calcs(hide)'!BP70+'module_dev_calcs(hide)'!BP70</f>
        <v>0</v>
      </c>
      <c r="BQ85" s="31">
        <f>BQ70+'module_leader_calcs(hide)'!BQ70+'module_contact_calcs(hide)'!BQ70+'module_prep_calcs(hide)'!BQ70+'module_dev_calcs(hide)'!BQ70</f>
        <v>0</v>
      </c>
      <c r="BR85" s="31">
        <f>BR70+'module_leader_calcs(hide)'!BR70+'module_contact_calcs(hide)'!BR70+'module_prep_calcs(hide)'!BR70+'module_dev_calcs(hide)'!BR70</f>
        <v>0</v>
      </c>
      <c r="BS85" s="31">
        <f>BS70+'module_leader_calcs(hide)'!BS70+'module_contact_calcs(hide)'!BS70+'module_prep_calcs(hide)'!BS70+'module_dev_calcs(hide)'!BS70</f>
        <v>0</v>
      </c>
      <c r="BT85" s="31">
        <f>BT70+'module_leader_calcs(hide)'!BT70+'module_contact_calcs(hide)'!BT70+'module_prep_calcs(hide)'!BT70+'module_dev_calcs(hide)'!BT70</f>
        <v>0</v>
      </c>
      <c r="BU85" s="31">
        <f>BU70+'module_leader_calcs(hide)'!BU70+'module_contact_calcs(hide)'!BU70+'module_prep_calcs(hide)'!BU70+'module_dev_calcs(hide)'!BU70</f>
        <v>0</v>
      </c>
      <c r="BV85" s="31">
        <f>BV70+'module_leader_calcs(hide)'!BV70+'module_contact_calcs(hide)'!BV70+'module_prep_calcs(hide)'!BV70+'module_dev_calcs(hide)'!BV70</f>
        <v>0</v>
      </c>
      <c r="BW85" s="31">
        <f>BW70+'module_leader_calcs(hide)'!BW70+'module_contact_calcs(hide)'!BW70+'module_prep_calcs(hide)'!BW70+'module_dev_calcs(hide)'!BW70</f>
        <v>0</v>
      </c>
      <c r="BX85" s="31">
        <f>BX70+'module_leader_calcs(hide)'!BX70+'module_contact_calcs(hide)'!BX70+'module_prep_calcs(hide)'!BX70+'module_dev_calcs(hide)'!BX70</f>
        <v>0</v>
      </c>
      <c r="BY85" s="31">
        <f>BY70+'module_leader_calcs(hide)'!BY70+'module_contact_calcs(hide)'!BY70+'module_prep_calcs(hide)'!BY70+'module_dev_calcs(hide)'!BY70</f>
        <v>0</v>
      </c>
      <c r="BZ85" s="31">
        <f>BZ70+'module_leader_calcs(hide)'!BZ70+'module_contact_calcs(hide)'!BZ70+'module_prep_calcs(hide)'!BZ70+'module_dev_calcs(hide)'!BZ70</f>
        <v>0</v>
      </c>
      <c r="CA85" s="31">
        <f>CA70+'module_leader_calcs(hide)'!CA70+'module_contact_calcs(hide)'!CA70+'module_prep_calcs(hide)'!CA70+'module_dev_calcs(hide)'!CA70</f>
        <v>0</v>
      </c>
      <c r="CB85" s="31">
        <f>CB70+'module_leader_calcs(hide)'!CB70+'module_contact_calcs(hide)'!CB70+'module_prep_calcs(hide)'!CB70+'module_dev_calcs(hide)'!CB70</f>
        <v>0</v>
      </c>
      <c r="CC85" s="31">
        <f>CC70+'module_leader_calcs(hide)'!CC70+'module_contact_calcs(hide)'!CC70+'module_prep_calcs(hide)'!CC70+'module_dev_calcs(hide)'!CC70</f>
        <v>0</v>
      </c>
      <c r="CD85" s="31">
        <f>CD70+'module_leader_calcs(hide)'!CD70+'module_contact_calcs(hide)'!CD70+'module_prep_calcs(hide)'!CD70+'module_dev_calcs(hide)'!CD70</f>
        <v>0</v>
      </c>
      <c r="CE85" s="31">
        <f>CE70+'module_leader_calcs(hide)'!CE70+'module_contact_calcs(hide)'!CE70+'module_prep_calcs(hide)'!CE70+'module_dev_calcs(hide)'!CE70</f>
        <v>0</v>
      </c>
      <c r="CF85" s="31">
        <f>CF70+'module_leader_calcs(hide)'!CF70+'module_contact_calcs(hide)'!CF70+'module_prep_calcs(hide)'!CF70+'module_dev_calcs(hide)'!CF70</f>
        <v>0</v>
      </c>
      <c r="CG85" s="31">
        <f>CG70+'module_leader_calcs(hide)'!CG70+'module_contact_calcs(hide)'!CG70+'module_prep_calcs(hide)'!CG70+'module_dev_calcs(hide)'!CG70</f>
        <v>0</v>
      </c>
      <c r="CH85" s="31">
        <f>CH70+'module_leader_calcs(hide)'!CH70+'module_contact_calcs(hide)'!CH70+'module_prep_calcs(hide)'!CH70+'module_dev_calcs(hide)'!CH70</f>
        <v>0</v>
      </c>
      <c r="CI85" s="31">
        <f>CI70+'module_leader_calcs(hide)'!CI70+'module_contact_calcs(hide)'!CI70+'module_prep_calcs(hide)'!CI70+'module_dev_calcs(hide)'!CI70</f>
        <v>0</v>
      </c>
      <c r="CJ85">
        <v>3</v>
      </c>
      <c r="CK85">
        <f>SUM(CK$77:CK79)</f>
        <v>0</v>
      </c>
      <c r="CL85">
        <f>SUM(CL$77:CL79)</f>
        <v>0</v>
      </c>
      <c r="CM85">
        <f>SUM(CM$77:CM79)</f>
        <v>0</v>
      </c>
      <c r="CN85">
        <f>SUM(CN$77:CN79)</f>
        <v>0</v>
      </c>
      <c r="CO85">
        <f>SUM(CO$77:CO79)</f>
        <v>0</v>
      </c>
      <c r="CP85">
        <f>SUM(CP$77:CP79)</f>
        <v>0</v>
      </c>
      <c r="CQ85" s="176" t="s">
        <v>502</v>
      </c>
    </row>
    <row r="86" spans="1:95" x14ac:dyDescent="0.35">
      <c r="CI86" s="137"/>
      <c r="CJ86">
        <v>4</v>
      </c>
      <c r="CK86">
        <f>SUM(CK$77:CK80)</f>
        <v>0</v>
      </c>
      <c r="CL86">
        <f>SUM(CL$77:CL80)</f>
        <v>0</v>
      </c>
      <c r="CM86">
        <f>SUM(CM$77:CM80)</f>
        <v>0</v>
      </c>
      <c r="CN86">
        <f>SUM(CN$77:CN80)</f>
        <v>0</v>
      </c>
      <c r="CO86">
        <f>SUM(CO$77:CO80)</f>
        <v>0</v>
      </c>
      <c r="CP86">
        <f>SUM(CP$77:CP80)</f>
        <v>0</v>
      </c>
      <c r="CQ86" s="176" t="s">
        <v>503</v>
      </c>
    </row>
    <row r="87" spans="1:95" x14ac:dyDescent="0.35">
      <c r="A87" s="22"/>
      <c r="B87" s="22"/>
      <c r="C87" s="188" t="s">
        <v>545</v>
      </c>
      <c r="D87" s="27">
        <f>D83+D79</f>
        <v>0</v>
      </c>
      <c r="E87" s="27">
        <f t="shared" ref="E87:J87" si="195">E83+E79</f>
        <v>0</v>
      </c>
      <c r="F87" s="27">
        <f t="shared" si="195"/>
        <v>0</v>
      </c>
      <c r="G87" s="27">
        <f t="shared" si="195"/>
        <v>0</v>
      </c>
      <c r="H87" s="27">
        <f t="shared" si="195"/>
        <v>0</v>
      </c>
      <c r="I87" s="27">
        <f t="shared" si="195"/>
        <v>0</v>
      </c>
      <c r="J87" s="27">
        <f t="shared" si="195"/>
        <v>0</v>
      </c>
      <c r="CI87" s="137"/>
      <c r="CJ87">
        <v>5</v>
      </c>
      <c r="CK87">
        <f>SUM(CK$77:CK81)</f>
        <v>0</v>
      </c>
      <c r="CL87">
        <f>SUM(CL$77:CL81)</f>
        <v>0</v>
      </c>
      <c r="CM87">
        <f>SUM(CM$77:CM81)</f>
        <v>0</v>
      </c>
      <c r="CN87">
        <f>SUM(CN$77:CN81)</f>
        <v>0</v>
      </c>
      <c r="CO87">
        <f>SUM(CO$77:CO81)</f>
        <v>0</v>
      </c>
      <c r="CP87">
        <f>SUM(CP$77:CP81)</f>
        <v>0</v>
      </c>
      <c r="CQ87" s="176" t="s">
        <v>504</v>
      </c>
    </row>
    <row r="88" spans="1:95" x14ac:dyDescent="0.35">
      <c r="A88" s="22"/>
      <c r="B88" s="22"/>
      <c r="C88" s="188" t="s">
        <v>546</v>
      </c>
      <c r="D88" s="27">
        <f>D80+D84</f>
        <v>0</v>
      </c>
      <c r="E88" s="27">
        <f t="shared" ref="E88:BP88" si="196">E80+E84</f>
        <v>0</v>
      </c>
      <c r="F88" s="27">
        <f t="shared" si="196"/>
        <v>0</v>
      </c>
      <c r="G88" s="27">
        <f t="shared" si="196"/>
        <v>0</v>
      </c>
      <c r="H88" s="27">
        <f t="shared" si="196"/>
        <v>0</v>
      </c>
      <c r="I88" s="27">
        <f t="shared" si="196"/>
        <v>0</v>
      </c>
      <c r="J88" s="27">
        <f t="shared" si="196"/>
        <v>0</v>
      </c>
      <c r="K88" s="27">
        <f t="shared" si="196"/>
        <v>0</v>
      </c>
      <c r="L88" s="27">
        <f t="shared" si="196"/>
        <v>0</v>
      </c>
      <c r="M88" s="27">
        <f t="shared" si="196"/>
        <v>0</v>
      </c>
      <c r="N88" s="27">
        <f t="shared" si="196"/>
        <v>0</v>
      </c>
      <c r="O88" s="27">
        <f t="shared" si="196"/>
        <v>0</v>
      </c>
      <c r="P88" s="27">
        <f t="shared" si="196"/>
        <v>0</v>
      </c>
      <c r="Q88" s="27">
        <f t="shared" si="196"/>
        <v>0</v>
      </c>
      <c r="R88" s="27">
        <f t="shared" si="196"/>
        <v>0</v>
      </c>
      <c r="S88" s="27">
        <f t="shared" si="196"/>
        <v>0</v>
      </c>
      <c r="T88" s="27">
        <f t="shared" si="196"/>
        <v>0</v>
      </c>
      <c r="U88" s="27">
        <f t="shared" si="196"/>
        <v>0</v>
      </c>
      <c r="V88" s="27">
        <f t="shared" si="196"/>
        <v>0</v>
      </c>
      <c r="W88" s="27">
        <f t="shared" si="196"/>
        <v>0</v>
      </c>
      <c r="X88" s="27">
        <f t="shared" si="196"/>
        <v>0</v>
      </c>
      <c r="Y88" s="27">
        <f t="shared" si="196"/>
        <v>0</v>
      </c>
      <c r="Z88" s="27">
        <f t="shared" si="196"/>
        <v>0</v>
      </c>
      <c r="AA88" s="27">
        <f t="shared" si="196"/>
        <v>0</v>
      </c>
      <c r="AB88" s="27">
        <f t="shared" si="196"/>
        <v>0</v>
      </c>
      <c r="AC88" s="27">
        <f t="shared" si="196"/>
        <v>0</v>
      </c>
      <c r="AD88" s="27">
        <f t="shared" si="196"/>
        <v>0</v>
      </c>
      <c r="AE88" s="27">
        <f t="shared" si="196"/>
        <v>0</v>
      </c>
      <c r="AF88" s="27">
        <f t="shared" si="196"/>
        <v>0</v>
      </c>
      <c r="AG88" s="27">
        <f t="shared" si="196"/>
        <v>0</v>
      </c>
      <c r="AH88" s="27">
        <f t="shared" si="196"/>
        <v>0</v>
      </c>
      <c r="AI88" s="27">
        <f t="shared" si="196"/>
        <v>0</v>
      </c>
      <c r="AJ88" s="27">
        <f t="shared" si="196"/>
        <v>0</v>
      </c>
      <c r="AK88" s="27">
        <f t="shared" si="196"/>
        <v>0</v>
      </c>
      <c r="AL88" s="27">
        <f t="shared" si="196"/>
        <v>0</v>
      </c>
      <c r="AM88" s="27">
        <f t="shared" si="196"/>
        <v>0</v>
      </c>
      <c r="AN88" s="27">
        <f t="shared" si="196"/>
        <v>0</v>
      </c>
      <c r="AO88" s="27">
        <f t="shared" si="196"/>
        <v>0</v>
      </c>
      <c r="AP88" s="27">
        <f t="shared" si="196"/>
        <v>0</v>
      </c>
      <c r="AQ88" s="27">
        <f t="shared" si="196"/>
        <v>0</v>
      </c>
      <c r="AR88" s="27">
        <f t="shared" si="196"/>
        <v>0</v>
      </c>
      <c r="AS88" s="27">
        <f t="shared" si="196"/>
        <v>0</v>
      </c>
      <c r="AT88" s="31">
        <f t="shared" si="196"/>
        <v>0</v>
      </c>
      <c r="AU88" s="31">
        <f t="shared" si="196"/>
        <v>0</v>
      </c>
      <c r="AV88" s="31">
        <f t="shared" si="196"/>
        <v>0</v>
      </c>
      <c r="AW88" s="31">
        <f t="shared" si="196"/>
        <v>0</v>
      </c>
      <c r="AX88" s="31">
        <f t="shared" si="196"/>
        <v>0</v>
      </c>
      <c r="AY88" s="31">
        <f t="shared" si="196"/>
        <v>0</v>
      </c>
      <c r="AZ88" s="31">
        <f t="shared" si="196"/>
        <v>0</v>
      </c>
      <c r="BA88" s="31">
        <f t="shared" si="196"/>
        <v>0</v>
      </c>
      <c r="BB88" s="31">
        <f t="shared" si="196"/>
        <v>0</v>
      </c>
      <c r="BC88" s="31">
        <f t="shared" si="196"/>
        <v>0</v>
      </c>
      <c r="BD88" s="31">
        <f t="shared" si="196"/>
        <v>0</v>
      </c>
      <c r="BE88" s="31">
        <f t="shared" si="196"/>
        <v>0</v>
      </c>
      <c r="BF88" s="31">
        <f t="shared" si="196"/>
        <v>0</v>
      </c>
      <c r="BG88" s="31">
        <f t="shared" si="196"/>
        <v>0</v>
      </c>
      <c r="BH88" s="31">
        <f t="shared" si="196"/>
        <v>0</v>
      </c>
      <c r="BI88" s="31">
        <f t="shared" si="196"/>
        <v>0</v>
      </c>
      <c r="BJ88" s="31">
        <f t="shared" si="196"/>
        <v>0</v>
      </c>
      <c r="BK88" s="31">
        <f t="shared" si="196"/>
        <v>0</v>
      </c>
      <c r="BL88" s="31">
        <f t="shared" si="196"/>
        <v>0</v>
      </c>
      <c r="BM88" s="31">
        <f t="shared" si="196"/>
        <v>0</v>
      </c>
      <c r="BN88" s="31">
        <f t="shared" si="196"/>
        <v>0</v>
      </c>
      <c r="BO88" s="31">
        <f t="shared" si="196"/>
        <v>0</v>
      </c>
      <c r="BP88" s="31">
        <f t="shared" si="196"/>
        <v>0</v>
      </c>
      <c r="BQ88" s="31">
        <f t="shared" ref="BQ88:CI88" si="197">BQ80+BQ84</f>
        <v>0</v>
      </c>
      <c r="BR88" s="31">
        <f t="shared" si="197"/>
        <v>0</v>
      </c>
      <c r="BS88" s="31">
        <f t="shared" si="197"/>
        <v>0</v>
      </c>
      <c r="BT88" s="31">
        <f t="shared" si="197"/>
        <v>0</v>
      </c>
      <c r="BU88" s="31">
        <f t="shared" si="197"/>
        <v>0</v>
      </c>
      <c r="BV88" s="31">
        <f t="shared" si="197"/>
        <v>0</v>
      </c>
      <c r="BW88" s="31">
        <f t="shared" si="197"/>
        <v>0</v>
      </c>
      <c r="BX88" s="31">
        <f t="shared" si="197"/>
        <v>0</v>
      </c>
      <c r="BY88" s="31">
        <f t="shared" si="197"/>
        <v>0</v>
      </c>
      <c r="BZ88" s="31">
        <f t="shared" si="197"/>
        <v>0</v>
      </c>
      <c r="CA88" s="31">
        <f t="shared" si="197"/>
        <v>0</v>
      </c>
      <c r="CB88" s="31">
        <f t="shared" si="197"/>
        <v>0</v>
      </c>
      <c r="CC88" s="31">
        <f t="shared" si="197"/>
        <v>0</v>
      </c>
      <c r="CD88" s="31">
        <f t="shared" si="197"/>
        <v>0</v>
      </c>
      <c r="CE88" s="31">
        <f t="shared" si="197"/>
        <v>0</v>
      </c>
      <c r="CF88" s="31">
        <f t="shared" si="197"/>
        <v>0</v>
      </c>
      <c r="CG88" s="31">
        <f t="shared" si="197"/>
        <v>0</v>
      </c>
      <c r="CH88" s="31">
        <f t="shared" si="197"/>
        <v>0</v>
      </c>
      <c r="CI88" s="31">
        <f t="shared" si="197"/>
        <v>0</v>
      </c>
      <c r="CJ88">
        <v>6</v>
      </c>
      <c r="CK88">
        <f>SUM(CK$77:CK82)</f>
        <v>0</v>
      </c>
      <c r="CL88">
        <f>SUM(CL$77:CL82)</f>
        <v>0</v>
      </c>
      <c r="CM88">
        <f>SUM(CM$77:CM82)</f>
        <v>0</v>
      </c>
      <c r="CN88">
        <f>SUM(CN$77:CN82)</f>
        <v>0</v>
      </c>
      <c r="CO88">
        <f>SUM(CO$77:CO82)</f>
        <v>0</v>
      </c>
      <c r="CP88">
        <f>SUM(CP$77:CP82)</f>
        <v>0</v>
      </c>
      <c r="CQ88" s="176" t="s">
        <v>505</v>
      </c>
    </row>
    <row r="89" spans="1:95" x14ac:dyDescent="0.35">
      <c r="A89" s="22"/>
      <c r="B89" s="187"/>
      <c r="C89" s="188" t="s">
        <v>547</v>
      </c>
      <c r="D89" s="27">
        <f>D81+D85</f>
        <v>0</v>
      </c>
      <c r="E89" s="27">
        <f t="shared" ref="E89:BP89" si="198">E81+E85</f>
        <v>0</v>
      </c>
      <c r="F89" s="27">
        <f t="shared" si="198"/>
        <v>0</v>
      </c>
      <c r="G89" s="27">
        <f t="shared" si="198"/>
        <v>0</v>
      </c>
      <c r="H89" s="27">
        <f t="shared" si="198"/>
        <v>0</v>
      </c>
      <c r="I89" s="27">
        <f t="shared" si="198"/>
        <v>0</v>
      </c>
      <c r="J89" s="27">
        <f t="shared" si="198"/>
        <v>0</v>
      </c>
      <c r="K89" s="27">
        <f t="shared" si="198"/>
        <v>0</v>
      </c>
      <c r="L89" s="27">
        <f t="shared" si="198"/>
        <v>0</v>
      </c>
      <c r="M89" s="27">
        <f t="shared" si="198"/>
        <v>0</v>
      </c>
      <c r="N89" s="27">
        <f t="shared" si="198"/>
        <v>0</v>
      </c>
      <c r="O89" s="27">
        <f t="shared" si="198"/>
        <v>0</v>
      </c>
      <c r="P89" s="27">
        <f t="shared" si="198"/>
        <v>0</v>
      </c>
      <c r="Q89" s="27">
        <f t="shared" si="198"/>
        <v>0</v>
      </c>
      <c r="R89" s="27">
        <f t="shared" si="198"/>
        <v>0</v>
      </c>
      <c r="S89" s="27">
        <f t="shared" si="198"/>
        <v>0</v>
      </c>
      <c r="T89" s="27">
        <f t="shared" si="198"/>
        <v>0</v>
      </c>
      <c r="U89" s="27">
        <f t="shared" si="198"/>
        <v>0</v>
      </c>
      <c r="V89" s="27">
        <f t="shared" si="198"/>
        <v>0</v>
      </c>
      <c r="W89" s="27">
        <f t="shared" si="198"/>
        <v>0</v>
      </c>
      <c r="X89" s="27">
        <f t="shared" si="198"/>
        <v>0</v>
      </c>
      <c r="Y89" s="27">
        <f t="shared" si="198"/>
        <v>0</v>
      </c>
      <c r="Z89" s="27">
        <f t="shared" si="198"/>
        <v>0</v>
      </c>
      <c r="AA89" s="27">
        <f t="shared" si="198"/>
        <v>0</v>
      </c>
      <c r="AB89" s="27">
        <f t="shared" si="198"/>
        <v>0</v>
      </c>
      <c r="AC89" s="27">
        <f t="shared" si="198"/>
        <v>0</v>
      </c>
      <c r="AD89" s="27">
        <f t="shared" si="198"/>
        <v>0</v>
      </c>
      <c r="AE89" s="27">
        <f t="shared" si="198"/>
        <v>0</v>
      </c>
      <c r="AF89" s="27">
        <f t="shared" si="198"/>
        <v>0</v>
      </c>
      <c r="AG89" s="27">
        <f t="shared" si="198"/>
        <v>0</v>
      </c>
      <c r="AH89" s="27">
        <f t="shared" si="198"/>
        <v>0</v>
      </c>
      <c r="AI89" s="27">
        <f t="shared" si="198"/>
        <v>0</v>
      </c>
      <c r="AJ89" s="27">
        <f t="shared" si="198"/>
        <v>0</v>
      </c>
      <c r="AK89" s="27">
        <f t="shared" si="198"/>
        <v>0</v>
      </c>
      <c r="AL89" s="27">
        <f t="shared" si="198"/>
        <v>0</v>
      </c>
      <c r="AM89" s="27">
        <f t="shared" si="198"/>
        <v>0</v>
      </c>
      <c r="AN89" s="27">
        <f t="shared" si="198"/>
        <v>0</v>
      </c>
      <c r="AO89" s="27">
        <f t="shared" si="198"/>
        <v>0</v>
      </c>
      <c r="AP89" s="27">
        <f t="shared" si="198"/>
        <v>0</v>
      </c>
      <c r="AQ89" s="27">
        <f t="shared" si="198"/>
        <v>0</v>
      </c>
      <c r="AR89" s="27">
        <f t="shared" si="198"/>
        <v>0</v>
      </c>
      <c r="AS89" s="27">
        <f t="shared" si="198"/>
        <v>0</v>
      </c>
      <c r="AT89" s="31">
        <f t="shared" si="198"/>
        <v>0</v>
      </c>
      <c r="AU89" s="31">
        <f t="shared" si="198"/>
        <v>0</v>
      </c>
      <c r="AV89" s="31">
        <f t="shared" si="198"/>
        <v>0</v>
      </c>
      <c r="AW89" s="31">
        <f t="shared" si="198"/>
        <v>0</v>
      </c>
      <c r="AX89" s="31">
        <f t="shared" si="198"/>
        <v>0</v>
      </c>
      <c r="AY89" s="31">
        <f t="shared" si="198"/>
        <v>0</v>
      </c>
      <c r="AZ89" s="31">
        <f t="shared" si="198"/>
        <v>0</v>
      </c>
      <c r="BA89" s="31">
        <f t="shared" si="198"/>
        <v>0</v>
      </c>
      <c r="BB89" s="31">
        <f t="shared" si="198"/>
        <v>0</v>
      </c>
      <c r="BC89" s="31">
        <f t="shared" si="198"/>
        <v>0</v>
      </c>
      <c r="BD89" s="31">
        <f t="shared" si="198"/>
        <v>0</v>
      </c>
      <c r="BE89" s="31">
        <f t="shared" si="198"/>
        <v>0</v>
      </c>
      <c r="BF89" s="31">
        <f t="shared" si="198"/>
        <v>0</v>
      </c>
      <c r="BG89" s="31">
        <f t="shared" si="198"/>
        <v>0</v>
      </c>
      <c r="BH89" s="31">
        <f t="shared" si="198"/>
        <v>0</v>
      </c>
      <c r="BI89" s="31">
        <f t="shared" si="198"/>
        <v>0</v>
      </c>
      <c r="BJ89" s="31">
        <f t="shared" si="198"/>
        <v>0</v>
      </c>
      <c r="BK89" s="31">
        <f t="shared" si="198"/>
        <v>0</v>
      </c>
      <c r="BL89" s="31">
        <f t="shared" si="198"/>
        <v>0</v>
      </c>
      <c r="BM89" s="31">
        <f t="shared" si="198"/>
        <v>0</v>
      </c>
      <c r="BN89" s="31">
        <f t="shared" si="198"/>
        <v>0</v>
      </c>
      <c r="BO89" s="31">
        <f t="shared" si="198"/>
        <v>0</v>
      </c>
      <c r="BP89" s="31">
        <f t="shared" si="198"/>
        <v>0</v>
      </c>
      <c r="BQ89" s="31">
        <f t="shared" ref="BQ89:CI89" si="199">BQ81+BQ85</f>
        <v>0</v>
      </c>
      <c r="BR89" s="31">
        <f t="shared" si="199"/>
        <v>0</v>
      </c>
      <c r="BS89" s="31">
        <f t="shared" si="199"/>
        <v>0</v>
      </c>
      <c r="BT89" s="31">
        <f t="shared" si="199"/>
        <v>0</v>
      </c>
      <c r="BU89" s="31">
        <f t="shared" si="199"/>
        <v>0</v>
      </c>
      <c r="BV89" s="31">
        <f t="shared" si="199"/>
        <v>0</v>
      </c>
      <c r="BW89" s="31">
        <f t="shared" si="199"/>
        <v>0</v>
      </c>
      <c r="BX89" s="31">
        <f t="shared" si="199"/>
        <v>0</v>
      </c>
      <c r="BY89" s="31">
        <f t="shared" si="199"/>
        <v>0</v>
      </c>
      <c r="BZ89" s="31">
        <f t="shared" si="199"/>
        <v>0</v>
      </c>
      <c r="CA89" s="31">
        <f t="shared" si="199"/>
        <v>0</v>
      </c>
      <c r="CB89" s="31">
        <f t="shared" si="199"/>
        <v>0</v>
      </c>
      <c r="CC89" s="31">
        <f t="shared" si="199"/>
        <v>0</v>
      </c>
      <c r="CD89" s="31">
        <f t="shared" si="199"/>
        <v>0</v>
      </c>
      <c r="CE89" s="31">
        <f t="shared" si="199"/>
        <v>0</v>
      </c>
      <c r="CF89" s="31">
        <f t="shared" si="199"/>
        <v>0</v>
      </c>
      <c r="CG89" s="31">
        <f t="shared" si="199"/>
        <v>0</v>
      </c>
      <c r="CH89" s="31">
        <f t="shared" si="199"/>
        <v>0</v>
      </c>
      <c r="CI89" s="31">
        <f t="shared" si="199"/>
        <v>0</v>
      </c>
    </row>
    <row r="90" spans="1:95" x14ac:dyDescent="0.35">
      <c r="CI90" s="137"/>
    </row>
    <row r="91" spans="1:95" x14ac:dyDescent="0.35">
      <c r="A91" s="22"/>
      <c r="B91" s="187"/>
      <c r="C91" s="188" t="s">
        <v>548</v>
      </c>
      <c r="D91" s="22" t="str">
        <f>D7</f>
        <v>2020/21</v>
      </c>
      <c r="E91" s="22" t="str">
        <f t="shared" ref="E91:J91" si="200">E7</f>
        <v>2021/22</v>
      </c>
      <c r="F91" s="22" t="str">
        <f t="shared" si="200"/>
        <v>2022/23</v>
      </c>
      <c r="G91" s="22" t="str">
        <f t="shared" si="200"/>
        <v>2023/24</v>
      </c>
      <c r="H91" s="22" t="str">
        <f t="shared" si="200"/>
        <v>2024/25</v>
      </c>
      <c r="I91" s="22" t="str">
        <f t="shared" si="200"/>
        <v>2025/26</v>
      </c>
      <c r="J91" s="22" t="str">
        <f t="shared" si="200"/>
        <v>2026/27</v>
      </c>
    </row>
    <row r="92" spans="1:95" x14ac:dyDescent="0.35">
      <c r="A92" t="s">
        <v>549</v>
      </c>
      <c r="C92" s="188" t="s">
        <v>10</v>
      </c>
      <c r="D92" s="186">
        <f>IFERROR(D$85/D$83,0)</f>
        <v>0</v>
      </c>
      <c r="E92" s="186">
        <f t="shared" ref="E92:J92" si="201">IFERROR(E$85/E$83,0)</f>
        <v>0</v>
      </c>
      <c r="F92" s="186">
        <f t="shared" si="201"/>
        <v>0</v>
      </c>
      <c r="G92" s="186">
        <f t="shared" si="201"/>
        <v>0</v>
      </c>
      <c r="H92" s="186">
        <f t="shared" si="201"/>
        <v>0</v>
      </c>
      <c r="I92" s="186">
        <f t="shared" si="201"/>
        <v>0</v>
      </c>
      <c r="J92" s="186">
        <f t="shared" si="201"/>
        <v>0</v>
      </c>
    </row>
    <row r="93" spans="1:95" x14ac:dyDescent="0.35">
      <c r="C93" s="188" t="s">
        <v>11</v>
      </c>
      <c r="D93" s="186">
        <f>IFERROR(K$85/D$83,0)</f>
        <v>0</v>
      </c>
      <c r="E93" s="186">
        <f t="shared" ref="E93:J93" si="202">IFERROR(L$85/E$83,0)</f>
        <v>0</v>
      </c>
      <c r="F93" s="186">
        <f t="shared" si="202"/>
        <v>0</v>
      </c>
      <c r="G93" s="186">
        <f t="shared" si="202"/>
        <v>0</v>
      </c>
      <c r="H93" s="186">
        <f t="shared" si="202"/>
        <v>0</v>
      </c>
      <c r="I93" s="186">
        <f t="shared" si="202"/>
        <v>0</v>
      </c>
      <c r="J93" s="186">
        <f t="shared" si="202"/>
        <v>0</v>
      </c>
    </row>
    <row r="94" spans="1:95" x14ac:dyDescent="0.35">
      <c r="C94" s="188" t="s">
        <v>12</v>
      </c>
      <c r="D94" s="186">
        <f>IFERROR(R$85/D$83,0)</f>
        <v>0</v>
      </c>
      <c r="E94" s="186">
        <f t="shared" ref="E94:J94" si="203">IFERROR(S$85/E$83,0)</f>
        <v>0</v>
      </c>
      <c r="F94" s="186">
        <f t="shared" si="203"/>
        <v>0</v>
      </c>
      <c r="G94" s="186">
        <f t="shared" si="203"/>
        <v>0</v>
      </c>
      <c r="H94" s="186">
        <f t="shared" si="203"/>
        <v>0</v>
      </c>
      <c r="I94" s="186">
        <f t="shared" si="203"/>
        <v>0</v>
      </c>
      <c r="J94" s="186">
        <f t="shared" si="203"/>
        <v>0</v>
      </c>
    </row>
    <row r="95" spans="1:95" x14ac:dyDescent="0.35">
      <c r="C95" s="188" t="s">
        <v>13</v>
      </c>
      <c r="D95" s="186">
        <f>IFERROR(Y$85/D$83,0)</f>
        <v>0</v>
      </c>
      <c r="E95" s="186">
        <f t="shared" ref="E95:J95" si="204">IFERROR(Z$85/E$83,0)</f>
        <v>0</v>
      </c>
      <c r="F95" s="186">
        <f t="shared" si="204"/>
        <v>0</v>
      </c>
      <c r="G95" s="186">
        <f t="shared" si="204"/>
        <v>0</v>
      </c>
      <c r="H95" s="186">
        <f t="shared" si="204"/>
        <v>0</v>
      </c>
      <c r="I95" s="186">
        <f t="shared" si="204"/>
        <v>0</v>
      </c>
      <c r="J95" s="186">
        <f t="shared" si="204"/>
        <v>0</v>
      </c>
    </row>
    <row r="96" spans="1:95" x14ac:dyDescent="0.35">
      <c r="C96" s="188" t="s">
        <v>14</v>
      </c>
      <c r="D96" s="186">
        <f>IFERROR(AF$85/D$83,0)</f>
        <v>0</v>
      </c>
      <c r="E96" s="186">
        <f t="shared" ref="E96:J96" si="205">IFERROR(AG$85/E$83,0)</f>
        <v>0</v>
      </c>
      <c r="F96" s="186">
        <f t="shared" si="205"/>
        <v>0</v>
      </c>
      <c r="G96" s="186">
        <f t="shared" si="205"/>
        <v>0</v>
      </c>
      <c r="H96" s="186">
        <f t="shared" si="205"/>
        <v>0</v>
      </c>
      <c r="I96" s="186">
        <f t="shared" si="205"/>
        <v>0</v>
      </c>
      <c r="J96" s="186">
        <f t="shared" si="205"/>
        <v>0</v>
      </c>
    </row>
    <row r="97" spans="3:10" x14ac:dyDescent="0.35">
      <c r="C97" s="188" t="s">
        <v>15</v>
      </c>
      <c r="D97" s="186">
        <f>IFERROR(AM$85/D$83,0)</f>
        <v>0</v>
      </c>
      <c r="E97" s="186">
        <f t="shared" ref="E97:J97" si="206">IFERROR(AN$85/E$83,0)</f>
        <v>0</v>
      </c>
      <c r="F97" s="186">
        <f t="shared" si="206"/>
        <v>0</v>
      </c>
      <c r="G97" s="186">
        <f t="shared" si="206"/>
        <v>0</v>
      </c>
      <c r="H97" s="186">
        <f t="shared" si="206"/>
        <v>0</v>
      </c>
      <c r="I97" s="186">
        <f t="shared" si="206"/>
        <v>0</v>
      </c>
      <c r="J97" s="186">
        <f t="shared" si="206"/>
        <v>0</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I76"/>
  <sheetViews>
    <sheetView zoomScale="75" zoomScaleNormal="75" workbookViewId="0">
      <pane xSplit="3" ySplit="7" topLeftCell="BB51" activePane="bottomRight" state="frozen"/>
      <selection activeCell="A74" sqref="A74:XFD74"/>
      <selection pane="topRight" activeCell="A74" sqref="A74:XFD74"/>
      <selection pane="bottomLeft" activeCell="A74" sqref="A74:XFD74"/>
      <selection pane="bottomRight" activeCell="BH69" sqref="BH69"/>
    </sheetView>
  </sheetViews>
  <sheetFormatPr defaultRowHeight="14.5" x14ac:dyDescent="0.35"/>
  <cols>
    <col min="1" max="1" width="5.1796875" bestFit="1" customWidth="1"/>
    <col min="2" max="2" width="20.81640625" bestFit="1" customWidth="1"/>
  </cols>
  <sheetData>
    <row r="1" spans="1:87" x14ac:dyDescent="0.35">
      <c r="B1" s="176" t="s">
        <v>478</v>
      </c>
      <c r="C1" s="20" t="str">
        <f>IF(prog_header!$C$8="existing","Yes","No")</f>
        <v>No</v>
      </c>
    </row>
    <row r="2" spans="1:87" x14ac:dyDescent="0.35">
      <c r="B2" t="s">
        <v>556</v>
      </c>
    </row>
    <row r="4" spans="1:87" x14ac:dyDescent="0.35">
      <c r="D4" s="179" t="s">
        <v>10</v>
      </c>
      <c r="E4" s="179" t="s">
        <v>480</v>
      </c>
      <c r="F4" s="179"/>
      <c r="G4" s="179"/>
      <c r="H4" s="179"/>
      <c r="I4" s="179"/>
      <c r="J4" s="179"/>
      <c r="K4" s="15" t="s">
        <v>11</v>
      </c>
      <c r="L4" s="15" t="s">
        <v>480</v>
      </c>
      <c r="M4" s="15"/>
      <c r="N4" s="15"/>
      <c r="O4" s="15"/>
      <c r="P4" s="15"/>
      <c r="Q4" s="15"/>
      <c r="R4" s="3" t="s">
        <v>12</v>
      </c>
      <c r="S4" s="3" t="s">
        <v>480</v>
      </c>
      <c r="T4" s="3"/>
      <c r="U4" s="3"/>
      <c r="V4" s="3"/>
      <c r="W4" s="3"/>
      <c r="X4" s="3"/>
      <c r="Y4" s="16" t="s">
        <v>13</v>
      </c>
      <c r="Z4" s="16" t="s">
        <v>480</v>
      </c>
      <c r="AA4" s="16"/>
      <c r="AB4" s="16"/>
      <c r="AC4" s="16"/>
      <c r="AD4" s="16"/>
      <c r="AE4" s="16"/>
      <c r="AF4" s="19" t="s">
        <v>14</v>
      </c>
      <c r="AG4" s="19" t="s">
        <v>480</v>
      </c>
      <c r="AH4" s="19"/>
      <c r="AI4" s="19"/>
      <c r="AJ4" s="19"/>
      <c r="AK4" s="19"/>
      <c r="AL4" s="19"/>
      <c r="AM4" s="17" t="s">
        <v>15</v>
      </c>
      <c r="AN4" s="17" t="s">
        <v>480</v>
      </c>
      <c r="AO4" s="17"/>
      <c r="AP4" s="17"/>
      <c r="AQ4" s="17"/>
      <c r="AR4" s="17"/>
      <c r="AS4" s="17"/>
      <c r="AT4" s="179" t="s">
        <v>10</v>
      </c>
      <c r="AU4" s="179" t="s">
        <v>481</v>
      </c>
      <c r="AV4" s="179"/>
      <c r="AW4" s="179"/>
      <c r="AX4" s="179"/>
      <c r="AY4" s="179"/>
      <c r="AZ4" s="179"/>
      <c r="BA4" s="15" t="s">
        <v>11</v>
      </c>
      <c r="BB4" s="15" t="s">
        <v>481</v>
      </c>
      <c r="BC4" s="15"/>
      <c r="BD4" s="15"/>
      <c r="BE4" s="15"/>
      <c r="BF4" s="15"/>
      <c r="BG4" s="15"/>
      <c r="BH4" s="3" t="s">
        <v>12</v>
      </c>
      <c r="BI4" s="3" t="s">
        <v>481</v>
      </c>
      <c r="BJ4" s="3"/>
      <c r="BK4" s="3"/>
      <c r="BL4" s="3"/>
      <c r="BM4" s="3"/>
      <c r="BN4" s="3"/>
      <c r="BO4" s="16" t="s">
        <v>13</v>
      </c>
      <c r="BP4" s="16" t="s">
        <v>481</v>
      </c>
      <c r="BQ4" s="16"/>
      <c r="BR4" s="16"/>
      <c r="BS4" s="16"/>
      <c r="BT4" s="16"/>
      <c r="BU4" s="16"/>
      <c r="BV4" s="19" t="s">
        <v>14</v>
      </c>
      <c r="BW4" s="19" t="s">
        <v>481</v>
      </c>
      <c r="BX4" s="19"/>
      <c r="BY4" s="19"/>
      <c r="BZ4" s="19"/>
      <c r="CA4" s="19"/>
      <c r="CB4" s="19"/>
      <c r="CC4" s="17" t="s">
        <v>15</v>
      </c>
      <c r="CD4" s="17" t="s">
        <v>481</v>
      </c>
      <c r="CE4" s="17"/>
      <c r="CF4" s="17"/>
      <c r="CG4" s="17"/>
      <c r="CH4" s="17"/>
      <c r="CI4" s="17"/>
    </row>
    <row r="5" spans="1:87" x14ac:dyDescent="0.35">
      <c r="D5" s="179">
        <v>0</v>
      </c>
      <c r="E5" s="179">
        <v>1</v>
      </c>
      <c r="F5" s="179">
        <v>2</v>
      </c>
      <c r="G5" s="179">
        <v>3</v>
      </c>
      <c r="H5" s="179">
        <v>4</v>
      </c>
      <c r="I5" s="179">
        <v>5</v>
      </c>
      <c r="J5" s="179">
        <v>6</v>
      </c>
      <c r="K5" s="15">
        <f>D5</f>
        <v>0</v>
      </c>
      <c r="L5" s="15">
        <f t="shared" ref="L5:AL7" si="0">E5</f>
        <v>1</v>
      </c>
      <c r="M5" s="15">
        <f t="shared" si="0"/>
        <v>2</v>
      </c>
      <c r="N5" s="15">
        <f t="shared" si="0"/>
        <v>3</v>
      </c>
      <c r="O5" s="15">
        <f t="shared" si="0"/>
        <v>4</v>
      </c>
      <c r="P5" s="15">
        <f t="shared" si="0"/>
        <v>5</v>
      </c>
      <c r="Q5" s="15">
        <f t="shared" si="0"/>
        <v>6</v>
      </c>
      <c r="R5" s="3">
        <f t="shared" si="0"/>
        <v>0</v>
      </c>
      <c r="S5" s="3">
        <f t="shared" si="0"/>
        <v>1</v>
      </c>
      <c r="T5" s="3">
        <f t="shared" si="0"/>
        <v>2</v>
      </c>
      <c r="U5" s="3">
        <f t="shared" si="0"/>
        <v>3</v>
      </c>
      <c r="V5" s="3">
        <f t="shared" si="0"/>
        <v>4</v>
      </c>
      <c r="W5" s="3">
        <f t="shared" si="0"/>
        <v>5</v>
      </c>
      <c r="X5" s="3">
        <f t="shared" si="0"/>
        <v>6</v>
      </c>
      <c r="Y5" s="16">
        <f t="shared" si="0"/>
        <v>0</v>
      </c>
      <c r="Z5" s="16">
        <f t="shared" si="0"/>
        <v>1</v>
      </c>
      <c r="AA5" s="16">
        <f t="shared" si="0"/>
        <v>2</v>
      </c>
      <c r="AB5" s="16">
        <f t="shared" si="0"/>
        <v>3</v>
      </c>
      <c r="AC5" s="16">
        <f t="shared" si="0"/>
        <v>4</v>
      </c>
      <c r="AD5" s="16">
        <f t="shared" si="0"/>
        <v>5</v>
      </c>
      <c r="AE5" s="16">
        <f t="shared" si="0"/>
        <v>6</v>
      </c>
      <c r="AF5" s="19">
        <f t="shared" si="0"/>
        <v>0</v>
      </c>
      <c r="AG5" s="19">
        <f t="shared" si="0"/>
        <v>1</v>
      </c>
      <c r="AH5" s="19">
        <f t="shared" si="0"/>
        <v>2</v>
      </c>
      <c r="AI5" s="19">
        <f t="shared" si="0"/>
        <v>3</v>
      </c>
      <c r="AJ5" s="19">
        <f t="shared" si="0"/>
        <v>4</v>
      </c>
      <c r="AK5" s="19">
        <f t="shared" si="0"/>
        <v>5</v>
      </c>
      <c r="AL5" s="19">
        <f t="shared" si="0"/>
        <v>6</v>
      </c>
      <c r="AM5" s="17">
        <f t="shared" ref="AM5:AV7" si="1">AF5</f>
        <v>0</v>
      </c>
      <c r="AN5" s="17">
        <f t="shared" si="1"/>
        <v>1</v>
      </c>
      <c r="AO5" s="17">
        <f t="shared" si="1"/>
        <v>2</v>
      </c>
      <c r="AP5" s="17">
        <f t="shared" si="1"/>
        <v>3</v>
      </c>
      <c r="AQ5" s="17">
        <f t="shared" si="1"/>
        <v>4</v>
      </c>
      <c r="AR5" s="17">
        <f t="shared" si="1"/>
        <v>5</v>
      </c>
      <c r="AS5" s="17">
        <f t="shared" si="1"/>
        <v>6</v>
      </c>
      <c r="AT5" s="179">
        <f t="shared" si="1"/>
        <v>0</v>
      </c>
      <c r="AU5" s="179">
        <f t="shared" si="1"/>
        <v>1</v>
      </c>
      <c r="AV5" s="179">
        <f t="shared" si="1"/>
        <v>2</v>
      </c>
      <c r="AW5" s="179">
        <f t="shared" ref="AW5:BF7" si="2">AP5</f>
        <v>3</v>
      </c>
      <c r="AX5" s="179">
        <f t="shared" si="2"/>
        <v>4</v>
      </c>
      <c r="AY5" s="179">
        <f t="shared" si="2"/>
        <v>5</v>
      </c>
      <c r="AZ5" s="179">
        <f t="shared" si="2"/>
        <v>6</v>
      </c>
      <c r="BA5" s="15">
        <f t="shared" si="2"/>
        <v>0</v>
      </c>
      <c r="BB5" s="15">
        <f t="shared" si="2"/>
        <v>1</v>
      </c>
      <c r="BC5" s="15">
        <f t="shared" si="2"/>
        <v>2</v>
      </c>
      <c r="BD5" s="15">
        <f t="shared" si="2"/>
        <v>3</v>
      </c>
      <c r="BE5" s="15">
        <f t="shared" si="2"/>
        <v>4</v>
      </c>
      <c r="BF5" s="15">
        <f t="shared" si="2"/>
        <v>5</v>
      </c>
      <c r="BG5" s="15">
        <f t="shared" ref="BG5:BP7" si="3">AZ5</f>
        <v>6</v>
      </c>
      <c r="BH5" s="3">
        <f t="shared" si="3"/>
        <v>0</v>
      </c>
      <c r="BI5" s="3">
        <f t="shared" si="3"/>
        <v>1</v>
      </c>
      <c r="BJ5" s="3">
        <f t="shared" si="3"/>
        <v>2</v>
      </c>
      <c r="BK5" s="3">
        <f t="shared" si="3"/>
        <v>3</v>
      </c>
      <c r="BL5" s="3">
        <f t="shared" si="3"/>
        <v>4</v>
      </c>
      <c r="BM5" s="3">
        <f t="shared" si="3"/>
        <v>5</v>
      </c>
      <c r="BN5" s="3">
        <f t="shared" si="3"/>
        <v>6</v>
      </c>
      <c r="BO5" s="16">
        <f t="shared" si="3"/>
        <v>0</v>
      </c>
      <c r="BP5" s="16">
        <f t="shared" si="3"/>
        <v>1</v>
      </c>
      <c r="BQ5" s="16">
        <f t="shared" ref="BQ5:BZ7" si="4">BJ5</f>
        <v>2</v>
      </c>
      <c r="BR5" s="16">
        <f t="shared" si="4"/>
        <v>3</v>
      </c>
      <c r="BS5" s="16">
        <f t="shared" si="4"/>
        <v>4</v>
      </c>
      <c r="BT5" s="16">
        <f t="shared" si="4"/>
        <v>5</v>
      </c>
      <c r="BU5" s="16">
        <f t="shared" si="4"/>
        <v>6</v>
      </c>
      <c r="BV5" s="19">
        <f t="shared" si="4"/>
        <v>0</v>
      </c>
      <c r="BW5" s="19">
        <f t="shared" si="4"/>
        <v>1</v>
      </c>
      <c r="BX5" s="19">
        <f t="shared" si="4"/>
        <v>2</v>
      </c>
      <c r="BY5" s="19">
        <f t="shared" si="4"/>
        <v>3</v>
      </c>
      <c r="BZ5" s="19">
        <f t="shared" si="4"/>
        <v>4</v>
      </c>
      <c r="CA5" s="19">
        <f t="shared" ref="CA5:CI7" si="5">BT5</f>
        <v>5</v>
      </c>
      <c r="CB5" s="19">
        <f t="shared" si="5"/>
        <v>6</v>
      </c>
      <c r="CC5" s="17">
        <f t="shared" si="5"/>
        <v>0</v>
      </c>
      <c r="CD5" s="17">
        <f t="shared" si="5"/>
        <v>1</v>
      </c>
      <c r="CE5" s="17">
        <f t="shared" si="5"/>
        <v>2</v>
      </c>
      <c r="CF5" s="17">
        <f t="shared" si="5"/>
        <v>3</v>
      </c>
      <c r="CG5" s="17">
        <f t="shared" si="5"/>
        <v>4</v>
      </c>
      <c r="CH5" s="17">
        <f t="shared" si="5"/>
        <v>5</v>
      </c>
      <c r="CI5" s="17">
        <f t="shared" si="5"/>
        <v>6</v>
      </c>
    </row>
    <row r="6" spans="1:87" x14ac:dyDescent="0.35">
      <c r="D6" s="179" t="s">
        <v>37</v>
      </c>
      <c r="E6" s="179" t="s">
        <v>281</v>
      </c>
      <c r="F6" s="179" t="s">
        <v>282</v>
      </c>
      <c r="G6" s="179" t="s">
        <v>283</v>
      </c>
      <c r="H6" s="179" t="s">
        <v>284</v>
      </c>
      <c r="I6" s="179" t="s">
        <v>285</v>
      </c>
      <c r="J6" s="179" t="s">
        <v>286</v>
      </c>
      <c r="K6" s="15" t="str">
        <f>D6</f>
        <v>Dev Yr</v>
      </c>
      <c r="L6" s="15" t="str">
        <f t="shared" si="0"/>
        <v>Launch Yr</v>
      </c>
      <c r="M6" s="15" t="str">
        <f t="shared" si="0"/>
        <v>Yr 2</v>
      </c>
      <c r="N6" s="15" t="str">
        <f t="shared" si="0"/>
        <v>Yr 3</v>
      </c>
      <c r="O6" s="15" t="str">
        <f t="shared" si="0"/>
        <v>Yr 4</v>
      </c>
      <c r="P6" s="15" t="str">
        <f t="shared" si="0"/>
        <v>Yr 5</v>
      </c>
      <c r="Q6" s="15" t="str">
        <f t="shared" si="0"/>
        <v>Yr 6</v>
      </c>
      <c r="R6" s="3" t="str">
        <f t="shared" si="0"/>
        <v>Dev Yr</v>
      </c>
      <c r="S6" s="3" t="str">
        <f t="shared" si="0"/>
        <v>Launch Yr</v>
      </c>
      <c r="T6" s="3" t="str">
        <f t="shared" si="0"/>
        <v>Yr 2</v>
      </c>
      <c r="U6" s="3" t="str">
        <f t="shared" si="0"/>
        <v>Yr 3</v>
      </c>
      <c r="V6" s="3" t="str">
        <f t="shared" si="0"/>
        <v>Yr 4</v>
      </c>
      <c r="W6" s="3" t="str">
        <f t="shared" si="0"/>
        <v>Yr 5</v>
      </c>
      <c r="X6" s="3" t="str">
        <f t="shared" si="0"/>
        <v>Yr 6</v>
      </c>
      <c r="Y6" s="16" t="str">
        <f t="shared" si="0"/>
        <v>Dev Yr</v>
      </c>
      <c r="Z6" s="16" t="str">
        <f t="shared" si="0"/>
        <v>Launch Yr</v>
      </c>
      <c r="AA6" s="16" t="str">
        <f t="shared" si="0"/>
        <v>Yr 2</v>
      </c>
      <c r="AB6" s="16" t="str">
        <f t="shared" si="0"/>
        <v>Yr 3</v>
      </c>
      <c r="AC6" s="16" t="str">
        <f t="shared" si="0"/>
        <v>Yr 4</v>
      </c>
      <c r="AD6" s="16" t="str">
        <f t="shared" si="0"/>
        <v>Yr 5</v>
      </c>
      <c r="AE6" s="16" t="str">
        <f t="shared" si="0"/>
        <v>Yr 6</v>
      </c>
      <c r="AF6" s="19" t="str">
        <f t="shared" si="0"/>
        <v>Dev Yr</v>
      </c>
      <c r="AG6" s="19" t="str">
        <f t="shared" si="0"/>
        <v>Launch Yr</v>
      </c>
      <c r="AH6" s="19" t="str">
        <f t="shared" si="0"/>
        <v>Yr 2</v>
      </c>
      <c r="AI6" s="19" t="str">
        <f t="shared" si="0"/>
        <v>Yr 3</v>
      </c>
      <c r="AJ6" s="19" t="str">
        <f t="shared" si="0"/>
        <v>Yr 4</v>
      </c>
      <c r="AK6" s="19" t="str">
        <f t="shared" si="0"/>
        <v>Yr 5</v>
      </c>
      <c r="AL6" s="19" t="str">
        <f t="shared" si="0"/>
        <v>Yr 6</v>
      </c>
      <c r="AM6" s="17" t="str">
        <f t="shared" si="1"/>
        <v>Dev Yr</v>
      </c>
      <c r="AN6" s="17" t="str">
        <f t="shared" si="1"/>
        <v>Launch Yr</v>
      </c>
      <c r="AO6" s="17" t="str">
        <f t="shared" si="1"/>
        <v>Yr 2</v>
      </c>
      <c r="AP6" s="17" t="str">
        <f t="shared" si="1"/>
        <v>Yr 3</v>
      </c>
      <c r="AQ6" s="17" t="str">
        <f t="shared" si="1"/>
        <v>Yr 4</v>
      </c>
      <c r="AR6" s="17" t="str">
        <f t="shared" si="1"/>
        <v>Yr 5</v>
      </c>
      <c r="AS6" s="17" t="str">
        <f t="shared" si="1"/>
        <v>Yr 6</v>
      </c>
      <c r="AT6" s="179" t="str">
        <f t="shared" si="1"/>
        <v>Dev Yr</v>
      </c>
      <c r="AU6" s="179" t="str">
        <f t="shared" si="1"/>
        <v>Launch Yr</v>
      </c>
      <c r="AV6" s="179" t="str">
        <f t="shared" si="1"/>
        <v>Yr 2</v>
      </c>
      <c r="AW6" s="179" t="str">
        <f t="shared" si="2"/>
        <v>Yr 3</v>
      </c>
      <c r="AX6" s="179" t="str">
        <f t="shared" si="2"/>
        <v>Yr 4</v>
      </c>
      <c r="AY6" s="179" t="str">
        <f t="shared" si="2"/>
        <v>Yr 5</v>
      </c>
      <c r="AZ6" s="179" t="str">
        <f t="shared" si="2"/>
        <v>Yr 6</v>
      </c>
      <c r="BA6" s="15" t="str">
        <f t="shared" si="2"/>
        <v>Dev Yr</v>
      </c>
      <c r="BB6" s="15" t="str">
        <f t="shared" si="2"/>
        <v>Launch Yr</v>
      </c>
      <c r="BC6" s="15" t="str">
        <f t="shared" si="2"/>
        <v>Yr 2</v>
      </c>
      <c r="BD6" s="15" t="str">
        <f t="shared" si="2"/>
        <v>Yr 3</v>
      </c>
      <c r="BE6" s="15" t="str">
        <f t="shared" si="2"/>
        <v>Yr 4</v>
      </c>
      <c r="BF6" s="15" t="str">
        <f t="shared" si="2"/>
        <v>Yr 5</v>
      </c>
      <c r="BG6" s="15" t="str">
        <f t="shared" si="3"/>
        <v>Yr 6</v>
      </c>
      <c r="BH6" s="3" t="str">
        <f t="shared" si="3"/>
        <v>Dev Yr</v>
      </c>
      <c r="BI6" s="3" t="str">
        <f t="shared" si="3"/>
        <v>Launch Yr</v>
      </c>
      <c r="BJ6" s="3" t="str">
        <f t="shared" si="3"/>
        <v>Yr 2</v>
      </c>
      <c r="BK6" s="3" t="str">
        <f t="shared" si="3"/>
        <v>Yr 3</v>
      </c>
      <c r="BL6" s="3" t="str">
        <f t="shared" si="3"/>
        <v>Yr 4</v>
      </c>
      <c r="BM6" s="3" t="str">
        <f t="shared" si="3"/>
        <v>Yr 5</v>
      </c>
      <c r="BN6" s="3" t="str">
        <f t="shared" si="3"/>
        <v>Yr 6</v>
      </c>
      <c r="BO6" s="16" t="str">
        <f t="shared" si="3"/>
        <v>Dev Yr</v>
      </c>
      <c r="BP6" s="16" t="str">
        <f t="shared" si="3"/>
        <v>Launch Yr</v>
      </c>
      <c r="BQ6" s="16" t="str">
        <f t="shared" si="4"/>
        <v>Yr 2</v>
      </c>
      <c r="BR6" s="16" t="str">
        <f t="shared" si="4"/>
        <v>Yr 3</v>
      </c>
      <c r="BS6" s="16" t="str">
        <f t="shared" si="4"/>
        <v>Yr 4</v>
      </c>
      <c r="BT6" s="16" t="str">
        <f t="shared" si="4"/>
        <v>Yr 5</v>
      </c>
      <c r="BU6" s="16" t="str">
        <f t="shared" si="4"/>
        <v>Yr 6</v>
      </c>
      <c r="BV6" s="19" t="str">
        <f t="shared" si="4"/>
        <v>Dev Yr</v>
      </c>
      <c r="BW6" s="19" t="str">
        <f t="shared" si="4"/>
        <v>Launch Yr</v>
      </c>
      <c r="BX6" s="19" t="str">
        <f t="shared" si="4"/>
        <v>Yr 2</v>
      </c>
      <c r="BY6" s="19" t="str">
        <f t="shared" si="4"/>
        <v>Yr 3</v>
      </c>
      <c r="BZ6" s="19" t="str">
        <f t="shared" si="4"/>
        <v>Yr 4</v>
      </c>
      <c r="CA6" s="19" t="str">
        <f t="shared" si="5"/>
        <v>Yr 5</v>
      </c>
      <c r="CB6" s="19" t="str">
        <f t="shared" si="5"/>
        <v>Yr 6</v>
      </c>
      <c r="CC6" s="17" t="str">
        <f t="shared" si="5"/>
        <v>Dev Yr</v>
      </c>
      <c r="CD6" s="17" t="str">
        <f t="shared" si="5"/>
        <v>Launch Yr</v>
      </c>
      <c r="CE6" s="17" t="str">
        <f t="shared" si="5"/>
        <v>Yr 2</v>
      </c>
      <c r="CF6" s="17" t="str">
        <f t="shared" si="5"/>
        <v>Yr 3</v>
      </c>
      <c r="CG6" s="17" t="str">
        <f t="shared" si="5"/>
        <v>Yr 4</v>
      </c>
      <c r="CH6" s="17" t="str">
        <f t="shared" si="5"/>
        <v>Yr 5</v>
      </c>
      <c r="CI6" s="17" t="str">
        <f t="shared" si="5"/>
        <v>Yr 6</v>
      </c>
    </row>
    <row r="7" spans="1:87" s="11" customFormat="1" ht="80.25" customHeight="1" x14ac:dyDescent="0.35">
      <c r="A7" s="11" t="s">
        <v>479</v>
      </c>
      <c r="B7" s="11" t="s">
        <v>384</v>
      </c>
      <c r="C7" s="11" t="s">
        <v>408</v>
      </c>
      <c r="D7" s="180" t="str">
        <f>IFERROR(VLOOKUP(E7,'selections(hide)'!$M$3:$N$12,2,FALSE),0)</f>
        <v>2020/21</v>
      </c>
      <c r="E7" s="180" t="str">
        <f>staff_students!E29</f>
        <v>2021/22</v>
      </c>
      <c r="F7" s="180" t="str">
        <f>staff_students!F29</f>
        <v>2022/23</v>
      </c>
      <c r="G7" s="180" t="str">
        <f>staff_students!G29</f>
        <v>2023/24</v>
      </c>
      <c r="H7" s="180" t="str">
        <f>staff_students!H29</f>
        <v>2024/25</v>
      </c>
      <c r="I7" s="180" t="str">
        <f>staff_students!I29</f>
        <v>2025/26</v>
      </c>
      <c r="J7" s="180" t="str">
        <f>staff_students!J29</f>
        <v>2026/27</v>
      </c>
      <c r="K7" s="181" t="str">
        <f>D7</f>
        <v>2020/21</v>
      </c>
      <c r="L7" s="181" t="str">
        <f t="shared" si="0"/>
        <v>2021/22</v>
      </c>
      <c r="M7" s="181" t="str">
        <f t="shared" si="0"/>
        <v>2022/23</v>
      </c>
      <c r="N7" s="181" t="str">
        <f t="shared" si="0"/>
        <v>2023/24</v>
      </c>
      <c r="O7" s="181" t="str">
        <f t="shared" si="0"/>
        <v>2024/25</v>
      </c>
      <c r="P7" s="181" t="str">
        <f t="shared" si="0"/>
        <v>2025/26</v>
      </c>
      <c r="Q7" s="181" t="str">
        <f t="shared" si="0"/>
        <v>2026/27</v>
      </c>
      <c r="R7" s="182" t="str">
        <f t="shared" si="0"/>
        <v>2020/21</v>
      </c>
      <c r="S7" s="182" t="str">
        <f t="shared" si="0"/>
        <v>2021/22</v>
      </c>
      <c r="T7" s="182" t="str">
        <f t="shared" si="0"/>
        <v>2022/23</v>
      </c>
      <c r="U7" s="182" t="str">
        <f t="shared" si="0"/>
        <v>2023/24</v>
      </c>
      <c r="V7" s="182" t="str">
        <f t="shared" si="0"/>
        <v>2024/25</v>
      </c>
      <c r="W7" s="182" t="str">
        <f t="shared" si="0"/>
        <v>2025/26</v>
      </c>
      <c r="X7" s="182" t="str">
        <f t="shared" si="0"/>
        <v>2026/27</v>
      </c>
      <c r="Y7" s="184" t="str">
        <f t="shared" si="0"/>
        <v>2020/21</v>
      </c>
      <c r="Z7" s="184" t="str">
        <f t="shared" si="0"/>
        <v>2021/22</v>
      </c>
      <c r="AA7" s="184" t="str">
        <f t="shared" si="0"/>
        <v>2022/23</v>
      </c>
      <c r="AB7" s="184" t="str">
        <f t="shared" si="0"/>
        <v>2023/24</v>
      </c>
      <c r="AC7" s="184" t="str">
        <f t="shared" si="0"/>
        <v>2024/25</v>
      </c>
      <c r="AD7" s="184" t="str">
        <f t="shared" si="0"/>
        <v>2025/26</v>
      </c>
      <c r="AE7" s="184" t="str">
        <f t="shared" si="0"/>
        <v>2026/27</v>
      </c>
      <c r="AF7" s="183" t="str">
        <f t="shared" si="0"/>
        <v>2020/21</v>
      </c>
      <c r="AG7" s="183" t="str">
        <f t="shared" si="0"/>
        <v>2021/22</v>
      </c>
      <c r="AH7" s="183" t="str">
        <f t="shared" si="0"/>
        <v>2022/23</v>
      </c>
      <c r="AI7" s="183" t="str">
        <f t="shared" si="0"/>
        <v>2023/24</v>
      </c>
      <c r="AJ7" s="183" t="str">
        <f t="shared" si="0"/>
        <v>2024/25</v>
      </c>
      <c r="AK7" s="183" t="str">
        <f t="shared" si="0"/>
        <v>2025/26</v>
      </c>
      <c r="AL7" s="183" t="str">
        <f t="shared" si="0"/>
        <v>2026/27</v>
      </c>
      <c r="AM7" s="111" t="str">
        <f t="shared" si="1"/>
        <v>2020/21</v>
      </c>
      <c r="AN7" s="111" t="str">
        <f t="shared" si="1"/>
        <v>2021/22</v>
      </c>
      <c r="AO7" s="111" t="str">
        <f t="shared" si="1"/>
        <v>2022/23</v>
      </c>
      <c r="AP7" s="111" t="str">
        <f t="shared" si="1"/>
        <v>2023/24</v>
      </c>
      <c r="AQ7" s="111" t="str">
        <f t="shared" si="1"/>
        <v>2024/25</v>
      </c>
      <c r="AR7" s="111" t="str">
        <f t="shared" si="1"/>
        <v>2025/26</v>
      </c>
      <c r="AS7" s="111" t="str">
        <f t="shared" si="1"/>
        <v>2026/27</v>
      </c>
      <c r="AT7" s="180" t="str">
        <f t="shared" si="1"/>
        <v>2020/21</v>
      </c>
      <c r="AU7" s="180" t="str">
        <f t="shared" si="1"/>
        <v>2021/22</v>
      </c>
      <c r="AV7" s="180" t="str">
        <f t="shared" si="1"/>
        <v>2022/23</v>
      </c>
      <c r="AW7" s="180" t="str">
        <f t="shared" si="2"/>
        <v>2023/24</v>
      </c>
      <c r="AX7" s="180" t="str">
        <f t="shared" si="2"/>
        <v>2024/25</v>
      </c>
      <c r="AY7" s="180" t="str">
        <f t="shared" si="2"/>
        <v>2025/26</v>
      </c>
      <c r="AZ7" s="180" t="str">
        <f t="shared" si="2"/>
        <v>2026/27</v>
      </c>
      <c r="BA7" s="181" t="str">
        <f t="shared" si="2"/>
        <v>2020/21</v>
      </c>
      <c r="BB7" s="181" t="str">
        <f t="shared" si="2"/>
        <v>2021/22</v>
      </c>
      <c r="BC7" s="181" t="str">
        <f t="shared" si="2"/>
        <v>2022/23</v>
      </c>
      <c r="BD7" s="181" t="str">
        <f t="shared" si="2"/>
        <v>2023/24</v>
      </c>
      <c r="BE7" s="181" t="str">
        <f t="shared" si="2"/>
        <v>2024/25</v>
      </c>
      <c r="BF7" s="181" t="str">
        <f t="shared" si="2"/>
        <v>2025/26</v>
      </c>
      <c r="BG7" s="181" t="str">
        <f t="shared" si="3"/>
        <v>2026/27</v>
      </c>
      <c r="BH7" s="182" t="str">
        <f t="shared" si="3"/>
        <v>2020/21</v>
      </c>
      <c r="BI7" s="182" t="str">
        <f t="shared" si="3"/>
        <v>2021/22</v>
      </c>
      <c r="BJ7" s="182" t="str">
        <f t="shared" si="3"/>
        <v>2022/23</v>
      </c>
      <c r="BK7" s="182" t="str">
        <f t="shared" si="3"/>
        <v>2023/24</v>
      </c>
      <c r="BL7" s="182" t="str">
        <f t="shared" si="3"/>
        <v>2024/25</v>
      </c>
      <c r="BM7" s="182" t="str">
        <f t="shared" si="3"/>
        <v>2025/26</v>
      </c>
      <c r="BN7" s="182" t="str">
        <f t="shared" si="3"/>
        <v>2026/27</v>
      </c>
      <c r="BO7" s="184" t="str">
        <f t="shared" si="3"/>
        <v>2020/21</v>
      </c>
      <c r="BP7" s="184" t="str">
        <f t="shared" si="3"/>
        <v>2021/22</v>
      </c>
      <c r="BQ7" s="184" t="str">
        <f t="shared" si="4"/>
        <v>2022/23</v>
      </c>
      <c r="BR7" s="184" t="str">
        <f t="shared" si="4"/>
        <v>2023/24</v>
      </c>
      <c r="BS7" s="184" t="str">
        <f t="shared" si="4"/>
        <v>2024/25</v>
      </c>
      <c r="BT7" s="184" t="str">
        <f t="shared" si="4"/>
        <v>2025/26</v>
      </c>
      <c r="BU7" s="184" t="str">
        <f t="shared" si="4"/>
        <v>2026/27</v>
      </c>
      <c r="BV7" s="183" t="str">
        <f t="shared" si="4"/>
        <v>2020/21</v>
      </c>
      <c r="BW7" s="183" t="str">
        <f t="shared" si="4"/>
        <v>2021/22</v>
      </c>
      <c r="BX7" s="183" t="str">
        <f t="shared" si="4"/>
        <v>2022/23</v>
      </c>
      <c r="BY7" s="183" t="str">
        <f t="shared" si="4"/>
        <v>2023/24</v>
      </c>
      <c r="BZ7" s="183" t="str">
        <f t="shared" si="4"/>
        <v>2024/25</v>
      </c>
      <c r="CA7" s="183" t="str">
        <f t="shared" si="5"/>
        <v>2025/26</v>
      </c>
      <c r="CB7" s="183" t="str">
        <f t="shared" si="5"/>
        <v>2026/27</v>
      </c>
      <c r="CC7" s="111" t="str">
        <f t="shared" si="5"/>
        <v>2020/21</v>
      </c>
      <c r="CD7" s="111" t="str">
        <f t="shared" si="5"/>
        <v>2021/22</v>
      </c>
      <c r="CE7" s="111" t="str">
        <f t="shared" si="5"/>
        <v>2022/23</v>
      </c>
      <c r="CF7" s="111" t="str">
        <f t="shared" si="5"/>
        <v>2023/24</v>
      </c>
      <c r="CG7" s="111" t="str">
        <f t="shared" si="5"/>
        <v>2024/25</v>
      </c>
      <c r="CH7" s="111" t="str">
        <f t="shared" si="5"/>
        <v>2025/26</v>
      </c>
      <c r="CI7" s="111" t="str">
        <f t="shared" si="5"/>
        <v>2026/27</v>
      </c>
    </row>
    <row r="8" spans="1:87" x14ac:dyDescent="0.35">
      <c r="A8">
        <v>2</v>
      </c>
      <c r="B8">
        <f>modules!B8</f>
        <v>0</v>
      </c>
      <c r="C8">
        <f>modules!C8</f>
        <v>0</v>
      </c>
      <c r="E8" s="27">
        <f t="shared" ref="E8:E39" si="6">IFERROR(IF($C$1="Yes",HLOOKUP(D$4,LHRS,$A8,FALSE),IF($C8&lt;=E$5,HLOOKUP(D$4,LHRS,$A8,FALSE),0)),0)</f>
        <v>0</v>
      </c>
      <c r="F8" s="27">
        <f t="shared" ref="F8:F39" si="7">IFERROR(IF($C$1="Yes",HLOOKUP(D$4,LHRS,$A8,FALSE),IF($C8&lt;=F$5,HLOOKUP(D$4,LHRS,$A8,FALSE),0)),0)</f>
        <v>0</v>
      </c>
      <c r="G8" s="27">
        <f t="shared" ref="G8:G39" si="8">IFERROR(IF($C$1="Yes",HLOOKUP(D$4,LHRS,$A8,FALSE),IF($C8&lt;=G$5,HLOOKUP(D$4,LHRS,$A8,FALSE),0)),0)</f>
        <v>0</v>
      </c>
      <c r="H8" s="27">
        <f t="shared" ref="H8:H39" si="9">IFERROR(IF($C$1="Yes",HLOOKUP(D$4,LHRS,$A8,FALSE),IF($C8&lt;=H$5,HLOOKUP(D$4,LHRS,$A8,FALSE),0)),0)</f>
        <v>0</v>
      </c>
      <c r="I8" s="27">
        <f t="shared" ref="I8:I39" si="10">IFERROR(IF($C$1="Yes",HLOOKUP(D$4,LHRS,$A8,FALSE),IF($C8&lt;=I$5,HLOOKUP(D$4,LHRS,$A8,FALSE),0)),0)</f>
        <v>0</v>
      </c>
      <c r="J8" s="27">
        <f t="shared" ref="J8:J39" si="11">IFERROR(IF($C$1="Yes",HLOOKUP(D$4,LHRS,$A8,FALSE),IF($C8&lt;=J$5,HLOOKUP(D$4,LHRS,$A8,FALSE),0)),0)</f>
        <v>0</v>
      </c>
      <c r="L8" s="27">
        <f t="shared" ref="L8:L39" si="12">IFERROR(IF($C$1="Yes",HLOOKUP(K$4,LHRS,$A8,FALSE),IF($C8&lt;=L$5,HLOOKUP(K$4,LHRS,$A8,FALSE),0)),0)</f>
        <v>0</v>
      </c>
      <c r="M8" s="27">
        <f t="shared" ref="M8:M39" si="13">IFERROR(IF($C$1="Yes",HLOOKUP(K$4,LHRS,$A8,FALSE),IF($C8&lt;=M$5,HLOOKUP(K$4,LHRS,$A8,FALSE),0)),0)</f>
        <v>0</v>
      </c>
      <c r="N8" s="27">
        <f t="shared" ref="N8:N39" si="14">IFERROR(IF($C$1="Yes",HLOOKUP(K$4,LHRS,$A8,FALSE),IF($C8&lt;=N$5,HLOOKUP(K$4,LHRS,$A8,FALSE),0)),0)</f>
        <v>0</v>
      </c>
      <c r="O8" s="27">
        <f t="shared" ref="O8:O39" si="15">IFERROR(IF($C$1="Yes",HLOOKUP(K$4,LHRS,$A8,FALSE),IF($C8&lt;=O$5,HLOOKUP(K$4,LHRS,$A8,FALSE),0)),0)</f>
        <v>0</v>
      </c>
      <c r="P8" s="27">
        <f t="shared" ref="P8:P39" si="16">IFERROR(IF($C$1="Yes",HLOOKUP(K$4,LHRS,$A8,FALSE),IF($C8&lt;=P$5,HLOOKUP(K$4,LHRS,$A8,FALSE),0)),0)</f>
        <v>0</v>
      </c>
      <c r="Q8" s="27">
        <f t="shared" ref="Q8:Q39" si="17">IFERROR(IF($C$1="Yes",HLOOKUP(K$4,LHRS,$A8,FALSE),IF($C8&lt;=Q$5,HLOOKUP(K$4,LHRS,$A8,FALSE),0)),0)</f>
        <v>0</v>
      </c>
      <c r="S8" s="27">
        <f t="shared" ref="S8:S39" si="18">IFERROR(IF($C$1="Yes",HLOOKUP(R$4,LHRS,$A8,FALSE),IF($C8&lt;=S$5,HLOOKUP(R$4,LHRS,$A8,FALSE),0)),0)</f>
        <v>0</v>
      </c>
      <c r="T8" s="27">
        <f t="shared" ref="T8:T39" si="19">IFERROR(IF($C$1="Yes",HLOOKUP(R$4,LHRS,$A8,FALSE),IF($C8&lt;=T$5,HLOOKUP(R$4,LHRS,$A8,FALSE),0)),0)</f>
        <v>0</v>
      </c>
      <c r="U8" s="27">
        <f t="shared" ref="U8:U39" si="20">IFERROR(IF($C$1="Yes",HLOOKUP(R$4,LHRS,$A8,FALSE),IF($C8&lt;=U$5,HLOOKUP(R$4,LHRS,$A8,FALSE),0)),0)</f>
        <v>0</v>
      </c>
      <c r="V8" s="27">
        <f t="shared" ref="V8:V39" si="21">IFERROR(IF($C$1="Yes",HLOOKUP(R$4,LHRS,$A8,FALSE),IF($C8&lt;=V$5,HLOOKUP(R$4,LHRS,$A8,FALSE),0)),0)</f>
        <v>0</v>
      </c>
      <c r="W8" s="27">
        <f t="shared" ref="W8:W39" si="22">IFERROR(IF($C$1="Yes",HLOOKUP(R$4,LHRS,$A8,FALSE),IF($C8&lt;=W$5,HLOOKUP(R$4,LHRS,$A8,FALSE),0)),0)</f>
        <v>0</v>
      </c>
      <c r="X8" s="27">
        <f t="shared" ref="X8:X39" si="23">IFERROR(IF($C$1="Yes",HLOOKUP(R$4,LHRS,$A8,FALSE),IF($C8&lt;=X$5,HLOOKUP(R$4,LHRS,$A8,FALSE),0)),0)</f>
        <v>0</v>
      </c>
      <c r="Z8" s="27">
        <f t="shared" ref="Z8:Z39" si="24">IFERROR(IF($C$1="Yes",HLOOKUP(Y$4,LHRS,$A8,FALSE),IF($C8&lt;=Z$5,HLOOKUP(Y$4,LHRS,$A8,FALSE),0)),0)</f>
        <v>0</v>
      </c>
      <c r="AA8" s="27">
        <f t="shared" ref="AA8:AA39" si="25">IFERROR(IF($C$1="Yes",HLOOKUP(Y$4,LHRS,$A8,FALSE),IF($C8&lt;=AA$5,HLOOKUP(Y$4,LHRS,$A8,FALSE),0)),0)</f>
        <v>0</v>
      </c>
      <c r="AB8" s="27">
        <f t="shared" ref="AB8:AB39" si="26">IFERROR(IF($C$1="Yes",HLOOKUP(Y$4,LHRS,$A8,FALSE),IF($C8&lt;=AB$5,HLOOKUP(Y$4,LHRS,$A8,FALSE),0)),0)</f>
        <v>0</v>
      </c>
      <c r="AC8" s="27">
        <f t="shared" ref="AC8:AC39" si="27">IFERROR(IF($C$1="Yes",HLOOKUP(Y$4,LHRS,$A8,FALSE),IF($C8&lt;=AC$5,HLOOKUP(Y$4,LHRS,$A8,FALSE),0)),0)</f>
        <v>0</v>
      </c>
      <c r="AD8" s="27">
        <f t="shared" ref="AD8:AD39" si="28">IFERROR(IF($C$1="Yes",HLOOKUP(Y$4,LHRS,$A8,FALSE),IF($C8&lt;=AD$5,HLOOKUP(Y$4,LHRS,$A8,FALSE),0)),0)</f>
        <v>0</v>
      </c>
      <c r="AE8" s="27">
        <f t="shared" ref="AE8:AE39" si="29">IFERROR(IF($C$1="Yes",HLOOKUP(Y$4,LHRS,$A8,FALSE),IF($C8&lt;=AE$5,HLOOKUP(Y$4,LHRS,$A8,FALSE),0)),0)</f>
        <v>0</v>
      </c>
      <c r="AG8" s="27">
        <f t="shared" ref="AG8:AG39" si="30">IFERROR(IF($C$1="Yes",HLOOKUP(AF$4,LHRS,$A8,FALSE),IF($C8&lt;=AG$5,HLOOKUP(AF$4,LHRS,$A8,FALSE),0)),0)</f>
        <v>0</v>
      </c>
      <c r="AH8" s="27">
        <f t="shared" ref="AH8:AH39" si="31">IFERROR(IF($C$1="Yes",HLOOKUP(AF$4,LHRS,$A8,FALSE),IF($C8&lt;=AH$5,HLOOKUP(AF$4,LHRS,$A8,FALSE),0)),0)</f>
        <v>0</v>
      </c>
      <c r="AI8" s="27">
        <f t="shared" ref="AI8:AI39" si="32">IFERROR(IF($C$1="Yes",HLOOKUP(AF$4,LHRS,$A8,FALSE),IF($C8&lt;=AI$5,HLOOKUP(AF$4,LHRS,$A8,FALSE),0)),0)</f>
        <v>0</v>
      </c>
      <c r="AJ8" s="27">
        <f t="shared" ref="AJ8:AJ39" si="33">IFERROR(IF($C$1="Yes",HLOOKUP(AF$4,LHRS,$A8,FALSE),IF($C8&lt;=AJ$5,HLOOKUP(AF$4,LHRS,$A8,FALSE),0)),0)</f>
        <v>0</v>
      </c>
      <c r="AK8" s="27">
        <f t="shared" ref="AK8:AK39" si="34">IFERROR(IF($C$1="Yes",HLOOKUP(AF$4,LHRS,$A8,FALSE),IF($C8&lt;=AK$5,HLOOKUP(AF$4,LHRS,$A8,FALSE),0)),0)</f>
        <v>0</v>
      </c>
      <c r="AL8" s="27">
        <f t="shared" ref="AL8:AL39" si="35">IFERROR(IF($C$1="Yes",HLOOKUP(AF$4,LHRS,$A8,FALSE),IF($C8&lt;=AL$5,HLOOKUP(AF$4,LHRS,$A8,FALSE),0)),0)</f>
        <v>0</v>
      </c>
      <c r="AN8" s="27">
        <f t="shared" ref="AN8:AN39" si="36">IFERROR(IF($C$1="Yes",HLOOKUP(AM$4,LHRS,$A8,FALSE),IF($C8&lt;=AN$5,HLOOKUP(AM$4,LHRS,$A8,FALSE),0)),0)</f>
        <v>0</v>
      </c>
      <c r="AO8" s="27">
        <f t="shared" ref="AO8:AO39" si="37">IFERROR(IF($C$1="Yes",HLOOKUP(AM$4,LHRS,$A8,FALSE),IF($C8&lt;=AO$5,HLOOKUP(AM$4,LHRS,$A8,FALSE),0)),0)</f>
        <v>0</v>
      </c>
      <c r="AP8" s="27">
        <f t="shared" ref="AP8:AP39" si="38">IFERROR(IF($C$1="Yes",HLOOKUP(AM$4,LHRS,$A8,FALSE),IF($C8&lt;=AP$5,HLOOKUP(AM$4,LHRS,$A8,FALSE),0)),0)</f>
        <v>0</v>
      </c>
      <c r="AQ8" s="27">
        <f t="shared" ref="AQ8:AQ39" si="39">IFERROR(IF($C$1="Yes",HLOOKUP(AM$4,LHRS,$A8,FALSE),IF($C8&lt;=AQ$5,HLOOKUP(AM$4,LHRS,$A8,FALSE),0)),0)</f>
        <v>0</v>
      </c>
      <c r="AR8" s="27">
        <f t="shared" ref="AR8:AR39" si="40">IFERROR(IF($C$1="Yes",HLOOKUP(AM$4,LHRS,$A8,FALSE),IF($C8&lt;=AR$5,HLOOKUP(AM$4,LHRS,$A8,FALSE),0)),0)</f>
        <v>0</v>
      </c>
      <c r="AS8" s="27">
        <f t="shared" ref="AS8:AS39" si="41">IFERROR(IF($C$1="Yes",HLOOKUP(AM$4,LHRS,$A8,FALSE),IF($C8&lt;=AS$5,HLOOKUP(AM$4,LHRS,$A8,FALSE),0)),0)</f>
        <v>0</v>
      </c>
      <c r="AT8" s="31"/>
      <c r="AU8" s="31">
        <f t="shared" ref="AU8:AU39" si="42">IFERROR(IF($C$1="Yes",HLOOKUP(AT$4,LCOST,$A8,FALSE),IF($C8&lt;=AU$5,HLOOKUP(AT$4,LCOST,$A8,FALSE),0)),0)</f>
        <v>0</v>
      </c>
      <c r="AV8" s="31">
        <f t="shared" ref="AV8:AV39" si="43">IFERROR(IF($C$1="Yes",HLOOKUP(AT$4,LCOST,$A8,FALSE),IF($C8&lt;=AV$5,HLOOKUP(AT$4,LCOST,$A8,FALSE),0)),0)</f>
        <v>0</v>
      </c>
      <c r="AW8" s="31">
        <f t="shared" ref="AW8:AW39" si="44">IFERROR(IF($C$1="Yes",HLOOKUP(AT$4,LCOST,$A8,FALSE),IF($C8&lt;=AW$5,HLOOKUP(AT$4,LCOST,$A8,FALSE),0)),0)</f>
        <v>0</v>
      </c>
      <c r="AX8" s="31">
        <f t="shared" ref="AX8:AX39" si="45">IFERROR(IF($C$1="Yes",HLOOKUP(AT$4,LCOST,$A8,FALSE),IF($C8&lt;=AX$5,HLOOKUP(AT$4,LCOST,$A8,FALSE),0)),0)</f>
        <v>0</v>
      </c>
      <c r="AY8" s="31">
        <f t="shared" ref="AY8:AY39" si="46">IFERROR(IF($C$1="Yes",HLOOKUP(AT$4,LCOST,$A8,FALSE),IF($C8&lt;=AY$5,HLOOKUP(AT$4,LCOST,$A8,FALSE),0)),0)</f>
        <v>0</v>
      </c>
      <c r="AZ8" s="31">
        <f t="shared" ref="AZ8:AZ39" si="47">IFERROR(IF($C$1="Yes",HLOOKUP(AT$4,LCOST,$A8,FALSE),IF($C8&lt;=AZ$5,HLOOKUP(AT$4,LCOST,$A8,FALSE),0)),0)</f>
        <v>0</v>
      </c>
      <c r="BA8" s="31"/>
      <c r="BB8" s="31">
        <f t="shared" ref="BB8:BB39" si="48">IFERROR(IF($C$1="Yes",HLOOKUP(BA$4,LCOST,$A8,FALSE),IF($C8&lt;=BB$5,HLOOKUP(BA$4,LCOST,$A8,FALSE),0)),0)</f>
        <v>0</v>
      </c>
      <c r="BC8" s="31">
        <f t="shared" ref="BC8:BC39" si="49">IFERROR(IF($C$1="Yes",HLOOKUP(BA$4,LCOST,$A8,FALSE),IF($C8&lt;=BC$5,HLOOKUP(BA$4,LCOST,$A8,FALSE),0)),0)</f>
        <v>0</v>
      </c>
      <c r="BD8" s="31">
        <f t="shared" ref="BD8:BD39" si="50">IFERROR(IF($C$1="Yes",HLOOKUP(BA$4,LCOST,$A8,FALSE),IF($C8&lt;=BD$5,HLOOKUP(BA$4,LCOST,$A8,FALSE),0)),0)</f>
        <v>0</v>
      </c>
      <c r="BE8" s="31">
        <f t="shared" ref="BE8:BE39" si="51">IFERROR(IF($C$1="Yes",HLOOKUP(BA$4,LCOST,$A8,FALSE),IF($C8&lt;=BE$5,HLOOKUP(BA$4,LCOST,$A8,FALSE),0)),0)</f>
        <v>0</v>
      </c>
      <c r="BF8" s="31">
        <f t="shared" ref="BF8:BF39" si="52">IFERROR(IF($C$1="Yes",HLOOKUP(BA$4,LCOST,$A8,FALSE),IF($C8&lt;=BF$5,HLOOKUP(BA$4,LCOST,$A8,FALSE),0)),0)</f>
        <v>0</v>
      </c>
      <c r="BG8" s="31">
        <f t="shared" ref="BG8:BG39" si="53">IFERROR(IF($C$1="Yes",HLOOKUP(BA$4,LCOST,$A8,FALSE),IF($C8&lt;=BG$5,HLOOKUP(BA$4,LCOST,$A8,FALSE),0)),0)</f>
        <v>0</v>
      </c>
      <c r="BH8" s="31"/>
      <c r="BI8" s="31">
        <f t="shared" ref="BI8:BI39" si="54">IFERROR(IF($C$1="Yes",HLOOKUP(BH$4,LCOST,$A8,FALSE),IF($C8&lt;=BI$5,HLOOKUP(BH$4,LCOST,$A8,FALSE),0)),0)</f>
        <v>0</v>
      </c>
      <c r="BJ8" s="31">
        <f t="shared" ref="BJ8:BJ39" si="55">IFERROR(IF($C$1="Yes",HLOOKUP(BH$4,LCOST,$A8,FALSE),IF($C8&lt;=BJ$5,HLOOKUP(BH$4,LCOST,$A8,FALSE),0)),0)</f>
        <v>0</v>
      </c>
      <c r="BK8" s="31">
        <f t="shared" ref="BK8:BK39" si="56">IFERROR(IF($C$1="Yes",HLOOKUP(BH$4,LCOST,$A8,FALSE),IF($C8&lt;=BK$5,HLOOKUP(BH$4,LCOST,$A8,FALSE),0)),0)</f>
        <v>0</v>
      </c>
      <c r="BL8" s="31">
        <f t="shared" ref="BL8:BL39" si="57">IFERROR(IF($C$1="Yes",HLOOKUP(BH$4,LCOST,$A8,FALSE),IF($C8&lt;=BL$5,HLOOKUP(BH$4,LCOST,$A8,FALSE),0)),0)</f>
        <v>0</v>
      </c>
      <c r="BM8" s="31">
        <f t="shared" ref="BM8:BM39" si="58">IFERROR(IF($C$1="Yes",HLOOKUP(BH$4,LCOST,$A8,FALSE),IF($C8&lt;=BM$5,HLOOKUP(BH$4,LCOST,$A8,FALSE),0)),0)</f>
        <v>0</v>
      </c>
      <c r="BN8" s="31">
        <f t="shared" ref="BN8:BN39" si="59">IFERROR(IF($C$1="Yes",HLOOKUP(BH$4,LCOST,$A8,FALSE),IF($C8&lt;=BN$5,HLOOKUP(BH$4,LCOST,$A8,FALSE),0)),0)</f>
        <v>0</v>
      </c>
      <c r="BO8" s="31"/>
      <c r="BP8" s="31">
        <f t="shared" ref="BP8:BP39" si="60">IFERROR(IF($C$1="Yes",HLOOKUP(BO$4,LCOST,$A8,FALSE),IF($C8&lt;=BP$5,HLOOKUP(BO$4,LCOST,$A8,FALSE),0)),0)</f>
        <v>0</v>
      </c>
      <c r="BQ8" s="31">
        <f t="shared" ref="BQ8:BQ39" si="61">IFERROR(IF($C$1="Yes",HLOOKUP(BO$4,LCOST,$A8,FALSE),IF($C8&lt;=BQ$5,HLOOKUP(BO$4,LCOST,$A8,FALSE),0)),0)</f>
        <v>0</v>
      </c>
      <c r="BR8" s="31">
        <f t="shared" ref="BR8:BR39" si="62">IFERROR(IF($C$1="Yes",HLOOKUP(BO$4,LCOST,$A8,FALSE),IF($C8&lt;=BR$5,HLOOKUP(BO$4,LCOST,$A8,FALSE),0)),0)</f>
        <v>0</v>
      </c>
      <c r="BS8" s="31">
        <f t="shared" ref="BS8:BS39" si="63">IFERROR(IF($C$1="Yes",HLOOKUP(BO$4,LCOST,$A8,FALSE),IF($C8&lt;=BS$5,HLOOKUP(BO$4,LCOST,$A8,FALSE),0)),0)</f>
        <v>0</v>
      </c>
      <c r="BT8" s="31">
        <f t="shared" ref="BT8:BT39" si="64">IFERROR(IF($C$1="Yes",HLOOKUP(BO$4,LCOST,$A8,FALSE),IF($C8&lt;=BT$5,HLOOKUP(BO$4,LCOST,$A8,FALSE),0)),0)</f>
        <v>0</v>
      </c>
      <c r="BU8" s="31">
        <f t="shared" ref="BU8:BU39" si="65">IFERROR(IF($C$1="Yes",HLOOKUP(BO$4,LCOST,$A8,FALSE),IF($C8&lt;=BU$5,HLOOKUP(BO$4,LCOST,$A8,FALSE),0)),0)</f>
        <v>0</v>
      </c>
      <c r="BV8" s="31"/>
      <c r="BW8" s="31">
        <f t="shared" ref="BW8:BW39" si="66">IFERROR(IF($C$1="Yes",HLOOKUP(BV$4,LCOST,$A8,FALSE),IF($C8&lt;=BW$5,HLOOKUP(BV$4,LCOST,$A8,FALSE),0)),0)</f>
        <v>0</v>
      </c>
      <c r="BX8" s="31">
        <f t="shared" ref="BX8:BX39" si="67">IFERROR(IF($C$1="Yes",HLOOKUP(BV$4,LCOST,$A8,FALSE),IF($C8&lt;=BX$5,HLOOKUP(BV$4,LCOST,$A8,FALSE),0)),0)</f>
        <v>0</v>
      </c>
      <c r="BY8" s="31">
        <f t="shared" ref="BY8:BY39" si="68">IFERROR(IF($C$1="Yes",HLOOKUP(BV$4,LCOST,$A8,FALSE),IF($C8&lt;=BY$5,HLOOKUP(BV$4,LCOST,$A8,FALSE),0)),0)</f>
        <v>0</v>
      </c>
      <c r="BZ8" s="31">
        <f t="shared" ref="BZ8:BZ39" si="69">IFERROR(IF($C$1="Yes",HLOOKUP(BV$4,LCOST,$A8,FALSE),IF($C8&lt;=BZ$5,HLOOKUP(BV$4,LCOST,$A8,FALSE),0)),0)</f>
        <v>0</v>
      </c>
      <c r="CA8" s="31">
        <f t="shared" ref="CA8:CA39" si="70">IFERROR(IF($C$1="Yes",HLOOKUP(BV$4,LCOST,$A8,FALSE),IF($C8&lt;=CA$5,HLOOKUP(BV$4,LCOST,$A8,FALSE),0)),0)</f>
        <v>0</v>
      </c>
      <c r="CB8" s="31">
        <f t="shared" ref="CB8:CB39" si="71">IFERROR(IF($C$1="Yes",HLOOKUP(BV$4,LCOST,$A8,FALSE),IF($C8&lt;=CB$5,HLOOKUP(BV$4,LCOST,$A8,FALSE),0)),0)</f>
        <v>0</v>
      </c>
      <c r="CC8" s="31"/>
      <c r="CD8" s="31">
        <f t="shared" ref="CD8:CD39" si="72">IFERROR(IF($C$1="Yes",HLOOKUP(CC$4,LCOST,$A8,FALSE),IF($C8&lt;=CD$5,HLOOKUP(CC$4,LCOST,$A8,FALSE),0)),0)</f>
        <v>0</v>
      </c>
      <c r="CE8" s="31">
        <f t="shared" ref="CE8:CE39" si="73">IFERROR(IF($C$1="Yes",HLOOKUP(CC$4,LCOST,$A8,FALSE),IF($C8&lt;=CE$5,HLOOKUP(CC$4,LCOST,$A8,FALSE),0)),0)</f>
        <v>0</v>
      </c>
      <c r="CF8" s="31">
        <f t="shared" ref="CF8:CF39" si="74">IFERROR(IF($C$1="Yes",HLOOKUP(CC$4,LCOST,$A8,FALSE),IF($C8&lt;=CF$5,HLOOKUP(CC$4,LCOST,$A8,FALSE),0)),0)</f>
        <v>0</v>
      </c>
      <c r="CG8" s="31">
        <f t="shared" ref="CG8:CG39" si="75">IFERROR(IF($C$1="Yes",HLOOKUP(CC$4,LCOST,$A8,FALSE),IF($C8&lt;=CG$5,HLOOKUP(CC$4,LCOST,$A8,FALSE),0)),0)</f>
        <v>0</v>
      </c>
      <c r="CH8" s="31">
        <f t="shared" ref="CH8:CH39" si="76">IFERROR(IF($C$1="Yes",HLOOKUP(CC$4,LCOST,$A8,FALSE),IF($C8&lt;=CH$5,HLOOKUP(CC$4,LCOST,$A8,FALSE),0)),0)</f>
        <v>0</v>
      </c>
      <c r="CI8" s="31">
        <f t="shared" ref="CI8:CI39" si="77">IFERROR(IF($C$1="Yes",HLOOKUP(CC$4,LCOST,$A8,FALSE),IF($C8&lt;=CI$5,HLOOKUP(CC$4,LCOST,$A8,FALSE),0)),0)</f>
        <v>0</v>
      </c>
    </row>
    <row r="9" spans="1:87" x14ac:dyDescent="0.35">
      <c r="A9">
        <v>3</v>
      </c>
      <c r="B9">
        <f>modules!B9</f>
        <v>0</v>
      </c>
      <c r="C9">
        <f>modules!C9</f>
        <v>0</v>
      </c>
      <c r="E9" s="27">
        <f t="shared" si="6"/>
        <v>0</v>
      </c>
      <c r="F9" s="27">
        <f t="shared" si="7"/>
        <v>0</v>
      </c>
      <c r="G9" s="27">
        <f t="shared" si="8"/>
        <v>0</v>
      </c>
      <c r="H9" s="27">
        <f t="shared" si="9"/>
        <v>0</v>
      </c>
      <c r="I9" s="27">
        <f t="shared" si="10"/>
        <v>0</v>
      </c>
      <c r="J9" s="27">
        <f t="shared" si="11"/>
        <v>0</v>
      </c>
      <c r="L9" s="27">
        <f t="shared" si="12"/>
        <v>0</v>
      </c>
      <c r="M9" s="27">
        <f t="shared" si="13"/>
        <v>0</v>
      </c>
      <c r="N9" s="27">
        <f t="shared" si="14"/>
        <v>0</v>
      </c>
      <c r="O9" s="27">
        <f t="shared" si="15"/>
        <v>0</v>
      </c>
      <c r="P9" s="27">
        <f t="shared" si="16"/>
        <v>0</v>
      </c>
      <c r="Q9" s="27">
        <f t="shared" si="17"/>
        <v>0</v>
      </c>
      <c r="S9" s="27">
        <f t="shared" si="18"/>
        <v>0</v>
      </c>
      <c r="T9" s="27">
        <f t="shared" si="19"/>
        <v>0</v>
      </c>
      <c r="U9" s="27">
        <f t="shared" si="20"/>
        <v>0</v>
      </c>
      <c r="V9" s="27">
        <f t="shared" si="21"/>
        <v>0</v>
      </c>
      <c r="W9" s="27">
        <f t="shared" si="22"/>
        <v>0</v>
      </c>
      <c r="X9" s="27">
        <f t="shared" si="23"/>
        <v>0</v>
      </c>
      <c r="Z9" s="27">
        <f t="shared" si="24"/>
        <v>0</v>
      </c>
      <c r="AA9" s="27">
        <f t="shared" si="25"/>
        <v>0</v>
      </c>
      <c r="AB9" s="27">
        <f t="shared" si="26"/>
        <v>0</v>
      </c>
      <c r="AC9" s="27">
        <f t="shared" si="27"/>
        <v>0</v>
      </c>
      <c r="AD9" s="27">
        <f t="shared" si="28"/>
        <v>0</v>
      </c>
      <c r="AE9" s="27">
        <f t="shared" si="29"/>
        <v>0</v>
      </c>
      <c r="AG9" s="27">
        <f t="shared" si="30"/>
        <v>0</v>
      </c>
      <c r="AH9" s="27">
        <f t="shared" si="31"/>
        <v>0</v>
      </c>
      <c r="AI9" s="27">
        <f t="shared" si="32"/>
        <v>0</v>
      </c>
      <c r="AJ9" s="27">
        <f t="shared" si="33"/>
        <v>0</v>
      </c>
      <c r="AK9" s="27">
        <f t="shared" si="34"/>
        <v>0</v>
      </c>
      <c r="AL9" s="27">
        <f t="shared" si="35"/>
        <v>0</v>
      </c>
      <c r="AN9" s="27">
        <f t="shared" si="36"/>
        <v>0</v>
      </c>
      <c r="AO9" s="27">
        <f t="shared" si="37"/>
        <v>0</v>
      </c>
      <c r="AP9" s="27">
        <f t="shared" si="38"/>
        <v>0</v>
      </c>
      <c r="AQ9" s="27">
        <f t="shared" si="39"/>
        <v>0</v>
      </c>
      <c r="AR9" s="27">
        <f t="shared" si="40"/>
        <v>0</v>
      </c>
      <c r="AS9" s="27">
        <f t="shared" si="41"/>
        <v>0</v>
      </c>
      <c r="AT9" s="31"/>
      <c r="AU9" s="31">
        <f t="shared" si="42"/>
        <v>0</v>
      </c>
      <c r="AV9" s="31">
        <f t="shared" si="43"/>
        <v>0</v>
      </c>
      <c r="AW9" s="31">
        <f t="shared" si="44"/>
        <v>0</v>
      </c>
      <c r="AX9" s="31">
        <f t="shared" si="45"/>
        <v>0</v>
      </c>
      <c r="AY9" s="31">
        <f t="shared" si="46"/>
        <v>0</v>
      </c>
      <c r="AZ9" s="31">
        <f t="shared" si="47"/>
        <v>0</v>
      </c>
      <c r="BA9" s="31"/>
      <c r="BB9" s="31">
        <f t="shared" si="48"/>
        <v>0</v>
      </c>
      <c r="BC9" s="31">
        <f t="shared" si="49"/>
        <v>0</v>
      </c>
      <c r="BD9" s="31">
        <f t="shared" si="50"/>
        <v>0</v>
      </c>
      <c r="BE9" s="31">
        <f t="shared" si="51"/>
        <v>0</v>
      </c>
      <c r="BF9" s="31">
        <f t="shared" si="52"/>
        <v>0</v>
      </c>
      <c r="BG9" s="31">
        <f t="shared" si="53"/>
        <v>0</v>
      </c>
      <c r="BH9" s="31"/>
      <c r="BI9" s="31">
        <f t="shared" si="54"/>
        <v>0</v>
      </c>
      <c r="BJ9" s="31">
        <f t="shared" si="55"/>
        <v>0</v>
      </c>
      <c r="BK9" s="31">
        <f t="shared" si="56"/>
        <v>0</v>
      </c>
      <c r="BL9" s="31">
        <f t="shared" si="57"/>
        <v>0</v>
      </c>
      <c r="BM9" s="31">
        <f t="shared" si="58"/>
        <v>0</v>
      </c>
      <c r="BN9" s="31">
        <f t="shared" si="59"/>
        <v>0</v>
      </c>
      <c r="BO9" s="31"/>
      <c r="BP9" s="31">
        <f t="shared" si="60"/>
        <v>0</v>
      </c>
      <c r="BQ9" s="31">
        <f t="shared" si="61"/>
        <v>0</v>
      </c>
      <c r="BR9" s="31">
        <f t="shared" si="62"/>
        <v>0</v>
      </c>
      <c r="BS9" s="31">
        <f t="shared" si="63"/>
        <v>0</v>
      </c>
      <c r="BT9" s="31">
        <f t="shared" si="64"/>
        <v>0</v>
      </c>
      <c r="BU9" s="31">
        <f t="shared" si="65"/>
        <v>0</v>
      </c>
      <c r="BV9" s="31"/>
      <c r="BW9" s="31">
        <f t="shared" si="66"/>
        <v>0</v>
      </c>
      <c r="BX9" s="31">
        <f t="shared" si="67"/>
        <v>0</v>
      </c>
      <c r="BY9" s="31">
        <f t="shared" si="68"/>
        <v>0</v>
      </c>
      <c r="BZ9" s="31">
        <f t="shared" si="69"/>
        <v>0</v>
      </c>
      <c r="CA9" s="31">
        <f t="shared" si="70"/>
        <v>0</v>
      </c>
      <c r="CB9" s="31">
        <f t="shared" si="71"/>
        <v>0</v>
      </c>
      <c r="CC9" s="31"/>
      <c r="CD9" s="31">
        <f t="shared" si="72"/>
        <v>0</v>
      </c>
      <c r="CE9" s="31">
        <f t="shared" si="73"/>
        <v>0</v>
      </c>
      <c r="CF9" s="31">
        <f t="shared" si="74"/>
        <v>0</v>
      </c>
      <c r="CG9" s="31">
        <f t="shared" si="75"/>
        <v>0</v>
      </c>
      <c r="CH9" s="31">
        <f t="shared" si="76"/>
        <v>0</v>
      </c>
      <c r="CI9" s="31">
        <f t="shared" si="77"/>
        <v>0</v>
      </c>
    </row>
    <row r="10" spans="1:87" x14ac:dyDescent="0.35">
      <c r="A10">
        <v>4</v>
      </c>
      <c r="B10">
        <f>modules!B10</f>
        <v>0</v>
      </c>
      <c r="C10">
        <f>modules!C10</f>
        <v>0</v>
      </c>
      <c r="E10" s="27">
        <f t="shared" si="6"/>
        <v>0</v>
      </c>
      <c r="F10" s="27">
        <f t="shared" si="7"/>
        <v>0</v>
      </c>
      <c r="G10" s="27">
        <f t="shared" si="8"/>
        <v>0</v>
      </c>
      <c r="H10" s="27">
        <f t="shared" si="9"/>
        <v>0</v>
      </c>
      <c r="I10" s="27">
        <f t="shared" si="10"/>
        <v>0</v>
      </c>
      <c r="J10" s="27">
        <f t="shared" si="11"/>
        <v>0</v>
      </c>
      <c r="L10" s="27">
        <f t="shared" si="12"/>
        <v>0</v>
      </c>
      <c r="M10" s="27">
        <f t="shared" si="13"/>
        <v>0</v>
      </c>
      <c r="N10" s="27">
        <f t="shared" si="14"/>
        <v>0</v>
      </c>
      <c r="O10" s="27">
        <f t="shared" si="15"/>
        <v>0</v>
      </c>
      <c r="P10" s="27">
        <f t="shared" si="16"/>
        <v>0</v>
      </c>
      <c r="Q10" s="27">
        <f t="shared" si="17"/>
        <v>0</v>
      </c>
      <c r="S10" s="27">
        <f t="shared" si="18"/>
        <v>0</v>
      </c>
      <c r="T10" s="27">
        <f t="shared" si="19"/>
        <v>0</v>
      </c>
      <c r="U10" s="27">
        <f t="shared" si="20"/>
        <v>0</v>
      </c>
      <c r="V10" s="27">
        <f t="shared" si="21"/>
        <v>0</v>
      </c>
      <c r="W10" s="27">
        <f t="shared" si="22"/>
        <v>0</v>
      </c>
      <c r="X10" s="27">
        <f t="shared" si="23"/>
        <v>0</v>
      </c>
      <c r="Z10" s="27">
        <f t="shared" si="24"/>
        <v>0</v>
      </c>
      <c r="AA10" s="27">
        <f t="shared" si="25"/>
        <v>0</v>
      </c>
      <c r="AB10" s="27">
        <f t="shared" si="26"/>
        <v>0</v>
      </c>
      <c r="AC10" s="27">
        <f t="shared" si="27"/>
        <v>0</v>
      </c>
      <c r="AD10" s="27">
        <f t="shared" si="28"/>
        <v>0</v>
      </c>
      <c r="AE10" s="27">
        <f t="shared" si="29"/>
        <v>0</v>
      </c>
      <c r="AG10" s="27">
        <f t="shared" si="30"/>
        <v>0</v>
      </c>
      <c r="AH10" s="27">
        <f t="shared" si="31"/>
        <v>0</v>
      </c>
      <c r="AI10" s="27">
        <f t="shared" si="32"/>
        <v>0</v>
      </c>
      <c r="AJ10" s="27">
        <f t="shared" si="33"/>
        <v>0</v>
      </c>
      <c r="AK10" s="27">
        <f t="shared" si="34"/>
        <v>0</v>
      </c>
      <c r="AL10" s="27">
        <f t="shared" si="35"/>
        <v>0</v>
      </c>
      <c r="AN10" s="27">
        <f t="shared" si="36"/>
        <v>0</v>
      </c>
      <c r="AO10" s="27">
        <f t="shared" si="37"/>
        <v>0</v>
      </c>
      <c r="AP10" s="27">
        <f t="shared" si="38"/>
        <v>0</v>
      </c>
      <c r="AQ10" s="27">
        <f t="shared" si="39"/>
        <v>0</v>
      </c>
      <c r="AR10" s="27">
        <f t="shared" si="40"/>
        <v>0</v>
      </c>
      <c r="AS10" s="27">
        <f t="shared" si="41"/>
        <v>0</v>
      </c>
      <c r="AT10" s="31"/>
      <c r="AU10" s="31">
        <f t="shared" si="42"/>
        <v>0</v>
      </c>
      <c r="AV10" s="31">
        <f t="shared" si="43"/>
        <v>0</v>
      </c>
      <c r="AW10" s="31">
        <f t="shared" si="44"/>
        <v>0</v>
      </c>
      <c r="AX10" s="31">
        <f t="shared" si="45"/>
        <v>0</v>
      </c>
      <c r="AY10" s="31">
        <f t="shared" si="46"/>
        <v>0</v>
      </c>
      <c r="AZ10" s="31">
        <f t="shared" si="47"/>
        <v>0</v>
      </c>
      <c r="BA10" s="31"/>
      <c r="BB10" s="31">
        <f t="shared" si="48"/>
        <v>0</v>
      </c>
      <c r="BC10" s="31">
        <f t="shared" si="49"/>
        <v>0</v>
      </c>
      <c r="BD10" s="31">
        <f t="shared" si="50"/>
        <v>0</v>
      </c>
      <c r="BE10" s="31">
        <f t="shared" si="51"/>
        <v>0</v>
      </c>
      <c r="BF10" s="31">
        <f t="shared" si="52"/>
        <v>0</v>
      </c>
      <c r="BG10" s="31">
        <f t="shared" si="53"/>
        <v>0</v>
      </c>
      <c r="BH10" s="31"/>
      <c r="BI10" s="31">
        <f t="shared" si="54"/>
        <v>0</v>
      </c>
      <c r="BJ10" s="31">
        <f t="shared" si="55"/>
        <v>0</v>
      </c>
      <c r="BK10" s="31">
        <f t="shared" si="56"/>
        <v>0</v>
      </c>
      <c r="BL10" s="31">
        <f t="shared" si="57"/>
        <v>0</v>
      </c>
      <c r="BM10" s="31">
        <f t="shared" si="58"/>
        <v>0</v>
      </c>
      <c r="BN10" s="31">
        <f t="shared" si="59"/>
        <v>0</v>
      </c>
      <c r="BO10" s="31"/>
      <c r="BP10" s="31">
        <f t="shared" si="60"/>
        <v>0</v>
      </c>
      <c r="BQ10" s="31">
        <f t="shared" si="61"/>
        <v>0</v>
      </c>
      <c r="BR10" s="31">
        <f t="shared" si="62"/>
        <v>0</v>
      </c>
      <c r="BS10" s="31">
        <f t="shared" si="63"/>
        <v>0</v>
      </c>
      <c r="BT10" s="31">
        <f t="shared" si="64"/>
        <v>0</v>
      </c>
      <c r="BU10" s="31">
        <f t="shared" si="65"/>
        <v>0</v>
      </c>
      <c r="BV10" s="31"/>
      <c r="BW10" s="31">
        <f t="shared" si="66"/>
        <v>0</v>
      </c>
      <c r="BX10" s="31">
        <f t="shared" si="67"/>
        <v>0</v>
      </c>
      <c r="BY10" s="31">
        <f t="shared" si="68"/>
        <v>0</v>
      </c>
      <c r="BZ10" s="31">
        <f t="shared" si="69"/>
        <v>0</v>
      </c>
      <c r="CA10" s="31">
        <f t="shared" si="70"/>
        <v>0</v>
      </c>
      <c r="CB10" s="31">
        <f t="shared" si="71"/>
        <v>0</v>
      </c>
      <c r="CC10" s="31"/>
      <c r="CD10" s="31">
        <f t="shared" si="72"/>
        <v>0</v>
      </c>
      <c r="CE10" s="31">
        <f t="shared" si="73"/>
        <v>0</v>
      </c>
      <c r="CF10" s="31">
        <f t="shared" si="74"/>
        <v>0</v>
      </c>
      <c r="CG10" s="31">
        <f t="shared" si="75"/>
        <v>0</v>
      </c>
      <c r="CH10" s="31">
        <f t="shared" si="76"/>
        <v>0</v>
      </c>
      <c r="CI10" s="31">
        <f t="shared" si="77"/>
        <v>0</v>
      </c>
    </row>
    <row r="11" spans="1:87" x14ac:dyDescent="0.35">
      <c r="A11">
        <v>5</v>
      </c>
      <c r="B11">
        <f>modules!B11</f>
        <v>0</v>
      </c>
      <c r="C11">
        <f>modules!C11</f>
        <v>0</v>
      </c>
      <c r="E11" s="27">
        <f t="shared" si="6"/>
        <v>0</v>
      </c>
      <c r="F11" s="27">
        <f t="shared" si="7"/>
        <v>0</v>
      </c>
      <c r="G11" s="27">
        <f t="shared" si="8"/>
        <v>0</v>
      </c>
      <c r="H11" s="27">
        <f t="shared" si="9"/>
        <v>0</v>
      </c>
      <c r="I11" s="27">
        <f t="shared" si="10"/>
        <v>0</v>
      </c>
      <c r="J11" s="27">
        <f t="shared" si="11"/>
        <v>0</v>
      </c>
      <c r="L11" s="27">
        <f t="shared" si="12"/>
        <v>0</v>
      </c>
      <c r="M11" s="27">
        <f t="shared" si="13"/>
        <v>0</v>
      </c>
      <c r="N11" s="27">
        <f t="shared" si="14"/>
        <v>0</v>
      </c>
      <c r="O11" s="27">
        <f t="shared" si="15"/>
        <v>0</v>
      </c>
      <c r="P11" s="27">
        <f t="shared" si="16"/>
        <v>0</v>
      </c>
      <c r="Q11" s="27">
        <f t="shared" si="17"/>
        <v>0</v>
      </c>
      <c r="S11" s="27">
        <f t="shared" si="18"/>
        <v>0</v>
      </c>
      <c r="T11" s="27">
        <f t="shared" si="19"/>
        <v>0</v>
      </c>
      <c r="U11" s="27">
        <f t="shared" si="20"/>
        <v>0</v>
      </c>
      <c r="V11" s="27">
        <f t="shared" si="21"/>
        <v>0</v>
      </c>
      <c r="W11" s="27">
        <f t="shared" si="22"/>
        <v>0</v>
      </c>
      <c r="X11" s="27">
        <f t="shared" si="23"/>
        <v>0</v>
      </c>
      <c r="Z11" s="27">
        <f t="shared" si="24"/>
        <v>0</v>
      </c>
      <c r="AA11" s="27">
        <f t="shared" si="25"/>
        <v>0</v>
      </c>
      <c r="AB11" s="27">
        <f t="shared" si="26"/>
        <v>0</v>
      </c>
      <c r="AC11" s="27">
        <f t="shared" si="27"/>
        <v>0</v>
      </c>
      <c r="AD11" s="27">
        <f t="shared" si="28"/>
        <v>0</v>
      </c>
      <c r="AE11" s="27">
        <f t="shared" si="29"/>
        <v>0</v>
      </c>
      <c r="AG11" s="27">
        <f t="shared" si="30"/>
        <v>0</v>
      </c>
      <c r="AH11" s="27">
        <f t="shared" si="31"/>
        <v>0</v>
      </c>
      <c r="AI11" s="27">
        <f t="shared" si="32"/>
        <v>0</v>
      </c>
      <c r="AJ11" s="27">
        <f t="shared" si="33"/>
        <v>0</v>
      </c>
      <c r="AK11" s="27">
        <f t="shared" si="34"/>
        <v>0</v>
      </c>
      <c r="AL11" s="27">
        <f t="shared" si="35"/>
        <v>0</v>
      </c>
      <c r="AN11" s="27">
        <f t="shared" si="36"/>
        <v>0</v>
      </c>
      <c r="AO11" s="27">
        <f t="shared" si="37"/>
        <v>0</v>
      </c>
      <c r="AP11" s="27">
        <f t="shared" si="38"/>
        <v>0</v>
      </c>
      <c r="AQ11" s="27">
        <f t="shared" si="39"/>
        <v>0</v>
      </c>
      <c r="AR11" s="27">
        <f t="shared" si="40"/>
        <v>0</v>
      </c>
      <c r="AS11" s="27">
        <f t="shared" si="41"/>
        <v>0</v>
      </c>
      <c r="AT11" s="31"/>
      <c r="AU11" s="31">
        <f t="shared" si="42"/>
        <v>0</v>
      </c>
      <c r="AV11" s="31">
        <f t="shared" si="43"/>
        <v>0</v>
      </c>
      <c r="AW11" s="31">
        <f t="shared" si="44"/>
        <v>0</v>
      </c>
      <c r="AX11" s="31">
        <f t="shared" si="45"/>
        <v>0</v>
      </c>
      <c r="AY11" s="31">
        <f t="shared" si="46"/>
        <v>0</v>
      </c>
      <c r="AZ11" s="31">
        <f t="shared" si="47"/>
        <v>0</v>
      </c>
      <c r="BA11" s="31"/>
      <c r="BB11" s="31">
        <f t="shared" si="48"/>
        <v>0</v>
      </c>
      <c r="BC11" s="31">
        <f t="shared" si="49"/>
        <v>0</v>
      </c>
      <c r="BD11" s="31">
        <f t="shared" si="50"/>
        <v>0</v>
      </c>
      <c r="BE11" s="31">
        <f t="shared" si="51"/>
        <v>0</v>
      </c>
      <c r="BF11" s="31">
        <f t="shared" si="52"/>
        <v>0</v>
      </c>
      <c r="BG11" s="31">
        <f t="shared" si="53"/>
        <v>0</v>
      </c>
      <c r="BH11" s="31"/>
      <c r="BI11" s="31">
        <f t="shared" si="54"/>
        <v>0</v>
      </c>
      <c r="BJ11" s="31">
        <f t="shared" si="55"/>
        <v>0</v>
      </c>
      <c r="BK11" s="31">
        <f t="shared" si="56"/>
        <v>0</v>
      </c>
      <c r="BL11" s="31">
        <f t="shared" si="57"/>
        <v>0</v>
      </c>
      <c r="BM11" s="31">
        <f t="shared" si="58"/>
        <v>0</v>
      </c>
      <c r="BN11" s="31">
        <f t="shared" si="59"/>
        <v>0</v>
      </c>
      <c r="BO11" s="31"/>
      <c r="BP11" s="31">
        <f t="shared" si="60"/>
        <v>0</v>
      </c>
      <c r="BQ11" s="31">
        <f t="shared" si="61"/>
        <v>0</v>
      </c>
      <c r="BR11" s="31">
        <f t="shared" si="62"/>
        <v>0</v>
      </c>
      <c r="BS11" s="31">
        <f t="shared" si="63"/>
        <v>0</v>
      </c>
      <c r="BT11" s="31">
        <f t="shared" si="64"/>
        <v>0</v>
      </c>
      <c r="BU11" s="31">
        <f t="shared" si="65"/>
        <v>0</v>
      </c>
      <c r="BV11" s="31"/>
      <c r="BW11" s="31">
        <f t="shared" si="66"/>
        <v>0</v>
      </c>
      <c r="BX11" s="31">
        <f t="shared" si="67"/>
        <v>0</v>
      </c>
      <c r="BY11" s="31">
        <f t="shared" si="68"/>
        <v>0</v>
      </c>
      <c r="BZ11" s="31">
        <f t="shared" si="69"/>
        <v>0</v>
      </c>
      <c r="CA11" s="31">
        <f t="shared" si="70"/>
        <v>0</v>
      </c>
      <c r="CB11" s="31">
        <f t="shared" si="71"/>
        <v>0</v>
      </c>
      <c r="CC11" s="31"/>
      <c r="CD11" s="31">
        <f t="shared" si="72"/>
        <v>0</v>
      </c>
      <c r="CE11" s="31">
        <f t="shared" si="73"/>
        <v>0</v>
      </c>
      <c r="CF11" s="31">
        <f t="shared" si="74"/>
        <v>0</v>
      </c>
      <c r="CG11" s="31">
        <f t="shared" si="75"/>
        <v>0</v>
      </c>
      <c r="CH11" s="31">
        <f t="shared" si="76"/>
        <v>0</v>
      </c>
      <c r="CI11" s="31">
        <f t="shared" si="77"/>
        <v>0</v>
      </c>
    </row>
    <row r="12" spans="1:87" x14ac:dyDescent="0.35">
      <c r="A12">
        <v>6</v>
      </c>
      <c r="B12">
        <f>modules!B12</f>
        <v>0</v>
      </c>
      <c r="C12">
        <f>modules!C12</f>
        <v>0</v>
      </c>
      <c r="E12" s="27">
        <f t="shared" si="6"/>
        <v>0</v>
      </c>
      <c r="F12" s="27">
        <f t="shared" si="7"/>
        <v>0</v>
      </c>
      <c r="G12" s="27">
        <f t="shared" si="8"/>
        <v>0</v>
      </c>
      <c r="H12" s="27">
        <f t="shared" si="9"/>
        <v>0</v>
      </c>
      <c r="I12" s="27">
        <f t="shared" si="10"/>
        <v>0</v>
      </c>
      <c r="J12" s="27">
        <f t="shared" si="11"/>
        <v>0</v>
      </c>
      <c r="L12" s="27">
        <f t="shared" si="12"/>
        <v>0</v>
      </c>
      <c r="M12" s="27">
        <f t="shared" si="13"/>
        <v>0</v>
      </c>
      <c r="N12" s="27">
        <f t="shared" si="14"/>
        <v>0</v>
      </c>
      <c r="O12" s="27">
        <f t="shared" si="15"/>
        <v>0</v>
      </c>
      <c r="P12" s="27">
        <f t="shared" si="16"/>
        <v>0</v>
      </c>
      <c r="Q12" s="27">
        <f t="shared" si="17"/>
        <v>0</v>
      </c>
      <c r="S12" s="27">
        <f t="shared" si="18"/>
        <v>0</v>
      </c>
      <c r="T12" s="27">
        <f t="shared" si="19"/>
        <v>0</v>
      </c>
      <c r="U12" s="27">
        <f t="shared" si="20"/>
        <v>0</v>
      </c>
      <c r="V12" s="27">
        <f t="shared" si="21"/>
        <v>0</v>
      </c>
      <c r="W12" s="27">
        <f t="shared" si="22"/>
        <v>0</v>
      </c>
      <c r="X12" s="27">
        <f t="shared" si="23"/>
        <v>0</v>
      </c>
      <c r="Z12" s="27">
        <f t="shared" si="24"/>
        <v>0</v>
      </c>
      <c r="AA12" s="27">
        <f t="shared" si="25"/>
        <v>0</v>
      </c>
      <c r="AB12" s="27">
        <f t="shared" si="26"/>
        <v>0</v>
      </c>
      <c r="AC12" s="27">
        <f t="shared" si="27"/>
        <v>0</v>
      </c>
      <c r="AD12" s="27">
        <f t="shared" si="28"/>
        <v>0</v>
      </c>
      <c r="AE12" s="27">
        <f t="shared" si="29"/>
        <v>0</v>
      </c>
      <c r="AG12" s="27">
        <f t="shared" si="30"/>
        <v>0</v>
      </c>
      <c r="AH12" s="27">
        <f t="shared" si="31"/>
        <v>0</v>
      </c>
      <c r="AI12" s="27">
        <f t="shared" si="32"/>
        <v>0</v>
      </c>
      <c r="AJ12" s="27">
        <f t="shared" si="33"/>
        <v>0</v>
      </c>
      <c r="AK12" s="27">
        <f t="shared" si="34"/>
        <v>0</v>
      </c>
      <c r="AL12" s="27">
        <f t="shared" si="35"/>
        <v>0</v>
      </c>
      <c r="AN12" s="27">
        <f t="shared" si="36"/>
        <v>0</v>
      </c>
      <c r="AO12" s="27">
        <f t="shared" si="37"/>
        <v>0</v>
      </c>
      <c r="AP12" s="27">
        <f t="shared" si="38"/>
        <v>0</v>
      </c>
      <c r="AQ12" s="27">
        <f t="shared" si="39"/>
        <v>0</v>
      </c>
      <c r="AR12" s="27">
        <f t="shared" si="40"/>
        <v>0</v>
      </c>
      <c r="AS12" s="27">
        <f t="shared" si="41"/>
        <v>0</v>
      </c>
      <c r="AT12" s="31"/>
      <c r="AU12" s="31">
        <f t="shared" si="42"/>
        <v>0</v>
      </c>
      <c r="AV12" s="31">
        <f t="shared" si="43"/>
        <v>0</v>
      </c>
      <c r="AW12" s="31">
        <f t="shared" si="44"/>
        <v>0</v>
      </c>
      <c r="AX12" s="31">
        <f t="shared" si="45"/>
        <v>0</v>
      </c>
      <c r="AY12" s="31">
        <f t="shared" si="46"/>
        <v>0</v>
      </c>
      <c r="AZ12" s="31">
        <f t="shared" si="47"/>
        <v>0</v>
      </c>
      <c r="BA12" s="31"/>
      <c r="BB12" s="31">
        <f t="shared" si="48"/>
        <v>0</v>
      </c>
      <c r="BC12" s="31">
        <f t="shared" si="49"/>
        <v>0</v>
      </c>
      <c r="BD12" s="31">
        <f t="shared" si="50"/>
        <v>0</v>
      </c>
      <c r="BE12" s="31">
        <f t="shared" si="51"/>
        <v>0</v>
      </c>
      <c r="BF12" s="31">
        <f t="shared" si="52"/>
        <v>0</v>
      </c>
      <c r="BG12" s="31">
        <f t="shared" si="53"/>
        <v>0</v>
      </c>
      <c r="BH12" s="31"/>
      <c r="BI12" s="31">
        <f t="shared" si="54"/>
        <v>0</v>
      </c>
      <c r="BJ12" s="31">
        <f t="shared" si="55"/>
        <v>0</v>
      </c>
      <c r="BK12" s="31">
        <f t="shared" si="56"/>
        <v>0</v>
      </c>
      <c r="BL12" s="31">
        <f t="shared" si="57"/>
        <v>0</v>
      </c>
      <c r="BM12" s="31">
        <f t="shared" si="58"/>
        <v>0</v>
      </c>
      <c r="BN12" s="31">
        <f t="shared" si="59"/>
        <v>0</v>
      </c>
      <c r="BO12" s="31"/>
      <c r="BP12" s="31">
        <f t="shared" si="60"/>
        <v>0</v>
      </c>
      <c r="BQ12" s="31">
        <f t="shared" si="61"/>
        <v>0</v>
      </c>
      <c r="BR12" s="31">
        <f t="shared" si="62"/>
        <v>0</v>
      </c>
      <c r="BS12" s="31">
        <f t="shared" si="63"/>
        <v>0</v>
      </c>
      <c r="BT12" s="31">
        <f t="shared" si="64"/>
        <v>0</v>
      </c>
      <c r="BU12" s="31">
        <f t="shared" si="65"/>
        <v>0</v>
      </c>
      <c r="BV12" s="31"/>
      <c r="BW12" s="31">
        <f t="shared" si="66"/>
        <v>0</v>
      </c>
      <c r="BX12" s="31">
        <f t="shared" si="67"/>
        <v>0</v>
      </c>
      <c r="BY12" s="31">
        <f t="shared" si="68"/>
        <v>0</v>
      </c>
      <c r="BZ12" s="31">
        <f t="shared" si="69"/>
        <v>0</v>
      </c>
      <c r="CA12" s="31">
        <f t="shared" si="70"/>
        <v>0</v>
      </c>
      <c r="CB12" s="31">
        <f t="shared" si="71"/>
        <v>0</v>
      </c>
      <c r="CC12" s="31"/>
      <c r="CD12" s="31">
        <f t="shared" si="72"/>
        <v>0</v>
      </c>
      <c r="CE12" s="31">
        <f t="shared" si="73"/>
        <v>0</v>
      </c>
      <c r="CF12" s="31">
        <f t="shared" si="74"/>
        <v>0</v>
      </c>
      <c r="CG12" s="31">
        <f t="shared" si="75"/>
        <v>0</v>
      </c>
      <c r="CH12" s="31">
        <f t="shared" si="76"/>
        <v>0</v>
      </c>
      <c r="CI12" s="31">
        <f t="shared" si="77"/>
        <v>0</v>
      </c>
    </row>
    <row r="13" spans="1:87" x14ac:dyDescent="0.35">
      <c r="A13">
        <v>7</v>
      </c>
      <c r="B13">
        <f>modules!B13</f>
        <v>0</v>
      </c>
      <c r="C13">
        <f>modules!C13</f>
        <v>0</v>
      </c>
      <c r="E13" s="27">
        <f t="shared" si="6"/>
        <v>0</v>
      </c>
      <c r="F13" s="27">
        <f t="shared" si="7"/>
        <v>0</v>
      </c>
      <c r="G13" s="27">
        <f t="shared" si="8"/>
        <v>0</v>
      </c>
      <c r="H13" s="27">
        <f t="shared" si="9"/>
        <v>0</v>
      </c>
      <c r="I13" s="27">
        <f t="shared" si="10"/>
        <v>0</v>
      </c>
      <c r="J13" s="27">
        <f t="shared" si="11"/>
        <v>0</v>
      </c>
      <c r="L13" s="27">
        <f t="shared" si="12"/>
        <v>0</v>
      </c>
      <c r="M13" s="27">
        <f t="shared" si="13"/>
        <v>0</v>
      </c>
      <c r="N13" s="27">
        <f t="shared" si="14"/>
        <v>0</v>
      </c>
      <c r="O13" s="27">
        <f t="shared" si="15"/>
        <v>0</v>
      </c>
      <c r="P13" s="27">
        <f t="shared" si="16"/>
        <v>0</v>
      </c>
      <c r="Q13" s="27">
        <f t="shared" si="17"/>
        <v>0</v>
      </c>
      <c r="S13" s="27">
        <f t="shared" si="18"/>
        <v>0</v>
      </c>
      <c r="T13" s="27">
        <f t="shared" si="19"/>
        <v>0</v>
      </c>
      <c r="U13" s="27">
        <f t="shared" si="20"/>
        <v>0</v>
      </c>
      <c r="V13" s="27">
        <f t="shared" si="21"/>
        <v>0</v>
      </c>
      <c r="W13" s="27">
        <f t="shared" si="22"/>
        <v>0</v>
      </c>
      <c r="X13" s="27">
        <f t="shared" si="23"/>
        <v>0</v>
      </c>
      <c r="Z13" s="27">
        <f t="shared" si="24"/>
        <v>0</v>
      </c>
      <c r="AA13" s="27">
        <f t="shared" si="25"/>
        <v>0</v>
      </c>
      <c r="AB13" s="27">
        <f t="shared" si="26"/>
        <v>0</v>
      </c>
      <c r="AC13" s="27">
        <f t="shared" si="27"/>
        <v>0</v>
      </c>
      <c r="AD13" s="27">
        <f t="shared" si="28"/>
        <v>0</v>
      </c>
      <c r="AE13" s="27">
        <f t="shared" si="29"/>
        <v>0</v>
      </c>
      <c r="AG13" s="27">
        <f t="shared" si="30"/>
        <v>0</v>
      </c>
      <c r="AH13" s="27">
        <f t="shared" si="31"/>
        <v>0</v>
      </c>
      <c r="AI13" s="27">
        <f t="shared" si="32"/>
        <v>0</v>
      </c>
      <c r="AJ13" s="27">
        <f t="shared" si="33"/>
        <v>0</v>
      </c>
      <c r="AK13" s="27">
        <f t="shared" si="34"/>
        <v>0</v>
      </c>
      <c r="AL13" s="27">
        <f t="shared" si="35"/>
        <v>0</v>
      </c>
      <c r="AN13" s="27">
        <f t="shared" si="36"/>
        <v>0</v>
      </c>
      <c r="AO13" s="27">
        <f t="shared" si="37"/>
        <v>0</v>
      </c>
      <c r="AP13" s="27">
        <f t="shared" si="38"/>
        <v>0</v>
      </c>
      <c r="AQ13" s="27">
        <f t="shared" si="39"/>
        <v>0</v>
      </c>
      <c r="AR13" s="27">
        <f t="shared" si="40"/>
        <v>0</v>
      </c>
      <c r="AS13" s="27">
        <f t="shared" si="41"/>
        <v>0</v>
      </c>
      <c r="AT13" s="31"/>
      <c r="AU13" s="31">
        <f t="shared" si="42"/>
        <v>0</v>
      </c>
      <c r="AV13" s="31">
        <f t="shared" si="43"/>
        <v>0</v>
      </c>
      <c r="AW13" s="31">
        <f t="shared" si="44"/>
        <v>0</v>
      </c>
      <c r="AX13" s="31">
        <f t="shared" si="45"/>
        <v>0</v>
      </c>
      <c r="AY13" s="31">
        <f t="shared" si="46"/>
        <v>0</v>
      </c>
      <c r="AZ13" s="31">
        <f t="shared" si="47"/>
        <v>0</v>
      </c>
      <c r="BA13" s="31"/>
      <c r="BB13" s="31">
        <f t="shared" si="48"/>
        <v>0</v>
      </c>
      <c r="BC13" s="31">
        <f t="shared" si="49"/>
        <v>0</v>
      </c>
      <c r="BD13" s="31">
        <f t="shared" si="50"/>
        <v>0</v>
      </c>
      <c r="BE13" s="31">
        <f t="shared" si="51"/>
        <v>0</v>
      </c>
      <c r="BF13" s="31">
        <f t="shared" si="52"/>
        <v>0</v>
      </c>
      <c r="BG13" s="31">
        <f t="shared" si="53"/>
        <v>0</v>
      </c>
      <c r="BH13" s="31"/>
      <c r="BI13" s="31">
        <f t="shared" si="54"/>
        <v>0</v>
      </c>
      <c r="BJ13" s="31">
        <f t="shared" si="55"/>
        <v>0</v>
      </c>
      <c r="BK13" s="31">
        <f t="shared" si="56"/>
        <v>0</v>
      </c>
      <c r="BL13" s="31">
        <f t="shared" si="57"/>
        <v>0</v>
      </c>
      <c r="BM13" s="31">
        <f t="shared" si="58"/>
        <v>0</v>
      </c>
      <c r="BN13" s="31">
        <f t="shared" si="59"/>
        <v>0</v>
      </c>
      <c r="BO13" s="31"/>
      <c r="BP13" s="31">
        <f t="shared" si="60"/>
        <v>0</v>
      </c>
      <c r="BQ13" s="31">
        <f t="shared" si="61"/>
        <v>0</v>
      </c>
      <c r="BR13" s="31">
        <f t="shared" si="62"/>
        <v>0</v>
      </c>
      <c r="BS13" s="31">
        <f t="shared" si="63"/>
        <v>0</v>
      </c>
      <c r="BT13" s="31">
        <f t="shared" si="64"/>
        <v>0</v>
      </c>
      <c r="BU13" s="31">
        <f t="shared" si="65"/>
        <v>0</v>
      </c>
      <c r="BV13" s="31"/>
      <c r="BW13" s="31">
        <f t="shared" si="66"/>
        <v>0</v>
      </c>
      <c r="BX13" s="31">
        <f t="shared" si="67"/>
        <v>0</v>
      </c>
      <c r="BY13" s="31">
        <f t="shared" si="68"/>
        <v>0</v>
      </c>
      <c r="BZ13" s="31">
        <f t="shared" si="69"/>
        <v>0</v>
      </c>
      <c r="CA13" s="31">
        <f t="shared" si="70"/>
        <v>0</v>
      </c>
      <c r="CB13" s="31">
        <f t="shared" si="71"/>
        <v>0</v>
      </c>
      <c r="CC13" s="31"/>
      <c r="CD13" s="31">
        <f t="shared" si="72"/>
        <v>0</v>
      </c>
      <c r="CE13" s="31">
        <f t="shared" si="73"/>
        <v>0</v>
      </c>
      <c r="CF13" s="31">
        <f t="shared" si="74"/>
        <v>0</v>
      </c>
      <c r="CG13" s="31">
        <f t="shared" si="75"/>
        <v>0</v>
      </c>
      <c r="CH13" s="31">
        <f t="shared" si="76"/>
        <v>0</v>
      </c>
      <c r="CI13" s="31">
        <f t="shared" si="77"/>
        <v>0</v>
      </c>
    </row>
    <row r="14" spans="1:87" x14ac:dyDescent="0.35">
      <c r="A14">
        <v>8</v>
      </c>
      <c r="B14">
        <f>modules!B14</f>
        <v>0</v>
      </c>
      <c r="C14">
        <f>modules!C14</f>
        <v>0</v>
      </c>
      <c r="E14" s="27">
        <f t="shared" si="6"/>
        <v>0</v>
      </c>
      <c r="F14" s="27">
        <f t="shared" si="7"/>
        <v>0</v>
      </c>
      <c r="G14" s="27">
        <f t="shared" si="8"/>
        <v>0</v>
      </c>
      <c r="H14" s="27">
        <f t="shared" si="9"/>
        <v>0</v>
      </c>
      <c r="I14" s="27">
        <f t="shared" si="10"/>
        <v>0</v>
      </c>
      <c r="J14" s="27">
        <f t="shared" si="11"/>
        <v>0</v>
      </c>
      <c r="L14" s="27">
        <f t="shared" si="12"/>
        <v>0</v>
      </c>
      <c r="M14" s="27">
        <f t="shared" si="13"/>
        <v>0</v>
      </c>
      <c r="N14" s="27">
        <f t="shared" si="14"/>
        <v>0</v>
      </c>
      <c r="O14" s="27">
        <f t="shared" si="15"/>
        <v>0</v>
      </c>
      <c r="P14" s="27">
        <f t="shared" si="16"/>
        <v>0</v>
      </c>
      <c r="Q14" s="27">
        <f t="shared" si="17"/>
        <v>0</v>
      </c>
      <c r="S14" s="27">
        <f t="shared" si="18"/>
        <v>0</v>
      </c>
      <c r="T14" s="27">
        <f t="shared" si="19"/>
        <v>0</v>
      </c>
      <c r="U14" s="27">
        <f t="shared" si="20"/>
        <v>0</v>
      </c>
      <c r="V14" s="27">
        <f t="shared" si="21"/>
        <v>0</v>
      </c>
      <c r="W14" s="27">
        <f t="shared" si="22"/>
        <v>0</v>
      </c>
      <c r="X14" s="27">
        <f t="shared" si="23"/>
        <v>0</v>
      </c>
      <c r="Z14" s="27">
        <f t="shared" si="24"/>
        <v>0</v>
      </c>
      <c r="AA14" s="27">
        <f t="shared" si="25"/>
        <v>0</v>
      </c>
      <c r="AB14" s="27">
        <f t="shared" si="26"/>
        <v>0</v>
      </c>
      <c r="AC14" s="27">
        <f t="shared" si="27"/>
        <v>0</v>
      </c>
      <c r="AD14" s="27">
        <f t="shared" si="28"/>
        <v>0</v>
      </c>
      <c r="AE14" s="27">
        <f t="shared" si="29"/>
        <v>0</v>
      </c>
      <c r="AG14" s="27">
        <f t="shared" si="30"/>
        <v>0</v>
      </c>
      <c r="AH14" s="27">
        <f t="shared" si="31"/>
        <v>0</v>
      </c>
      <c r="AI14" s="27">
        <f t="shared" si="32"/>
        <v>0</v>
      </c>
      <c r="AJ14" s="27">
        <f t="shared" si="33"/>
        <v>0</v>
      </c>
      <c r="AK14" s="27">
        <f t="shared" si="34"/>
        <v>0</v>
      </c>
      <c r="AL14" s="27">
        <f t="shared" si="35"/>
        <v>0</v>
      </c>
      <c r="AN14" s="27">
        <f t="shared" si="36"/>
        <v>0</v>
      </c>
      <c r="AO14" s="27">
        <f t="shared" si="37"/>
        <v>0</v>
      </c>
      <c r="AP14" s="27">
        <f t="shared" si="38"/>
        <v>0</v>
      </c>
      <c r="AQ14" s="27">
        <f t="shared" si="39"/>
        <v>0</v>
      </c>
      <c r="AR14" s="27">
        <f t="shared" si="40"/>
        <v>0</v>
      </c>
      <c r="AS14" s="27">
        <f t="shared" si="41"/>
        <v>0</v>
      </c>
      <c r="AT14" s="31"/>
      <c r="AU14" s="31">
        <f t="shared" si="42"/>
        <v>0</v>
      </c>
      <c r="AV14" s="31">
        <f t="shared" si="43"/>
        <v>0</v>
      </c>
      <c r="AW14" s="31">
        <f t="shared" si="44"/>
        <v>0</v>
      </c>
      <c r="AX14" s="31">
        <f t="shared" si="45"/>
        <v>0</v>
      </c>
      <c r="AY14" s="31">
        <f t="shared" si="46"/>
        <v>0</v>
      </c>
      <c r="AZ14" s="31">
        <f t="shared" si="47"/>
        <v>0</v>
      </c>
      <c r="BA14" s="31"/>
      <c r="BB14" s="31">
        <f t="shared" si="48"/>
        <v>0</v>
      </c>
      <c r="BC14" s="31">
        <f t="shared" si="49"/>
        <v>0</v>
      </c>
      <c r="BD14" s="31">
        <f t="shared" si="50"/>
        <v>0</v>
      </c>
      <c r="BE14" s="31">
        <f t="shared" si="51"/>
        <v>0</v>
      </c>
      <c r="BF14" s="31">
        <f t="shared" si="52"/>
        <v>0</v>
      </c>
      <c r="BG14" s="31">
        <f t="shared" si="53"/>
        <v>0</v>
      </c>
      <c r="BH14" s="31"/>
      <c r="BI14" s="31">
        <f t="shared" si="54"/>
        <v>0</v>
      </c>
      <c r="BJ14" s="31">
        <f t="shared" si="55"/>
        <v>0</v>
      </c>
      <c r="BK14" s="31">
        <f t="shared" si="56"/>
        <v>0</v>
      </c>
      <c r="BL14" s="31">
        <f t="shared" si="57"/>
        <v>0</v>
      </c>
      <c r="BM14" s="31">
        <f t="shared" si="58"/>
        <v>0</v>
      </c>
      <c r="BN14" s="31">
        <f t="shared" si="59"/>
        <v>0</v>
      </c>
      <c r="BO14" s="31"/>
      <c r="BP14" s="31">
        <f t="shared" si="60"/>
        <v>0</v>
      </c>
      <c r="BQ14" s="31">
        <f t="shared" si="61"/>
        <v>0</v>
      </c>
      <c r="BR14" s="31">
        <f t="shared" si="62"/>
        <v>0</v>
      </c>
      <c r="BS14" s="31">
        <f t="shared" si="63"/>
        <v>0</v>
      </c>
      <c r="BT14" s="31">
        <f t="shared" si="64"/>
        <v>0</v>
      </c>
      <c r="BU14" s="31">
        <f t="shared" si="65"/>
        <v>0</v>
      </c>
      <c r="BV14" s="31"/>
      <c r="BW14" s="31">
        <f t="shared" si="66"/>
        <v>0</v>
      </c>
      <c r="BX14" s="31">
        <f t="shared" si="67"/>
        <v>0</v>
      </c>
      <c r="BY14" s="31">
        <f t="shared" si="68"/>
        <v>0</v>
      </c>
      <c r="BZ14" s="31">
        <f t="shared" si="69"/>
        <v>0</v>
      </c>
      <c r="CA14" s="31">
        <f t="shared" si="70"/>
        <v>0</v>
      </c>
      <c r="CB14" s="31">
        <f t="shared" si="71"/>
        <v>0</v>
      </c>
      <c r="CC14" s="31"/>
      <c r="CD14" s="31">
        <f t="shared" si="72"/>
        <v>0</v>
      </c>
      <c r="CE14" s="31">
        <f t="shared" si="73"/>
        <v>0</v>
      </c>
      <c r="CF14" s="31">
        <f t="shared" si="74"/>
        <v>0</v>
      </c>
      <c r="CG14" s="31">
        <f t="shared" si="75"/>
        <v>0</v>
      </c>
      <c r="CH14" s="31">
        <f t="shared" si="76"/>
        <v>0</v>
      </c>
      <c r="CI14" s="31">
        <f t="shared" si="77"/>
        <v>0</v>
      </c>
    </row>
    <row r="15" spans="1:87" x14ac:dyDescent="0.35">
      <c r="A15">
        <v>9</v>
      </c>
      <c r="B15">
        <f>modules!B15</f>
        <v>0</v>
      </c>
      <c r="C15">
        <f>modules!C15</f>
        <v>0</v>
      </c>
      <c r="E15" s="27">
        <f t="shared" si="6"/>
        <v>0</v>
      </c>
      <c r="F15" s="27">
        <f t="shared" si="7"/>
        <v>0</v>
      </c>
      <c r="G15" s="27">
        <f t="shared" si="8"/>
        <v>0</v>
      </c>
      <c r="H15" s="27">
        <f t="shared" si="9"/>
        <v>0</v>
      </c>
      <c r="I15" s="27">
        <f t="shared" si="10"/>
        <v>0</v>
      </c>
      <c r="J15" s="27">
        <f t="shared" si="11"/>
        <v>0</v>
      </c>
      <c r="L15" s="27">
        <f t="shared" si="12"/>
        <v>0</v>
      </c>
      <c r="M15" s="27">
        <f t="shared" si="13"/>
        <v>0</v>
      </c>
      <c r="N15" s="27">
        <f t="shared" si="14"/>
        <v>0</v>
      </c>
      <c r="O15" s="27">
        <f t="shared" si="15"/>
        <v>0</v>
      </c>
      <c r="P15" s="27">
        <f t="shared" si="16"/>
        <v>0</v>
      </c>
      <c r="Q15" s="27">
        <f t="shared" si="17"/>
        <v>0</v>
      </c>
      <c r="S15" s="27">
        <f t="shared" si="18"/>
        <v>0</v>
      </c>
      <c r="T15" s="27">
        <f t="shared" si="19"/>
        <v>0</v>
      </c>
      <c r="U15" s="27">
        <f t="shared" si="20"/>
        <v>0</v>
      </c>
      <c r="V15" s="27">
        <f t="shared" si="21"/>
        <v>0</v>
      </c>
      <c r="W15" s="27">
        <f t="shared" si="22"/>
        <v>0</v>
      </c>
      <c r="X15" s="27">
        <f t="shared" si="23"/>
        <v>0</v>
      </c>
      <c r="Z15" s="27">
        <f t="shared" si="24"/>
        <v>0</v>
      </c>
      <c r="AA15" s="27">
        <f t="shared" si="25"/>
        <v>0</v>
      </c>
      <c r="AB15" s="27">
        <f t="shared" si="26"/>
        <v>0</v>
      </c>
      <c r="AC15" s="27">
        <f t="shared" si="27"/>
        <v>0</v>
      </c>
      <c r="AD15" s="27">
        <f t="shared" si="28"/>
        <v>0</v>
      </c>
      <c r="AE15" s="27">
        <f t="shared" si="29"/>
        <v>0</v>
      </c>
      <c r="AG15" s="27">
        <f t="shared" si="30"/>
        <v>0</v>
      </c>
      <c r="AH15" s="27">
        <f t="shared" si="31"/>
        <v>0</v>
      </c>
      <c r="AI15" s="27">
        <f t="shared" si="32"/>
        <v>0</v>
      </c>
      <c r="AJ15" s="27">
        <f t="shared" si="33"/>
        <v>0</v>
      </c>
      <c r="AK15" s="27">
        <f t="shared" si="34"/>
        <v>0</v>
      </c>
      <c r="AL15" s="27">
        <f t="shared" si="35"/>
        <v>0</v>
      </c>
      <c r="AN15" s="27">
        <f t="shared" si="36"/>
        <v>0</v>
      </c>
      <c r="AO15" s="27">
        <f t="shared" si="37"/>
        <v>0</v>
      </c>
      <c r="AP15" s="27">
        <f t="shared" si="38"/>
        <v>0</v>
      </c>
      <c r="AQ15" s="27">
        <f t="shared" si="39"/>
        <v>0</v>
      </c>
      <c r="AR15" s="27">
        <f t="shared" si="40"/>
        <v>0</v>
      </c>
      <c r="AS15" s="27">
        <f t="shared" si="41"/>
        <v>0</v>
      </c>
      <c r="AT15" s="31"/>
      <c r="AU15" s="31">
        <f t="shared" si="42"/>
        <v>0</v>
      </c>
      <c r="AV15" s="31">
        <f t="shared" si="43"/>
        <v>0</v>
      </c>
      <c r="AW15" s="31">
        <f t="shared" si="44"/>
        <v>0</v>
      </c>
      <c r="AX15" s="31">
        <f t="shared" si="45"/>
        <v>0</v>
      </c>
      <c r="AY15" s="31">
        <f t="shared" si="46"/>
        <v>0</v>
      </c>
      <c r="AZ15" s="31">
        <f t="shared" si="47"/>
        <v>0</v>
      </c>
      <c r="BA15" s="31"/>
      <c r="BB15" s="31">
        <f t="shared" si="48"/>
        <v>0</v>
      </c>
      <c r="BC15" s="31">
        <f t="shared" si="49"/>
        <v>0</v>
      </c>
      <c r="BD15" s="31">
        <f t="shared" si="50"/>
        <v>0</v>
      </c>
      <c r="BE15" s="31">
        <f t="shared" si="51"/>
        <v>0</v>
      </c>
      <c r="BF15" s="31">
        <f t="shared" si="52"/>
        <v>0</v>
      </c>
      <c r="BG15" s="31">
        <f t="shared" si="53"/>
        <v>0</v>
      </c>
      <c r="BH15" s="31"/>
      <c r="BI15" s="31">
        <f t="shared" si="54"/>
        <v>0</v>
      </c>
      <c r="BJ15" s="31">
        <f t="shared" si="55"/>
        <v>0</v>
      </c>
      <c r="BK15" s="31">
        <f t="shared" si="56"/>
        <v>0</v>
      </c>
      <c r="BL15" s="31">
        <f t="shared" si="57"/>
        <v>0</v>
      </c>
      <c r="BM15" s="31">
        <f t="shared" si="58"/>
        <v>0</v>
      </c>
      <c r="BN15" s="31">
        <f t="shared" si="59"/>
        <v>0</v>
      </c>
      <c r="BO15" s="31"/>
      <c r="BP15" s="31">
        <f t="shared" si="60"/>
        <v>0</v>
      </c>
      <c r="BQ15" s="31">
        <f t="shared" si="61"/>
        <v>0</v>
      </c>
      <c r="BR15" s="31">
        <f t="shared" si="62"/>
        <v>0</v>
      </c>
      <c r="BS15" s="31">
        <f t="shared" si="63"/>
        <v>0</v>
      </c>
      <c r="BT15" s="31">
        <f t="shared" si="64"/>
        <v>0</v>
      </c>
      <c r="BU15" s="31">
        <f t="shared" si="65"/>
        <v>0</v>
      </c>
      <c r="BV15" s="31"/>
      <c r="BW15" s="31">
        <f t="shared" si="66"/>
        <v>0</v>
      </c>
      <c r="BX15" s="31">
        <f t="shared" si="67"/>
        <v>0</v>
      </c>
      <c r="BY15" s="31">
        <f t="shared" si="68"/>
        <v>0</v>
      </c>
      <c r="BZ15" s="31">
        <f t="shared" si="69"/>
        <v>0</v>
      </c>
      <c r="CA15" s="31">
        <f t="shared" si="70"/>
        <v>0</v>
      </c>
      <c r="CB15" s="31">
        <f t="shared" si="71"/>
        <v>0</v>
      </c>
      <c r="CC15" s="31"/>
      <c r="CD15" s="31">
        <f t="shared" si="72"/>
        <v>0</v>
      </c>
      <c r="CE15" s="31">
        <f t="shared" si="73"/>
        <v>0</v>
      </c>
      <c r="CF15" s="31">
        <f t="shared" si="74"/>
        <v>0</v>
      </c>
      <c r="CG15" s="31">
        <f t="shared" si="75"/>
        <v>0</v>
      </c>
      <c r="CH15" s="31">
        <f t="shared" si="76"/>
        <v>0</v>
      </c>
      <c r="CI15" s="31">
        <f t="shared" si="77"/>
        <v>0</v>
      </c>
    </row>
    <row r="16" spans="1:87" x14ac:dyDescent="0.35">
      <c r="A16">
        <v>10</v>
      </c>
      <c r="B16">
        <f>modules!B16</f>
        <v>0</v>
      </c>
      <c r="C16">
        <f>modules!C16</f>
        <v>0</v>
      </c>
      <c r="E16" s="27">
        <f t="shared" si="6"/>
        <v>0</v>
      </c>
      <c r="F16" s="27">
        <f t="shared" si="7"/>
        <v>0</v>
      </c>
      <c r="G16" s="27">
        <f t="shared" si="8"/>
        <v>0</v>
      </c>
      <c r="H16" s="27">
        <f t="shared" si="9"/>
        <v>0</v>
      </c>
      <c r="I16" s="27">
        <f t="shared" si="10"/>
        <v>0</v>
      </c>
      <c r="J16" s="27">
        <f t="shared" si="11"/>
        <v>0</v>
      </c>
      <c r="L16" s="27">
        <f t="shared" si="12"/>
        <v>0</v>
      </c>
      <c r="M16" s="27">
        <f t="shared" si="13"/>
        <v>0</v>
      </c>
      <c r="N16" s="27">
        <f t="shared" si="14"/>
        <v>0</v>
      </c>
      <c r="O16" s="27">
        <f t="shared" si="15"/>
        <v>0</v>
      </c>
      <c r="P16" s="27">
        <f t="shared" si="16"/>
        <v>0</v>
      </c>
      <c r="Q16" s="27">
        <f t="shared" si="17"/>
        <v>0</v>
      </c>
      <c r="S16" s="27">
        <f t="shared" si="18"/>
        <v>0</v>
      </c>
      <c r="T16" s="27">
        <f t="shared" si="19"/>
        <v>0</v>
      </c>
      <c r="U16" s="27">
        <f t="shared" si="20"/>
        <v>0</v>
      </c>
      <c r="V16" s="27">
        <f t="shared" si="21"/>
        <v>0</v>
      </c>
      <c r="W16" s="27">
        <f t="shared" si="22"/>
        <v>0</v>
      </c>
      <c r="X16" s="27">
        <f t="shared" si="23"/>
        <v>0</v>
      </c>
      <c r="Z16" s="27">
        <f t="shared" si="24"/>
        <v>0</v>
      </c>
      <c r="AA16" s="27">
        <f t="shared" si="25"/>
        <v>0</v>
      </c>
      <c r="AB16" s="27">
        <f t="shared" si="26"/>
        <v>0</v>
      </c>
      <c r="AC16" s="27">
        <f t="shared" si="27"/>
        <v>0</v>
      </c>
      <c r="AD16" s="27">
        <f t="shared" si="28"/>
        <v>0</v>
      </c>
      <c r="AE16" s="27">
        <f t="shared" si="29"/>
        <v>0</v>
      </c>
      <c r="AG16" s="27">
        <f t="shared" si="30"/>
        <v>0</v>
      </c>
      <c r="AH16" s="27">
        <f t="shared" si="31"/>
        <v>0</v>
      </c>
      <c r="AI16" s="27">
        <f t="shared" si="32"/>
        <v>0</v>
      </c>
      <c r="AJ16" s="27">
        <f t="shared" si="33"/>
        <v>0</v>
      </c>
      <c r="AK16" s="27">
        <f t="shared" si="34"/>
        <v>0</v>
      </c>
      <c r="AL16" s="27">
        <f t="shared" si="35"/>
        <v>0</v>
      </c>
      <c r="AN16" s="27">
        <f t="shared" si="36"/>
        <v>0</v>
      </c>
      <c r="AO16" s="27">
        <f t="shared" si="37"/>
        <v>0</v>
      </c>
      <c r="AP16" s="27">
        <f t="shared" si="38"/>
        <v>0</v>
      </c>
      <c r="AQ16" s="27">
        <f t="shared" si="39"/>
        <v>0</v>
      </c>
      <c r="AR16" s="27">
        <f t="shared" si="40"/>
        <v>0</v>
      </c>
      <c r="AS16" s="27">
        <f t="shared" si="41"/>
        <v>0</v>
      </c>
      <c r="AT16" s="31"/>
      <c r="AU16" s="31">
        <f t="shared" si="42"/>
        <v>0</v>
      </c>
      <c r="AV16" s="31">
        <f t="shared" si="43"/>
        <v>0</v>
      </c>
      <c r="AW16" s="31">
        <f t="shared" si="44"/>
        <v>0</v>
      </c>
      <c r="AX16" s="31">
        <f t="shared" si="45"/>
        <v>0</v>
      </c>
      <c r="AY16" s="31">
        <f t="shared" si="46"/>
        <v>0</v>
      </c>
      <c r="AZ16" s="31">
        <f t="shared" si="47"/>
        <v>0</v>
      </c>
      <c r="BA16" s="31"/>
      <c r="BB16" s="31">
        <f t="shared" si="48"/>
        <v>0</v>
      </c>
      <c r="BC16" s="31">
        <f t="shared" si="49"/>
        <v>0</v>
      </c>
      <c r="BD16" s="31">
        <f t="shared" si="50"/>
        <v>0</v>
      </c>
      <c r="BE16" s="31">
        <f t="shared" si="51"/>
        <v>0</v>
      </c>
      <c r="BF16" s="31">
        <f t="shared" si="52"/>
        <v>0</v>
      </c>
      <c r="BG16" s="31">
        <f t="shared" si="53"/>
        <v>0</v>
      </c>
      <c r="BH16" s="31"/>
      <c r="BI16" s="31">
        <f t="shared" si="54"/>
        <v>0</v>
      </c>
      <c r="BJ16" s="31">
        <f t="shared" si="55"/>
        <v>0</v>
      </c>
      <c r="BK16" s="31">
        <f t="shared" si="56"/>
        <v>0</v>
      </c>
      <c r="BL16" s="31">
        <f t="shared" si="57"/>
        <v>0</v>
      </c>
      <c r="BM16" s="31">
        <f t="shared" si="58"/>
        <v>0</v>
      </c>
      <c r="BN16" s="31">
        <f t="shared" si="59"/>
        <v>0</v>
      </c>
      <c r="BO16" s="31"/>
      <c r="BP16" s="31">
        <f t="shared" si="60"/>
        <v>0</v>
      </c>
      <c r="BQ16" s="31">
        <f t="shared" si="61"/>
        <v>0</v>
      </c>
      <c r="BR16" s="31">
        <f t="shared" si="62"/>
        <v>0</v>
      </c>
      <c r="BS16" s="31">
        <f t="shared" si="63"/>
        <v>0</v>
      </c>
      <c r="BT16" s="31">
        <f t="shared" si="64"/>
        <v>0</v>
      </c>
      <c r="BU16" s="31">
        <f t="shared" si="65"/>
        <v>0</v>
      </c>
      <c r="BV16" s="31"/>
      <c r="BW16" s="31">
        <f t="shared" si="66"/>
        <v>0</v>
      </c>
      <c r="BX16" s="31">
        <f t="shared" si="67"/>
        <v>0</v>
      </c>
      <c r="BY16" s="31">
        <f t="shared" si="68"/>
        <v>0</v>
      </c>
      <c r="BZ16" s="31">
        <f t="shared" si="69"/>
        <v>0</v>
      </c>
      <c r="CA16" s="31">
        <f t="shared" si="70"/>
        <v>0</v>
      </c>
      <c r="CB16" s="31">
        <f t="shared" si="71"/>
        <v>0</v>
      </c>
      <c r="CC16" s="31"/>
      <c r="CD16" s="31">
        <f t="shared" si="72"/>
        <v>0</v>
      </c>
      <c r="CE16" s="31">
        <f t="shared" si="73"/>
        <v>0</v>
      </c>
      <c r="CF16" s="31">
        <f t="shared" si="74"/>
        <v>0</v>
      </c>
      <c r="CG16" s="31">
        <f t="shared" si="75"/>
        <v>0</v>
      </c>
      <c r="CH16" s="31">
        <f t="shared" si="76"/>
        <v>0</v>
      </c>
      <c r="CI16" s="31">
        <f t="shared" si="77"/>
        <v>0</v>
      </c>
    </row>
    <row r="17" spans="1:87" x14ac:dyDescent="0.35">
      <c r="A17">
        <v>11</v>
      </c>
      <c r="B17">
        <f>modules!B17</f>
        <v>0</v>
      </c>
      <c r="C17">
        <f>modules!C17</f>
        <v>0</v>
      </c>
      <c r="E17" s="27">
        <f t="shared" si="6"/>
        <v>0</v>
      </c>
      <c r="F17" s="27">
        <f t="shared" si="7"/>
        <v>0</v>
      </c>
      <c r="G17" s="27">
        <f t="shared" si="8"/>
        <v>0</v>
      </c>
      <c r="H17" s="27">
        <f t="shared" si="9"/>
        <v>0</v>
      </c>
      <c r="I17" s="27">
        <f t="shared" si="10"/>
        <v>0</v>
      </c>
      <c r="J17" s="27">
        <f t="shared" si="11"/>
        <v>0</v>
      </c>
      <c r="L17" s="27">
        <f t="shared" si="12"/>
        <v>0</v>
      </c>
      <c r="M17" s="27">
        <f t="shared" si="13"/>
        <v>0</v>
      </c>
      <c r="N17" s="27">
        <f t="shared" si="14"/>
        <v>0</v>
      </c>
      <c r="O17" s="27">
        <f t="shared" si="15"/>
        <v>0</v>
      </c>
      <c r="P17" s="27">
        <f t="shared" si="16"/>
        <v>0</v>
      </c>
      <c r="Q17" s="27">
        <f t="shared" si="17"/>
        <v>0</v>
      </c>
      <c r="S17" s="27">
        <f t="shared" si="18"/>
        <v>0</v>
      </c>
      <c r="T17" s="27">
        <f t="shared" si="19"/>
        <v>0</v>
      </c>
      <c r="U17" s="27">
        <f t="shared" si="20"/>
        <v>0</v>
      </c>
      <c r="V17" s="27">
        <f t="shared" si="21"/>
        <v>0</v>
      </c>
      <c r="W17" s="27">
        <f t="shared" si="22"/>
        <v>0</v>
      </c>
      <c r="X17" s="27">
        <f t="shared" si="23"/>
        <v>0</v>
      </c>
      <c r="Z17" s="27">
        <f t="shared" si="24"/>
        <v>0</v>
      </c>
      <c r="AA17" s="27">
        <f t="shared" si="25"/>
        <v>0</v>
      </c>
      <c r="AB17" s="27">
        <f t="shared" si="26"/>
        <v>0</v>
      </c>
      <c r="AC17" s="27">
        <f t="shared" si="27"/>
        <v>0</v>
      </c>
      <c r="AD17" s="27">
        <f t="shared" si="28"/>
        <v>0</v>
      </c>
      <c r="AE17" s="27">
        <f t="shared" si="29"/>
        <v>0</v>
      </c>
      <c r="AG17" s="27">
        <f t="shared" si="30"/>
        <v>0</v>
      </c>
      <c r="AH17" s="27">
        <f t="shared" si="31"/>
        <v>0</v>
      </c>
      <c r="AI17" s="27">
        <f t="shared" si="32"/>
        <v>0</v>
      </c>
      <c r="AJ17" s="27">
        <f t="shared" si="33"/>
        <v>0</v>
      </c>
      <c r="AK17" s="27">
        <f t="shared" si="34"/>
        <v>0</v>
      </c>
      <c r="AL17" s="27">
        <f t="shared" si="35"/>
        <v>0</v>
      </c>
      <c r="AN17" s="27">
        <f t="shared" si="36"/>
        <v>0</v>
      </c>
      <c r="AO17" s="27">
        <f t="shared" si="37"/>
        <v>0</v>
      </c>
      <c r="AP17" s="27">
        <f t="shared" si="38"/>
        <v>0</v>
      </c>
      <c r="AQ17" s="27">
        <f t="shared" si="39"/>
        <v>0</v>
      </c>
      <c r="AR17" s="27">
        <f t="shared" si="40"/>
        <v>0</v>
      </c>
      <c r="AS17" s="27">
        <f t="shared" si="41"/>
        <v>0</v>
      </c>
      <c r="AT17" s="31"/>
      <c r="AU17" s="31">
        <f t="shared" si="42"/>
        <v>0</v>
      </c>
      <c r="AV17" s="31">
        <f t="shared" si="43"/>
        <v>0</v>
      </c>
      <c r="AW17" s="31">
        <f t="shared" si="44"/>
        <v>0</v>
      </c>
      <c r="AX17" s="31">
        <f t="shared" si="45"/>
        <v>0</v>
      </c>
      <c r="AY17" s="31">
        <f t="shared" si="46"/>
        <v>0</v>
      </c>
      <c r="AZ17" s="31">
        <f t="shared" si="47"/>
        <v>0</v>
      </c>
      <c r="BA17" s="31"/>
      <c r="BB17" s="31">
        <f t="shared" si="48"/>
        <v>0</v>
      </c>
      <c r="BC17" s="31">
        <f t="shared" si="49"/>
        <v>0</v>
      </c>
      <c r="BD17" s="31">
        <f t="shared" si="50"/>
        <v>0</v>
      </c>
      <c r="BE17" s="31">
        <f t="shared" si="51"/>
        <v>0</v>
      </c>
      <c r="BF17" s="31">
        <f t="shared" si="52"/>
        <v>0</v>
      </c>
      <c r="BG17" s="31">
        <f t="shared" si="53"/>
        <v>0</v>
      </c>
      <c r="BH17" s="31"/>
      <c r="BI17" s="31">
        <f t="shared" si="54"/>
        <v>0</v>
      </c>
      <c r="BJ17" s="31">
        <f t="shared" si="55"/>
        <v>0</v>
      </c>
      <c r="BK17" s="31">
        <f t="shared" si="56"/>
        <v>0</v>
      </c>
      <c r="BL17" s="31">
        <f t="shared" si="57"/>
        <v>0</v>
      </c>
      <c r="BM17" s="31">
        <f t="shared" si="58"/>
        <v>0</v>
      </c>
      <c r="BN17" s="31">
        <f t="shared" si="59"/>
        <v>0</v>
      </c>
      <c r="BO17" s="31"/>
      <c r="BP17" s="31">
        <f t="shared" si="60"/>
        <v>0</v>
      </c>
      <c r="BQ17" s="31">
        <f t="shared" si="61"/>
        <v>0</v>
      </c>
      <c r="BR17" s="31">
        <f t="shared" si="62"/>
        <v>0</v>
      </c>
      <c r="BS17" s="31">
        <f t="shared" si="63"/>
        <v>0</v>
      </c>
      <c r="BT17" s="31">
        <f t="shared" si="64"/>
        <v>0</v>
      </c>
      <c r="BU17" s="31">
        <f t="shared" si="65"/>
        <v>0</v>
      </c>
      <c r="BV17" s="31"/>
      <c r="BW17" s="31">
        <f t="shared" si="66"/>
        <v>0</v>
      </c>
      <c r="BX17" s="31">
        <f t="shared" si="67"/>
        <v>0</v>
      </c>
      <c r="BY17" s="31">
        <f t="shared" si="68"/>
        <v>0</v>
      </c>
      <c r="BZ17" s="31">
        <f t="shared" si="69"/>
        <v>0</v>
      </c>
      <c r="CA17" s="31">
        <f t="shared" si="70"/>
        <v>0</v>
      </c>
      <c r="CB17" s="31">
        <f t="shared" si="71"/>
        <v>0</v>
      </c>
      <c r="CC17" s="31"/>
      <c r="CD17" s="31">
        <f t="shared" si="72"/>
        <v>0</v>
      </c>
      <c r="CE17" s="31">
        <f t="shared" si="73"/>
        <v>0</v>
      </c>
      <c r="CF17" s="31">
        <f t="shared" si="74"/>
        <v>0</v>
      </c>
      <c r="CG17" s="31">
        <f t="shared" si="75"/>
        <v>0</v>
      </c>
      <c r="CH17" s="31">
        <f t="shared" si="76"/>
        <v>0</v>
      </c>
      <c r="CI17" s="31">
        <f t="shared" si="77"/>
        <v>0</v>
      </c>
    </row>
    <row r="18" spans="1:87" x14ac:dyDescent="0.35">
      <c r="A18">
        <v>12</v>
      </c>
      <c r="B18">
        <f>modules!B18</f>
        <v>0</v>
      </c>
      <c r="C18">
        <f>modules!C18</f>
        <v>0</v>
      </c>
      <c r="E18" s="27">
        <f t="shared" si="6"/>
        <v>0</v>
      </c>
      <c r="F18" s="27">
        <f t="shared" si="7"/>
        <v>0</v>
      </c>
      <c r="G18" s="27">
        <f t="shared" si="8"/>
        <v>0</v>
      </c>
      <c r="H18" s="27">
        <f t="shared" si="9"/>
        <v>0</v>
      </c>
      <c r="I18" s="27">
        <f t="shared" si="10"/>
        <v>0</v>
      </c>
      <c r="J18" s="27">
        <f t="shared" si="11"/>
        <v>0</v>
      </c>
      <c r="L18" s="27">
        <f t="shared" si="12"/>
        <v>0</v>
      </c>
      <c r="M18" s="27">
        <f t="shared" si="13"/>
        <v>0</v>
      </c>
      <c r="N18" s="27">
        <f t="shared" si="14"/>
        <v>0</v>
      </c>
      <c r="O18" s="27">
        <f t="shared" si="15"/>
        <v>0</v>
      </c>
      <c r="P18" s="27">
        <f t="shared" si="16"/>
        <v>0</v>
      </c>
      <c r="Q18" s="27">
        <f t="shared" si="17"/>
        <v>0</v>
      </c>
      <c r="S18" s="27">
        <f t="shared" si="18"/>
        <v>0</v>
      </c>
      <c r="T18" s="27">
        <f t="shared" si="19"/>
        <v>0</v>
      </c>
      <c r="U18" s="27">
        <f t="shared" si="20"/>
        <v>0</v>
      </c>
      <c r="V18" s="27">
        <f t="shared" si="21"/>
        <v>0</v>
      </c>
      <c r="W18" s="27">
        <f t="shared" si="22"/>
        <v>0</v>
      </c>
      <c r="X18" s="27">
        <f t="shared" si="23"/>
        <v>0</v>
      </c>
      <c r="Z18" s="27">
        <f t="shared" si="24"/>
        <v>0</v>
      </c>
      <c r="AA18" s="27">
        <f t="shared" si="25"/>
        <v>0</v>
      </c>
      <c r="AB18" s="27">
        <f t="shared" si="26"/>
        <v>0</v>
      </c>
      <c r="AC18" s="27">
        <f t="shared" si="27"/>
        <v>0</v>
      </c>
      <c r="AD18" s="27">
        <f t="shared" si="28"/>
        <v>0</v>
      </c>
      <c r="AE18" s="27">
        <f t="shared" si="29"/>
        <v>0</v>
      </c>
      <c r="AG18" s="27">
        <f t="shared" si="30"/>
        <v>0</v>
      </c>
      <c r="AH18" s="27">
        <f t="shared" si="31"/>
        <v>0</v>
      </c>
      <c r="AI18" s="27">
        <f t="shared" si="32"/>
        <v>0</v>
      </c>
      <c r="AJ18" s="27">
        <f t="shared" si="33"/>
        <v>0</v>
      </c>
      <c r="AK18" s="27">
        <f t="shared" si="34"/>
        <v>0</v>
      </c>
      <c r="AL18" s="27">
        <f t="shared" si="35"/>
        <v>0</v>
      </c>
      <c r="AN18" s="27">
        <f t="shared" si="36"/>
        <v>0</v>
      </c>
      <c r="AO18" s="27">
        <f t="shared" si="37"/>
        <v>0</v>
      </c>
      <c r="AP18" s="27">
        <f t="shared" si="38"/>
        <v>0</v>
      </c>
      <c r="AQ18" s="27">
        <f t="shared" si="39"/>
        <v>0</v>
      </c>
      <c r="AR18" s="27">
        <f t="shared" si="40"/>
        <v>0</v>
      </c>
      <c r="AS18" s="27">
        <f t="shared" si="41"/>
        <v>0</v>
      </c>
      <c r="AT18" s="31"/>
      <c r="AU18" s="31">
        <f t="shared" si="42"/>
        <v>0</v>
      </c>
      <c r="AV18" s="31">
        <f t="shared" si="43"/>
        <v>0</v>
      </c>
      <c r="AW18" s="31">
        <f t="shared" si="44"/>
        <v>0</v>
      </c>
      <c r="AX18" s="31">
        <f t="shared" si="45"/>
        <v>0</v>
      </c>
      <c r="AY18" s="31">
        <f t="shared" si="46"/>
        <v>0</v>
      </c>
      <c r="AZ18" s="31">
        <f t="shared" si="47"/>
        <v>0</v>
      </c>
      <c r="BA18" s="31"/>
      <c r="BB18" s="31">
        <f t="shared" si="48"/>
        <v>0</v>
      </c>
      <c r="BC18" s="31">
        <f t="shared" si="49"/>
        <v>0</v>
      </c>
      <c r="BD18" s="31">
        <f t="shared" si="50"/>
        <v>0</v>
      </c>
      <c r="BE18" s="31">
        <f t="shared" si="51"/>
        <v>0</v>
      </c>
      <c r="BF18" s="31">
        <f t="shared" si="52"/>
        <v>0</v>
      </c>
      <c r="BG18" s="31">
        <f t="shared" si="53"/>
        <v>0</v>
      </c>
      <c r="BH18" s="31"/>
      <c r="BI18" s="31">
        <f t="shared" si="54"/>
        <v>0</v>
      </c>
      <c r="BJ18" s="31">
        <f t="shared" si="55"/>
        <v>0</v>
      </c>
      <c r="BK18" s="31">
        <f t="shared" si="56"/>
        <v>0</v>
      </c>
      <c r="BL18" s="31">
        <f t="shared" si="57"/>
        <v>0</v>
      </c>
      <c r="BM18" s="31">
        <f t="shared" si="58"/>
        <v>0</v>
      </c>
      <c r="BN18" s="31">
        <f t="shared" si="59"/>
        <v>0</v>
      </c>
      <c r="BO18" s="31"/>
      <c r="BP18" s="31">
        <f t="shared" si="60"/>
        <v>0</v>
      </c>
      <c r="BQ18" s="31">
        <f t="shared" si="61"/>
        <v>0</v>
      </c>
      <c r="BR18" s="31">
        <f t="shared" si="62"/>
        <v>0</v>
      </c>
      <c r="BS18" s="31">
        <f t="shared" si="63"/>
        <v>0</v>
      </c>
      <c r="BT18" s="31">
        <f t="shared" si="64"/>
        <v>0</v>
      </c>
      <c r="BU18" s="31">
        <f t="shared" si="65"/>
        <v>0</v>
      </c>
      <c r="BV18" s="31"/>
      <c r="BW18" s="31">
        <f t="shared" si="66"/>
        <v>0</v>
      </c>
      <c r="BX18" s="31">
        <f t="shared" si="67"/>
        <v>0</v>
      </c>
      <c r="BY18" s="31">
        <f t="shared" si="68"/>
        <v>0</v>
      </c>
      <c r="BZ18" s="31">
        <f t="shared" si="69"/>
        <v>0</v>
      </c>
      <c r="CA18" s="31">
        <f t="shared" si="70"/>
        <v>0</v>
      </c>
      <c r="CB18" s="31">
        <f t="shared" si="71"/>
        <v>0</v>
      </c>
      <c r="CC18" s="31"/>
      <c r="CD18" s="31">
        <f t="shared" si="72"/>
        <v>0</v>
      </c>
      <c r="CE18" s="31">
        <f t="shared" si="73"/>
        <v>0</v>
      </c>
      <c r="CF18" s="31">
        <f t="shared" si="74"/>
        <v>0</v>
      </c>
      <c r="CG18" s="31">
        <f t="shared" si="75"/>
        <v>0</v>
      </c>
      <c r="CH18" s="31">
        <f t="shared" si="76"/>
        <v>0</v>
      </c>
      <c r="CI18" s="31">
        <f t="shared" si="77"/>
        <v>0</v>
      </c>
    </row>
    <row r="19" spans="1:87" x14ac:dyDescent="0.35">
      <c r="A19">
        <v>13</v>
      </c>
      <c r="B19">
        <f>modules!B19</f>
        <v>0</v>
      </c>
      <c r="C19">
        <f>modules!C19</f>
        <v>0</v>
      </c>
      <c r="E19" s="27">
        <f t="shared" si="6"/>
        <v>0</v>
      </c>
      <c r="F19" s="27">
        <f t="shared" si="7"/>
        <v>0</v>
      </c>
      <c r="G19" s="27">
        <f t="shared" si="8"/>
        <v>0</v>
      </c>
      <c r="H19" s="27">
        <f t="shared" si="9"/>
        <v>0</v>
      </c>
      <c r="I19" s="27">
        <f t="shared" si="10"/>
        <v>0</v>
      </c>
      <c r="J19" s="27">
        <f t="shared" si="11"/>
        <v>0</v>
      </c>
      <c r="L19" s="27">
        <f t="shared" si="12"/>
        <v>0</v>
      </c>
      <c r="M19" s="27">
        <f t="shared" si="13"/>
        <v>0</v>
      </c>
      <c r="N19" s="27">
        <f t="shared" si="14"/>
        <v>0</v>
      </c>
      <c r="O19" s="27">
        <f t="shared" si="15"/>
        <v>0</v>
      </c>
      <c r="P19" s="27">
        <f t="shared" si="16"/>
        <v>0</v>
      </c>
      <c r="Q19" s="27">
        <f t="shared" si="17"/>
        <v>0</v>
      </c>
      <c r="S19" s="27">
        <f t="shared" si="18"/>
        <v>0</v>
      </c>
      <c r="T19" s="27">
        <f t="shared" si="19"/>
        <v>0</v>
      </c>
      <c r="U19" s="27">
        <f t="shared" si="20"/>
        <v>0</v>
      </c>
      <c r="V19" s="27">
        <f t="shared" si="21"/>
        <v>0</v>
      </c>
      <c r="W19" s="27">
        <f t="shared" si="22"/>
        <v>0</v>
      </c>
      <c r="X19" s="27">
        <f t="shared" si="23"/>
        <v>0</v>
      </c>
      <c r="Z19" s="27">
        <f t="shared" si="24"/>
        <v>0</v>
      </c>
      <c r="AA19" s="27">
        <f t="shared" si="25"/>
        <v>0</v>
      </c>
      <c r="AB19" s="27">
        <f t="shared" si="26"/>
        <v>0</v>
      </c>
      <c r="AC19" s="27">
        <f t="shared" si="27"/>
        <v>0</v>
      </c>
      <c r="AD19" s="27">
        <f t="shared" si="28"/>
        <v>0</v>
      </c>
      <c r="AE19" s="27">
        <f t="shared" si="29"/>
        <v>0</v>
      </c>
      <c r="AG19" s="27">
        <f t="shared" si="30"/>
        <v>0</v>
      </c>
      <c r="AH19" s="27">
        <f t="shared" si="31"/>
        <v>0</v>
      </c>
      <c r="AI19" s="27">
        <f t="shared" si="32"/>
        <v>0</v>
      </c>
      <c r="AJ19" s="27">
        <f t="shared" si="33"/>
        <v>0</v>
      </c>
      <c r="AK19" s="27">
        <f t="shared" si="34"/>
        <v>0</v>
      </c>
      <c r="AL19" s="27">
        <f t="shared" si="35"/>
        <v>0</v>
      </c>
      <c r="AN19" s="27">
        <f t="shared" si="36"/>
        <v>0</v>
      </c>
      <c r="AO19" s="27">
        <f t="shared" si="37"/>
        <v>0</v>
      </c>
      <c r="AP19" s="27">
        <f t="shared" si="38"/>
        <v>0</v>
      </c>
      <c r="AQ19" s="27">
        <f t="shared" si="39"/>
        <v>0</v>
      </c>
      <c r="AR19" s="27">
        <f t="shared" si="40"/>
        <v>0</v>
      </c>
      <c r="AS19" s="27">
        <f t="shared" si="41"/>
        <v>0</v>
      </c>
      <c r="AT19" s="31"/>
      <c r="AU19" s="31">
        <f t="shared" si="42"/>
        <v>0</v>
      </c>
      <c r="AV19" s="31">
        <f t="shared" si="43"/>
        <v>0</v>
      </c>
      <c r="AW19" s="31">
        <f t="shared" si="44"/>
        <v>0</v>
      </c>
      <c r="AX19" s="31">
        <f t="shared" si="45"/>
        <v>0</v>
      </c>
      <c r="AY19" s="31">
        <f t="shared" si="46"/>
        <v>0</v>
      </c>
      <c r="AZ19" s="31">
        <f t="shared" si="47"/>
        <v>0</v>
      </c>
      <c r="BA19" s="31"/>
      <c r="BB19" s="31">
        <f t="shared" si="48"/>
        <v>0</v>
      </c>
      <c r="BC19" s="31">
        <f t="shared" si="49"/>
        <v>0</v>
      </c>
      <c r="BD19" s="31">
        <f t="shared" si="50"/>
        <v>0</v>
      </c>
      <c r="BE19" s="31">
        <f t="shared" si="51"/>
        <v>0</v>
      </c>
      <c r="BF19" s="31">
        <f t="shared" si="52"/>
        <v>0</v>
      </c>
      <c r="BG19" s="31">
        <f t="shared" si="53"/>
        <v>0</v>
      </c>
      <c r="BH19" s="31"/>
      <c r="BI19" s="31">
        <f t="shared" si="54"/>
        <v>0</v>
      </c>
      <c r="BJ19" s="31">
        <f t="shared" si="55"/>
        <v>0</v>
      </c>
      <c r="BK19" s="31">
        <f t="shared" si="56"/>
        <v>0</v>
      </c>
      <c r="BL19" s="31">
        <f t="shared" si="57"/>
        <v>0</v>
      </c>
      <c r="BM19" s="31">
        <f t="shared" si="58"/>
        <v>0</v>
      </c>
      <c r="BN19" s="31">
        <f t="shared" si="59"/>
        <v>0</v>
      </c>
      <c r="BO19" s="31"/>
      <c r="BP19" s="31">
        <f t="shared" si="60"/>
        <v>0</v>
      </c>
      <c r="BQ19" s="31">
        <f t="shared" si="61"/>
        <v>0</v>
      </c>
      <c r="BR19" s="31">
        <f t="shared" si="62"/>
        <v>0</v>
      </c>
      <c r="BS19" s="31">
        <f t="shared" si="63"/>
        <v>0</v>
      </c>
      <c r="BT19" s="31">
        <f t="shared" si="64"/>
        <v>0</v>
      </c>
      <c r="BU19" s="31">
        <f t="shared" si="65"/>
        <v>0</v>
      </c>
      <c r="BV19" s="31"/>
      <c r="BW19" s="31">
        <f t="shared" si="66"/>
        <v>0</v>
      </c>
      <c r="BX19" s="31">
        <f t="shared" si="67"/>
        <v>0</v>
      </c>
      <c r="BY19" s="31">
        <f t="shared" si="68"/>
        <v>0</v>
      </c>
      <c r="BZ19" s="31">
        <f t="shared" si="69"/>
        <v>0</v>
      </c>
      <c r="CA19" s="31">
        <f t="shared" si="70"/>
        <v>0</v>
      </c>
      <c r="CB19" s="31">
        <f t="shared" si="71"/>
        <v>0</v>
      </c>
      <c r="CC19" s="31"/>
      <c r="CD19" s="31">
        <f t="shared" si="72"/>
        <v>0</v>
      </c>
      <c r="CE19" s="31">
        <f t="shared" si="73"/>
        <v>0</v>
      </c>
      <c r="CF19" s="31">
        <f t="shared" si="74"/>
        <v>0</v>
      </c>
      <c r="CG19" s="31">
        <f t="shared" si="75"/>
        <v>0</v>
      </c>
      <c r="CH19" s="31">
        <f t="shared" si="76"/>
        <v>0</v>
      </c>
      <c r="CI19" s="31">
        <f t="shared" si="77"/>
        <v>0</v>
      </c>
    </row>
    <row r="20" spans="1:87" x14ac:dyDescent="0.35">
      <c r="A20">
        <v>14</v>
      </c>
      <c r="B20">
        <f>modules!B20</f>
        <v>0</v>
      </c>
      <c r="C20">
        <f>modules!C20</f>
        <v>0</v>
      </c>
      <c r="E20" s="27">
        <f t="shared" si="6"/>
        <v>0</v>
      </c>
      <c r="F20" s="27">
        <f t="shared" si="7"/>
        <v>0</v>
      </c>
      <c r="G20" s="27">
        <f t="shared" si="8"/>
        <v>0</v>
      </c>
      <c r="H20" s="27">
        <f t="shared" si="9"/>
        <v>0</v>
      </c>
      <c r="I20" s="27">
        <f t="shared" si="10"/>
        <v>0</v>
      </c>
      <c r="J20" s="27">
        <f t="shared" si="11"/>
        <v>0</v>
      </c>
      <c r="L20" s="27">
        <f t="shared" si="12"/>
        <v>0</v>
      </c>
      <c r="M20" s="27">
        <f t="shared" si="13"/>
        <v>0</v>
      </c>
      <c r="N20" s="27">
        <f t="shared" si="14"/>
        <v>0</v>
      </c>
      <c r="O20" s="27">
        <f t="shared" si="15"/>
        <v>0</v>
      </c>
      <c r="P20" s="27">
        <f t="shared" si="16"/>
        <v>0</v>
      </c>
      <c r="Q20" s="27">
        <f t="shared" si="17"/>
        <v>0</v>
      </c>
      <c r="S20" s="27">
        <f t="shared" si="18"/>
        <v>0</v>
      </c>
      <c r="T20" s="27">
        <f t="shared" si="19"/>
        <v>0</v>
      </c>
      <c r="U20" s="27">
        <f t="shared" si="20"/>
        <v>0</v>
      </c>
      <c r="V20" s="27">
        <f t="shared" si="21"/>
        <v>0</v>
      </c>
      <c r="W20" s="27">
        <f t="shared" si="22"/>
        <v>0</v>
      </c>
      <c r="X20" s="27">
        <f t="shared" si="23"/>
        <v>0</v>
      </c>
      <c r="Z20" s="27">
        <f t="shared" si="24"/>
        <v>0</v>
      </c>
      <c r="AA20" s="27">
        <f t="shared" si="25"/>
        <v>0</v>
      </c>
      <c r="AB20" s="27">
        <f t="shared" si="26"/>
        <v>0</v>
      </c>
      <c r="AC20" s="27">
        <f t="shared" si="27"/>
        <v>0</v>
      </c>
      <c r="AD20" s="27">
        <f t="shared" si="28"/>
        <v>0</v>
      </c>
      <c r="AE20" s="27">
        <f t="shared" si="29"/>
        <v>0</v>
      </c>
      <c r="AG20" s="27">
        <f t="shared" si="30"/>
        <v>0</v>
      </c>
      <c r="AH20" s="27">
        <f t="shared" si="31"/>
        <v>0</v>
      </c>
      <c r="AI20" s="27">
        <f t="shared" si="32"/>
        <v>0</v>
      </c>
      <c r="AJ20" s="27">
        <f t="shared" si="33"/>
        <v>0</v>
      </c>
      <c r="AK20" s="27">
        <f t="shared" si="34"/>
        <v>0</v>
      </c>
      <c r="AL20" s="27">
        <f t="shared" si="35"/>
        <v>0</v>
      </c>
      <c r="AN20" s="27">
        <f t="shared" si="36"/>
        <v>0</v>
      </c>
      <c r="AO20" s="27">
        <f t="shared" si="37"/>
        <v>0</v>
      </c>
      <c r="AP20" s="27">
        <f t="shared" si="38"/>
        <v>0</v>
      </c>
      <c r="AQ20" s="27">
        <f t="shared" si="39"/>
        <v>0</v>
      </c>
      <c r="AR20" s="27">
        <f t="shared" si="40"/>
        <v>0</v>
      </c>
      <c r="AS20" s="27">
        <f t="shared" si="41"/>
        <v>0</v>
      </c>
      <c r="AT20" s="31"/>
      <c r="AU20" s="31">
        <f t="shared" si="42"/>
        <v>0</v>
      </c>
      <c r="AV20" s="31">
        <f t="shared" si="43"/>
        <v>0</v>
      </c>
      <c r="AW20" s="31">
        <f t="shared" si="44"/>
        <v>0</v>
      </c>
      <c r="AX20" s="31">
        <f t="shared" si="45"/>
        <v>0</v>
      </c>
      <c r="AY20" s="31">
        <f t="shared" si="46"/>
        <v>0</v>
      </c>
      <c r="AZ20" s="31">
        <f t="shared" si="47"/>
        <v>0</v>
      </c>
      <c r="BA20" s="31"/>
      <c r="BB20" s="31">
        <f t="shared" si="48"/>
        <v>0</v>
      </c>
      <c r="BC20" s="31">
        <f t="shared" si="49"/>
        <v>0</v>
      </c>
      <c r="BD20" s="31">
        <f t="shared" si="50"/>
        <v>0</v>
      </c>
      <c r="BE20" s="31">
        <f t="shared" si="51"/>
        <v>0</v>
      </c>
      <c r="BF20" s="31">
        <f t="shared" si="52"/>
        <v>0</v>
      </c>
      <c r="BG20" s="31">
        <f t="shared" si="53"/>
        <v>0</v>
      </c>
      <c r="BH20" s="31"/>
      <c r="BI20" s="31">
        <f t="shared" si="54"/>
        <v>0</v>
      </c>
      <c r="BJ20" s="31">
        <f t="shared" si="55"/>
        <v>0</v>
      </c>
      <c r="BK20" s="31">
        <f t="shared" si="56"/>
        <v>0</v>
      </c>
      <c r="BL20" s="31">
        <f t="shared" si="57"/>
        <v>0</v>
      </c>
      <c r="BM20" s="31">
        <f t="shared" si="58"/>
        <v>0</v>
      </c>
      <c r="BN20" s="31">
        <f t="shared" si="59"/>
        <v>0</v>
      </c>
      <c r="BO20" s="31"/>
      <c r="BP20" s="31">
        <f t="shared" si="60"/>
        <v>0</v>
      </c>
      <c r="BQ20" s="31">
        <f t="shared" si="61"/>
        <v>0</v>
      </c>
      <c r="BR20" s="31">
        <f t="shared" si="62"/>
        <v>0</v>
      </c>
      <c r="BS20" s="31">
        <f t="shared" si="63"/>
        <v>0</v>
      </c>
      <c r="BT20" s="31">
        <f t="shared" si="64"/>
        <v>0</v>
      </c>
      <c r="BU20" s="31">
        <f t="shared" si="65"/>
        <v>0</v>
      </c>
      <c r="BV20" s="31"/>
      <c r="BW20" s="31">
        <f t="shared" si="66"/>
        <v>0</v>
      </c>
      <c r="BX20" s="31">
        <f t="shared" si="67"/>
        <v>0</v>
      </c>
      <c r="BY20" s="31">
        <f t="shared" si="68"/>
        <v>0</v>
      </c>
      <c r="BZ20" s="31">
        <f t="shared" si="69"/>
        <v>0</v>
      </c>
      <c r="CA20" s="31">
        <f t="shared" si="70"/>
        <v>0</v>
      </c>
      <c r="CB20" s="31">
        <f t="shared" si="71"/>
        <v>0</v>
      </c>
      <c r="CC20" s="31"/>
      <c r="CD20" s="31">
        <f t="shared" si="72"/>
        <v>0</v>
      </c>
      <c r="CE20" s="31">
        <f t="shared" si="73"/>
        <v>0</v>
      </c>
      <c r="CF20" s="31">
        <f t="shared" si="74"/>
        <v>0</v>
      </c>
      <c r="CG20" s="31">
        <f t="shared" si="75"/>
        <v>0</v>
      </c>
      <c r="CH20" s="31">
        <f t="shared" si="76"/>
        <v>0</v>
      </c>
      <c r="CI20" s="31">
        <f t="shared" si="77"/>
        <v>0</v>
      </c>
    </row>
    <row r="21" spans="1:87" x14ac:dyDescent="0.35">
      <c r="A21">
        <v>15</v>
      </c>
      <c r="B21">
        <f>modules!B21</f>
        <v>0</v>
      </c>
      <c r="C21">
        <f>modules!C21</f>
        <v>0</v>
      </c>
      <c r="E21" s="27">
        <f t="shared" si="6"/>
        <v>0</v>
      </c>
      <c r="F21" s="27">
        <f t="shared" si="7"/>
        <v>0</v>
      </c>
      <c r="G21" s="27">
        <f t="shared" si="8"/>
        <v>0</v>
      </c>
      <c r="H21" s="27">
        <f t="shared" si="9"/>
        <v>0</v>
      </c>
      <c r="I21" s="27">
        <f t="shared" si="10"/>
        <v>0</v>
      </c>
      <c r="J21" s="27">
        <f t="shared" si="11"/>
        <v>0</v>
      </c>
      <c r="L21" s="27">
        <f t="shared" si="12"/>
        <v>0</v>
      </c>
      <c r="M21" s="27">
        <f t="shared" si="13"/>
        <v>0</v>
      </c>
      <c r="N21" s="27">
        <f t="shared" si="14"/>
        <v>0</v>
      </c>
      <c r="O21" s="27">
        <f t="shared" si="15"/>
        <v>0</v>
      </c>
      <c r="P21" s="27">
        <f t="shared" si="16"/>
        <v>0</v>
      </c>
      <c r="Q21" s="27">
        <f t="shared" si="17"/>
        <v>0</v>
      </c>
      <c r="S21" s="27">
        <f t="shared" si="18"/>
        <v>0</v>
      </c>
      <c r="T21" s="27">
        <f t="shared" si="19"/>
        <v>0</v>
      </c>
      <c r="U21" s="27">
        <f t="shared" si="20"/>
        <v>0</v>
      </c>
      <c r="V21" s="27">
        <f t="shared" si="21"/>
        <v>0</v>
      </c>
      <c r="W21" s="27">
        <f t="shared" si="22"/>
        <v>0</v>
      </c>
      <c r="X21" s="27">
        <f t="shared" si="23"/>
        <v>0</v>
      </c>
      <c r="Z21" s="27">
        <f t="shared" si="24"/>
        <v>0</v>
      </c>
      <c r="AA21" s="27">
        <f t="shared" si="25"/>
        <v>0</v>
      </c>
      <c r="AB21" s="27">
        <f t="shared" si="26"/>
        <v>0</v>
      </c>
      <c r="AC21" s="27">
        <f t="shared" si="27"/>
        <v>0</v>
      </c>
      <c r="AD21" s="27">
        <f t="shared" si="28"/>
        <v>0</v>
      </c>
      <c r="AE21" s="27">
        <f t="shared" si="29"/>
        <v>0</v>
      </c>
      <c r="AG21" s="27">
        <f t="shared" si="30"/>
        <v>0</v>
      </c>
      <c r="AH21" s="27">
        <f t="shared" si="31"/>
        <v>0</v>
      </c>
      <c r="AI21" s="27">
        <f t="shared" si="32"/>
        <v>0</v>
      </c>
      <c r="AJ21" s="27">
        <f t="shared" si="33"/>
        <v>0</v>
      </c>
      <c r="AK21" s="27">
        <f t="shared" si="34"/>
        <v>0</v>
      </c>
      <c r="AL21" s="27">
        <f t="shared" si="35"/>
        <v>0</v>
      </c>
      <c r="AN21" s="27">
        <f t="shared" si="36"/>
        <v>0</v>
      </c>
      <c r="AO21" s="27">
        <f t="shared" si="37"/>
        <v>0</v>
      </c>
      <c r="AP21" s="27">
        <f t="shared" si="38"/>
        <v>0</v>
      </c>
      <c r="AQ21" s="27">
        <f t="shared" si="39"/>
        <v>0</v>
      </c>
      <c r="AR21" s="27">
        <f t="shared" si="40"/>
        <v>0</v>
      </c>
      <c r="AS21" s="27">
        <f t="shared" si="41"/>
        <v>0</v>
      </c>
      <c r="AT21" s="31"/>
      <c r="AU21" s="31">
        <f t="shared" si="42"/>
        <v>0</v>
      </c>
      <c r="AV21" s="31">
        <f t="shared" si="43"/>
        <v>0</v>
      </c>
      <c r="AW21" s="31">
        <f t="shared" si="44"/>
        <v>0</v>
      </c>
      <c r="AX21" s="31">
        <f t="shared" si="45"/>
        <v>0</v>
      </c>
      <c r="AY21" s="31">
        <f t="shared" si="46"/>
        <v>0</v>
      </c>
      <c r="AZ21" s="31">
        <f t="shared" si="47"/>
        <v>0</v>
      </c>
      <c r="BA21" s="31"/>
      <c r="BB21" s="31">
        <f t="shared" si="48"/>
        <v>0</v>
      </c>
      <c r="BC21" s="31">
        <f t="shared" si="49"/>
        <v>0</v>
      </c>
      <c r="BD21" s="31">
        <f t="shared" si="50"/>
        <v>0</v>
      </c>
      <c r="BE21" s="31">
        <f t="shared" si="51"/>
        <v>0</v>
      </c>
      <c r="BF21" s="31">
        <f t="shared" si="52"/>
        <v>0</v>
      </c>
      <c r="BG21" s="31">
        <f t="shared" si="53"/>
        <v>0</v>
      </c>
      <c r="BH21" s="31"/>
      <c r="BI21" s="31">
        <f t="shared" si="54"/>
        <v>0</v>
      </c>
      <c r="BJ21" s="31">
        <f t="shared" si="55"/>
        <v>0</v>
      </c>
      <c r="BK21" s="31">
        <f t="shared" si="56"/>
        <v>0</v>
      </c>
      <c r="BL21" s="31">
        <f t="shared" si="57"/>
        <v>0</v>
      </c>
      <c r="BM21" s="31">
        <f t="shared" si="58"/>
        <v>0</v>
      </c>
      <c r="BN21" s="31">
        <f t="shared" si="59"/>
        <v>0</v>
      </c>
      <c r="BO21" s="31"/>
      <c r="BP21" s="31">
        <f t="shared" si="60"/>
        <v>0</v>
      </c>
      <c r="BQ21" s="31">
        <f t="shared" si="61"/>
        <v>0</v>
      </c>
      <c r="BR21" s="31">
        <f t="shared" si="62"/>
        <v>0</v>
      </c>
      <c r="BS21" s="31">
        <f t="shared" si="63"/>
        <v>0</v>
      </c>
      <c r="BT21" s="31">
        <f t="shared" si="64"/>
        <v>0</v>
      </c>
      <c r="BU21" s="31">
        <f t="shared" si="65"/>
        <v>0</v>
      </c>
      <c r="BV21" s="31"/>
      <c r="BW21" s="31">
        <f t="shared" si="66"/>
        <v>0</v>
      </c>
      <c r="BX21" s="31">
        <f t="shared" si="67"/>
        <v>0</v>
      </c>
      <c r="BY21" s="31">
        <f t="shared" si="68"/>
        <v>0</v>
      </c>
      <c r="BZ21" s="31">
        <f t="shared" si="69"/>
        <v>0</v>
      </c>
      <c r="CA21" s="31">
        <f t="shared" si="70"/>
        <v>0</v>
      </c>
      <c r="CB21" s="31">
        <f t="shared" si="71"/>
        <v>0</v>
      </c>
      <c r="CC21" s="31"/>
      <c r="CD21" s="31">
        <f t="shared" si="72"/>
        <v>0</v>
      </c>
      <c r="CE21" s="31">
        <f t="shared" si="73"/>
        <v>0</v>
      </c>
      <c r="CF21" s="31">
        <f t="shared" si="74"/>
        <v>0</v>
      </c>
      <c r="CG21" s="31">
        <f t="shared" si="75"/>
        <v>0</v>
      </c>
      <c r="CH21" s="31">
        <f t="shared" si="76"/>
        <v>0</v>
      </c>
      <c r="CI21" s="31">
        <f t="shared" si="77"/>
        <v>0</v>
      </c>
    </row>
    <row r="22" spans="1:87" x14ac:dyDescent="0.35">
      <c r="A22">
        <v>16</v>
      </c>
      <c r="B22">
        <f>modules!B22</f>
        <v>0</v>
      </c>
      <c r="C22">
        <f>modules!C22</f>
        <v>0</v>
      </c>
      <c r="E22" s="27">
        <f t="shared" si="6"/>
        <v>0</v>
      </c>
      <c r="F22" s="27">
        <f t="shared" si="7"/>
        <v>0</v>
      </c>
      <c r="G22" s="27">
        <f t="shared" si="8"/>
        <v>0</v>
      </c>
      <c r="H22" s="27">
        <f t="shared" si="9"/>
        <v>0</v>
      </c>
      <c r="I22" s="27">
        <f t="shared" si="10"/>
        <v>0</v>
      </c>
      <c r="J22" s="27">
        <f t="shared" si="11"/>
        <v>0</v>
      </c>
      <c r="L22" s="27">
        <f t="shared" si="12"/>
        <v>0</v>
      </c>
      <c r="M22" s="27">
        <f t="shared" si="13"/>
        <v>0</v>
      </c>
      <c r="N22" s="27">
        <f t="shared" si="14"/>
        <v>0</v>
      </c>
      <c r="O22" s="27">
        <f t="shared" si="15"/>
        <v>0</v>
      </c>
      <c r="P22" s="27">
        <f t="shared" si="16"/>
        <v>0</v>
      </c>
      <c r="Q22" s="27">
        <f t="shared" si="17"/>
        <v>0</v>
      </c>
      <c r="S22" s="27">
        <f t="shared" si="18"/>
        <v>0</v>
      </c>
      <c r="T22" s="27">
        <f t="shared" si="19"/>
        <v>0</v>
      </c>
      <c r="U22" s="27">
        <f t="shared" si="20"/>
        <v>0</v>
      </c>
      <c r="V22" s="27">
        <f t="shared" si="21"/>
        <v>0</v>
      </c>
      <c r="W22" s="27">
        <f t="shared" si="22"/>
        <v>0</v>
      </c>
      <c r="X22" s="27">
        <f t="shared" si="23"/>
        <v>0</v>
      </c>
      <c r="Z22" s="27">
        <f t="shared" si="24"/>
        <v>0</v>
      </c>
      <c r="AA22" s="27">
        <f t="shared" si="25"/>
        <v>0</v>
      </c>
      <c r="AB22" s="27">
        <f t="shared" si="26"/>
        <v>0</v>
      </c>
      <c r="AC22" s="27">
        <f t="shared" si="27"/>
        <v>0</v>
      </c>
      <c r="AD22" s="27">
        <f t="shared" si="28"/>
        <v>0</v>
      </c>
      <c r="AE22" s="27">
        <f t="shared" si="29"/>
        <v>0</v>
      </c>
      <c r="AG22" s="27">
        <f t="shared" si="30"/>
        <v>0</v>
      </c>
      <c r="AH22" s="27">
        <f t="shared" si="31"/>
        <v>0</v>
      </c>
      <c r="AI22" s="27">
        <f t="shared" si="32"/>
        <v>0</v>
      </c>
      <c r="AJ22" s="27">
        <f t="shared" si="33"/>
        <v>0</v>
      </c>
      <c r="AK22" s="27">
        <f t="shared" si="34"/>
        <v>0</v>
      </c>
      <c r="AL22" s="27">
        <f t="shared" si="35"/>
        <v>0</v>
      </c>
      <c r="AN22" s="27">
        <f t="shared" si="36"/>
        <v>0</v>
      </c>
      <c r="AO22" s="27">
        <f t="shared" si="37"/>
        <v>0</v>
      </c>
      <c r="AP22" s="27">
        <f t="shared" si="38"/>
        <v>0</v>
      </c>
      <c r="AQ22" s="27">
        <f t="shared" si="39"/>
        <v>0</v>
      </c>
      <c r="AR22" s="27">
        <f t="shared" si="40"/>
        <v>0</v>
      </c>
      <c r="AS22" s="27">
        <f t="shared" si="41"/>
        <v>0</v>
      </c>
      <c r="AT22" s="31"/>
      <c r="AU22" s="31">
        <f t="shared" si="42"/>
        <v>0</v>
      </c>
      <c r="AV22" s="31">
        <f t="shared" si="43"/>
        <v>0</v>
      </c>
      <c r="AW22" s="31">
        <f t="shared" si="44"/>
        <v>0</v>
      </c>
      <c r="AX22" s="31">
        <f t="shared" si="45"/>
        <v>0</v>
      </c>
      <c r="AY22" s="31">
        <f t="shared" si="46"/>
        <v>0</v>
      </c>
      <c r="AZ22" s="31">
        <f t="shared" si="47"/>
        <v>0</v>
      </c>
      <c r="BA22" s="31"/>
      <c r="BB22" s="31">
        <f t="shared" si="48"/>
        <v>0</v>
      </c>
      <c r="BC22" s="31">
        <f t="shared" si="49"/>
        <v>0</v>
      </c>
      <c r="BD22" s="31">
        <f t="shared" si="50"/>
        <v>0</v>
      </c>
      <c r="BE22" s="31">
        <f t="shared" si="51"/>
        <v>0</v>
      </c>
      <c r="BF22" s="31">
        <f t="shared" si="52"/>
        <v>0</v>
      </c>
      <c r="BG22" s="31">
        <f t="shared" si="53"/>
        <v>0</v>
      </c>
      <c r="BH22" s="31"/>
      <c r="BI22" s="31">
        <f t="shared" si="54"/>
        <v>0</v>
      </c>
      <c r="BJ22" s="31">
        <f t="shared" si="55"/>
        <v>0</v>
      </c>
      <c r="BK22" s="31">
        <f t="shared" si="56"/>
        <v>0</v>
      </c>
      <c r="BL22" s="31">
        <f t="shared" si="57"/>
        <v>0</v>
      </c>
      <c r="BM22" s="31">
        <f t="shared" si="58"/>
        <v>0</v>
      </c>
      <c r="BN22" s="31">
        <f t="shared" si="59"/>
        <v>0</v>
      </c>
      <c r="BO22" s="31"/>
      <c r="BP22" s="31">
        <f t="shared" si="60"/>
        <v>0</v>
      </c>
      <c r="BQ22" s="31">
        <f t="shared" si="61"/>
        <v>0</v>
      </c>
      <c r="BR22" s="31">
        <f t="shared" si="62"/>
        <v>0</v>
      </c>
      <c r="BS22" s="31">
        <f t="shared" si="63"/>
        <v>0</v>
      </c>
      <c r="BT22" s="31">
        <f t="shared" si="64"/>
        <v>0</v>
      </c>
      <c r="BU22" s="31">
        <f t="shared" si="65"/>
        <v>0</v>
      </c>
      <c r="BV22" s="31"/>
      <c r="BW22" s="31">
        <f t="shared" si="66"/>
        <v>0</v>
      </c>
      <c r="BX22" s="31">
        <f t="shared" si="67"/>
        <v>0</v>
      </c>
      <c r="BY22" s="31">
        <f t="shared" si="68"/>
        <v>0</v>
      </c>
      <c r="BZ22" s="31">
        <f t="shared" si="69"/>
        <v>0</v>
      </c>
      <c r="CA22" s="31">
        <f t="shared" si="70"/>
        <v>0</v>
      </c>
      <c r="CB22" s="31">
        <f t="shared" si="71"/>
        <v>0</v>
      </c>
      <c r="CC22" s="31"/>
      <c r="CD22" s="31">
        <f t="shared" si="72"/>
        <v>0</v>
      </c>
      <c r="CE22" s="31">
        <f t="shared" si="73"/>
        <v>0</v>
      </c>
      <c r="CF22" s="31">
        <f t="shared" si="74"/>
        <v>0</v>
      </c>
      <c r="CG22" s="31">
        <f t="shared" si="75"/>
        <v>0</v>
      </c>
      <c r="CH22" s="31">
        <f t="shared" si="76"/>
        <v>0</v>
      </c>
      <c r="CI22" s="31">
        <f t="shared" si="77"/>
        <v>0</v>
      </c>
    </row>
    <row r="23" spans="1:87" x14ac:dyDescent="0.35">
      <c r="A23">
        <v>17</v>
      </c>
      <c r="B23">
        <f>modules!B23</f>
        <v>0</v>
      </c>
      <c r="C23">
        <f>modules!C23</f>
        <v>0</v>
      </c>
      <c r="E23" s="27">
        <f t="shared" si="6"/>
        <v>0</v>
      </c>
      <c r="F23" s="27">
        <f t="shared" si="7"/>
        <v>0</v>
      </c>
      <c r="G23" s="27">
        <f t="shared" si="8"/>
        <v>0</v>
      </c>
      <c r="H23" s="27">
        <f t="shared" si="9"/>
        <v>0</v>
      </c>
      <c r="I23" s="27">
        <f t="shared" si="10"/>
        <v>0</v>
      </c>
      <c r="J23" s="27">
        <f t="shared" si="11"/>
        <v>0</v>
      </c>
      <c r="L23" s="27">
        <f t="shared" si="12"/>
        <v>0</v>
      </c>
      <c r="M23" s="27">
        <f t="shared" si="13"/>
        <v>0</v>
      </c>
      <c r="N23" s="27">
        <f t="shared" si="14"/>
        <v>0</v>
      </c>
      <c r="O23" s="27">
        <f t="shared" si="15"/>
        <v>0</v>
      </c>
      <c r="P23" s="27">
        <f t="shared" si="16"/>
        <v>0</v>
      </c>
      <c r="Q23" s="27">
        <f t="shared" si="17"/>
        <v>0</v>
      </c>
      <c r="S23" s="27">
        <f t="shared" si="18"/>
        <v>0</v>
      </c>
      <c r="T23" s="27">
        <f t="shared" si="19"/>
        <v>0</v>
      </c>
      <c r="U23" s="27">
        <f t="shared" si="20"/>
        <v>0</v>
      </c>
      <c r="V23" s="27">
        <f t="shared" si="21"/>
        <v>0</v>
      </c>
      <c r="W23" s="27">
        <f t="shared" si="22"/>
        <v>0</v>
      </c>
      <c r="X23" s="27">
        <f t="shared" si="23"/>
        <v>0</v>
      </c>
      <c r="Z23" s="27">
        <f t="shared" si="24"/>
        <v>0</v>
      </c>
      <c r="AA23" s="27">
        <f t="shared" si="25"/>
        <v>0</v>
      </c>
      <c r="AB23" s="27">
        <f t="shared" si="26"/>
        <v>0</v>
      </c>
      <c r="AC23" s="27">
        <f t="shared" si="27"/>
        <v>0</v>
      </c>
      <c r="AD23" s="27">
        <f t="shared" si="28"/>
        <v>0</v>
      </c>
      <c r="AE23" s="27">
        <f t="shared" si="29"/>
        <v>0</v>
      </c>
      <c r="AG23" s="27">
        <f t="shared" si="30"/>
        <v>0</v>
      </c>
      <c r="AH23" s="27">
        <f t="shared" si="31"/>
        <v>0</v>
      </c>
      <c r="AI23" s="27">
        <f t="shared" si="32"/>
        <v>0</v>
      </c>
      <c r="AJ23" s="27">
        <f t="shared" si="33"/>
        <v>0</v>
      </c>
      <c r="AK23" s="27">
        <f t="shared" si="34"/>
        <v>0</v>
      </c>
      <c r="AL23" s="27">
        <f t="shared" si="35"/>
        <v>0</v>
      </c>
      <c r="AN23" s="27">
        <f t="shared" si="36"/>
        <v>0</v>
      </c>
      <c r="AO23" s="27">
        <f t="shared" si="37"/>
        <v>0</v>
      </c>
      <c r="AP23" s="27">
        <f t="shared" si="38"/>
        <v>0</v>
      </c>
      <c r="AQ23" s="27">
        <f t="shared" si="39"/>
        <v>0</v>
      </c>
      <c r="AR23" s="27">
        <f t="shared" si="40"/>
        <v>0</v>
      </c>
      <c r="AS23" s="27">
        <f t="shared" si="41"/>
        <v>0</v>
      </c>
      <c r="AT23" s="31"/>
      <c r="AU23" s="31">
        <f t="shared" si="42"/>
        <v>0</v>
      </c>
      <c r="AV23" s="31">
        <f t="shared" si="43"/>
        <v>0</v>
      </c>
      <c r="AW23" s="31">
        <f t="shared" si="44"/>
        <v>0</v>
      </c>
      <c r="AX23" s="31">
        <f t="shared" si="45"/>
        <v>0</v>
      </c>
      <c r="AY23" s="31">
        <f t="shared" si="46"/>
        <v>0</v>
      </c>
      <c r="AZ23" s="31">
        <f t="shared" si="47"/>
        <v>0</v>
      </c>
      <c r="BA23" s="31"/>
      <c r="BB23" s="31">
        <f t="shared" si="48"/>
        <v>0</v>
      </c>
      <c r="BC23" s="31">
        <f t="shared" si="49"/>
        <v>0</v>
      </c>
      <c r="BD23" s="31">
        <f t="shared" si="50"/>
        <v>0</v>
      </c>
      <c r="BE23" s="31">
        <f t="shared" si="51"/>
        <v>0</v>
      </c>
      <c r="BF23" s="31">
        <f t="shared" si="52"/>
        <v>0</v>
      </c>
      <c r="BG23" s="31">
        <f t="shared" si="53"/>
        <v>0</v>
      </c>
      <c r="BH23" s="31"/>
      <c r="BI23" s="31">
        <f t="shared" si="54"/>
        <v>0</v>
      </c>
      <c r="BJ23" s="31">
        <f t="shared" si="55"/>
        <v>0</v>
      </c>
      <c r="BK23" s="31">
        <f t="shared" si="56"/>
        <v>0</v>
      </c>
      <c r="BL23" s="31">
        <f t="shared" si="57"/>
        <v>0</v>
      </c>
      <c r="BM23" s="31">
        <f t="shared" si="58"/>
        <v>0</v>
      </c>
      <c r="BN23" s="31">
        <f t="shared" si="59"/>
        <v>0</v>
      </c>
      <c r="BO23" s="31"/>
      <c r="BP23" s="31">
        <f t="shared" si="60"/>
        <v>0</v>
      </c>
      <c r="BQ23" s="31">
        <f t="shared" si="61"/>
        <v>0</v>
      </c>
      <c r="BR23" s="31">
        <f t="shared" si="62"/>
        <v>0</v>
      </c>
      <c r="BS23" s="31">
        <f t="shared" si="63"/>
        <v>0</v>
      </c>
      <c r="BT23" s="31">
        <f t="shared" si="64"/>
        <v>0</v>
      </c>
      <c r="BU23" s="31">
        <f t="shared" si="65"/>
        <v>0</v>
      </c>
      <c r="BV23" s="31"/>
      <c r="BW23" s="31">
        <f t="shared" si="66"/>
        <v>0</v>
      </c>
      <c r="BX23" s="31">
        <f t="shared" si="67"/>
        <v>0</v>
      </c>
      <c r="BY23" s="31">
        <f t="shared" si="68"/>
        <v>0</v>
      </c>
      <c r="BZ23" s="31">
        <f t="shared" si="69"/>
        <v>0</v>
      </c>
      <c r="CA23" s="31">
        <f t="shared" si="70"/>
        <v>0</v>
      </c>
      <c r="CB23" s="31">
        <f t="shared" si="71"/>
        <v>0</v>
      </c>
      <c r="CC23" s="31"/>
      <c r="CD23" s="31">
        <f t="shared" si="72"/>
        <v>0</v>
      </c>
      <c r="CE23" s="31">
        <f t="shared" si="73"/>
        <v>0</v>
      </c>
      <c r="CF23" s="31">
        <f t="shared" si="74"/>
        <v>0</v>
      </c>
      <c r="CG23" s="31">
        <f t="shared" si="75"/>
        <v>0</v>
      </c>
      <c r="CH23" s="31">
        <f t="shared" si="76"/>
        <v>0</v>
      </c>
      <c r="CI23" s="31">
        <f t="shared" si="77"/>
        <v>0</v>
      </c>
    </row>
    <row r="24" spans="1:87" x14ac:dyDescent="0.35">
      <c r="A24">
        <v>18</v>
      </c>
      <c r="B24">
        <f>modules!B24</f>
        <v>0</v>
      </c>
      <c r="C24">
        <f>modules!C24</f>
        <v>0</v>
      </c>
      <c r="E24" s="27">
        <f t="shared" si="6"/>
        <v>0</v>
      </c>
      <c r="F24" s="27">
        <f t="shared" si="7"/>
        <v>0</v>
      </c>
      <c r="G24" s="27">
        <f t="shared" si="8"/>
        <v>0</v>
      </c>
      <c r="H24" s="27">
        <f t="shared" si="9"/>
        <v>0</v>
      </c>
      <c r="I24" s="27">
        <f t="shared" si="10"/>
        <v>0</v>
      </c>
      <c r="J24" s="27">
        <f t="shared" si="11"/>
        <v>0</v>
      </c>
      <c r="L24" s="27">
        <f t="shared" si="12"/>
        <v>0</v>
      </c>
      <c r="M24" s="27">
        <f t="shared" si="13"/>
        <v>0</v>
      </c>
      <c r="N24" s="27">
        <f t="shared" si="14"/>
        <v>0</v>
      </c>
      <c r="O24" s="27">
        <f t="shared" si="15"/>
        <v>0</v>
      </c>
      <c r="P24" s="27">
        <f t="shared" si="16"/>
        <v>0</v>
      </c>
      <c r="Q24" s="27">
        <f t="shared" si="17"/>
        <v>0</v>
      </c>
      <c r="S24" s="27">
        <f t="shared" si="18"/>
        <v>0</v>
      </c>
      <c r="T24" s="27">
        <f t="shared" si="19"/>
        <v>0</v>
      </c>
      <c r="U24" s="27">
        <f t="shared" si="20"/>
        <v>0</v>
      </c>
      <c r="V24" s="27">
        <f t="shared" si="21"/>
        <v>0</v>
      </c>
      <c r="W24" s="27">
        <f t="shared" si="22"/>
        <v>0</v>
      </c>
      <c r="X24" s="27">
        <f t="shared" si="23"/>
        <v>0</v>
      </c>
      <c r="Z24" s="27">
        <f t="shared" si="24"/>
        <v>0</v>
      </c>
      <c r="AA24" s="27">
        <f t="shared" si="25"/>
        <v>0</v>
      </c>
      <c r="AB24" s="27">
        <f t="shared" si="26"/>
        <v>0</v>
      </c>
      <c r="AC24" s="27">
        <f t="shared" si="27"/>
        <v>0</v>
      </c>
      <c r="AD24" s="27">
        <f t="shared" si="28"/>
        <v>0</v>
      </c>
      <c r="AE24" s="27">
        <f t="shared" si="29"/>
        <v>0</v>
      </c>
      <c r="AG24" s="27">
        <f t="shared" si="30"/>
        <v>0</v>
      </c>
      <c r="AH24" s="27">
        <f t="shared" si="31"/>
        <v>0</v>
      </c>
      <c r="AI24" s="27">
        <f t="shared" si="32"/>
        <v>0</v>
      </c>
      <c r="AJ24" s="27">
        <f t="shared" si="33"/>
        <v>0</v>
      </c>
      <c r="AK24" s="27">
        <f t="shared" si="34"/>
        <v>0</v>
      </c>
      <c r="AL24" s="27">
        <f t="shared" si="35"/>
        <v>0</v>
      </c>
      <c r="AN24" s="27">
        <f t="shared" si="36"/>
        <v>0</v>
      </c>
      <c r="AO24" s="27">
        <f t="shared" si="37"/>
        <v>0</v>
      </c>
      <c r="AP24" s="27">
        <f t="shared" si="38"/>
        <v>0</v>
      </c>
      <c r="AQ24" s="27">
        <f t="shared" si="39"/>
        <v>0</v>
      </c>
      <c r="AR24" s="27">
        <f t="shared" si="40"/>
        <v>0</v>
      </c>
      <c r="AS24" s="27">
        <f t="shared" si="41"/>
        <v>0</v>
      </c>
      <c r="AT24" s="31"/>
      <c r="AU24" s="31">
        <f t="shared" si="42"/>
        <v>0</v>
      </c>
      <c r="AV24" s="31">
        <f t="shared" si="43"/>
        <v>0</v>
      </c>
      <c r="AW24" s="31">
        <f t="shared" si="44"/>
        <v>0</v>
      </c>
      <c r="AX24" s="31">
        <f t="shared" si="45"/>
        <v>0</v>
      </c>
      <c r="AY24" s="31">
        <f t="shared" si="46"/>
        <v>0</v>
      </c>
      <c r="AZ24" s="31">
        <f t="shared" si="47"/>
        <v>0</v>
      </c>
      <c r="BA24" s="31"/>
      <c r="BB24" s="31">
        <f t="shared" si="48"/>
        <v>0</v>
      </c>
      <c r="BC24" s="31">
        <f t="shared" si="49"/>
        <v>0</v>
      </c>
      <c r="BD24" s="31">
        <f t="shared" si="50"/>
        <v>0</v>
      </c>
      <c r="BE24" s="31">
        <f t="shared" si="51"/>
        <v>0</v>
      </c>
      <c r="BF24" s="31">
        <f t="shared" si="52"/>
        <v>0</v>
      </c>
      <c r="BG24" s="31">
        <f t="shared" si="53"/>
        <v>0</v>
      </c>
      <c r="BH24" s="31"/>
      <c r="BI24" s="31">
        <f t="shared" si="54"/>
        <v>0</v>
      </c>
      <c r="BJ24" s="31">
        <f t="shared" si="55"/>
        <v>0</v>
      </c>
      <c r="BK24" s="31">
        <f t="shared" si="56"/>
        <v>0</v>
      </c>
      <c r="BL24" s="31">
        <f t="shared" si="57"/>
        <v>0</v>
      </c>
      <c r="BM24" s="31">
        <f t="shared" si="58"/>
        <v>0</v>
      </c>
      <c r="BN24" s="31">
        <f t="shared" si="59"/>
        <v>0</v>
      </c>
      <c r="BO24" s="31"/>
      <c r="BP24" s="31">
        <f t="shared" si="60"/>
        <v>0</v>
      </c>
      <c r="BQ24" s="31">
        <f t="shared" si="61"/>
        <v>0</v>
      </c>
      <c r="BR24" s="31">
        <f t="shared" si="62"/>
        <v>0</v>
      </c>
      <c r="BS24" s="31">
        <f t="shared" si="63"/>
        <v>0</v>
      </c>
      <c r="BT24" s="31">
        <f t="shared" si="64"/>
        <v>0</v>
      </c>
      <c r="BU24" s="31">
        <f t="shared" si="65"/>
        <v>0</v>
      </c>
      <c r="BV24" s="31"/>
      <c r="BW24" s="31">
        <f t="shared" si="66"/>
        <v>0</v>
      </c>
      <c r="BX24" s="31">
        <f t="shared" si="67"/>
        <v>0</v>
      </c>
      <c r="BY24" s="31">
        <f t="shared" si="68"/>
        <v>0</v>
      </c>
      <c r="BZ24" s="31">
        <f t="shared" si="69"/>
        <v>0</v>
      </c>
      <c r="CA24" s="31">
        <f t="shared" si="70"/>
        <v>0</v>
      </c>
      <c r="CB24" s="31">
        <f t="shared" si="71"/>
        <v>0</v>
      </c>
      <c r="CC24" s="31"/>
      <c r="CD24" s="31">
        <f t="shared" si="72"/>
        <v>0</v>
      </c>
      <c r="CE24" s="31">
        <f t="shared" si="73"/>
        <v>0</v>
      </c>
      <c r="CF24" s="31">
        <f t="shared" si="74"/>
        <v>0</v>
      </c>
      <c r="CG24" s="31">
        <f t="shared" si="75"/>
        <v>0</v>
      </c>
      <c r="CH24" s="31">
        <f t="shared" si="76"/>
        <v>0</v>
      </c>
      <c r="CI24" s="31">
        <f t="shared" si="77"/>
        <v>0</v>
      </c>
    </row>
    <row r="25" spans="1:87" x14ac:dyDescent="0.35">
      <c r="A25">
        <v>19</v>
      </c>
      <c r="B25">
        <f>modules!B25</f>
        <v>0</v>
      </c>
      <c r="C25">
        <f>modules!C25</f>
        <v>0</v>
      </c>
      <c r="E25" s="27">
        <f t="shared" si="6"/>
        <v>0</v>
      </c>
      <c r="F25" s="27">
        <f t="shared" si="7"/>
        <v>0</v>
      </c>
      <c r="G25" s="27">
        <f t="shared" si="8"/>
        <v>0</v>
      </c>
      <c r="H25" s="27">
        <f t="shared" si="9"/>
        <v>0</v>
      </c>
      <c r="I25" s="27">
        <f t="shared" si="10"/>
        <v>0</v>
      </c>
      <c r="J25" s="27">
        <f t="shared" si="11"/>
        <v>0</v>
      </c>
      <c r="L25" s="27">
        <f t="shared" si="12"/>
        <v>0</v>
      </c>
      <c r="M25" s="27">
        <f t="shared" si="13"/>
        <v>0</v>
      </c>
      <c r="N25" s="27">
        <f t="shared" si="14"/>
        <v>0</v>
      </c>
      <c r="O25" s="27">
        <f t="shared" si="15"/>
        <v>0</v>
      </c>
      <c r="P25" s="27">
        <f t="shared" si="16"/>
        <v>0</v>
      </c>
      <c r="Q25" s="27">
        <f t="shared" si="17"/>
        <v>0</v>
      </c>
      <c r="S25" s="27">
        <f t="shared" si="18"/>
        <v>0</v>
      </c>
      <c r="T25" s="27">
        <f t="shared" si="19"/>
        <v>0</v>
      </c>
      <c r="U25" s="27">
        <f t="shared" si="20"/>
        <v>0</v>
      </c>
      <c r="V25" s="27">
        <f t="shared" si="21"/>
        <v>0</v>
      </c>
      <c r="W25" s="27">
        <f t="shared" si="22"/>
        <v>0</v>
      </c>
      <c r="X25" s="27">
        <f t="shared" si="23"/>
        <v>0</v>
      </c>
      <c r="Z25" s="27">
        <f t="shared" si="24"/>
        <v>0</v>
      </c>
      <c r="AA25" s="27">
        <f t="shared" si="25"/>
        <v>0</v>
      </c>
      <c r="AB25" s="27">
        <f t="shared" si="26"/>
        <v>0</v>
      </c>
      <c r="AC25" s="27">
        <f t="shared" si="27"/>
        <v>0</v>
      </c>
      <c r="AD25" s="27">
        <f t="shared" si="28"/>
        <v>0</v>
      </c>
      <c r="AE25" s="27">
        <f t="shared" si="29"/>
        <v>0</v>
      </c>
      <c r="AG25" s="27">
        <f t="shared" si="30"/>
        <v>0</v>
      </c>
      <c r="AH25" s="27">
        <f t="shared" si="31"/>
        <v>0</v>
      </c>
      <c r="AI25" s="27">
        <f t="shared" si="32"/>
        <v>0</v>
      </c>
      <c r="AJ25" s="27">
        <f t="shared" si="33"/>
        <v>0</v>
      </c>
      <c r="AK25" s="27">
        <f t="shared" si="34"/>
        <v>0</v>
      </c>
      <c r="AL25" s="27">
        <f t="shared" si="35"/>
        <v>0</v>
      </c>
      <c r="AN25" s="27">
        <f t="shared" si="36"/>
        <v>0</v>
      </c>
      <c r="AO25" s="27">
        <f t="shared" si="37"/>
        <v>0</v>
      </c>
      <c r="AP25" s="27">
        <f t="shared" si="38"/>
        <v>0</v>
      </c>
      <c r="AQ25" s="27">
        <f t="shared" si="39"/>
        <v>0</v>
      </c>
      <c r="AR25" s="27">
        <f t="shared" si="40"/>
        <v>0</v>
      </c>
      <c r="AS25" s="27">
        <f t="shared" si="41"/>
        <v>0</v>
      </c>
      <c r="AT25" s="31"/>
      <c r="AU25" s="31">
        <f t="shared" si="42"/>
        <v>0</v>
      </c>
      <c r="AV25" s="31">
        <f t="shared" si="43"/>
        <v>0</v>
      </c>
      <c r="AW25" s="31">
        <f t="shared" si="44"/>
        <v>0</v>
      </c>
      <c r="AX25" s="31">
        <f t="shared" si="45"/>
        <v>0</v>
      </c>
      <c r="AY25" s="31">
        <f t="shared" si="46"/>
        <v>0</v>
      </c>
      <c r="AZ25" s="31">
        <f t="shared" si="47"/>
        <v>0</v>
      </c>
      <c r="BA25" s="31"/>
      <c r="BB25" s="31">
        <f t="shared" si="48"/>
        <v>0</v>
      </c>
      <c r="BC25" s="31">
        <f t="shared" si="49"/>
        <v>0</v>
      </c>
      <c r="BD25" s="31">
        <f t="shared" si="50"/>
        <v>0</v>
      </c>
      <c r="BE25" s="31">
        <f t="shared" si="51"/>
        <v>0</v>
      </c>
      <c r="BF25" s="31">
        <f t="shared" si="52"/>
        <v>0</v>
      </c>
      <c r="BG25" s="31">
        <f t="shared" si="53"/>
        <v>0</v>
      </c>
      <c r="BH25" s="31"/>
      <c r="BI25" s="31">
        <f t="shared" si="54"/>
        <v>0</v>
      </c>
      <c r="BJ25" s="31">
        <f t="shared" si="55"/>
        <v>0</v>
      </c>
      <c r="BK25" s="31">
        <f t="shared" si="56"/>
        <v>0</v>
      </c>
      <c r="BL25" s="31">
        <f t="shared" si="57"/>
        <v>0</v>
      </c>
      <c r="BM25" s="31">
        <f t="shared" si="58"/>
        <v>0</v>
      </c>
      <c r="BN25" s="31">
        <f t="shared" si="59"/>
        <v>0</v>
      </c>
      <c r="BO25" s="31"/>
      <c r="BP25" s="31">
        <f t="shared" si="60"/>
        <v>0</v>
      </c>
      <c r="BQ25" s="31">
        <f t="shared" si="61"/>
        <v>0</v>
      </c>
      <c r="BR25" s="31">
        <f t="shared" si="62"/>
        <v>0</v>
      </c>
      <c r="BS25" s="31">
        <f t="shared" si="63"/>
        <v>0</v>
      </c>
      <c r="BT25" s="31">
        <f t="shared" si="64"/>
        <v>0</v>
      </c>
      <c r="BU25" s="31">
        <f t="shared" si="65"/>
        <v>0</v>
      </c>
      <c r="BV25" s="31"/>
      <c r="BW25" s="31">
        <f t="shared" si="66"/>
        <v>0</v>
      </c>
      <c r="BX25" s="31">
        <f t="shared" si="67"/>
        <v>0</v>
      </c>
      <c r="BY25" s="31">
        <f t="shared" si="68"/>
        <v>0</v>
      </c>
      <c r="BZ25" s="31">
        <f t="shared" si="69"/>
        <v>0</v>
      </c>
      <c r="CA25" s="31">
        <f t="shared" si="70"/>
        <v>0</v>
      </c>
      <c r="CB25" s="31">
        <f t="shared" si="71"/>
        <v>0</v>
      </c>
      <c r="CC25" s="31"/>
      <c r="CD25" s="31">
        <f t="shared" si="72"/>
        <v>0</v>
      </c>
      <c r="CE25" s="31">
        <f t="shared" si="73"/>
        <v>0</v>
      </c>
      <c r="CF25" s="31">
        <f t="shared" si="74"/>
        <v>0</v>
      </c>
      <c r="CG25" s="31">
        <f t="shared" si="75"/>
        <v>0</v>
      </c>
      <c r="CH25" s="31">
        <f t="shared" si="76"/>
        <v>0</v>
      </c>
      <c r="CI25" s="31">
        <f t="shared" si="77"/>
        <v>0</v>
      </c>
    </row>
    <row r="26" spans="1:87" x14ac:dyDescent="0.35">
      <c r="A26">
        <v>20</v>
      </c>
      <c r="B26">
        <f>modules!B26</f>
        <v>0</v>
      </c>
      <c r="C26">
        <f>modules!C26</f>
        <v>0</v>
      </c>
      <c r="E26" s="27">
        <f t="shared" si="6"/>
        <v>0</v>
      </c>
      <c r="F26" s="27">
        <f t="shared" si="7"/>
        <v>0</v>
      </c>
      <c r="G26" s="27">
        <f t="shared" si="8"/>
        <v>0</v>
      </c>
      <c r="H26" s="27">
        <f t="shared" si="9"/>
        <v>0</v>
      </c>
      <c r="I26" s="27">
        <f t="shared" si="10"/>
        <v>0</v>
      </c>
      <c r="J26" s="27">
        <f t="shared" si="11"/>
        <v>0</v>
      </c>
      <c r="L26" s="27">
        <f t="shared" si="12"/>
        <v>0</v>
      </c>
      <c r="M26" s="27">
        <f t="shared" si="13"/>
        <v>0</v>
      </c>
      <c r="N26" s="27">
        <f t="shared" si="14"/>
        <v>0</v>
      </c>
      <c r="O26" s="27">
        <f t="shared" si="15"/>
        <v>0</v>
      </c>
      <c r="P26" s="27">
        <f t="shared" si="16"/>
        <v>0</v>
      </c>
      <c r="Q26" s="27">
        <f t="shared" si="17"/>
        <v>0</v>
      </c>
      <c r="S26" s="27">
        <f t="shared" si="18"/>
        <v>0</v>
      </c>
      <c r="T26" s="27">
        <f t="shared" si="19"/>
        <v>0</v>
      </c>
      <c r="U26" s="27">
        <f t="shared" si="20"/>
        <v>0</v>
      </c>
      <c r="V26" s="27">
        <f t="shared" si="21"/>
        <v>0</v>
      </c>
      <c r="W26" s="27">
        <f t="shared" si="22"/>
        <v>0</v>
      </c>
      <c r="X26" s="27">
        <f t="shared" si="23"/>
        <v>0</v>
      </c>
      <c r="Z26" s="27">
        <f t="shared" si="24"/>
        <v>0</v>
      </c>
      <c r="AA26" s="27">
        <f t="shared" si="25"/>
        <v>0</v>
      </c>
      <c r="AB26" s="27">
        <f t="shared" si="26"/>
        <v>0</v>
      </c>
      <c r="AC26" s="27">
        <f t="shared" si="27"/>
        <v>0</v>
      </c>
      <c r="AD26" s="27">
        <f t="shared" si="28"/>
        <v>0</v>
      </c>
      <c r="AE26" s="27">
        <f t="shared" si="29"/>
        <v>0</v>
      </c>
      <c r="AG26" s="27">
        <f t="shared" si="30"/>
        <v>0</v>
      </c>
      <c r="AH26" s="27">
        <f t="shared" si="31"/>
        <v>0</v>
      </c>
      <c r="AI26" s="27">
        <f t="shared" si="32"/>
        <v>0</v>
      </c>
      <c r="AJ26" s="27">
        <f t="shared" si="33"/>
        <v>0</v>
      </c>
      <c r="AK26" s="27">
        <f t="shared" si="34"/>
        <v>0</v>
      </c>
      <c r="AL26" s="27">
        <f t="shared" si="35"/>
        <v>0</v>
      </c>
      <c r="AN26" s="27">
        <f t="shared" si="36"/>
        <v>0</v>
      </c>
      <c r="AO26" s="27">
        <f t="shared" si="37"/>
        <v>0</v>
      </c>
      <c r="AP26" s="27">
        <f t="shared" si="38"/>
        <v>0</v>
      </c>
      <c r="AQ26" s="27">
        <f t="shared" si="39"/>
        <v>0</v>
      </c>
      <c r="AR26" s="27">
        <f t="shared" si="40"/>
        <v>0</v>
      </c>
      <c r="AS26" s="27">
        <f t="shared" si="41"/>
        <v>0</v>
      </c>
      <c r="AT26" s="31"/>
      <c r="AU26" s="31">
        <f t="shared" si="42"/>
        <v>0</v>
      </c>
      <c r="AV26" s="31">
        <f t="shared" si="43"/>
        <v>0</v>
      </c>
      <c r="AW26" s="31">
        <f t="shared" si="44"/>
        <v>0</v>
      </c>
      <c r="AX26" s="31">
        <f t="shared" si="45"/>
        <v>0</v>
      </c>
      <c r="AY26" s="31">
        <f t="shared" si="46"/>
        <v>0</v>
      </c>
      <c r="AZ26" s="31">
        <f t="shared" si="47"/>
        <v>0</v>
      </c>
      <c r="BA26" s="31"/>
      <c r="BB26" s="31">
        <f t="shared" si="48"/>
        <v>0</v>
      </c>
      <c r="BC26" s="31">
        <f t="shared" si="49"/>
        <v>0</v>
      </c>
      <c r="BD26" s="31">
        <f t="shared" si="50"/>
        <v>0</v>
      </c>
      <c r="BE26" s="31">
        <f t="shared" si="51"/>
        <v>0</v>
      </c>
      <c r="BF26" s="31">
        <f t="shared" si="52"/>
        <v>0</v>
      </c>
      <c r="BG26" s="31">
        <f t="shared" si="53"/>
        <v>0</v>
      </c>
      <c r="BH26" s="31"/>
      <c r="BI26" s="31">
        <f t="shared" si="54"/>
        <v>0</v>
      </c>
      <c r="BJ26" s="31">
        <f t="shared" si="55"/>
        <v>0</v>
      </c>
      <c r="BK26" s="31">
        <f t="shared" si="56"/>
        <v>0</v>
      </c>
      <c r="BL26" s="31">
        <f t="shared" si="57"/>
        <v>0</v>
      </c>
      <c r="BM26" s="31">
        <f t="shared" si="58"/>
        <v>0</v>
      </c>
      <c r="BN26" s="31">
        <f t="shared" si="59"/>
        <v>0</v>
      </c>
      <c r="BO26" s="31"/>
      <c r="BP26" s="31">
        <f t="shared" si="60"/>
        <v>0</v>
      </c>
      <c r="BQ26" s="31">
        <f t="shared" si="61"/>
        <v>0</v>
      </c>
      <c r="BR26" s="31">
        <f t="shared" si="62"/>
        <v>0</v>
      </c>
      <c r="BS26" s="31">
        <f t="shared" si="63"/>
        <v>0</v>
      </c>
      <c r="BT26" s="31">
        <f t="shared" si="64"/>
        <v>0</v>
      </c>
      <c r="BU26" s="31">
        <f t="shared" si="65"/>
        <v>0</v>
      </c>
      <c r="BV26" s="31"/>
      <c r="BW26" s="31">
        <f t="shared" si="66"/>
        <v>0</v>
      </c>
      <c r="BX26" s="31">
        <f t="shared" si="67"/>
        <v>0</v>
      </c>
      <c r="BY26" s="31">
        <f t="shared" si="68"/>
        <v>0</v>
      </c>
      <c r="BZ26" s="31">
        <f t="shared" si="69"/>
        <v>0</v>
      </c>
      <c r="CA26" s="31">
        <f t="shared" si="70"/>
        <v>0</v>
      </c>
      <c r="CB26" s="31">
        <f t="shared" si="71"/>
        <v>0</v>
      </c>
      <c r="CC26" s="31"/>
      <c r="CD26" s="31">
        <f t="shared" si="72"/>
        <v>0</v>
      </c>
      <c r="CE26" s="31">
        <f t="shared" si="73"/>
        <v>0</v>
      </c>
      <c r="CF26" s="31">
        <f t="shared" si="74"/>
        <v>0</v>
      </c>
      <c r="CG26" s="31">
        <f t="shared" si="75"/>
        <v>0</v>
      </c>
      <c r="CH26" s="31">
        <f t="shared" si="76"/>
        <v>0</v>
      </c>
      <c r="CI26" s="31">
        <f t="shared" si="77"/>
        <v>0</v>
      </c>
    </row>
    <row r="27" spans="1:87" x14ac:dyDescent="0.35">
      <c r="A27">
        <v>21</v>
      </c>
      <c r="B27">
        <f>modules!B27</f>
        <v>0</v>
      </c>
      <c r="C27">
        <f>modules!C27</f>
        <v>0</v>
      </c>
      <c r="E27" s="27">
        <f t="shared" si="6"/>
        <v>0</v>
      </c>
      <c r="F27" s="27">
        <f t="shared" si="7"/>
        <v>0</v>
      </c>
      <c r="G27" s="27">
        <f t="shared" si="8"/>
        <v>0</v>
      </c>
      <c r="H27" s="27">
        <f t="shared" si="9"/>
        <v>0</v>
      </c>
      <c r="I27" s="27">
        <f t="shared" si="10"/>
        <v>0</v>
      </c>
      <c r="J27" s="27">
        <f t="shared" si="11"/>
        <v>0</v>
      </c>
      <c r="L27" s="27">
        <f t="shared" si="12"/>
        <v>0</v>
      </c>
      <c r="M27" s="27">
        <f t="shared" si="13"/>
        <v>0</v>
      </c>
      <c r="N27" s="27">
        <f t="shared" si="14"/>
        <v>0</v>
      </c>
      <c r="O27" s="27">
        <f t="shared" si="15"/>
        <v>0</v>
      </c>
      <c r="P27" s="27">
        <f t="shared" si="16"/>
        <v>0</v>
      </c>
      <c r="Q27" s="27">
        <f t="shared" si="17"/>
        <v>0</v>
      </c>
      <c r="S27" s="27">
        <f t="shared" si="18"/>
        <v>0</v>
      </c>
      <c r="T27" s="27">
        <f t="shared" si="19"/>
        <v>0</v>
      </c>
      <c r="U27" s="27">
        <f t="shared" si="20"/>
        <v>0</v>
      </c>
      <c r="V27" s="27">
        <f t="shared" si="21"/>
        <v>0</v>
      </c>
      <c r="W27" s="27">
        <f t="shared" si="22"/>
        <v>0</v>
      </c>
      <c r="X27" s="27">
        <f t="shared" si="23"/>
        <v>0</v>
      </c>
      <c r="Z27" s="27">
        <f t="shared" si="24"/>
        <v>0</v>
      </c>
      <c r="AA27" s="27">
        <f t="shared" si="25"/>
        <v>0</v>
      </c>
      <c r="AB27" s="27">
        <f t="shared" si="26"/>
        <v>0</v>
      </c>
      <c r="AC27" s="27">
        <f t="shared" si="27"/>
        <v>0</v>
      </c>
      <c r="AD27" s="27">
        <f t="shared" si="28"/>
        <v>0</v>
      </c>
      <c r="AE27" s="27">
        <f t="shared" si="29"/>
        <v>0</v>
      </c>
      <c r="AG27" s="27">
        <f t="shared" si="30"/>
        <v>0</v>
      </c>
      <c r="AH27" s="27">
        <f t="shared" si="31"/>
        <v>0</v>
      </c>
      <c r="AI27" s="27">
        <f t="shared" si="32"/>
        <v>0</v>
      </c>
      <c r="AJ27" s="27">
        <f t="shared" si="33"/>
        <v>0</v>
      </c>
      <c r="AK27" s="27">
        <f t="shared" si="34"/>
        <v>0</v>
      </c>
      <c r="AL27" s="27">
        <f t="shared" si="35"/>
        <v>0</v>
      </c>
      <c r="AN27" s="27">
        <f t="shared" si="36"/>
        <v>0</v>
      </c>
      <c r="AO27" s="27">
        <f t="shared" si="37"/>
        <v>0</v>
      </c>
      <c r="AP27" s="27">
        <f t="shared" si="38"/>
        <v>0</v>
      </c>
      <c r="AQ27" s="27">
        <f t="shared" si="39"/>
        <v>0</v>
      </c>
      <c r="AR27" s="27">
        <f t="shared" si="40"/>
        <v>0</v>
      </c>
      <c r="AS27" s="27">
        <f t="shared" si="41"/>
        <v>0</v>
      </c>
      <c r="AT27" s="31"/>
      <c r="AU27" s="31">
        <f t="shared" si="42"/>
        <v>0</v>
      </c>
      <c r="AV27" s="31">
        <f t="shared" si="43"/>
        <v>0</v>
      </c>
      <c r="AW27" s="31">
        <f t="shared" si="44"/>
        <v>0</v>
      </c>
      <c r="AX27" s="31">
        <f t="shared" si="45"/>
        <v>0</v>
      </c>
      <c r="AY27" s="31">
        <f t="shared" si="46"/>
        <v>0</v>
      </c>
      <c r="AZ27" s="31">
        <f t="shared" si="47"/>
        <v>0</v>
      </c>
      <c r="BA27" s="31"/>
      <c r="BB27" s="31">
        <f t="shared" si="48"/>
        <v>0</v>
      </c>
      <c r="BC27" s="31">
        <f t="shared" si="49"/>
        <v>0</v>
      </c>
      <c r="BD27" s="31">
        <f t="shared" si="50"/>
        <v>0</v>
      </c>
      <c r="BE27" s="31">
        <f t="shared" si="51"/>
        <v>0</v>
      </c>
      <c r="BF27" s="31">
        <f t="shared" si="52"/>
        <v>0</v>
      </c>
      <c r="BG27" s="31">
        <f t="shared" si="53"/>
        <v>0</v>
      </c>
      <c r="BH27" s="31"/>
      <c r="BI27" s="31">
        <f t="shared" si="54"/>
        <v>0</v>
      </c>
      <c r="BJ27" s="31">
        <f t="shared" si="55"/>
        <v>0</v>
      </c>
      <c r="BK27" s="31">
        <f t="shared" si="56"/>
        <v>0</v>
      </c>
      <c r="BL27" s="31">
        <f t="shared" si="57"/>
        <v>0</v>
      </c>
      <c r="BM27" s="31">
        <f t="shared" si="58"/>
        <v>0</v>
      </c>
      <c r="BN27" s="31">
        <f t="shared" si="59"/>
        <v>0</v>
      </c>
      <c r="BO27" s="31"/>
      <c r="BP27" s="31">
        <f t="shared" si="60"/>
        <v>0</v>
      </c>
      <c r="BQ27" s="31">
        <f t="shared" si="61"/>
        <v>0</v>
      </c>
      <c r="BR27" s="31">
        <f t="shared" si="62"/>
        <v>0</v>
      </c>
      <c r="BS27" s="31">
        <f t="shared" si="63"/>
        <v>0</v>
      </c>
      <c r="BT27" s="31">
        <f t="shared" si="64"/>
        <v>0</v>
      </c>
      <c r="BU27" s="31">
        <f t="shared" si="65"/>
        <v>0</v>
      </c>
      <c r="BV27" s="31"/>
      <c r="BW27" s="31">
        <f t="shared" si="66"/>
        <v>0</v>
      </c>
      <c r="BX27" s="31">
        <f t="shared" si="67"/>
        <v>0</v>
      </c>
      <c r="BY27" s="31">
        <f t="shared" si="68"/>
        <v>0</v>
      </c>
      <c r="BZ27" s="31">
        <f t="shared" si="69"/>
        <v>0</v>
      </c>
      <c r="CA27" s="31">
        <f t="shared" si="70"/>
        <v>0</v>
      </c>
      <c r="CB27" s="31">
        <f t="shared" si="71"/>
        <v>0</v>
      </c>
      <c r="CC27" s="31"/>
      <c r="CD27" s="31">
        <f t="shared" si="72"/>
        <v>0</v>
      </c>
      <c r="CE27" s="31">
        <f t="shared" si="73"/>
        <v>0</v>
      </c>
      <c r="CF27" s="31">
        <f t="shared" si="74"/>
        <v>0</v>
      </c>
      <c r="CG27" s="31">
        <f t="shared" si="75"/>
        <v>0</v>
      </c>
      <c r="CH27" s="31">
        <f t="shared" si="76"/>
        <v>0</v>
      </c>
      <c r="CI27" s="31">
        <f t="shared" si="77"/>
        <v>0</v>
      </c>
    </row>
    <row r="28" spans="1:87" x14ac:dyDescent="0.35">
      <c r="A28">
        <v>22</v>
      </c>
      <c r="B28">
        <f>modules!B28</f>
        <v>0</v>
      </c>
      <c r="C28">
        <f>modules!C28</f>
        <v>0</v>
      </c>
      <c r="E28" s="27">
        <f t="shared" si="6"/>
        <v>0</v>
      </c>
      <c r="F28" s="27">
        <f t="shared" si="7"/>
        <v>0</v>
      </c>
      <c r="G28" s="27">
        <f t="shared" si="8"/>
        <v>0</v>
      </c>
      <c r="H28" s="27">
        <f t="shared" si="9"/>
        <v>0</v>
      </c>
      <c r="I28" s="27">
        <f t="shared" si="10"/>
        <v>0</v>
      </c>
      <c r="J28" s="27">
        <f t="shared" si="11"/>
        <v>0</v>
      </c>
      <c r="L28" s="27">
        <f t="shared" si="12"/>
        <v>0</v>
      </c>
      <c r="M28" s="27">
        <f t="shared" si="13"/>
        <v>0</v>
      </c>
      <c r="N28" s="27">
        <f t="shared" si="14"/>
        <v>0</v>
      </c>
      <c r="O28" s="27">
        <f t="shared" si="15"/>
        <v>0</v>
      </c>
      <c r="P28" s="27">
        <f t="shared" si="16"/>
        <v>0</v>
      </c>
      <c r="Q28" s="27">
        <f t="shared" si="17"/>
        <v>0</v>
      </c>
      <c r="S28" s="27">
        <f t="shared" si="18"/>
        <v>0</v>
      </c>
      <c r="T28" s="27">
        <f t="shared" si="19"/>
        <v>0</v>
      </c>
      <c r="U28" s="27">
        <f t="shared" si="20"/>
        <v>0</v>
      </c>
      <c r="V28" s="27">
        <f t="shared" si="21"/>
        <v>0</v>
      </c>
      <c r="W28" s="27">
        <f t="shared" si="22"/>
        <v>0</v>
      </c>
      <c r="X28" s="27">
        <f t="shared" si="23"/>
        <v>0</v>
      </c>
      <c r="Z28" s="27">
        <f t="shared" si="24"/>
        <v>0</v>
      </c>
      <c r="AA28" s="27">
        <f t="shared" si="25"/>
        <v>0</v>
      </c>
      <c r="AB28" s="27">
        <f t="shared" si="26"/>
        <v>0</v>
      </c>
      <c r="AC28" s="27">
        <f t="shared" si="27"/>
        <v>0</v>
      </c>
      <c r="AD28" s="27">
        <f t="shared" si="28"/>
        <v>0</v>
      </c>
      <c r="AE28" s="27">
        <f t="shared" si="29"/>
        <v>0</v>
      </c>
      <c r="AG28" s="27">
        <f t="shared" si="30"/>
        <v>0</v>
      </c>
      <c r="AH28" s="27">
        <f t="shared" si="31"/>
        <v>0</v>
      </c>
      <c r="AI28" s="27">
        <f t="shared" si="32"/>
        <v>0</v>
      </c>
      <c r="AJ28" s="27">
        <f t="shared" si="33"/>
        <v>0</v>
      </c>
      <c r="AK28" s="27">
        <f t="shared" si="34"/>
        <v>0</v>
      </c>
      <c r="AL28" s="27">
        <f t="shared" si="35"/>
        <v>0</v>
      </c>
      <c r="AN28" s="27">
        <f t="shared" si="36"/>
        <v>0</v>
      </c>
      <c r="AO28" s="27">
        <f t="shared" si="37"/>
        <v>0</v>
      </c>
      <c r="AP28" s="27">
        <f t="shared" si="38"/>
        <v>0</v>
      </c>
      <c r="AQ28" s="27">
        <f t="shared" si="39"/>
        <v>0</v>
      </c>
      <c r="AR28" s="27">
        <f t="shared" si="40"/>
        <v>0</v>
      </c>
      <c r="AS28" s="27">
        <f t="shared" si="41"/>
        <v>0</v>
      </c>
      <c r="AT28" s="31"/>
      <c r="AU28" s="31">
        <f t="shared" si="42"/>
        <v>0</v>
      </c>
      <c r="AV28" s="31">
        <f t="shared" si="43"/>
        <v>0</v>
      </c>
      <c r="AW28" s="31">
        <f t="shared" si="44"/>
        <v>0</v>
      </c>
      <c r="AX28" s="31">
        <f t="shared" si="45"/>
        <v>0</v>
      </c>
      <c r="AY28" s="31">
        <f t="shared" si="46"/>
        <v>0</v>
      </c>
      <c r="AZ28" s="31">
        <f t="shared" si="47"/>
        <v>0</v>
      </c>
      <c r="BA28" s="31"/>
      <c r="BB28" s="31">
        <f t="shared" si="48"/>
        <v>0</v>
      </c>
      <c r="BC28" s="31">
        <f t="shared" si="49"/>
        <v>0</v>
      </c>
      <c r="BD28" s="31">
        <f t="shared" si="50"/>
        <v>0</v>
      </c>
      <c r="BE28" s="31">
        <f t="shared" si="51"/>
        <v>0</v>
      </c>
      <c r="BF28" s="31">
        <f t="shared" si="52"/>
        <v>0</v>
      </c>
      <c r="BG28" s="31">
        <f t="shared" si="53"/>
        <v>0</v>
      </c>
      <c r="BH28" s="31"/>
      <c r="BI28" s="31">
        <f t="shared" si="54"/>
        <v>0</v>
      </c>
      <c r="BJ28" s="31">
        <f t="shared" si="55"/>
        <v>0</v>
      </c>
      <c r="BK28" s="31">
        <f t="shared" si="56"/>
        <v>0</v>
      </c>
      <c r="BL28" s="31">
        <f t="shared" si="57"/>
        <v>0</v>
      </c>
      <c r="BM28" s="31">
        <f t="shared" si="58"/>
        <v>0</v>
      </c>
      <c r="BN28" s="31">
        <f t="shared" si="59"/>
        <v>0</v>
      </c>
      <c r="BO28" s="31"/>
      <c r="BP28" s="31">
        <f t="shared" si="60"/>
        <v>0</v>
      </c>
      <c r="BQ28" s="31">
        <f t="shared" si="61"/>
        <v>0</v>
      </c>
      <c r="BR28" s="31">
        <f t="shared" si="62"/>
        <v>0</v>
      </c>
      <c r="BS28" s="31">
        <f t="shared" si="63"/>
        <v>0</v>
      </c>
      <c r="BT28" s="31">
        <f t="shared" si="64"/>
        <v>0</v>
      </c>
      <c r="BU28" s="31">
        <f t="shared" si="65"/>
        <v>0</v>
      </c>
      <c r="BV28" s="31"/>
      <c r="BW28" s="31">
        <f t="shared" si="66"/>
        <v>0</v>
      </c>
      <c r="BX28" s="31">
        <f t="shared" si="67"/>
        <v>0</v>
      </c>
      <c r="BY28" s="31">
        <f t="shared" si="68"/>
        <v>0</v>
      </c>
      <c r="BZ28" s="31">
        <f t="shared" si="69"/>
        <v>0</v>
      </c>
      <c r="CA28" s="31">
        <f t="shared" si="70"/>
        <v>0</v>
      </c>
      <c r="CB28" s="31">
        <f t="shared" si="71"/>
        <v>0</v>
      </c>
      <c r="CC28" s="31"/>
      <c r="CD28" s="31">
        <f t="shared" si="72"/>
        <v>0</v>
      </c>
      <c r="CE28" s="31">
        <f t="shared" si="73"/>
        <v>0</v>
      </c>
      <c r="CF28" s="31">
        <f t="shared" si="74"/>
        <v>0</v>
      </c>
      <c r="CG28" s="31">
        <f t="shared" si="75"/>
        <v>0</v>
      </c>
      <c r="CH28" s="31">
        <f t="shared" si="76"/>
        <v>0</v>
      </c>
      <c r="CI28" s="31">
        <f t="shared" si="77"/>
        <v>0</v>
      </c>
    </row>
    <row r="29" spans="1:87" x14ac:dyDescent="0.35">
      <c r="A29">
        <v>23</v>
      </c>
      <c r="B29">
        <f>modules!B29</f>
        <v>0</v>
      </c>
      <c r="C29">
        <f>modules!C29</f>
        <v>0</v>
      </c>
      <c r="E29" s="27">
        <f t="shared" si="6"/>
        <v>0</v>
      </c>
      <c r="F29" s="27">
        <f t="shared" si="7"/>
        <v>0</v>
      </c>
      <c r="G29" s="27">
        <f t="shared" si="8"/>
        <v>0</v>
      </c>
      <c r="H29" s="27">
        <f t="shared" si="9"/>
        <v>0</v>
      </c>
      <c r="I29" s="27">
        <f t="shared" si="10"/>
        <v>0</v>
      </c>
      <c r="J29" s="27">
        <f t="shared" si="11"/>
        <v>0</v>
      </c>
      <c r="L29" s="27">
        <f t="shared" si="12"/>
        <v>0</v>
      </c>
      <c r="M29" s="27">
        <f t="shared" si="13"/>
        <v>0</v>
      </c>
      <c r="N29" s="27">
        <f t="shared" si="14"/>
        <v>0</v>
      </c>
      <c r="O29" s="27">
        <f t="shared" si="15"/>
        <v>0</v>
      </c>
      <c r="P29" s="27">
        <f t="shared" si="16"/>
        <v>0</v>
      </c>
      <c r="Q29" s="27">
        <f t="shared" si="17"/>
        <v>0</v>
      </c>
      <c r="S29" s="27">
        <f t="shared" si="18"/>
        <v>0</v>
      </c>
      <c r="T29" s="27">
        <f t="shared" si="19"/>
        <v>0</v>
      </c>
      <c r="U29" s="27">
        <f t="shared" si="20"/>
        <v>0</v>
      </c>
      <c r="V29" s="27">
        <f t="shared" si="21"/>
        <v>0</v>
      </c>
      <c r="W29" s="27">
        <f t="shared" si="22"/>
        <v>0</v>
      </c>
      <c r="X29" s="27">
        <f t="shared" si="23"/>
        <v>0</v>
      </c>
      <c r="Z29" s="27">
        <f t="shared" si="24"/>
        <v>0</v>
      </c>
      <c r="AA29" s="27">
        <f t="shared" si="25"/>
        <v>0</v>
      </c>
      <c r="AB29" s="27">
        <f t="shared" si="26"/>
        <v>0</v>
      </c>
      <c r="AC29" s="27">
        <f t="shared" si="27"/>
        <v>0</v>
      </c>
      <c r="AD29" s="27">
        <f t="shared" si="28"/>
        <v>0</v>
      </c>
      <c r="AE29" s="27">
        <f t="shared" si="29"/>
        <v>0</v>
      </c>
      <c r="AG29" s="27">
        <f t="shared" si="30"/>
        <v>0</v>
      </c>
      <c r="AH29" s="27">
        <f t="shared" si="31"/>
        <v>0</v>
      </c>
      <c r="AI29" s="27">
        <f t="shared" si="32"/>
        <v>0</v>
      </c>
      <c r="AJ29" s="27">
        <f t="shared" si="33"/>
        <v>0</v>
      </c>
      <c r="AK29" s="27">
        <f t="shared" si="34"/>
        <v>0</v>
      </c>
      <c r="AL29" s="27">
        <f t="shared" si="35"/>
        <v>0</v>
      </c>
      <c r="AN29" s="27">
        <f t="shared" si="36"/>
        <v>0</v>
      </c>
      <c r="AO29" s="27">
        <f t="shared" si="37"/>
        <v>0</v>
      </c>
      <c r="AP29" s="27">
        <f t="shared" si="38"/>
        <v>0</v>
      </c>
      <c r="AQ29" s="27">
        <f t="shared" si="39"/>
        <v>0</v>
      </c>
      <c r="AR29" s="27">
        <f t="shared" si="40"/>
        <v>0</v>
      </c>
      <c r="AS29" s="27">
        <f t="shared" si="41"/>
        <v>0</v>
      </c>
      <c r="AT29" s="31"/>
      <c r="AU29" s="31">
        <f t="shared" si="42"/>
        <v>0</v>
      </c>
      <c r="AV29" s="31">
        <f t="shared" si="43"/>
        <v>0</v>
      </c>
      <c r="AW29" s="31">
        <f t="shared" si="44"/>
        <v>0</v>
      </c>
      <c r="AX29" s="31">
        <f t="shared" si="45"/>
        <v>0</v>
      </c>
      <c r="AY29" s="31">
        <f t="shared" si="46"/>
        <v>0</v>
      </c>
      <c r="AZ29" s="31">
        <f t="shared" si="47"/>
        <v>0</v>
      </c>
      <c r="BA29" s="31"/>
      <c r="BB29" s="31">
        <f t="shared" si="48"/>
        <v>0</v>
      </c>
      <c r="BC29" s="31">
        <f t="shared" si="49"/>
        <v>0</v>
      </c>
      <c r="BD29" s="31">
        <f t="shared" si="50"/>
        <v>0</v>
      </c>
      <c r="BE29" s="31">
        <f t="shared" si="51"/>
        <v>0</v>
      </c>
      <c r="BF29" s="31">
        <f t="shared" si="52"/>
        <v>0</v>
      </c>
      <c r="BG29" s="31">
        <f t="shared" si="53"/>
        <v>0</v>
      </c>
      <c r="BH29" s="31"/>
      <c r="BI29" s="31">
        <f t="shared" si="54"/>
        <v>0</v>
      </c>
      <c r="BJ29" s="31">
        <f t="shared" si="55"/>
        <v>0</v>
      </c>
      <c r="BK29" s="31">
        <f t="shared" si="56"/>
        <v>0</v>
      </c>
      <c r="BL29" s="31">
        <f t="shared" si="57"/>
        <v>0</v>
      </c>
      <c r="BM29" s="31">
        <f t="shared" si="58"/>
        <v>0</v>
      </c>
      <c r="BN29" s="31">
        <f t="shared" si="59"/>
        <v>0</v>
      </c>
      <c r="BO29" s="31"/>
      <c r="BP29" s="31">
        <f t="shared" si="60"/>
        <v>0</v>
      </c>
      <c r="BQ29" s="31">
        <f t="shared" si="61"/>
        <v>0</v>
      </c>
      <c r="BR29" s="31">
        <f t="shared" si="62"/>
        <v>0</v>
      </c>
      <c r="BS29" s="31">
        <f t="shared" si="63"/>
        <v>0</v>
      </c>
      <c r="BT29" s="31">
        <f t="shared" si="64"/>
        <v>0</v>
      </c>
      <c r="BU29" s="31">
        <f t="shared" si="65"/>
        <v>0</v>
      </c>
      <c r="BV29" s="31"/>
      <c r="BW29" s="31">
        <f t="shared" si="66"/>
        <v>0</v>
      </c>
      <c r="BX29" s="31">
        <f t="shared" si="67"/>
        <v>0</v>
      </c>
      <c r="BY29" s="31">
        <f t="shared" si="68"/>
        <v>0</v>
      </c>
      <c r="BZ29" s="31">
        <f t="shared" si="69"/>
        <v>0</v>
      </c>
      <c r="CA29" s="31">
        <f t="shared" si="70"/>
        <v>0</v>
      </c>
      <c r="CB29" s="31">
        <f t="shared" si="71"/>
        <v>0</v>
      </c>
      <c r="CC29" s="31"/>
      <c r="CD29" s="31">
        <f t="shared" si="72"/>
        <v>0</v>
      </c>
      <c r="CE29" s="31">
        <f t="shared" si="73"/>
        <v>0</v>
      </c>
      <c r="CF29" s="31">
        <f t="shared" si="74"/>
        <v>0</v>
      </c>
      <c r="CG29" s="31">
        <f t="shared" si="75"/>
        <v>0</v>
      </c>
      <c r="CH29" s="31">
        <f t="shared" si="76"/>
        <v>0</v>
      </c>
      <c r="CI29" s="31">
        <f t="shared" si="77"/>
        <v>0</v>
      </c>
    </row>
    <row r="30" spans="1:87" x14ac:dyDescent="0.35">
      <c r="A30">
        <v>24</v>
      </c>
      <c r="B30">
        <f>modules!B30</f>
        <v>0</v>
      </c>
      <c r="C30">
        <f>modules!C30</f>
        <v>0</v>
      </c>
      <c r="E30" s="27">
        <f t="shared" si="6"/>
        <v>0</v>
      </c>
      <c r="F30" s="27">
        <f t="shared" si="7"/>
        <v>0</v>
      </c>
      <c r="G30" s="27">
        <f t="shared" si="8"/>
        <v>0</v>
      </c>
      <c r="H30" s="27">
        <f t="shared" si="9"/>
        <v>0</v>
      </c>
      <c r="I30" s="27">
        <f t="shared" si="10"/>
        <v>0</v>
      </c>
      <c r="J30" s="27">
        <f t="shared" si="11"/>
        <v>0</v>
      </c>
      <c r="L30" s="27">
        <f t="shared" si="12"/>
        <v>0</v>
      </c>
      <c r="M30" s="27">
        <f t="shared" si="13"/>
        <v>0</v>
      </c>
      <c r="N30" s="27">
        <f t="shared" si="14"/>
        <v>0</v>
      </c>
      <c r="O30" s="27">
        <f t="shared" si="15"/>
        <v>0</v>
      </c>
      <c r="P30" s="27">
        <f t="shared" si="16"/>
        <v>0</v>
      </c>
      <c r="Q30" s="27">
        <f t="shared" si="17"/>
        <v>0</v>
      </c>
      <c r="S30" s="27">
        <f t="shared" si="18"/>
        <v>0</v>
      </c>
      <c r="T30" s="27">
        <f t="shared" si="19"/>
        <v>0</v>
      </c>
      <c r="U30" s="27">
        <f t="shared" si="20"/>
        <v>0</v>
      </c>
      <c r="V30" s="27">
        <f t="shared" si="21"/>
        <v>0</v>
      </c>
      <c r="W30" s="27">
        <f t="shared" si="22"/>
        <v>0</v>
      </c>
      <c r="X30" s="27">
        <f t="shared" si="23"/>
        <v>0</v>
      </c>
      <c r="Z30" s="27">
        <f t="shared" si="24"/>
        <v>0</v>
      </c>
      <c r="AA30" s="27">
        <f t="shared" si="25"/>
        <v>0</v>
      </c>
      <c r="AB30" s="27">
        <f t="shared" si="26"/>
        <v>0</v>
      </c>
      <c r="AC30" s="27">
        <f t="shared" si="27"/>
        <v>0</v>
      </c>
      <c r="AD30" s="27">
        <f t="shared" si="28"/>
        <v>0</v>
      </c>
      <c r="AE30" s="27">
        <f t="shared" si="29"/>
        <v>0</v>
      </c>
      <c r="AG30" s="27">
        <f t="shared" si="30"/>
        <v>0</v>
      </c>
      <c r="AH30" s="27">
        <f t="shared" si="31"/>
        <v>0</v>
      </c>
      <c r="AI30" s="27">
        <f t="shared" si="32"/>
        <v>0</v>
      </c>
      <c r="AJ30" s="27">
        <f t="shared" si="33"/>
        <v>0</v>
      </c>
      <c r="AK30" s="27">
        <f t="shared" si="34"/>
        <v>0</v>
      </c>
      <c r="AL30" s="27">
        <f t="shared" si="35"/>
        <v>0</v>
      </c>
      <c r="AN30" s="27">
        <f t="shared" si="36"/>
        <v>0</v>
      </c>
      <c r="AO30" s="27">
        <f t="shared" si="37"/>
        <v>0</v>
      </c>
      <c r="AP30" s="27">
        <f t="shared" si="38"/>
        <v>0</v>
      </c>
      <c r="AQ30" s="27">
        <f t="shared" si="39"/>
        <v>0</v>
      </c>
      <c r="AR30" s="27">
        <f t="shared" si="40"/>
        <v>0</v>
      </c>
      <c r="AS30" s="27">
        <f t="shared" si="41"/>
        <v>0</v>
      </c>
      <c r="AT30" s="31"/>
      <c r="AU30" s="31">
        <f t="shared" si="42"/>
        <v>0</v>
      </c>
      <c r="AV30" s="31">
        <f t="shared" si="43"/>
        <v>0</v>
      </c>
      <c r="AW30" s="31">
        <f t="shared" si="44"/>
        <v>0</v>
      </c>
      <c r="AX30" s="31">
        <f t="shared" si="45"/>
        <v>0</v>
      </c>
      <c r="AY30" s="31">
        <f t="shared" si="46"/>
        <v>0</v>
      </c>
      <c r="AZ30" s="31">
        <f t="shared" si="47"/>
        <v>0</v>
      </c>
      <c r="BA30" s="31"/>
      <c r="BB30" s="31">
        <f t="shared" si="48"/>
        <v>0</v>
      </c>
      <c r="BC30" s="31">
        <f t="shared" si="49"/>
        <v>0</v>
      </c>
      <c r="BD30" s="31">
        <f t="shared" si="50"/>
        <v>0</v>
      </c>
      <c r="BE30" s="31">
        <f t="shared" si="51"/>
        <v>0</v>
      </c>
      <c r="BF30" s="31">
        <f t="shared" si="52"/>
        <v>0</v>
      </c>
      <c r="BG30" s="31">
        <f t="shared" si="53"/>
        <v>0</v>
      </c>
      <c r="BH30" s="31"/>
      <c r="BI30" s="31">
        <f t="shared" si="54"/>
        <v>0</v>
      </c>
      <c r="BJ30" s="31">
        <f t="shared" si="55"/>
        <v>0</v>
      </c>
      <c r="BK30" s="31">
        <f t="shared" si="56"/>
        <v>0</v>
      </c>
      <c r="BL30" s="31">
        <f t="shared" si="57"/>
        <v>0</v>
      </c>
      <c r="BM30" s="31">
        <f t="shared" si="58"/>
        <v>0</v>
      </c>
      <c r="BN30" s="31">
        <f t="shared" si="59"/>
        <v>0</v>
      </c>
      <c r="BO30" s="31"/>
      <c r="BP30" s="31">
        <f t="shared" si="60"/>
        <v>0</v>
      </c>
      <c r="BQ30" s="31">
        <f t="shared" si="61"/>
        <v>0</v>
      </c>
      <c r="BR30" s="31">
        <f t="shared" si="62"/>
        <v>0</v>
      </c>
      <c r="BS30" s="31">
        <f t="shared" si="63"/>
        <v>0</v>
      </c>
      <c r="BT30" s="31">
        <f t="shared" si="64"/>
        <v>0</v>
      </c>
      <c r="BU30" s="31">
        <f t="shared" si="65"/>
        <v>0</v>
      </c>
      <c r="BV30" s="31"/>
      <c r="BW30" s="31">
        <f t="shared" si="66"/>
        <v>0</v>
      </c>
      <c r="BX30" s="31">
        <f t="shared" si="67"/>
        <v>0</v>
      </c>
      <c r="BY30" s="31">
        <f t="shared" si="68"/>
        <v>0</v>
      </c>
      <c r="BZ30" s="31">
        <f t="shared" si="69"/>
        <v>0</v>
      </c>
      <c r="CA30" s="31">
        <f t="shared" si="70"/>
        <v>0</v>
      </c>
      <c r="CB30" s="31">
        <f t="shared" si="71"/>
        <v>0</v>
      </c>
      <c r="CC30" s="31"/>
      <c r="CD30" s="31">
        <f t="shared" si="72"/>
        <v>0</v>
      </c>
      <c r="CE30" s="31">
        <f t="shared" si="73"/>
        <v>0</v>
      </c>
      <c r="CF30" s="31">
        <f t="shared" si="74"/>
        <v>0</v>
      </c>
      <c r="CG30" s="31">
        <f t="shared" si="75"/>
        <v>0</v>
      </c>
      <c r="CH30" s="31">
        <f t="shared" si="76"/>
        <v>0</v>
      </c>
      <c r="CI30" s="31">
        <f t="shared" si="77"/>
        <v>0</v>
      </c>
    </row>
    <row r="31" spans="1:87" x14ac:dyDescent="0.35">
      <c r="A31">
        <v>25</v>
      </c>
      <c r="B31">
        <f>modules!B31</f>
        <v>0</v>
      </c>
      <c r="C31">
        <f>modules!C31</f>
        <v>0</v>
      </c>
      <c r="E31" s="27">
        <f t="shared" si="6"/>
        <v>0</v>
      </c>
      <c r="F31" s="27">
        <f t="shared" si="7"/>
        <v>0</v>
      </c>
      <c r="G31" s="27">
        <f t="shared" si="8"/>
        <v>0</v>
      </c>
      <c r="H31" s="27">
        <f t="shared" si="9"/>
        <v>0</v>
      </c>
      <c r="I31" s="27">
        <f t="shared" si="10"/>
        <v>0</v>
      </c>
      <c r="J31" s="27">
        <f t="shared" si="11"/>
        <v>0</v>
      </c>
      <c r="L31" s="27">
        <f t="shared" si="12"/>
        <v>0</v>
      </c>
      <c r="M31" s="27">
        <f t="shared" si="13"/>
        <v>0</v>
      </c>
      <c r="N31" s="27">
        <f t="shared" si="14"/>
        <v>0</v>
      </c>
      <c r="O31" s="27">
        <f t="shared" si="15"/>
        <v>0</v>
      </c>
      <c r="P31" s="27">
        <f t="shared" si="16"/>
        <v>0</v>
      </c>
      <c r="Q31" s="27">
        <f t="shared" si="17"/>
        <v>0</v>
      </c>
      <c r="S31" s="27">
        <f t="shared" si="18"/>
        <v>0</v>
      </c>
      <c r="T31" s="27">
        <f t="shared" si="19"/>
        <v>0</v>
      </c>
      <c r="U31" s="27">
        <f t="shared" si="20"/>
        <v>0</v>
      </c>
      <c r="V31" s="27">
        <f t="shared" si="21"/>
        <v>0</v>
      </c>
      <c r="W31" s="27">
        <f t="shared" si="22"/>
        <v>0</v>
      </c>
      <c r="X31" s="27">
        <f t="shared" si="23"/>
        <v>0</v>
      </c>
      <c r="Z31" s="27">
        <f t="shared" si="24"/>
        <v>0</v>
      </c>
      <c r="AA31" s="27">
        <f t="shared" si="25"/>
        <v>0</v>
      </c>
      <c r="AB31" s="27">
        <f t="shared" si="26"/>
        <v>0</v>
      </c>
      <c r="AC31" s="27">
        <f t="shared" si="27"/>
        <v>0</v>
      </c>
      <c r="AD31" s="27">
        <f t="shared" si="28"/>
        <v>0</v>
      </c>
      <c r="AE31" s="27">
        <f t="shared" si="29"/>
        <v>0</v>
      </c>
      <c r="AG31" s="27">
        <f t="shared" si="30"/>
        <v>0</v>
      </c>
      <c r="AH31" s="27">
        <f t="shared" si="31"/>
        <v>0</v>
      </c>
      <c r="AI31" s="27">
        <f t="shared" si="32"/>
        <v>0</v>
      </c>
      <c r="AJ31" s="27">
        <f t="shared" si="33"/>
        <v>0</v>
      </c>
      <c r="AK31" s="27">
        <f t="shared" si="34"/>
        <v>0</v>
      </c>
      <c r="AL31" s="27">
        <f t="shared" si="35"/>
        <v>0</v>
      </c>
      <c r="AN31" s="27">
        <f t="shared" si="36"/>
        <v>0</v>
      </c>
      <c r="AO31" s="27">
        <f t="shared" si="37"/>
        <v>0</v>
      </c>
      <c r="AP31" s="27">
        <f t="shared" si="38"/>
        <v>0</v>
      </c>
      <c r="AQ31" s="27">
        <f t="shared" si="39"/>
        <v>0</v>
      </c>
      <c r="AR31" s="27">
        <f t="shared" si="40"/>
        <v>0</v>
      </c>
      <c r="AS31" s="27">
        <f t="shared" si="41"/>
        <v>0</v>
      </c>
      <c r="AT31" s="31"/>
      <c r="AU31" s="31">
        <f t="shared" si="42"/>
        <v>0</v>
      </c>
      <c r="AV31" s="31">
        <f t="shared" si="43"/>
        <v>0</v>
      </c>
      <c r="AW31" s="31">
        <f t="shared" si="44"/>
        <v>0</v>
      </c>
      <c r="AX31" s="31">
        <f t="shared" si="45"/>
        <v>0</v>
      </c>
      <c r="AY31" s="31">
        <f t="shared" si="46"/>
        <v>0</v>
      </c>
      <c r="AZ31" s="31">
        <f t="shared" si="47"/>
        <v>0</v>
      </c>
      <c r="BA31" s="31"/>
      <c r="BB31" s="31">
        <f t="shared" si="48"/>
        <v>0</v>
      </c>
      <c r="BC31" s="31">
        <f t="shared" si="49"/>
        <v>0</v>
      </c>
      <c r="BD31" s="31">
        <f t="shared" si="50"/>
        <v>0</v>
      </c>
      <c r="BE31" s="31">
        <f t="shared" si="51"/>
        <v>0</v>
      </c>
      <c r="BF31" s="31">
        <f t="shared" si="52"/>
        <v>0</v>
      </c>
      <c r="BG31" s="31">
        <f t="shared" si="53"/>
        <v>0</v>
      </c>
      <c r="BH31" s="31"/>
      <c r="BI31" s="31">
        <f t="shared" si="54"/>
        <v>0</v>
      </c>
      <c r="BJ31" s="31">
        <f t="shared" si="55"/>
        <v>0</v>
      </c>
      <c r="BK31" s="31">
        <f t="shared" si="56"/>
        <v>0</v>
      </c>
      <c r="BL31" s="31">
        <f t="shared" si="57"/>
        <v>0</v>
      </c>
      <c r="BM31" s="31">
        <f t="shared" si="58"/>
        <v>0</v>
      </c>
      <c r="BN31" s="31">
        <f t="shared" si="59"/>
        <v>0</v>
      </c>
      <c r="BO31" s="31"/>
      <c r="BP31" s="31">
        <f t="shared" si="60"/>
        <v>0</v>
      </c>
      <c r="BQ31" s="31">
        <f t="shared" si="61"/>
        <v>0</v>
      </c>
      <c r="BR31" s="31">
        <f t="shared" si="62"/>
        <v>0</v>
      </c>
      <c r="BS31" s="31">
        <f t="shared" si="63"/>
        <v>0</v>
      </c>
      <c r="BT31" s="31">
        <f t="shared" si="64"/>
        <v>0</v>
      </c>
      <c r="BU31" s="31">
        <f t="shared" si="65"/>
        <v>0</v>
      </c>
      <c r="BV31" s="31"/>
      <c r="BW31" s="31">
        <f t="shared" si="66"/>
        <v>0</v>
      </c>
      <c r="BX31" s="31">
        <f t="shared" si="67"/>
        <v>0</v>
      </c>
      <c r="BY31" s="31">
        <f t="shared" si="68"/>
        <v>0</v>
      </c>
      <c r="BZ31" s="31">
        <f t="shared" si="69"/>
        <v>0</v>
      </c>
      <c r="CA31" s="31">
        <f t="shared" si="70"/>
        <v>0</v>
      </c>
      <c r="CB31" s="31">
        <f t="shared" si="71"/>
        <v>0</v>
      </c>
      <c r="CC31" s="31"/>
      <c r="CD31" s="31">
        <f t="shared" si="72"/>
        <v>0</v>
      </c>
      <c r="CE31" s="31">
        <f t="shared" si="73"/>
        <v>0</v>
      </c>
      <c r="CF31" s="31">
        <f t="shared" si="74"/>
        <v>0</v>
      </c>
      <c r="CG31" s="31">
        <f t="shared" si="75"/>
        <v>0</v>
      </c>
      <c r="CH31" s="31">
        <f t="shared" si="76"/>
        <v>0</v>
      </c>
      <c r="CI31" s="31">
        <f t="shared" si="77"/>
        <v>0</v>
      </c>
    </row>
    <row r="32" spans="1:87" x14ac:dyDescent="0.35">
      <c r="A32">
        <v>26</v>
      </c>
      <c r="B32">
        <f>modules!B32</f>
        <v>0</v>
      </c>
      <c r="C32">
        <f>modules!C32</f>
        <v>0</v>
      </c>
      <c r="E32" s="27">
        <f t="shared" si="6"/>
        <v>0</v>
      </c>
      <c r="F32" s="27">
        <f t="shared" si="7"/>
        <v>0</v>
      </c>
      <c r="G32" s="27">
        <f t="shared" si="8"/>
        <v>0</v>
      </c>
      <c r="H32" s="27">
        <f t="shared" si="9"/>
        <v>0</v>
      </c>
      <c r="I32" s="27">
        <f t="shared" si="10"/>
        <v>0</v>
      </c>
      <c r="J32" s="27">
        <f t="shared" si="11"/>
        <v>0</v>
      </c>
      <c r="L32" s="27">
        <f t="shared" si="12"/>
        <v>0</v>
      </c>
      <c r="M32" s="27">
        <f t="shared" si="13"/>
        <v>0</v>
      </c>
      <c r="N32" s="27">
        <f t="shared" si="14"/>
        <v>0</v>
      </c>
      <c r="O32" s="27">
        <f t="shared" si="15"/>
        <v>0</v>
      </c>
      <c r="P32" s="27">
        <f t="shared" si="16"/>
        <v>0</v>
      </c>
      <c r="Q32" s="27">
        <f t="shared" si="17"/>
        <v>0</v>
      </c>
      <c r="S32" s="27">
        <f t="shared" si="18"/>
        <v>0</v>
      </c>
      <c r="T32" s="27">
        <f t="shared" si="19"/>
        <v>0</v>
      </c>
      <c r="U32" s="27">
        <f t="shared" si="20"/>
        <v>0</v>
      </c>
      <c r="V32" s="27">
        <f t="shared" si="21"/>
        <v>0</v>
      </c>
      <c r="W32" s="27">
        <f t="shared" si="22"/>
        <v>0</v>
      </c>
      <c r="X32" s="27">
        <f t="shared" si="23"/>
        <v>0</v>
      </c>
      <c r="Z32" s="27">
        <f t="shared" si="24"/>
        <v>0</v>
      </c>
      <c r="AA32" s="27">
        <f t="shared" si="25"/>
        <v>0</v>
      </c>
      <c r="AB32" s="27">
        <f t="shared" si="26"/>
        <v>0</v>
      </c>
      <c r="AC32" s="27">
        <f t="shared" si="27"/>
        <v>0</v>
      </c>
      <c r="AD32" s="27">
        <f t="shared" si="28"/>
        <v>0</v>
      </c>
      <c r="AE32" s="27">
        <f t="shared" si="29"/>
        <v>0</v>
      </c>
      <c r="AG32" s="27">
        <f t="shared" si="30"/>
        <v>0</v>
      </c>
      <c r="AH32" s="27">
        <f t="shared" si="31"/>
        <v>0</v>
      </c>
      <c r="AI32" s="27">
        <f t="shared" si="32"/>
        <v>0</v>
      </c>
      <c r="AJ32" s="27">
        <f t="shared" si="33"/>
        <v>0</v>
      </c>
      <c r="AK32" s="27">
        <f t="shared" si="34"/>
        <v>0</v>
      </c>
      <c r="AL32" s="27">
        <f t="shared" si="35"/>
        <v>0</v>
      </c>
      <c r="AN32" s="27">
        <f t="shared" si="36"/>
        <v>0</v>
      </c>
      <c r="AO32" s="27">
        <f t="shared" si="37"/>
        <v>0</v>
      </c>
      <c r="AP32" s="27">
        <f t="shared" si="38"/>
        <v>0</v>
      </c>
      <c r="AQ32" s="27">
        <f t="shared" si="39"/>
        <v>0</v>
      </c>
      <c r="AR32" s="27">
        <f t="shared" si="40"/>
        <v>0</v>
      </c>
      <c r="AS32" s="27">
        <f t="shared" si="41"/>
        <v>0</v>
      </c>
      <c r="AT32" s="31"/>
      <c r="AU32" s="31">
        <f t="shared" si="42"/>
        <v>0</v>
      </c>
      <c r="AV32" s="31">
        <f t="shared" si="43"/>
        <v>0</v>
      </c>
      <c r="AW32" s="31">
        <f t="shared" si="44"/>
        <v>0</v>
      </c>
      <c r="AX32" s="31">
        <f t="shared" si="45"/>
        <v>0</v>
      </c>
      <c r="AY32" s="31">
        <f t="shared" si="46"/>
        <v>0</v>
      </c>
      <c r="AZ32" s="31">
        <f t="shared" si="47"/>
        <v>0</v>
      </c>
      <c r="BA32" s="31"/>
      <c r="BB32" s="31">
        <f t="shared" si="48"/>
        <v>0</v>
      </c>
      <c r="BC32" s="31">
        <f t="shared" si="49"/>
        <v>0</v>
      </c>
      <c r="BD32" s="31">
        <f t="shared" si="50"/>
        <v>0</v>
      </c>
      <c r="BE32" s="31">
        <f t="shared" si="51"/>
        <v>0</v>
      </c>
      <c r="BF32" s="31">
        <f t="shared" si="52"/>
        <v>0</v>
      </c>
      <c r="BG32" s="31">
        <f t="shared" si="53"/>
        <v>0</v>
      </c>
      <c r="BH32" s="31"/>
      <c r="BI32" s="31">
        <f t="shared" si="54"/>
        <v>0</v>
      </c>
      <c r="BJ32" s="31">
        <f t="shared" si="55"/>
        <v>0</v>
      </c>
      <c r="BK32" s="31">
        <f t="shared" si="56"/>
        <v>0</v>
      </c>
      <c r="BL32" s="31">
        <f t="shared" si="57"/>
        <v>0</v>
      </c>
      <c r="BM32" s="31">
        <f t="shared" si="58"/>
        <v>0</v>
      </c>
      <c r="BN32" s="31">
        <f t="shared" si="59"/>
        <v>0</v>
      </c>
      <c r="BO32" s="31"/>
      <c r="BP32" s="31">
        <f t="shared" si="60"/>
        <v>0</v>
      </c>
      <c r="BQ32" s="31">
        <f t="shared" si="61"/>
        <v>0</v>
      </c>
      <c r="BR32" s="31">
        <f t="shared" si="62"/>
        <v>0</v>
      </c>
      <c r="BS32" s="31">
        <f t="shared" si="63"/>
        <v>0</v>
      </c>
      <c r="BT32" s="31">
        <f t="shared" si="64"/>
        <v>0</v>
      </c>
      <c r="BU32" s="31">
        <f t="shared" si="65"/>
        <v>0</v>
      </c>
      <c r="BV32" s="31"/>
      <c r="BW32" s="31">
        <f t="shared" si="66"/>
        <v>0</v>
      </c>
      <c r="BX32" s="31">
        <f t="shared" si="67"/>
        <v>0</v>
      </c>
      <c r="BY32" s="31">
        <f t="shared" si="68"/>
        <v>0</v>
      </c>
      <c r="BZ32" s="31">
        <f t="shared" si="69"/>
        <v>0</v>
      </c>
      <c r="CA32" s="31">
        <f t="shared" si="70"/>
        <v>0</v>
      </c>
      <c r="CB32" s="31">
        <f t="shared" si="71"/>
        <v>0</v>
      </c>
      <c r="CC32" s="31"/>
      <c r="CD32" s="31">
        <f t="shared" si="72"/>
        <v>0</v>
      </c>
      <c r="CE32" s="31">
        <f t="shared" si="73"/>
        <v>0</v>
      </c>
      <c r="CF32" s="31">
        <f t="shared" si="74"/>
        <v>0</v>
      </c>
      <c r="CG32" s="31">
        <f t="shared" si="75"/>
        <v>0</v>
      </c>
      <c r="CH32" s="31">
        <f t="shared" si="76"/>
        <v>0</v>
      </c>
      <c r="CI32" s="31">
        <f t="shared" si="77"/>
        <v>0</v>
      </c>
    </row>
    <row r="33" spans="1:87" x14ac:dyDescent="0.35">
      <c r="A33">
        <v>27</v>
      </c>
      <c r="B33">
        <f>modules!B33</f>
        <v>0</v>
      </c>
      <c r="C33">
        <f>modules!C33</f>
        <v>0</v>
      </c>
      <c r="E33" s="27">
        <f t="shared" si="6"/>
        <v>0</v>
      </c>
      <c r="F33" s="27">
        <f t="shared" si="7"/>
        <v>0</v>
      </c>
      <c r="G33" s="27">
        <f t="shared" si="8"/>
        <v>0</v>
      </c>
      <c r="H33" s="27">
        <f t="shared" si="9"/>
        <v>0</v>
      </c>
      <c r="I33" s="27">
        <f t="shared" si="10"/>
        <v>0</v>
      </c>
      <c r="J33" s="27">
        <f t="shared" si="11"/>
        <v>0</v>
      </c>
      <c r="L33" s="27">
        <f t="shared" si="12"/>
        <v>0</v>
      </c>
      <c r="M33" s="27">
        <f t="shared" si="13"/>
        <v>0</v>
      </c>
      <c r="N33" s="27">
        <f t="shared" si="14"/>
        <v>0</v>
      </c>
      <c r="O33" s="27">
        <f t="shared" si="15"/>
        <v>0</v>
      </c>
      <c r="P33" s="27">
        <f t="shared" si="16"/>
        <v>0</v>
      </c>
      <c r="Q33" s="27">
        <f t="shared" si="17"/>
        <v>0</v>
      </c>
      <c r="S33" s="27">
        <f t="shared" si="18"/>
        <v>0</v>
      </c>
      <c r="T33" s="27">
        <f t="shared" si="19"/>
        <v>0</v>
      </c>
      <c r="U33" s="27">
        <f t="shared" si="20"/>
        <v>0</v>
      </c>
      <c r="V33" s="27">
        <f t="shared" si="21"/>
        <v>0</v>
      </c>
      <c r="W33" s="27">
        <f t="shared" si="22"/>
        <v>0</v>
      </c>
      <c r="X33" s="27">
        <f t="shared" si="23"/>
        <v>0</v>
      </c>
      <c r="Z33" s="27">
        <f t="shared" si="24"/>
        <v>0</v>
      </c>
      <c r="AA33" s="27">
        <f t="shared" si="25"/>
        <v>0</v>
      </c>
      <c r="AB33" s="27">
        <f t="shared" si="26"/>
        <v>0</v>
      </c>
      <c r="AC33" s="27">
        <f t="shared" si="27"/>
        <v>0</v>
      </c>
      <c r="AD33" s="27">
        <f t="shared" si="28"/>
        <v>0</v>
      </c>
      <c r="AE33" s="27">
        <f t="shared" si="29"/>
        <v>0</v>
      </c>
      <c r="AG33" s="27">
        <f t="shared" si="30"/>
        <v>0</v>
      </c>
      <c r="AH33" s="27">
        <f t="shared" si="31"/>
        <v>0</v>
      </c>
      <c r="AI33" s="27">
        <f t="shared" si="32"/>
        <v>0</v>
      </c>
      <c r="AJ33" s="27">
        <f t="shared" si="33"/>
        <v>0</v>
      </c>
      <c r="AK33" s="27">
        <f t="shared" si="34"/>
        <v>0</v>
      </c>
      <c r="AL33" s="27">
        <f t="shared" si="35"/>
        <v>0</v>
      </c>
      <c r="AN33" s="27">
        <f t="shared" si="36"/>
        <v>0</v>
      </c>
      <c r="AO33" s="27">
        <f t="shared" si="37"/>
        <v>0</v>
      </c>
      <c r="AP33" s="27">
        <f t="shared" si="38"/>
        <v>0</v>
      </c>
      <c r="AQ33" s="27">
        <f t="shared" si="39"/>
        <v>0</v>
      </c>
      <c r="AR33" s="27">
        <f t="shared" si="40"/>
        <v>0</v>
      </c>
      <c r="AS33" s="27">
        <f t="shared" si="41"/>
        <v>0</v>
      </c>
      <c r="AT33" s="31"/>
      <c r="AU33" s="31">
        <f t="shared" si="42"/>
        <v>0</v>
      </c>
      <c r="AV33" s="31">
        <f t="shared" si="43"/>
        <v>0</v>
      </c>
      <c r="AW33" s="31">
        <f t="shared" si="44"/>
        <v>0</v>
      </c>
      <c r="AX33" s="31">
        <f t="shared" si="45"/>
        <v>0</v>
      </c>
      <c r="AY33" s="31">
        <f t="shared" si="46"/>
        <v>0</v>
      </c>
      <c r="AZ33" s="31">
        <f t="shared" si="47"/>
        <v>0</v>
      </c>
      <c r="BA33" s="31"/>
      <c r="BB33" s="31">
        <f t="shared" si="48"/>
        <v>0</v>
      </c>
      <c r="BC33" s="31">
        <f t="shared" si="49"/>
        <v>0</v>
      </c>
      <c r="BD33" s="31">
        <f t="shared" si="50"/>
        <v>0</v>
      </c>
      <c r="BE33" s="31">
        <f t="shared" si="51"/>
        <v>0</v>
      </c>
      <c r="BF33" s="31">
        <f t="shared" si="52"/>
        <v>0</v>
      </c>
      <c r="BG33" s="31">
        <f t="shared" si="53"/>
        <v>0</v>
      </c>
      <c r="BH33" s="31"/>
      <c r="BI33" s="31">
        <f t="shared" si="54"/>
        <v>0</v>
      </c>
      <c r="BJ33" s="31">
        <f t="shared" si="55"/>
        <v>0</v>
      </c>
      <c r="BK33" s="31">
        <f t="shared" si="56"/>
        <v>0</v>
      </c>
      <c r="BL33" s="31">
        <f t="shared" si="57"/>
        <v>0</v>
      </c>
      <c r="BM33" s="31">
        <f t="shared" si="58"/>
        <v>0</v>
      </c>
      <c r="BN33" s="31">
        <f t="shared" si="59"/>
        <v>0</v>
      </c>
      <c r="BO33" s="31"/>
      <c r="BP33" s="31">
        <f t="shared" si="60"/>
        <v>0</v>
      </c>
      <c r="BQ33" s="31">
        <f t="shared" si="61"/>
        <v>0</v>
      </c>
      <c r="BR33" s="31">
        <f t="shared" si="62"/>
        <v>0</v>
      </c>
      <c r="BS33" s="31">
        <f t="shared" si="63"/>
        <v>0</v>
      </c>
      <c r="BT33" s="31">
        <f t="shared" si="64"/>
        <v>0</v>
      </c>
      <c r="BU33" s="31">
        <f t="shared" si="65"/>
        <v>0</v>
      </c>
      <c r="BV33" s="31"/>
      <c r="BW33" s="31">
        <f t="shared" si="66"/>
        <v>0</v>
      </c>
      <c r="BX33" s="31">
        <f t="shared" si="67"/>
        <v>0</v>
      </c>
      <c r="BY33" s="31">
        <f t="shared" si="68"/>
        <v>0</v>
      </c>
      <c r="BZ33" s="31">
        <f t="shared" si="69"/>
        <v>0</v>
      </c>
      <c r="CA33" s="31">
        <f t="shared" si="70"/>
        <v>0</v>
      </c>
      <c r="CB33" s="31">
        <f t="shared" si="71"/>
        <v>0</v>
      </c>
      <c r="CC33" s="31"/>
      <c r="CD33" s="31">
        <f t="shared" si="72"/>
        <v>0</v>
      </c>
      <c r="CE33" s="31">
        <f t="shared" si="73"/>
        <v>0</v>
      </c>
      <c r="CF33" s="31">
        <f t="shared" si="74"/>
        <v>0</v>
      </c>
      <c r="CG33" s="31">
        <f t="shared" si="75"/>
        <v>0</v>
      </c>
      <c r="CH33" s="31">
        <f t="shared" si="76"/>
        <v>0</v>
      </c>
      <c r="CI33" s="31">
        <f t="shared" si="77"/>
        <v>0</v>
      </c>
    </row>
    <row r="34" spans="1:87" x14ac:dyDescent="0.35">
      <c r="A34">
        <v>28</v>
      </c>
      <c r="B34">
        <f>modules!B34</f>
        <v>0</v>
      </c>
      <c r="C34">
        <f>modules!C34</f>
        <v>0</v>
      </c>
      <c r="E34" s="27">
        <f t="shared" si="6"/>
        <v>0</v>
      </c>
      <c r="F34" s="27">
        <f t="shared" si="7"/>
        <v>0</v>
      </c>
      <c r="G34" s="27">
        <f t="shared" si="8"/>
        <v>0</v>
      </c>
      <c r="H34" s="27">
        <f t="shared" si="9"/>
        <v>0</v>
      </c>
      <c r="I34" s="27">
        <f t="shared" si="10"/>
        <v>0</v>
      </c>
      <c r="J34" s="27">
        <f t="shared" si="11"/>
        <v>0</v>
      </c>
      <c r="L34" s="27">
        <f t="shared" si="12"/>
        <v>0</v>
      </c>
      <c r="M34" s="27">
        <f t="shared" si="13"/>
        <v>0</v>
      </c>
      <c r="N34" s="27">
        <f t="shared" si="14"/>
        <v>0</v>
      </c>
      <c r="O34" s="27">
        <f t="shared" si="15"/>
        <v>0</v>
      </c>
      <c r="P34" s="27">
        <f t="shared" si="16"/>
        <v>0</v>
      </c>
      <c r="Q34" s="27">
        <f t="shared" si="17"/>
        <v>0</v>
      </c>
      <c r="S34" s="27">
        <f t="shared" si="18"/>
        <v>0</v>
      </c>
      <c r="T34" s="27">
        <f t="shared" si="19"/>
        <v>0</v>
      </c>
      <c r="U34" s="27">
        <f t="shared" si="20"/>
        <v>0</v>
      </c>
      <c r="V34" s="27">
        <f t="shared" si="21"/>
        <v>0</v>
      </c>
      <c r="W34" s="27">
        <f t="shared" si="22"/>
        <v>0</v>
      </c>
      <c r="X34" s="27">
        <f t="shared" si="23"/>
        <v>0</v>
      </c>
      <c r="Z34" s="27">
        <f t="shared" si="24"/>
        <v>0</v>
      </c>
      <c r="AA34" s="27">
        <f t="shared" si="25"/>
        <v>0</v>
      </c>
      <c r="AB34" s="27">
        <f t="shared" si="26"/>
        <v>0</v>
      </c>
      <c r="AC34" s="27">
        <f t="shared" si="27"/>
        <v>0</v>
      </c>
      <c r="AD34" s="27">
        <f t="shared" si="28"/>
        <v>0</v>
      </c>
      <c r="AE34" s="27">
        <f t="shared" si="29"/>
        <v>0</v>
      </c>
      <c r="AG34" s="27">
        <f t="shared" si="30"/>
        <v>0</v>
      </c>
      <c r="AH34" s="27">
        <f t="shared" si="31"/>
        <v>0</v>
      </c>
      <c r="AI34" s="27">
        <f t="shared" si="32"/>
        <v>0</v>
      </c>
      <c r="AJ34" s="27">
        <f t="shared" si="33"/>
        <v>0</v>
      </c>
      <c r="AK34" s="27">
        <f t="shared" si="34"/>
        <v>0</v>
      </c>
      <c r="AL34" s="27">
        <f t="shared" si="35"/>
        <v>0</v>
      </c>
      <c r="AN34" s="27">
        <f t="shared" si="36"/>
        <v>0</v>
      </c>
      <c r="AO34" s="27">
        <f t="shared" si="37"/>
        <v>0</v>
      </c>
      <c r="AP34" s="27">
        <f t="shared" si="38"/>
        <v>0</v>
      </c>
      <c r="AQ34" s="27">
        <f t="shared" si="39"/>
        <v>0</v>
      </c>
      <c r="AR34" s="27">
        <f t="shared" si="40"/>
        <v>0</v>
      </c>
      <c r="AS34" s="27">
        <f t="shared" si="41"/>
        <v>0</v>
      </c>
      <c r="AT34" s="31"/>
      <c r="AU34" s="31">
        <f t="shared" si="42"/>
        <v>0</v>
      </c>
      <c r="AV34" s="31">
        <f t="shared" si="43"/>
        <v>0</v>
      </c>
      <c r="AW34" s="31">
        <f t="shared" si="44"/>
        <v>0</v>
      </c>
      <c r="AX34" s="31">
        <f t="shared" si="45"/>
        <v>0</v>
      </c>
      <c r="AY34" s="31">
        <f t="shared" si="46"/>
        <v>0</v>
      </c>
      <c r="AZ34" s="31">
        <f t="shared" si="47"/>
        <v>0</v>
      </c>
      <c r="BA34" s="31"/>
      <c r="BB34" s="31">
        <f t="shared" si="48"/>
        <v>0</v>
      </c>
      <c r="BC34" s="31">
        <f t="shared" si="49"/>
        <v>0</v>
      </c>
      <c r="BD34" s="31">
        <f t="shared" si="50"/>
        <v>0</v>
      </c>
      <c r="BE34" s="31">
        <f t="shared" si="51"/>
        <v>0</v>
      </c>
      <c r="BF34" s="31">
        <f t="shared" si="52"/>
        <v>0</v>
      </c>
      <c r="BG34" s="31">
        <f t="shared" si="53"/>
        <v>0</v>
      </c>
      <c r="BH34" s="31"/>
      <c r="BI34" s="31">
        <f t="shared" si="54"/>
        <v>0</v>
      </c>
      <c r="BJ34" s="31">
        <f t="shared" si="55"/>
        <v>0</v>
      </c>
      <c r="BK34" s="31">
        <f t="shared" si="56"/>
        <v>0</v>
      </c>
      <c r="BL34" s="31">
        <f t="shared" si="57"/>
        <v>0</v>
      </c>
      <c r="BM34" s="31">
        <f t="shared" si="58"/>
        <v>0</v>
      </c>
      <c r="BN34" s="31">
        <f t="shared" si="59"/>
        <v>0</v>
      </c>
      <c r="BO34" s="31"/>
      <c r="BP34" s="31">
        <f t="shared" si="60"/>
        <v>0</v>
      </c>
      <c r="BQ34" s="31">
        <f t="shared" si="61"/>
        <v>0</v>
      </c>
      <c r="BR34" s="31">
        <f t="shared" si="62"/>
        <v>0</v>
      </c>
      <c r="BS34" s="31">
        <f t="shared" si="63"/>
        <v>0</v>
      </c>
      <c r="BT34" s="31">
        <f t="shared" si="64"/>
        <v>0</v>
      </c>
      <c r="BU34" s="31">
        <f t="shared" si="65"/>
        <v>0</v>
      </c>
      <c r="BV34" s="31"/>
      <c r="BW34" s="31">
        <f t="shared" si="66"/>
        <v>0</v>
      </c>
      <c r="BX34" s="31">
        <f t="shared" si="67"/>
        <v>0</v>
      </c>
      <c r="BY34" s="31">
        <f t="shared" si="68"/>
        <v>0</v>
      </c>
      <c r="BZ34" s="31">
        <f t="shared" si="69"/>
        <v>0</v>
      </c>
      <c r="CA34" s="31">
        <f t="shared" si="70"/>
        <v>0</v>
      </c>
      <c r="CB34" s="31">
        <f t="shared" si="71"/>
        <v>0</v>
      </c>
      <c r="CC34" s="31"/>
      <c r="CD34" s="31">
        <f t="shared" si="72"/>
        <v>0</v>
      </c>
      <c r="CE34" s="31">
        <f t="shared" si="73"/>
        <v>0</v>
      </c>
      <c r="CF34" s="31">
        <f t="shared" si="74"/>
        <v>0</v>
      </c>
      <c r="CG34" s="31">
        <f t="shared" si="75"/>
        <v>0</v>
      </c>
      <c r="CH34" s="31">
        <f t="shared" si="76"/>
        <v>0</v>
      </c>
      <c r="CI34" s="31">
        <f t="shared" si="77"/>
        <v>0</v>
      </c>
    </row>
    <row r="35" spans="1:87" x14ac:dyDescent="0.35">
      <c r="A35">
        <v>29</v>
      </c>
      <c r="B35">
        <f>modules!B35</f>
        <v>0</v>
      </c>
      <c r="C35">
        <f>modules!C35</f>
        <v>0</v>
      </c>
      <c r="E35" s="27">
        <f t="shared" si="6"/>
        <v>0</v>
      </c>
      <c r="F35" s="27">
        <f t="shared" si="7"/>
        <v>0</v>
      </c>
      <c r="G35" s="27">
        <f t="shared" si="8"/>
        <v>0</v>
      </c>
      <c r="H35" s="27">
        <f t="shared" si="9"/>
        <v>0</v>
      </c>
      <c r="I35" s="27">
        <f t="shared" si="10"/>
        <v>0</v>
      </c>
      <c r="J35" s="27">
        <f t="shared" si="11"/>
        <v>0</v>
      </c>
      <c r="L35" s="27">
        <f t="shared" si="12"/>
        <v>0</v>
      </c>
      <c r="M35" s="27">
        <f t="shared" si="13"/>
        <v>0</v>
      </c>
      <c r="N35" s="27">
        <f t="shared" si="14"/>
        <v>0</v>
      </c>
      <c r="O35" s="27">
        <f t="shared" si="15"/>
        <v>0</v>
      </c>
      <c r="P35" s="27">
        <f t="shared" si="16"/>
        <v>0</v>
      </c>
      <c r="Q35" s="27">
        <f t="shared" si="17"/>
        <v>0</v>
      </c>
      <c r="S35" s="27">
        <f t="shared" si="18"/>
        <v>0</v>
      </c>
      <c r="T35" s="27">
        <f t="shared" si="19"/>
        <v>0</v>
      </c>
      <c r="U35" s="27">
        <f t="shared" si="20"/>
        <v>0</v>
      </c>
      <c r="V35" s="27">
        <f t="shared" si="21"/>
        <v>0</v>
      </c>
      <c r="W35" s="27">
        <f t="shared" si="22"/>
        <v>0</v>
      </c>
      <c r="X35" s="27">
        <f t="shared" si="23"/>
        <v>0</v>
      </c>
      <c r="Z35" s="27">
        <f t="shared" si="24"/>
        <v>0</v>
      </c>
      <c r="AA35" s="27">
        <f t="shared" si="25"/>
        <v>0</v>
      </c>
      <c r="AB35" s="27">
        <f t="shared" si="26"/>
        <v>0</v>
      </c>
      <c r="AC35" s="27">
        <f t="shared" si="27"/>
        <v>0</v>
      </c>
      <c r="AD35" s="27">
        <f t="shared" si="28"/>
        <v>0</v>
      </c>
      <c r="AE35" s="27">
        <f t="shared" si="29"/>
        <v>0</v>
      </c>
      <c r="AG35" s="27">
        <f t="shared" si="30"/>
        <v>0</v>
      </c>
      <c r="AH35" s="27">
        <f t="shared" si="31"/>
        <v>0</v>
      </c>
      <c r="AI35" s="27">
        <f t="shared" si="32"/>
        <v>0</v>
      </c>
      <c r="AJ35" s="27">
        <f t="shared" si="33"/>
        <v>0</v>
      </c>
      <c r="AK35" s="27">
        <f t="shared" si="34"/>
        <v>0</v>
      </c>
      <c r="AL35" s="27">
        <f t="shared" si="35"/>
        <v>0</v>
      </c>
      <c r="AN35" s="27">
        <f t="shared" si="36"/>
        <v>0</v>
      </c>
      <c r="AO35" s="27">
        <f t="shared" si="37"/>
        <v>0</v>
      </c>
      <c r="AP35" s="27">
        <f t="shared" si="38"/>
        <v>0</v>
      </c>
      <c r="AQ35" s="27">
        <f t="shared" si="39"/>
        <v>0</v>
      </c>
      <c r="AR35" s="27">
        <f t="shared" si="40"/>
        <v>0</v>
      </c>
      <c r="AS35" s="27">
        <f t="shared" si="41"/>
        <v>0</v>
      </c>
      <c r="AT35" s="31"/>
      <c r="AU35" s="31">
        <f t="shared" si="42"/>
        <v>0</v>
      </c>
      <c r="AV35" s="31">
        <f t="shared" si="43"/>
        <v>0</v>
      </c>
      <c r="AW35" s="31">
        <f t="shared" si="44"/>
        <v>0</v>
      </c>
      <c r="AX35" s="31">
        <f t="shared" si="45"/>
        <v>0</v>
      </c>
      <c r="AY35" s="31">
        <f t="shared" si="46"/>
        <v>0</v>
      </c>
      <c r="AZ35" s="31">
        <f t="shared" si="47"/>
        <v>0</v>
      </c>
      <c r="BA35" s="31"/>
      <c r="BB35" s="31">
        <f t="shared" si="48"/>
        <v>0</v>
      </c>
      <c r="BC35" s="31">
        <f t="shared" si="49"/>
        <v>0</v>
      </c>
      <c r="BD35" s="31">
        <f t="shared" si="50"/>
        <v>0</v>
      </c>
      <c r="BE35" s="31">
        <f t="shared" si="51"/>
        <v>0</v>
      </c>
      <c r="BF35" s="31">
        <f t="shared" si="52"/>
        <v>0</v>
      </c>
      <c r="BG35" s="31">
        <f t="shared" si="53"/>
        <v>0</v>
      </c>
      <c r="BH35" s="31"/>
      <c r="BI35" s="31">
        <f t="shared" si="54"/>
        <v>0</v>
      </c>
      <c r="BJ35" s="31">
        <f t="shared" si="55"/>
        <v>0</v>
      </c>
      <c r="BK35" s="31">
        <f t="shared" si="56"/>
        <v>0</v>
      </c>
      <c r="BL35" s="31">
        <f t="shared" si="57"/>
        <v>0</v>
      </c>
      <c r="BM35" s="31">
        <f t="shared" si="58"/>
        <v>0</v>
      </c>
      <c r="BN35" s="31">
        <f t="shared" si="59"/>
        <v>0</v>
      </c>
      <c r="BO35" s="31"/>
      <c r="BP35" s="31">
        <f t="shared" si="60"/>
        <v>0</v>
      </c>
      <c r="BQ35" s="31">
        <f t="shared" si="61"/>
        <v>0</v>
      </c>
      <c r="BR35" s="31">
        <f t="shared" si="62"/>
        <v>0</v>
      </c>
      <c r="BS35" s="31">
        <f t="shared" si="63"/>
        <v>0</v>
      </c>
      <c r="BT35" s="31">
        <f t="shared" si="64"/>
        <v>0</v>
      </c>
      <c r="BU35" s="31">
        <f t="shared" si="65"/>
        <v>0</v>
      </c>
      <c r="BV35" s="31"/>
      <c r="BW35" s="31">
        <f t="shared" si="66"/>
        <v>0</v>
      </c>
      <c r="BX35" s="31">
        <f t="shared" si="67"/>
        <v>0</v>
      </c>
      <c r="BY35" s="31">
        <f t="shared" si="68"/>
        <v>0</v>
      </c>
      <c r="BZ35" s="31">
        <f t="shared" si="69"/>
        <v>0</v>
      </c>
      <c r="CA35" s="31">
        <f t="shared" si="70"/>
        <v>0</v>
      </c>
      <c r="CB35" s="31">
        <f t="shared" si="71"/>
        <v>0</v>
      </c>
      <c r="CC35" s="31"/>
      <c r="CD35" s="31">
        <f t="shared" si="72"/>
        <v>0</v>
      </c>
      <c r="CE35" s="31">
        <f t="shared" si="73"/>
        <v>0</v>
      </c>
      <c r="CF35" s="31">
        <f t="shared" si="74"/>
        <v>0</v>
      </c>
      <c r="CG35" s="31">
        <f t="shared" si="75"/>
        <v>0</v>
      </c>
      <c r="CH35" s="31">
        <f t="shared" si="76"/>
        <v>0</v>
      </c>
      <c r="CI35" s="31">
        <f t="shared" si="77"/>
        <v>0</v>
      </c>
    </row>
    <row r="36" spans="1:87" x14ac:dyDescent="0.35">
      <c r="A36">
        <v>30</v>
      </c>
      <c r="B36">
        <f>modules!B36</f>
        <v>0</v>
      </c>
      <c r="C36">
        <f>modules!C36</f>
        <v>0</v>
      </c>
      <c r="E36" s="27">
        <f t="shared" si="6"/>
        <v>0</v>
      </c>
      <c r="F36" s="27">
        <f t="shared" si="7"/>
        <v>0</v>
      </c>
      <c r="G36" s="27">
        <f t="shared" si="8"/>
        <v>0</v>
      </c>
      <c r="H36" s="27">
        <f t="shared" si="9"/>
        <v>0</v>
      </c>
      <c r="I36" s="27">
        <f t="shared" si="10"/>
        <v>0</v>
      </c>
      <c r="J36" s="27">
        <f t="shared" si="11"/>
        <v>0</v>
      </c>
      <c r="L36" s="27">
        <f t="shared" si="12"/>
        <v>0</v>
      </c>
      <c r="M36" s="27">
        <f t="shared" si="13"/>
        <v>0</v>
      </c>
      <c r="N36" s="27">
        <f t="shared" si="14"/>
        <v>0</v>
      </c>
      <c r="O36" s="27">
        <f t="shared" si="15"/>
        <v>0</v>
      </c>
      <c r="P36" s="27">
        <f t="shared" si="16"/>
        <v>0</v>
      </c>
      <c r="Q36" s="27">
        <f t="shared" si="17"/>
        <v>0</v>
      </c>
      <c r="S36" s="27">
        <f t="shared" si="18"/>
        <v>0</v>
      </c>
      <c r="T36" s="27">
        <f t="shared" si="19"/>
        <v>0</v>
      </c>
      <c r="U36" s="27">
        <f t="shared" si="20"/>
        <v>0</v>
      </c>
      <c r="V36" s="27">
        <f t="shared" si="21"/>
        <v>0</v>
      </c>
      <c r="W36" s="27">
        <f t="shared" si="22"/>
        <v>0</v>
      </c>
      <c r="X36" s="27">
        <f t="shared" si="23"/>
        <v>0</v>
      </c>
      <c r="Z36" s="27">
        <f t="shared" si="24"/>
        <v>0</v>
      </c>
      <c r="AA36" s="27">
        <f t="shared" si="25"/>
        <v>0</v>
      </c>
      <c r="AB36" s="27">
        <f t="shared" si="26"/>
        <v>0</v>
      </c>
      <c r="AC36" s="27">
        <f t="shared" si="27"/>
        <v>0</v>
      </c>
      <c r="AD36" s="27">
        <f t="shared" si="28"/>
        <v>0</v>
      </c>
      <c r="AE36" s="27">
        <f t="shared" si="29"/>
        <v>0</v>
      </c>
      <c r="AG36" s="27">
        <f t="shared" si="30"/>
        <v>0</v>
      </c>
      <c r="AH36" s="27">
        <f t="shared" si="31"/>
        <v>0</v>
      </c>
      <c r="AI36" s="27">
        <f t="shared" si="32"/>
        <v>0</v>
      </c>
      <c r="AJ36" s="27">
        <f t="shared" si="33"/>
        <v>0</v>
      </c>
      <c r="AK36" s="27">
        <f t="shared" si="34"/>
        <v>0</v>
      </c>
      <c r="AL36" s="27">
        <f t="shared" si="35"/>
        <v>0</v>
      </c>
      <c r="AN36" s="27">
        <f t="shared" si="36"/>
        <v>0</v>
      </c>
      <c r="AO36" s="27">
        <f t="shared" si="37"/>
        <v>0</v>
      </c>
      <c r="AP36" s="27">
        <f t="shared" si="38"/>
        <v>0</v>
      </c>
      <c r="AQ36" s="27">
        <f t="shared" si="39"/>
        <v>0</v>
      </c>
      <c r="AR36" s="27">
        <f t="shared" si="40"/>
        <v>0</v>
      </c>
      <c r="AS36" s="27">
        <f t="shared" si="41"/>
        <v>0</v>
      </c>
      <c r="AT36" s="31"/>
      <c r="AU36" s="31">
        <f t="shared" si="42"/>
        <v>0</v>
      </c>
      <c r="AV36" s="31">
        <f t="shared" si="43"/>
        <v>0</v>
      </c>
      <c r="AW36" s="31">
        <f t="shared" si="44"/>
        <v>0</v>
      </c>
      <c r="AX36" s="31">
        <f t="shared" si="45"/>
        <v>0</v>
      </c>
      <c r="AY36" s="31">
        <f t="shared" si="46"/>
        <v>0</v>
      </c>
      <c r="AZ36" s="31">
        <f t="shared" si="47"/>
        <v>0</v>
      </c>
      <c r="BA36" s="31"/>
      <c r="BB36" s="31">
        <f t="shared" si="48"/>
        <v>0</v>
      </c>
      <c r="BC36" s="31">
        <f t="shared" si="49"/>
        <v>0</v>
      </c>
      <c r="BD36" s="31">
        <f t="shared" si="50"/>
        <v>0</v>
      </c>
      <c r="BE36" s="31">
        <f t="shared" si="51"/>
        <v>0</v>
      </c>
      <c r="BF36" s="31">
        <f t="shared" si="52"/>
        <v>0</v>
      </c>
      <c r="BG36" s="31">
        <f t="shared" si="53"/>
        <v>0</v>
      </c>
      <c r="BH36" s="31"/>
      <c r="BI36" s="31">
        <f t="shared" si="54"/>
        <v>0</v>
      </c>
      <c r="BJ36" s="31">
        <f t="shared" si="55"/>
        <v>0</v>
      </c>
      <c r="BK36" s="31">
        <f t="shared" si="56"/>
        <v>0</v>
      </c>
      <c r="BL36" s="31">
        <f t="shared" si="57"/>
        <v>0</v>
      </c>
      <c r="BM36" s="31">
        <f t="shared" si="58"/>
        <v>0</v>
      </c>
      <c r="BN36" s="31">
        <f t="shared" si="59"/>
        <v>0</v>
      </c>
      <c r="BO36" s="31"/>
      <c r="BP36" s="31">
        <f t="shared" si="60"/>
        <v>0</v>
      </c>
      <c r="BQ36" s="31">
        <f t="shared" si="61"/>
        <v>0</v>
      </c>
      <c r="BR36" s="31">
        <f t="shared" si="62"/>
        <v>0</v>
      </c>
      <c r="BS36" s="31">
        <f t="shared" si="63"/>
        <v>0</v>
      </c>
      <c r="BT36" s="31">
        <f t="shared" si="64"/>
        <v>0</v>
      </c>
      <c r="BU36" s="31">
        <f t="shared" si="65"/>
        <v>0</v>
      </c>
      <c r="BV36" s="31"/>
      <c r="BW36" s="31">
        <f t="shared" si="66"/>
        <v>0</v>
      </c>
      <c r="BX36" s="31">
        <f t="shared" si="67"/>
        <v>0</v>
      </c>
      <c r="BY36" s="31">
        <f t="shared" si="68"/>
        <v>0</v>
      </c>
      <c r="BZ36" s="31">
        <f t="shared" si="69"/>
        <v>0</v>
      </c>
      <c r="CA36" s="31">
        <f t="shared" si="70"/>
        <v>0</v>
      </c>
      <c r="CB36" s="31">
        <f t="shared" si="71"/>
        <v>0</v>
      </c>
      <c r="CC36" s="31"/>
      <c r="CD36" s="31">
        <f t="shared" si="72"/>
        <v>0</v>
      </c>
      <c r="CE36" s="31">
        <f t="shared" si="73"/>
        <v>0</v>
      </c>
      <c r="CF36" s="31">
        <f t="shared" si="74"/>
        <v>0</v>
      </c>
      <c r="CG36" s="31">
        <f t="shared" si="75"/>
        <v>0</v>
      </c>
      <c r="CH36" s="31">
        <f t="shared" si="76"/>
        <v>0</v>
      </c>
      <c r="CI36" s="31">
        <f t="shared" si="77"/>
        <v>0</v>
      </c>
    </row>
    <row r="37" spans="1:87" x14ac:dyDescent="0.35">
      <c r="A37">
        <v>31</v>
      </c>
      <c r="B37">
        <f>modules!B37</f>
        <v>0</v>
      </c>
      <c r="C37">
        <f>modules!C37</f>
        <v>0</v>
      </c>
      <c r="E37" s="27">
        <f t="shared" si="6"/>
        <v>0</v>
      </c>
      <c r="F37" s="27">
        <f t="shared" si="7"/>
        <v>0</v>
      </c>
      <c r="G37" s="27">
        <f t="shared" si="8"/>
        <v>0</v>
      </c>
      <c r="H37" s="27">
        <f t="shared" si="9"/>
        <v>0</v>
      </c>
      <c r="I37" s="27">
        <f t="shared" si="10"/>
        <v>0</v>
      </c>
      <c r="J37" s="27">
        <f t="shared" si="11"/>
        <v>0</v>
      </c>
      <c r="L37" s="27">
        <f t="shared" si="12"/>
        <v>0</v>
      </c>
      <c r="M37" s="27">
        <f t="shared" si="13"/>
        <v>0</v>
      </c>
      <c r="N37" s="27">
        <f t="shared" si="14"/>
        <v>0</v>
      </c>
      <c r="O37" s="27">
        <f t="shared" si="15"/>
        <v>0</v>
      </c>
      <c r="P37" s="27">
        <f t="shared" si="16"/>
        <v>0</v>
      </c>
      <c r="Q37" s="27">
        <f t="shared" si="17"/>
        <v>0</v>
      </c>
      <c r="S37" s="27">
        <f t="shared" si="18"/>
        <v>0</v>
      </c>
      <c r="T37" s="27">
        <f t="shared" si="19"/>
        <v>0</v>
      </c>
      <c r="U37" s="27">
        <f t="shared" si="20"/>
        <v>0</v>
      </c>
      <c r="V37" s="27">
        <f t="shared" si="21"/>
        <v>0</v>
      </c>
      <c r="W37" s="27">
        <f t="shared" si="22"/>
        <v>0</v>
      </c>
      <c r="X37" s="27">
        <f t="shared" si="23"/>
        <v>0</v>
      </c>
      <c r="Z37" s="27">
        <f t="shared" si="24"/>
        <v>0</v>
      </c>
      <c r="AA37" s="27">
        <f t="shared" si="25"/>
        <v>0</v>
      </c>
      <c r="AB37" s="27">
        <f t="shared" si="26"/>
        <v>0</v>
      </c>
      <c r="AC37" s="27">
        <f t="shared" si="27"/>
        <v>0</v>
      </c>
      <c r="AD37" s="27">
        <f t="shared" si="28"/>
        <v>0</v>
      </c>
      <c r="AE37" s="27">
        <f t="shared" si="29"/>
        <v>0</v>
      </c>
      <c r="AG37" s="27">
        <f t="shared" si="30"/>
        <v>0</v>
      </c>
      <c r="AH37" s="27">
        <f t="shared" si="31"/>
        <v>0</v>
      </c>
      <c r="AI37" s="27">
        <f t="shared" si="32"/>
        <v>0</v>
      </c>
      <c r="AJ37" s="27">
        <f t="shared" si="33"/>
        <v>0</v>
      </c>
      <c r="AK37" s="27">
        <f t="shared" si="34"/>
        <v>0</v>
      </c>
      <c r="AL37" s="27">
        <f t="shared" si="35"/>
        <v>0</v>
      </c>
      <c r="AN37" s="27">
        <f t="shared" si="36"/>
        <v>0</v>
      </c>
      <c r="AO37" s="27">
        <f t="shared" si="37"/>
        <v>0</v>
      </c>
      <c r="AP37" s="27">
        <f t="shared" si="38"/>
        <v>0</v>
      </c>
      <c r="AQ37" s="27">
        <f t="shared" si="39"/>
        <v>0</v>
      </c>
      <c r="AR37" s="27">
        <f t="shared" si="40"/>
        <v>0</v>
      </c>
      <c r="AS37" s="27">
        <f t="shared" si="41"/>
        <v>0</v>
      </c>
      <c r="AT37" s="31"/>
      <c r="AU37" s="31">
        <f t="shared" si="42"/>
        <v>0</v>
      </c>
      <c r="AV37" s="31">
        <f t="shared" si="43"/>
        <v>0</v>
      </c>
      <c r="AW37" s="31">
        <f t="shared" si="44"/>
        <v>0</v>
      </c>
      <c r="AX37" s="31">
        <f t="shared" si="45"/>
        <v>0</v>
      </c>
      <c r="AY37" s="31">
        <f t="shared" si="46"/>
        <v>0</v>
      </c>
      <c r="AZ37" s="31">
        <f t="shared" si="47"/>
        <v>0</v>
      </c>
      <c r="BA37" s="31"/>
      <c r="BB37" s="31">
        <f t="shared" si="48"/>
        <v>0</v>
      </c>
      <c r="BC37" s="31">
        <f t="shared" si="49"/>
        <v>0</v>
      </c>
      <c r="BD37" s="31">
        <f t="shared" si="50"/>
        <v>0</v>
      </c>
      <c r="BE37" s="31">
        <f t="shared" si="51"/>
        <v>0</v>
      </c>
      <c r="BF37" s="31">
        <f t="shared" si="52"/>
        <v>0</v>
      </c>
      <c r="BG37" s="31">
        <f t="shared" si="53"/>
        <v>0</v>
      </c>
      <c r="BH37" s="31"/>
      <c r="BI37" s="31">
        <f t="shared" si="54"/>
        <v>0</v>
      </c>
      <c r="BJ37" s="31">
        <f t="shared" si="55"/>
        <v>0</v>
      </c>
      <c r="BK37" s="31">
        <f t="shared" si="56"/>
        <v>0</v>
      </c>
      <c r="BL37" s="31">
        <f t="shared" si="57"/>
        <v>0</v>
      </c>
      <c r="BM37" s="31">
        <f t="shared" si="58"/>
        <v>0</v>
      </c>
      <c r="BN37" s="31">
        <f t="shared" si="59"/>
        <v>0</v>
      </c>
      <c r="BO37" s="31"/>
      <c r="BP37" s="31">
        <f t="shared" si="60"/>
        <v>0</v>
      </c>
      <c r="BQ37" s="31">
        <f t="shared" si="61"/>
        <v>0</v>
      </c>
      <c r="BR37" s="31">
        <f t="shared" si="62"/>
        <v>0</v>
      </c>
      <c r="BS37" s="31">
        <f t="shared" si="63"/>
        <v>0</v>
      </c>
      <c r="BT37" s="31">
        <f t="shared" si="64"/>
        <v>0</v>
      </c>
      <c r="BU37" s="31">
        <f t="shared" si="65"/>
        <v>0</v>
      </c>
      <c r="BV37" s="31"/>
      <c r="BW37" s="31">
        <f t="shared" si="66"/>
        <v>0</v>
      </c>
      <c r="BX37" s="31">
        <f t="shared" si="67"/>
        <v>0</v>
      </c>
      <c r="BY37" s="31">
        <f t="shared" si="68"/>
        <v>0</v>
      </c>
      <c r="BZ37" s="31">
        <f t="shared" si="69"/>
        <v>0</v>
      </c>
      <c r="CA37" s="31">
        <f t="shared" si="70"/>
        <v>0</v>
      </c>
      <c r="CB37" s="31">
        <f t="shared" si="71"/>
        <v>0</v>
      </c>
      <c r="CC37" s="31"/>
      <c r="CD37" s="31">
        <f t="shared" si="72"/>
        <v>0</v>
      </c>
      <c r="CE37" s="31">
        <f t="shared" si="73"/>
        <v>0</v>
      </c>
      <c r="CF37" s="31">
        <f t="shared" si="74"/>
        <v>0</v>
      </c>
      <c r="CG37" s="31">
        <f t="shared" si="75"/>
        <v>0</v>
      </c>
      <c r="CH37" s="31">
        <f t="shared" si="76"/>
        <v>0</v>
      </c>
      <c r="CI37" s="31">
        <f t="shared" si="77"/>
        <v>0</v>
      </c>
    </row>
    <row r="38" spans="1:87" x14ac:dyDescent="0.35">
      <c r="A38">
        <v>32</v>
      </c>
      <c r="B38">
        <f>modules!B38</f>
        <v>0</v>
      </c>
      <c r="C38">
        <f>modules!C38</f>
        <v>0</v>
      </c>
      <c r="E38" s="27">
        <f t="shared" si="6"/>
        <v>0</v>
      </c>
      <c r="F38" s="27">
        <f t="shared" si="7"/>
        <v>0</v>
      </c>
      <c r="G38" s="27">
        <f t="shared" si="8"/>
        <v>0</v>
      </c>
      <c r="H38" s="27">
        <f t="shared" si="9"/>
        <v>0</v>
      </c>
      <c r="I38" s="27">
        <f t="shared" si="10"/>
        <v>0</v>
      </c>
      <c r="J38" s="27">
        <f t="shared" si="11"/>
        <v>0</v>
      </c>
      <c r="L38" s="27">
        <f t="shared" si="12"/>
        <v>0</v>
      </c>
      <c r="M38" s="27">
        <f t="shared" si="13"/>
        <v>0</v>
      </c>
      <c r="N38" s="27">
        <f t="shared" si="14"/>
        <v>0</v>
      </c>
      <c r="O38" s="27">
        <f t="shared" si="15"/>
        <v>0</v>
      </c>
      <c r="P38" s="27">
        <f t="shared" si="16"/>
        <v>0</v>
      </c>
      <c r="Q38" s="27">
        <f t="shared" si="17"/>
        <v>0</v>
      </c>
      <c r="S38" s="27">
        <f t="shared" si="18"/>
        <v>0</v>
      </c>
      <c r="T38" s="27">
        <f t="shared" si="19"/>
        <v>0</v>
      </c>
      <c r="U38" s="27">
        <f t="shared" si="20"/>
        <v>0</v>
      </c>
      <c r="V38" s="27">
        <f t="shared" si="21"/>
        <v>0</v>
      </c>
      <c r="W38" s="27">
        <f t="shared" si="22"/>
        <v>0</v>
      </c>
      <c r="X38" s="27">
        <f t="shared" si="23"/>
        <v>0</v>
      </c>
      <c r="Z38" s="27">
        <f t="shared" si="24"/>
        <v>0</v>
      </c>
      <c r="AA38" s="27">
        <f t="shared" si="25"/>
        <v>0</v>
      </c>
      <c r="AB38" s="27">
        <f t="shared" si="26"/>
        <v>0</v>
      </c>
      <c r="AC38" s="27">
        <f t="shared" si="27"/>
        <v>0</v>
      </c>
      <c r="AD38" s="27">
        <f t="shared" si="28"/>
        <v>0</v>
      </c>
      <c r="AE38" s="27">
        <f t="shared" si="29"/>
        <v>0</v>
      </c>
      <c r="AG38" s="27">
        <f t="shared" si="30"/>
        <v>0</v>
      </c>
      <c r="AH38" s="27">
        <f t="shared" si="31"/>
        <v>0</v>
      </c>
      <c r="AI38" s="27">
        <f t="shared" si="32"/>
        <v>0</v>
      </c>
      <c r="AJ38" s="27">
        <f t="shared" si="33"/>
        <v>0</v>
      </c>
      <c r="AK38" s="27">
        <f t="shared" si="34"/>
        <v>0</v>
      </c>
      <c r="AL38" s="27">
        <f t="shared" si="35"/>
        <v>0</v>
      </c>
      <c r="AN38" s="27">
        <f t="shared" si="36"/>
        <v>0</v>
      </c>
      <c r="AO38" s="27">
        <f t="shared" si="37"/>
        <v>0</v>
      </c>
      <c r="AP38" s="27">
        <f t="shared" si="38"/>
        <v>0</v>
      </c>
      <c r="AQ38" s="27">
        <f t="shared" si="39"/>
        <v>0</v>
      </c>
      <c r="AR38" s="27">
        <f t="shared" si="40"/>
        <v>0</v>
      </c>
      <c r="AS38" s="27">
        <f t="shared" si="41"/>
        <v>0</v>
      </c>
      <c r="AT38" s="31"/>
      <c r="AU38" s="31">
        <f t="shared" si="42"/>
        <v>0</v>
      </c>
      <c r="AV38" s="31">
        <f t="shared" si="43"/>
        <v>0</v>
      </c>
      <c r="AW38" s="31">
        <f t="shared" si="44"/>
        <v>0</v>
      </c>
      <c r="AX38" s="31">
        <f t="shared" si="45"/>
        <v>0</v>
      </c>
      <c r="AY38" s="31">
        <f t="shared" si="46"/>
        <v>0</v>
      </c>
      <c r="AZ38" s="31">
        <f t="shared" si="47"/>
        <v>0</v>
      </c>
      <c r="BA38" s="31"/>
      <c r="BB38" s="31">
        <f t="shared" si="48"/>
        <v>0</v>
      </c>
      <c r="BC38" s="31">
        <f t="shared" si="49"/>
        <v>0</v>
      </c>
      <c r="BD38" s="31">
        <f t="shared" si="50"/>
        <v>0</v>
      </c>
      <c r="BE38" s="31">
        <f t="shared" si="51"/>
        <v>0</v>
      </c>
      <c r="BF38" s="31">
        <f t="shared" si="52"/>
        <v>0</v>
      </c>
      <c r="BG38" s="31">
        <f t="shared" si="53"/>
        <v>0</v>
      </c>
      <c r="BH38" s="31"/>
      <c r="BI38" s="31">
        <f t="shared" si="54"/>
        <v>0</v>
      </c>
      <c r="BJ38" s="31">
        <f t="shared" si="55"/>
        <v>0</v>
      </c>
      <c r="BK38" s="31">
        <f t="shared" si="56"/>
        <v>0</v>
      </c>
      <c r="BL38" s="31">
        <f t="shared" si="57"/>
        <v>0</v>
      </c>
      <c r="BM38" s="31">
        <f t="shared" si="58"/>
        <v>0</v>
      </c>
      <c r="BN38" s="31">
        <f t="shared" si="59"/>
        <v>0</v>
      </c>
      <c r="BO38" s="31"/>
      <c r="BP38" s="31">
        <f t="shared" si="60"/>
        <v>0</v>
      </c>
      <c r="BQ38" s="31">
        <f t="shared" si="61"/>
        <v>0</v>
      </c>
      <c r="BR38" s="31">
        <f t="shared" si="62"/>
        <v>0</v>
      </c>
      <c r="BS38" s="31">
        <f t="shared" si="63"/>
        <v>0</v>
      </c>
      <c r="BT38" s="31">
        <f t="shared" si="64"/>
        <v>0</v>
      </c>
      <c r="BU38" s="31">
        <f t="shared" si="65"/>
        <v>0</v>
      </c>
      <c r="BV38" s="31"/>
      <c r="BW38" s="31">
        <f t="shared" si="66"/>
        <v>0</v>
      </c>
      <c r="BX38" s="31">
        <f t="shared" si="67"/>
        <v>0</v>
      </c>
      <c r="BY38" s="31">
        <f t="shared" si="68"/>
        <v>0</v>
      </c>
      <c r="BZ38" s="31">
        <f t="shared" si="69"/>
        <v>0</v>
      </c>
      <c r="CA38" s="31">
        <f t="shared" si="70"/>
        <v>0</v>
      </c>
      <c r="CB38" s="31">
        <f t="shared" si="71"/>
        <v>0</v>
      </c>
      <c r="CC38" s="31"/>
      <c r="CD38" s="31">
        <f t="shared" si="72"/>
        <v>0</v>
      </c>
      <c r="CE38" s="31">
        <f t="shared" si="73"/>
        <v>0</v>
      </c>
      <c r="CF38" s="31">
        <f t="shared" si="74"/>
        <v>0</v>
      </c>
      <c r="CG38" s="31">
        <f t="shared" si="75"/>
        <v>0</v>
      </c>
      <c r="CH38" s="31">
        <f t="shared" si="76"/>
        <v>0</v>
      </c>
      <c r="CI38" s="31">
        <f t="shared" si="77"/>
        <v>0</v>
      </c>
    </row>
    <row r="39" spans="1:87" x14ac:dyDescent="0.35">
      <c r="A39">
        <v>33</v>
      </c>
      <c r="B39">
        <f>modules!B39</f>
        <v>0</v>
      </c>
      <c r="C39">
        <f>modules!C39</f>
        <v>0</v>
      </c>
      <c r="E39" s="27">
        <f t="shared" si="6"/>
        <v>0</v>
      </c>
      <c r="F39" s="27">
        <f t="shared" si="7"/>
        <v>0</v>
      </c>
      <c r="G39" s="27">
        <f t="shared" si="8"/>
        <v>0</v>
      </c>
      <c r="H39" s="27">
        <f t="shared" si="9"/>
        <v>0</v>
      </c>
      <c r="I39" s="27">
        <f t="shared" si="10"/>
        <v>0</v>
      </c>
      <c r="J39" s="27">
        <f t="shared" si="11"/>
        <v>0</v>
      </c>
      <c r="L39" s="27">
        <f t="shared" si="12"/>
        <v>0</v>
      </c>
      <c r="M39" s="27">
        <f t="shared" si="13"/>
        <v>0</v>
      </c>
      <c r="N39" s="27">
        <f t="shared" si="14"/>
        <v>0</v>
      </c>
      <c r="O39" s="27">
        <f t="shared" si="15"/>
        <v>0</v>
      </c>
      <c r="P39" s="27">
        <f t="shared" si="16"/>
        <v>0</v>
      </c>
      <c r="Q39" s="27">
        <f t="shared" si="17"/>
        <v>0</v>
      </c>
      <c r="S39" s="27">
        <f t="shared" si="18"/>
        <v>0</v>
      </c>
      <c r="T39" s="27">
        <f t="shared" si="19"/>
        <v>0</v>
      </c>
      <c r="U39" s="27">
        <f t="shared" si="20"/>
        <v>0</v>
      </c>
      <c r="V39" s="27">
        <f t="shared" si="21"/>
        <v>0</v>
      </c>
      <c r="W39" s="27">
        <f t="shared" si="22"/>
        <v>0</v>
      </c>
      <c r="X39" s="27">
        <f t="shared" si="23"/>
        <v>0</v>
      </c>
      <c r="Z39" s="27">
        <f t="shared" si="24"/>
        <v>0</v>
      </c>
      <c r="AA39" s="27">
        <f t="shared" si="25"/>
        <v>0</v>
      </c>
      <c r="AB39" s="27">
        <f t="shared" si="26"/>
        <v>0</v>
      </c>
      <c r="AC39" s="27">
        <f t="shared" si="27"/>
        <v>0</v>
      </c>
      <c r="AD39" s="27">
        <f t="shared" si="28"/>
        <v>0</v>
      </c>
      <c r="AE39" s="27">
        <f t="shared" si="29"/>
        <v>0</v>
      </c>
      <c r="AG39" s="27">
        <f t="shared" si="30"/>
        <v>0</v>
      </c>
      <c r="AH39" s="27">
        <f t="shared" si="31"/>
        <v>0</v>
      </c>
      <c r="AI39" s="27">
        <f t="shared" si="32"/>
        <v>0</v>
      </c>
      <c r="AJ39" s="27">
        <f t="shared" si="33"/>
        <v>0</v>
      </c>
      <c r="AK39" s="27">
        <f t="shared" si="34"/>
        <v>0</v>
      </c>
      <c r="AL39" s="27">
        <f t="shared" si="35"/>
        <v>0</v>
      </c>
      <c r="AN39" s="27">
        <f t="shared" si="36"/>
        <v>0</v>
      </c>
      <c r="AO39" s="27">
        <f t="shared" si="37"/>
        <v>0</v>
      </c>
      <c r="AP39" s="27">
        <f t="shared" si="38"/>
        <v>0</v>
      </c>
      <c r="AQ39" s="27">
        <f t="shared" si="39"/>
        <v>0</v>
      </c>
      <c r="AR39" s="27">
        <f t="shared" si="40"/>
        <v>0</v>
      </c>
      <c r="AS39" s="27">
        <f t="shared" si="41"/>
        <v>0</v>
      </c>
      <c r="AT39" s="31"/>
      <c r="AU39" s="31">
        <f t="shared" si="42"/>
        <v>0</v>
      </c>
      <c r="AV39" s="31">
        <f t="shared" si="43"/>
        <v>0</v>
      </c>
      <c r="AW39" s="31">
        <f t="shared" si="44"/>
        <v>0</v>
      </c>
      <c r="AX39" s="31">
        <f t="shared" si="45"/>
        <v>0</v>
      </c>
      <c r="AY39" s="31">
        <f t="shared" si="46"/>
        <v>0</v>
      </c>
      <c r="AZ39" s="31">
        <f t="shared" si="47"/>
        <v>0</v>
      </c>
      <c r="BA39" s="31"/>
      <c r="BB39" s="31">
        <f t="shared" si="48"/>
        <v>0</v>
      </c>
      <c r="BC39" s="31">
        <f t="shared" si="49"/>
        <v>0</v>
      </c>
      <c r="BD39" s="31">
        <f t="shared" si="50"/>
        <v>0</v>
      </c>
      <c r="BE39" s="31">
        <f t="shared" si="51"/>
        <v>0</v>
      </c>
      <c r="BF39" s="31">
        <f t="shared" si="52"/>
        <v>0</v>
      </c>
      <c r="BG39" s="31">
        <f t="shared" si="53"/>
        <v>0</v>
      </c>
      <c r="BH39" s="31"/>
      <c r="BI39" s="31">
        <f t="shared" si="54"/>
        <v>0</v>
      </c>
      <c r="BJ39" s="31">
        <f t="shared" si="55"/>
        <v>0</v>
      </c>
      <c r="BK39" s="31">
        <f t="shared" si="56"/>
        <v>0</v>
      </c>
      <c r="BL39" s="31">
        <f t="shared" si="57"/>
        <v>0</v>
      </c>
      <c r="BM39" s="31">
        <f t="shared" si="58"/>
        <v>0</v>
      </c>
      <c r="BN39" s="31">
        <f t="shared" si="59"/>
        <v>0</v>
      </c>
      <c r="BO39" s="31"/>
      <c r="BP39" s="31">
        <f t="shared" si="60"/>
        <v>0</v>
      </c>
      <c r="BQ39" s="31">
        <f t="shared" si="61"/>
        <v>0</v>
      </c>
      <c r="BR39" s="31">
        <f t="shared" si="62"/>
        <v>0</v>
      </c>
      <c r="BS39" s="31">
        <f t="shared" si="63"/>
        <v>0</v>
      </c>
      <c r="BT39" s="31">
        <f t="shared" si="64"/>
        <v>0</v>
      </c>
      <c r="BU39" s="31">
        <f t="shared" si="65"/>
        <v>0</v>
      </c>
      <c r="BV39" s="31"/>
      <c r="BW39" s="31">
        <f t="shared" si="66"/>
        <v>0</v>
      </c>
      <c r="BX39" s="31">
        <f t="shared" si="67"/>
        <v>0</v>
      </c>
      <c r="BY39" s="31">
        <f t="shared" si="68"/>
        <v>0</v>
      </c>
      <c r="BZ39" s="31">
        <f t="shared" si="69"/>
        <v>0</v>
      </c>
      <c r="CA39" s="31">
        <f t="shared" si="70"/>
        <v>0</v>
      </c>
      <c r="CB39" s="31">
        <f t="shared" si="71"/>
        <v>0</v>
      </c>
      <c r="CC39" s="31"/>
      <c r="CD39" s="31">
        <f t="shared" si="72"/>
        <v>0</v>
      </c>
      <c r="CE39" s="31">
        <f t="shared" si="73"/>
        <v>0</v>
      </c>
      <c r="CF39" s="31">
        <f t="shared" si="74"/>
        <v>0</v>
      </c>
      <c r="CG39" s="31">
        <f t="shared" si="75"/>
        <v>0</v>
      </c>
      <c r="CH39" s="31">
        <f t="shared" si="76"/>
        <v>0</v>
      </c>
      <c r="CI39" s="31">
        <f t="shared" si="77"/>
        <v>0</v>
      </c>
    </row>
    <row r="40" spans="1:87" x14ac:dyDescent="0.35">
      <c r="A40">
        <v>34</v>
      </c>
      <c r="B40">
        <f>modules!B40</f>
        <v>0</v>
      </c>
      <c r="C40">
        <f>modules!C40</f>
        <v>0</v>
      </c>
      <c r="E40" s="27">
        <f t="shared" ref="E40:E67" si="78">IFERROR(IF($C$1="Yes",HLOOKUP(D$4,LHRS,$A40,FALSE),IF($C40&lt;=E$5,HLOOKUP(D$4,LHRS,$A40,FALSE),0)),0)</f>
        <v>0</v>
      </c>
      <c r="F40" s="27">
        <f t="shared" ref="F40:F67" si="79">IFERROR(IF($C$1="Yes",HLOOKUP(D$4,LHRS,$A40,FALSE),IF($C40&lt;=F$5,HLOOKUP(D$4,LHRS,$A40,FALSE),0)),0)</f>
        <v>0</v>
      </c>
      <c r="G40" s="27">
        <f t="shared" ref="G40:G67" si="80">IFERROR(IF($C$1="Yes",HLOOKUP(D$4,LHRS,$A40,FALSE),IF($C40&lt;=G$5,HLOOKUP(D$4,LHRS,$A40,FALSE),0)),0)</f>
        <v>0</v>
      </c>
      <c r="H40" s="27">
        <f t="shared" ref="H40:H67" si="81">IFERROR(IF($C$1="Yes",HLOOKUP(D$4,LHRS,$A40,FALSE),IF($C40&lt;=H$5,HLOOKUP(D$4,LHRS,$A40,FALSE),0)),0)</f>
        <v>0</v>
      </c>
      <c r="I40" s="27">
        <f t="shared" ref="I40:I67" si="82">IFERROR(IF($C$1="Yes",HLOOKUP(D$4,LHRS,$A40,FALSE),IF($C40&lt;=I$5,HLOOKUP(D$4,LHRS,$A40,FALSE),0)),0)</f>
        <v>0</v>
      </c>
      <c r="J40" s="27">
        <f t="shared" ref="J40:J67" si="83">IFERROR(IF($C$1="Yes",HLOOKUP(D$4,LHRS,$A40,FALSE),IF($C40&lt;=J$5,HLOOKUP(D$4,LHRS,$A40,FALSE),0)),0)</f>
        <v>0</v>
      </c>
      <c r="L40" s="27">
        <f t="shared" ref="L40:L67" si="84">IFERROR(IF($C$1="Yes",HLOOKUP(K$4,LHRS,$A40,FALSE),IF($C40&lt;=L$5,HLOOKUP(K$4,LHRS,$A40,FALSE),0)),0)</f>
        <v>0</v>
      </c>
      <c r="M40" s="27">
        <f t="shared" ref="M40:M67" si="85">IFERROR(IF($C$1="Yes",HLOOKUP(K$4,LHRS,$A40,FALSE),IF($C40&lt;=M$5,HLOOKUP(K$4,LHRS,$A40,FALSE),0)),0)</f>
        <v>0</v>
      </c>
      <c r="N40" s="27">
        <f t="shared" ref="N40:N67" si="86">IFERROR(IF($C$1="Yes",HLOOKUP(K$4,LHRS,$A40,FALSE),IF($C40&lt;=N$5,HLOOKUP(K$4,LHRS,$A40,FALSE),0)),0)</f>
        <v>0</v>
      </c>
      <c r="O40" s="27">
        <f t="shared" ref="O40:O67" si="87">IFERROR(IF($C$1="Yes",HLOOKUP(K$4,LHRS,$A40,FALSE),IF($C40&lt;=O$5,HLOOKUP(K$4,LHRS,$A40,FALSE),0)),0)</f>
        <v>0</v>
      </c>
      <c r="P40" s="27">
        <f t="shared" ref="P40:P67" si="88">IFERROR(IF($C$1="Yes",HLOOKUP(K$4,LHRS,$A40,FALSE),IF($C40&lt;=P$5,HLOOKUP(K$4,LHRS,$A40,FALSE),0)),0)</f>
        <v>0</v>
      </c>
      <c r="Q40" s="27">
        <f t="shared" ref="Q40:Q67" si="89">IFERROR(IF($C$1="Yes",HLOOKUP(K$4,LHRS,$A40,FALSE),IF($C40&lt;=Q$5,HLOOKUP(K$4,LHRS,$A40,FALSE),0)),0)</f>
        <v>0</v>
      </c>
      <c r="S40" s="27">
        <f t="shared" ref="S40:S67" si="90">IFERROR(IF($C$1="Yes",HLOOKUP(R$4,LHRS,$A40,FALSE),IF($C40&lt;=S$5,HLOOKUP(R$4,LHRS,$A40,FALSE),0)),0)</f>
        <v>0</v>
      </c>
      <c r="T40" s="27">
        <f t="shared" ref="T40:T67" si="91">IFERROR(IF($C$1="Yes",HLOOKUP(R$4,LHRS,$A40,FALSE),IF($C40&lt;=T$5,HLOOKUP(R$4,LHRS,$A40,FALSE),0)),0)</f>
        <v>0</v>
      </c>
      <c r="U40" s="27">
        <f t="shared" ref="U40:U67" si="92">IFERROR(IF($C$1="Yes",HLOOKUP(R$4,LHRS,$A40,FALSE),IF($C40&lt;=U$5,HLOOKUP(R$4,LHRS,$A40,FALSE),0)),0)</f>
        <v>0</v>
      </c>
      <c r="V40" s="27">
        <f t="shared" ref="V40:V67" si="93">IFERROR(IF($C$1="Yes",HLOOKUP(R$4,LHRS,$A40,FALSE),IF($C40&lt;=V$5,HLOOKUP(R$4,LHRS,$A40,FALSE),0)),0)</f>
        <v>0</v>
      </c>
      <c r="W40" s="27">
        <f t="shared" ref="W40:W67" si="94">IFERROR(IF($C$1="Yes",HLOOKUP(R$4,LHRS,$A40,FALSE),IF($C40&lt;=W$5,HLOOKUP(R$4,LHRS,$A40,FALSE),0)),0)</f>
        <v>0</v>
      </c>
      <c r="X40" s="27">
        <f t="shared" ref="X40:X67" si="95">IFERROR(IF($C$1="Yes",HLOOKUP(R$4,LHRS,$A40,FALSE),IF($C40&lt;=X$5,HLOOKUP(R$4,LHRS,$A40,FALSE),0)),0)</f>
        <v>0</v>
      </c>
      <c r="Z40" s="27">
        <f t="shared" ref="Z40:Z67" si="96">IFERROR(IF($C$1="Yes",HLOOKUP(Y$4,LHRS,$A40,FALSE),IF($C40&lt;=Z$5,HLOOKUP(Y$4,LHRS,$A40,FALSE),0)),0)</f>
        <v>0</v>
      </c>
      <c r="AA40" s="27">
        <f t="shared" ref="AA40:AA67" si="97">IFERROR(IF($C$1="Yes",HLOOKUP(Y$4,LHRS,$A40,FALSE),IF($C40&lt;=AA$5,HLOOKUP(Y$4,LHRS,$A40,FALSE),0)),0)</f>
        <v>0</v>
      </c>
      <c r="AB40" s="27">
        <f t="shared" ref="AB40:AB67" si="98">IFERROR(IF($C$1="Yes",HLOOKUP(Y$4,LHRS,$A40,FALSE),IF($C40&lt;=AB$5,HLOOKUP(Y$4,LHRS,$A40,FALSE),0)),0)</f>
        <v>0</v>
      </c>
      <c r="AC40" s="27">
        <f t="shared" ref="AC40:AC67" si="99">IFERROR(IF($C$1="Yes",HLOOKUP(Y$4,LHRS,$A40,FALSE),IF($C40&lt;=AC$5,HLOOKUP(Y$4,LHRS,$A40,FALSE),0)),0)</f>
        <v>0</v>
      </c>
      <c r="AD40" s="27">
        <f t="shared" ref="AD40:AD67" si="100">IFERROR(IF($C$1="Yes",HLOOKUP(Y$4,LHRS,$A40,FALSE),IF($C40&lt;=AD$5,HLOOKUP(Y$4,LHRS,$A40,FALSE),0)),0)</f>
        <v>0</v>
      </c>
      <c r="AE40" s="27">
        <f t="shared" ref="AE40:AE67" si="101">IFERROR(IF($C$1="Yes",HLOOKUP(Y$4,LHRS,$A40,FALSE),IF($C40&lt;=AE$5,HLOOKUP(Y$4,LHRS,$A40,FALSE),0)),0)</f>
        <v>0</v>
      </c>
      <c r="AG40" s="27">
        <f t="shared" ref="AG40:AG67" si="102">IFERROR(IF($C$1="Yes",HLOOKUP(AF$4,LHRS,$A40,FALSE),IF($C40&lt;=AG$5,HLOOKUP(AF$4,LHRS,$A40,FALSE),0)),0)</f>
        <v>0</v>
      </c>
      <c r="AH40" s="27">
        <f t="shared" ref="AH40:AH67" si="103">IFERROR(IF($C$1="Yes",HLOOKUP(AF$4,LHRS,$A40,FALSE),IF($C40&lt;=AH$5,HLOOKUP(AF$4,LHRS,$A40,FALSE),0)),0)</f>
        <v>0</v>
      </c>
      <c r="AI40" s="27">
        <f t="shared" ref="AI40:AI67" si="104">IFERROR(IF($C$1="Yes",HLOOKUP(AF$4,LHRS,$A40,FALSE),IF($C40&lt;=AI$5,HLOOKUP(AF$4,LHRS,$A40,FALSE),0)),0)</f>
        <v>0</v>
      </c>
      <c r="AJ40" s="27">
        <f t="shared" ref="AJ40:AJ67" si="105">IFERROR(IF($C$1="Yes",HLOOKUP(AF$4,LHRS,$A40,FALSE),IF($C40&lt;=AJ$5,HLOOKUP(AF$4,LHRS,$A40,FALSE),0)),0)</f>
        <v>0</v>
      </c>
      <c r="AK40" s="27">
        <f t="shared" ref="AK40:AK67" si="106">IFERROR(IF($C$1="Yes",HLOOKUP(AF$4,LHRS,$A40,FALSE),IF($C40&lt;=AK$5,HLOOKUP(AF$4,LHRS,$A40,FALSE),0)),0)</f>
        <v>0</v>
      </c>
      <c r="AL40" s="27">
        <f t="shared" ref="AL40:AL67" si="107">IFERROR(IF($C$1="Yes",HLOOKUP(AF$4,LHRS,$A40,FALSE),IF($C40&lt;=AL$5,HLOOKUP(AF$4,LHRS,$A40,FALSE),0)),0)</f>
        <v>0</v>
      </c>
      <c r="AN40" s="27">
        <f t="shared" ref="AN40:AN67" si="108">IFERROR(IF($C$1="Yes",HLOOKUP(AM$4,LHRS,$A40,FALSE),IF($C40&lt;=AN$5,HLOOKUP(AM$4,LHRS,$A40,FALSE),0)),0)</f>
        <v>0</v>
      </c>
      <c r="AO40" s="27">
        <f t="shared" ref="AO40:AO67" si="109">IFERROR(IF($C$1="Yes",HLOOKUP(AM$4,LHRS,$A40,FALSE),IF($C40&lt;=AO$5,HLOOKUP(AM$4,LHRS,$A40,FALSE),0)),0)</f>
        <v>0</v>
      </c>
      <c r="AP40" s="27">
        <f t="shared" ref="AP40:AP67" si="110">IFERROR(IF($C$1="Yes",HLOOKUP(AM$4,LHRS,$A40,FALSE),IF($C40&lt;=AP$5,HLOOKUP(AM$4,LHRS,$A40,FALSE),0)),0)</f>
        <v>0</v>
      </c>
      <c r="AQ40" s="27">
        <f t="shared" ref="AQ40:AQ67" si="111">IFERROR(IF($C$1="Yes",HLOOKUP(AM$4,LHRS,$A40,FALSE),IF($C40&lt;=AQ$5,HLOOKUP(AM$4,LHRS,$A40,FALSE),0)),0)</f>
        <v>0</v>
      </c>
      <c r="AR40" s="27">
        <f t="shared" ref="AR40:AR67" si="112">IFERROR(IF($C$1="Yes",HLOOKUP(AM$4,LHRS,$A40,FALSE),IF($C40&lt;=AR$5,HLOOKUP(AM$4,LHRS,$A40,FALSE),0)),0)</f>
        <v>0</v>
      </c>
      <c r="AS40" s="27">
        <f t="shared" ref="AS40:AS67" si="113">IFERROR(IF($C$1="Yes",HLOOKUP(AM$4,LHRS,$A40,FALSE),IF($C40&lt;=AS$5,HLOOKUP(AM$4,LHRS,$A40,FALSE),0)),0)</f>
        <v>0</v>
      </c>
      <c r="AT40" s="31"/>
      <c r="AU40" s="31">
        <f t="shared" ref="AU40:AU67" si="114">IFERROR(IF($C$1="Yes",HLOOKUP(AT$4,LCOST,$A40,FALSE),IF($C40&lt;=AU$5,HLOOKUP(AT$4,LCOST,$A40,FALSE),0)),0)</f>
        <v>0</v>
      </c>
      <c r="AV40" s="31">
        <f t="shared" ref="AV40:AV67" si="115">IFERROR(IF($C$1="Yes",HLOOKUP(AT$4,LCOST,$A40,FALSE),IF($C40&lt;=AV$5,HLOOKUP(AT$4,LCOST,$A40,FALSE),0)),0)</f>
        <v>0</v>
      </c>
      <c r="AW40" s="31">
        <f t="shared" ref="AW40:AW67" si="116">IFERROR(IF($C$1="Yes",HLOOKUP(AT$4,LCOST,$A40,FALSE),IF($C40&lt;=AW$5,HLOOKUP(AT$4,LCOST,$A40,FALSE),0)),0)</f>
        <v>0</v>
      </c>
      <c r="AX40" s="31">
        <f t="shared" ref="AX40:AX67" si="117">IFERROR(IF($C$1="Yes",HLOOKUP(AT$4,LCOST,$A40,FALSE),IF($C40&lt;=AX$5,HLOOKUP(AT$4,LCOST,$A40,FALSE),0)),0)</f>
        <v>0</v>
      </c>
      <c r="AY40" s="31">
        <f t="shared" ref="AY40:AY67" si="118">IFERROR(IF($C$1="Yes",HLOOKUP(AT$4,LCOST,$A40,FALSE),IF($C40&lt;=AY$5,HLOOKUP(AT$4,LCOST,$A40,FALSE),0)),0)</f>
        <v>0</v>
      </c>
      <c r="AZ40" s="31">
        <f t="shared" ref="AZ40:AZ67" si="119">IFERROR(IF($C$1="Yes",HLOOKUP(AT$4,LCOST,$A40,FALSE),IF($C40&lt;=AZ$5,HLOOKUP(AT$4,LCOST,$A40,FALSE),0)),0)</f>
        <v>0</v>
      </c>
      <c r="BA40" s="31"/>
      <c r="BB40" s="31">
        <f t="shared" ref="BB40:BB67" si="120">IFERROR(IF($C$1="Yes",HLOOKUP(BA$4,LCOST,$A40,FALSE),IF($C40&lt;=BB$5,HLOOKUP(BA$4,LCOST,$A40,FALSE),0)),0)</f>
        <v>0</v>
      </c>
      <c r="BC40" s="31">
        <f t="shared" ref="BC40:BC67" si="121">IFERROR(IF($C$1="Yes",HLOOKUP(BA$4,LCOST,$A40,FALSE),IF($C40&lt;=BC$5,HLOOKUP(BA$4,LCOST,$A40,FALSE),0)),0)</f>
        <v>0</v>
      </c>
      <c r="BD40" s="31">
        <f t="shared" ref="BD40:BD67" si="122">IFERROR(IF($C$1="Yes",HLOOKUP(BA$4,LCOST,$A40,FALSE),IF($C40&lt;=BD$5,HLOOKUP(BA$4,LCOST,$A40,FALSE),0)),0)</f>
        <v>0</v>
      </c>
      <c r="BE40" s="31">
        <f t="shared" ref="BE40:BE67" si="123">IFERROR(IF($C$1="Yes",HLOOKUP(BA$4,LCOST,$A40,FALSE),IF($C40&lt;=BE$5,HLOOKUP(BA$4,LCOST,$A40,FALSE),0)),0)</f>
        <v>0</v>
      </c>
      <c r="BF40" s="31">
        <f t="shared" ref="BF40:BF67" si="124">IFERROR(IF($C$1="Yes",HLOOKUP(BA$4,LCOST,$A40,FALSE),IF($C40&lt;=BF$5,HLOOKUP(BA$4,LCOST,$A40,FALSE),0)),0)</f>
        <v>0</v>
      </c>
      <c r="BG40" s="31">
        <f t="shared" ref="BG40:BG67" si="125">IFERROR(IF($C$1="Yes",HLOOKUP(BA$4,LCOST,$A40,FALSE),IF($C40&lt;=BG$5,HLOOKUP(BA$4,LCOST,$A40,FALSE),0)),0)</f>
        <v>0</v>
      </c>
      <c r="BH40" s="31"/>
      <c r="BI40" s="31">
        <f t="shared" ref="BI40:BI67" si="126">IFERROR(IF($C$1="Yes",HLOOKUP(BH$4,LCOST,$A40,FALSE),IF($C40&lt;=BI$5,HLOOKUP(BH$4,LCOST,$A40,FALSE),0)),0)</f>
        <v>0</v>
      </c>
      <c r="BJ40" s="31">
        <f t="shared" ref="BJ40:BJ67" si="127">IFERROR(IF($C$1="Yes",HLOOKUP(BH$4,LCOST,$A40,FALSE),IF($C40&lt;=BJ$5,HLOOKUP(BH$4,LCOST,$A40,FALSE),0)),0)</f>
        <v>0</v>
      </c>
      <c r="BK40" s="31">
        <f t="shared" ref="BK40:BK67" si="128">IFERROR(IF($C$1="Yes",HLOOKUP(BH$4,LCOST,$A40,FALSE),IF($C40&lt;=BK$5,HLOOKUP(BH$4,LCOST,$A40,FALSE),0)),0)</f>
        <v>0</v>
      </c>
      <c r="BL40" s="31">
        <f t="shared" ref="BL40:BL67" si="129">IFERROR(IF($C$1="Yes",HLOOKUP(BH$4,LCOST,$A40,FALSE),IF($C40&lt;=BL$5,HLOOKUP(BH$4,LCOST,$A40,FALSE),0)),0)</f>
        <v>0</v>
      </c>
      <c r="BM40" s="31">
        <f t="shared" ref="BM40:BM67" si="130">IFERROR(IF($C$1="Yes",HLOOKUP(BH$4,LCOST,$A40,FALSE),IF($C40&lt;=BM$5,HLOOKUP(BH$4,LCOST,$A40,FALSE),0)),0)</f>
        <v>0</v>
      </c>
      <c r="BN40" s="31">
        <f t="shared" ref="BN40:BN67" si="131">IFERROR(IF($C$1="Yes",HLOOKUP(BH$4,LCOST,$A40,FALSE),IF($C40&lt;=BN$5,HLOOKUP(BH$4,LCOST,$A40,FALSE),0)),0)</f>
        <v>0</v>
      </c>
      <c r="BO40" s="31"/>
      <c r="BP40" s="31">
        <f t="shared" ref="BP40:BP67" si="132">IFERROR(IF($C$1="Yes",HLOOKUP(BO$4,LCOST,$A40,FALSE),IF($C40&lt;=BP$5,HLOOKUP(BO$4,LCOST,$A40,FALSE),0)),0)</f>
        <v>0</v>
      </c>
      <c r="BQ40" s="31">
        <f t="shared" ref="BQ40:BQ67" si="133">IFERROR(IF($C$1="Yes",HLOOKUP(BO$4,LCOST,$A40,FALSE),IF($C40&lt;=BQ$5,HLOOKUP(BO$4,LCOST,$A40,FALSE),0)),0)</f>
        <v>0</v>
      </c>
      <c r="BR40" s="31">
        <f t="shared" ref="BR40:BR67" si="134">IFERROR(IF($C$1="Yes",HLOOKUP(BO$4,LCOST,$A40,FALSE),IF($C40&lt;=BR$5,HLOOKUP(BO$4,LCOST,$A40,FALSE),0)),0)</f>
        <v>0</v>
      </c>
      <c r="BS40" s="31">
        <f t="shared" ref="BS40:BS67" si="135">IFERROR(IF($C$1="Yes",HLOOKUP(BO$4,LCOST,$A40,FALSE),IF($C40&lt;=BS$5,HLOOKUP(BO$4,LCOST,$A40,FALSE),0)),0)</f>
        <v>0</v>
      </c>
      <c r="BT40" s="31">
        <f t="shared" ref="BT40:BT67" si="136">IFERROR(IF($C$1="Yes",HLOOKUP(BO$4,LCOST,$A40,FALSE),IF($C40&lt;=BT$5,HLOOKUP(BO$4,LCOST,$A40,FALSE),0)),0)</f>
        <v>0</v>
      </c>
      <c r="BU40" s="31">
        <f t="shared" ref="BU40:BU67" si="137">IFERROR(IF($C$1="Yes",HLOOKUP(BO$4,LCOST,$A40,FALSE),IF($C40&lt;=BU$5,HLOOKUP(BO$4,LCOST,$A40,FALSE),0)),0)</f>
        <v>0</v>
      </c>
      <c r="BV40" s="31"/>
      <c r="BW40" s="31">
        <f t="shared" ref="BW40:BW67" si="138">IFERROR(IF($C$1="Yes",HLOOKUP(BV$4,LCOST,$A40,FALSE),IF($C40&lt;=BW$5,HLOOKUP(BV$4,LCOST,$A40,FALSE),0)),0)</f>
        <v>0</v>
      </c>
      <c r="BX40" s="31">
        <f t="shared" ref="BX40:BX67" si="139">IFERROR(IF($C$1="Yes",HLOOKUP(BV$4,LCOST,$A40,FALSE),IF($C40&lt;=BX$5,HLOOKUP(BV$4,LCOST,$A40,FALSE),0)),0)</f>
        <v>0</v>
      </c>
      <c r="BY40" s="31">
        <f t="shared" ref="BY40:BY67" si="140">IFERROR(IF($C$1="Yes",HLOOKUP(BV$4,LCOST,$A40,FALSE),IF($C40&lt;=BY$5,HLOOKUP(BV$4,LCOST,$A40,FALSE),0)),0)</f>
        <v>0</v>
      </c>
      <c r="BZ40" s="31">
        <f t="shared" ref="BZ40:BZ67" si="141">IFERROR(IF($C$1="Yes",HLOOKUP(BV$4,LCOST,$A40,FALSE),IF($C40&lt;=BZ$5,HLOOKUP(BV$4,LCOST,$A40,FALSE),0)),0)</f>
        <v>0</v>
      </c>
      <c r="CA40" s="31">
        <f t="shared" ref="CA40:CA67" si="142">IFERROR(IF($C$1="Yes",HLOOKUP(BV$4,LCOST,$A40,FALSE),IF($C40&lt;=CA$5,HLOOKUP(BV$4,LCOST,$A40,FALSE),0)),0)</f>
        <v>0</v>
      </c>
      <c r="CB40" s="31">
        <f t="shared" ref="CB40:CB67" si="143">IFERROR(IF($C$1="Yes",HLOOKUP(BV$4,LCOST,$A40,FALSE),IF($C40&lt;=CB$5,HLOOKUP(BV$4,LCOST,$A40,FALSE),0)),0)</f>
        <v>0</v>
      </c>
      <c r="CC40" s="31"/>
      <c r="CD40" s="31">
        <f t="shared" ref="CD40:CD67" si="144">IFERROR(IF($C$1="Yes",HLOOKUP(CC$4,LCOST,$A40,FALSE),IF($C40&lt;=CD$5,HLOOKUP(CC$4,LCOST,$A40,FALSE),0)),0)</f>
        <v>0</v>
      </c>
      <c r="CE40" s="31">
        <f t="shared" ref="CE40:CE67" si="145">IFERROR(IF($C$1="Yes",HLOOKUP(CC$4,LCOST,$A40,FALSE),IF($C40&lt;=CE$5,HLOOKUP(CC$4,LCOST,$A40,FALSE),0)),0)</f>
        <v>0</v>
      </c>
      <c r="CF40" s="31">
        <f t="shared" ref="CF40:CF67" si="146">IFERROR(IF($C$1="Yes",HLOOKUP(CC$4,LCOST,$A40,FALSE),IF($C40&lt;=CF$5,HLOOKUP(CC$4,LCOST,$A40,FALSE),0)),0)</f>
        <v>0</v>
      </c>
      <c r="CG40" s="31">
        <f t="shared" ref="CG40:CG67" si="147">IFERROR(IF($C$1="Yes",HLOOKUP(CC$4,LCOST,$A40,FALSE),IF($C40&lt;=CG$5,HLOOKUP(CC$4,LCOST,$A40,FALSE),0)),0)</f>
        <v>0</v>
      </c>
      <c r="CH40" s="31">
        <f t="shared" ref="CH40:CH67" si="148">IFERROR(IF($C$1="Yes",HLOOKUP(CC$4,LCOST,$A40,FALSE),IF($C40&lt;=CH$5,HLOOKUP(CC$4,LCOST,$A40,FALSE),0)),0)</f>
        <v>0</v>
      </c>
      <c r="CI40" s="31">
        <f t="shared" ref="CI40:CI67" si="149">IFERROR(IF($C$1="Yes",HLOOKUP(CC$4,LCOST,$A40,FALSE),IF($C40&lt;=CI$5,HLOOKUP(CC$4,LCOST,$A40,FALSE),0)),0)</f>
        <v>0</v>
      </c>
    </row>
    <row r="41" spans="1:87" x14ac:dyDescent="0.35">
      <c r="A41">
        <v>35</v>
      </c>
      <c r="B41">
        <f>modules!B41</f>
        <v>0</v>
      </c>
      <c r="C41">
        <f>modules!C41</f>
        <v>0</v>
      </c>
      <c r="E41" s="27">
        <f t="shared" si="78"/>
        <v>0</v>
      </c>
      <c r="F41" s="27">
        <f t="shared" si="79"/>
        <v>0</v>
      </c>
      <c r="G41" s="27">
        <f t="shared" si="80"/>
        <v>0</v>
      </c>
      <c r="H41" s="27">
        <f t="shared" si="81"/>
        <v>0</v>
      </c>
      <c r="I41" s="27">
        <f t="shared" si="82"/>
        <v>0</v>
      </c>
      <c r="J41" s="27">
        <f t="shared" si="83"/>
        <v>0</v>
      </c>
      <c r="L41" s="27">
        <f t="shared" si="84"/>
        <v>0</v>
      </c>
      <c r="M41" s="27">
        <f t="shared" si="85"/>
        <v>0</v>
      </c>
      <c r="N41" s="27">
        <f t="shared" si="86"/>
        <v>0</v>
      </c>
      <c r="O41" s="27">
        <f t="shared" si="87"/>
        <v>0</v>
      </c>
      <c r="P41" s="27">
        <f t="shared" si="88"/>
        <v>0</v>
      </c>
      <c r="Q41" s="27">
        <f t="shared" si="89"/>
        <v>0</v>
      </c>
      <c r="S41" s="27">
        <f t="shared" si="90"/>
        <v>0</v>
      </c>
      <c r="T41" s="27">
        <f t="shared" si="91"/>
        <v>0</v>
      </c>
      <c r="U41" s="27">
        <f t="shared" si="92"/>
        <v>0</v>
      </c>
      <c r="V41" s="27">
        <f t="shared" si="93"/>
        <v>0</v>
      </c>
      <c r="W41" s="27">
        <f t="shared" si="94"/>
        <v>0</v>
      </c>
      <c r="X41" s="27">
        <f t="shared" si="95"/>
        <v>0</v>
      </c>
      <c r="Z41" s="27">
        <f t="shared" si="96"/>
        <v>0</v>
      </c>
      <c r="AA41" s="27">
        <f t="shared" si="97"/>
        <v>0</v>
      </c>
      <c r="AB41" s="27">
        <f t="shared" si="98"/>
        <v>0</v>
      </c>
      <c r="AC41" s="27">
        <f t="shared" si="99"/>
        <v>0</v>
      </c>
      <c r="AD41" s="27">
        <f t="shared" si="100"/>
        <v>0</v>
      </c>
      <c r="AE41" s="27">
        <f t="shared" si="101"/>
        <v>0</v>
      </c>
      <c r="AG41" s="27">
        <f t="shared" si="102"/>
        <v>0</v>
      </c>
      <c r="AH41" s="27">
        <f t="shared" si="103"/>
        <v>0</v>
      </c>
      <c r="AI41" s="27">
        <f t="shared" si="104"/>
        <v>0</v>
      </c>
      <c r="AJ41" s="27">
        <f t="shared" si="105"/>
        <v>0</v>
      </c>
      <c r="AK41" s="27">
        <f t="shared" si="106"/>
        <v>0</v>
      </c>
      <c r="AL41" s="27">
        <f t="shared" si="107"/>
        <v>0</v>
      </c>
      <c r="AN41" s="27">
        <f t="shared" si="108"/>
        <v>0</v>
      </c>
      <c r="AO41" s="27">
        <f t="shared" si="109"/>
        <v>0</v>
      </c>
      <c r="AP41" s="27">
        <f t="shared" si="110"/>
        <v>0</v>
      </c>
      <c r="AQ41" s="27">
        <f t="shared" si="111"/>
        <v>0</v>
      </c>
      <c r="AR41" s="27">
        <f t="shared" si="112"/>
        <v>0</v>
      </c>
      <c r="AS41" s="27">
        <f t="shared" si="113"/>
        <v>0</v>
      </c>
      <c r="AT41" s="31"/>
      <c r="AU41" s="31">
        <f t="shared" si="114"/>
        <v>0</v>
      </c>
      <c r="AV41" s="31">
        <f t="shared" si="115"/>
        <v>0</v>
      </c>
      <c r="AW41" s="31">
        <f t="shared" si="116"/>
        <v>0</v>
      </c>
      <c r="AX41" s="31">
        <f t="shared" si="117"/>
        <v>0</v>
      </c>
      <c r="AY41" s="31">
        <f t="shared" si="118"/>
        <v>0</v>
      </c>
      <c r="AZ41" s="31">
        <f t="shared" si="119"/>
        <v>0</v>
      </c>
      <c r="BA41" s="31"/>
      <c r="BB41" s="31">
        <f t="shared" si="120"/>
        <v>0</v>
      </c>
      <c r="BC41" s="31">
        <f t="shared" si="121"/>
        <v>0</v>
      </c>
      <c r="BD41" s="31">
        <f t="shared" si="122"/>
        <v>0</v>
      </c>
      <c r="BE41" s="31">
        <f t="shared" si="123"/>
        <v>0</v>
      </c>
      <c r="BF41" s="31">
        <f t="shared" si="124"/>
        <v>0</v>
      </c>
      <c r="BG41" s="31">
        <f t="shared" si="125"/>
        <v>0</v>
      </c>
      <c r="BH41" s="31"/>
      <c r="BI41" s="31">
        <f t="shared" si="126"/>
        <v>0</v>
      </c>
      <c r="BJ41" s="31">
        <f t="shared" si="127"/>
        <v>0</v>
      </c>
      <c r="BK41" s="31">
        <f t="shared" si="128"/>
        <v>0</v>
      </c>
      <c r="BL41" s="31">
        <f t="shared" si="129"/>
        <v>0</v>
      </c>
      <c r="BM41" s="31">
        <f t="shared" si="130"/>
        <v>0</v>
      </c>
      <c r="BN41" s="31">
        <f t="shared" si="131"/>
        <v>0</v>
      </c>
      <c r="BO41" s="31"/>
      <c r="BP41" s="31">
        <f t="shared" si="132"/>
        <v>0</v>
      </c>
      <c r="BQ41" s="31">
        <f t="shared" si="133"/>
        <v>0</v>
      </c>
      <c r="BR41" s="31">
        <f t="shared" si="134"/>
        <v>0</v>
      </c>
      <c r="BS41" s="31">
        <f t="shared" si="135"/>
        <v>0</v>
      </c>
      <c r="BT41" s="31">
        <f t="shared" si="136"/>
        <v>0</v>
      </c>
      <c r="BU41" s="31">
        <f t="shared" si="137"/>
        <v>0</v>
      </c>
      <c r="BV41" s="31"/>
      <c r="BW41" s="31">
        <f t="shared" si="138"/>
        <v>0</v>
      </c>
      <c r="BX41" s="31">
        <f t="shared" si="139"/>
        <v>0</v>
      </c>
      <c r="BY41" s="31">
        <f t="shared" si="140"/>
        <v>0</v>
      </c>
      <c r="BZ41" s="31">
        <f t="shared" si="141"/>
        <v>0</v>
      </c>
      <c r="CA41" s="31">
        <f t="shared" si="142"/>
        <v>0</v>
      </c>
      <c r="CB41" s="31">
        <f t="shared" si="143"/>
        <v>0</v>
      </c>
      <c r="CC41" s="31"/>
      <c r="CD41" s="31">
        <f t="shared" si="144"/>
        <v>0</v>
      </c>
      <c r="CE41" s="31">
        <f t="shared" si="145"/>
        <v>0</v>
      </c>
      <c r="CF41" s="31">
        <f t="shared" si="146"/>
        <v>0</v>
      </c>
      <c r="CG41" s="31">
        <f t="shared" si="147"/>
        <v>0</v>
      </c>
      <c r="CH41" s="31">
        <f t="shared" si="148"/>
        <v>0</v>
      </c>
      <c r="CI41" s="31">
        <f t="shared" si="149"/>
        <v>0</v>
      </c>
    </row>
    <row r="42" spans="1:87" x14ac:dyDescent="0.35">
      <c r="A42">
        <v>36</v>
      </c>
      <c r="B42">
        <f>modules!B42</f>
        <v>0</v>
      </c>
      <c r="C42">
        <f>modules!C42</f>
        <v>0</v>
      </c>
      <c r="E42" s="27">
        <f t="shared" si="78"/>
        <v>0</v>
      </c>
      <c r="F42" s="27">
        <f t="shared" si="79"/>
        <v>0</v>
      </c>
      <c r="G42" s="27">
        <f t="shared" si="80"/>
        <v>0</v>
      </c>
      <c r="H42" s="27">
        <f t="shared" si="81"/>
        <v>0</v>
      </c>
      <c r="I42" s="27">
        <f t="shared" si="82"/>
        <v>0</v>
      </c>
      <c r="J42" s="27">
        <f t="shared" si="83"/>
        <v>0</v>
      </c>
      <c r="L42" s="27">
        <f t="shared" si="84"/>
        <v>0</v>
      </c>
      <c r="M42" s="27">
        <f t="shared" si="85"/>
        <v>0</v>
      </c>
      <c r="N42" s="27">
        <f t="shared" si="86"/>
        <v>0</v>
      </c>
      <c r="O42" s="27">
        <f t="shared" si="87"/>
        <v>0</v>
      </c>
      <c r="P42" s="27">
        <f t="shared" si="88"/>
        <v>0</v>
      </c>
      <c r="Q42" s="27">
        <f t="shared" si="89"/>
        <v>0</v>
      </c>
      <c r="S42" s="27">
        <f t="shared" si="90"/>
        <v>0</v>
      </c>
      <c r="T42" s="27">
        <f t="shared" si="91"/>
        <v>0</v>
      </c>
      <c r="U42" s="27">
        <f t="shared" si="92"/>
        <v>0</v>
      </c>
      <c r="V42" s="27">
        <f t="shared" si="93"/>
        <v>0</v>
      </c>
      <c r="W42" s="27">
        <f t="shared" si="94"/>
        <v>0</v>
      </c>
      <c r="X42" s="27">
        <f t="shared" si="95"/>
        <v>0</v>
      </c>
      <c r="Z42" s="27">
        <f t="shared" si="96"/>
        <v>0</v>
      </c>
      <c r="AA42" s="27">
        <f t="shared" si="97"/>
        <v>0</v>
      </c>
      <c r="AB42" s="27">
        <f t="shared" si="98"/>
        <v>0</v>
      </c>
      <c r="AC42" s="27">
        <f t="shared" si="99"/>
        <v>0</v>
      </c>
      <c r="AD42" s="27">
        <f t="shared" si="100"/>
        <v>0</v>
      </c>
      <c r="AE42" s="27">
        <f t="shared" si="101"/>
        <v>0</v>
      </c>
      <c r="AG42" s="27">
        <f t="shared" si="102"/>
        <v>0</v>
      </c>
      <c r="AH42" s="27">
        <f t="shared" si="103"/>
        <v>0</v>
      </c>
      <c r="AI42" s="27">
        <f t="shared" si="104"/>
        <v>0</v>
      </c>
      <c r="AJ42" s="27">
        <f t="shared" si="105"/>
        <v>0</v>
      </c>
      <c r="AK42" s="27">
        <f t="shared" si="106"/>
        <v>0</v>
      </c>
      <c r="AL42" s="27">
        <f t="shared" si="107"/>
        <v>0</v>
      </c>
      <c r="AN42" s="27">
        <f t="shared" si="108"/>
        <v>0</v>
      </c>
      <c r="AO42" s="27">
        <f t="shared" si="109"/>
        <v>0</v>
      </c>
      <c r="AP42" s="27">
        <f t="shared" si="110"/>
        <v>0</v>
      </c>
      <c r="AQ42" s="27">
        <f t="shared" si="111"/>
        <v>0</v>
      </c>
      <c r="AR42" s="27">
        <f t="shared" si="112"/>
        <v>0</v>
      </c>
      <c r="AS42" s="27">
        <f t="shared" si="113"/>
        <v>0</v>
      </c>
      <c r="AT42" s="31"/>
      <c r="AU42" s="31">
        <f t="shared" si="114"/>
        <v>0</v>
      </c>
      <c r="AV42" s="31">
        <f t="shared" si="115"/>
        <v>0</v>
      </c>
      <c r="AW42" s="31">
        <f t="shared" si="116"/>
        <v>0</v>
      </c>
      <c r="AX42" s="31">
        <f t="shared" si="117"/>
        <v>0</v>
      </c>
      <c r="AY42" s="31">
        <f t="shared" si="118"/>
        <v>0</v>
      </c>
      <c r="AZ42" s="31">
        <f t="shared" si="119"/>
        <v>0</v>
      </c>
      <c r="BA42" s="31"/>
      <c r="BB42" s="31">
        <f t="shared" si="120"/>
        <v>0</v>
      </c>
      <c r="BC42" s="31">
        <f t="shared" si="121"/>
        <v>0</v>
      </c>
      <c r="BD42" s="31">
        <f t="shared" si="122"/>
        <v>0</v>
      </c>
      <c r="BE42" s="31">
        <f t="shared" si="123"/>
        <v>0</v>
      </c>
      <c r="BF42" s="31">
        <f t="shared" si="124"/>
        <v>0</v>
      </c>
      <c r="BG42" s="31">
        <f t="shared" si="125"/>
        <v>0</v>
      </c>
      <c r="BH42" s="31"/>
      <c r="BI42" s="31">
        <f t="shared" si="126"/>
        <v>0</v>
      </c>
      <c r="BJ42" s="31">
        <f t="shared" si="127"/>
        <v>0</v>
      </c>
      <c r="BK42" s="31">
        <f t="shared" si="128"/>
        <v>0</v>
      </c>
      <c r="BL42" s="31">
        <f t="shared" si="129"/>
        <v>0</v>
      </c>
      <c r="BM42" s="31">
        <f t="shared" si="130"/>
        <v>0</v>
      </c>
      <c r="BN42" s="31">
        <f t="shared" si="131"/>
        <v>0</v>
      </c>
      <c r="BO42" s="31"/>
      <c r="BP42" s="31">
        <f t="shared" si="132"/>
        <v>0</v>
      </c>
      <c r="BQ42" s="31">
        <f t="shared" si="133"/>
        <v>0</v>
      </c>
      <c r="BR42" s="31">
        <f t="shared" si="134"/>
        <v>0</v>
      </c>
      <c r="BS42" s="31">
        <f t="shared" si="135"/>
        <v>0</v>
      </c>
      <c r="BT42" s="31">
        <f t="shared" si="136"/>
        <v>0</v>
      </c>
      <c r="BU42" s="31">
        <f t="shared" si="137"/>
        <v>0</v>
      </c>
      <c r="BV42" s="31"/>
      <c r="BW42" s="31">
        <f t="shared" si="138"/>
        <v>0</v>
      </c>
      <c r="BX42" s="31">
        <f t="shared" si="139"/>
        <v>0</v>
      </c>
      <c r="BY42" s="31">
        <f t="shared" si="140"/>
        <v>0</v>
      </c>
      <c r="BZ42" s="31">
        <f t="shared" si="141"/>
        <v>0</v>
      </c>
      <c r="CA42" s="31">
        <f t="shared" si="142"/>
        <v>0</v>
      </c>
      <c r="CB42" s="31">
        <f t="shared" si="143"/>
        <v>0</v>
      </c>
      <c r="CC42" s="31"/>
      <c r="CD42" s="31">
        <f t="shared" si="144"/>
        <v>0</v>
      </c>
      <c r="CE42" s="31">
        <f t="shared" si="145"/>
        <v>0</v>
      </c>
      <c r="CF42" s="31">
        <f t="shared" si="146"/>
        <v>0</v>
      </c>
      <c r="CG42" s="31">
        <f t="shared" si="147"/>
        <v>0</v>
      </c>
      <c r="CH42" s="31">
        <f t="shared" si="148"/>
        <v>0</v>
      </c>
      <c r="CI42" s="31">
        <f t="shared" si="149"/>
        <v>0</v>
      </c>
    </row>
    <row r="43" spans="1:87" x14ac:dyDescent="0.35">
      <c r="A43">
        <v>37</v>
      </c>
      <c r="B43">
        <f>modules!B43</f>
        <v>0</v>
      </c>
      <c r="C43">
        <f>modules!C43</f>
        <v>0</v>
      </c>
      <c r="E43" s="27">
        <f t="shared" si="78"/>
        <v>0</v>
      </c>
      <c r="F43" s="27">
        <f t="shared" si="79"/>
        <v>0</v>
      </c>
      <c r="G43" s="27">
        <f t="shared" si="80"/>
        <v>0</v>
      </c>
      <c r="H43" s="27">
        <f t="shared" si="81"/>
        <v>0</v>
      </c>
      <c r="I43" s="27">
        <f t="shared" si="82"/>
        <v>0</v>
      </c>
      <c r="J43" s="27">
        <f t="shared" si="83"/>
        <v>0</v>
      </c>
      <c r="L43" s="27">
        <f t="shared" si="84"/>
        <v>0</v>
      </c>
      <c r="M43" s="27">
        <f t="shared" si="85"/>
        <v>0</v>
      </c>
      <c r="N43" s="27">
        <f t="shared" si="86"/>
        <v>0</v>
      </c>
      <c r="O43" s="27">
        <f t="shared" si="87"/>
        <v>0</v>
      </c>
      <c r="P43" s="27">
        <f t="shared" si="88"/>
        <v>0</v>
      </c>
      <c r="Q43" s="27">
        <f t="shared" si="89"/>
        <v>0</v>
      </c>
      <c r="S43" s="27">
        <f t="shared" si="90"/>
        <v>0</v>
      </c>
      <c r="T43" s="27">
        <f t="shared" si="91"/>
        <v>0</v>
      </c>
      <c r="U43" s="27">
        <f t="shared" si="92"/>
        <v>0</v>
      </c>
      <c r="V43" s="27">
        <f t="shared" si="93"/>
        <v>0</v>
      </c>
      <c r="W43" s="27">
        <f t="shared" si="94"/>
        <v>0</v>
      </c>
      <c r="X43" s="27">
        <f t="shared" si="95"/>
        <v>0</v>
      </c>
      <c r="Z43" s="27">
        <f t="shared" si="96"/>
        <v>0</v>
      </c>
      <c r="AA43" s="27">
        <f t="shared" si="97"/>
        <v>0</v>
      </c>
      <c r="AB43" s="27">
        <f t="shared" si="98"/>
        <v>0</v>
      </c>
      <c r="AC43" s="27">
        <f t="shared" si="99"/>
        <v>0</v>
      </c>
      <c r="AD43" s="27">
        <f t="shared" si="100"/>
        <v>0</v>
      </c>
      <c r="AE43" s="27">
        <f t="shared" si="101"/>
        <v>0</v>
      </c>
      <c r="AG43" s="27">
        <f t="shared" si="102"/>
        <v>0</v>
      </c>
      <c r="AH43" s="27">
        <f t="shared" si="103"/>
        <v>0</v>
      </c>
      <c r="AI43" s="27">
        <f t="shared" si="104"/>
        <v>0</v>
      </c>
      <c r="AJ43" s="27">
        <f t="shared" si="105"/>
        <v>0</v>
      </c>
      <c r="AK43" s="27">
        <f t="shared" si="106"/>
        <v>0</v>
      </c>
      <c r="AL43" s="27">
        <f t="shared" si="107"/>
        <v>0</v>
      </c>
      <c r="AN43" s="27">
        <f t="shared" si="108"/>
        <v>0</v>
      </c>
      <c r="AO43" s="27">
        <f t="shared" si="109"/>
        <v>0</v>
      </c>
      <c r="AP43" s="27">
        <f t="shared" si="110"/>
        <v>0</v>
      </c>
      <c r="AQ43" s="27">
        <f t="shared" si="111"/>
        <v>0</v>
      </c>
      <c r="AR43" s="27">
        <f t="shared" si="112"/>
        <v>0</v>
      </c>
      <c r="AS43" s="27">
        <f t="shared" si="113"/>
        <v>0</v>
      </c>
      <c r="AT43" s="31"/>
      <c r="AU43" s="31">
        <f t="shared" si="114"/>
        <v>0</v>
      </c>
      <c r="AV43" s="31">
        <f t="shared" si="115"/>
        <v>0</v>
      </c>
      <c r="AW43" s="31">
        <f t="shared" si="116"/>
        <v>0</v>
      </c>
      <c r="AX43" s="31">
        <f t="shared" si="117"/>
        <v>0</v>
      </c>
      <c r="AY43" s="31">
        <f t="shared" si="118"/>
        <v>0</v>
      </c>
      <c r="AZ43" s="31">
        <f t="shared" si="119"/>
        <v>0</v>
      </c>
      <c r="BA43" s="31"/>
      <c r="BB43" s="31">
        <f t="shared" si="120"/>
        <v>0</v>
      </c>
      <c r="BC43" s="31">
        <f t="shared" si="121"/>
        <v>0</v>
      </c>
      <c r="BD43" s="31">
        <f t="shared" si="122"/>
        <v>0</v>
      </c>
      <c r="BE43" s="31">
        <f t="shared" si="123"/>
        <v>0</v>
      </c>
      <c r="BF43" s="31">
        <f t="shared" si="124"/>
        <v>0</v>
      </c>
      <c r="BG43" s="31">
        <f t="shared" si="125"/>
        <v>0</v>
      </c>
      <c r="BH43" s="31"/>
      <c r="BI43" s="31">
        <f t="shared" si="126"/>
        <v>0</v>
      </c>
      <c r="BJ43" s="31">
        <f t="shared" si="127"/>
        <v>0</v>
      </c>
      <c r="BK43" s="31">
        <f t="shared" si="128"/>
        <v>0</v>
      </c>
      <c r="BL43" s="31">
        <f t="shared" si="129"/>
        <v>0</v>
      </c>
      <c r="BM43" s="31">
        <f t="shared" si="130"/>
        <v>0</v>
      </c>
      <c r="BN43" s="31">
        <f t="shared" si="131"/>
        <v>0</v>
      </c>
      <c r="BO43" s="31"/>
      <c r="BP43" s="31">
        <f t="shared" si="132"/>
        <v>0</v>
      </c>
      <c r="BQ43" s="31">
        <f t="shared" si="133"/>
        <v>0</v>
      </c>
      <c r="BR43" s="31">
        <f t="shared" si="134"/>
        <v>0</v>
      </c>
      <c r="BS43" s="31">
        <f t="shared" si="135"/>
        <v>0</v>
      </c>
      <c r="BT43" s="31">
        <f t="shared" si="136"/>
        <v>0</v>
      </c>
      <c r="BU43" s="31">
        <f t="shared" si="137"/>
        <v>0</v>
      </c>
      <c r="BV43" s="31"/>
      <c r="BW43" s="31">
        <f t="shared" si="138"/>
        <v>0</v>
      </c>
      <c r="BX43" s="31">
        <f t="shared" si="139"/>
        <v>0</v>
      </c>
      <c r="BY43" s="31">
        <f t="shared" si="140"/>
        <v>0</v>
      </c>
      <c r="BZ43" s="31">
        <f t="shared" si="141"/>
        <v>0</v>
      </c>
      <c r="CA43" s="31">
        <f t="shared" si="142"/>
        <v>0</v>
      </c>
      <c r="CB43" s="31">
        <f t="shared" si="143"/>
        <v>0</v>
      </c>
      <c r="CC43" s="31"/>
      <c r="CD43" s="31">
        <f t="shared" si="144"/>
        <v>0</v>
      </c>
      <c r="CE43" s="31">
        <f t="shared" si="145"/>
        <v>0</v>
      </c>
      <c r="CF43" s="31">
        <f t="shared" si="146"/>
        <v>0</v>
      </c>
      <c r="CG43" s="31">
        <f t="shared" si="147"/>
        <v>0</v>
      </c>
      <c r="CH43" s="31">
        <f t="shared" si="148"/>
        <v>0</v>
      </c>
      <c r="CI43" s="31">
        <f t="shared" si="149"/>
        <v>0</v>
      </c>
    </row>
    <row r="44" spans="1:87" x14ac:dyDescent="0.35">
      <c r="A44">
        <v>38</v>
      </c>
      <c r="B44">
        <f>modules!B44</f>
        <v>0</v>
      </c>
      <c r="C44">
        <f>modules!C44</f>
        <v>0</v>
      </c>
      <c r="E44" s="27">
        <f t="shared" si="78"/>
        <v>0</v>
      </c>
      <c r="F44" s="27">
        <f t="shared" si="79"/>
        <v>0</v>
      </c>
      <c r="G44" s="27">
        <f t="shared" si="80"/>
        <v>0</v>
      </c>
      <c r="H44" s="27">
        <f t="shared" si="81"/>
        <v>0</v>
      </c>
      <c r="I44" s="27">
        <f t="shared" si="82"/>
        <v>0</v>
      </c>
      <c r="J44" s="27">
        <f t="shared" si="83"/>
        <v>0</v>
      </c>
      <c r="L44" s="27">
        <f t="shared" si="84"/>
        <v>0</v>
      </c>
      <c r="M44" s="27">
        <f t="shared" si="85"/>
        <v>0</v>
      </c>
      <c r="N44" s="27">
        <f t="shared" si="86"/>
        <v>0</v>
      </c>
      <c r="O44" s="27">
        <f t="shared" si="87"/>
        <v>0</v>
      </c>
      <c r="P44" s="27">
        <f t="shared" si="88"/>
        <v>0</v>
      </c>
      <c r="Q44" s="27">
        <f t="shared" si="89"/>
        <v>0</v>
      </c>
      <c r="S44" s="27">
        <f t="shared" si="90"/>
        <v>0</v>
      </c>
      <c r="T44" s="27">
        <f t="shared" si="91"/>
        <v>0</v>
      </c>
      <c r="U44" s="27">
        <f t="shared" si="92"/>
        <v>0</v>
      </c>
      <c r="V44" s="27">
        <f t="shared" si="93"/>
        <v>0</v>
      </c>
      <c r="W44" s="27">
        <f t="shared" si="94"/>
        <v>0</v>
      </c>
      <c r="X44" s="27">
        <f t="shared" si="95"/>
        <v>0</v>
      </c>
      <c r="Z44" s="27">
        <f t="shared" si="96"/>
        <v>0</v>
      </c>
      <c r="AA44" s="27">
        <f t="shared" si="97"/>
        <v>0</v>
      </c>
      <c r="AB44" s="27">
        <f t="shared" si="98"/>
        <v>0</v>
      </c>
      <c r="AC44" s="27">
        <f t="shared" si="99"/>
        <v>0</v>
      </c>
      <c r="AD44" s="27">
        <f t="shared" si="100"/>
        <v>0</v>
      </c>
      <c r="AE44" s="27">
        <f t="shared" si="101"/>
        <v>0</v>
      </c>
      <c r="AG44" s="27">
        <f t="shared" si="102"/>
        <v>0</v>
      </c>
      <c r="AH44" s="27">
        <f t="shared" si="103"/>
        <v>0</v>
      </c>
      <c r="AI44" s="27">
        <f t="shared" si="104"/>
        <v>0</v>
      </c>
      <c r="AJ44" s="27">
        <f t="shared" si="105"/>
        <v>0</v>
      </c>
      <c r="AK44" s="27">
        <f t="shared" si="106"/>
        <v>0</v>
      </c>
      <c r="AL44" s="27">
        <f t="shared" si="107"/>
        <v>0</v>
      </c>
      <c r="AN44" s="27">
        <f t="shared" si="108"/>
        <v>0</v>
      </c>
      <c r="AO44" s="27">
        <f t="shared" si="109"/>
        <v>0</v>
      </c>
      <c r="AP44" s="27">
        <f t="shared" si="110"/>
        <v>0</v>
      </c>
      <c r="AQ44" s="27">
        <f t="shared" si="111"/>
        <v>0</v>
      </c>
      <c r="AR44" s="27">
        <f t="shared" si="112"/>
        <v>0</v>
      </c>
      <c r="AS44" s="27">
        <f t="shared" si="113"/>
        <v>0</v>
      </c>
      <c r="AT44" s="31"/>
      <c r="AU44" s="31">
        <f t="shared" si="114"/>
        <v>0</v>
      </c>
      <c r="AV44" s="31">
        <f t="shared" si="115"/>
        <v>0</v>
      </c>
      <c r="AW44" s="31">
        <f t="shared" si="116"/>
        <v>0</v>
      </c>
      <c r="AX44" s="31">
        <f t="shared" si="117"/>
        <v>0</v>
      </c>
      <c r="AY44" s="31">
        <f t="shared" si="118"/>
        <v>0</v>
      </c>
      <c r="AZ44" s="31">
        <f t="shared" si="119"/>
        <v>0</v>
      </c>
      <c r="BA44" s="31"/>
      <c r="BB44" s="31">
        <f t="shared" si="120"/>
        <v>0</v>
      </c>
      <c r="BC44" s="31">
        <f t="shared" si="121"/>
        <v>0</v>
      </c>
      <c r="BD44" s="31">
        <f t="shared" si="122"/>
        <v>0</v>
      </c>
      <c r="BE44" s="31">
        <f t="shared" si="123"/>
        <v>0</v>
      </c>
      <c r="BF44" s="31">
        <f t="shared" si="124"/>
        <v>0</v>
      </c>
      <c r="BG44" s="31">
        <f t="shared" si="125"/>
        <v>0</v>
      </c>
      <c r="BH44" s="31"/>
      <c r="BI44" s="31">
        <f t="shared" si="126"/>
        <v>0</v>
      </c>
      <c r="BJ44" s="31">
        <f t="shared" si="127"/>
        <v>0</v>
      </c>
      <c r="BK44" s="31">
        <f t="shared" si="128"/>
        <v>0</v>
      </c>
      <c r="BL44" s="31">
        <f t="shared" si="129"/>
        <v>0</v>
      </c>
      <c r="BM44" s="31">
        <f t="shared" si="130"/>
        <v>0</v>
      </c>
      <c r="BN44" s="31">
        <f t="shared" si="131"/>
        <v>0</v>
      </c>
      <c r="BO44" s="31"/>
      <c r="BP44" s="31">
        <f t="shared" si="132"/>
        <v>0</v>
      </c>
      <c r="BQ44" s="31">
        <f t="shared" si="133"/>
        <v>0</v>
      </c>
      <c r="BR44" s="31">
        <f t="shared" si="134"/>
        <v>0</v>
      </c>
      <c r="BS44" s="31">
        <f t="shared" si="135"/>
        <v>0</v>
      </c>
      <c r="BT44" s="31">
        <f t="shared" si="136"/>
        <v>0</v>
      </c>
      <c r="BU44" s="31">
        <f t="shared" si="137"/>
        <v>0</v>
      </c>
      <c r="BV44" s="31"/>
      <c r="BW44" s="31">
        <f t="shared" si="138"/>
        <v>0</v>
      </c>
      <c r="BX44" s="31">
        <f t="shared" si="139"/>
        <v>0</v>
      </c>
      <c r="BY44" s="31">
        <f t="shared" si="140"/>
        <v>0</v>
      </c>
      <c r="BZ44" s="31">
        <f t="shared" si="141"/>
        <v>0</v>
      </c>
      <c r="CA44" s="31">
        <f t="shared" si="142"/>
        <v>0</v>
      </c>
      <c r="CB44" s="31">
        <f t="shared" si="143"/>
        <v>0</v>
      </c>
      <c r="CC44" s="31"/>
      <c r="CD44" s="31">
        <f t="shared" si="144"/>
        <v>0</v>
      </c>
      <c r="CE44" s="31">
        <f t="shared" si="145"/>
        <v>0</v>
      </c>
      <c r="CF44" s="31">
        <f t="shared" si="146"/>
        <v>0</v>
      </c>
      <c r="CG44" s="31">
        <f t="shared" si="147"/>
        <v>0</v>
      </c>
      <c r="CH44" s="31">
        <f t="shared" si="148"/>
        <v>0</v>
      </c>
      <c r="CI44" s="31">
        <f t="shared" si="149"/>
        <v>0</v>
      </c>
    </row>
    <row r="45" spans="1:87" x14ac:dyDescent="0.35">
      <c r="A45">
        <v>39</v>
      </c>
      <c r="B45">
        <f>modules!B45</f>
        <v>0</v>
      </c>
      <c r="C45">
        <f>modules!C45</f>
        <v>0</v>
      </c>
      <c r="E45" s="27">
        <f t="shared" si="78"/>
        <v>0</v>
      </c>
      <c r="F45" s="27">
        <f t="shared" si="79"/>
        <v>0</v>
      </c>
      <c r="G45" s="27">
        <f t="shared" si="80"/>
        <v>0</v>
      </c>
      <c r="H45" s="27">
        <f t="shared" si="81"/>
        <v>0</v>
      </c>
      <c r="I45" s="27">
        <f t="shared" si="82"/>
        <v>0</v>
      </c>
      <c r="J45" s="27">
        <f t="shared" si="83"/>
        <v>0</v>
      </c>
      <c r="L45" s="27">
        <f t="shared" si="84"/>
        <v>0</v>
      </c>
      <c r="M45" s="27">
        <f t="shared" si="85"/>
        <v>0</v>
      </c>
      <c r="N45" s="27">
        <f t="shared" si="86"/>
        <v>0</v>
      </c>
      <c r="O45" s="27">
        <f t="shared" si="87"/>
        <v>0</v>
      </c>
      <c r="P45" s="27">
        <f t="shared" si="88"/>
        <v>0</v>
      </c>
      <c r="Q45" s="27">
        <f t="shared" si="89"/>
        <v>0</v>
      </c>
      <c r="S45" s="27">
        <f t="shared" si="90"/>
        <v>0</v>
      </c>
      <c r="T45" s="27">
        <f t="shared" si="91"/>
        <v>0</v>
      </c>
      <c r="U45" s="27">
        <f t="shared" si="92"/>
        <v>0</v>
      </c>
      <c r="V45" s="27">
        <f t="shared" si="93"/>
        <v>0</v>
      </c>
      <c r="W45" s="27">
        <f t="shared" si="94"/>
        <v>0</v>
      </c>
      <c r="X45" s="27">
        <f t="shared" si="95"/>
        <v>0</v>
      </c>
      <c r="Z45" s="27">
        <f t="shared" si="96"/>
        <v>0</v>
      </c>
      <c r="AA45" s="27">
        <f t="shared" si="97"/>
        <v>0</v>
      </c>
      <c r="AB45" s="27">
        <f t="shared" si="98"/>
        <v>0</v>
      </c>
      <c r="AC45" s="27">
        <f t="shared" si="99"/>
        <v>0</v>
      </c>
      <c r="AD45" s="27">
        <f t="shared" si="100"/>
        <v>0</v>
      </c>
      <c r="AE45" s="27">
        <f t="shared" si="101"/>
        <v>0</v>
      </c>
      <c r="AG45" s="27">
        <f t="shared" si="102"/>
        <v>0</v>
      </c>
      <c r="AH45" s="27">
        <f t="shared" si="103"/>
        <v>0</v>
      </c>
      <c r="AI45" s="27">
        <f t="shared" si="104"/>
        <v>0</v>
      </c>
      <c r="AJ45" s="27">
        <f t="shared" si="105"/>
        <v>0</v>
      </c>
      <c r="AK45" s="27">
        <f t="shared" si="106"/>
        <v>0</v>
      </c>
      <c r="AL45" s="27">
        <f t="shared" si="107"/>
        <v>0</v>
      </c>
      <c r="AN45" s="27">
        <f t="shared" si="108"/>
        <v>0</v>
      </c>
      <c r="AO45" s="27">
        <f t="shared" si="109"/>
        <v>0</v>
      </c>
      <c r="AP45" s="27">
        <f t="shared" si="110"/>
        <v>0</v>
      </c>
      <c r="AQ45" s="27">
        <f t="shared" si="111"/>
        <v>0</v>
      </c>
      <c r="AR45" s="27">
        <f t="shared" si="112"/>
        <v>0</v>
      </c>
      <c r="AS45" s="27">
        <f t="shared" si="113"/>
        <v>0</v>
      </c>
      <c r="AT45" s="31"/>
      <c r="AU45" s="31">
        <f t="shared" si="114"/>
        <v>0</v>
      </c>
      <c r="AV45" s="31">
        <f t="shared" si="115"/>
        <v>0</v>
      </c>
      <c r="AW45" s="31">
        <f t="shared" si="116"/>
        <v>0</v>
      </c>
      <c r="AX45" s="31">
        <f t="shared" si="117"/>
        <v>0</v>
      </c>
      <c r="AY45" s="31">
        <f t="shared" si="118"/>
        <v>0</v>
      </c>
      <c r="AZ45" s="31">
        <f t="shared" si="119"/>
        <v>0</v>
      </c>
      <c r="BA45" s="31"/>
      <c r="BB45" s="31">
        <f t="shared" si="120"/>
        <v>0</v>
      </c>
      <c r="BC45" s="31">
        <f t="shared" si="121"/>
        <v>0</v>
      </c>
      <c r="BD45" s="31">
        <f t="shared" si="122"/>
        <v>0</v>
      </c>
      <c r="BE45" s="31">
        <f t="shared" si="123"/>
        <v>0</v>
      </c>
      <c r="BF45" s="31">
        <f t="shared" si="124"/>
        <v>0</v>
      </c>
      <c r="BG45" s="31">
        <f t="shared" si="125"/>
        <v>0</v>
      </c>
      <c r="BH45" s="31"/>
      <c r="BI45" s="31">
        <f t="shared" si="126"/>
        <v>0</v>
      </c>
      <c r="BJ45" s="31">
        <f t="shared" si="127"/>
        <v>0</v>
      </c>
      <c r="BK45" s="31">
        <f t="shared" si="128"/>
        <v>0</v>
      </c>
      <c r="BL45" s="31">
        <f t="shared" si="129"/>
        <v>0</v>
      </c>
      <c r="BM45" s="31">
        <f t="shared" si="130"/>
        <v>0</v>
      </c>
      <c r="BN45" s="31">
        <f t="shared" si="131"/>
        <v>0</v>
      </c>
      <c r="BO45" s="31"/>
      <c r="BP45" s="31">
        <f t="shared" si="132"/>
        <v>0</v>
      </c>
      <c r="BQ45" s="31">
        <f t="shared" si="133"/>
        <v>0</v>
      </c>
      <c r="BR45" s="31">
        <f t="shared" si="134"/>
        <v>0</v>
      </c>
      <c r="BS45" s="31">
        <f t="shared" si="135"/>
        <v>0</v>
      </c>
      <c r="BT45" s="31">
        <f t="shared" si="136"/>
        <v>0</v>
      </c>
      <c r="BU45" s="31">
        <f t="shared" si="137"/>
        <v>0</v>
      </c>
      <c r="BV45" s="31"/>
      <c r="BW45" s="31">
        <f t="shared" si="138"/>
        <v>0</v>
      </c>
      <c r="BX45" s="31">
        <f t="shared" si="139"/>
        <v>0</v>
      </c>
      <c r="BY45" s="31">
        <f t="shared" si="140"/>
        <v>0</v>
      </c>
      <c r="BZ45" s="31">
        <f t="shared" si="141"/>
        <v>0</v>
      </c>
      <c r="CA45" s="31">
        <f t="shared" si="142"/>
        <v>0</v>
      </c>
      <c r="CB45" s="31">
        <f t="shared" si="143"/>
        <v>0</v>
      </c>
      <c r="CC45" s="31"/>
      <c r="CD45" s="31">
        <f t="shared" si="144"/>
        <v>0</v>
      </c>
      <c r="CE45" s="31">
        <f t="shared" si="145"/>
        <v>0</v>
      </c>
      <c r="CF45" s="31">
        <f t="shared" si="146"/>
        <v>0</v>
      </c>
      <c r="CG45" s="31">
        <f t="shared" si="147"/>
        <v>0</v>
      </c>
      <c r="CH45" s="31">
        <f t="shared" si="148"/>
        <v>0</v>
      </c>
      <c r="CI45" s="31">
        <f t="shared" si="149"/>
        <v>0</v>
      </c>
    </row>
    <row r="46" spans="1:87" x14ac:dyDescent="0.35">
      <c r="A46">
        <v>40</v>
      </c>
      <c r="B46">
        <f>modules!B46</f>
        <v>0</v>
      </c>
      <c r="C46">
        <f>modules!C46</f>
        <v>0</v>
      </c>
      <c r="E46" s="27">
        <f t="shared" si="78"/>
        <v>0</v>
      </c>
      <c r="F46" s="27">
        <f t="shared" si="79"/>
        <v>0</v>
      </c>
      <c r="G46" s="27">
        <f t="shared" si="80"/>
        <v>0</v>
      </c>
      <c r="H46" s="27">
        <f t="shared" si="81"/>
        <v>0</v>
      </c>
      <c r="I46" s="27">
        <f t="shared" si="82"/>
        <v>0</v>
      </c>
      <c r="J46" s="27">
        <f t="shared" si="83"/>
        <v>0</v>
      </c>
      <c r="L46" s="27">
        <f t="shared" si="84"/>
        <v>0</v>
      </c>
      <c r="M46" s="27">
        <f t="shared" si="85"/>
        <v>0</v>
      </c>
      <c r="N46" s="27">
        <f t="shared" si="86"/>
        <v>0</v>
      </c>
      <c r="O46" s="27">
        <f t="shared" si="87"/>
        <v>0</v>
      </c>
      <c r="P46" s="27">
        <f t="shared" si="88"/>
        <v>0</v>
      </c>
      <c r="Q46" s="27">
        <f t="shared" si="89"/>
        <v>0</v>
      </c>
      <c r="S46" s="27">
        <f t="shared" si="90"/>
        <v>0</v>
      </c>
      <c r="T46" s="27">
        <f t="shared" si="91"/>
        <v>0</v>
      </c>
      <c r="U46" s="27">
        <f t="shared" si="92"/>
        <v>0</v>
      </c>
      <c r="V46" s="27">
        <f t="shared" si="93"/>
        <v>0</v>
      </c>
      <c r="W46" s="27">
        <f t="shared" si="94"/>
        <v>0</v>
      </c>
      <c r="X46" s="27">
        <f t="shared" si="95"/>
        <v>0</v>
      </c>
      <c r="Z46" s="27">
        <f t="shared" si="96"/>
        <v>0</v>
      </c>
      <c r="AA46" s="27">
        <f t="shared" si="97"/>
        <v>0</v>
      </c>
      <c r="AB46" s="27">
        <f t="shared" si="98"/>
        <v>0</v>
      </c>
      <c r="AC46" s="27">
        <f t="shared" si="99"/>
        <v>0</v>
      </c>
      <c r="AD46" s="27">
        <f t="shared" si="100"/>
        <v>0</v>
      </c>
      <c r="AE46" s="27">
        <f t="shared" si="101"/>
        <v>0</v>
      </c>
      <c r="AG46" s="27">
        <f t="shared" si="102"/>
        <v>0</v>
      </c>
      <c r="AH46" s="27">
        <f t="shared" si="103"/>
        <v>0</v>
      </c>
      <c r="AI46" s="27">
        <f t="shared" si="104"/>
        <v>0</v>
      </c>
      <c r="AJ46" s="27">
        <f t="shared" si="105"/>
        <v>0</v>
      </c>
      <c r="AK46" s="27">
        <f t="shared" si="106"/>
        <v>0</v>
      </c>
      <c r="AL46" s="27">
        <f t="shared" si="107"/>
        <v>0</v>
      </c>
      <c r="AN46" s="27">
        <f t="shared" si="108"/>
        <v>0</v>
      </c>
      <c r="AO46" s="27">
        <f t="shared" si="109"/>
        <v>0</v>
      </c>
      <c r="AP46" s="27">
        <f t="shared" si="110"/>
        <v>0</v>
      </c>
      <c r="AQ46" s="27">
        <f t="shared" si="111"/>
        <v>0</v>
      </c>
      <c r="AR46" s="27">
        <f t="shared" si="112"/>
        <v>0</v>
      </c>
      <c r="AS46" s="27">
        <f t="shared" si="113"/>
        <v>0</v>
      </c>
      <c r="AT46" s="31"/>
      <c r="AU46" s="31">
        <f t="shared" si="114"/>
        <v>0</v>
      </c>
      <c r="AV46" s="31">
        <f t="shared" si="115"/>
        <v>0</v>
      </c>
      <c r="AW46" s="31">
        <f t="shared" si="116"/>
        <v>0</v>
      </c>
      <c r="AX46" s="31">
        <f t="shared" si="117"/>
        <v>0</v>
      </c>
      <c r="AY46" s="31">
        <f t="shared" si="118"/>
        <v>0</v>
      </c>
      <c r="AZ46" s="31">
        <f t="shared" si="119"/>
        <v>0</v>
      </c>
      <c r="BA46" s="31"/>
      <c r="BB46" s="31">
        <f t="shared" si="120"/>
        <v>0</v>
      </c>
      <c r="BC46" s="31">
        <f t="shared" si="121"/>
        <v>0</v>
      </c>
      <c r="BD46" s="31">
        <f t="shared" si="122"/>
        <v>0</v>
      </c>
      <c r="BE46" s="31">
        <f t="shared" si="123"/>
        <v>0</v>
      </c>
      <c r="BF46" s="31">
        <f t="shared" si="124"/>
        <v>0</v>
      </c>
      <c r="BG46" s="31">
        <f t="shared" si="125"/>
        <v>0</v>
      </c>
      <c r="BH46" s="31"/>
      <c r="BI46" s="31">
        <f t="shared" si="126"/>
        <v>0</v>
      </c>
      <c r="BJ46" s="31">
        <f t="shared" si="127"/>
        <v>0</v>
      </c>
      <c r="BK46" s="31">
        <f t="shared" si="128"/>
        <v>0</v>
      </c>
      <c r="BL46" s="31">
        <f t="shared" si="129"/>
        <v>0</v>
      </c>
      <c r="BM46" s="31">
        <f t="shared" si="130"/>
        <v>0</v>
      </c>
      <c r="BN46" s="31">
        <f t="shared" si="131"/>
        <v>0</v>
      </c>
      <c r="BO46" s="31"/>
      <c r="BP46" s="31">
        <f t="shared" si="132"/>
        <v>0</v>
      </c>
      <c r="BQ46" s="31">
        <f t="shared" si="133"/>
        <v>0</v>
      </c>
      <c r="BR46" s="31">
        <f t="shared" si="134"/>
        <v>0</v>
      </c>
      <c r="BS46" s="31">
        <f t="shared" si="135"/>
        <v>0</v>
      </c>
      <c r="BT46" s="31">
        <f t="shared" si="136"/>
        <v>0</v>
      </c>
      <c r="BU46" s="31">
        <f t="shared" si="137"/>
        <v>0</v>
      </c>
      <c r="BV46" s="31"/>
      <c r="BW46" s="31">
        <f t="shared" si="138"/>
        <v>0</v>
      </c>
      <c r="BX46" s="31">
        <f t="shared" si="139"/>
        <v>0</v>
      </c>
      <c r="BY46" s="31">
        <f t="shared" si="140"/>
        <v>0</v>
      </c>
      <c r="BZ46" s="31">
        <f t="shared" si="141"/>
        <v>0</v>
      </c>
      <c r="CA46" s="31">
        <f t="shared" si="142"/>
        <v>0</v>
      </c>
      <c r="CB46" s="31">
        <f t="shared" si="143"/>
        <v>0</v>
      </c>
      <c r="CC46" s="31"/>
      <c r="CD46" s="31">
        <f t="shared" si="144"/>
        <v>0</v>
      </c>
      <c r="CE46" s="31">
        <f t="shared" si="145"/>
        <v>0</v>
      </c>
      <c r="CF46" s="31">
        <f t="shared" si="146"/>
        <v>0</v>
      </c>
      <c r="CG46" s="31">
        <f t="shared" si="147"/>
        <v>0</v>
      </c>
      <c r="CH46" s="31">
        <f t="shared" si="148"/>
        <v>0</v>
      </c>
      <c r="CI46" s="31">
        <f t="shared" si="149"/>
        <v>0</v>
      </c>
    </row>
    <row r="47" spans="1:87" x14ac:dyDescent="0.35">
      <c r="A47">
        <v>41</v>
      </c>
      <c r="B47">
        <f>modules!B47</f>
        <v>0</v>
      </c>
      <c r="C47">
        <f>modules!C47</f>
        <v>0</v>
      </c>
      <c r="E47" s="27">
        <f t="shared" si="78"/>
        <v>0</v>
      </c>
      <c r="F47" s="27">
        <f t="shared" si="79"/>
        <v>0</v>
      </c>
      <c r="G47" s="27">
        <f t="shared" si="80"/>
        <v>0</v>
      </c>
      <c r="H47" s="27">
        <f t="shared" si="81"/>
        <v>0</v>
      </c>
      <c r="I47" s="27">
        <f t="shared" si="82"/>
        <v>0</v>
      </c>
      <c r="J47" s="27">
        <f t="shared" si="83"/>
        <v>0</v>
      </c>
      <c r="L47" s="27">
        <f t="shared" si="84"/>
        <v>0</v>
      </c>
      <c r="M47" s="27">
        <f t="shared" si="85"/>
        <v>0</v>
      </c>
      <c r="N47" s="27">
        <f t="shared" si="86"/>
        <v>0</v>
      </c>
      <c r="O47" s="27">
        <f t="shared" si="87"/>
        <v>0</v>
      </c>
      <c r="P47" s="27">
        <f t="shared" si="88"/>
        <v>0</v>
      </c>
      <c r="Q47" s="27">
        <f t="shared" si="89"/>
        <v>0</v>
      </c>
      <c r="S47" s="27">
        <f t="shared" si="90"/>
        <v>0</v>
      </c>
      <c r="T47" s="27">
        <f t="shared" si="91"/>
        <v>0</v>
      </c>
      <c r="U47" s="27">
        <f t="shared" si="92"/>
        <v>0</v>
      </c>
      <c r="V47" s="27">
        <f t="shared" si="93"/>
        <v>0</v>
      </c>
      <c r="W47" s="27">
        <f t="shared" si="94"/>
        <v>0</v>
      </c>
      <c r="X47" s="27">
        <f t="shared" si="95"/>
        <v>0</v>
      </c>
      <c r="Z47" s="27">
        <f t="shared" si="96"/>
        <v>0</v>
      </c>
      <c r="AA47" s="27">
        <f t="shared" si="97"/>
        <v>0</v>
      </c>
      <c r="AB47" s="27">
        <f t="shared" si="98"/>
        <v>0</v>
      </c>
      <c r="AC47" s="27">
        <f t="shared" si="99"/>
        <v>0</v>
      </c>
      <c r="AD47" s="27">
        <f t="shared" si="100"/>
        <v>0</v>
      </c>
      <c r="AE47" s="27">
        <f t="shared" si="101"/>
        <v>0</v>
      </c>
      <c r="AG47" s="27">
        <f t="shared" si="102"/>
        <v>0</v>
      </c>
      <c r="AH47" s="27">
        <f t="shared" si="103"/>
        <v>0</v>
      </c>
      <c r="AI47" s="27">
        <f t="shared" si="104"/>
        <v>0</v>
      </c>
      <c r="AJ47" s="27">
        <f t="shared" si="105"/>
        <v>0</v>
      </c>
      <c r="AK47" s="27">
        <f t="shared" si="106"/>
        <v>0</v>
      </c>
      <c r="AL47" s="27">
        <f t="shared" si="107"/>
        <v>0</v>
      </c>
      <c r="AN47" s="27">
        <f t="shared" si="108"/>
        <v>0</v>
      </c>
      <c r="AO47" s="27">
        <f t="shared" si="109"/>
        <v>0</v>
      </c>
      <c r="AP47" s="27">
        <f t="shared" si="110"/>
        <v>0</v>
      </c>
      <c r="AQ47" s="27">
        <f t="shared" si="111"/>
        <v>0</v>
      </c>
      <c r="AR47" s="27">
        <f t="shared" si="112"/>
        <v>0</v>
      </c>
      <c r="AS47" s="27">
        <f t="shared" si="113"/>
        <v>0</v>
      </c>
      <c r="AT47" s="31"/>
      <c r="AU47" s="31">
        <f t="shared" si="114"/>
        <v>0</v>
      </c>
      <c r="AV47" s="31">
        <f t="shared" si="115"/>
        <v>0</v>
      </c>
      <c r="AW47" s="31">
        <f t="shared" si="116"/>
        <v>0</v>
      </c>
      <c r="AX47" s="31">
        <f t="shared" si="117"/>
        <v>0</v>
      </c>
      <c r="AY47" s="31">
        <f t="shared" si="118"/>
        <v>0</v>
      </c>
      <c r="AZ47" s="31">
        <f t="shared" si="119"/>
        <v>0</v>
      </c>
      <c r="BA47" s="31"/>
      <c r="BB47" s="31">
        <f t="shared" si="120"/>
        <v>0</v>
      </c>
      <c r="BC47" s="31">
        <f t="shared" si="121"/>
        <v>0</v>
      </c>
      <c r="BD47" s="31">
        <f t="shared" si="122"/>
        <v>0</v>
      </c>
      <c r="BE47" s="31">
        <f t="shared" si="123"/>
        <v>0</v>
      </c>
      <c r="BF47" s="31">
        <f t="shared" si="124"/>
        <v>0</v>
      </c>
      <c r="BG47" s="31">
        <f t="shared" si="125"/>
        <v>0</v>
      </c>
      <c r="BH47" s="31"/>
      <c r="BI47" s="31">
        <f t="shared" si="126"/>
        <v>0</v>
      </c>
      <c r="BJ47" s="31">
        <f t="shared" si="127"/>
        <v>0</v>
      </c>
      <c r="BK47" s="31">
        <f t="shared" si="128"/>
        <v>0</v>
      </c>
      <c r="BL47" s="31">
        <f t="shared" si="129"/>
        <v>0</v>
      </c>
      <c r="BM47" s="31">
        <f t="shared" si="130"/>
        <v>0</v>
      </c>
      <c r="BN47" s="31">
        <f t="shared" si="131"/>
        <v>0</v>
      </c>
      <c r="BO47" s="31"/>
      <c r="BP47" s="31">
        <f t="shared" si="132"/>
        <v>0</v>
      </c>
      <c r="BQ47" s="31">
        <f t="shared" si="133"/>
        <v>0</v>
      </c>
      <c r="BR47" s="31">
        <f t="shared" si="134"/>
        <v>0</v>
      </c>
      <c r="BS47" s="31">
        <f t="shared" si="135"/>
        <v>0</v>
      </c>
      <c r="BT47" s="31">
        <f t="shared" si="136"/>
        <v>0</v>
      </c>
      <c r="BU47" s="31">
        <f t="shared" si="137"/>
        <v>0</v>
      </c>
      <c r="BV47" s="31"/>
      <c r="BW47" s="31">
        <f t="shared" si="138"/>
        <v>0</v>
      </c>
      <c r="BX47" s="31">
        <f t="shared" si="139"/>
        <v>0</v>
      </c>
      <c r="BY47" s="31">
        <f t="shared" si="140"/>
        <v>0</v>
      </c>
      <c r="BZ47" s="31">
        <f t="shared" si="141"/>
        <v>0</v>
      </c>
      <c r="CA47" s="31">
        <f t="shared" si="142"/>
        <v>0</v>
      </c>
      <c r="CB47" s="31">
        <f t="shared" si="143"/>
        <v>0</v>
      </c>
      <c r="CC47" s="31"/>
      <c r="CD47" s="31">
        <f t="shared" si="144"/>
        <v>0</v>
      </c>
      <c r="CE47" s="31">
        <f t="shared" si="145"/>
        <v>0</v>
      </c>
      <c r="CF47" s="31">
        <f t="shared" si="146"/>
        <v>0</v>
      </c>
      <c r="CG47" s="31">
        <f t="shared" si="147"/>
        <v>0</v>
      </c>
      <c r="CH47" s="31">
        <f t="shared" si="148"/>
        <v>0</v>
      </c>
      <c r="CI47" s="31">
        <f t="shared" si="149"/>
        <v>0</v>
      </c>
    </row>
    <row r="48" spans="1:87" x14ac:dyDescent="0.35">
      <c r="A48">
        <v>42</v>
      </c>
      <c r="B48">
        <f>modules!B48</f>
        <v>0</v>
      </c>
      <c r="C48">
        <f>modules!C48</f>
        <v>0</v>
      </c>
      <c r="E48" s="27">
        <f t="shared" si="78"/>
        <v>0</v>
      </c>
      <c r="F48" s="27">
        <f t="shared" si="79"/>
        <v>0</v>
      </c>
      <c r="G48" s="27">
        <f t="shared" si="80"/>
        <v>0</v>
      </c>
      <c r="H48" s="27">
        <f t="shared" si="81"/>
        <v>0</v>
      </c>
      <c r="I48" s="27">
        <f t="shared" si="82"/>
        <v>0</v>
      </c>
      <c r="J48" s="27">
        <f t="shared" si="83"/>
        <v>0</v>
      </c>
      <c r="L48" s="27">
        <f t="shared" si="84"/>
        <v>0</v>
      </c>
      <c r="M48" s="27">
        <f t="shared" si="85"/>
        <v>0</v>
      </c>
      <c r="N48" s="27">
        <f t="shared" si="86"/>
        <v>0</v>
      </c>
      <c r="O48" s="27">
        <f t="shared" si="87"/>
        <v>0</v>
      </c>
      <c r="P48" s="27">
        <f t="shared" si="88"/>
        <v>0</v>
      </c>
      <c r="Q48" s="27">
        <f t="shared" si="89"/>
        <v>0</v>
      </c>
      <c r="S48" s="27">
        <f t="shared" si="90"/>
        <v>0</v>
      </c>
      <c r="T48" s="27">
        <f t="shared" si="91"/>
        <v>0</v>
      </c>
      <c r="U48" s="27">
        <f t="shared" si="92"/>
        <v>0</v>
      </c>
      <c r="V48" s="27">
        <f t="shared" si="93"/>
        <v>0</v>
      </c>
      <c r="W48" s="27">
        <f t="shared" si="94"/>
        <v>0</v>
      </c>
      <c r="X48" s="27">
        <f t="shared" si="95"/>
        <v>0</v>
      </c>
      <c r="Z48" s="27">
        <f t="shared" si="96"/>
        <v>0</v>
      </c>
      <c r="AA48" s="27">
        <f t="shared" si="97"/>
        <v>0</v>
      </c>
      <c r="AB48" s="27">
        <f t="shared" si="98"/>
        <v>0</v>
      </c>
      <c r="AC48" s="27">
        <f t="shared" si="99"/>
        <v>0</v>
      </c>
      <c r="AD48" s="27">
        <f t="shared" si="100"/>
        <v>0</v>
      </c>
      <c r="AE48" s="27">
        <f t="shared" si="101"/>
        <v>0</v>
      </c>
      <c r="AG48" s="27">
        <f t="shared" si="102"/>
        <v>0</v>
      </c>
      <c r="AH48" s="27">
        <f t="shared" si="103"/>
        <v>0</v>
      </c>
      <c r="AI48" s="27">
        <f t="shared" si="104"/>
        <v>0</v>
      </c>
      <c r="AJ48" s="27">
        <f t="shared" si="105"/>
        <v>0</v>
      </c>
      <c r="AK48" s="27">
        <f t="shared" si="106"/>
        <v>0</v>
      </c>
      <c r="AL48" s="27">
        <f t="shared" si="107"/>
        <v>0</v>
      </c>
      <c r="AN48" s="27">
        <f t="shared" si="108"/>
        <v>0</v>
      </c>
      <c r="AO48" s="27">
        <f t="shared" si="109"/>
        <v>0</v>
      </c>
      <c r="AP48" s="27">
        <f t="shared" si="110"/>
        <v>0</v>
      </c>
      <c r="AQ48" s="27">
        <f t="shared" si="111"/>
        <v>0</v>
      </c>
      <c r="AR48" s="27">
        <f t="shared" si="112"/>
        <v>0</v>
      </c>
      <c r="AS48" s="27">
        <f t="shared" si="113"/>
        <v>0</v>
      </c>
      <c r="AT48" s="31"/>
      <c r="AU48" s="31">
        <f t="shared" si="114"/>
        <v>0</v>
      </c>
      <c r="AV48" s="31">
        <f t="shared" si="115"/>
        <v>0</v>
      </c>
      <c r="AW48" s="31">
        <f t="shared" si="116"/>
        <v>0</v>
      </c>
      <c r="AX48" s="31">
        <f t="shared" si="117"/>
        <v>0</v>
      </c>
      <c r="AY48" s="31">
        <f t="shared" si="118"/>
        <v>0</v>
      </c>
      <c r="AZ48" s="31">
        <f t="shared" si="119"/>
        <v>0</v>
      </c>
      <c r="BA48" s="31"/>
      <c r="BB48" s="31">
        <f t="shared" si="120"/>
        <v>0</v>
      </c>
      <c r="BC48" s="31">
        <f t="shared" si="121"/>
        <v>0</v>
      </c>
      <c r="BD48" s="31">
        <f t="shared" si="122"/>
        <v>0</v>
      </c>
      <c r="BE48" s="31">
        <f t="shared" si="123"/>
        <v>0</v>
      </c>
      <c r="BF48" s="31">
        <f t="shared" si="124"/>
        <v>0</v>
      </c>
      <c r="BG48" s="31">
        <f t="shared" si="125"/>
        <v>0</v>
      </c>
      <c r="BH48" s="31"/>
      <c r="BI48" s="31">
        <f t="shared" si="126"/>
        <v>0</v>
      </c>
      <c r="BJ48" s="31">
        <f t="shared" si="127"/>
        <v>0</v>
      </c>
      <c r="BK48" s="31">
        <f t="shared" si="128"/>
        <v>0</v>
      </c>
      <c r="BL48" s="31">
        <f t="shared" si="129"/>
        <v>0</v>
      </c>
      <c r="BM48" s="31">
        <f t="shared" si="130"/>
        <v>0</v>
      </c>
      <c r="BN48" s="31">
        <f t="shared" si="131"/>
        <v>0</v>
      </c>
      <c r="BO48" s="31"/>
      <c r="BP48" s="31">
        <f t="shared" si="132"/>
        <v>0</v>
      </c>
      <c r="BQ48" s="31">
        <f t="shared" si="133"/>
        <v>0</v>
      </c>
      <c r="BR48" s="31">
        <f t="shared" si="134"/>
        <v>0</v>
      </c>
      <c r="BS48" s="31">
        <f t="shared" si="135"/>
        <v>0</v>
      </c>
      <c r="BT48" s="31">
        <f t="shared" si="136"/>
        <v>0</v>
      </c>
      <c r="BU48" s="31">
        <f t="shared" si="137"/>
        <v>0</v>
      </c>
      <c r="BV48" s="31"/>
      <c r="BW48" s="31">
        <f t="shared" si="138"/>
        <v>0</v>
      </c>
      <c r="BX48" s="31">
        <f t="shared" si="139"/>
        <v>0</v>
      </c>
      <c r="BY48" s="31">
        <f t="shared" si="140"/>
        <v>0</v>
      </c>
      <c r="BZ48" s="31">
        <f t="shared" si="141"/>
        <v>0</v>
      </c>
      <c r="CA48" s="31">
        <f t="shared" si="142"/>
        <v>0</v>
      </c>
      <c r="CB48" s="31">
        <f t="shared" si="143"/>
        <v>0</v>
      </c>
      <c r="CC48" s="31"/>
      <c r="CD48" s="31">
        <f t="shared" si="144"/>
        <v>0</v>
      </c>
      <c r="CE48" s="31">
        <f t="shared" si="145"/>
        <v>0</v>
      </c>
      <c r="CF48" s="31">
        <f t="shared" si="146"/>
        <v>0</v>
      </c>
      <c r="CG48" s="31">
        <f t="shared" si="147"/>
        <v>0</v>
      </c>
      <c r="CH48" s="31">
        <f t="shared" si="148"/>
        <v>0</v>
      </c>
      <c r="CI48" s="31">
        <f t="shared" si="149"/>
        <v>0</v>
      </c>
    </row>
    <row r="49" spans="1:87" x14ac:dyDescent="0.35">
      <c r="A49">
        <v>43</v>
      </c>
      <c r="B49">
        <f>modules!B49</f>
        <v>0</v>
      </c>
      <c r="C49">
        <f>modules!C49</f>
        <v>0</v>
      </c>
      <c r="E49" s="27">
        <f t="shared" si="78"/>
        <v>0</v>
      </c>
      <c r="F49" s="27">
        <f t="shared" si="79"/>
        <v>0</v>
      </c>
      <c r="G49" s="27">
        <f t="shared" si="80"/>
        <v>0</v>
      </c>
      <c r="H49" s="27">
        <f t="shared" si="81"/>
        <v>0</v>
      </c>
      <c r="I49" s="27">
        <f t="shared" si="82"/>
        <v>0</v>
      </c>
      <c r="J49" s="27">
        <f t="shared" si="83"/>
        <v>0</v>
      </c>
      <c r="L49" s="27">
        <f t="shared" si="84"/>
        <v>0</v>
      </c>
      <c r="M49" s="27">
        <f t="shared" si="85"/>
        <v>0</v>
      </c>
      <c r="N49" s="27">
        <f t="shared" si="86"/>
        <v>0</v>
      </c>
      <c r="O49" s="27">
        <f t="shared" si="87"/>
        <v>0</v>
      </c>
      <c r="P49" s="27">
        <f t="shared" si="88"/>
        <v>0</v>
      </c>
      <c r="Q49" s="27">
        <f t="shared" si="89"/>
        <v>0</v>
      </c>
      <c r="S49" s="27">
        <f t="shared" si="90"/>
        <v>0</v>
      </c>
      <c r="T49" s="27">
        <f t="shared" si="91"/>
        <v>0</v>
      </c>
      <c r="U49" s="27">
        <f t="shared" si="92"/>
        <v>0</v>
      </c>
      <c r="V49" s="27">
        <f t="shared" si="93"/>
        <v>0</v>
      </c>
      <c r="W49" s="27">
        <f t="shared" si="94"/>
        <v>0</v>
      </c>
      <c r="X49" s="27">
        <f t="shared" si="95"/>
        <v>0</v>
      </c>
      <c r="Z49" s="27">
        <f t="shared" si="96"/>
        <v>0</v>
      </c>
      <c r="AA49" s="27">
        <f t="shared" si="97"/>
        <v>0</v>
      </c>
      <c r="AB49" s="27">
        <f t="shared" si="98"/>
        <v>0</v>
      </c>
      <c r="AC49" s="27">
        <f t="shared" si="99"/>
        <v>0</v>
      </c>
      <c r="AD49" s="27">
        <f t="shared" si="100"/>
        <v>0</v>
      </c>
      <c r="AE49" s="27">
        <f t="shared" si="101"/>
        <v>0</v>
      </c>
      <c r="AG49" s="27">
        <f t="shared" si="102"/>
        <v>0</v>
      </c>
      <c r="AH49" s="27">
        <f t="shared" si="103"/>
        <v>0</v>
      </c>
      <c r="AI49" s="27">
        <f t="shared" si="104"/>
        <v>0</v>
      </c>
      <c r="AJ49" s="27">
        <f t="shared" si="105"/>
        <v>0</v>
      </c>
      <c r="AK49" s="27">
        <f t="shared" si="106"/>
        <v>0</v>
      </c>
      <c r="AL49" s="27">
        <f t="shared" si="107"/>
        <v>0</v>
      </c>
      <c r="AN49" s="27">
        <f t="shared" si="108"/>
        <v>0</v>
      </c>
      <c r="AO49" s="27">
        <f t="shared" si="109"/>
        <v>0</v>
      </c>
      <c r="AP49" s="27">
        <f t="shared" si="110"/>
        <v>0</v>
      </c>
      <c r="AQ49" s="27">
        <f t="shared" si="111"/>
        <v>0</v>
      </c>
      <c r="AR49" s="27">
        <f t="shared" si="112"/>
        <v>0</v>
      </c>
      <c r="AS49" s="27">
        <f t="shared" si="113"/>
        <v>0</v>
      </c>
      <c r="AT49" s="31"/>
      <c r="AU49" s="31">
        <f t="shared" si="114"/>
        <v>0</v>
      </c>
      <c r="AV49" s="31">
        <f t="shared" si="115"/>
        <v>0</v>
      </c>
      <c r="AW49" s="31">
        <f t="shared" si="116"/>
        <v>0</v>
      </c>
      <c r="AX49" s="31">
        <f t="shared" si="117"/>
        <v>0</v>
      </c>
      <c r="AY49" s="31">
        <f t="shared" si="118"/>
        <v>0</v>
      </c>
      <c r="AZ49" s="31">
        <f t="shared" si="119"/>
        <v>0</v>
      </c>
      <c r="BA49" s="31"/>
      <c r="BB49" s="31">
        <f t="shared" si="120"/>
        <v>0</v>
      </c>
      <c r="BC49" s="31">
        <f t="shared" si="121"/>
        <v>0</v>
      </c>
      <c r="BD49" s="31">
        <f t="shared" si="122"/>
        <v>0</v>
      </c>
      <c r="BE49" s="31">
        <f t="shared" si="123"/>
        <v>0</v>
      </c>
      <c r="BF49" s="31">
        <f t="shared" si="124"/>
        <v>0</v>
      </c>
      <c r="BG49" s="31">
        <f t="shared" si="125"/>
        <v>0</v>
      </c>
      <c r="BH49" s="31"/>
      <c r="BI49" s="31">
        <f t="shared" si="126"/>
        <v>0</v>
      </c>
      <c r="BJ49" s="31">
        <f t="shared" si="127"/>
        <v>0</v>
      </c>
      <c r="BK49" s="31">
        <f t="shared" si="128"/>
        <v>0</v>
      </c>
      <c r="BL49" s="31">
        <f t="shared" si="129"/>
        <v>0</v>
      </c>
      <c r="BM49" s="31">
        <f t="shared" si="130"/>
        <v>0</v>
      </c>
      <c r="BN49" s="31">
        <f t="shared" si="131"/>
        <v>0</v>
      </c>
      <c r="BO49" s="31"/>
      <c r="BP49" s="31">
        <f t="shared" si="132"/>
        <v>0</v>
      </c>
      <c r="BQ49" s="31">
        <f t="shared" si="133"/>
        <v>0</v>
      </c>
      <c r="BR49" s="31">
        <f t="shared" si="134"/>
        <v>0</v>
      </c>
      <c r="BS49" s="31">
        <f t="shared" si="135"/>
        <v>0</v>
      </c>
      <c r="BT49" s="31">
        <f t="shared" si="136"/>
        <v>0</v>
      </c>
      <c r="BU49" s="31">
        <f t="shared" si="137"/>
        <v>0</v>
      </c>
      <c r="BV49" s="31"/>
      <c r="BW49" s="31">
        <f t="shared" si="138"/>
        <v>0</v>
      </c>
      <c r="BX49" s="31">
        <f t="shared" si="139"/>
        <v>0</v>
      </c>
      <c r="BY49" s="31">
        <f t="shared" si="140"/>
        <v>0</v>
      </c>
      <c r="BZ49" s="31">
        <f t="shared" si="141"/>
        <v>0</v>
      </c>
      <c r="CA49" s="31">
        <f t="shared" si="142"/>
        <v>0</v>
      </c>
      <c r="CB49" s="31">
        <f t="shared" si="143"/>
        <v>0</v>
      </c>
      <c r="CC49" s="31"/>
      <c r="CD49" s="31">
        <f t="shared" si="144"/>
        <v>0</v>
      </c>
      <c r="CE49" s="31">
        <f t="shared" si="145"/>
        <v>0</v>
      </c>
      <c r="CF49" s="31">
        <f t="shared" si="146"/>
        <v>0</v>
      </c>
      <c r="CG49" s="31">
        <f t="shared" si="147"/>
        <v>0</v>
      </c>
      <c r="CH49" s="31">
        <f t="shared" si="148"/>
        <v>0</v>
      </c>
      <c r="CI49" s="31">
        <f t="shared" si="149"/>
        <v>0</v>
      </c>
    </row>
    <row r="50" spans="1:87" x14ac:dyDescent="0.35">
      <c r="A50">
        <v>44</v>
      </c>
      <c r="B50">
        <f>modules!B50</f>
        <v>0</v>
      </c>
      <c r="C50">
        <f>modules!C50</f>
        <v>0</v>
      </c>
      <c r="E50" s="27">
        <f t="shared" si="78"/>
        <v>0</v>
      </c>
      <c r="F50" s="27">
        <f t="shared" si="79"/>
        <v>0</v>
      </c>
      <c r="G50" s="27">
        <f t="shared" si="80"/>
        <v>0</v>
      </c>
      <c r="H50" s="27">
        <f t="shared" si="81"/>
        <v>0</v>
      </c>
      <c r="I50" s="27">
        <f t="shared" si="82"/>
        <v>0</v>
      </c>
      <c r="J50" s="27">
        <f t="shared" si="83"/>
        <v>0</v>
      </c>
      <c r="L50" s="27">
        <f t="shared" si="84"/>
        <v>0</v>
      </c>
      <c r="M50" s="27">
        <f t="shared" si="85"/>
        <v>0</v>
      </c>
      <c r="N50" s="27">
        <f t="shared" si="86"/>
        <v>0</v>
      </c>
      <c r="O50" s="27">
        <f t="shared" si="87"/>
        <v>0</v>
      </c>
      <c r="P50" s="27">
        <f t="shared" si="88"/>
        <v>0</v>
      </c>
      <c r="Q50" s="27">
        <f t="shared" si="89"/>
        <v>0</v>
      </c>
      <c r="S50" s="27">
        <f t="shared" si="90"/>
        <v>0</v>
      </c>
      <c r="T50" s="27">
        <f t="shared" si="91"/>
        <v>0</v>
      </c>
      <c r="U50" s="27">
        <f t="shared" si="92"/>
        <v>0</v>
      </c>
      <c r="V50" s="27">
        <f t="shared" si="93"/>
        <v>0</v>
      </c>
      <c r="W50" s="27">
        <f t="shared" si="94"/>
        <v>0</v>
      </c>
      <c r="X50" s="27">
        <f t="shared" si="95"/>
        <v>0</v>
      </c>
      <c r="Z50" s="27">
        <f t="shared" si="96"/>
        <v>0</v>
      </c>
      <c r="AA50" s="27">
        <f t="shared" si="97"/>
        <v>0</v>
      </c>
      <c r="AB50" s="27">
        <f t="shared" si="98"/>
        <v>0</v>
      </c>
      <c r="AC50" s="27">
        <f t="shared" si="99"/>
        <v>0</v>
      </c>
      <c r="AD50" s="27">
        <f t="shared" si="100"/>
        <v>0</v>
      </c>
      <c r="AE50" s="27">
        <f t="shared" si="101"/>
        <v>0</v>
      </c>
      <c r="AG50" s="27">
        <f t="shared" si="102"/>
        <v>0</v>
      </c>
      <c r="AH50" s="27">
        <f t="shared" si="103"/>
        <v>0</v>
      </c>
      <c r="AI50" s="27">
        <f t="shared" si="104"/>
        <v>0</v>
      </c>
      <c r="AJ50" s="27">
        <f t="shared" si="105"/>
        <v>0</v>
      </c>
      <c r="AK50" s="27">
        <f t="shared" si="106"/>
        <v>0</v>
      </c>
      <c r="AL50" s="27">
        <f t="shared" si="107"/>
        <v>0</v>
      </c>
      <c r="AN50" s="27">
        <f t="shared" si="108"/>
        <v>0</v>
      </c>
      <c r="AO50" s="27">
        <f t="shared" si="109"/>
        <v>0</v>
      </c>
      <c r="AP50" s="27">
        <f t="shared" si="110"/>
        <v>0</v>
      </c>
      <c r="AQ50" s="27">
        <f t="shared" si="111"/>
        <v>0</v>
      </c>
      <c r="AR50" s="27">
        <f t="shared" si="112"/>
        <v>0</v>
      </c>
      <c r="AS50" s="27">
        <f t="shared" si="113"/>
        <v>0</v>
      </c>
      <c r="AT50" s="31"/>
      <c r="AU50" s="31">
        <f t="shared" si="114"/>
        <v>0</v>
      </c>
      <c r="AV50" s="31">
        <f t="shared" si="115"/>
        <v>0</v>
      </c>
      <c r="AW50" s="31">
        <f t="shared" si="116"/>
        <v>0</v>
      </c>
      <c r="AX50" s="31">
        <f t="shared" si="117"/>
        <v>0</v>
      </c>
      <c r="AY50" s="31">
        <f t="shared" si="118"/>
        <v>0</v>
      </c>
      <c r="AZ50" s="31">
        <f t="shared" si="119"/>
        <v>0</v>
      </c>
      <c r="BA50" s="31"/>
      <c r="BB50" s="31">
        <f t="shared" si="120"/>
        <v>0</v>
      </c>
      <c r="BC50" s="31">
        <f t="shared" si="121"/>
        <v>0</v>
      </c>
      <c r="BD50" s="31">
        <f t="shared" si="122"/>
        <v>0</v>
      </c>
      <c r="BE50" s="31">
        <f t="shared" si="123"/>
        <v>0</v>
      </c>
      <c r="BF50" s="31">
        <f t="shared" si="124"/>
        <v>0</v>
      </c>
      <c r="BG50" s="31">
        <f t="shared" si="125"/>
        <v>0</v>
      </c>
      <c r="BH50" s="31"/>
      <c r="BI50" s="31">
        <f t="shared" si="126"/>
        <v>0</v>
      </c>
      <c r="BJ50" s="31">
        <f t="shared" si="127"/>
        <v>0</v>
      </c>
      <c r="BK50" s="31">
        <f t="shared" si="128"/>
        <v>0</v>
      </c>
      <c r="BL50" s="31">
        <f t="shared" si="129"/>
        <v>0</v>
      </c>
      <c r="BM50" s="31">
        <f t="shared" si="130"/>
        <v>0</v>
      </c>
      <c r="BN50" s="31">
        <f t="shared" si="131"/>
        <v>0</v>
      </c>
      <c r="BO50" s="31"/>
      <c r="BP50" s="31">
        <f t="shared" si="132"/>
        <v>0</v>
      </c>
      <c r="BQ50" s="31">
        <f t="shared" si="133"/>
        <v>0</v>
      </c>
      <c r="BR50" s="31">
        <f t="shared" si="134"/>
        <v>0</v>
      </c>
      <c r="BS50" s="31">
        <f t="shared" si="135"/>
        <v>0</v>
      </c>
      <c r="BT50" s="31">
        <f t="shared" si="136"/>
        <v>0</v>
      </c>
      <c r="BU50" s="31">
        <f t="shared" si="137"/>
        <v>0</v>
      </c>
      <c r="BV50" s="31"/>
      <c r="BW50" s="31">
        <f t="shared" si="138"/>
        <v>0</v>
      </c>
      <c r="BX50" s="31">
        <f t="shared" si="139"/>
        <v>0</v>
      </c>
      <c r="BY50" s="31">
        <f t="shared" si="140"/>
        <v>0</v>
      </c>
      <c r="BZ50" s="31">
        <f t="shared" si="141"/>
        <v>0</v>
      </c>
      <c r="CA50" s="31">
        <f t="shared" si="142"/>
        <v>0</v>
      </c>
      <c r="CB50" s="31">
        <f t="shared" si="143"/>
        <v>0</v>
      </c>
      <c r="CC50" s="31"/>
      <c r="CD50" s="31">
        <f t="shared" si="144"/>
        <v>0</v>
      </c>
      <c r="CE50" s="31">
        <f t="shared" si="145"/>
        <v>0</v>
      </c>
      <c r="CF50" s="31">
        <f t="shared" si="146"/>
        <v>0</v>
      </c>
      <c r="CG50" s="31">
        <f t="shared" si="147"/>
        <v>0</v>
      </c>
      <c r="CH50" s="31">
        <f t="shared" si="148"/>
        <v>0</v>
      </c>
      <c r="CI50" s="31">
        <f t="shared" si="149"/>
        <v>0</v>
      </c>
    </row>
    <row r="51" spans="1:87" x14ac:dyDescent="0.35">
      <c r="A51">
        <v>45</v>
      </c>
      <c r="B51">
        <f>modules!B51</f>
        <v>0</v>
      </c>
      <c r="C51">
        <f>modules!C51</f>
        <v>0</v>
      </c>
      <c r="E51" s="27">
        <f t="shared" si="78"/>
        <v>0</v>
      </c>
      <c r="F51" s="27">
        <f t="shared" si="79"/>
        <v>0</v>
      </c>
      <c r="G51" s="27">
        <f t="shared" si="80"/>
        <v>0</v>
      </c>
      <c r="H51" s="27">
        <f t="shared" si="81"/>
        <v>0</v>
      </c>
      <c r="I51" s="27">
        <f t="shared" si="82"/>
        <v>0</v>
      </c>
      <c r="J51" s="27">
        <f t="shared" si="83"/>
        <v>0</v>
      </c>
      <c r="L51" s="27">
        <f t="shared" si="84"/>
        <v>0</v>
      </c>
      <c r="M51" s="27">
        <f t="shared" si="85"/>
        <v>0</v>
      </c>
      <c r="N51" s="27">
        <f t="shared" si="86"/>
        <v>0</v>
      </c>
      <c r="O51" s="27">
        <f t="shared" si="87"/>
        <v>0</v>
      </c>
      <c r="P51" s="27">
        <f t="shared" si="88"/>
        <v>0</v>
      </c>
      <c r="Q51" s="27">
        <f t="shared" si="89"/>
        <v>0</v>
      </c>
      <c r="S51" s="27">
        <f t="shared" si="90"/>
        <v>0</v>
      </c>
      <c r="T51" s="27">
        <f t="shared" si="91"/>
        <v>0</v>
      </c>
      <c r="U51" s="27">
        <f t="shared" si="92"/>
        <v>0</v>
      </c>
      <c r="V51" s="27">
        <f t="shared" si="93"/>
        <v>0</v>
      </c>
      <c r="W51" s="27">
        <f t="shared" si="94"/>
        <v>0</v>
      </c>
      <c r="X51" s="27">
        <f t="shared" si="95"/>
        <v>0</v>
      </c>
      <c r="Z51" s="27">
        <f t="shared" si="96"/>
        <v>0</v>
      </c>
      <c r="AA51" s="27">
        <f t="shared" si="97"/>
        <v>0</v>
      </c>
      <c r="AB51" s="27">
        <f t="shared" si="98"/>
        <v>0</v>
      </c>
      <c r="AC51" s="27">
        <f t="shared" si="99"/>
        <v>0</v>
      </c>
      <c r="AD51" s="27">
        <f t="shared" si="100"/>
        <v>0</v>
      </c>
      <c r="AE51" s="27">
        <f t="shared" si="101"/>
        <v>0</v>
      </c>
      <c r="AG51" s="27">
        <f t="shared" si="102"/>
        <v>0</v>
      </c>
      <c r="AH51" s="27">
        <f t="shared" si="103"/>
        <v>0</v>
      </c>
      <c r="AI51" s="27">
        <f t="shared" si="104"/>
        <v>0</v>
      </c>
      <c r="AJ51" s="27">
        <f t="shared" si="105"/>
        <v>0</v>
      </c>
      <c r="AK51" s="27">
        <f t="shared" si="106"/>
        <v>0</v>
      </c>
      <c r="AL51" s="27">
        <f t="shared" si="107"/>
        <v>0</v>
      </c>
      <c r="AN51" s="27">
        <f t="shared" si="108"/>
        <v>0</v>
      </c>
      <c r="AO51" s="27">
        <f t="shared" si="109"/>
        <v>0</v>
      </c>
      <c r="AP51" s="27">
        <f t="shared" si="110"/>
        <v>0</v>
      </c>
      <c r="AQ51" s="27">
        <f t="shared" si="111"/>
        <v>0</v>
      </c>
      <c r="AR51" s="27">
        <f t="shared" si="112"/>
        <v>0</v>
      </c>
      <c r="AS51" s="27">
        <f t="shared" si="113"/>
        <v>0</v>
      </c>
      <c r="AT51" s="31"/>
      <c r="AU51" s="31">
        <f t="shared" si="114"/>
        <v>0</v>
      </c>
      <c r="AV51" s="31">
        <f t="shared" si="115"/>
        <v>0</v>
      </c>
      <c r="AW51" s="31">
        <f t="shared" si="116"/>
        <v>0</v>
      </c>
      <c r="AX51" s="31">
        <f t="shared" si="117"/>
        <v>0</v>
      </c>
      <c r="AY51" s="31">
        <f t="shared" si="118"/>
        <v>0</v>
      </c>
      <c r="AZ51" s="31">
        <f t="shared" si="119"/>
        <v>0</v>
      </c>
      <c r="BA51" s="31"/>
      <c r="BB51" s="31">
        <f t="shared" si="120"/>
        <v>0</v>
      </c>
      <c r="BC51" s="31">
        <f t="shared" si="121"/>
        <v>0</v>
      </c>
      <c r="BD51" s="31">
        <f t="shared" si="122"/>
        <v>0</v>
      </c>
      <c r="BE51" s="31">
        <f t="shared" si="123"/>
        <v>0</v>
      </c>
      <c r="BF51" s="31">
        <f t="shared" si="124"/>
        <v>0</v>
      </c>
      <c r="BG51" s="31">
        <f t="shared" si="125"/>
        <v>0</v>
      </c>
      <c r="BH51" s="31"/>
      <c r="BI51" s="31">
        <f t="shared" si="126"/>
        <v>0</v>
      </c>
      <c r="BJ51" s="31">
        <f t="shared" si="127"/>
        <v>0</v>
      </c>
      <c r="BK51" s="31">
        <f t="shared" si="128"/>
        <v>0</v>
      </c>
      <c r="BL51" s="31">
        <f t="shared" si="129"/>
        <v>0</v>
      </c>
      <c r="BM51" s="31">
        <f t="shared" si="130"/>
        <v>0</v>
      </c>
      <c r="BN51" s="31">
        <f t="shared" si="131"/>
        <v>0</v>
      </c>
      <c r="BO51" s="31"/>
      <c r="BP51" s="31">
        <f t="shared" si="132"/>
        <v>0</v>
      </c>
      <c r="BQ51" s="31">
        <f t="shared" si="133"/>
        <v>0</v>
      </c>
      <c r="BR51" s="31">
        <f t="shared" si="134"/>
        <v>0</v>
      </c>
      <c r="BS51" s="31">
        <f t="shared" si="135"/>
        <v>0</v>
      </c>
      <c r="BT51" s="31">
        <f t="shared" si="136"/>
        <v>0</v>
      </c>
      <c r="BU51" s="31">
        <f t="shared" si="137"/>
        <v>0</v>
      </c>
      <c r="BV51" s="31"/>
      <c r="BW51" s="31">
        <f t="shared" si="138"/>
        <v>0</v>
      </c>
      <c r="BX51" s="31">
        <f t="shared" si="139"/>
        <v>0</v>
      </c>
      <c r="BY51" s="31">
        <f t="shared" si="140"/>
        <v>0</v>
      </c>
      <c r="BZ51" s="31">
        <f t="shared" si="141"/>
        <v>0</v>
      </c>
      <c r="CA51" s="31">
        <f t="shared" si="142"/>
        <v>0</v>
      </c>
      <c r="CB51" s="31">
        <f t="shared" si="143"/>
        <v>0</v>
      </c>
      <c r="CC51" s="31"/>
      <c r="CD51" s="31">
        <f t="shared" si="144"/>
        <v>0</v>
      </c>
      <c r="CE51" s="31">
        <f t="shared" si="145"/>
        <v>0</v>
      </c>
      <c r="CF51" s="31">
        <f t="shared" si="146"/>
        <v>0</v>
      </c>
      <c r="CG51" s="31">
        <f t="shared" si="147"/>
        <v>0</v>
      </c>
      <c r="CH51" s="31">
        <f t="shared" si="148"/>
        <v>0</v>
      </c>
      <c r="CI51" s="31">
        <f t="shared" si="149"/>
        <v>0</v>
      </c>
    </row>
    <row r="52" spans="1:87" x14ac:dyDescent="0.35">
      <c r="A52">
        <v>46</v>
      </c>
      <c r="B52">
        <f>modules!B52</f>
        <v>0</v>
      </c>
      <c r="C52">
        <f>modules!C52</f>
        <v>0</v>
      </c>
      <c r="E52" s="27">
        <f t="shared" si="78"/>
        <v>0</v>
      </c>
      <c r="F52" s="27">
        <f t="shared" si="79"/>
        <v>0</v>
      </c>
      <c r="G52" s="27">
        <f t="shared" si="80"/>
        <v>0</v>
      </c>
      <c r="H52" s="27">
        <f t="shared" si="81"/>
        <v>0</v>
      </c>
      <c r="I52" s="27">
        <f t="shared" si="82"/>
        <v>0</v>
      </c>
      <c r="J52" s="27">
        <f t="shared" si="83"/>
        <v>0</v>
      </c>
      <c r="L52" s="27">
        <f t="shared" si="84"/>
        <v>0</v>
      </c>
      <c r="M52" s="27">
        <f t="shared" si="85"/>
        <v>0</v>
      </c>
      <c r="N52" s="27">
        <f t="shared" si="86"/>
        <v>0</v>
      </c>
      <c r="O52" s="27">
        <f t="shared" si="87"/>
        <v>0</v>
      </c>
      <c r="P52" s="27">
        <f t="shared" si="88"/>
        <v>0</v>
      </c>
      <c r="Q52" s="27">
        <f t="shared" si="89"/>
        <v>0</v>
      </c>
      <c r="S52" s="27">
        <f t="shared" si="90"/>
        <v>0</v>
      </c>
      <c r="T52" s="27">
        <f t="shared" si="91"/>
        <v>0</v>
      </c>
      <c r="U52" s="27">
        <f t="shared" si="92"/>
        <v>0</v>
      </c>
      <c r="V52" s="27">
        <f t="shared" si="93"/>
        <v>0</v>
      </c>
      <c r="W52" s="27">
        <f t="shared" si="94"/>
        <v>0</v>
      </c>
      <c r="X52" s="27">
        <f t="shared" si="95"/>
        <v>0</v>
      </c>
      <c r="Z52" s="27">
        <f t="shared" si="96"/>
        <v>0</v>
      </c>
      <c r="AA52" s="27">
        <f t="shared" si="97"/>
        <v>0</v>
      </c>
      <c r="AB52" s="27">
        <f t="shared" si="98"/>
        <v>0</v>
      </c>
      <c r="AC52" s="27">
        <f t="shared" si="99"/>
        <v>0</v>
      </c>
      <c r="AD52" s="27">
        <f t="shared" si="100"/>
        <v>0</v>
      </c>
      <c r="AE52" s="27">
        <f t="shared" si="101"/>
        <v>0</v>
      </c>
      <c r="AG52" s="27">
        <f t="shared" si="102"/>
        <v>0</v>
      </c>
      <c r="AH52" s="27">
        <f t="shared" si="103"/>
        <v>0</v>
      </c>
      <c r="AI52" s="27">
        <f t="shared" si="104"/>
        <v>0</v>
      </c>
      <c r="AJ52" s="27">
        <f t="shared" si="105"/>
        <v>0</v>
      </c>
      <c r="AK52" s="27">
        <f t="shared" si="106"/>
        <v>0</v>
      </c>
      <c r="AL52" s="27">
        <f t="shared" si="107"/>
        <v>0</v>
      </c>
      <c r="AN52" s="27">
        <f t="shared" si="108"/>
        <v>0</v>
      </c>
      <c r="AO52" s="27">
        <f t="shared" si="109"/>
        <v>0</v>
      </c>
      <c r="AP52" s="27">
        <f t="shared" si="110"/>
        <v>0</v>
      </c>
      <c r="AQ52" s="27">
        <f t="shared" si="111"/>
        <v>0</v>
      </c>
      <c r="AR52" s="27">
        <f t="shared" si="112"/>
        <v>0</v>
      </c>
      <c r="AS52" s="27">
        <f t="shared" si="113"/>
        <v>0</v>
      </c>
      <c r="AT52" s="31"/>
      <c r="AU52" s="31">
        <f t="shared" si="114"/>
        <v>0</v>
      </c>
      <c r="AV52" s="31">
        <f t="shared" si="115"/>
        <v>0</v>
      </c>
      <c r="AW52" s="31">
        <f t="shared" si="116"/>
        <v>0</v>
      </c>
      <c r="AX52" s="31">
        <f t="shared" si="117"/>
        <v>0</v>
      </c>
      <c r="AY52" s="31">
        <f t="shared" si="118"/>
        <v>0</v>
      </c>
      <c r="AZ52" s="31">
        <f t="shared" si="119"/>
        <v>0</v>
      </c>
      <c r="BA52" s="31"/>
      <c r="BB52" s="31">
        <f t="shared" si="120"/>
        <v>0</v>
      </c>
      <c r="BC52" s="31">
        <f t="shared" si="121"/>
        <v>0</v>
      </c>
      <c r="BD52" s="31">
        <f t="shared" si="122"/>
        <v>0</v>
      </c>
      <c r="BE52" s="31">
        <f t="shared" si="123"/>
        <v>0</v>
      </c>
      <c r="BF52" s="31">
        <f t="shared" si="124"/>
        <v>0</v>
      </c>
      <c r="BG52" s="31">
        <f t="shared" si="125"/>
        <v>0</v>
      </c>
      <c r="BH52" s="31"/>
      <c r="BI52" s="31">
        <f t="shared" si="126"/>
        <v>0</v>
      </c>
      <c r="BJ52" s="31">
        <f t="shared" si="127"/>
        <v>0</v>
      </c>
      <c r="BK52" s="31">
        <f t="shared" si="128"/>
        <v>0</v>
      </c>
      <c r="BL52" s="31">
        <f t="shared" si="129"/>
        <v>0</v>
      </c>
      <c r="BM52" s="31">
        <f t="shared" si="130"/>
        <v>0</v>
      </c>
      <c r="BN52" s="31">
        <f t="shared" si="131"/>
        <v>0</v>
      </c>
      <c r="BO52" s="31"/>
      <c r="BP52" s="31">
        <f t="shared" si="132"/>
        <v>0</v>
      </c>
      <c r="BQ52" s="31">
        <f t="shared" si="133"/>
        <v>0</v>
      </c>
      <c r="BR52" s="31">
        <f t="shared" si="134"/>
        <v>0</v>
      </c>
      <c r="BS52" s="31">
        <f t="shared" si="135"/>
        <v>0</v>
      </c>
      <c r="BT52" s="31">
        <f t="shared" si="136"/>
        <v>0</v>
      </c>
      <c r="BU52" s="31">
        <f t="shared" si="137"/>
        <v>0</v>
      </c>
      <c r="BV52" s="31"/>
      <c r="BW52" s="31">
        <f t="shared" si="138"/>
        <v>0</v>
      </c>
      <c r="BX52" s="31">
        <f t="shared" si="139"/>
        <v>0</v>
      </c>
      <c r="BY52" s="31">
        <f t="shared" si="140"/>
        <v>0</v>
      </c>
      <c r="BZ52" s="31">
        <f t="shared" si="141"/>
        <v>0</v>
      </c>
      <c r="CA52" s="31">
        <f t="shared" si="142"/>
        <v>0</v>
      </c>
      <c r="CB52" s="31">
        <f t="shared" si="143"/>
        <v>0</v>
      </c>
      <c r="CC52" s="31"/>
      <c r="CD52" s="31">
        <f t="shared" si="144"/>
        <v>0</v>
      </c>
      <c r="CE52" s="31">
        <f t="shared" si="145"/>
        <v>0</v>
      </c>
      <c r="CF52" s="31">
        <f t="shared" si="146"/>
        <v>0</v>
      </c>
      <c r="CG52" s="31">
        <f t="shared" si="147"/>
        <v>0</v>
      </c>
      <c r="CH52" s="31">
        <f t="shared" si="148"/>
        <v>0</v>
      </c>
      <c r="CI52" s="31">
        <f t="shared" si="149"/>
        <v>0</v>
      </c>
    </row>
    <row r="53" spans="1:87" x14ac:dyDescent="0.35">
      <c r="A53">
        <v>47</v>
      </c>
      <c r="B53">
        <f>modules!B53</f>
        <v>0</v>
      </c>
      <c r="C53">
        <f>modules!C53</f>
        <v>0</v>
      </c>
      <c r="E53" s="27">
        <f t="shared" si="78"/>
        <v>0</v>
      </c>
      <c r="F53" s="27">
        <f t="shared" si="79"/>
        <v>0</v>
      </c>
      <c r="G53" s="27">
        <f t="shared" si="80"/>
        <v>0</v>
      </c>
      <c r="H53" s="27">
        <f t="shared" si="81"/>
        <v>0</v>
      </c>
      <c r="I53" s="27">
        <f t="shared" si="82"/>
        <v>0</v>
      </c>
      <c r="J53" s="27">
        <f t="shared" si="83"/>
        <v>0</v>
      </c>
      <c r="L53" s="27">
        <f t="shared" si="84"/>
        <v>0</v>
      </c>
      <c r="M53" s="27">
        <f t="shared" si="85"/>
        <v>0</v>
      </c>
      <c r="N53" s="27">
        <f t="shared" si="86"/>
        <v>0</v>
      </c>
      <c r="O53" s="27">
        <f t="shared" si="87"/>
        <v>0</v>
      </c>
      <c r="P53" s="27">
        <f t="shared" si="88"/>
        <v>0</v>
      </c>
      <c r="Q53" s="27">
        <f t="shared" si="89"/>
        <v>0</v>
      </c>
      <c r="S53" s="27">
        <f t="shared" si="90"/>
        <v>0</v>
      </c>
      <c r="T53" s="27">
        <f t="shared" si="91"/>
        <v>0</v>
      </c>
      <c r="U53" s="27">
        <f t="shared" si="92"/>
        <v>0</v>
      </c>
      <c r="V53" s="27">
        <f t="shared" si="93"/>
        <v>0</v>
      </c>
      <c r="W53" s="27">
        <f t="shared" si="94"/>
        <v>0</v>
      </c>
      <c r="X53" s="27">
        <f t="shared" si="95"/>
        <v>0</v>
      </c>
      <c r="Z53" s="27">
        <f t="shared" si="96"/>
        <v>0</v>
      </c>
      <c r="AA53" s="27">
        <f t="shared" si="97"/>
        <v>0</v>
      </c>
      <c r="AB53" s="27">
        <f t="shared" si="98"/>
        <v>0</v>
      </c>
      <c r="AC53" s="27">
        <f t="shared" si="99"/>
        <v>0</v>
      </c>
      <c r="AD53" s="27">
        <f t="shared" si="100"/>
        <v>0</v>
      </c>
      <c r="AE53" s="27">
        <f t="shared" si="101"/>
        <v>0</v>
      </c>
      <c r="AG53" s="27">
        <f t="shared" si="102"/>
        <v>0</v>
      </c>
      <c r="AH53" s="27">
        <f t="shared" si="103"/>
        <v>0</v>
      </c>
      <c r="AI53" s="27">
        <f t="shared" si="104"/>
        <v>0</v>
      </c>
      <c r="AJ53" s="27">
        <f t="shared" si="105"/>
        <v>0</v>
      </c>
      <c r="AK53" s="27">
        <f t="shared" si="106"/>
        <v>0</v>
      </c>
      <c r="AL53" s="27">
        <f t="shared" si="107"/>
        <v>0</v>
      </c>
      <c r="AN53" s="27">
        <f t="shared" si="108"/>
        <v>0</v>
      </c>
      <c r="AO53" s="27">
        <f t="shared" si="109"/>
        <v>0</v>
      </c>
      <c r="AP53" s="27">
        <f t="shared" si="110"/>
        <v>0</v>
      </c>
      <c r="AQ53" s="27">
        <f t="shared" si="111"/>
        <v>0</v>
      </c>
      <c r="AR53" s="27">
        <f t="shared" si="112"/>
        <v>0</v>
      </c>
      <c r="AS53" s="27">
        <f t="shared" si="113"/>
        <v>0</v>
      </c>
      <c r="AT53" s="31"/>
      <c r="AU53" s="31">
        <f t="shared" si="114"/>
        <v>0</v>
      </c>
      <c r="AV53" s="31">
        <f t="shared" si="115"/>
        <v>0</v>
      </c>
      <c r="AW53" s="31">
        <f t="shared" si="116"/>
        <v>0</v>
      </c>
      <c r="AX53" s="31">
        <f t="shared" si="117"/>
        <v>0</v>
      </c>
      <c r="AY53" s="31">
        <f t="shared" si="118"/>
        <v>0</v>
      </c>
      <c r="AZ53" s="31">
        <f t="shared" si="119"/>
        <v>0</v>
      </c>
      <c r="BA53" s="31"/>
      <c r="BB53" s="31">
        <f t="shared" si="120"/>
        <v>0</v>
      </c>
      <c r="BC53" s="31">
        <f t="shared" si="121"/>
        <v>0</v>
      </c>
      <c r="BD53" s="31">
        <f t="shared" si="122"/>
        <v>0</v>
      </c>
      <c r="BE53" s="31">
        <f t="shared" si="123"/>
        <v>0</v>
      </c>
      <c r="BF53" s="31">
        <f t="shared" si="124"/>
        <v>0</v>
      </c>
      <c r="BG53" s="31">
        <f t="shared" si="125"/>
        <v>0</v>
      </c>
      <c r="BH53" s="31"/>
      <c r="BI53" s="31">
        <f t="shared" si="126"/>
        <v>0</v>
      </c>
      <c r="BJ53" s="31">
        <f t="shared" si="127"/>
        <v>0</v>
      </c>
      <c r="BK53" s="31">
        <f t="shared" si="128"/>
        <v>0</v>
      </c>
      <c r="BL53" s="31">
        <f t="shared" si="129"/>
        <v>0</v>
      </c>
      <c r="BM53" s="31">
        <f t="shared" si="130"/>
        <v>0</v>
      </c>
      <c r="BN53" s="31">
        <f t="shared" si="131"/>
        <v>0</v>
      </c>
      <c r="BO53" s="31"/>
      <c r="BP53" s="31">
        <f t="shared" si="132"/>
        <v>0</v>
      </c>
      <c r="BQ53" s="31">
        <f t="shared" si="133"/>
        <v>0</v>
      </c>
      <c r="BR53" s="31">
        <f t="shared" si="134"/>
        <v>0</v>
      </c>
      <c r="BS53" s="31">
        <f t="shared" si="135"/>
        <v>0</v>
      </c>
      <c r="BT53" s="31">
        <f t="shared" si="136"/>
        <v>0</v>
      </c>
      <c r="BU53" s="31">
        <f t="shared" si="137"/>
        <v>0</v>
      </c>
      <c r="BV53" s="31"/>
      <c r="BW53" s="31">
        <f t="shared" si="138"/>
        <v>0</v>
      </c>
      <c r="BX53" s="31">
        <f t="shared" si="139"/>
        <v>0</v>
      </c>
      <c r="BY53" s="31">
        <f t="shared" si="140"/>
        <v>0</v>
      </c>
      <c r="BZ53" s="31">
        <f t="shared" si="141"/>
        <v>0</v>
      </c>
      <c r="CA53" s="31">
        <f t="shared" si="142"/>
        <v>0</v>
      </c>
      <c r="CB53" s="31">
        <f t="shared" si="143"/>
        <v>0</v>
      </c>
      <c r="CC53" s="31"/>
      <c r="CD53" s="31">
        <f t="shared" si="144"/>
        <v>0</v>
      </c>
      <c r="CE53" s="31">
        <f t="shared" si="145"/>
        <v>0</v>
      </c>
      <c r="CF53" s="31">
        <f t="shared" si="146"/>
        <v>0</v>
      </c>
      <c r="CG53" s="31">
        <f t="shared" si="147"/>
        <v>0</v>
      </c>
      <c r="CH53" s="31">
        <f t="shared" si="148"/>
        <v>0</v>
      </c>
      <c r="CI53" s="31">
        <f t="shared" si="149"/>
        <v>0</v>
      </c>
    </row>
    <row r="54" spans="1:87" x14ac:dyDescent="0.35">
      <c r="A54">
        <v>48</v>
      </c>
      <c r="B54">
        <f>modules!B54</f>
        <v>0</v>
      </c>
      <c r="C54">
        <f>modules!C54</f>
        <v>0</v>
      </c>
      <c r="E54" s="27">
        <f t="shared" si="78"/>
        <v>0</v>
      </c>
      <c r="F54" s="27">
        <f t="shared" si="79"/>
        <v>0</v>
      </c>
      <c r="G54" s="27">
        <f t="shared" si="80"/>
        <v>0</v>
      </c>
      <c r="H54" s="27">
        <f t="shared" si="81"/>
        <v>0</v>
      </c>
      <c r="I54" s="27">
        <f t="shared" si="82"/>
        <v>0</v>
      </c>
      <c r="J54" s="27">
        <f t="shared" si="83"/>
        <v>0</v>
      </c>
      <c r="L54" s="27">
        <f t="shared" si="84"/>
        <v>0</v>
      </c>
      <c r="M54" s="27">
        <f t="shared" si="85"/>
        <v>0</v>
      </c>
      <c r="N54" s="27">
        <f t="shared" si="86"/>
        <v>0</v>
      </c>
      <c r="O54" s="27">
        <f t="shared" si="87"/>
        <v>0</v>
      </c>
      <c r="P54" s="27">
        <f t="shared" si="88"/>
        <v>0</v>
      </c>
      <c r="Q54" s="27">
        <f t="shared" si="89"/>
        <v>0</v>
      </c>
      <c r="S54" s="27">
        <f t="shared" si="90"/>
        <v>0</v>
      </c>
      <c r="T54" s="27">
        <f t="shared" si="91"/>
        <v>0</v>
      </c>
      <c r="U54" s="27">
        <f t="shared" si="92"/>
        <v>0</v>
      </c>
      <c r="V54" s="27">
        <f t="shared" si="93"/>
        <v>0</v>
      </c>
      <c r="W54" s="27">
        <f t="shared" si="94"/>
        <v>0</v>
      </c>
      <c r="X54" s="27">
        <f t="shared" si="95"/>
        <v>0</v>
      </c>
      <c r="Z54" s="27">
        <f t="shared" si="96"/>
        <v>0</v>
      </c>
      <c r="AA54" s="27">
        <f t="shared" si="97"/>
        <v>0</v>
      </c>
      <c r="AB54" s="27">
        <f t="shared" si="98"/>
        <v>0</v>
      </c>
      <c r="AC54" s="27">
        <f t="shared" si="99"/>
        <v>0</v>
      </c>
      <c r="AD54" s="27">
        <f t="shared" si="100"/>
        <v>0</v>
      </c>
      <c r="AE54" s="27">
        <f t="shared" si="101"/>
        <v>0</v>
      </c>
      <c r="AG54" s="27">
        <f t="shared" si="102"/>
        <v>0</v>
      </c>
      <c r="AH54" s="27">
        <f t="shared" si="103"/>
        <v>0</v>
      </c>
      <c r="AI54" s="27">
        <f t="shared" si="104"/>
        <v>0</v>
      </c>
      <c r="AJ54" s="27">
        <f t="shared" si="105"/>
        <v>0</v>
      </c>
      <c r="AK54" s="27">
        <f t="shared" si="106"/>
        <v>0</v>
      </c>
      <c r="AL54" s="27">
        <f t="shared" si="107"/>
        <v>0</v>
      </c>
      <c r="AN54" s="27">
        <f t="shared" si="108"/>
        <v>0</v>
      </c>
      <c r="AO54" s="27">
        <f t="shared" si="109"/>
        <v>0</v>
      </c>
      <c r="AP54" s="27">
        <f t="shared" si="110"/>
        <v>0</v>
      </c>
      <c r="AQ54" s="27">
        <f t="shared" si="111"/>
        <v>0</v>
      </c>
      <c r="AR54" s="27">
        <f t="shared" si="112"/>
        <v>0</v>
      </c>
      <c r="AS54" s="27">
        <f t="shared" si="113"/>
        <v>0</v>
      </c>
      <c r="AT54" s="31"/>
      <c r="AU54" s="31">
        <f t="shared" si="114"/>
        <v>0</v>
      </c>
      <c r="AV54" s="31">
        <f t="shared" si="115"/>
        <v>0</v>
      </c>
      <c r="AW54" s="31">
        <f t="shared" si="116"/>
        <v>0</v>
      </c>
      <c r="AX54" s="31">
        <f t="shared" si="117"/>
        <v>0</v>
      </c>
      <c r="AY54" s="31">
        <f t="shared" si="118"/>
        <v>0</v>
      </c>
      <c r="AZ54" s="31">
        <f t="shared" si="119"/>
        <v>0</v>
      </c>
      <c r="BA54" s="31"/>
      <c r="BB54" s="31">
        <f t="shared" si="120"/>
        <v>0</v>
      </c>
      <c r="BC54" s="31">
        <f t="shared" si="121"/>
        <v>0</v>
      </c>
      <c r="BD54" s="31">
        <f t="shared" si="122"/>
        <v>0</v>
      </c>
      <c r="BE54" s="31">
        <f t="shared" si="123"/>
        <v>0</v>
      </c>
      <c r="BF54" s="31">
        <f t="shared" si="124"/>
        <v>0</v>
      </c>
      <c r="BG54" s="31">
        <f t="shared" si="125"/>
        <v>0</v>
      </c>
      <c r="BH54" s="31"/>
      <c r="BI54" s="31">
        <f t="shared" si="126"/>
        <v>0</v>
      </c>
      <c r="BJ54" s="31">
        <f t="shared" si="127"/>
        <v>0</v>
      </c>
      <c r="BK54" s="31">
        <f t="shared" si="128"/>
        <v>0</v>
      </c>
      <c r="BL54" s="31">
        <f t="shared" si="129"/>
        <v>0</v>
      </c>
      <c r="BM54" s="31">
        <f t="shared" si="130"/>
        <v>0</v>
      </c>
      <c r="BN54" s="31">
        <f t="shared" si="131"/>
        <v>0</v>
      </c>
      <c r="BO54" s="31"/>
      <c r="BP54" s="31">
        <f t="shared" si="132"/>
        <v>0</v>
      </c>
      <c r="BQ54" s="31">
        <f t="shared" si="133"/>
        <v>0</v>
      </c>
      <c r="BR54" s="31">
        <f t="shared" si="134"/>
        <v>0</v>
      </c>
      <c r="BS54" s="31">
        <f t="shared" si="135"/>
        <v>0</v>
      </c>
      <c r="BT54" s="31">
        <f t="shared" si="136"/>
        <v>0</v>
      </c>
      <c r="BU54" s="31">
        <f t="shared" si="137"/>
        <v>0</v>
      </c>
      <c r="BV54" s="31"/>
      <c r="BW54" s="31">
        <f t="shared" si="138"/>
        <v>0</v>
      </c>
      <c r="BX54" s="31">
        <f t="shared" si="139"/>
        <v>0</v>
      </c>
      <c r="BY54" s="31">
        <f t="shared" si="140"/>
        <v>0</v>
      </c>
      <c r="BZ54" s="31">
        <f t="shared" si="141"/>
        <v>0</v>
      </c>
      <c r="CA54" s="31">
        <f t="shared" si="142"/>
        <v>0</v>
      </c>
      <c r="CB54" s="31">
        <f t="shared" si="143"/>
        <v>0</v>
      </c>
      <c r="CC54" s="31"/>
      <c r="CD54" s="31">
        <f t="shared" si="144"/>
        <v>0</v>
      </c>
      <c r="CE54" s="31">
        <f t="shared" si="145"/>
        <v>0</v>
      </c>
      <c r="CF54" s="31">
        <f t="shared" si="146"/>
        <v>0</v>
      </c>
      <c r="CG54" s="31">
        <f t="shared" si="147"/>
        <v>0</v>
      </c>
      <c r="CH54" s="31">
        <f t="shared" si="148"/>
        <v>0</v>
      </c>
      <c r="CI54" s="31">
        <f t="shared" si="149"/>
        <v>0</v>
      </c>
    </row>
    <row r="55" spans="1:87" x14ac:dyDescent="0.35">
      <c r="A55">
        <v>49</v>
      </c>
      <c r="B55">
        <f>modules!B55</f>
        <v>0</v>
      </c>
      <c r="C55">
        <f>modules!C55</f>
        <v>0</v>
      </c>
      <c r="E55" s="27">
        <f t="shared" si="78"/>
        <v>0</v>
      </c>
      <c r="F55" s="27">
        <f t="shared" si="79"/>
        <v>0</v>
      </c>
      <c r="G55" s="27">
        <f t="shared" si="80"/>
        <v>0</v>
      </c>
      <c r="H55" s="27">
        <f t="shared" si="81"/>
        <v>0</v>
      </c>
      <c r="I55" s="27">
        <f t="shared" si="82"/>
        <v>0</v>
      </c>
      <c r="J55" s="27">
        <f t="shared" si="83"/>
        <v>0</v>
      </c>
      <c r="L55" s="27">
        <f t="shared" si="84"/>
        <v>0</v>
      </c>
      <c r="M55" s="27">
        <f t="shared" si="85"/>
        <v>0</v>
      </c>
      <c r="N55" s="27">
        <f t="shared" si="86"/>
        <v>0</v>
      </c>
      <c r="O55" s="27">
        <f t="shared" si="87"/>
        <v>0</v>
      </c>
      <c r="P55" s="27">
        <f t="shared" si="88"/>
        <v>0</v>
      </c>
      <c r="Q55" s="27">
        <f t="shared" si="89"/>
        <v>0</v>
      </c>
      <c r="S55" s="27">
        <f t="shared" si="90"/>
        <v>0</v>
      </c>
      <c r="T55" s="27">
        <f t="shared" si="91"/>
        <v>0</v>
      </c>
      <c r="U55" s="27">
        <f t="shared" si="92"/>
        <v>0</v>
      </c>
      <c r="V55" s="27">
        <f t="shared" si="93"/>
        <v>0</v>
      </c>
      <c r="W55" s="27">
        <f t="shared" si="94"/>
        <v>0</v>
      </c>
      <c r="X55" s="27">
        <f t="shared" si="95"/>
        <v>0</v>
      </c>
      <c r="Z55" s="27">
        <f t="shared" si="96"/>
        <v>0</v>
      </c>
      <c r="AA55" s="27">
        <f t="shared" si="97"/>
        <v>0</v>
      </c>
      <c r="AB55" s="27">
        <f t="shared" si="98"/>
        <v>0</v>
      </c>
      <c r="AC55" s="27">
        <f t="shared" si="99"/>
        <v>0</v>
      </c>
      <c r="AD55" s="27">
        <f t="shared" si="100"/>
        <v>0</v>
      </c>
      <c r="AE55" s="27">
        <f t="shared" si="101"/>
        <v>0</v>
      </c>
      <c r="AG55" s="27">
        <f t="shared" si="102"/>
        <v>0</v>
      </c>
      <c r="AH55" s="27">
        <f t="shared" si="103"/>
        <v>0</v>
      </c>
      <c r="AI55" s="27">
        <f t="shared" si="104"/>
        <v>0</v>
      </c>
      <c r="AJ55" s="27">
        <f t="shared" si="105"/>
        <v>0</v>
      </c>
      <c r="AK55" s="27">
        <f t="shared" si="106"/>
        <v>0</v>
      </c>
      <c r="AL55" s="27">
        <f t="shared" si="107"/>
        <v>0</v>
      </c>
      <c r="AN55" s="27">
        <f t="shared" si="108"/>
        <v>0</v>
      </c>
      <c r="AO55" s="27">
        <f t="shared" si="109"/>
        <v>0</v>
      </c>
      <c r="AP55" s="27">
        <f t="shared" si="110"/>
        <v>0</v>
      </c>
      <c r="AQ55" s="27">
        <f t="shared" si="111"/>
        <v>0</v>
      </c>
      <c r="AR55" s="27">
        <f t="shared" si="112"/>
        <v>0</v>
      </c>
      <c r="AS55" s="27">
        <f t="shared" si="113"/>
        <v>0</v>
      </c>
      <c r="AT55" s="31"/>
      <c r="AU55" s="31">
        <f t="shared" si="114"/>
        <v>0</v>
      </c>
      <c r="AV55" s="31">
        <f t="shared" si="115"/>
        <v>0</v>
      </c>
      <c r="AW55" s="31">
        <f t="shared" si="116"/>
        <v>0</v>
      </c>
      <c r="AX55" s="31">
        <f t="shared" si="117"/>
        <v>0</v>
      </c>
      <c r="AY55" s="31">
        <f t="shared" si="118"/>
        <v>0</v>
      </c>
      <c r="AZ55" s="31">
        <f t="shared" si="119"/>
        <v>0</v>
      </c>
      <c r="BA55" s="31"/>
      <c r="BB55" s="31">
        <f t="shared" si="120"/>
        <v>0</v>
      </c>
      <c r="BC55" s="31">
        <f t="shared" si="121"/>
        <v>0</v>
      </c>
      <c r="BD55" s="31">
        <f t="shared" si="122"/>
        <v>0</v>
      </c>
      <c r="BE55" s="31">
        <f t="shared" si="123"/>
        <v>0</v>
      </c>
      <c r="BF55" s="31">
        <f t="shared" si="124"/>
        <v>0</v>
      </c>
      <c r="BG55" s="31">
        <f t="shared" si="125"/>
        <v>0</v>
      </c>
      <c r="BH55" s="31"/>
      <c r="BI55" s="31">
        <f t="shared" si="126"/>
        <v>0</v>
      </c>
      <c r="BJ55" s="31">
        <f t="shared" si="127"/>
        <v>0</v>
      </c>
      <c r="BK55" s="31">
        <f t="shared" si="128"/>
        <v>0</v>
      </c>
      <c r="BL55" s="31">
        <f t="shared" si="129"/>
        <v>0</v>
      </c>
      <c r="BM55" s="31">
        <f t="shared" si="130"/>
        <v>0</v>
      </c>
      <c r="BN55" s="31">
        <f t="shared" si="131"/>
        <v>0</v>
      </c>
      <c r="BO55" s="31"/>
      <c r="BP55" s="31">
        <f t="shared" si="132"/>
        <v>0</v>
      </c>
      <c r="BQ55" s="31">
        <f t="shared" si="133"/>
        <v>0</v>
      </c>
      <c r="BR55" s="31">
        <f t="shared" si="134"/>
        <v>0</v>
      </c>
      <c r="BS55" s="31">
        <f t="shared" si="135"/>
        <v>0</v>
      </c>
      <c r="BT55" s="31">
        <f t="shared" si="136"/>
        <v>0</v>
      </c>
      <c r="BU55" s="31">
        <f t="shared" si="137"/>
        <v>0</v>
      </c>
      <c r="BV55" s="31"/>
      <c r="BW55" s="31">
        <f t="shared" si="138"/>
        <v>0</v>
      </c>
      <c r="BX55" s="31">
        <f t="shared" si="139"/>
        <v>0</v>
      </c>
      <c r="BY55" s="31">
        <f t="shared" si="140"/>
        <v>0</v>
      </c>
      <c r="BZ55" s="31">
        <f t="shared" si="141"/>
        <v>0</v>
      </c>
      <c r="CA55" s="31">
        <f t="shared" si="142"/>
        <v>0</v>
      </c>
      <c r="CB55" s="31">
        <f t="shared" si="143"/>
        <v>0</v>
      </c>
      <c r="CC55" s="31"/>
      <c r="CD55" s="31">
        <f t="shared" si="144"/>
        <v>0</v>
      </c>
      <c r="CE55" s="31">
        <f t="shared" si="145"/>
        <v>0</v>
      </c>
      <c r="CF55" s="31">
        <f t="shared" si="146"/>
        <v>0</v>
      </c>
      <c r="CG55" s="31">
        <f t="shared" si="147"/>
        <v>0</v>
      </c>
      <c r="CH55" s="31">
        <f t="shared" si="148"/>
        <v>0</v>
      </c>
      <c r="CI55" s="31">
        <f t="shared" si="149"/>
        <v>0</v>
      </c>
    </row>
    <row r="56" spans="1:87" x14ac:dyDescent="0.35">
      <c r="A56">
        <v>50</v>
      </c>
      <c r="B56">
        <f>modules!B56</f>
        <v>0</v>
      </c>
      <c r="C56">
        <f>modules!C56</f>
        <v>0</v>
      </c>
      <c r="E56" s="27">
        <f t="shared" si="78"/>
        <v>0</v>
      </c>
      <c r="F56" s="27">
        <f t="shared" si="79"/>
        <v>0</v>
      </c>
      <c r="G56" s="27">
        <f t="shared" si="80"/>
        <v>0</v>
      </c>
      <c r="H56" s="27">
        <f t="shared" si="81"/>
        <v>0</v>
      </c>
      <c r="I56" s="27">
        <f t="shared" si="82"/>
        <v>0</v>
      </c>
      <c r="J56" s="27">
        <f t="shared" si="83"/>
        <v>0</v>
      </c>
      <c r="L56" s="27">
        <f t="shared" si="84"/>
        <v>0</v>
      </c>
      <c r="M56" s="27">
        <f t="shared" si="85"/>
        <v>0</v>
      </c>
      <c r="N56" s="27">
        <f t="shared" si="86"/>
        <v>0</v>
      </c>
      <c r="O56" s="27">
        <f t="shared" si="87"/>
        <v>0</v>
      </c>
      <c r="P56" s="27">
        <f t="shared" si="88"/>
        <v>0</v>
      </c>
      <c r="Q56" s="27">
        <f t="shared" si="89"/>
        <v>0</v>
      </c>
      <c r="S56" s="27">
        <f t="shared" si="90"/>
        <v>0</v>
      </c>
      <c r="T56" s="27">
        <f t="shared" si="91"/>
        <v>0</v>
      </c>
      <c r="U56" s="27">
        <f t="shared" si="92"/>
        <v>0</v>
      </c>
      <c r="V56" s="27">
        <f t="shared" si="93"/>
        <v>0</v>
      </c>
      <c r="W56" s="27">
        <f t="shared" si="94"/>
        <v>0</v>
      </c>
      <c r="X56" s="27">
        <f t="shared" si="95"/>
        <v>0</v>
      </c>
      <c r="Z56" s="27">
        <f t="shared" si="96"/>
        <v>0</v>
      </c>
      <c r="AA56" s="27">
        <f t="shared" si="97"/>
        <v>0</v>
      </c>
      <c r="AB56" s="27">
        <f t="shared" si="98"/>
        <v>0</v>
      </c>
      <c r="AC56" s="27">
        <f t="shared" si="99"/>
        <v>0</v>
      </c>
      <c r="AD56" s="27">
        <f t="shared" si="100"/>
        <v>0</v>
      </c>
      <c r="AE56" s="27">
        <f t="shared" si="101"/>
        <v>0</v>
      </c>
      <c r="AG56" s="27">
        <f t="shared" si="102"/>
        <v>0</v>
      </c>
      <c r="AH56" s="27">
        <f t="shared" si="103"/>
        <v>0</v>
      </c>
      <c r="AI56" s="27">
        <f t="shared" si="104"/>
        <v>0</v>
      </c>
      <c r="AJ56" s="27">
        <f t="shared" si="105"/>
        <v>0</v>
      </c>
      <c r="AK56" s="27">
        <f t="shared" si="106"/>
        <v>0</v>
      </c>
      <c r="AL56" s="27">
        <f t="shared" si="107"/>
        <v>0</v>
      </c>
      <c r="AN56" s="27">
        <f t="shared" si="108"/>
        <v>0</v>
      </c>
      <c r="AO56" s="27">
        <f t="shared" si="109"/>
        <v>0</v>
      </c>
      <c r="AP56" s="27">
        <f t="shared" si="110"/>
        <v>0</v>
      </c>
      <c r="AQ56" s="27">
        <f t="shared" si="111"/>
        <v>0</v>
      </c>
      <c r="AR56" s="27">
        <f t="shared" si="112"/>
        <v>0</v>
      </c>
      <c r="AS56" s="27">
        <f t="shared" si="113"/>
        <v>0</v>
      </c>
      <c r="AT56" s="31"/>
      <c r="AU56" s="31">
        <f t="shared" si="114"/>
        <v>0</v>
      </c>
      <c r="AV56" s="31">
        <f t="shared" si="115"/>
        <v>0</v>
      </c>
      <c r="AW56" s="31">
        <f t="shared" si="116"/>
        <v>0</v>
      </c>
      <c r="AX56" s="31">
        <f t="shared" si="117"/>
        <v>0</v>
      </c>
      <c r="AY56" s="31">
        <f t="shared" si="118"/>
        <v>0</v>
      </c>
      <c r="AZ56" s="31">
        <f t="shared" si="119"/>
        <v>0</v>
      </c>
      <c r="BA56" s="31"/>
      <c r="BB56" s="31">
        <f t="shared" si="120"/>
        <v>0</v>
      </c>
      <c r="BC56" s="31">
        <f t="shared" si="121"/>
        <v>0</v>
      </c>
      <c r="BD56" s="31">
        <f t="shared" si="122"/>
        <v>0</v>
      </c>
      <c r="BE56" s="31">
        <f t="shared" si="123"/>
        <v>0</v>
      </c>
      <c r="BF56" s="31">
        <f t="shared" si="124"/>
        <v>0</v>
      </c>
      <c r="BG56" s="31">
        <f t="shared" si="125"/>
        <v>0</v>
      </c>
      <c r="BH56" s="31"/>
      <c r="BI56" s="31">
        <f t="shared" si="126"/>
        <v>0</v>
      </c>
      <c r="BJ56" s="31">
        <f t="shared" si="127"/>
        <v>0</v>
      </c>
      <c r="BK56" s="31">
        <f t="shared" si="128"/>
        <v>0</v>
      </c>
      <c r="BL56" s="31">
        <f t="shared" si="129"/>
        <v>0</v>
      </c>
      <c r="BM56" s="31">
        <f t="shared" si="130"/>
        <v>0</v>
      </c>
      <c r="BN56" s="31">
        <f t="shared" si="131"/>
        <v>0</v>
      </c>
      <c r="BO56" s="31"/>
      <c r="BP56" s="31">
        <f t="shared" si="132"/>
        <v>0</v>
      </c>
      <c r="BQ56" s="31">
        <f t="shared" si="133"/>
        <v>0</v>
      </c>
      <c r="BR56" s="31">
        <f t="shared" si="134"/>
        <v>0</v>
      </c>
      <c r="BS56" s="31">
        <f t="shared" si="135"/>
        <v>0</v>
      </c>
      <c r="BT56" s="31">
        <f t="shared" si="136"/>
        <v>0</v>
      </c>
      <c r="BU56" s="31">
        <f t="shared" si="137"/>
        <v>0</v>
      </c>
      <c r="BV56" s="31"/>
      <c r="BW56" s="31">
        <f t="shared" si="138"/>
        <v>0</v>
      </c>
      <c r="BX56" s="31">
        <f t="shared" si="139"/>
        <v>0</v>
      </c>
      <c r="BY56" s="31">
        <f t="shared" si="140"/>
        <v>0</v>
      </c>
      <c r="BZ56" s="31">
        <f t="shared" si="141"/>
        <v>0</v>
      </c>
      <c r="CA56" s="31">
        <f t="shared" si="142"/>
        <v>0</v>
      </c>
      <c r="CB56" s="31">
        <f t="shared" si="143"/>
        <v>0</v>
      </c>
      <c r="CC56" s="31"/>
      <c r="CD56" s="31">
        <f t="shared" si="144"/>
        <v>0</v>
      </c>
      <c r="CE56" s="31">
        <f t="shared" si="145"/>
        <v>0</v>
      </c>
      <c r="CF56" s="31">
        <f t="shared" si="146"/>
        <v>0</v>
      </c>
      <c r="CG56" s="31">
        <f t="shared" si="147"/>
        <v>0</v>
      </c>
      <c r="CH56" s="31">
        <f t="shared" si="148"/>
        <v>0</v>
      </c>
      <c r="CI56" s="31">
        <f t="shared" si="149"/>
        <v>0</v>
      </c>
    </row>
    <row r="57" spans="1:87" x14ac:dyDescent="0.35">
      <c r="A57">
        <v>51</v>
      </c>
      <c r="B57">
        <f>modules!B57</f>
        <v>0</v>
      </c>
      <c r="C57">
        <f>modules!C57</f>
        <v>0</v>
      </c>
      <c r="E57" s="27">
        <f t="shared" si="78"/>
        <v>0</v>
      </c>
      <c r="F57" s="27">
        <f t="shared" si="79"/>
        <v>0</v>
      </c>
      <c r="G57" s="27">
        <f t="shared" si="80"/>
        <v>0</v>
      </c>
      <c r="H57" s="27">
        <f t="shared" si="81"/>
        <v>0</v>
      </c>
      <c r="I57" s="27">
        <f t="shared" si="82"/>
        <v>0</v>
      </c>
      <c r="J57" s="27">
        <f t="shared" si="83"/>
        <v>0</v>
      </c>
      <c r="L57" s="27">
        <f t="shared" si="84"/>
        <v>0</v>
      </c>
      <c r="M57" s="27">
        <f t="shared" si="85"/>
        <v>0</v>
      </c>
      <c r="N57" s="27">
        <f t="shared" si="86"/>
        <v>0</v>
      </c>
      <c r="O57" s="27">
        <f t="shared" si="87"/>
        <v>0</v>
      </c>
      <c r="P57" s="27">
        <f t="shared" si="88"/>
        <v>0</v>
      </c>
      <c r="Q57" s="27">
        <f t="shared" si="89"/>
        <v>0</v>
      </c>
      <c r="S57" s="27">
        <f t="shared" si="90"/>
        <v>0</v>
      </c>
      <c r="T57" s="27">
        <f t="shared" si="91"/>
        <v>0</v>
      </c>
      <c r="U57" s="27">
        <f t="shared" si="92"/>
        <v>0</v>
      </c>
      <c r="V57" s="27">
        <f t="shared" si="93"/>
        <v>0</v>
      </c>
      <c r="W57" s="27">
        <f t="shared" si="94"/>
        <v>0</v>
      </c>
      <c r="X57" s="27">
        <f t="shared" si="95"/>
        <v>0</v>
      </c>
      <c r="Z57" s="27">
        <f t="shared" si="96"/>
        <v>0</v>
      </c>
      <c r="AA57" s="27">
        <f t="shared" si="97"/>
        <v>0</v>
      </c>
      <c r="AB57" s="27">
        <f t="shared" si="98"/>
        <v>0</v>
      </c>
      <c r="AC57" s="27">
        <f t="shared" si="99"/>
        <v>0</v>
      </c>
      <c r="AD57" s="27">
        <f t="shared" si="100"/>
        <v>0</v>
      </c>
      <c r="AE57" s="27">
        <f t="shared" si="101"/>
        <v>0</v>
      </c>
      <c r="AG57" s="27">
        <f t="shared" si="102"/>
        <v>0</v>
      </c>
      <c r="AH57" s="27">
        <f t="shared" si="103"/>
        <v>0</v>
      </c>
      <c r="AI57" s="27">
        <f t="shared" si="104"/>
        <v>0</v>
      </c>
      <c r="AJ57" s="27">
        <f t="shared" si="105"/>
        <v>0</v>
      </c>
      <c r="AK57" s="27">
        <f t="shared" si="106"/>
        <v>0</v>
      </c>
      <c r="AL57" s="27">
        <f t="shared" si="107"/>
        <v>0</v>
      </c>
      <c r="AN57" s="27">
        <f t="shared" si="108"/>
        <v>0</v>
      </c>
      <c r="AO57" s="27">
        <f t="shared" si="109"/>
        <v>0</v>
      </c>
      <c r="AP57" s="27">
        <f t="shared" si="110"/>
        <v>0</v>
      </c>
      <c r="AQ57" s="27">
        <f t="shared" si="111"/>
        <v>0</v>
      </c>
      <c r="AR57" s="27">
        <f t="shared" si="112"/>
        <v>0</v>
      </c>
      <c r="AS57" s="27">
        <f t="shared" si="113"/>
        <v>0</v>
      </c>
      <c r="AT57" s="31"/>
      <c r="AU57" s="31">
        <f t="shared" si="114"/>
        <v>0</v>
      </c>
      <c r="AV57" s="31">
        <f t="shared" si="115"/>
        <v>0</v>
      </c>
      <c r="AW57" s="31">
        <f t="shared" si="116"/>
        <v>0</v>
      </c>
      <c r="AX57" s="31">
        <f t="shared" si="117"/>
        <v>0</v>
      </c>
      <c r="AY57" s="31">
        <f t="shared" si="118"/>
        <v>0</v>
      </c>
      <c r="AZ57" s="31">
        <f t="shared" si="119"/>
        <v>0</v>
      </c>
      <c r="BA57" s="31"/>
      <c r="BB57" s="31">
        <f t="shared" si="120"/>
        <v>0</v>
      </c>
      <c r="BC57" s="31">
        <f t="shared" si="121"/>
        <v>0</v>
      </c>
      <c r="BD57" s="31">
        <f t="shared" si="122"/>
        <v>0</v>
      </c>
      <c r="BE57" s="31">
        <f t="shared" si="123"/>
        <v>0</v>
      </c>
      <c r="BF57" s="31">
        <f t="shared" si="124"/>
        <v>0</v>
      </c>
      <c r="BG57" s="31">
        <f t="shared" si="125"/>
        <v>0</v>
      </c>
      <c r="BH57" s="31"/>
      <c r="BI57" s="31">
        <f t="shared" si="126"/>
        <v>0</v>
      </c>
      <c r="BJ57" s="31">
        <f t="shared" si="127"/>
        <v>0</v>
      </c>
      <c r="BK57" s="31">
        <f t="shared" si="128"/>
        <v>0</v>
      </c>
      <c r="BL57" s="31">
        <f t="shared" si="129"/>
        <v>0</v>
      </c>
      <c r="BM57" s="31">
        <f t="shared" si="130"/>
        <v>0</v>
      </c>
      <c r="BN57" s="31">
        <f t="shared" si="131"/>
        <v>0</v>
      </c>
      <c r="BO57" s="31"/>
      <c r="BP57" s="31">
        <f t="shared" si="132"/>
        <v>0</v>
      </c>
      <c r="BQ57" s="31">
        <f t="shared" si="133"/>
        <v>0</v>
      </c>
      <c r="BR57" s="31">
        <f t="shared" si="134"/>
        <v>0</v>
      </c>
      <c r="BS57" s="31">
        <f t="shared" si="135"/>
        <v>0</v>
      </c>
      <c r="BT57" s="31">
        <f t="shared" si="136"/>
        <v>0</v>
      </c>
      <c r="BU57" s="31">
        <f t="shared" si="137"/>
        <v>0</v>
      </c>
      <c r="BV57" s="31"/>
      <c r="BW57" s="31">
        <f t="shared" si="138"/>
        <v>0</v>
      </c>
      <c r="BX57" s="31">
        <f t="shared" si="139"/>
        <v>0</v>
      </c>
      <c r="BY57" s="31">
        <f t="shared" si="140"/>
        <v>0</v>
      </c>
      <c r="BZ57" s="31">
        <f t="shared" si="141"/>
        <v>0</v>
      </c>
      <c r="CA57" s="31">
        <f t="shared" si="142"/>
        <v>0</v>
      </c>
      <c r="CB57" s="31">
        <f t="shared" si="143"/>
        <v>0</v>
      </c>
      <c r="CC57" s="31"/>
      <c r="CD57" s="31">
        <f t="shared" si="144"/>
        <v>0</v>
      </c>
      <c r="CE57" s="31">
        <f t="shared" si="145"/>
        <v>0</v>
      </c>
      <c r="CF57" s="31">
        <f t="shared" si="146"/>
        <v>0</v>
      </c>
      <c r="CG57" s="31">
        <f t="shared" si="147"/>
        <v>0</v>
      </c>
      <c r="CH57" s="31">
        <f t="shared" si="148"/>
        <v>0</v>
      </c>
      <c r="CI57" s="31">
        <f t="shared" si="149"/>
        <v>0</v>
      </c>
    </row>
    <row r="58" spans="1:87" x14ac:dyDescent="0.35">
      <c r="A58">
        <v>52</v>
      </c>
      <c r="B58">
        <f>modules!B58</f>
        <v>0</v>
      </c>
      <c r="C58">
        <f>modules!C58</f>
        <v>0</v>
      </c>
      <c r="E58" s="27">
        <f t="shared" si="78"/>
        <v>0</v>
      </c>
      <c r="F58" s="27">
        <f t="shared" si="79"/>
        <v>0</v>
      </c>
      <c r="G58" s="27">
        <f t="shared" si="80"/>
        <v>0</v>
      </c>
      <c r="H58" s="27">
        <f t="shared" si="81"/>
        <v>0</v>
      </c>
      <c r="I58" s="27">
        <f t="shared" si="82"/>
        <v>0</v>
      </c>
      <c r="J58" s="27">
        <f t="shared" si="83"/>
        <v>0</v>
      </c>
      <c r="L58" s="27">
        <f t="shared" si="84"/>
        <v>0</v>
      </c>
      <c r="M58" s="27">
        <f t="shared" si="85"/>
        <v>0</v>
      </c>
      <c r="N58" s="27">
        <f t="shared" si="86"/>
        <v>0</v>
      </c>
      <c r="O58" s="27">
        <f t="shared" si="87"/>
        <v>0</v>
      </c>
      <c r="P58" s="27">
        <f t="shared" si="88"/>
        <v>0</v>
      </c>
      <c r="Q58" s="27">
        <f t="shared" si="89"/>
        <v>0</v>
      </c>
      <c r="S58" s="27">
        <f t="shared" si="90"/>
        <v>0</v>
      </c>
      <c r="T58" s="27">
        <f t="shared" si="91"/>
        <v>0</v>
      </c>
      <c r="U58" s="27">
        <f t="shared" si="92"/>
        <v>0</v>
      </c>
      <c r="V58" s="27">
        <f t="shared" si="93"/>
        <v>0</v>
      </c>
      <c r="W58" s="27">
        <f t="shared" si="94"/>
        <v>0</v>
      </c>
      <c r="X58" s="27">
        <f t="shared" si="95"/>
        <v>0</v>
      </c>
      <c r="Z58" s="27">
        <f t="shared" si="96"/>
        <v>0</v>
      </c>
      <c r="AA58" s="27">
        <f t="shared" si="97"/>
        <v>0</v>
      </c>
      <c r="AB58" s="27">
        <f t="shared" si="98"/>
        <v>0</v>
      </c>
      <c r="AC58" s="27">
        <f t="shared" si="99"/>
        <v>0</v>
      </c>
      <c r="AD58" s="27">
        <f t="shared" si="100"/>
        <v>0</v>
      </c>
      <c r="AE58" s="27">
        <f t="shared" si="101"/>
        <v>0</v>
      </c>
      <c r="AG58" s="27">
        <f t="shared" si="102"/>
        <v>0</v>
      </c>
      <c r="AH58" s="27">
        <f t="shared" si="103"/>
        <v>0</v>
      </c>
      <c r="AI58" s="27">
        <f t="shared" si="104"/>
        <v>0</v>
      </c>
      <c r="AJ58" s="27">
        <f t="shared" si="105"/>
        <v>0</v>
      </c>
      <c r="AK58" s="27">
        <f t="shared" si="106"/>
        <v>0</v>
      </c>
      <c r="AL58" s="27">
        <f t="shared" si="107"/>
        <v>0</v>
      </c>
      <c r="AN58" s="27">
        <f t="shared" si="108"/>
        <v>0</v>
      </c>
      <c r="AO58" s="27">
        <f t="shared" si="109"/>
        <v>0</v>
      </c>
      <c r="AP58" s="27">
        <f t="shared" si="110"/>
        <v>0</v>
      </c>
      <c r="AQ58" s="27">
        <f t="shared" si="111"/>
        <v>0</v>
      </c>
      <c r="AR58" s="27">
        <f t="shared" si="112"/>
        <v>0</v>
      </c>
      <c r="AS58" s="27">
        <f t="shared" si="113"/>
        <v>0</v>
      </c>
      <c r="AT58" s="31"/>
      <c r="AU58" s="31">
        <f t="shared" si="114"/>
        <v>0</v>
      </c>
      <c r="AV58" s="31">
        <f t="shared" si="115"/>
        <v>0</v>
      </c>
      <c r="AW58" s="31">
        <f t="shared" si="116"/>
        <v>0</v>
      </c>
      <c r="AX58" s="31">
        <f t="shared" si="117"/>
        <v>0</v>
      </c>
      <c r="AY58" s="31">
        <f t="shared" si="118"/>
        <v>0</v>
      </c>
      <c r="AZ58" s="31">
        <f t="shared" si="119"/>
        <v>0</v>
      </c>
      <c r="BA58" s="31"/>
      <c r="BB58" s="31">
        <f t="shared" si="120"/>
        <v>0</v>
      </c>
      <c r="BC58" s="31">
        <f t="shared" si="121"/>
        <v>0</v>
      </c>
      <c r="BD58" s="31">
        <f t="shared" si="122"/>
        <v>0</v>
      </c>
      <c r="BE58" s="31">
        <f t="shared" si="123"/>
        <v>0</v>
      </c>
      <c r="BF58" s="31">
        <f t="shared" si="124"/>
        <v>0</v>
      </c>
      <c r="BG58" s="31">
        <f t="shared" si="125"/>
        <v>0</v>
      </c>
      <c r="BH58" s="31"/>
      <c r="BI58" s="31">
        <f t="shared" si="126"/>
        <v>0</v>
      </c>
      <c r="BJ58" s="31">
        <f t="shared" si="127"/>
        <v>0</v>
      </c>
      <c r="BK58" s="31">
        <f t="shared" si="128"/>
        <v>0</v>
      </c>
      <c r="BL58" s="31">
        <f t="shared" si="129"/>
        <v>0</v>
      </c>
      <c r="BM58" s="31">
        <f t="shared" si="130"/>
        <v>0</v>
      </c>
      <c r="BN58" s="31">
        <f t="shared" si="131"/>
        <v>0</v>
      </c>
      <c r="BO58" s="31"/>
      <c r="BP58" s="31">
        <f t="shared" si="132"/>
        <v>0</v>
      </c>
      <c r="BQ58" s="31">
        <f t="shared" si="133"/>
        <v>0</v>
      </c>
      <c r="BR58" s="31">
        <f t="shared" si="134"/>
        <v>0</v>
      </c>
      <c r="BS58" s="31">
        <f t="shared" si="135"/>
        <v>0</v>
      </c>
      <c r="BT58" s="31">
        <f t="shared" si="136"/>
        <v>0</v>
      </c>
      <c r="BU58" s="31">
        <f t="shared" si="137"/>
        <v>0</v>
      </c>
      <c r="BV58" s="31"/>
      <c r="BW58" s="31">
        <f t="shared" si="138"/>
        <v>0</v>
      </c>
      <c r="BX58" s="31">
        <f t="shared" si="139"/>
        <v>0</v>
      </c>
      <c r="BY58" s="31">
        <f t="shared" si="140"/>
        <v>0</v>
      </c>
      <c r="BZ58" s="31">
        <f t="shared" si="141"/>
        <v>0</v>
      </c>
      <c r="CA58" s="31">
        <f t="shared" si="142"/>
        <v>0</v>
      </c>
      <c r="CB58" s="31">
        <f t="shared" si="143"/>
        <v>0</v>
      </c>
      <c r="CC58" s="31"/>
      <c r="CD58" s="31">
        <f t="shared" si="144"/>
        <v>0</v>
      </c>
      <c r="CE58" s="31">
        <f t="shared" si="145"/>
        <v>0</v>
      </c>
      <c r="CF58" s="31">
        <f t="shared" si="146"/>
        <v>0</v>
      </c>
      <c r="CG58" s="31">
        <f t="shared" si="147"/>
        <v>0</v>
      </c>
      <c r="CH58" s="31">
        <f t="shared" si="148"/>
        <v>0</v>
      </c>
      <c r="CI58" s="31">
        <f t="shared" si="149"/>
        <v>0</v>
      </c>
    </row>
    <row r="59" spans="1:87" x14ac:dyDescent="0.35">
      <c r="A59">
        <v>53</v>
      </c>
      <c r="B59">
        <f>modules!B59</f>
        <v>0</v>
      </c>
      <c r="C59">
        <f>modules!C59</f>
        <v>0</v>
      </c>
      <c r="E59" s="27">
        <f t="shared" si="78"/>
        <v>0</v>
      </c>
      <c r="F59" s="27">
        <f t="shared" si="79"/>
        <v>0</v>
      </c>
      <c r="G59" s="27">
        <f t="shared" si="80"/>
        <v>0</v>
      </c>
      <c r="H59" s="27">
        <f t="shared" si="81"/>
        <v>0</v>
      </c>
      <c r="I59" s="27">
        <f t="shared" si="82"/>
        <v>0</v>
      </c>
      <c r="J59" s="27">
        <f t="shared" si="83"/>
        <v>0</v>
      </c>
      <c r="L59" s="27">
        <f t="shared" si="84"/>
        <v>0</v>
      </c>
      <c r="M59" s="27">
        <f t="shared" si="85"/>
        <v>0</v>
      </c>
      <c r="N59" s="27">
        <f t="shared" si="86"/>
        <v>0</v>
      </c>
      <c r="O59" s="27">
        <f t="shared" si="87"/>
        <v>0</v>
      </c>
      <c r="P59" s="27">
        <f t="shared" si="88"/>
        <v>0</v>
      </c>
      <c r="Q59" s="27">
        <f t="shared" si="89"/>
        <v>0</v>
      </c>
      <c r="S59" s="27">
        <f t="shared" si="90"/>
        <v>0</v>
      </c>
      <c r="T59" s="27">
        <f t="shared" si="91"/>
        <v>0</v>
      </c>
      <c r="U59" s="27">
        <f t="shared" si="92"/>
        <v>0</v>
      </c>
      <c r="V59" s="27">
        <f t="shared" si="93"/>
        <v>0</v>
      </c>
      <c r="W59" s="27">
        <f t="shared" si="94"/>
        <v>0</v>
      </c>
      <c r="X59" s="27">
        <f t="shared" si="95"/>
        <v>0</v>
      </c>
      <c r="Z59" s="27">
        <f t="shared" si="96"/>
        <v>0</v>
      </c>
      <c r="AA59" s="27">
        <f t="shared" si="97"/>
        <v>0</v>
      </c>
      <c r="AB59" s="27">
        <f t="shared" si="98"/>
        <v>0</v>
      </c>
      <c r="AC59" s="27">
        <f t="shared" si="99"/>
        <v>0</v>
      </c>
      <c r="AD59" s="27">
        <f t="shared" si="100"/>
        <v>0</v>
      </c>
      <c r="AE59" s="27">
        <f t="shared" si="101"/>
        <v>0</v>
      </c>
      <c r="AG59" s="27">
        <f t="shared" si="102"/>
        <v>0</v>
      </c>
      <c r="AH59" s="27">
        <f t="shared" si="103"/>
        <v>0</v>
      </c>
      <c r="AI59" s="27">
        <f t="shared" si="104"/>
        <v>0</v>
      </c>
      <c r="AJ59" s="27">
        <f t="shared" si="105"/>
        <v>0</v>
      </c>
      <c r="AK59" s="27">
        <f t="shared" si="106"/>
        <v>0</v>
      </c>
      <c r="AL59" s="27">
        <f t="shared" si="107"/>
        <v>0</v>
      </c>
      <c r="AN59" s="27">
        <f t="shared" si="108"/>
        <v>0</v>
      </c>
      <c r="AO59" s="27">
        <f t="shared" si="109"/>
        <v>0</v>
      </c>
      <c r="AP59" s="27">
        <f t="shared" si="110"/>
        <v>0</v>
      </c>
      <c r="AQ59" s="27">
        <f t="shared" si="111"/>
        <v>0</v>
      </c>
      <c r="AR59" s="27">
        <f t="shared" si="112"/>
        <v>0</v>
      </c>
      <c r="AS59" s="27">
        <f t="shared" si="113"/>
        <v>0</v>
      </c>
      <c r="AT59" s="31"/>
      <c r="AU59" s="31">
        <f t="shared" si="114"/>
        <v>0</v>
      </c>
      <c r="AV59" s="31">
        <f t="shared" si="115"/>
        <v>0</v>
      </c>
      <c r="AW59" s="31">
        <f t="shared" si="116"/>
        <v>0</v>
      </c>
      <c r="AX59" s="31">
        <f t="shared" si="117"/>
        <v>0</v>
      </c>
      <c r="AY59" s="31">
        <f t="shared" si="118"/>
        <v>0</v>
      </c>
      <c r="AZ59" s="31">
        <f t="shared" si="119"/>
        <v>0</v>
      </c>
      <c r="BA59" s="31"/>
      <c r="BB59" s="31">
        <f t="shared" si="120"/>
        <v>0</v>
      </c>
      <c r="BC59" s="31">
        <f t="shared" si="121"/>
        <v>0</v>
      </c>
      <c r="BD59" s="31">
        <f t="shared" si="122"/>
        <v>0</v>
      </c>
      <c r="BE59" s="31">
        <f t="shared" si="123"/>
        <v>0</v>
      </c>
      <c r="BF59" s="31">
        <f t="shared" si="124"/>
        <v>0</v>
      </c>
      <c r="BG59" s="31">
        <f t="shared" si="125"/>
        <v>0</v>
      </c>
      <c r="BH59" s="31"/>
      <c r="BI59" s="31">
        <f t="shared" si="126"/>
        <v>0</v>
      </c>
      <c r="BJ59" s="31">
        <f t="shared" si="127"/>
        <v>0</v>
      </c>
      <c r="BK59" s="31">
        <f t="shared" si="128"/>
        <v>0</v>
      </c>
      <c r="BL59" s="31">
        <f t="shared" si="129"/>
        <v>0</v>
      </c>
      <c r="BM59" s="31">
        <f t="shared" si="130"/>
        <v>0</v>
      </c>
      <c r="BN59" s="31">
        <f t="shared" si="131"/>
        <v>0</v>
      </c>
      <c r="BO59" s="31"/>
      <c r="BP59" s="31">
        <f t="shared" si="132"/>
        <v>0</v>
      </c>
      <c r="BQ59" s="31">
        <f t="shared" si="133"/>
        <v>0</v>
      </c>
      <c r="BR59" s="31">
        <f t="shared" si="134"/>
        <v>0</v>
      </c>
      <c r="BS59" s="31">
        <f t="shared" si="135"/>
        <v>0</v>
      </c>
      <c r="BT59" s="31">
        <f t="shared" si="136"/>
        <v>0</v>
      </c>
      <c r="BU59" s="31">
        <f t="shared" si="137"/>
        <v>0</v>
      </c>
      <c r="BV59" s="31"/>
      <c r="BW59" s="31">
        <f t="shared" si="138"/>
        <v>0</v>
      </c>
      <c r="BX59" s="31">
        <f t="shared" si="139"/>
        <v>0</v>
      </c>
      <c r="BY59" s="31">
        <f t="shared" si="140"/>
        <v>0</v>
      </c>
      <c r="BZ59" s="31">
        <f t="shared" si="141"/>
        <v>0</v>
      </c>
      <c r="CA59" s="31">
        <f t="shared" si="142"/>
        <v>0</v>
      </c>
      <c r="CB59" s="31">
        <f t="shared" si="143"/>
        <v>0</v>
      </c>
      <c r="CC59" s="31"/>
      <c r="CD59" s="31">
        <f t="shared" si="144"/>
        <v>0</v>
      </c>
      <c r="CE59" s="31">
        <f t="shared" si="145"/>
        <v>0</v>
      </c>
      <c r="CF59" s="31">
        <f t="shared" si="146"/>
        <v>0</v>
      </c>
      <c r="CG59" s="31">
        <f t="shared" si="147"/>
        <v>0</v>
      </c>
      <c r="CH59" s="31">
        <f t="shared" si="148"/>
        <v>0</v>
      </c>
      <c r="CI59" s="31">
        <f t="shared" si="149"/>
        <v>0</v>
      </c>
    </row>
    <row r="60" spans="1:87" x14ac:dyDescent="0.35">
      <c r="A60">
        <v>54</v>
      </c>
      <c r="B60">
        <f>modules!B60</f>
        <v>0</v>
      </c>
      <c r="C60">
        <f>modules!C60</f>
        <v>0</v>
      </c>
      <c r="E60" s="27">
        <f t="shared" si="78"/>
        <v>0</v>
      </c>
      <c r="F60" s="27">
        <f t="shared" si="79"/>
        <v>0</v>
      </c>
      <c r="G60" s="27">
        <f t="shared" si="80"/>
        <v>0</v>
      </c>
      <c r="H60" s="27">
        <f t="shared" si="81"/>
        <v>0</v>
      </c>
      <c r="I60" s="27">
        <f t="shared" si="82"/>
        <v>0</v>
      </c>
      <c r="J60" s="27">
        <f t="shared" si="83"/>
        <v>0</v>
      </c>
      <c r="L60" s="27">
        <f t="shared" si="84"/>
        <v>0</v>
      </c>
      <c r="M60" s="27">
        <f t="shared" si="85"/>
        <v>0</v>
      </c>
      <c r="N60" s="27">
        <f t="shared" si="86"/>
        <v>0</v>
      </c>
      <c r="O60" s="27">
        <f t="shared" si="87"/>
        <v>0</v>
      </c>
      <c r="P60" s="27">
        <f t="shared" si="88"/>
        <v>0</v>
      </c>
      <c r="Q60" s="27">
        <f t="shared" si="89"/>
        <v>0</v>
      </c>
      <c r="S60" s="27">
        <f t="shared" si="90"/>
        <v>0</v>
      </c>
      <c r="T60" s="27">
        <f t="shared" si="91"/>
        <v>0</v>
      </c>
      <c r="U60" s="27">
        <f t="shared" si="92"/>
        <v>0</v>
      </c>
      <c r="V60" s="27">
        <f t="shared" si="93"/>
        <v>0</v>
      </c>
      <c r="W60" s="27">
        <f t="shared" si="94"/>
        <v>0</v>
      </c>
      <c r="X60" s="27">
        <f t="shared" si="95"/>
        <v>0</v>
      </c>
      <c r="Z60" s="27">
        <f t="shared" si="96"/>
        <v>0</v>
      </c>
      <c r="AA60" s="27">
        <f t="shared" si="97"/>
        <v>0</v>
      </c>
      <c r="AB60" s="27">
        <f t="shared" si="98"/>
        <v>0</v>
      </c>
      <c r="AC60" s="27">
        <f t="shared" si="99"/>
        <v>0</v>
      </c>
      <c r="AD60" s="27">
        <f t="shared" si="100"/>
        <v>0</v>
      </c>
      <c r="AE60" s="27">
        <f t="shared" si="101"/>
        <v>0</v>
      </c>
      <c r="AG60" s="27">
        <f t="shared" si="102"/>
        <v>0</v>
      </c>
      <c r="AH60" s="27">
        <f t="shared" si="103"/>
        <v>0</v>
      </c>
      <c r="AI60" s="27">
        <f t="shared" si="104"/>
        <v>0</v>
      </c>
      <c r="AJ60" s="27">
        <f t="shared" si="105"/>
        <v>0</v>
      </c>
      <c r="AK60" s="27">
        <f t="shared" si="106"/>
        <v>0</v>
      </c>
      <c r="AL60" s="27">
        <f t="shared" si="107"/>
        <v>0</v>
      </c>
      <c r="AN60" s="27">
        <f t="shared" si="108"/>
        <v>0</v>
      </c>
      <c r="AO60" s="27">
        <f t="shared" si="109"/>
        <v>0</v>
      </c>
      <c r="AP60" s="27">
        <f t="shared" si="110"/>
        <v>0</v>
      </c>
      <c r="AQ60" s="27">
        <f t="shared" si="111"/>
        <v>0</v>
      </c>
      <c r="AR60" s="27">
        <f t="shared" si="112"/>
        <v>0</v>
      </c>
      <c r="AS60" s="27">
        <f t="shared" si="113"/>
        <v>0</v>
      </c>
      <c r="AT60" s="31"/>
      <c r="AU60" s="31">
        <f t="shared" si="114"/>
        <v>0</v>
      </c>
      <c r="AV60" s="31">
        <f t="shared" si="115"/>
        <v>0</v>
      </c>
      <c r="AW60" s="31">
        <f t="shared" si="116"/>
        <v>0</v>
      </c>
      <c r="AX60" s="31">
        <f t="shared" si="117"/>
        <v>0</v>
      </c>
      <c r="AY60" s="31">
        <f t="shared" si="118"/>
        <v>0</v>
      </c>
      <c r="AZ60" s="31">
        <f t="shared" si="119"/>
        <v>0</v>
      </c>
      <c r="BA60" s="31"/>
      <c r="BB60" s="31">
        <f t="shared" si="120"/>
        <v>0</v>
      </c>
      <c r="BC60" s="31">
        <f t="shared" si="121"/>
        <v>0</v>
      </c>
      <c r="BD60" s="31">
        <f t="shared" si="122"/>
        <v>0</v>
      </c>
      <c r="BE60" s="31">
        <f t="shared" si="123"/>
        <v>0</v>
      </c>
      <c r="BF60" s="31">
        <f t="shared" si="124"/>
        <v>0</v>
      </c>
      <c r="BG60" s="31">
        <f t="shared" si="125"/>
        <v>0</v>
      </c>
      <c r="BH60" s="31"/>
      <c r="BI60" s="31">
        <f t="shared" si="126"/>
        <v>0</v>
      </c>
      <c r="BJ60" s="31">
        <f t="shared" si="127"/>
        <v>0</v>
      </c>
      <c r="BK60" s="31">
        <f t="shared" si="128"/>
        <v>0</v>
      </c>
      <c r="BL60" s="31">
        <f t="shared" si="129"/>
        <v>0</v>
      </c>
      <c r="BM60" s="31">
        <f t="shared" si="130"/>
        <v>0</v>
      </c>
      <c r="BN60" s="31">
        <f t="shared" si="131"/>
        <v>0</v>
      </c>
      <c r="BO60" s="31"/>
      <c r="BP60" s="31">
        <f t="shared" si="132"/>
        <v>0</v>
      </c>
      <c r="BQ60" s="31">
        <f t="shared" si="133"/>
        <v>0</v>
      </c>
      <c r="BR60" s="31">
        <f t="shared" si="134"/>
        <v>0</v>
      </c>
      <c r="BS60" s="31">
        <f t="shared" si="135"/>
        <v>0</v>
      </c>
      <c r="BT60" s="31">
        <f t="shared" si="136"/>
        <v>0</v>
      </c>
      <c r="BU60" s="31">
        <f t="shared" si="137"/>
        <v>0</v>
      </c>
      <c r="BV60" s="31"/>
      <c r="BW60" s="31">
        <f t="shared" si="138"/>
        <v>0</v>
      </c>
      <c r="BX60" s="31">
        <f t="shared" si="139"/>
        <v>0</v>
      </c>
      <c r="BY60" s="31">
        <f t="shared" si="140"/>
        <v>0</v>
      </c>
      <c r="BZ60" s="31">
        <f t="shared" si="141"/>
        <v>0</v>
      </c>
      <c r="CA60" s="31">
        <f t="shared" si="142"/>
        <v>0</v>
      </c>
      <c r="CB60" s="31">
        <f t="shared" si="143"/>
        <v>0</v>
      </c>
      <c r="CC60" s="31"/>
      <c r="CD60" s="31">
        <f t="shared" si="144"/>
        <v>0</v>
      </c>
      <c r="CE60" s="31">
        <f t="shared" si="145"/>
        <v>0</v>
      </c>
      <c r="CF60" s="31">
        <f t="shared" si="146"/>
        <v>0</v>
      </c>
      <c r="CG60" s="31">
        <f t="shared" si="147"/>
        <v>0</v>
      </c>
      <c r="CH60" s="31">
        <f t="shared" si="148"/>
        <v>0</v>
      </c>
      <c r="CI60" s="31">
        <f t="shared" si="149"/>
        <v>0</v>
      </c>
    </row>
    <row r="61" spans="1:87" x14ac:dyDescent="0.35">
      <c r="A61">
        <v>55</v>
      </c>
      <c r="B61">
        <f>modules!B61</f>
        <v>0</v>
      </c>
      <c r="C61">
        <f>modules!C61</f>
        <v>0</v>
      </c>
      <c r="E61" s="27">
        <f t="shared" si="78"/>
        <v>0</v>
      </c>
      <c r="F61" s="27">
        <f t="shared" si="79"/>
        <v>0</v>
      </c>
      <c r="G61" s="27">
        <f t="shared" si="80"/>
        <v>0</v>
      </c>
      <c r="H61" s="27">
        <f t="shared" si="81"/>
        <v>0</v>
      </c>
      <c r="I61" s="27">
        <f t="shared" si="82"/>
        <v>0</v>
      </c>
      <c r="J61" s="27">
        <f t="shared" si="83"/>
        <v>0</v>
      </c>
      <c r="L61" s="27">
        <f t="shared" si="84"/>
        <v>0</v>
      </c>
      <c r="M61" s="27">
        <f t="shared" si="85"/>
        <v>0</v>
      </c>
      <c r="N61" s="27">
        <f t="shared" si="86"/>
        <v>0</v>
      </c>
      <c r="O61" s="27">
        <f t="shared" si="87"/>
        <v>0</v>
      </c>
      <c r="P61" s="27">
        <f t="shared" si="88"/>
        <v>0</v>
      </c>
      <c r="Q61" s="27">
        <f t="shared" si="89"/>
        <v>0</v>
      </c>
      <c r="S61" s="27">
        <f t="shared" si="90"/>
        <v>0</v>
      </c>
      <c r="T61" s="27">
        <f t="shared" si="91"/>
        <v>0</v>
      </c>
      <c r="U61" s="27">
        <f t="shared" si="92"/>
        <v>0</v>
      </c>
      <c r="V61" s="27">
        <f t="shared" si="93"/>
        <v>0</v>
      </c>
      <c r="W61" s="27">
        <f t="shared" si="94"/>
        <v>0</v>
      </c>
      <c r="X61" s="27">
        <f t="shared" si="95"/>
        <v>0</v>
      </c>
      <c r="Z61" s="27">
        <f t="shared" si="96"/>
        <v>0</v>
      </c>
      <c r="AA61" s="27">
        <f t="shared" si="97"/>
        <v>0</v>
      </c>
      <c r="AB61" s="27">
        <f t="shared" si="98"/>
        <v>0</v>
      </c>
      <c r="AC61" s="27">
        <f t="shared" si="99"/>
        <v>0</v>
      </c>
      <c r="AD61" s="27">
        <f t="shared" si="100"/>
        <v>0</v>
      </c>
      <c r="AE61" s="27">
        <f t="shared" si="101"/>
        <v>0</v>
      </c>
      <c r="AG61" s="27">
        <f t="shared" si="102"/>
        <v>0</v>
      </c>
      <c r="AH61" s="27">
        <f t="shared" si="103"/>
        <v>0</v>
      </c>
      <c r="AI61" s="27">
        <f t="shared" si="104"/>
        <v>0</v>
      </c>
      <c r="AJ61" s="27">
        <f t="shared" si="105"/>
        <v>0</v>
      </c>
      <c r="AK61" s="27">
        <f t="shared" si="106"/>
        <v>0</v>
      </c>
      <c r="AL61" s="27">
        <f t="shared" si="107"/>
        <v>0</v>
      </c>
      <c r="AN61" s="27">
        <f t="shared" si="108"/>
        <v>0</v>
      </c>
      <c r="AO61" s="27">
        <f t="shared" si="109"/>
        <v>0</v>
      </c>
      <c r="AP61" s="27">
        <f t="shared" si="110"/>
        <v>0</v>
      </c>
      <c r="AQ61" s="27">
        <f t="shared" si="111"/>
        <v>0</v>
      </c>
      <c r="AR61" s="27">
        <f t="shared" si="112"/>
        <v>0</v>
      </c>
      <c r="AS61" s="27">
        <f t="shared" si="113"/>
        <v>0</v>
      </c>
      <c r="AT61" s="31"/>
      <c r="AU61" s="31">
        <f t="shared" si="114"/>
        <v>0</v>
      </c>
      <c r="AV61" s="31">
        <f t="shared" si="115"/>
        <v>0</v>
      </c>
      <c r="AW61" s="31">
        <f t="shared" si="116"/>
        <v>0</v>
      </c>
      <c r="AX61" s="31">
        <f t="shared" si="117"/>
        <v>0</v>
      </c>
      <c r="AY61" s="31">
        <f t="shared" si="118"/>
        <v>0</v>
      </c>
      <c r="AZ61" s="31">
        <f t="shared" si="119"/>
        <v>0</v>
      </c>
      <c r="BA61" s="31"/>
      <c r="BB61" s="31">
        <f t="shared" si="120"/>
        <v>0</v>
      </c>
      <c r="BC61" s="31">
        <f t="shared" si="121"/>
        <v>0</v>
      </c>
      <c r="BD61" s="31">
        <f t="shared" si="122"/>
        <v>0</v>
      </c>
      <c r="BE61" s="31">
        <f t="shared" si="123"/>
        <v>0</v>
      </c>
      <c r="BF61" s="31">
        <f t="shared" si="124"/>
        <v>0</v>
      </c>
      <c r="BG61" s="31">
        <f t="shared" si="125"/>
        <v>0</v>
      </c>
      <c r="BH61" s="31"/>
      <c r="BI61" s="31">
        <f t="shared" si="126"/>
        <v>0</v>
      </c>
      <c r="BJ61" s="31">
        <f t="shared" si="127"/>
        <v>0</v>
      </c>
      <c r="BK61" s="31">
        <f t="shared" si="128"/>
        <v>0</v>
      </c>
      <c r="BL61" s="31">
        <f t="shared" si="129"/>
        <v>0</v>
      </c>
      <c r="BM61" s="31">
        <f t="shared" si="130"/>
        <v>0</v>
      </c>
      <c r="BN61" s="31">
        <f t="shared" si="131"/>
        <v>0</v>
      </c>
      <c r="BO61" s="31"/>
      <c r="BP61" s="31">
        <f t="shared" si="132"/>
        <v>0</v>
      </c>
      <c r="BQ61" s="31">
        <f t="shared" si="133"/>
        <v>0</v>
      </c>
      <c r="BR61" s="31">
        <f t="shared" si="134"/>
        <v>0</v>
      </c>
      <c r="BS61" s="31">
        <f t="shared" si="135"/>
        <v>0</v>
      </c>
      <c r="BT61" s="31">
        <f t="shared" si="136"/>
        <v>0</v>
      </c>
      <c r="BU61" s="31">
        <f t="shared" si="137"/>
        <v>0</v>
      </c>
      <c r="BV61" s="31"/>
      <c r="BW61" s="31">
        <f t="shared" si="138"/>
        <v>0</v>
      </c>
      <c r="BX61" s="31">
        <f t="shared" si="139"/>
        <v>0</v>
      </c>
      <c r="BY61" s="31">
        <f t="shared" si="140"/>
        <v>0</v>
      </c>
      <c r="BZ61" s="31">
        <f t="shared" si="141"/>
        <v>0</v>
      </c>
      <c r="CA61" s="31">
        <f t="shared" si="142"/>
        <v>0</v>
      </c>
      <c r="CB61" s="31">
        <f t="shared" si="143"/>
        <v>0</v>
      </c>
      <c r="CC61" s="31"/>
      <c r="CD61" s="31">
        <f t="shared" si="144"/>
        <v>0</v>
      </c>
      <c r="CE61" s="31">
        <f t="shared" si="145"/>
        <v>0</v>
      </c>
      <c r="CF61" s="31">
        <f t="shared" si="146"/>
        <v>0</v>
      </c>
      <c r="CG61" s="31">
        <f t="shared" si="147"/>
        <v>0</v>
      </c>
      <c r="CH61" s="31">
        <f t="shared" si="148"/>
        <v>0</v>
      </c>
      <c r="CI61" s="31">
        <f t="shared" si="149"/>
        <v>0</v>
      </c>
    </row>
    <row r="62" spans="1:87" x14ac:dyDescent="0.35">
      <c r="A62">
        <v>56</v>
      </c>
      <c r="B62">
        <f>modules!B62</f>
        <v>0</v>
      </c>
      <c r="C62">
        <f>modules!C62</f>
        <v>0</v>
      </c>
      <c r="E62" s="27">
        <f t="shared" si="78"/>
        <v>0</v>
      </c>
      <c r="F62" s="27">
        <f t="shared" si="79"/>
        <v>0</v>
      </c>
      <c r="G62" s="27">
        <f t="shared" si="80"/>
        <v>0</v>
      </c>
      <c r="H62" s="27">
        <f t="shared" si="81"/>
        <v>0</v>
      </c>
      <c r="I62" s="27">
        <f t="shared" si="82"/>
        <v>0</v>
      </c>
      <c r="J62" s="27">
        <f t="shared" si="83"/>
        <v>0</v>
      </c>
      <c r="L62" s="27">
        <f t="shared" si="84"/>
        <v>0</v>
      </c>
      <c r="M62" s="27">
        <f t="shared" si="85"/>
        <v>0</v>
      </c>
      <c r="N62" s="27">
        <f t="shared" si="86"/>
        <v>0</v>
      </c>
      <c r="O62" s="27">
        <f t="shared" si="87"/>
        <v>0</v>
      </c>
      <c r="P62" s="27">
        <f t="shared" si="88"/>
        <v>0</v>
      </c>
      <c r="Q62" s="27">
        <f t="shared" si="89"/>
        <v>0</v>
      </c>
      <c r="S62" s="27">
        <f t="shared" si="90"/>
        <v>0</v>
      </c>
      <c r="T62" s="27">
        <f t="shared" si="91"/>
        <v>0</v>
      </c>
      <c r="U62" s="27">
        <f t="shared" si="92"/>
        <v>0</v>
      </c>
      <c r="V62" s="27">
        <f t="shared" si="93"/>
        <v>0</v>
      </c>
      <c r="W62" s="27">
        <f t="shared" si="94"/>
        <v>0</v>
      </c>
      <c r="X62" s="27">
        <f t="shared" si="95"/>
        <v>0</v>
      </c>
      <c r="Z62" s="27">
        <f t="shared" si="96"/>
        <v>0</v>
      </c>
      <c r="AA62" s="27">
        <f t="shared" si="97"/>
        <v>0</v>
      </c>
      <c r="AB62" s="27">
        <f t="shared" si="98"/>
        <v>0</v>
      </c>
      <c r="AC62" s="27">
        <f t="shared" si="99"/>
        <v>0</v>
      </c>
      <c r="AD62" s="27">
        <f t="shared" si="100"/>
        <v>0</v>
      </c>
      <c r="AE62" s="27">
        <f t="shared" si="101"/>
        <v>0</v>
      </c>
      <c r="AG62" s="27">
        <f t="shared" si="102"/>
        <v>0</v>
      </c>
      <c r="AH62" s="27">
        <f t="shared" si="103"/>
        <v>0</v>
      </c>
      <c r="AI62" s="27">
        <f t="shared" si="104"/>
        <v>0</v>
      </c>
      <c r="AJ62" s="27">
        <f t="shared" si="105"/>
        <v>0</v>
      </c>
      <c r="AK62" s="27">
        <f t="shared" si="106"/>
        <v>0</v>
      </c>
      <c r="AL62" s="27">
        <f t="shared" si="107"/>
        <v>0</v>
      </c>
      <c r="AN62" s="27">
        <f t="shared" si="108"/>
        <v>0</v>
      </c>
      <c r="AO62" s="27">
        <f t="shared" si="109"/>
        <v>0</v>
      </c>
      <c r="AP62" s="27">
        <f t="shared" si="110"/>
        <v>0</v>
      </c>
      <c r="AQ62" s="27">
        <f t="shared" si="111"/>
        <v>0</v>
      </c>
      <c r="AR62" s="27">
        <f t="shared" si="112"/>
        <v>0</v>
      </c>
      <c r="AS62" s="27">
        <f t="shared" si="113"/>
        <v>0</v>
      </c>
      <c r="AT62" s="31"/>
      <c r="AU62" s="31">
        <f t="shared" si="114"/>
        <v>0</v>
      </c>
      <c r="AV62" s="31">
        <f t="shared" si="115"/>
        <v>0</v>
      </c>
      <c r="AW62" s="31">
        <f t="shared" si="116"/>
        <v>0</v>
      </c>
      <c r="AX62" s="31">
        <f t="shared" si="117"/>
        <v>0</v>
      </c>
      <c r="AY62" s="31">
        <f t="shared" si="118"/>
        <v>0</v>
      </c>
      <c r="AZ62" s="31">
        <f t="shared" si="119"/>
        <v>0</v>
      </c>
      <c r="BA62" s="31"/>
      <c r="BB62" s="31">
        <f t="shared" si="120"/>
        <v>0</v>
      </c>
      <c r="BC62" s="31">
        <f t="shared" si="121"/>
        <v>0</v>
      </c>
      <c r="BD62" s="31">
        <f t="shared" si="122"/>
        <v>0</v>
      </c>
      <c r="BE62" s="31">
        <f t="shared" si="123"/>
        <v>0</v>
      </c>
      <c r="BF62" s="31">
        <f t="shared" si="124"/>
        <v>0</v>
      </c>
      <c r="BG62" s="31">
        <f t="shared" si="125"/>
        <v>0</v>
      </c>
      <c r="BH62" s="31"/>
      <c r="BI62" s="31">
        <f t="shared" si="126"/>
        <v>0</v>
      </c>
      <c r="BJ62" s="31">
        <f t="shared" si="127"/>
        <v>0</v>
      </c>
      <c r="BK62" s="31">
        <f t="shared" si="128"/>
        <v>0</v>
      </c>
      <c r="BL62" s="31">
        <f t="shared" si="129"/>
        <v>0</v>
      </c>
      <c r="BM62" s="31">
        <f t="shared" si="130"/>
        <v>0</v>
      </c>
      <c r="BN62" s="31">
        <f t="shared" si="131"/>
        <v>0</v>
      </c>
      <c r="BO62" s="31"/>
      <c r="BP62" s="31">
        <f t="shared" si="132"/>
        <v>0</v>
      </c>
      <c r="BQ62" s="31">
        <f t="shared" si="133"/>
        <v>0</v>
      </c>
      <c r="BR62" s="31">
        <f t="shared" si="134"/>
        <v>0</v>
      </c>
      <c r="BS62" s="31">
        <f t="shared" si="135"/>
        <v>0</v>
      </c>
      <c r="BT62" s="31">
        <f t="shared" si="136"/>
        <v>0</v>
      </c>
      <c r="BU62" s="31">
        <f t="shared" si="137"/>
        <v>0</v>
      </c>
      <c r="BV62" s="31"/>
      <c r="BW62" s="31">
        <f t="shared" si="138"/>
        <v>0</v>
      </c>
      <c r="BX62" s="31">
        <f t="shared" si="139"/>
        <v>0</v>
      </c>
      <c r="BY62" s="31">
        <f t="shared" si="140"/>
        <v>0</v>
      </c>
      <c r="BZ62" s="31">
        <f t="shared" si="141"/>
        <v>0</v>
      </c>
      <c r="CA62" s="31">
        <f t="shared" si="142"/>
        <v>0</v>
      </c>
      <c r="CB62" s="31">
        <f t="shared" si="143"/>
        <v>0</v>
      </c>
      <c r="CC62" s="31"/>
      <c r="CD62" s="31">
        <f t="shared" si="144"/>
        <v>0</v>
      </c>
      <c r="CE62" s="31">
        <f t="shared" si="145"/>
        <v>0</v>
      </c>
      <c r="CF62" s="31">
        <f t="shared" si="146"/>
        <v>0</v>
      </c>
      <c r="CG62" s="31">
        <f t="shared" si="147"/>
        <v>0</v>
      </c>
      <c r="CH62" s="31">
        <f t="shared" si="148"/>
        <v>0</v>
      </c>
      <c r="CI62" s="31">
        <f t="shared" si="149"/>
        <v>0</v>
      </c>
    </row>
    <row r="63" spans="1:87" x14ac:dyDescent="0.35">
      <c r="A63">
        <v>57</v>
      </c>
      <c r="B63">
        <f>modules!B63</f>
        <v>0</v>
      </c>
      <c r="C63">
        <f>modules!C63</f>
        <v>0</v>
      </c>
      <c r="E63" s="27">
        <f t="shared" si="78"/>
        <v>0</v>
      </c>
      <c r="F63" s="27">
        <f t="shared" si="79"/>
        <v>0</v>
      </c>
      <c r="G63" s="27">
        <f t="shared" si="80"/>
        <v>0</v>
      </c>
      <c r="H63" s="27">
        <f t="shared" si="81"/>
        <v>0</v>
      </c>
      <c r="I63" s="27">
        <f t="shared" si="82"/>
        <v>0</v>
      </c>
      <c r="J63" s="27">
        <f t="shared" si="83"/>
        <v>0</v>
      </c>
      <c r="L63" s="27">
        <f t="shared" si="84"/>
        <v>0</v>
      </c>
      <c r="M63" s="27">
        <f t="shared" si="85"/>
        <v>0</v>
      </c>
      <c r="N63" s="27">
        <f t="shared" si="86"/>
        <v>0</v>
      </c>
      <c r="O63" s="27">
        <f t="shared" si="87"/>
        <v>0</v>
      </c>
      <c r="P63" s="27">
        <f t="shared" si="88"/>
        <v>0</v>
      </c>
      <c r="Q63" s="27">
        <f t="shared" si="89"/>
        <v>0</v>
      </c>
      <c r="S63" s="27">
        <f t="shared" si="90"/>
        <v>0</v>
      </c>
      <c r="T63" s="27">
        <f t="shared" si="91"/>
        <v>0</v>
      </c>
      <c r="U63" s="27">
        <f t="shared" si="92"/>
        <v>0</v>
      </c>
      <c r="V63" s="27">
        <f t="shared" si="93"/>
        <v>0</v>
      </c>
      <c r="W63" s="27">
        <f t="shared" si="94"/>
        <v>0</v>
      </c>
      <c r="X63" s="27">
        <f t="shared" si="95"/>
        <v>0</v>
      </c>
      <c r="Z63" s="27">
        <f t="shared" si="96"/>
        <v>0</v>
      </c>
      <c r="AA63" s="27">
        <f t="shared" si="97"/>
        <v>0</v>
      </c>
      <c r="AB63" s="27">
        <f t="shared" si="98"/>
        <v>0</v>
      </c>
      <c r="AC63" s="27">
        <f t="shared" si="99"/>
        <v>0</v>
      </c>
      <c r="AD63" s="27">
        <f t="shared" si="100"/>
        <v>0</v>
      </c>
      <c r="AE63" s="27">
        <f t="shared" si="101"/>
        <v>0</v>
      </c>
      <c r="AG63" s="27">
        <f t="shared" si="102"/>
        <v>0</v>
      </c>
      <c r="AH63" s="27">
        <f t="shared" si="103"/>
        <v>0</v>
      </c>
      <c r="AI63" s="27">
        <f t="shared" si="104"/>
        <v>0</v>
      </c>
      <c r="AJ63" s="27">
        <f t="shared" si="105"/>
        <v>0</v>
      </c>
      <c r="AK63" s="27">
        <f t="shared" si="106"/>
        <v>0</v>
      </c>
      <c r="AL63" s="27">
        <f t="shared" si="107"/>
        <v>0</v>
      </c>
      <c r="AN63" s="27">
        <f t="shared" si="108"/>
        <v>0</v>
      </c>
      <c r="AO63" s="27">
        <f t="shared" si="109"/>
        <v>0</v>
      </c>
      <c r="AP63" s="27">
        <f t="shared" si="110"/>
        <v>0</v>
      </c>
      <c r="AQ63" s="27">
        <f t="shared" si="111"/>
        <v>0</v>
      </c>
      <c r="AR63" s="27">
        <f t="shared" si="112"/>
        <v>0</v>
      </c>
      <c r="AS63" s="27">
        <f t="shared" si="113"/>
        <v>0</v>
      </c>
      <c r="AT63" s="31"/>
      <c r="AU63" s="31">
        <f t="shared" si="114"/>
        <v>0</v>
      </c>
      <c r="AV63" s="31">
        <f t="shared" si="115"/>
        <v>0</v>
      </c>
      <c r="AW63" s="31">
        <f t="shared" si="116"/>
        <v>0</v>
      </c>
      <c r="AX63" s="31">
        <f t="shared" si="117"/>
        <v>0</v>
      </c>
      <c r="AY63" s="31">
        <f t="shared" si="118"/>
        <v>0</v>
      </c>
      <c r="AZ63" s="31">
        <f t="shared" si="119"/>
        <v>0</v>
      </c>
      <c r="BA63" s="31"/>
      <c r="BB63" s="31">
        <f t="shared" si="120"/>
        <v>0</v>
      </c>
      <c r="BC63" s="31">
        <f t="shared" si="121"/>
        <v>0</v>
      </c>
      <c r="BD63" s="31">
        <f t="shared" si="122"/>
        <v>0</v>
      </c>
      <c r="BE63" s="31">
        <f t="shared" si="123"/>
        <v>0</v>
      </c>
      <c r="BF63" s="31">
        <f t="shared" si="124"/>
        <v>0</v>
      </c>
      <c r="BG63" s="31">
        <f t="shared" si="125"/>
        <v>0</v>
      </c>
      <c r="BH63" s="31"/>
      <c r="BI63" s="31">
        <f t="shared" si="126"/>
        <v>0</v>
      </c>
      <c r="BJ63" s="31">
        <f t="shared" si="127"/>
        <v>0</v>
      </c>
      <c r="BK63" s="31">
        <f t="shared" si="128"/>
        <v>0</v>
      </c>
      <c r="BL63" s="31">
        <f t="shared" si="129"/>
        <v>0</v>
      </c>
      <c r="BM63" s="31">
        <f t="shared" si="130"/>
        <v>0</v>
      </c>
      <c r="BN63" s="31">
        <f t="shared" si="131"/>
        <v>0</v>
      </c>
      <c r="BO63" s="31"/>
      <c r="BP63" s="31">
        <f t="shared" si="132"/>
        <v>0</v>
      </c>
      <c r="BQ63" s="31">
        <f t="shared" si="133"/>
        <v>0</v>
      </c>
      <c r="BR63" s="31">
        <f t="shared" si="134"/>
        <v>0</v>
      </c>
      <c r="BS63" s="31">
        <f t="shared" si="135"/>
        <v>0</v>
      </c>
      <c r="BT63" s="31">
        <f t="shared" si="136"/>
        <v>0</v>
      </c>
      <c r="BU63" s="31">
        <f t="shared" si="137"/>
        <v>0</v>
      </c>
      <c r="BV63" s="31"/>
      <c r="BW63" s="31">
        <f t="shared" si="138"/>
        <v>0</v>
      </c>
      <c r="BX63" s="31">
        <f t="shared" si="139"/>
        <v>0</v>
      </c>
      <c r="BY63" s="31">
        <f t="shared" si="140"/>
        <v>0</v>
      </c>
      <c r="BZ63" s="31">
        <f t="shared" si="141"/>
        <v>0</v>
      </c>
      <c r="CA63" s="31">
        <f t="shared" si="142"/>
        <v>0</v>
      </c>
      <c r="CB63" s="31">
        <f t="shared" si="143"/>
        <v>0</v>
      </c>
      <c r="CC63" s="31"/>
      <c r="CD63" s="31">
        <f t="shared" si="144"/>
        <v>0</v>
      </c>
      <c r="CE63" s="31">
        <f t="shared" si="145"/>
        <v>0</v>
      </c>
      <c r="CF63" s="31">
        <f t="shared" si="146"/>
        <v>0</v>
      </c>
      <c r="CG63" s="31">
        <f t="shared" si="147"/>
        <v>0</v>
      </c>
      <c r="CH63" s="31">
        <f t="shared" si="148"/>
        <v>0</v>
      </c>
      <c r="CI63" s="31">
        <f t="shared" si="149"/>
        <v>0</v>
      </c>
    </row>
    <row r="64" spans="1:87" x14ac:dyDescent="0.35">
      <c r="A64">
        <v>58</v>
      </c>
      <c r="B64">
        <f>modules!B64</f>
        <v>0</v>
      </c>
      <c r="C64">
        <f>modules!C64</f>
        <v>0</v>
      </c>
      <c r="E64" s="27">
        <f t="shared" si="78"/>
        <v>0</v>
      </c>
      <c r="F64" s="27">
        <f t="shared" si="79"/>
        <v>0</v>
      </c>
      <c r="G64" s="27">
        <f t="shared" si="80"/>
        <v>0</v>
      </c>
      <c r="H64" s="27">
        <f t="shared" si="81"/>
        <v>0</v>
      </c>
      <c r="I64" s="27">
        <f t="shared" si="82"/>
        <v>0</v>
      </c>
      <c r="J64" s="27">
        <f t="shared" si="83"/>
        <v>0</v>
      </c>
      <c r="L64" s="27">
        <f t="shared" si="84"/>
        <v>0</v>
      </c>
      <c r="M64" s="27">
        <f t="shared" si="85"/>
        <v>0</v>
      </c>
      <c r="N64" s="27">
        <f t="shared" si="86"/>
        <v>0</v>
      </c>
      <c r="O64" s="27">
        <f t="shared" si="87"/>
        <v>0</v>
      </c>
      <c r="P64" s="27">
        <f t="shared" si="88"/>
        <v>0</v>
      </c>
      <c r="Q64" s="27">
        <f t="shared" si="89"/>
        <v>0</v>
      </c>
      <c r="S64" s="27">
        <f t="shared" si="90"/>
        <v>0</v>
      </c>
      <c r="T64" s="27">
        <f t="shared" si="91"/>
        <v>0</v>
      </c>
      <c r="U64" s="27">
        <f t="shared" si="92"/>
        <v>0</v>
      </c>
      <c r="V64" s="27">
        <f t="shared" si="93"/>
        <v>0</v>
      </c>
      <c r="W64" s="27">
        <f t="shared" si="94"/>
        <v>0</v>
      </c>
      <c r="X64" s="27">
        <f t="shared" si="95"/>
        <v>0</v>
      </c>
      <c r="Z64" s="27">
        <f t="shared" si="96"/>
        <v>0</v>
      </c>
      <c r="AA64" s="27">
        <f t="shared" si="97"/>
        <v>0</v>
      </c>
      <c r="AB64" s="27">
        <f t="shared" si="98"/>
        <v>0</v>
      </c>
      <c r="AC64" s="27">
        <f t="shared" si="99"/>
        <v>0</v>
      </c>
      <c r="AD64" s="27">
        <f t="shared" si="100"/>
        <v>0</v>
      </c>
      <c r="AE64" s="27">
        <f t="shared" si="101"/>
        <v>0</v>
      </c>
      <c r="AG64" s="27">
        <f t="shared" si="102"/>
        <v>0</v>
      </c>
      <c r="AH64" s="27">
        <f t="shared" si="103"/>
        <v>0</v>
      </c>
      <c r="AI64" s="27">
        <f t="shared" si="104"/>
        <v>0</v>
      </c>
      <c r="AJ64" s="27">
        <f t="shared" si="105"/>
        <v>0</v>
      </c>
      <c r="AK64" s="27">
        <f t="shared" si="106"/>
        <v>0</v>
      </c>
      <c r="AL64" s="27">
        <f t="shared" si="107"/>
        <v>0</v>
      </c>
      <c r="AN64" s="27">
        <f t="shared" si="108"/>
        <v>0</v>
      </c>
      <c r="AO64" s="27">
        <f t="shared" si="109"/>
        <v>0</v>
      </c>
      <c r="AP64" s="27">
        <f t="shared" si="110"/>
        <v>0</v>
      </c>
      <c r="AQ64" s="27">
        <f t="shared" si="111"/>
        <v>0</v>
      </c>
      <c r="AR64" s="27">
        <f t="shared" si="112"/>
        <v>0</v>
      </c>
      <c r="AS64" s="27">
        <f t="shared" si="113"/>
        <v>0</v>
      </c>
      <c r="AT64" s="31"/>
      <c r="AU64" s="31">
        <f t="shared" si="114"/>
        <v>0</v>
      </c>
      <c r="AV64" s="31">
        <f t="shared" si="115"/>
        <v>0</v>
      </c>
      <c r="AW64" s="31">
        <f t="shared" si="116"/>
        <v>0</v>
      </c>
      <c r="AX64" s="31">
        <f t="shared" si="117"/>
        <v>0</v>
      </c>
      <c r="AY64" s="31">
        <f t="shared" si="118"/>
        <v>0</v>
      </c>
      <c r="AZ64" s="31">
        <f t="shared" si="119"/>
        <v>0</v>
      </c>
      <c r="BA64" s="31"/>
      <c r="BB64" s="31">
        <f t="shared" si="120"/>
        <v>0</v>
      </c>
      <c r="BC64" s="31">
        <f t="shared" si="121"/>
        <v>0</v>
      </c>
      <c r="BD64" s="31">
        <f t="shared" si="122"/>
        <v>0</v>
      </c>
      <c r="BE64" s="31">
        <f t="shared" si="123"/>
        <v>0</v>
      </c>
      <c r="BF64" s="31">
        <f t="shared" si="124"/>
        <v>0</v>
      </c>
      <c r="BG64" s="31">
        <f t="shared" si="125"/>
        <v>0</v>
      </c>
      <c r="BH64" s="31"/>
      <c r="BI64" s="31">
        <f t="shared" si="126"/>
        <v>0</v>
      </c>
      <c r="BJ64" s="31">
        <f t="shared" si="127"/>
        <v>0</v>
      </c>
      <c r="BK64" s="31">
        <f t="shared" si="128"/>
        <v>0</v>
      </c>
      <c r="BL64" s="31">
        <f t="shared" si="129"/>
        <v>0</v>
      </c>
      <c r="BM64" s="31">
        <f t="shared" si="130"/>
        <v>0</v>
      </c>
      <c r="BN64" s="31">
        <f t="shared" si="131"/>
        <v>0</v>
      </c>
      <c r="BO64" s="31"/>
      <c r="BP64" s="31">
        <f t="shared" si="132"/>
        <v>0</v>
      </c>
      <c r="BQ64" s="31">
        <f t="shared" si="133"/>
        <v>0</v>
      </c>
      <c r="BR64" s="31">
        <f t="shared" si="134"/>
        <v>0</v>
      </c>
      <c r="BS64" s="31">
        <f t="shared" si="135"/>
        <v>0</v>
      </c>
      <c r="BT64" s="31">
        <f t="shared" si="136"/>
        <v>0</v>
      </c>
      <c r="BU64" s="31">
        <f t="shared" si="137"/>
        <v>0</v>
      </c>
      <c r="BV64" s="31"/>
      <c r="BW64" s="31">
        <f t="shared" si="138"/>
        <v>0</v>
      </c>
      <c r="BX64" s="31">
        <f t="shared" si="139"/>
        <v>0</v>
      </c>
      <c r="BY64" s="31">
        <f t="shared" si="140"/>
        <v>0</v>
      </c>
      <c r="BZ64" s="31">
        <f t="shared" si="141"/>
        <v>0</v>
      </c>
      <c r="CA64" s="31">
        <f t="shared" si="142"/>
        <v>0</v>
      </c>
      <c r="CB64" s="31">
        <f t="shared" si="143"/>
        <v>0</v>
      </c>
      <c r="CC64" s="31"/>
      <c r="CD64" s="31">
        <f t="shared" si="144"/>
        <v>0</v>
      </c>
      <c r="CE64" s="31">
        <f t="shared" si="145"/>
        <v>0</v>
      </c>
      <c r="CF64" s="31">
        <f t="shared" si="146"/>
        <v>0</v>
      </c>
      <c r="CG64" s="31">
        <f t="shared" si="147"/>
        <v>0</v>
      </c>
      <c r="CH64" s="31">
        <f t="shared" si="148"/>
        <v>0</v>
      </c>
      <c r="CI64" s="31">
        <f t="shared" si="149"/>
        <v>0</v>
      </c>
    </row>
    <row r="65" spans="1:87" x14ac:dyDescent="0.35">
      <c r="A65">
        <v>59</v>
      </c>
      <c r="B65">
        <f>modules!B65</f>
        <v>0</v>
      </c>
      <c r="C65">
        <f>modules!C65</f>
        <v>0</v>
      </c>
      <c r="E65" s="27">
        <f t="shared" si="78"/>
        <v>0</v>
      </c>
      <c r="F65" s="27">
        <f t="shared" si="79"/>
        <v>0</v>
      </c>
      <c r="G65" s="27">
        <f t="shared" si="80"/>
        <v>0</v>
      </c>
      <c r="H65" s="27">
        <f t="shared" si="81"/>
        <v>0</v>
      </c>
      <c r="I65" s="27">
        <f t="shared" si="82"/>
        <v>0</v>
      </c>
      <c r="J65" s="27">
        <f t="shared" si="83"/>
        <v>0</v>
      </c>
      <c r="L65" s="27">
        <f t="shared" si="84"/>
        <v>0</v>
      </c>
      <c r="M65" s="27">
        <f t="shared" si="85"/>
        <v>0</v>
      </c>
      <c r="N65" s="27">
        <f t="shared" si="86"/>
        <v>0</v>
      </c>
      <c r="O65" s="27">
        <f t="shared" si="87"/>
        <v>0</v>
      </c>
      <c r="P65" s="27">
        <f t="shared" si="88"/>
        <v>0</v>
      </c>
      <c r="Q65" s="27">
        <f t="shared" si="89"/>
        <v>0</v>
      </c>
      <c r="S65" s="27">
        <f t="shared" si="90"/>
        <v>0</v>
      </c>
      <c r="T65" s="27">
        <f t="shared" si="91"/>
        <v>0</v>
      </c>
      <c r="U65" s="27">
        <f t="shared" si="92"/>
        <v>0</v>
      </c>
      <c r="V65" s="27">
        <f t="shared" si="93"/>
        <v>0</v>
      </c>
      <c r="W65" s="27">
        <f t="shared" si="94"/>
        <v>0</v>
      </c>
      <c r="X65" s="27">
        <f t="shared" si="95"/>
        <v>0</v>
      </c>
      <c r="Z65" s="27">
        <f t="shared" si="96"/>
        <v>0</v>
      </c>
      <c r="AA65" s="27">
        <f t="shared" si="97"/>
        <v>0</v>
      </c>
      <c r="AB65" s="27">
        <f t="shared" si="98"/>
        <v>0</v>
      </c>
      <c r="AC65" s="27">
        <f t="shared" si="99"/>
        <v>0</v>
      </c>
      <c r="AD65" s="27">
        <f t="shared" si="100"/>
        <v>0</v>
      </c>
      <c r="AE65" s="27">
        <f t="shared" si="101"/>
        <v>0</v>
      </c>
      <c r="AG65" s="27">
        <f t="shared" si="102"/>
        <v>0</v>
      </c>
      <c r="AH65" s="27">
        <f t="shared" si="103"/>
        <v>0</v>
      </c>
      <c r="AI65" s="27">
        <f t="shared" si="104"/>
        <v>0</v>
      </c>
      <c r="AJ65" s="27">
        <f t="shared" si="105"/>
        <v>0</v>
      </c>
      <c r="AK65" s="27">
        <f t="shared" si="106"/>
        <v>0</v>
      </c>
      <c r="AL65" s="27">
        <f t="shared" si="107"/>
        <v>0</v>
      </c>
      <c r="AN65" s="27">
        <f t="shared" si="108"/>
        <v>0</v>
      </c>
      <c r="AO65" s="27">
        <f t="shared" si="109"/>
        <v>0</v>
      </c>
      <c r="AP65" s="27">
        <f t="shared" si="110"/>
        <v>0</v>
      </c>
      <c r="AQ65" s="27">
        <f t="shared" si="111"/>
        <v>0</v>
      </c>
      <c r="AR65" s="27">
        <f t="shared" si="112"/>
        <v>0</v>
      </c>
      <c r="AS65" s="27">
        <f t="shared" si="113"/>
        <v>0</v>
      </c>
      <c r="AT65" s="31"/>
      <c r="AU65" s="31">
        <f t="shared" si="114"/>
        <v>0</v>
      </c>
      <c r="AV65" s="31">
        <f t="shared" si="115"/>
        <v>0</v>
      </c>
      <c r="AW65" s="31">
        <f t="shared" si="116"/>
        <v>0</v>
      </c>
      <c r="AX65" s="31">
        <f t="shared" si="117"/>
        <v>0</v>
      </c>
      <c r="AY65" s="31">
        <f t="shared" si="118"/>
        <v>0</v>
      </c>
      <c r="AZ65" s="31">
        <f t="shared" si="119"/>
        <v>0</v>
      </c>
      <c r="BA65" s="31"/>
      <c r="BB65" s="31">
        <f t="shared" si="120"/>
        <v>0</v>
      </c>
      <c r="BC65" s="31">
        <f t="shared" si="121"/>
        <v>0</v>
      </c>
      <c r="BD65" s="31">
        <f t="shared" si="122"/>
        <v>0</v>
      </c>
      <c r="BE65" s="31">
        <f t="shared" si="123"/>
        <v>0</v>
      </c>
      <c r="BF65" s="31">
        <f t="shared" si="124"/>
        <v>0</v>
      </c>
      <c r="BG65" s="31">
        <f t="shared" si="125"/>
        <v>0</v>
      </c>
      <c r="BH65" s="31"/>
      <c r="BI65" s="31">
        <f t="shared" si="126"/>
        <v>0</v>
      </c>
      <c r="BJ65" s="31">
        <f t="shared" si="127"/>
        <v>0</v>
      </c>
      <c r="BK65" s="31">
        <f t="shared" si="128"/>
        <v>0</v>
      </c>
      <c r="BL65" s="31">
        <f t="shared" si="129"/>
        <v>0</v>
      </c>
      <c r="BM65" s="31">
        <f t="shared" si="130"/>
        <v>0</v>
      </c>
      <c r="BN65" s="31">
        <f t="shared" si="131"/>
        <v>0</v>
      </c>
      <c r="BO65" s="31"/>
      <c r="BP65" s="31">
        <f t="shared" si="132"/>
        <v>0</v>
      </c>
      <c r="BQ65" s="31">
        <f t="shared" si="133"/>
        <v>0</v>
      </c>
      <c r="BR65" s="31">
        <f t="shared" si="134"/>
        <v>0</v>
      </c>
      <c r="BS65" s="31">
        <f t="shared" si="135"/>
        <v>0</v>
      </c>
      <c r="BT65" s="31">
        <f t="shared" si="136"/>
        <v>0</v>
      </c>
      <c r="BU65" s="31">
        <f t="shared" si="137"/>
        <v>0</v>
      </c>
      <c r="BV65" s="31"/>
      <c r="BW65" s="31">
        <f t="shared" si="138"/>
        <v>0</v>
      </c>
      <c r="BX65" s="31">
        <f t="shared" si="139"/>
        <v>0</v>
      </c>
      <c r="BY65" s="31">
        <f t="shared" si="140"/>
        <v>0</v>
      </c>
      <c r="BZ65" s="31">
        <f t="shared" si="141"/>
        <v>0</v>
      </c>
      <c r="CA65" s="31">
        <f t="shared" si="142"/>
        <v>0</v>
      </c>
      <c r="CB65" s="31">
        <f t="shared" si="143"/>
        <v>0</v>
      </c>
      <c r="CC65" s="31"/>
      <c r="CD65" s="31">
        <f t="shared" si="144"/>
        <v>0</v>
      </c>
      <c r="CE65" s="31">
        <f t="shared" si="145"/>
        <v>0</v>
      </c>
      <c r="CF65" s="31">
        <f t="shared" si="146"/>
        <v>0</v>
      </c>
      <c r="CG65" s="31">
        <f t="shared" si="147"/>
        <v>0</v>
      </c>
      <c r="CH65" s="31">
        <f t="shared" si="148"/>
        <v>0</v>
      </c>
      <c r="CI65" s="31">
        <f t="shared" si="149"/>
        <v>0</v>
      </c>
    </row>
    <row r="66" spans="1:87" x14ac:dyDescent="0.35">
      <c r="A66">
        <v>60</v>
      </c>
      <c r="B66">
        <f>modules!B66</f>
        <v>0</v>
      </c>
      <c r="C66">
        <f>modules!C66</f>
        <v>0</v>
      </c>
      <c r="E66" s="27">
        <f t="shared" si="78"/>
        <v>0</v>
      </c>
      <c r="F66" s="27">
        <f t="shared" si="79"/>
        <v>0</v>
      </c>
      <c r="G66" s="27">
        <f t="shared" si="80"/>
        <v>0</v>
      </c>
      <c r="H66" s="27">
        <f t="shared" si="81"/>
        <v>0</v>
      </c>
      <c r="I66" s="27">
        <f t="shared" si="82"/>
        <v>0</v>
      </c>
      <c r="J66" s="27">
        <f t="shared" si="83"/>
        <v>0</v>
      </c>
      <c r="L66" s="27">
        <f t="shared" si="84"/>
        <v>0</v>
      </c>
      <c r="M66" s="27">
        <f t="shared" si="85"/>
        <v>0</v>
      </c>
      <c r="N66" s="27">
        <f t="shared" si="86"/>
        <v>0</v>
      </c>
      <c r="O66" s="27">
        <f t="shared" si="87"/>
        <v>0</v>
      </c>
      <c r="P66" s="27">
        <f t="shared" si="88"/>
        <v>0</v>
      </c>
      <c r="Q66" s="27">
        <f t="shared" si="89"/>
        <v>0</v>
      </c>
      <c r="S66" s="27">
        <f t="shared" si="90"/>
        <v>0</v>
      </c>
      <c r="T66" s="27">
        <f t="shared" si="91"/>
        <v>0</v>
      </c>
      <c r="U66" s="27">
        <f t="shared" si="92"/>
        <v>0</v>
      </c>
      <c r="V66" s="27">
        <f t="shared" si="93"/>
        <v>0</v>
      </c>
      <c r="W66" s="27">
        <f t="shared" si="94"/>
        <v>0</v>
      </c>
      <c r="X66" s="27">
        <f t="shared" si="95"/>
        <v>0</v>
      </c>
      <c r="Z66" s="27">
        <f t="shared" si="96"/>
        <v>0</v>
      </c>
      <c r="AA66" s="27">
        <f t="shared" si="97"/>
        <v>0</v>
      </c>
      <c r="AB66" s="27">
        <f t="shared" si="98"/>
        <v>0</v>
      </c>
      <c r="AC66" s="27">
        <f t="shared" si="99"/>
        <v>0</v>
      </c>
      <c r="AD66" s="27">
        <f t="shared" si="100"/>
        <v>0</v>
      </c>
      <c r="AE66" s="27">
        <f t="shared" si="101"/>
        <v>0</v>
      </c>
      <c r="AG66" s="27">
        <f t="shared" si="102"/>
        <v>0</v>
      </c>
      <c r="AH66" s="27">
        <f t="shared" si="103"/>
        <v>0</v>
      </c>
      <c r="AI66" s="27">
        <f t="shared" si="104"/>
        <v>0</v>
      </c>
      <c r="AJ66" s="27">
        <f t="shared" si="105"/>
        <v>0</v>
      </c>
      <c r="AK66" s="27">
        <f t="shared" si="106"/>
        <v>0</v>
      </c>
      <c r="AL66" s="27">
        <f t="shared" si="107"/>
        <v>0</v>
      </c>
      <c r="AN66" s="27">
        <f t="shared" si="108"/>
        <v>0</v>
      </c>
      <c r="AO66" s="27">
        <f t="shared" si="109"/>
        <v>0</v>
      </c>
      <c r="AP66" s="27">
        <f t="shared" si="110"/>
        <v>0</v>
      </c>
      <c r="AQ66" s="27">
        <f t="shared" si="111"/>
        <v>0</v>
      </c>
      <c r="AR66" s="27">
        <f t="shared" si="112"/>
        <v>0</v>
      </c>
      <c r="AS66" s="27">
        <f t="shared" si="113"/>
        <v>0</v>
      </c>
      <c r="AT66" s="31"/>
      <c r="AU66" s="31">
        <f t="shared" si="114"/>
        <v>0</v>
      </c>
      <c r="AV66" s="31">
        <f t="shared" si="115"/>
        <v>0</v>
      </c>
      <c r="AW66" s="31">
        <f t="shared" si="116"/>
        <v>0</v>
      </c>
      <c r="AX66" s="31">
        <f t="shared" si="117"/>
        <v>0</v>
      </c>
      <c r="AY66" s="31">
        <f t="shared" si="118"/>
        <v>0</v>
      </c>
      <c r="AZ66" s="31">
        <f t="shared" si="119"/>
        <v>0</v>
      </c>
      <c r="BA66" s="31"/>
      <c r="BB66" s="31">
        <f t="shared" si="120"/>
        <v>0</v>
      </c>
      <c r="BC66" s="31">
        <f t="shared" si="121"/>
        <v>0</v>
      </c>
      <c r="BD66" s="31">
        <f t="shared" si="122"/>
        <v>0</v>
      </c>
      <c r="BE66" s="31">
        <f t="shared" si="123"/>
        <v>0</v>
      </c>
      <c r="BF66" s="31">
        <f t="shared" si="124"/>
        <v>0</v>
      </c>
      <c r="BG66" s="31">
        <f t="shared" si="125"/>
        <v>0</v>
      </c>
      <c r="BH66" s="31"/>
      <c r="BI66" s="31">
        <f t="shared" si="126"/>
        <v>0</v>
      </c>
      <c r="BJ66" s="31">
        <f t="shared" si="127"/>
        <v>0</v>
      </c>
      <c r="BK66" s="31">
        <f t="shared" si="128"/>
        <v>0</v>
      </c>
      <c r="BL66" s="31">
        <f t="shared" si="129"/>
        <v>0</v>
      </c>
      <c r="BM66" s="31">
        <f t="shared" si="130"/>
        <v>0</v>
      </c>
      <c r="BN66" s="31">
        <f t="shared" si="131"/>
        <v>0</v>
      </c>
      <c r="BO66" s="31"/>
      <c r="BP66" s="31">
        <f t="shared" si="132"/>
        <v>0</v>
      </c>
      <c r="BQ66" s="31">
        <f t="shared" si="133"/>
        <v>0</v>
      </c>
      <c r="BR66" s="31">
        <f t="shared" si="134"/>
        <v>0</v>
      </c>
      <c r="BS66" s="31">
        <f t="shared" si="135"/>
        <v>0</v>
      </c>
      <c r="BT66" s="31">
        <f t="shared" si="136"/>
        <v>0</v>
      </c>
      <c r="BU66" s="31">
        <f t="shared" si="137"/>
        <v>0</v>
      </c>
      <c r="BV66" s="31"/>
      <c r="BW66" s="31">
        <f t="shared" si="138"/>
        <v>0</v>
      </c>
      <c r="BX66" s="31">
        <f t="shared" si="139"/>
        <v>0</v>
      </c>
      <c r="BY66" s="31">
        <f t="shared" si="140"/>
        <v>0</v>
      </c>
      <c r="BZ66" s="31">
        <f t="shared" si="141"/>
        <v>0</v>
      </c>
      <c r="CA66" s="31">
        <f t="shared" si="142"/>
        <v>0</v>
      </c>
      <c r="CB66" s="31">
        <f t="shared" si="143"/>
        <v>0</v>
      </c>
      <c r="CC66" s="31"/>
      <c r="CD66" s="31">
        <f t="shared" si="144"/>
        <v>0</v>
      </c>
      <c r="CE66" s="31">
        <f t="shared" si="145"/>
        <v>0</v>
      </c>
      <c r="CF66" s="31">
        <f t="shared" si="146"/>
        <v>0</v>
      </c>
      <c r="CG66" s="31">
        <f t="shared" si="147"/>
        <v>0</v>
      </c>
      <c r="CH66" s="31">
        <f t="shared" si="148"/>
        <v>0</v>
      </c>
      <c r="CI66" s="31">
        <f t="shared" si="149"/>
        <v>0</v>
      </c>
    </row>
    <row r="67" spans="1:87" x14ac:dyDescent="0.35">
      <c r="A67">
        <v>61</v>
      </c>
      <c r="B67">
        <f>modules!B67</f>
        <v>0</v>
      </c>
      <c r="C67">
        <f>modules!C67</f>
        <v>0</v>
      </c>
      <c r="E67" s="27">
        <f t="shared" si="78"/>
        <v>0</v>
      </c>
      <c r="F67" s="27">
        <f t="shared" si="79"/>
        <v>0</v>
      </c>
      <c r="G67" s="27">
        <f t="shared" si="80"/>
        <v>0</v>
      </c>
      <c r="H67" s="27">
        <f t="shared" si="81"/>
        <v>0</v>
      </c>
      <c r="I67" s="27">
        <f t="shared" si="82"/>
        <v>0</v>
      </c>
      <c r="J67" s="27">
        <f t="shared" si="83"/>
        <v>0</v>
      </c>
      <c r="L67" s="27">
        <f t="shared" si="84"/>
        <v>0</v>
      </c>
      <c r="M67" s="27">
        <f t="shared" si="85"/>
        <v>0</v>
      </c>
      <c r="N67" s="27">
        <f t="shared" si="86"/>
        <v>0</v>
      </c>
      <c r="O67" s="27">
        <f t="shared" si="87"/>
        <v>0</v>
      </c>
      <c r="P67" s="27">
        <f t="shared" si="88"/>
        <v>0</v>
      </c>
      <c r="Q67" s="27">
        <f t="shared" si="89"/>
        <v>0</v>
      </c>
      <c r="S67" s="27">
        <f t="shared" si="90"/>
        <v>0</v>
      </c>
      <c r="T67" s="27">
        <f t="shared" si="91"/>
        <v>0</v>
      </c>
      <c r="U67" s="27">
        <f t="shared" si="92"/>
        <v>0</v>
      </c>
      <c r="V67" s="27">
        <f t="shared" si="93"/>
        <v>0</v>
      </c>
      <c r="W67" s="27">
        <f t="shared" si="94"/>
        <v>0</v>
      </c>
      <c r="X67" s="27">
        <f t="shared" si="95"/>
        <v>0</v>
      </c>
      <c r="Z67" s="27">
        <f t="shared" si="96"/>
        <v>0</v>
      </c>
      <c r="AA67" s="27">
        <f t="shared" si="97"/>
        <v>0</v>
      </c>
      <c r="AB67" s="27">
        <f t="shared" si="98"/>
        <v>0</v>
      </c>
      <c r="AC67" s="27">
        <f t="shared" si="99"/>
        <v>0</v>
      </c>
      <c r="AD67" s="27">
        <f t="shared" si="100"/>
        <v>0</v>
      </c>
      <c r="AE67" s="27">
        <f t="shared" si="101"/>
        <v>0</v>
      </c>
      <c r="AG67" s="27">
        <f t="shared" si="102"/>
        <v>0</v>
      </c>
      <c r="AH67" s="27">
        <f t="shared" si="103"/>
        <v>0</v>
      </c>
      <c r="AI67" s="27">
        <f t="shared" si="104"/>
        <v>0</v>
      </c>
      <c r="AJ67" s="27">
        <f t="shared" si="105"/>
        <v>0</v>
      </c>
      <c r="AK67" s="27">
        <f t="shared" si="106"/>
        <v>0</v>
      </c>
      <c r="AL67" s="27">
        <f t="shared" si="107"/>
        <v>0</v>
      </c>
      <c r="AN67" s="27">
        <f t="shared" si="108"/>
        <v>0</v>
      </c>
      <c r="AO67" s="27">
        <f t="shared" si="109"/>
        <v>0</v>
      </c>
      <c r="AP67" s="27">
        <f t="shared" si="110"/>
        <v>0</v>
      </c>
      <c r="AQ67" s="27">
        <f t="shared" si="111"/>
        <v>0</v>
      </c>
      <c r="AR67" s="27">
        <f t="shared" si="112"/>
        <v>0</v>
      </c>
      <c r="AS67" s="27">
        <f t="shared" si="113"/>
        <v>0</v>
      </c>
      <c r="AT67" s="31"/>
      <c r="AU67" s="31">
        <f t="shared" si="114"/>
        <v>0</v>
      </c>
      <c r="AV67" s="31">
        <f t="shared" si="115"/>
        <v>0</v>
      </c>
      <c r="AW67" s="31">
        <f t="shared" si="116"/>
        <v>0</v>
      </c>
      <c r="AX67" s="31">
        <f t="shared" si="117"/>
        <v>0</v>
      </c>
      <c r="AY67" s="31">
        <f t="shared" si="118"/>
        <v>0</v>
      </c>
      <c r="AZ67" s="31">
        <f t="shared" si="119"/>
        <v>0</v>
      </c>
      <c r="BA67" s="31"/>
      <c r="BB67" s="31">
        <f t="shared" si="120"/>
        <v>0</v>
      </c>
      <c r="BC67" s="31">
        <f t="shared" si="121"/>
        <v>0</v>
      </c>
      <c r="BD67" s="31">
        <f t="shared" si="122"/>
        <v>0</v>
      </c>
      <c r="BE67" s="31">
        <f t="shared" si="123"/>
        <v>0</v>
      </c>
      <c r="BF67" s="31">
        <f t="shared" si="124"/>
        <v>0</v>
      </c>
      <c r="BG67" s="31">
        <f t="shared" si="125"/>
        <v>0</v>
      </c>
      <c r="BH67" s="31"/>
      <c r="BI67" s="31">
        <f t="shared" si="126"/>
        <v>0</v>
      </c>
      <c r="BJ67" s="31">
        <f t="shared" si="127"/>
        <v>0</v>
      </c>
      <c r="BK67" s="31">
        <f t="shared" si="128"/>
        <v>0</v>
      </c>
      <c r="BL67" s="31">
        <f t="shared" si="129"/>
        <v>0</v>
      </c>
      <c r="BM67" s="31">
        <f t="shared" si="130"/>
        <v>0</v>
      </c>
      <c r="BN67" s="31">
        <f t="shared" si="131"/>
        <v>0</v>
      </c>
      <c r="BO67" s="31"/>
      <c r="BP67" s="31">
        <f t="shared" si="132"/>
        <v>0</v>
      </c>
      <c r="BQ67" s="31">
        <f t="shared" si="133"/>
        <v>0</v>
      </c>
      <c r="BR67" s="31">
        <f t="shared" si="134"/>
        <v>0</v>
      </c>
      <c r="BS67" s="31">
        <f t="shared" si="135"/>
        <v>0</v>
      </c>
      <c r="BT67" s="31">
        <f t="shared" si="136"/>
        <v>0</v>
      </c>
      <c r="BU67" s="31">
        <f t="shared" si="137"/>
        <v>0</v>
      </c>
      <c r="BV67" s="31"/>
      <c r="BW67" s="31">
        <f t="shared" si="138"/>
        <v>0</v>
      </c>
      <c r="BX67" s="31">
        <f t="shared" si="139"/>
        <v>0</v>
      </c>
      <c r="BY67" s="31">
        <f t="shared" si="140"/>
        <v>0</v>
      </c>
      <c r="BZ67" s="31">
        <f t="shared" si="141"/>
        <v>0</v>
      </c>
      <c r="CA67" s="31">
        <f t="shared" si="142"/>
        <v>0</v>
      </c>
      <c r="CB67" s="31">
        <f t="shared" si="143"/>
        <v>0</v>
      </c>
      <c r="CC67" s="31"/>
      <c r="CD67" s="31">
        <f t="shared" si="144"/>
        <v>0</v>
      </c>
      <c r="CE67" s="31">
        <f t="shared" si="145"/>
        <v>0</v>
      </c>
      <c r="CF67" s="31">
        <f t="shared" si="146"/>
        <v>0</v>
      </c>
      <c r="CG67" s="31">
        <f t="shared" si="147"/>
        <v>0</v>
      </c>
      <c r="CH67" s="31">
        <f t="shared" si="148"/>
        <v>0</v>
      </c>
      <c r="CI67" s="31">
        <f t="shared" si="149"/>
        <v>0</v>
      </c>
    </row>
    <row r="68" spans="1:87" x14ac:dyDescent="0.35">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row>
    <row r="69" spans="1:87" x14ac:dyDescent="0.35">
      <c r="C69" s="137" t="s">
        <v>514</v>
      </c>
      <c r="D69" s="27">
        <f>SUM(D8:D67)</f>
        <v>0</v>
      </c>
      <c r="E69" s="27">
        <f t="shared" ref="E69:BP69" si="150">SUM(E8:E67)</f>
        <v>0</v>
      </c>
      <c r="F69" s="27">
        <f t="shared" si="150"/>
        <v>0</v>
      </c>
      <c r="G69" s="27">
        <f t="shared" si="150"/>
        <v>0</v>
      </c>
      <c r="H69" s="27">
        <f t="shared" si="150"/>
        <v>0</v>
      </c>
      <c r="I69" s="27">
        <f t="shared" si="150"/>
        <v>0</v>
      </c>
      <c r="J69" s="27">
        <f t="shared" si="150"/>
        <v>0</v>
      </c>
      <c r="K69" s="27">
        <f t="shared" si="150"/>
        <v>0</v>
      </c>
      <c r="L69" s="27">
        <f t="shared" si="150"/>
        <v>0</v>
      </c>
      <c r="M69" s="27">
        <f t="shared" si="150"/>
        <v>0</v>
      </c>
      <c r="N69" s="27">
        <f t="shared" si="150"/>
        <v>0</v>
      </c>
      <c r="O69" s="27">
        <f t="shared" si="150"/>
        <v>0</v>
      </c>
      <c r="P69" s="27">
        <f t="shared" si="150"/>
        <v>0</v>
      </c>
      <c r="Q69" s="27">
        <f t="shared" si="150"/>
        <v>0</v>
      </c>
      <c r="R69" s="27">
        <f t="shared" si="150"/>
        <v>0</v>
      </c>
      <c r="S69" s="27">
        <f t="shared" si="150"/>
        <v>0</v>
      </c>
      <c r="T69" s="27">
        <f t="shared" si="150"/>
        <v>0</v>
      </c>
      <c r="U69" s="27">
        <f t="shared" si="150"/>
        <v>0</v>
      </c>
      <c r="V69" s="27">
        <f t="shared" si="150"/>
        <v>0</v>
      </c>
      <c r="W69" s="27">
        <f t="shared" si="150"/>
        <v>0</v>
      </c>
      <c r="X69" s="27">
        <f t="shared" si="150"/>
        <v>0</v>
      </c>
      <c r="Y69" s="27">
        <f t="shared" si="150"/>
        <v>0</v>
      </c>
      <c r="Z69" s="27">
        <f t="shared" si="150"/>
        <v>0</v>
      </c>
      <c r="AA69" s="27">
        <f t="shared" si="150"/>
        <v>0</v>
      </c>
      <c r="AB69" s="27">
        <f t="shared" si="150"/>
        <v>0</v>
      </c>
      <c r="AC69" s="27">
        <f t="shared" si="150"/>
        <v>0</v>
      </c>
      <c r="AD69" s="27">
        <f t="shared" si="150"/>
        <v>0</v>
      </c>
      <c r="AE69" s="27">
        <f t="shared" si="150"/>
        <v>0</v>
      </c>
      <c r="AF69" s="27">
        <f t="shared" si="150"/>
        <v>0</v>
      </c>
      <c r="AG69" s="27">
        <f t="shared" si="150"/>
        <v>0</v>
      </c>
      <c r="AH69" s="27">
        <f t="shared" si="150"/>
        <v>0</v>
      </c>
      <c r="AI69" s="27">
        <f t="shared" si="150"/>
        <v>0</v>
      </c>
      <c r="AJ69" s="27">
        <f t="shared" si="150"/>
        <v>0</v>
      </c>
      <c r="AK69" s="27">
        <f t="shared" si="150"/>
        <v>0</v>
      </c>
      <c r="AL69" s="27">
        <f t="shared" si="150"/>
        <v>0</v>
      </c>
      <c r="AM69" s="27">
        <f t="shared" si="150"/>
        <v>0</v>
      </c>
      <c r="AN69" s="27">
        <f t="shared" si="150"/>
        <v>0</v>
      </c>
      <c r="AO69" s="27">
        <f t="shared" si="150"/>
        <v>0</v>
      </c>
      <c r="AP69" s="27">
        <f t="shared" si="150"/>
        <v>0</v>
      </c>
      <c r="AQ69" s="27">
        <f t="shared" si="150"/>
        <v>0</v>
      </c>
      <c r="AR69" s="27">
        <f t="shared" si="150"/>
        <v>0</v>
      </c>
      <c r="AS69" s="27">
        <f t="shared" si="150"/>
        <v>0</v>
      </c>
      <c r="AT69" s="31">
        <f t="shared" si="150"/>
        <v>0</v>
      </c>
      <c r="AU69" s="31">
        <f t="shared" si="150"/>
        <v>0</v>
      </c>
      <c r="AV69" s="31">
        <f t="shared" si="150"/>
        <v>0</v>
      </c>
      <c r="AW69" s="31">
        <f t="shared" si="150"/>
        <v>0</v>
      </c>
      <c r="AX69" s="31">
        <f t="shared" si="150"/>
        <v>0</v>
      </c>
      <c r="AY69" s="31">
        <f t="shared" si="150"/>
        <v>0</v>
      </c>
      <c r="AZ69" s="31">
        <f t="shared" si="150"/>
        <v>0</v>
      </c>
      <c r="BA69" s="31">
        <f t="shared" si="150"/>
        <v>0</v>
      </c>
      <c r="BB69" s="31">
        <f t="shared" si="150"/>
        <v>0</v>
      </c>
      <c r="BC69" s="31">
        <f t="shared" si="150"/>
        <v>0</v>
      </c>
      <c r="BD69" s="31">
        <f t="shared" si="150"/>
        <v>0</v>
      </c>
      <c r="BE69" s="31">
        <f t="shared" si="150"/>
        <v>0</v>
      </c>
      <c r="BF69" s="31">
        <f t="shared" si="150"/>
        <v>0</v>
      </c>
      <c r="BG69" s="31">
        <f t="shared" si="150"/>
        <v>0</v>
      </c>
      <c r="BH69" s="31">
        <f t="shared" si="150"/>
        <v>0</v>
      </c>
      <c r="BI69" s="31">
        <f t="shared" si="150"/>
        <v>0</v>
      </c>
      <c r="BJ69" s="31">
        <f t="shared" si="150"/>
        <v>0</v>
      </c>
      <c r="BK69" s="31">
        <f t="shared" si="150"/>
        <v>0</v>
      </c>
      <c r="BL69" s="31">
        <f t="shared" si="150"/>
        <v>0</v>
      </c>
      <c r="BM69" s="31">
        <f t="shared" si="150"/>
        <v>0</v>
      </c>
      <c r="BN69" s="31">
        <f t="shared" si="150"/>
        <v>0</v>
      </c>
      <c r="BO69" s="31">
        <f t="shared" si="150"/>
        <v>0</v>
      </c>
      <c r="BP69" s="31">
        <f t="shared" si="150"/>
        <v>0</v>
      </c>
      <c r="BQ69" s="31">
        <f t="shared" ref="BQ69:CI69" si="151">SUM(BQ8:BQ67)</f>
        <v>0</v>
      </c>
      <c r="BR69" s="31">
        <f t="shared" si="151"/>
        <v>0</v>
      </c>
      <c r="BS69" s="31">
        <f t="shared" si="151"/>
        <v>0</v>
      </c>
      <c r="BT69" s="31">
        <f t="shared" si="151"/>
        <v>0</v>
      </c>
      <c r="BU69" s="31">
        <f t="shared" si="151"/>
        <v>0</v>
      </c>
      <c r="BV69" s="31">
        <f t="shared" si="151"/>
        <v>0</v>
      </c>
      <c r="BW69" s="31">
        <f t="shared" si="151"/>
        <v>0</v>
      </c>
      <c r="BX69" s="31">
        <f t="shared" si="151"/>
        <v>0</v>
      </c>
      <c r="BY69" s="31">
        <f t="shared" si="151"/>
        <v>0</v>
      </c>
      <c r="BZ69" s="31">
        <f t="shared" si="151"/>
        <v>0</v>
      </c>
      <c r="CA69" s="31">
        <f t="shared" si="151"/>
        <v>0</v>
      </c>
      <c r="CB69" s="31">
        <f t="shared" si="151"/>
        <v>0</v>
      </c>
      <c r="CC69" s="31">
        <f t="shared" si="151"/>
        <v>0</v>
      </c>
      <c r="CD69" s="31">
        <f t="shared" si="151"/>
        <v>0</v>
      </c>
      <c r="CE69" s="31">
        <f t="shared" si="151"/>
        <v>0</v>
      </c>
      <c r="CF69" s="31">
        <f t="shared" si="151"/>
        <v>0</v>
      </c>
      <c r="CG69" s="31">
        <f t="shared" si="151"/>
        <v>0</v>
      </c>
      <c r="CH69" s="31">
        <f t="shared" si="151"/>
        <v>0</v>
      </c>
      <c r="CI69" s="31">
        <f t="shared" si="151"/>
        <v>0</v>
      </c>
    </row>
    <row r="70" spans="1:87" x14ac:dyDescent="0.35">
      <c r="C70" t="s">
        <v>484</v>
      </c>
      <c r="D70" s="27">
        <f>D69/1650</f>
        <v>0</v>
      </c>
      <c r="E70" s="27">
        <f t="shared" ref="E70:AS70" si="152">E69/1650</f>
        <v>0</v>
      </c>
      <c r="F70" s="27">
        <f t="shared" si="152"/>
        <v>0</v>
      </c>
      <c r="G70" s="27">
        <f t="shared" si="152"/>
        <v>0</v>
      </c>
      <c r="H70" s="27">
        <f t="shared" si="152"/>
        <v>0</v>
      </c>
      <c r="I70" s="27">
        <f t="shared" si="152"/>
        <v>0</v>
      </c>
      <c r="J70" s="27">
        <f t="shared" si="152"/>
        <v>0</v>
      </c>
      <c r="K70" s="27">
        <f t="shared" si="152"/>
        <v>0</v>
      </c>
      <c r="L70" s="27">
        <f t="shared" si="152"/>
        <v>0</v>
      </c>
      <c r="M70" s="27">
        <f t="shared" si="152"/>
        <v>0</v>
      </c>
      <c r="N70" s="27">
        <f t="shared" si="152"/>
        <v>0</v>
      </c>
      <c r="O70" s="27">
        <f t="shared" si="152"/>
        <v>0</v>
      </c>
      <c r="P70" s="27">
        <f t="shared" si="152"/>
        <v>0</v>
      </c>
      <c r="Q70" s="27">
        <f t="shared" si="152"/>
        <v>0</v>
      </c>
      <c r="R70" s="27">
        <f t="shared" si="152"/>
        <v>0</v>
      </c>
      <c r="S70" s="27">
        <f t="shared" si="152"/>
        <v>0</v>
      </c>
      <c r="T70" s="27">
        <f t="shared" si="152"/>
        <v>0</v>
      </c>
      <c r="U70" s="27">
        <f t="shared" si="152"/>
        <v>0</v>
      </c>
      <c r="V70" s="27">
        <f t="shared" si="152"/>
        <v>0</v>
      </c>
      <c r="W70" s="27">
        <f t="shared" si="152"/>
        <v>0</v>
      </c>
      <c r="X70" s="27">
        <f t="shared" si="152"/>
        <v>0</v>
      </c>
      <c r="Y70" s="27">
        <f t="shared" si="152"/>
        <v>0</v>
      </c>
      <c r="Z70" s="27">
        <f t="shared" si="152"/>
        <v>0</v>
      </c>
      <c r="AA70" s="27">
        <f t="shared" si="152"/>
        <v>0</v>
      </c>
      <c r="AB70" s="27">
        <f t="shared" si="152"/>
        <v>0</v>
      </c>
      <c r="AC70" s="27">
        <f t="shared" si="152"/>
        <v>0</v>
      </c>
      <c r="AD70" s="27">
        <f t="shared" si="152"/>
        <v>0</v>
      </c>
      <c r="AE70" s="27">
        <f t="shared" si="152"/>
        <v>0</v>
      </c>
      <c r="AF70" s="27">
        <f t="shared" si="152"/>
        <v>0</v>
      </c>
      <c r="AG70" s="27">
        <f t="shared" si="152"/>
        <v>0</v>
      </c>
      <c r="AH70" s="27">
        <f t="shared" si="152"/>
        <v>0</v>
      </c>
      <c r="AI70" s="27">
        <f t="shared" si="152"/>
        <v>0</v>
      </c>
      <c r="AJ70" s="27">
        <f t="shared" si="152"/>
        <v>0</v>
      </c>
      <c r="AK70" s="27">
        <f t="shared" si="152"/>
        <v>0</v>
      </c>
      <c r="AL70" s="27">
        <f t="shared" si="152"/>
        <v>0</v>
      </c>
      <c r="AM70" s="27">
        <f t="shared" si="152"/>
        <v>0</v>
      </c>
      <c r="AN70" s="27">
        <f t="shared" si="152"/>
        <v>0</v>
      </c>
      <c r="AO70" s="27">
        <f t="shared" si="152"/>
        <v>0</v>
      </c>
      <c r="AP70" s="27">
        <f t="shared" si="152"/>
        <v>0</v>
      </c>
      <c r="AQ70" s="27">
        <f t="shared" si="152"/>
        <v>0</v>
      </c>
      <c r="AR70" s="27">
        <f t="shared" si="152"/>
        <v>0</v>
      </c>
      <c r="AS70" s="27">
        <f t="shared" si="152"/>
        <v>0</v>
      </c>
    </row>
    <row r="72" spans="1:87" x14ac:dyDescent="0.35">
      <c r="C72" s="137" t="s">
        <v>512</v>
      </c>
      <c r="D72" s="27">
        <f>D70+K70+R70+Y70+AF70+AM70</f>
        <v>0</v>
      </c>
      <c r="E72" s="27">
        <f t="shared" ref="E72:J72" si="153">E70+L70+S70+Z70+AG70+AN70</f>
        <v>0</v>
      </c>
      <c r="F72" s="27">
        <f t="shared" si="153"/>
        <v>0</v>
      </c>
      <c r="G72" s="27">
        <f t="shared" si="153"/>
        <v>0</v>
      </c>
      <c r="H72" s="27">
        <f t="shared" si="153"/>
        <v>0</v>
      </c>
      <c r="I72" s="27">
        <f t="shared" si="153"/>
        <v>0</v>
      </c>
      <c r="J72" s="27">
        <f t="shared" si="153"/>
        <v>0</v>
      </c>
    </row>
    <row r="74" spans="1:87" x14ac:dyDescent="0.35">
      <c r="C74" s="137" t="s">
        <v>515</v>
      </c>
      <c r="D74" s="27">
        <f>IFERROR(IF(VLOOKUP('selections(hide)'!$A$4,'selections(hide)'!$D$18:$P$30,7,FALSE)="PGT",HLOOKUP(prog_header!$C$6,cost_rates!$N$3:$T$5,3,FALSE)*D69,IF(VLOOKUP('selections(hide)'!$A$4,'selections(hide)'!$D$18:$P$30,7,FALSE)="UG",HLOOKUP(prog_header!$C$6,cost_rates!$V$3:$AB$5,3,FALSE)*D69,0)),0)</f>
        <v>0</v>
      </c>
      <c r="E74" s="27">
        <f>IFERROR(IF(VLOOKUP('selections(hide)'!$A$4,'selections(hide)'!$D$18:$P$30,7,FALSE)="PGT",HLOOKUP(prog_header!$C$6,cost_rates!$N$3:$T$5,3,FALSE)*E69,IF(VLOOKUP('selections(hide)'!$A$4,'selections(hide)'!$D$18:$P$30,7,FALSE)="UG",HLOOKUP(prog_header!$C$6,cost_rates!$V$3:$AB$5,3,FALSE)*E69,0)),0)</f>
        <v>0</v>
      </c>
      <c r="F74" s="27">
        <f>IFERROR(IF(VLOOKUP('selections(hide)'!$A$4,'selections(hide)'!$D$18:$P$30,7,FALSE)="PGT",HLOOKUP(prog_header!$C$6,cost_rates!$N$3:$T$5,3,FALSE)*F69,IF(VLOOKUP('selections(hide)'!$A$4,'selections(hide)'!$D$18:$P$30,7,FALSE)="UG",HLOOKUP(prog_header!$C$6,cost_rates!$V$3:$AB$5,3,FALSE)*F69,0)),0)</f>
        <v>0</v>
      </c>
      <c r="G74" s="27">
        <f>IFERROR(IF(VLOOKUP('selections(hide)'!$A$4,'selections(hide)'!$D$18:$P$30,7,FALSE)="PGT",HLOOKUP(prog_header!$C$6,cost_rates!$N$3:$T$5,3,FALSE)*G69,IF(VLOOKUP('selections(hide)'!$A$4,'selections(hide)'!$D$18:$P$30,7,FALSE)="UG",HLOOKUP(prog_header!$C$6,cost_rates!$V$3:$AB$5,3,FALSE)*G69,0)),0)</f>
        <v>0</v>
      </c>
      <c r="H74" s="27">
        <f>IFERROR(IF(VLOOKUP('selections(hide)'!$A$4,'selections(hide)'!$D$18:$P$30,7,FALSE)="PGT",HLOOKUP(prog_header!$C$6,cost_rates!$N$3:$T$5,3,FALSE)*H69,IF(VLOOKUP('selections(hide)'!$A$4,'selections(hide)'!$D$18:$P$30,7,FALSE)="UG",HLOOKUP(prog_header!$C$6,cost_rates!$V$3:$AB$5,3,FALSE)*H69,0)),0)</f>
        <v>0</v>
      </c>
      <c r="I74" s="27">
        <f>IFERROR(IF(VLOOKUP('selections(hide)'!$A$4,'selections(hide)'!$D$18:$P$30,7,FALSE)="PGT",HLOOKUP(prog_header!$C$6,cost_rates!$N$3:$T$5,3,FALSE)*I69,IF(VLOOKUP('selections(hide)'!$A$4,'selections(hide)'!$D$18:$P$30,7,FALSE)="UG",HLOOKUP(prog_header!$C$6,cost_rates!$V$3:$AB$5,3,FALSE)*I69,0)),0)</f>
        <v>0</v>
      </c>
      <c r="J74" s="27">
        <f>IFERROR(IF(VLOOKUP('selections(hide)'!$A$4,'selections(hide)'!$D$18:$P$30,7,FALSE)="PGT",HLOOKUP(prog_header!$C$6,cost_rates!$N$3:$T$5,3,FALSE)*J69,IF(VLOOKUP('selections(hide)'!$A$4,'selections(hide)'!$D$18:$P$30,7,FALSE)="UG",HLOOKUP(prog_header!$C$6,cost_rates!$V$3:$AB$5,3,FALSE)*J69,0)),0)</f>
        <v>0</v>
      </c>
      <c r="K74" s="27">
        <f>IFERROR(IF(VLOOKUP('selections(hide)'!$A$4,'selections(hide)'!$D$18:$P$30,7,FALSE)="PGT",HLOOKUP(prog_header!$C$6,cost_rates!$N$3:$T$5,3,FALSE)*K69,IF(VLOOKUP('selections(hide)'!$A$4,'selections(hide)'!$D$18:$P$30,7,FALSE)="UG",HLOOKUP(prog_header!$C$6,cost_rates!$V$3:$AB$5,3,FALSE)*K69,0)),0)</f>
        <v>0</v>
      </c>
      <c r="L74" s="27">
        <f>IFERROR(IF(VLOOKUP('selections(hide)'!$A$4,'selections(hide)'!$D$18:$P$30,7,FALSE)="PGT",HLOOKUP(prog_header!$C$6,cost_rates!$N$3:$T$5,3,FALSE)*L69,IF(VLOOKUP('selections(hide)'!$A$4,'selections(hide)'!$D$18:$P$30,7,FALSE)="UG",HLOOKUP(prog_header!$C$6,cost_rates!$V$3:$AB$5,3,FALSE)*L69,0)),0)</f>
        <v>0</v>
      </c>
      <c r="M74" s="27">
        <f>IFERROR(IF(VLOOKUP('selections(hide)'!$A$4,'selections(hide)'!$D$18:$P$30,7,FALSE)="PGT",HLOOKUP(prog_header!$C$6,cost_rates!$N$3:$T$5,3,FALSE)*M69,IF(VLOOKUP('selections(hide)'!$A$4,'selections(hide)'!$D$18:$P$30,7,FALSE)="UG",HLOOKUP(prog_header!$C$6,cost_rates!$V$3:$AB$5,3,FALSE)*M69,0)),0)</f>
        <v>0</v>
      </c>
      <c r="N74" s="27">
        <f>IFERROR(IF(VLOOKUP('selections(hide)'!$A$4,'selections(hide)'!$D$18:$P$30,7,FALSE)="PGT",HLOOKUP(prog_header!$C$6,cost_rates!$N$3:$T$5,3,FALSE)*N69,IF(VLOOKUP('selections(hide)'!$A$4,'selections(hide)'!$D$18:$P$30,7,FALSE)="UG",HLOOKUP(prog_header!$C$6,cost_rates!$V$3:$AB$5,3,FALSE)*N69,0)),0)</f>
        <v>0</v>
      </c>
      <c r="O74" s="27">
        <f>IFERROR(IF(VLOOKUP('selections(hide)'!$A$4,'selections(hide)'!$D$18:$P$30,7,FALSE)="PGT",HLOOKUP(prog_header!$C$6,cost_rates!$N$3:$T$5,3,FALSE)*O69,IF(VLOOKUP('selections(hide)'!$A$4,'selections(hide)'!$D$18:$P$30,7,FALSE)="UG",HLOOKUP(prog_header!$C$6,cost_rates!$V$3:$AB$5,3,FALSE)*O69,0)),0)</f>
        <v>0</v>
      </c>
      <c r="P74" s="27">
        <f>IFERROR(IF(VLOOKUP('selections(hide)'!$A$4,'selections(hide)'!$D$18:$P$30,7,FALSE)="PGT",HLOOKUP(prog_header!$C$6,cost_rates!$N$3:$T$5,3,FALSE)*P69,IF(VLOOKUP('selections(hide)'!$A$4,'selections(hide)'!$D$18:$P$30,7,FALSE)="UG",HLOOKUP(prog_header!$C$6,cost_rates!$V$3:$AB$5,3,FALSE)*P69,0)),0)</f>
        <v>0</v>
      </c>
      <c r="Q74" s="27">
        <f>IFERROR(IF(VLOOKUP('selections(hide)'!$A$4,'selections(hide)'!$D$18:$P$30,7,FALSE)="PGT",HLOOKUP(prog_header!$C$6,cost_rates!$N$3:$T$5,3,FALSE)*Q69,IF(VLOOKUP('selections(hide)'!$A$4,'selections(hide)'!$D$18:$P$30,7,FALSE)="UG",HLOOKUP(prog_header!$C$6,cost_rates!$V$3:$AB$5,3,FALSE)*Q69,0)),0)</f>
        <v>0</v>
      </c>
      <c r="R74" s="27">
        <f>IFERROR(IF(VLOOKUP('selections(hide)'!$A$4,'selections(hide)'!$D$18:$P$30,7,FALSE)="PGT",HLOOKUP(prog_header!$C$6,cost_rates!$N$3:$T$5,3,FALSE)*R69,IF(VLOOKUP('selections(hide)'!$A$4,'selections(hide)'!$D$18:$P$30,7,FALSE)="UG",HLOOKUP(prog_header!$C$6,cost_rates!$V$3:$AB$5,3,FALSE)*R69,0)),0)</f>
        <v>0</v>
      </c>
      <c r="S74" s="27">
        <f>IFERROR(IF(VLOOKUP('selections(hide)'!$A$4,'selections(hide)'!$D$18:$P$30,7,FALSE)="PGT",HLOOKUP(prog_header!$C$6,cost_rates!$N$3:$T$5,3,FALSE)*S69,IF(VLOOKUP('selections(hide)'!$A$4,'selections(hide)'!$D$18:$P$30,7,FALSE)="UG",HLOOKUP(prog_header!$C$6,cost_rates!$V$3:$AB$5,3,FALSE)*S69,0)),0)</f>
        <v>0</v>
      </c>
      <c r="T74" s="27">
        <f>IFERROR(IF(VLOOKUP('selections(hide)'!$A$4,'selections(hide)'!$D$18:$P$30,7,FALSE)="PGT",HLOOKUP(prog_header!$C$6,cost_rates!$N$3:$T$5,3,FALSE)*T69,IF(VLOOKUP('selections(hide)'!$A$4,'selections(hide)'!$D$18:$P$30,7,FALSE)="UG",HLOOKUP(prog_header!$C$6,cost_rates!$V$3:$AB$5,3,FALSE)*T69,0)),0)</f>
        <v>0</v>
      </c>
      <c r="U74" s="27">
        <f>IFERROR(IF(VLOOKUP('selections(hide)'!$A$4,'selections(hide)'!$D$18:$P$30,7,FALSE)="PGT",HLOOKUP(prog_header!$C$6,cost_rates!$N$3:$T$5,3,FALSE)*U69,IF(VLOOKUP('selections(hide)'!$A$4,'selections(hide)'!$D$18:$P$30,7,FALSE)="UG",HLOOKUP(prog_header!$C$6,cost_rates!$V$3:$AB$5,3,FALSE)*U69,0)),0)</f>
        <v>0</v>
      </c>
      <c r="V74" s="27">
        <f>IFERROR(IF(VLOOKUP('selections(hide)'!$A$4,'selections(hide)'!$D$18:$P$30,7,FALSE)="PGT",HLOOKUP(prog_header!$C$6,cost_rates!$N$3:$T$5,3,FALSE)*V69,IF(VLOOKUP('selections(hide)'!$A$4,'selections(hide)'!$D$18:$P$30,7,FALSE)="UG",HLOOKUP(prog_header!$C$6,cost_rates!$V$3:$AB$5,3,FALSE)*V69,0)),0)</f>
        <v>0</v>
      </c>
      <c r="W74" s="27">
        <f>IFERROR(IF(VLOOKUP('selections(hide)'!$A$4,'selections(hide)'!$D$18:$P$30,7,FALSE)="PGT",HLOOKUP(prog_header!$C$6,cost_rates!$N$3:$T$5,3,FALSE)*W69,IF(VLOOKUP('selections(hide)'!$A$4,'selections(hide)'!$D$18:$P$30,7,FALSE)="UG",HLOOKUP(prog_header!$C$6,cost_rates!$V$3:$AB$5,3,FALSE)*W69,0)),0)</f>
        <v>0</v>
      </c>
      <c r="X74" s="27">
        <f>IFERROR(IF(VLOOKUP('selections(hide)'!$A$4,'selections(hide)'!$D$18:$P$30,7,FALSE)="PGT",HLOOKUP(prog_header!$C$6,cost_rates!$N$3:$T$5,3,FALSE)*X69,IF(VLOOKUP('selections(hide)'!$A$4,'selections(hide)'!$D$18:$P$30,7,FALSE)="UG",HLOOKUP(prog_header!$C$6,cost_rates!$V$3:$AB$5,3,FALSE)*X69,0)),0)</f>
        <v>0</v>
      </c>
      <c r="Y74" s="27">
        <f>IFERROR(IF(VLOOKUP('selections(hide)'!$A$4,'selections(hide)'!$D$18:$P$30,7,FALSE)="PGT",HLOOKUP(prog_header!$C$6,cost_rates!$N$3:$T$5,3,FALSE)*Y69,IF(VLOOKUP('selections(hide)'!$A$4,'selections(hide)'!$D$18:$P$30,7,FALSE)="UG",HLOOKUP(prog_header!$C$6,cost_rates!$V$3:$AB$5,3,FALSE)*Y69,0)),0)</f>
        <v>0</v>
      </c>
      <c r="Z74" s="27">
        <f>IFERROR(IF(VLOOKUP('selections(hide)'!$A$4,'selections(hide)'!$D$18:$P$30,7,FALSE)="PGT",HLOOKUP(prog_header!$C$6,cost_rates!$N$3:$T$5,3,FALSE)*Z69,IF(VLOOKUP('selections(hide)'!$A$4,'selections(hide)'!$D$18:$P$30,7,FALSE)="UG",HLOOKUP(prog_header!$C$6,cost_rates!$V$3:$AB$5,3,FALSE)*Z69,0)),0)</f>
        <v>0</v>
      </c>
      <c r="AA74" s="27">
        <f>IFERROR(IF(VLOOKUP('selections(hide)'!$A$4,'selections(hide)'!$D$18:$P$30,7,FALSE)="PGT",HLOOKUP(prog_header!$C$6,cost_rates!$N$3:$T$5,3,FALSE)*AA69,IF(VLOOKUP('selections(hide)'!$A$4,'selections(hide)'!$D$18:$P$30,7,FALSE)="UG",HLOOKUP(prog_header!$C$6,cost_rates!$V$3:$AB$5,3,FALSE)*AA69,0)),0)</f>
        <v>0</v>
      </c>
      <c r="AB74" s="27">
        <f>IFERROR(IF(VLOOKUP('selections(hide)'!$A$4,'selections(hide)'!$D$18:$P$30,7,FALSE)="PGT",HLOOKUP(prog_header!$C$6,cost_rates!$N$3:$T$5,3,FALSE)*AB69,IF(VLOOKUP('selections(hide)'!$A$4,'selections(hide)'!$D$18:$P$30,7,FALSE)="UG",HLOOKUP(prog_header!$C$6,cost_rates!$V$3:$AB$5,3,FALSE)*AB69,0)),0)</f>
        <v>0</v>
      </c>
      <c r="AC74" s="27">
        <f>IFERROR(IF(VLOOKUP('selections(hide)'!$A$4,'selections(hide)'!$D$18:$P$30,7,FALSE)="PGT",HLOOKUP(prog_header!$C$6,cost_rates!$N$3:$T$5,3,FALSE)*AC69,IF(VLOOKUP('selections(hide)'!$A$4,'selections(hide)'!$D$18:$P$30,7,FALSE)="UG",HLOOKUP(prog_header!$C$6,cost_rates!$V$3:$AB$5,3,FALSE)*AC69,0)),0)</f>
        <v>0</v>
      </c>
      <c r="AD74" s="27">
        <f>IFERROR(IF(VLOOKUP('selections(hide)'!$A$4,'selections(hide)'!$D$18:$P$30,7,FALSE)="PGT",HLOOKUP(prog_header!$C$6,cost_rates!$N$3:$T$5,3,FALSE)*AD69,IF(VLOOKUP('selections(hide)'!$A$4,'selections(hide)'!$D$18:$P$30,7,FALSE)="UG",HLOOKUP(prog_header!$C$6,cost_rates!$V$3:$AB$5,3,FALSE)*AD69,0)),0)</f>
        <v>0</v>
      </c>
      <c r="AE74" s="27">
        <f>IFERROR(IF(VLOOKUP('selections(hide)'!$A$4,'selections(hide)'!$D$18:$P$30,7,FALSE)="PGT",HLOOKUP(prog_header!$C$6,cost_rates!$N$3:$T$5,3,FALSE)*AE69,IF(VLOOKUP('selections(hide)'!$A$4,'selections(hide)'!$D$18:$P$30,7,FALSE)="UG",HLOOKUP(prog_header!$C$6,cost_rates!$V$3:$AB$5,3,FALSE)*AE69,0)),0)</f>
        <v>0</v>
      </c>
      <c r="AF74" s="27">
        <f>IFERROR(IF(VLOOKUP('selections(hide)'!$A$4,'selections(hide)'!$D$18:$P$30,7,FALSE)="PGT",HLOOKUP(prog_header!$C$6,cost_rates!$N$3:$T$5,3,FALSE)*AF69,IF(VLOOKUP('selections(hide)'!$A$4,'selections(hide)'!$D$18:$P$30,7,FALSE)="UG",HLOOKUP(prog_header!$C$6,cost_rates!$V$3:$AB$5,3,FALSE)*AF69,0)),0)</f>
        <v>0</v>
      </c>
      <c r="AG74" s="27">
        <f>IFERROR(IF(VLOOKUP('selections(hide)'!$A$4,'selections(hide)'!$D$18:$P$30,7,FALSE)="PGT",HLOOKUP(prog_header!$C$6,cost_rates!$N$3:$T$5,3,FALSE)*AG69,IF(VLOOKUP('selections(hide)'!$A$4,'selections(hide)'!$D$18:$P$30,7,FALSE)="UG",HLOOKUP(prog_header!$C$6,cost_rates!$V$3:$AB$5,3,FALSE)*AG69,0)),0)</f>
        <v>0</v>
      </c>
      <c r="AH74" s="27">
        <f>IFERROR(IF(VLOOKUP('selections(hide)'!$A$4,'selections(hide)'!$D$18:$P$30,7,FALSE)="PGT",HLOOKUP(prog_header!$C$6,cost_rates!$N$3:$T$5,3,FALSE)*AH69,IF(VLOOKUP('selections(hide)'!$A$4,'selections(hide)'!$D$18:$P$30,7,FALSE)="UG",HLOOKUP(prog_header!$C$6,cost_rates!$V$3:$AB$5,3,FALSE)*AH69,0)),0)</f>
        <v>0</v>
      </c>
      <c r="AI74" s="27">
        <f>IFERROR(IF(VLOOKUP('selections(hide)'!$A$4,'selections(hide)'!$D$18:$P$30,7,FALSE)="PGT",HLOOKUP(prog_header!$C$6,cost_rates!$N$3:$T$5,3,FALSE)*AI69,IF(VLOOKUP('selections(hide)'!$A$4,'selections(hide)'!$D$18:$P$30,7,FALSE)="UG",HLOOKUP(prog_header!$C$6,cost_rates!$V$3:$AB$5,3,FALSE)*AI69,0)),0)</f>
        <v>0</v>
      </c>
      <c r="AJ74" s="27">
        <f>IFERROR(IF(VLOOKUP('selections(hide)'!$A$4,'selections(hide)'!$D$18:$P$30,7,FALSE)="PGT",HLOOKUP(prog_header!$C$6,cost_rates!$N$3:$T$5,3,FALSE)*AJ69,IF(VLOOKUP('selections(hide)'!$A$4,'selections(hide)'!$D$18:$P$30,7,FALSE)="UG",HLOOKUP(prog_header!$C$6,cost_rates!$V$3:$AB$5,3,FALSE)*AJ69,0)),0)</f>
        <v>0</v>
      </c>
      <c r="AK74" s="27">
        <f>IFERROR(IF(VLOOKUP('selections(hide)'!$A$4,'selections(hide)'!$D$18:$P$30,7,FALSE)="PGT",HLOOKUP(prog_header!$C$6,cost_rates!$N$3:$T$5,3,FALSE)*AK69,IF(VLOOKUP('selections(hide)'!$A$4,'selections(hide)'!$D$18:$P$30,7,FALSE)="UG",HLOOKUP(prog_header!$C$6,cost_rates!$V$3:$AB$5,3,FALSE)*AK69,0)),0)</f>
        <v>0</v>
      </c>
      <c r="AL74" s="27">
        <f>IFERROR(IF(VLOOKUP('selections(hide)'!$A$4,'selections(hide)'!$D$18:$P$30,7,FALSE)="PGT",HLOOKUP(prog_header!$C$6,cost_rates!$N$3:$T$5,3,FALSE)*AL69,IF(VLOOKUP('selections(hide)'!$A$4,'selections(hide)'!$D$18:$P$30,7,FALSE)="UG",HLOOKUP(prog_header!$C$6,cost_rates!$V$3:$AB$5,3,FALSE)*AL69,0)),0)</f>
        <v>0</v>
      </c>
      <c r="AM74" s="27">
        <f>IFERROR(IF(VLOOKUP('selections(hide)'!$A$4,'selections(hide)'!$D$18:$P$30,7,FALSE)="PGT",HLOOKUP(prog_header!$C$6,cost_rates!$N$3:$T$5,3,FALSE)*AM69,IF(VLOOKUP('selections(hide)'!$A$4,'selections(hide)'!$D$18:$P$30,7,FALSE)="UG",HLOOKUP(prog_header!$C$6,cost_rates!$V$3:$AB$5,3,FALSE)*AM69,0)),0)</f>
        <v>0</v>
      </c>
      <c r="AN74" s="27">
        <f>IFERROR(IF(VLOOKUP('selections(hide)'!$A$4,'selections(hide)'!$D$18:$P$30,7,FALSE)="PGT",HLOOKUP(prog_header!$C$6,cost_rates!$N$3:$T$5,3,FALSE)*AN69,IF(VLOOKUP('selections(hide)'!$A$4,'selections(hide)'!$D$18:$P$30,7,FALSE)="UG",HLOOKUP(prog_header!$C$6,cost_rates!$V$3:$AB$5,3,FALSE)*AN69,0)),0)</f>
        <v>0</v>
      </c>
      <c r="AO74" s="27">
        <f>IFERROR(IF(VLOOKUP('selections(hide)'!$A$4,'selections(hide)'!$D$18:$P$30,7,FALSE)="PGT",HLOOKUP(prog_header!$C$6,cost_rates!$N$3:$T$5,3,FALSE)*AO69,IF(VLOOKUP('selections(hide)'!$A$4,'selections(hide)'!$D$18:$P$30,7,FALSE)="UG",HLOOKUP(prog_header!$C$6,cost_rates!$V$3:$AB$5,3,FALSE)*AO69,0)),0)</f>
        <v>0</v>
      </c>
      <c r="AP74" s="27">
        <f>IFERROR(IF(VLOOKUP('selections(hide)'!$A$4,'selections(hide)'!$D$18:$P$30,7,FALSE)="PGT",HLOOKUP(prog_header!$C$6,cost_rates!$N$3:$T$5,3,FALSE)*AP69,IF(VLOOKUP('selections(hide)'!$A$4,'selections(hide)'!$D$18:$P$30,7,FALSE)="UG",HLOOKUP(prog_header!$C$6,cost_rates!$V$3:$AB$5,3,FALSE)*AP69,0)),0)</f>
        <v>0</v>
      </c>
      <c r="AQ74" s="27">
        <f>IFERROR(IF(VLOOKUP('selections(hide)'!$A$4,'selections(hide)'!$D$18:$P$30,7,FALSE)="PGT",HLOOKUP(prog_header!$C$6,cost_rates!$N$3:$T$5,3,FALSE)*AQ69,IF(VLOOKUP('selections(hide)'!$A$4,'selections(hide)'!$D$18:$P$30,7,FALSE)="UG",HLOOKUP(prog_header!$C$6,cost_rates!$V$3:$AB$5,3,FALSE)*AQ69,0)),0)</f>
        <v>0</v>
      </c>
      <c r="AR74" s="27">
        <f>IFERROR(IF(VLOOKUP('selections(hide)'!$A$4,'selections(hide)'!$D$18:$P$30,7,FALSE)="PGT",HLOOKUP(prog_header!$C$6,cost_rates!$N$3:$T$5,3,FALSE)*AR69,IF(VLOOKUP('selections(hide)'!$A$4,'selections(hide)'!$D$18:$P$30,7,FALSE)="UG",HLOOKUP(prog_header!$C$6,cost_rates!$V$3:$AB$5,3,FALSE)*AR69,0)),0)</f>
        <v>0</v>
      </c>
      <c r="AS74" s="27">
        <f>IFERROR(IF(VLOOKUP('selections(hide)'!$A$4,'selections(hide)'!$D$18:$P$30,7,FALSE)="PGT",HLOOKUP(prog_header!$C$6,cost_rates!$N$3:$T$5,3,FALSE)*AS69,IF(VLOOKUP('selections(hide)'!$A$4,'selections(hide)'!$D$18:$P$30,7,FALSE)="UG",HLOOKUP(prog_header!$C$6,cost_rates!$V$3:$AB$5,3,FALSE)*AS69,0)),0)</f>
        <v>0</v>
      </c>
      <c r="AT74" s="27">
        <f>IFERROR(IF(VLOOKUP('selections(hide)'!$A$4,'selections(hide)'!$D$18:$P$30,7,FALSE)="PGT",HLOOKUP(prog_header!$C$6,cost_rates!$N$3:$T$5,3,FALSE)*AT69,IF(VLOOKUP('selections(hide)'!$A$4,'selections(hide)'!$D$18:$P$30,7,FALSE)="UG",HLOOKUP(prog_header!$C$6,cost_rates!$V$3:$AB$5,3,FALSE)*AT69,0)),0)</f>
        <v>0</v>
      </c>
      <c r="AU74" s="27">
        <f>IFERROR(IF(VLOOKUP('selections(hide)'!$A$4,'selections(hide)'!$D$18:$P$30,7,FALSE)="PGT",HLOOKUP(prog_header!$C$6,cost_rates!$N$3:$T$5,3,FALSE)*AU69,IF(VLOOKUP('selections(hide)'!$A$4,'selections(hide)'!$D$18:$P$30,7,FALSE)="UG",HLOOKUP(prog_header!$C$6,cost_rates!$V$3:$AB$5,3,FALSE)*AU69,0)),0)</f>
        <v>0</v>
      </c>
      <c r="AV74" s="27">
        <f>IFERROR(IF(VLOOKUP('selections(hide)'!$A$4,'selections(hide)'!$D$18:$P$30,7,FALSE)="PGT",HLOOKUP(prog_header!$C$6,cost_rates!$N$3:$T$5,3,FALSE)*AV69,IF(VLOOKUP('selections(hide)'!$A$4,'selections(hide)'!$D$18:$P$30,7,FALSE)="UG",HLOOKUP(prog_header!$C$6,cost_rates!$V$3:$AB$5,3,FALSE)*AV69,0)),0)</f>
        <v>0</v>
      </c>
      <c r="AW74" s="27">
        <f>IFERROR(IF(VLOOKUP('selections(hide)'!$A$4,'selections(hide)'!$D$18:$P$30,7,FALSE)="PGT",HLOOKUP(prog_header!$C$6,cost_rates!$N$3:$T$5,3,FALSE)*AW69,IF(VLOOKUP('selections(hide)'!$A$4,'selections(hide)'!$D$18:$P$30,7,FALSE)="UG",HLOOKUP(prog_header!$C$6,cost_rates!$V$3:$AB$5,3,FALSE)*AW69,0)),0)</f>
        <v>0</v>
      </c>
      <c r="AX74" s="27">
        <f>IFERROR(IF(VLOOKUP('selections(hide)'!$A$4,'selections(hide)'!$D$18:$P$30,7,FALSE)="PGT",HLOOKUP(prog_header!$C$6,cost_rates!$N$3:$T$5,3,FALSE)*AX69,IF(VLOOKUP('selections(hide)'!$A$4,'selections(hide)'!$D$18:$P$30,7,FALSE)="UG",HLOOKUP(prog_header!$C$6,cost_rates!$V$3:$AB$5,3,FALSE)*AX69,0)),0)</f>
        <v>0</v>
      </c>
      <c r="AY74" s="27">
        <f>IFERROR(IF(VLOOKUP('selections(hide)'!$A$4,'selections(hide)'!$D$18:$P$30,7,FALSE)="PGT",HLOOKUP(prog_header!$C$6,cost_rates!$N$3:$T$5,3,FALSE)*AY69,IF(VLOOKUP('selections(hide)'!$A$4,'selections(hide)'!$D$18:$P$30,7,FALSE)="UG",HLOOKUP(prog_header!$C$6,cost_rates!$V$3:$AB$5,3,FALSE)*AY69,0)),0)</f>
        <v>0</v>
      </c>
      <c r="AZ74" s="27">
        <f>IFERROR(IF(VLOOKUP('selections(hide)'!$A$4,'selections(hide)'!$D$18:$P$30,7,FALSE)="PGT",HLOOKUP(prog_header!$C$6,cost_rates!$N$3:$T$5,3,FALSE)*AZ69,IF(VLOOKUP('selections(hide)'!$A$4,'selections(hide)'!$D$18:$P$30,7,FALSE)="UG",HLOOKUP(prog_header!$C$6,cost_rates!$V$3:$AB$5,3,FALSE)*AZ69,0)),0)</f>
        <v>0</v>
      </c>
      <c r="BA74" s="27">
        <f>IFERROR(IF(VLOOKUP('selections(hide)'!$A$4,'selections(hide)'!$D$18:$P$30,7,FALSE)="PGT",HLOOKUP(prog_header!$C$6,cost_rates!$N$3:$T$5,3,FALSE)*BA69,IF(VLOOKUP('selections(hide)'!$A$4,'selections(hide)'!$D$18:$P$30,7,FALSE)="UG",HLOOKUP(prog_header!$C$6,cost_rates!$V$3:$AB$5,3,FALSE)*BA69,0)),0)</f>
        <v>0</v>
      </c>
      <c r="BB74" s="27">
        <f>IFERROR(IF(VLOOKUP('selections(hide)'!$A$4,'selections(hide)'!$D$18:$P$30,7,FALSE)="PGT",HLOOKUP(prog_header!$C$6,cost_rates!$N$3:$T$5,3,FALSE)*BB69,IF(VLOOKUP('selections(hide)'!$A$4,'selections(hide)'!$D$18:$P$30,7,FALSE)="UG",HLOOKUP(prog_header!$C$6,cost_rates!$V$3:$AB$5,3,FALSE)*BB69,0)),0)</f>
        <v>0</v>
      </c>
      <c r="BC74" s="27">
        <f>IFERROR(IF(VLOOKUP('selections(hide)'!$A$4,'selections(hide)'!$D$18:$P$30,7,FALSE)="PGT",HLOOKUP(prog_header!$C$6,cost_rates!$N$3:$T$5,3,FALSE)*BC69,IF(VLOOKUP('selections(hide)'!$A$4,'selections(hide)'!$D$18:$P$30,7,FALSE)="UG",HLOOKUP(prog_header!$C$6,cost_rates!$V$3:$AB$5,3,FALSE)*BC69,0)),0)</f>
        <v>0</v>
      </c>
      <c r="BD74" s="27">
        <f>IFERROR(IF(VLOOKUP('selections(hide)'!$A$4,'selections(hide)'!$D$18:$P$30,7,FALSE)="PGT",HLOOKUP(prog_header!$C$6,cost_rates!$N$3:$T$5,3,FALSE)*BD69,IF(VLOOKUP('selections(hide)'!$A$4,'selections(hide)'!$D$18:$P$30,7,FALSE)="UG",HLOOKUP(prog_header!$C$6,cost_rates!$V$3:$AB$5,3,FALSE)*BD69,0)),0)</f>
        <v>0</v>
      </c>
      <c r="BE74" s="27">
        <f>IFERROR(IF(VLOOKUP('selections(hide)'!$A$4,'selections(hide)'!$D$18:$P$30,7,FALSE)="PGT",HLOOKUP(prog_header!$C$6,cost_rates!$N$3:$T$5,3,FALSE)*BE69,IF(VLOOKUP('selections(hide)'!$A$4,'selections(hide)'!$D$18:$P$30,7,FALSE)="UG",HLOOKUP(prog_header!$C$6,cost_rates!$V$3:$AB$5,3,FALSE)*BE69,0)),0)</f>
        <v>0</v>
      </c>
      <c r="BF74" s="27">
        <f>IFERROR(IF(VLOOKUP('selections(hide)'!$A$4,'selections(hide)'!$D$18:$P$30,7,FALSE)="PGT",HLOOKUP(prog_header!$C$6,cost_rates!$N$3:$T$5,3,FALSE)*BF69,IF(VLOOKUP('selections(hide)'!$A$4,'selections(hide)'!$D$18:$P$30,7,FALSE)="UG",HLOOKUP(prog_header!$C$6,cost_rates!$V$3:$AB$5,3,FALSE)*BF69,0)),0)</f>
        <v>0</v>
      </c>
      <c r="BG74" s="27">
        <f>IFERROR(IF(VLOOKUP('selections(hide)'!$A$4,'selections(hide)'!$D$18:$P$30,7,FALSE)="PGT",HLOOKUP(prog_header!$C$6,cost_rates!$N$3:$T$5,3,FALSE)*BG69,IF(VLOOKUP('selections(hide)'!$A$4,'selections(hide)'!$D$18:$P$30,7,FALSE)="UG",HLOOKUP(prog_header!$C$6,cost_rates!$V$3:$AB$5,3,FALSE)*BG69,0)),0)</f>
        <v>0</v>
      </c>
      <c r="BH74" s="27">
        <f>IFERROR(IF(VLOOKUP('selections(hide)'!$A$4,'selections(hide)'!$D$18:$P$30,7,FALSE)="PGT",HLOOKUP(prog_header!$C$6,cost_rates!$N$3:$T$5,3,FALSE)*BH69,IF(VLOOKUP('selections(hide)'!$A$4,'selections(hide)'!$D$18:$P$30,7,FALSE)="UG",HLOOKUP(prog_header!$C$6,cost_rates!$V$3:$AB$5,3,FALSE)*BH69,0)),0)</f>
        <v>0</v>
      </c>
      <c r="BI74" s="27">
        <f>IFERROR(IF(VLOOKUP('selections(hide)'!$A$4,'selections(hide)'!$D$18:$P$30,7,FALSE)="PGT",HLOOKUP(prog_header!$C$6,cost_rates!$N$3:$T$5,3,FALSE)*BI69,IF(VLOOKUP('selections(hide)'!$A$4,'selections(hide)'!$D$18:$P$30,7,FALSE)="UG",HLOOKUP(prog_header!$C$6,cost_rates!$V$3:$AB$5,3,FALSE)*BI69,0)),0)</f>
        <v>0</v>
      </c>
      <c r="BJ74" s="27">
        <f>IFERROR(IF(VLOOKUP('selections(hide)'!$A$4,'selections(hide)'!$D$18:$P$30,7,FALSE)="PGT",HLOOKUP(prog_header!$C$6,cost_rates!$N$3:$T$5,3,FALSE)*BJ69,IF(VLOOKUP('selections(hide)'!$A$4,'selections(hide)'!$D$18:$P$30,7,FALSE)="UG",HLOOKUP(prog_header!$C$6,cost_rates!$V$3:$AB$5,3,FALSE)*BJ69,0)),0)</f>
        <v>0</v>
      </c>
      <c r="BK74" s="27">
        <f>IFERROR(IF(VLOOKUP('selections(hide)'!$A$4,'selections(hide)'!$D$18:$P$30,7,FALSE)="PGT",HLOOKUP(prog_header!$C$6,cost_rates!$N$3:$T$5,3,FALSE)*BK69,IF(VLOOKUP('selections(hide)'!$A$4,'selections(hide)'!$D$18:$P$30,7,FALSE)="UG",HLOOKUP(prog_header!$C$6,cost_rates!$V$3:$AB$5,3,FALSE)*BK69,0)),0)</f>
        <v>0</v>
      </c>
      <c r="BL74" s="27">
        <f>IFERROR(IF(VLOOKUP('selections(hide)'!$A$4,'selections(hide)'!$D$18:$P$30,7,FALSE)="PGT",HLOOKUP(prog_header!$C$6,cost_rates!$N$3:$T$5,3,FALSE)*BL69,IF(VLOOKUP('selections(hide)'!$A$4,'selections(hide)'!$D$18:$P$30,7,FALSE)="UG",HLOOKUP(prog_header!$C$6,cost_rates!$V$3:$AB$5,3,FALSE)*BL69,0)),0)</f>
        <v>0</v>
      </c>
      <c r="BM74" s="27">
        <f>IFERROR(IF(VLOOKUP('selections(hide)'!$A$4,'selections(hide)'!$D$18:$P$30,7,FALSE)="PGT",HLOOKUP(prog_header!$C$6,cost_rates!$N$3:$T$5,3,FALSE)*BM69,IF(VLOOKUP('selections(hide)'!$A$4,'selections(hide)'!$D$18:$P$30,7,FALSE)="UG",HLOOKUP(prog_header!$C$6,cost_rates!$V$3:$AB$5,3,FALSE)*BM69,0)),0)</f>
        <v>0</v>
      </c>
      <c r="BN74" s="27">
        <f>IFERROR(IF(VLOOKUP('selections(hide)'!$A$4,'selections(hide)'!$D$18:$P$30,7,FALSE)="PGT",HLOOKUP(prog_header!$C$6,cost_rates!$N$3:$T$5,3,FALSE)*BN69,IF(VLOOKUP('selections(hide)'!$A$4,'selections(hide)'!$D$18:$P$30,7,FALSE)="UG",HLOOKUP(prog_header!$C$6,cost_rates!$V$3:$AB$5,3,FALSE)*BN69,0)),0)</f>
        <v>0</v>
      </c>
      <c r="BO74" s="27">
        <f>IFERROR(IF(VLOOKUP('selections(hide)'!$A$4,'selections(hide)'!$D$18:$P$30,7,FALSE)="PGT",HLOOKUP(prog_header!$C$6,cost_rates!$N$3:$T$5,3,FALSE)*BO69,IF(VLOOKUP('selections(hide)'!$A$4,'selections(hide)'!$D$18:$P$30,7,FALSE)="UG",HLOOKUP(prog_header!$C$6,cost_rates!$V$3:$AB$5,3,FALSE)*BO69,0)),0)</f>
        <v>0</v>
      </c>
      <c r="BP74" s="27">
        <f>IFERROR(IF(VLOOKUP('selections(hide)'!$A$4,'selections(hide)'!$D$18:$P$30,7,FALSE)="PGT",HLOOKUP(prog_header!$C$6,cost_rates!$N$3:$T$5,3,FALSE)*BP69,IF(VLOOKUP('selections(hide)'!$A$4,'selections(hide)'!$D$18:$P$30,7,FALSE)="UG",HLOOKUP(prog_header!$C$6,cost_rates!$V$3:$AB$5,3,FALSE)*BP69,0)),0)</f>
        <v>0</v>
      </c>
      <c r="BQ74" s="27">
        <f>IFERROR(IF(VLOOKUP('selections(hide)'!$A$4,'selections(hide)'!$D$18:$P$30,7,FALSE)="PGT",HLOOKUP(prog_header!$C$6,cost_rates!$N$3:$T$5,3,FALSE)*BQ69,IF(VLOOKUP('selections(hide)'!$A$4,'selections(hide)'!$D$18:$P$30,7,FALSE)="UG",HLOOKUP(prog_header!$C$6,cost_rates!$V$3:$AB$5,3,FALSE)*BQ69,0)),0)</f>
        <v>0</v>
      </c>
      <c r="BR74" s="27">
        <f>IFERROR(IF(VLOOKUP('selections(hide)'!$A$4,'selections(hide)'!$D$18:$P$30,7,FALSE)="PGT",HLOOKUP(prog_header!$C$6,cost_rates!$N$3:$T$5,3,FALSE)*BR69,IF(VLOOKUP('selections(hide)'!$A$4,'selections(hide)'!$D$18:$P$30,7,FALSE)="UG",HLOOKUP(prog_header!$C$6,cost_rates!$V$3:$AB$5,3,FALSE)*BR69,0)),0)</f>
        <v>0</v>
      </c>
      <c r="BS74" s="27">
        <f>IFERROR(IF(VLOOKUP('selections(hide)'!$A$4,'selections(hide)'!$D$18:$P$30,7,FALSE)="PGT",HLOOKUP(prog_header!$C$6,cost_rates!$N$3:$T$5,3,FALSE)*BS69,IF(VLOOKUP('selections(hide)'!$A$4,'selections(hide)'!$D$18:$P$30,7,FALSE)="UG",HLOOKUP(prog_header!$C$6,cost_rates!$V$3:$AB$5,3,FALSE)*BS69,0)),0)</f>
        <v>0</v>
      </c>
      <c r="BT74" s="27">
        <f>IFERROR(IF(VLOOKUP('selections(hide)'!$A$4,'selections(hide)'!$D$18:$P$30,7,FALSE)="PGT",HLOOKUP(prog_header!$C$6,cost_rates!$N$3:$T$5,3,FALSE)*BT69,IF(VLOOKUP('selections(hide)'!$A$4,'selections(hide)'!$D$18:$P$30,7,FALSE)="UG",HLOOKUP(prog_header!$C$6,cost_rates!$V$3:$AB$5,3,FALSE)*BT69,0)),0)</f>
        <v>0</v>
      </c>
      <c r="BU74" s="27">
        <f>IFERROR(IF(VLOOKUP('selections(hide)'!$A$4,'selections(hide)'!$D$18:$P$30,7,FALSE)="PGT",HLOOKUP(prog_header!$C$6,cost_rates!$N$3:$T$5,3,FALSE)*BU69,IF(VLOOKUP('selections(hide)'!$A$4,'selections(hide)'!$D$18:$P$30,7,FALSE)="UG",HLOOKUP(prog_header!$C$6,cost_rates!$V$3:$AB$5,3,FALSE)*BU69,0)),0)</f>
        <v>0</v>
      </c>
      <c r="BV74" s="27">
        <f>IFERROR(IF(VLOOKUP('selections(hide)'!$A$4,'selections(hide)'!$D$18:$P$30,7,FALSE)="PGT",HLOOKUP(prog_header!$C$6,cost_rates!$N$3:$T$5,3,FALSE)*BV69,IF(VLOOKUP('selections(hide)'!$A$4,'selections(hide)'!$D$18:$P$30,7,FALSE)="UG",HLOOKUP(prog_header!$C$6,cost_rates!$V$3:$AB$5,3,FALSE)*BV69,0)),0)</f>
        <v>0</v>
      </c>
      <c r="BW74" s="27">
        <f>IFERROR(IF(VLOOKUP('selections(hide)'!$A$4,'selections(hide)'!$D$18:$P$30,7,FALSE)="PGT",HLOOKUP(prog_header!$C$6,cost_rates!$N$3:$T$5,3,FALSE)*BW69,IF(VLOOKUP('selections(hide)'!$A$4,'selections(hide)'!$D$18:$P$30,7,FALSE)="UG",HLOOKUP(prog_header!$C$6,cost_rates!$V$3:$AB$5,3,FALSE)*BW69,0)),0)</f>
        <v>0</v>
      </c>
      <c r="BX74" s="27">
        <f>IFERROR(IF(VLOOKUP('selections(hide)'!$A$4,'selections(hide)'!$D$18:$P$30,7,FALSE)="PGT",HLOOKUP(prog_header!$C$6,cost_rates!$N$3:$T$5,3,FALSE)*BX69,IF(VLOOKUP('selections(hide)'!$A$4,'selections(hide)'!$D$18:$P$30,7,FALSE)="UG",HLOOKUP(prog_header!$C$6,cost_rates!$V$3:$AB$5,3,FALSE)*BX69,0)),0)</f>
        <v>0</v>
      </c>
      <c r="BY74" s="27">
        <f>IFERROR(IF(VLOOKUP('selections(hide)'!$A$4,'selections(hide)'!$D$18:$P$30,7,FALSE)="PGT",HLOOKUP(prog_header!$C$6,cost_rates!$N$3:$T$5,3,FALSE)*BY69,IF(VLOOKUP('selections(hide)'!$A$4,'selections(hide)'!$D$18:$P$30,7,FALSE)="UG",HLOOKUP(prog_header!$C$6,cost_rates!$V$3:$AB$5,3,FALSE)*BY69,0)),0)</f>
        <v>0</v>
      </c>
      <c r="BZ74" s="27">
        <f>IFERROR(IF(VLOOKUP('selections(hide)'!$A$4,'selections(hide)'!$D$18:$P$30,7,FALSE)="PGT",HLOOKUP(prog_header!$C$6,cost_rates!$N$3:$T$5,3,FALSE)*BZ69,IF(VLOOKUP('selections(hide)'!$A$4,'selections(hide)'!$D$18:$P$30,7,FALSE)="UG",HLOOKUP(prog_header!$C$6,cost_rates!$V$3:$AB$5,3,FALSE)*BZ69,0)),0)</f>
        <v>0</v>
      </c>
      <c r="CA74" s="27">
        <f>IFERROR(IF(VLOOKUP('selections(hide)'!$A$4,'selections(hide)'!$D$18:$P$30,7,FALSE)="PGT",HLOOKUP(prog_header!$C$6,cost_rates!$N$3:$T$5,3,FALSE)*CA69,IF(VLOOKUP('selections(hide)'!$A$4,'selections(hide)'!$D$18:$P$30,7,FALSE)="UG",HLOOKUP(prog_header!$C$6,cost_rates!$V$3:$AB$5,3,FALSE)*CA69,0)),0)</f>
        <v>0</v>
      </c>
      <c r="CB74" s="27">
        <f>IFERROR(IF(VLOOKUP('selections(hide)'!$A$4,'selections(hide)'!$D$18:$P$30,7,FALSE)="PGT",HLOOKUP(prog_header!$C$6,cost_rates!$N$3:$T$5,3,FALSE)*CB69,IF(VLOOKUP('selections(hide)'!$A$4,'selections(hide)'!$D$18:$P$30,7,FALSE)="UG",HLOOKUP(prog_header!$C$6,cost_rates!$V$3:$AB$5,3,FALSE)*CB69,0)),0)</f>
        <v>0</v>
      </c>
      <c r="CC74" s="27">
        <f>IFERROR(IF(VLOOKUP('selections(hide)'!$A$4,'selections(hide)'!$D$18:$P$30,7,FALSE)="PGT",HLOOKUP(prog_header!$C$6,cost_rates!$N$3:$T$5,3,FALSE)*CC69,IF(VLOOKUP('selections(hide)'!$A$4,'selections(hide)'!$D$18:$P$30,7,FALSE)="UG",HLOOKUP(prog_header!$C$6,cost_rates!$V$3:$AB$5,3,FALSE)*CC69,0)),0)</f>
        <v>0</v>
      </c>
      <c r="CD74" s="27">
        <f>IFERROR(IF(VLOOKUP('selections(hide)'!$A$4,'selections(hide)'!$D$18:$P$30,7,FALSE)="PGT",HLOOKUP(prog_header!$C$6,cost_rates!$N$3:$T$5,3,FALSE)*CD69,IF(VLOOKUP('selections(hide)'!$A$4,'selections(hide)'!$D$18:$P$30,7,FALSE)="UG",HLOOKUP(prog_header!$C$6,cost_rates!$V$3:$AB$5,3,FALSE)*CD69,0)),0)</f>
        <v>0</v>
      </c>
      <c r="CE74" s="27">
        <f>IFERROR(IF(VLOOKUP('selections(hide)'!$A$4,'selections(hide)'!$D$18:$P$30,7,FALSE)="PGT",HLOOKUP(prog_header!$C$6,cost_rates!$N$3:$T$5,3,FALSE)*CE69,IF(VLOOKUP('selections(hide)'!$A$4,'selections(hide)'!$D$18:$P$30,7,FALSE)="UG",HLOOKUP(prog_header!$C$6,cost_rates!$V$3:$AB$5,3,FALSE)*CE69,0)),0)</f>
        <v>0</v>
      </c>
      <c r="CF74" s="27">
        <f>IFERROR(IF(VLOOKUP('selections(hide)'!$A$4,'selections(hide)'!$D$18:$P$30,7,FALSE)="PGT",HLOOKUP(prog_header!$C$6,cost_rates!$N$3:$T$5,3,FALSE)*CF69,IF(VLOOKUP('selections(hide)'!$A$4,'selections(hide)'!$D$18:$P$30,7,FALSE)="UG",HLOOKUP(prog_header!$C$6,cost_rates!$V$3:$AB$5,3,FALSE)*CF69,0)),0)</f>
        <v>0</v>
      </c>
      <c r="CG74" s="27">
        <f>IFERROR(IF(VLOOKUP('selections(hide)'!$A$4,'selections(hide)'!$D$18:$P$30,7,FALSE)="PGT",HLOOKUP(prog_header!$C$6,cost_rates!$N$3:$T$5,3,FALSE)*CG69,IF(VLOOKUP('selections(hide)'!$A$4,'selections(hide)'!$D$18:$P$30,7,FALSE)="UG",HLOOKUP(prog_header!$C$6,cost_rates!$V$3:$AB$5,3,FALSE)*CG69,0)),0)</f>
        <v>0</v>
      </c>
      <c r="CH74" s="27">
        <f>IFERROR(IF(VLOOKUP('selections(hide)'!$A$4,'selections(hide)'!$D$18:$P$30,7,FALSE)="PGT",HLOOKUP(prog_header!$C$6,cost_rates!$N$3:$T$5,3,FALSE)*CH69,IF(VLOOKUP('selections(hide)'!$A$4,'selections(hide)'!$D$18:$P$30,7,FALSE)="UG",HLOOKUP(prog_header!$C$6,cost_rates!$V$3:$AB$5,3,FALSE)*CH69,0)),0)</f>
        <v>0</v>
      </c>
      <c r="CI74" s="27">
        <f>IFERROR(IF(VLOOKUP('selections(hide)'!$A$4,'selections(hide)'!$D$18:$P$30,7,FALSE)="PGT",HLOOKUP(prog_header!$C$6,cost_rates!$N$3:$T$5,3,FALSE)*CI69,IF(VLOOKUP('selections(hide)'!$A$4,'selections(hide)'!$D$18:$P$30,7,FALSE)="UG",HLOOKUP(prog_header!$C$6,cost_rates!$V$3:$AB$5,3,FALSE)*CI69,0)),0)</f>
        <v>0</v>
      </c>
    </row>
    <row r="75" spans="1:87" x14ac:dyDescent="0.35">
      <c r="C75" s="137" t="s">
        <v>513</v>
      </c>
      <c r="D75" s="27">
        <f>D74/1650</f>
        <v>0</v>
      </c>
      <c r="E75" s="27">
        <f t="shared" ref="E75:AS75" si="154">E74/1650</f>
        <v>0</v>
      </c>
      <c r="F75" s="27">
        <f t="shared" si="154"/>
        <v>0</v>
      </c>
      <c r="G75" s="27">
        <f t="shared" si="154"/>
        <v>0</v>
      </c>
      <c r="H75" s="27">
        <f t="shared" si="154"/>
        <v>0</v>
      </c>
      <c r="I75" s="27">
        <f t="shared" si="154"/>
        <v>0</v>
      </c>
      <c r="J75" s="27">
        <f t="shared" si="154"/>
        <v>0</v>
      </c>
      <c r="K75" s="27">
        <f t="shared" si="154"/>
        <v>0</v>
      </c>
      <c r="L75" s="27">
        <f t="shared" si="154"/>
        <v>0</v>
      </c>
      <c r="M75" s="27">
        <f t="shared" si="154"/>
        <v>0</v>
      </c>
      <c r="N75" s="27">
        <f t="shared" si="154"/>
        <v>0</v>
      </c>
      <c r="O75" s="27">
        <f t="shared" si="154"/>
        <v>0</v>
      </c>
      <c r="P75" s="27">
        <f t="shared" si="154"/>
        <v>0</v>
      </c>
      <c r="Q75" s="27">
        <f t="shared" si="154"/>
        <v>0</v>
      </c>
      <c r="R75" s="27">
        <f t="shared" si="154"/>
        <v>0</v>
      </c>
      <c r="S75" s="27">
        <f t="shared" si="154"/>
        <v>0</v>
      </c>
      <c r="T75" s="27">
        <f t="shared" si="154"/>
        <v>0</v>
      </c>
      <c r="U75" s="27">
        <f t="shared" si="154"/>
        <v>0</v>
      </c>
      <c r="V75" s="27">
        <f t="shared" si="154"/>
        <v>0</v>
      </c>
      <c r="W75" s="27">
        <f t="shared" si="154"/>
        <v>0</v>
      </c>
      <c r="X75" s="27">
        <f t="shared" si="154"/>
        <v>0</v>
      </c>
      <c r="Y75" s="27">
        <f t="shared" si="154"/>
        <v>0</v>
      </c>
      <c r="Z75" s="27">
        <f t="shared" si="154"/>
        <v>0</v>
      </c>
      <c r="AA75" s="27">
        <f t="shared" si="154"/>
        <v>0</v>
      </c>
      <c r="AB75" s="27">
        <f t="shared" si="154"/>
        <v>0</v>
      </c>
      <c r="AC75" s="27">
        <f t="shared" si="154"/>
        <v>0</v>
      </c>
      <c r="AD75" s="27">
        <f t="shared" si="154"/>
        <v>0</v>
      </c>
      <c r="AE75" s="27">
        <f t="shared" si="154"/>
        <v>0</v>
      </c>
      <c r="AF75" s="27">
        <f t="shared" si="154"/>
        <v>0</v>
      </c>
      <c r="AG75" s="27">
        <f t="shared" si="154"/>
        <v>0</v>
      </c>
      <c r="AH75" s="27">
        <f t="shared" si="154"/>
        <v>0</v>
      </c>
      <c r="AI75" s="27">
        <f t="shared" si="154"/>
        <v>0</v>
      </c>
      <c r="AJ75" s="27">
        <f t="shared" si="154"/>
        <v>0</v>
      </c>
      <c r="AK75" s="27">
        <f t="shared" si="154"/>
        <v>0</v>
      </c>
      <c r="AL75" s="27">
        <f t="shared" si="154"/>
        <v>0</v>
      </c>
      <c r="AM75" s="27">
        <f t="shared" si="154"/>
        <v>0</v>
      </c>
      <c r="AN75" s="27">
        <f t="shared" si="154"/>
        <v>0</v>
      </c>
      <c r="AO75" s="27">
        <f t="shared" si="154"/>
        <v>0</v>
      </c>
      <c r="AP75" s="27">
        <f t="shared" si="154"/>
        <v>0</v>
      </c>
      <c r="AQ75" s="27">
        <f t="shared" si="154"/>
        <v>0</v>
      </c>
      <c r="AR75" s="27">
        <f t="shared" si="154"/>
        <v>0</v>
      </c>
      <c r="AS75" s="27">
        <f t="shared" si="154"/>
        <v>0</v>
      </c>
    </row>
    <row r="76" spans="1:87" x14ac:dyDescent="0.35">
      <c r="C76" s="137" t="s">
        <v>516</v>
      </c>
      <c r="D76" s="27">
        <f>D75+K75+R75+Y75+AF75+AM75</f>
        <v>0</v>
      </c>
      <c r="E76" s="27">
        <f t="shared" ref="E76:J76" si="155">E75+L75+S75+Z75+AG75+AN75</f>
        <v>0</v>
      </c>
      <c r="F76" s="27">
        <f t="shared" si="155"/>
        <v>0</v>
      </c>
      <c r="G76" s="27">
        <f t="shared" si="155"/>
        <v>0</v>
      </c>
      <c r="H76" s="27">
        <f t="shared" si="155"/>
        <v>0</v>
      </c>
      <c r="I76" s="27">
        <f t="shared" si="155"/>
        <v>0</v>
      </c>
      <c r="J76" s="27">
        <f t="shared" si="15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I76"/>
  <sheetViews>
    <sheetView zoomScale="75" zoomScaleNormal="75" workbookViewId="0">
      <pane xSplit="3" ySplit="7" topLeftCell="AR47" activePane="bottomRight" state="frozen"/>
      <selection activeCell="A74" sqref="A74:XFD74"/>
      <selection pane="topRight" activeCell="A74" sqref="A74:XFD74"/>
      <selection pane="bottomLeft" activeCell="A74" sqref="A74:XFD74"/>
      <selection pane="bottomRight" activeCell="AY59" sqref="AY59"/>
    </sheetView>
  </sheetViews>
  <sheetFormatPr defaultRowHeight="14.5" x14ac:dyDescent="0.35"/>
  <cols>
    <col min="1" max="1" width="5.1796875" bestFit="1" customWidth="1"/>
    <col min="2" max="2" width="20.81640625" bestFit="1" customWidth="1"/>
  </cols>
  <sheetData>
    <row r="1" spans="1:87" x14ac:dyDescent="0.35">
      <c r="B1" s="176" t="s">
        <v>478</v>
      </c>
      <c r="C1" s="20" t="str">
        <f>IF(prog_header!$C$8="existing","Yes","No")</f>
        <v>No</v>
      </c>
    </row>
    <row r="2" spans="1:87" x14ac:dyDescent="0.35">
      <c r="B2" t="s">
        <v>556</v>
      </c>
    </row>
    <row r="4" spans="1:87" x14ac:dyDescent="0.35">
      <c r="D4" s="179" t="s">
        <v>10</v>
      </c>
      <c r="E4" s="179" t="s">
        <v>482</v>
      </c>
      <c r="F4" s="179"/>
      <c r="G4" s="179"/>
      <c r="H4" s="179"/>
      <c r="I4" s="179"/>
      <c r="J4" s="179"/>
      <c r="K4" s="15" t="s">
        <v>11</v>
      </c>
      <c r="L4" s="15" t="s">
        <v>482</v>
      </c>
      <c r="M4" s="15"/>
      <c r="N4" s="15"/>
      <c r="O4" s="15"/>
      <c r="P4" s="15"/>
      <c r="Q4" s="15"/>
      <c r="R4" s="3" t="s">
        <v>12</v>
      </c>
      <c r="S4" s="3" t="s">
        <v>482</v>
      </c>
      <c r="T4" s="3"/>
      <c r="U4" s="3"/>
      <c r="V4" s="3"/>
      <c r="W4" s="3"/>
      <c r="X4" s="3"/>
      <c r="Y4" s="16" t="s">
        <v>13</v>
      </c>
      <c r="Z4" s="16" t="s">
        <v>482</v>
      </c>
      <c r="AA4" s="16"/>
      <c r="AB4" s="16"/>
      <c r="AC4" s="16"/>
      <c r="AD4" s="16"/>
      <c r="AE4" s="16"/>
      <c r="AF4" s="19" t="s">
        <v>14</v>
      </c>
      <c r="AG4" s="19" t="s">
        <v>482</v>
      </c>
      <c r="AH4" s="19"/>
      <c r="AI4" s="19"/>
      <c r="AJ4" s="19"/>
      <c r="AK4" s="19"/>
      <c r="AL4" s="19"/>
      <c r="AM4" s="17" t="s">
        <v>15</v>
      </c>
      <c r="AN4" s="17" t="s">
        <v>482</v>
      </c>
      <c r="AO4" s="17"/>
      <c r="AP4" s="17"/>
      <c r="AQ4" s="17"/>
      <c r="AR4" s="17"/>
      <c r="AS4" s="17"/>
      <c r="AT4" s="179" t="s">
        <v>10</v>
      </c>
      <c r="AU4" s="179" t="s">
        <v>483</v>
      </c>
      <c r="AV4" s="179"/>
      <c r="AW4" s="179"/>
      <c r="AX4" s="179"/>
      <c r="AY4" s="179"/>
      <c r="AZ4" s="179"/>
      <c r="BA4" s="15" t="s">
        <v>11</v>
      </c>
      <c r="BB4" s="15" t="s">
        <v>483</v>
      </c>
      <c r="BC4" s="15"/>
      <c r="BD4" s="15"/>
      <c r="BE4" s="15"/>
      <c r="BF4" s="15"/>
      <c r="BG4" s="15"/>
      <c r="BH4" s="3" t="s">
        <v>12</v>
      </c>
      <c r="BI4" s="3" t="s">
        <v>483</v>
      </c>
      <c r="BJ4" s="3"/>
      <c r="BK4" s="3"/>
      <c r="BL4" s="3"/>
      <c r="BM4" s="3"/>
      <c r="BN4" s="3"/>
      <c r="BO4" s="16" t="s">
        <v>13</v>
      </c>
      <c r="BP4" s="16" t="s">
        <v>483</v>
      </c>
      <c r="BQ4" s="16"/>
      <c r="BR4" s="16"/>
      <c r="BS4" s="16"/>
      <c r="BT4" s="16"/>
      <c r="BU4" s="16"/>
      <c r="BV4" s="19" t="s">
        <v>14</v>
      </c>
      <c r="BW4" s="19" t="s">
        <v>483</v>
      </c>
      <c r="BX4" s="19"/>
      <c r="BY4" s="19"/>
      <c r="BZ4" s="19"/>
      <c r="CA4" s="19"/>
      <c r="CB4" s="19"/>
      <c r="CC4" s="17" t="s">
        <v>15</v>
      </c>
      <c r="CD4" s="17" t="s">
        <v>483</v>
      </c>
      <c r="CE4" s="17"/>
      <c r="CF4" s="17"/>
      <c r="CG4" s="17"/>
      <c r="CH4" s="17"/>
      <c r="CI4" s="17"/>
    </row>
    <row r="5" spans="1:87" x14ac:dyDescent="0.35">
      <c r="D5" s="179">
        <v>0</v>
      </c>
      <c r="E5" s="179">
        <v>1</v>
      </c>
      <c r="F5" s="179">
        <v>2</v>
      </c>
      <c r="G5" s="179">
        <v>3</v>
      </c>
      <c r="H5" s="179">
        <v>4</v>
      </c>
      <c r="I5" s="179">
        <v>5</v>
      </c>
      <c r="J5" s="179">
        <v>6</v>
      </c>
      <c r="K5" s="15">
        <f>D5</f>
        <v>0</v>
      </c>
      <c r="L5" s="15">
        <f t="shared" ref="L5:AA7" si="0">E5</f>
        <v>1</v>
      </c>
      <c r="M5" s="15">
        <f t="shared" si="0"/>
        <v>2</v>
      </c>
      <c r="N5" s="15">
        <f t="shared" si="0"/>
        <v>3</v>
      </c>
      <c r="O5" s="15">
        <f t="shared" si="0"/>
        <v>4</v>
      </c>
      <c r="P5" s="15">
        <f t="shared" si="0"/>
        <v>5</v>
      </c>
      <c r="Q5" s="15">
        <f t="shared" si="0"/>
        <v>6</v>
      </c>
      <c r="R5" s="3">
        <f t="shared" si="0"/>
        <v>0</v>
      </c>
      <c r="S5" s="3">
        <f t="shared" si="0"/>
        <v>1</v>
      </c>
      <c r="T5" s="3">
        <f t="shared" si="0"/>
        <v>2</v>
      </c>
      <c r="U5" s="3">
        <f t="shared" si="0"/>
        <v>3</v>
      </c>
      <c r="V5" s="3">
        <f t="shared" si="0"/>
        <v>4</v>
      </c>
      <c r="W5" s="3">
        <f t="shared" si="0"/>
        <v>5</v>
      </c>
      <c r="X5" s="3">
        <f t="shared" si="0"/>
        <v>6</v>
      </c>
      <c r="Y5" s="16">
        <f t="shared" si="0"/>
        <v>0</v>
      </c>
      <c r="Z5" s="16">
        <f t="shared" si="0"/>
        <v>1</v>
      </c>
      <c r="AA5" s="16">
        <f t="shared" si="0"/>
        <v>2</v>
      </c>
      <c r="AB5" s="16">
        <f t="shared" ref="AB5:AQ7" si="1">U5</f>
        <v>3</v>
      </c>
      <c r="AC5" s="16">
        <f t="shared" si="1"/>
        <v>4</v>
      </c>
      <c r="AD5" s="16">
        <f t="shared" si="1"/>
        <v>5</v>
      </c>
      <c r="AE5" s="16">
        <f t="shared" si="1"/>
        <v>6</v>
      </c>
      <c r="AF5" s="19">
        <f t="shared" si="1"/>
        <v>0</v>
      </c>
      <c r="AG5" s="19">
        <f t="shared" si="1"/>
        <v>1</v>
      </c>
      <c r="AH5" s="19">
        <f t="shared" si="1"/>
        <v>2</v>
      </c>
      <c r="AI5" s="19">
        <f t="shared" si="1"/>
        <v>3</v>
      </c>
      <c r="AJ5" s="19">
        <f t="shared" si="1"/>
        <v>4</v>
      </c>
      <c r="AK5" s="19">
        <f t="shared" si="1"/>
        <v>5</v>
      </c>
      <c r="AL5" s="19">
        <f t="shared" si="1"/>
        <v>6</v>
      </c>
      <c r="AM5" s="17">
        <f t="shared" si="1"/>
        <v>0</v>
      </c>
      <c r="AN5" s="17">
        <f t="shared" si="1"/>
        <v>1</v>
      </c>
      <c r="AO5" s="17">
        <f t="shared" si="1"/>
        <v>2</v>
      </c>
      <c r="AP5" s="17">
        <f t="shared" si="1"/>
        <v>3</v>
      </c>
      <c r="AQ5" s="17">
        <f t="shared" si="1"/>
        <v>4</v>
      </c>
      <c r="AR5" s="17">
        <f t="shared" ref="AR5:AZ7" si="2">AK5</f>
        <v>5</v>
      </c>
      <c r="AS5" s="17">
        <f t="shared" si="2"/>
        <v>6</v>
      </c>
      <c r="AT5" s="179">
        <f t="shared" si="2"/>
        <v>0</v>
      </c>
      <c r="AU5" s="179">
        <f t="shared" si="2"/>
        <v>1</v>
      </c>
      <c r="AV5" s="179">
        <f t="shared" si="2"/>
        <v>2</v>
      </c>
      <c r="AW5" s="179">
        <f t="shared" si="2"/>
        <v>3</v>
      </c>
      <c r="AX5" s="179">
        <f t="shared" si="2"/>
        <v>4</v>
      </c>
      <c r="AY5" s="179">
        <f t="shared" si="2"/>
        <v>5</v>
      </c>
      <c r="AZ5" s="179">
        <f t="shared" si="2"/>
        <v>6</v>
      </c>
      <c r="BA5" s="15">
        <f>AT5</f>
        <v>0</v>
      </c>
      <c r="BB5" s="15">
        <f t="shared" ref="BB5:BQ7" si="3">AU5</f>
        <v>1</v>
      </c>
      <c r="BC5" s="15">
        <f t="shared" si="3"/>
        <v>2</v>
      </c>
      <c r="BD5" s="15">
        <f t="shared" si="3"/>
        <v>3</v>
      </c>
      <c r="BE5" s="15">
        <f t="shared" si="3"/>
        <v>4</v>
      </c>
      <c r="BF5" s="15">
        <f t="shared" si="3"/>
        <v>5</v>
      </c>
      <c r="BG5" s="15">
        <f t="shared" si="3"/>
        <v>6</v>
      </c>
      <c r="BH5" s="3">
        <f t="shared" si="3"/>
        <v>0</v>
      </c>
      <c r="BI5" s="3">
        <f t="shared" si="3"/>
        <v>1</v>
      </c>
      <c r="BJ5" s="3">
        <f t="shared" si="3"/>
        <v>2</v>
      </c>
      <c r="BK5" s="3">
        <f t="shared" si="3"/>
        <v>3</v>
      </c>
      <c r="BL5" s="3">
        <f t="shared" si="3"/>
        <v>4</v>
      </c>
      <c r="BM5" s="3">
        <f t="shared" si="3"/>
        <v>5</v>
      </c>
      <c r="BN5" s="3">
        <f t="shared" si="3"/>
        <v>6</v>
      </c>
      <c r="BO5" s="16">
        <f t="shared" si="3"/>
        <v>0</v>
      </c>
      <c r="BP5" s="16">
        <f t="shared" si="3"/>
        <v>1</v>
      </c>
      <c r="BQ5" s="16">
        <f t="shared" si="3"/>
        <v>2</v>
      </c>
      <c r="BR5" s="16">
        <f t="shared" ref="BR5:CG7" si="4">BK5</f>
        <v>3</v>
      </c>
      <c r="BS5" s="16">
        <f t="shared" si="4"/>
        <v>4</v>
      </c>
      <c r="BT5" s="16">
        <f t="shared" si="4"/>
        <v>5</v>
      </c>
      <c r="BU5" s="16">
        <f t="shared" si="4"/>
        <v>6</v>
      </c>
      <c r="BV5" s="19">
        <f t="shared" si="4"/>
        <v>0</v>
      </c>
      <c r="BW5" s="19">
        <f t="shared" si="4"/>
        <v>1</v>
      </c>
      <c r="BX5" s="19">
        <f t="shared" si="4"/>
        <v>2</v>
      </c>
      <c r="BY5" s="19">
        <f t="shared" si="4"/>
        <v>3</v>
      </c>
      <c r="BZ5" s="19">
        <f t="shared" si="4"/>
        <v>4</v>
      </c>
      <c r="CA5" s="19">
        <f t="shared" si="4"/>
        <v>5</v>
      </c>
      <c r="CB5" s="19">
        <f t="shared" si="4"/>
        <v>6</v>
      </c>
      <c r="CC5" s="17">
        <f t="shared" si="4"/>
        <v>0</v>
      </c>
      <c r="CD5" s="17">
        <f t="shared" si="4"/>
        <v>1</v>
      </c>
      <c r="CE5" s="17">
        <f t="shared" si="4"/>
        <v>2</v>
      </c>
      <c r="CF5" s="17">
        <f t="shared" si="4"/>
        <v>3</v>
      </c>
      <c r="CG5" s="17">
        <f t="shared" si="4"/>
        <v>4</v>
      </c>
      <c r="CH5" s="17">
        <f t="shared" ref="CH5:CI7" si="5">CA5</f>
        <v>5</v>
      </c>
      <c r="CI5" s="17">
        <f t="shared" si="5"/>
        <v>6</v>
      </c>
    </row>
    <row r="6" spans="1:87" x14ac:dyDescent="0.35">
      <c r="D6" s="179" t="s">
        <v>37</v>
      </c>
      <c r="E6" s="179" t="s">
        <v>281</v>
      </c>
      <c r="F6" s="179" t="s">
        <v>282</v>
      </c>
      <c r="G6" s="179" t="s">
        <v>283</v>
      </c>
      <c r="H6" s="179" t="s">
        <v>284</v>
      </c>
      <c r="I6" s="179" t="s">
        <v>285</v>
      </c>
      <c r="J6" s="179" t="s">
        <v>286</v>
      </c>
      <c r="K6" s="15" t="str">
        <f>D6</f>
        <v>Dev Yr</v>
      </c>
      <c r="L6" s="15" t="str">
        <f t="shared" si="0"/>
        <v>Launch Yr</v>
      </c>
      <c r="M6" s="15" t="str">
        <f t="shared" si="0"/>
        <v>Yr 2</v>
      </c>
      <c r="N6" s="15" t="str">
        <f t="shared" si="0"/>
        <v>Yr 3</v>
      </c>
      <c r="O6" s="15" t="str">
        <f t="shared" si="0"/>
        <v>Yr 4</v>
      </c>
      <c r="P6" s="15" t="str">
        <f t="shared" si="0"/>
        <v>Yr 5</v>
      </c>
      <c r="Q6" s="15" t="str">
        <f t="shared" si="0"/>
        <v>Yr 6</v>
      </c>
      <c r="R6" s="3" t="str">
        <f t="shared" si="0"/>
        <v>Dev Yr</v>
      </c>
      <c r="S6" s="3" t="str">
        <f t="shared" si="0"/>
        <v>Launch Yr</v>
      </c>
      <c r="T6" s="3" t="str">
        <f t="shared" si="0"/>
        <v>Yr 2</v>
      </c>
      <c r="U6" s="3" t="str">
        <f t="shared" si="0"/>
        <v>Yr 3</v>
      </c>
      <c r="V6" s="3" t="str">
        <f t="shared" si="0"/>
        <v>Yr 4</v>
      </c>
      <c r="W6" s="3" t="str">
        <f t="shared" si="0"/>
        <v>Yr 5</v>
      </c>
      <c r="X6" s="3" t="str">
        <f t="shared" si="0"/>
        <v>Yr 6</v>
      </c>
      <c r="Y6" s="16" t="str">
        <f t="shared" si="0"/>
        <v>Dev Yr</v>
      </c>
      <c r="Z6" s="16" t="str">
        <f t="shared" si="0"/>
        <v>Launch Yr</v>
      </c>
      <c r="AA6" s="16" t="str">
        <f t="shared" si="0"/>
        <v>Yr 2</v>
      </c>
      <c r="AB6" s="16" t="str">
        <f t="shared" si="1"/>
        <v>Yr 3</v>
      </c>
      <c r="AC6" s="16" t="str">
        <f t="shared" si="1"/>
        <v>Yr 4</v>
      </c>
      <c r="AD6" s="16" t="str">
        <f t="shared" si="1"/>
        <v>Yr 5</v>
      </c>
      <c r="AE6" s="16" t="str">
        <f t="shared" si="1"/>
        <v>Yr 6</v>
      </c>
      <c r="AF6" s="19" t="str">
        <f t="shared" si="1"/>
        <v>Dev Yr</v>
      </c>
      <c r="AG6" s="19" t="str">
        <f t="shared" si="1"/>
        <v>Launch Yr</v>
      </c>
      <c r="AH6" s="19" t="str">
        <f t="shared" si="1"/>
        <v>Yr 2</v>
      </c>
      <c r="AI6" s="19" t="str">
        <f t="shared" si="1"/>
        <v>Yr 3</v>
      </c>
      <c r="AJ6" s="19" t="str">
        <f t="shared" si="1"/>
        <v>Yr 4</v>
      </c>
      <c r="AK6" s="19" t="str">
        <f t="shared" si="1"/>
        <v>Yr 5</v>
      </c>
      <c r="AL6" s="19" t="str">
        <f t="shared" si="1"/>
        <v>Yr 6</v>
      </c>
      <c r="AM6" s="17" t="str">
        <f t="shared" si="1"/>
        <v>Dev Yr</v>
      </c>
      <c r="AN6" s="17" t="str">
        <f t="shared" si="1"/>
        <v>Launch Yr</v>
      </c>
      <c r="AO6" s="17" t="str">
        <f t="shared" si="1"/>
        <v>Yr 2</v>
      </c>
      <c r="AP6" s="17" t="str">
        <f t="shared" si="1"/>
        <v>Yr 3</v>
      </c>
      <c r="AQ6" s="17" t="str">
        <f t="shared" si="1"/>
        <v>Yr 4</v>
      </c>
      <c r="AR6" s="17" t="str">
        <f t="shared" si="2"/>
        <v>Yr 5</v>
      </c>
      <c r="AS6" s="17" t="str">
        <f t="shared" si="2"/>
        <v>Yr 6</v>
      </c>
      <c r="AT6" s="179" t="str">
        <f t="shared" si="2"/>
        <v>Dev Yr</v>
      </c>
      <c r="AU6" s="179" t="str">
        <f t="shared" si="2"/>
        <v>Launch Yr</v>
      </c>
      <c r="AV6" s="179" t="str">
        <f t="shared" si="2"/>
        <v>Yr 2</v>
      </c>
      <c r="AW6" s="179" t="str">
        <f t="shared" si="2"/>
        <v>Yr 3</v>
      </c>
      <c r="AX6" s="179" t="str">
        <f t="shared" si="2"/>
        <v>Yr 4</v>
      </c>
      <c r="AY6" s="179" t="str">
        <f t="shared" si="2"/>
        <v>Yr 5</v>
      </c>
      <c r="AZ6" s="179" t="str">
        <f t="shared" si="2"/>
        <v>Yr 6</v>
      </c>
      <c r="BA6" s="15" t="str">
        <f>AT6</f>
        <v>Dev Yr</v>
      </c>
      <c r="BB6" s="15" t="str">
        <f t="shared" si="3"/>
        <v>Launch Yr</v>
      </c>
      <c r="BC6" s="15" t="str">
        <f t="shared" si="3"/>
        <v>Yr 2</v>
      </c>
      <c r="BD6" s="15" t="str">
        <f t="shared" si="3"/>
        <v>Yr 3</v>
      </c>
      <c r="BE6" s="15" t="str">
        <f t="shared" si="3"/>
        <v>Yr 4</v>
      </c>
      <c r="BF6" s="15" t="str">
        <f t="shared" si="3"/>
        <v>Yr 5</v>
      </c>
      <c r="BG6" s="15" t="str">
        <f t="shared" si="3"/>
        <v>Yr 6</v>
      </c>
      <c r="BH6" s="3" t="str">
        <f t="shared" si="3"/>
        <v>Dev Yr</v>
      </c>
      <c r="BI6" s="3" t="str">
        <f t="shared" si="3"/>
        <v>Launch Yr</v>
      </c>
      <c r="BJ6" s="3" t="str">
        <f t="shared" si="3"/>
        <v>Yr 2</v>
      </c>
      <c r="BK6" s="3" t="str">
        <f t="shared" si="3"/>
        <v>Yr 3</v>
      </c>
      <c r="BL6" s="3" t="str">
        <f t="shared" si="3"/>
        <v>Yr 4</v>
      </c>
      <c r="BM6" s="3" t="str">
        <f t="shared" si="3"/>
        <v>Yr 5</v>
      </c>
      <c r="BN6" s="3" t="str">
        <f t="shared" si="3"/>
        <v>Yr 6</v>
      </c>
      <c r="BO6" s="16" t="str">
        <f t="shared" si="3"/>
        <v>Dev Yr</v>
      </c>
      <c r="BP6" s="16" t="str">
        <f t="shared" si="3"/>
        <v>Launch Yr</v>
      </c>
      <c r="BQ6" s="16" t="str">
        <f t="shared" si="3"/>
        <v>Yr 2</v>
      </c>
      <c r="BR6" s="16" t="str">
        <f t="shared" si="4"/>
        <v>Yr 3</v>
      </c>
      <c r="BS6" s="16" t="str">
        <f t="shared" si="4"/>
        <v>Yr 4</v>
      </c>
      <c r="BT6" s="16" t="str">
        <f t="shared" si="4"/>
        <v>Yr 5</v>
      </c>
      <c r="BU6" s="16" t="str">
        <f t="shared" si="4"/>
        <v>Yr 6</v>
      </c>
      <c r="BV6" s="19" t="str">
        <f t="shared" si="4"/>
        <v>Dev Yr</v>
      </c>
      <c r="BW6" s="19" t="str">
        <f t="shared" si="4"/>
        <v>Launch Yr</v>
      </c>
      <c r="BX6" s="19" t="str">
        <f t="shared" si="4"/>
        <v>Yr 2</v>
      </c>
      <c r="BY6" s="19" t="str">
        <f t="shared" si="4"/>
        <v>Yr 3</v>
      </c>
      <c r="BZ6" s="19" t="str">
        <f t="shared" si="4"/>
        <v>Yr 4</v>
      </c>
      <c r="CA6" s="19" t="str">
        <f t="shared" si="4"/>
        <v>Yr 5</v>
      </c>
      <c r="CB6" s="19" t="str">
        <f t="shared" si="4"/>
        <v>Yr 6</v>
      </c>
      <c r="CC6" s="17" t="str">
        <f t="shared" si="4"/>
        <v>Dev Yr</v>
      </c>
      <c r="CD6" s="17" t="str">
        <f t="shared" si="4"/>
        <v>Launch Yr</v>
      </c>
      <c r="CE6" s="17" t="str">
        <f t="shared" si="4"/>
        <v>Yr 2</v>
      </c>
      <c r="CF6" s="17" t="str">
        <f t="shared" si="4"/>
        <v>Yr 3</v>
      </c>
      <c r="CG6" s="17" t="str">
        <f t="shared" si="4"/>
        <v>Yr 4</v>
      </c>
      <c r="CH6" s="17" t="str">
        <f t="shared" si="5"/>
        <v>Yr 5</v>
      </c>
      <c r="CI6" s="17" t="str">
        <f t="shared" si="5"/>
        <v>Yr 6</v>
      </c>
    </row>
    <row r="7" spans="1:87" s="11" customFormat="1" ht="80.25" customHeight="1" x14ac:dyDescent="0.35">
      <c r="A7" s="11" t="s">
        <v>479</v>
      </c>
      <c r="B7" s="11" t="s">
        <v>384</v>
      </c>
      <c r="C7" s="11" t="s">
        <v>408</v>
      </c>
      <c r="D7" s="180" t="str">
        <f>IFERROR(VLOOKUP(E7,'selections(hide)'!$M$3:$N$12,2,FALSE),0)</f>
        <v>2020/21</v>
      </c>
      <c r="E7" s="180" t="str">
        <f>staff_students!E29</f>
        <v>2021/22</v>
      </c>
      <c r="F7" s="180" t="str">
        <f>staff_students!F29</f>
        <v>2022/23</v>
      </c>
      <c r="G7" s="180" t="str">
        <f>staff_students!G29</f>
        <v>2023/24</v>
      </c>
      <c r="H7" s="180" t="str">
        <f>staff_students!H29</f>
        <v>2024/25</v>
      </c>
      <c r="I7" s="180" t="str">
        <f>staff_students!I29</f>
        <v>2025/26</v>
      </c>
      <c r="J7" s="180" t="str">
        <f>staff_students!J29</f>
        <v>2026/27</v>
      </c>
      <c r="K7" s="181" t="str">
        <f>D7</f>
        <v>2020/21</v>
      </c>
      <c r="L7" s="181" t="str">
        <f t="shared" si="0"/>
        <v>2021/22</v>
      </c>
      <c r="M7" s="181" t="str">
        <f t="shared" si="0"/>
        <v>2022/23</v>
      </c>
      <c r="N7" s="181" t="str">
        <f t="shared" si="0"/>
        <v>2023/24</v>
      </c>
      <c r="O7" s="181" t="str">
        <f t="shared" si="0"/>
        <v>2024/25</v>
      </c>
      <c r="P7" s="181" t="str">
        <f t="shared" si="0"/>
        <v>2025/26</v>
      </c>
      <c r="Q7" s="181" t="str">
        <f t="shared" si="0"/>
        <v>2026/27</v>
      </c>
      <c r="R7" s="182" t="str">
        <f t="shared" si="0"/>
        <v>2020/21</v>
      </c>
      <c r="S7" s="182" t="str">
        <f t="shared" si="0"/>
        <v>2021/22</v>
      </c>
      <c r="T7" s="182" t="str">
        <f t="shared" si="0"/>
        <v>2022/23</v>
      </c>
      <c r="U7" s="182" t="str">
        <f t="shared" si="0"/>
        <v>2023/24</v>
      </c>
      <c r="V7" s="182" t="str">
        <f t="shared" si="0"/>
        <v>2024/25</v>
      </c>
      <c r="W7" s="182" t="str">
        <f t="shared" si="0"/>
        <v>2025/26</v>
      </c>
      <c r="X7" s="182" t="str">
        <f t="shared" si="0"/>
        <v>2026/27</v>
      </c>
      <c r="Y7" s="184" t="str">
        <f t="shared" si="0"/>
        <v>2020/21</v>
      </c>
      <c r="Z7" s="184" t="str">
        <f t="shared" si="0"/>
        <v>2021/22</v>
      </c>
      <c r="AA7" s="184" t="str">
        <f t="shared" si="0"/>
        <v>2022/23</v>
      </c>
      <c r="AB7" s="184" t="str">
        <f t="shared" si="1"/>
        <v>2023/24</v>
      </c>
      <c r="AC7" s="184" t="str">
        <f t="shared" si="1"/>
        <v>2024/25</v>
      </c>
      <c r="AD7" s="184" t="str">
        <f t="shared" si="1"/>
        <v>2025/26</v>
      </c>
      <c r="AE7" s="184" t="str">
        <f t="shared" si="1"/>
        <v>2026/27</v>
      </c>
      <c r="AF7" s="183" t="str">
        <f t="shared" si="1"/>
        <v>2020/21</v>
      </c>
      <c r="AG7" s="183" t="str">
        <f t="shared" si="1"/>
        <v>2021/22</v>
      </c>
      <c r="AH7" s="183" t="str">
        <f t="shared" si="1"/>
        <v>2022/23</v>
      </c>
      <c r="AI7" s="183" t="str">
        <f t="shared" si="1"/>
        <v>2023/24</v>
      </c>
      <c r="AJ7" s="183" t="str">
        <f t="shared" si="1"/>
        <v>2024/25</v>
      </c>
      <c r="AK7" s="183" t="str">
        <f t="shared" si="1"/>
        <v>2025/26</v>
      </c>
      <c r="AL7" s="183" t="str">
        <f t="shared" si="1"/>
        <v>2026/27</v>
      </c>
      <c r="AM7" s="111" t="str">
        <f t="shared" si="1"/>
        <v>2020/21</v>
      </c>
      <c r="AN7" s="111" t="str">
        <f t="shared" si="1"/>
        <v>2021/22</v>
      </c>
      <c r="AO7" s="111" t="str">
        <f t="shared" si="1"/>
        <v>2022/23</v>
      </c>
      <c r="AP7" s="111" t="str">
        <f t="shared" si="1"/>
        <v>2023/24</v>
      </c>
      <c r="AQ7" s="111" t="str">
        <f t="shared" si="1"/>
        <v>2024/25</v>
      </c>
      <c r="AR7" s="111" t="str">
        <f t="shared" si="2"/>
        <v>2025/26</v>
      </c>
      <c r="AS7" s="111" t="str">
        <f t="shared" si="2"/>
        <v>2026/27</v>
      </c>
      <c r="AT7" s="180" t="str">
        <f t="shared" si="2"/>
        <v>2020/21</v>
      </c>
      <c r="AU7" s="180" t="str">
        <f t="shared" si="2"/>
        <v>2021/22</v>
      </c>
      <c r="AV7" s="180" t="str">
        <f t="shared" si="2"/>
        <v>2022/23</v>
      </c>
      <c r="AW7" s="180" t="str">
        <f t="shared" si="2"/>
        <v>2023/24</v>
      </c>
      <c r="AX7" s="180" t="str">
        <f t="shared" si="2"/>
        <v>2024/25</v>
      </c>
      <c r="AY7" s="180" t="str">
        <f t="shared" si="2"/>
        <v>2025/26</v>
      </c>
      <c r="AZ7" s="180" t="str">
        <f t="shared" si="2"/>
        <v>2026/27</v>
      </c>
      <c r="BA7" s="181" t="str">
        <f>AT7</f>
        <v>2020/21</v>
      </c>
      <c r="BB7" s="181" t="str">
        <f t="shared" si="3"/>
        <v>2021/22</v>
      </c>
      <c r="BC7" s="181" t="str">
        <f t="shared" si="3"/>
        <v>2022/23</v>
      </c>
      <c r="BD7" s="181" t="str">
        <f t="shared" si="3"/>
        <v>2023/24</v>
      </c>
      <c r="BE7" s="181" t="str">
        <f t="shared" si="3"/>
        <v>2024/25</v>
      </c>
      <c r="BF7" s="181" t="str">
        <f t="shared" si="3"/>
        <v>2025/26</v>
      </c>
      <c r="BG7" s="181" t="str">
        <f t="shared" si="3"/>
        <v>2026/27</v>
      </c>
      <c r="BH7" s="182" t="str">
        <f t="shared" si="3"/>
        <v>2020/21</v>
      </c>
      <c r="BI7" s="182" t="str">
        <f t="shared" si="3"/>
        <v>2021/22</v>
      </c>
      <c r="BJ7" s="182" t="str">
        <f t="shared" si="3"/>
        <v>2022/23</v>
      </c>
      <c r="BK7" s="182" t="str">
        <f t="shared" si="3"/>
        <v>2023/24</v>
      </c>
      <c r="BL7" s="182" t="str">
        <f t="shared" si="3"/>
        <v>2024/25</v>
      </c>
      <c r="BM7" s="182" t="str">
        <f t="shared" si="3"/>
        <v>2025/26</v>
      </c>
      <c r="BN7" s="182" t="str">
        <f t="shared" si="3"/>
        <v>2026/27</v>
      </c>
      <c r="BO7" s="184" t="str">
        <f t="shared" si="3"/>
        <v>2020/21</v>
      </c>
      <c r="BP7" s="184" t="str">
        <f t="shared" si="3"/>
        <v>2021/22</v>
      </c>
      <c r="BQ7" s="184" t="str">
        <f t="shared" si="3"/>
        <v>2022/23</v>
      </c>
      <c r="BR7" s="184" t="str">
        <f t="shared" si="4"/>
        <v>2023/24</v>
      </c>
      <c r="BS7" s="184" t="str">
        <f t="shared" si="4"/>
        <v>2024/25</v>
      </c>
      <c r="BT7" s="184" t="str">
        <f t="shared" si="4"/>
        <v>2025/26</v>
      </c>
      <c r="BU7" s="184" t="str">
        <f t="shared" si="4"/>
        <v>2026/27</v>
      </c>
      <c r="BV7" s="183" t="str">
        <f t="shared" si="4"/>
        <v>2020/21</v>
      </c>
      <c r="BW7" s="183" t="str">
        <f t="shared" si="4"/>
        <v>2021/22</v>
      </c>
      <c r="BX7" s="183" t="str">
        <f t="shared" si="4"/>
        <v>2022/23</v>
      </c>
      <c r="BY7" s="183" t="str">
        <f t="shared" si="4"/>
        <v>2023/24</v>
      </c>
      <c r="BZ7" s="183" t="str">
        <f t="shared" si="4"/>
        <v>2024/25</v>
      </c>
      <c r="CA7" s="183" t="str">
        <f t="shared" si="4"/>
        <v>2025/26</v>
      </c>
      <c r="CB7" s="183" t="str">
        <f t="shared" si="4"/>
        <v>2026/27</v>
      </c>
      <c r="CC7" s="111" t="str">
        <f t="shared" si="4"/>
        <v>2020/21</v>
      </c>
      <c r="CD7" s="111" t="str">
        <f t="shared" si="4"/>
        <v>2021/22</v>
      </c>
      <c r="CE7" s="111" t="str">
        <f t="shared" si="4"/>
        <v>2022/23</v>
      </c>
      <c r="CF7" s="111" t="str">
        <f t="shared" si="4"/>
        <v>2023/24</v>
      </c>
      <c r="CG7" s="111" t="str">
        <f t="shared" si="4"/>
        <v>2024/25</v>
      </c>
      <c r="CH7" s="111" t="str">
        <f t="shared" si="5"/>
        <v>2025/26</v>
      </c>
      <c r="CI7" s="111" t="str">
        <f t="shared" si="5"/>
        <v>2026/27</v>
      </c>
    </row>
    <row r="8" spans="1:87" x14ac:dyDescent="0.35">
      <c r="A8">
        <v>2</v>
      </c>
      <c r="B8">
        <f>modules!B8</f>
        <v>0</v>
      </c>
      <c r="C8">
        <f>modules!C8</f>
        <v>0</v>
      </c>
      <c r="E8" s="27">
        <f t="shared" ref="E8:E39" si="6">IFERROR(IF($C$1="Yes",HLOOKUP(D$4,CHRS,$A8,FALSE),IF($C8&lt;=E$5,HLOOKUP(D$4,CHRS,$A8,FALSE),0)),0)</f>
        <v>0</v>
      </c>
      <c r="F8" s="27">
        <f t="shared" ref="F8:F39" si="7">IFERROR(IF($C$1="Yes",HLOOKUP(D$4,CHRS,$A8,FALSE),IF($C8&lt;=F$5,HLOOKUP(D$4,CHRS,$A8,FALSE),0)),0)</f>
        <v>0</v>
      </c>
      <c r="G8" s="27">
        <f t="shared" ref="G8:G39" si="8">IFERROR(IF($C$1="Yes",HLOOKUP(D$4,CHRS,$A8,FALSE),IF($C8&lt;=G$5,HLOOKUP(D$4,CHRS,$A8,FALSE),0)),0)</f>
        <v>0</v>
      </c>
      <c r="H8" s="27">
        <f t="shared" ref="H8:H39" si="9">IFERROR(IF($C$1="Yes",HLOOKUP(D$4,CHRS,$A8,FALSE),IF($C8&lt;=H$5,HLOOKUP(D$4,CHRS,$A8,FALSE),0)),0)</f>
        <v>0</v>
      </c>
      <c r="I8" s="27">
        <f t="shared" ref="I8:I39" si="10">IFERROR(IF($C$1="Yes",HLOOKUP(D$4,CHRS,$A8,FALSE),IF($C8&lt;=I$5,HLOOKUP(D$4,CHRS,$A8,FALSE),0)),0)</f>
        <v>0</v>
      </c>
      <c r="J8" s="27">
        <f t="shared" ref="J8:J39" si="11">IFERROR(IF($C$1="Yes",HLOOKUP(D$4,CHRS,$A8,FALSE),IF($C8&lt;=J$5,HLOOKUP(D$4,CHRS,$A8,FALSE),0)),0)</f>
        <v>0</v>
      </c>
      <c r="L8" s="27">
        <f t="shared" ref="L8:L39" si="12">IFERROR(IF($C$1="Yes",HLOOKUP(K$4,CHRS,$A8,FALSE),IF($C8&lt;=L$5,HLOOKUP(K$4,CHRS,$A8,FALSE),0)),0)</f>
        <v>0</v>
      </c>
      <c r="M8" s="27">
        <f t="shared" ref="M8:M39" si="13">IFERROR(IF($C$1="Yes",HLOOKUP(K$4,CHRS,$A8,FALSE),IF($C8&lt;=M$5,HLOOKUP(K$4,CHRS,$A8,FALSE),0)),0)</f>
        <v>0</v>
      </c>
      <c r="N8" s="27">
        <f t="shared" ref="N8:N39" si="14">IFERROR(IF($C$1="Yes",HLOOKUP(K$4,CHRS,$A8,FALSE),IF($C8&lt;=N$5,HLOOKUP(K$4,CHRS,$A8,FALSE),0)),0)</f>
        <v>0</v>
      </c>
      <c r="O8" s="27">
        <f t="shared" ref="O8:O39" si="15">IFERROR(IF($C$1="Yes",HLOOKUP(K$4,CHRS,$A8,FALSE),IF($C8&lt;=O$5,HLOOKUP(K$4,CHRS,$A8,FALSE),0)),0)</f>
        <v>0</v>
      </c>
      <c r="P8" s="27">
        <f t="shared" ref="P8:P39" si="16">IFERROR(IF($C$1="Yes",HLOOKUP(K$4,CHRS,$A8,FALSE),IF($C8&lt;=P$5,HLOOKUP(K$4,CHRS,$A8,FALSE),0)),0)</f>
        <v>0</v>
      </c>
      <c r="Q8" s="27">
        <f t="shared" ref="Q8:Q39" si="17">IFERROR(IF($C$1="Yes",HLOOKUP(K$4,CHRS,$A8,FALSE),IF($C8&lt;=Q$5,HLOOKUP(K$4,CHRS,$A8,FALSE),0)),0)</f>
        <v>0</v>
      </c>
      <c r="S8" s="27">
        <f t="shared" ref="S8:S39" si="18">IFERROR(IF($C$1="Yes",HLOOKUP(R$4,CHRS,$A8,FALSE),IF($C8&lt;=S$5,HLOOKUP(R$4,CHRS,$A8,FALSE),0)),0)</f>
        <v>0</v>
      </c>
      <c r="T8" s="27">
        <f t="shared" ref="T8:T39" si="19">IFERROR(IF($C$1="Yes",HLOOKUP(R$4,CHRS,$A8,FALSE),IF($C8&lt;=T$5,HLOOKUP(R$4,CHRS,$A8,FALSE),0)),0)</f>
        <v>0</v>
      </c>
      <c r="U8" s="27">
        <f t="shared" ref="U8:U39" si="20">IFERROR(IF($C$1="Yes",HLOOKUP(R$4,CHRS,$A8,FALSE),IF($C8&lt;=U$5,HLOOKUP(R$4,CHRS,$A8,FALSE),0)),0)</f>
        <v>0</v>
      </c>
      <c r="V8" s="27">
        <f t="shared" ref="V8:V39" si="21">IFERROR(IF($C$1="Yes",HLOOKUP(R$4,CHRS,$A8,FALSE),IF($C8&lt;=V$5,HLOOKUP(R$4,CHRS,$A8,FALSE),0)),0)</f>
        <v>0</v>
      </c>
      <c r="W8" s="27">
        <f t="shared" ref="W8:W39" si="22">IFERROR(IF($C$1="Yes",HLOOKUP(R$4,CHRS,$A8,FALSE),IF($C8&lt;=W$5,HLOOKUP(R$4,CHRS,$A8,FALSE),0)),0)</f>
        <v>0</v>
      </c>
      <c r="X8" s="27">
        <f t="shared" ref="X8:X39" si="23">IFERROR(IF($C$1="Yes",HLOOKUP(R$4,CHRS,$A8,FALSE),IF($C8&lt;=X$5,HLOOKUP(R$4,CHRS,$A8,FALSE),0)),0)</f>
        <v>0</v>
      </c>
      <c r="Z8" s="27">
        <f t="shared" ref="Z8:Z39" si="24">IFERROR(IF($C$1="Yes",HLOOKUP(Y$4,CHRS,$A8,FALSE),IF($C8&lt;=Z$5,HLOOKUP(Y$4,CHRS,$A8,FALSE),0)),0)</f>
        <v>0</v>
      </c>
      <c r="AA8" s="27">
        <f t="shared" ref="AA8:AA39" si="25">IFERROR(IF($C$1="Yes",HLOOKUP(Y$4,CHRS,$A8,FALSE),IF($C8&lt;=AA$5,HLOOKUP(Y$4,CHRS,$A8,FALSE),0)),0)</f>
        <v>0</v>
      </c>
      <c r="AB8" s="27">
        <f t="shared" ref="AB8:AB39" si="26">IFERROR(IF($C$1="Yes",HLOOKUP(Y$4,CHRS,$A8,FALSE),IF($C8&lt;=AB$5,HLOOKUP(Y$4,CHRS,$A8,FALSE),0)),0)</f>
        <v>0</v>
      </c>
      <c r="AC8" s="27">
        <f t="shared" ref="AC8:AC39" si="27">IFERROR(IF($C$1="Yes",HLOOKUP(Y$4,CHRS,$A8,FALSE),IF($C8&lt;=AC$5,HLOOKUP(Y$4,CHRS,$A8,FALSE),0)),0)</f>
        <v>0</v>
      </c>
      <c r="AD8" s="27">
        <f t="shared" ref="AD8:AD39" si="28">IFERROR(IF($C$1="Yes",HLOOKUP(Y$4,CHRS,$A8,FALSE),IF($C8&lt;=AD$5,HLOOKUP(Y$4,CHRS,$A8,FALSE),0)),0)</f>
        <v>0</v>
      </c>
      <c r="AE8" s="27">
        <f t="shared" ref="AE8:AE39" si="29">IFERROR(IF($C$1="Yes",HLOOKUP(Y$4,CHRS,$A8,FALSE),IF($C8&lt;=AE$5,HLOOKUP(Y$4,CHRS,$A8,FALSE),0)),0)</f>
        <v>0</v>
      </c>
      <c r="AG8" s="27">
        <f t="shared" ref="AG8:AG39" si="30">IFERROR(IF($C$1="Yes",HLOOKUP(AF$4,CHRS,$A8,FALSE),IF($C8&lt;=AG$5,HLOOKUP(AF$4,CHRS,$A8,FALSE),0)),0)</f>
        <v>0</v>
      </c>
      <c r="AH8" s="27">
        <f t="shared" ref="AH8:AH39" si="31">IFERROR(IF($C$1="Yes",HLOOKUP(AF$4,CHRS,$A8,FALSE),IF($C8&lt;=AH$5,HLOOKUP(AF$4,CHRS,$A8,FALSE),0)),0)</f>
        <v>0</v>
      </c>
      <c r="AI8" s="27">
        <f t="shared" ref="AI8:AI39" si="32">IFERROR(IF($C$1="Yes",HLOOKUP(AF$4,CHRS,$A8,FALSE),IF($C8&lt;=AI$5,HLOOKUP(AF$4,CHRS,$A8,FALSE),0)),0)</f>
        <v>0</v>
      </c>
      <c r="AJ8" s="27">
        <f t="shared" ref="AJ8:AJ39" si="33">IFERROR(IF($C$1="Yes",HLOOKUP(AF$4,CHRS,$A8,FALSE),IF($C8&lt;=AJ$5,HLOOKUP(AF$4,CHRS,$A8,FALSE),0)),0)</f>
        <v>0</v>
      </c>
      <c r="AK8" s="27">
        <f t="shared" ref="AK8:AK39" si="34">IFERROR(IF($C$1="Yes",HLOOKUP(AF$4,CHRS,$A8,FALSE),IF($C8&lt;=AK$5,HLOOKUP(AF$4,CHRS,$A8,FALSE),0)),0)</f>
        <v>0</v>
      </c>
      <c r="AL8" s="27">
        <f t="shared" ref="AL8:AL39" si="35">IFERROR(IF($C$1="Yes",HLOOKUP(AF$4,CHRS,$A8,FALSE),IF($C8&lt;=AL$5,HLOOKUP(AF$4,CHRS,$A8,FALSE),0)),0)</f>
        <v>0</v>
      </c>
      <c r="AN8" s="27">
        <f t="shared" ref="AN8:AN39" si="36">IFERROR(IF($C$1="Yes",HLOOKUP(AM$4,CHRS,$A8,FALSE),IF($C8&lt;=AN$5,HLOOKUP(AM$4,CHRS,$A8,FALSE),0)),0)</f>
        <v>0</v>
      </c>
      <c r="AO8" s="27">
        <f t="shared" ref="AO8:AO39" si="37">IFERROR(IF($C$1="Yes",HLOOKUP(AM$4,CHRS,$A8,FALSE),IF($C8&lt;=AO$5,HLOOKUP(AM$4,CHRS,$A8,FALSE),0)),0)</f>
        <v>0</v>
      </c>
      <c r="AP8" s="27">
        <f t="shared" ref="AP8:AP39" si="38">IFERROR(IF($C$1="Yes",HLOOKUP(AM$4,CHRS,$A8,FALSE),IF($C8&lt;=AP$5,HLOOKUP(AM$4,CHRS,$A8,FALSE),0)),0)</f>
        <v>0</v>
      </c>
      <c r="AQ8" s="27">
        <f t="shared" ref="AQ8:AQ39" si="39">IFERROR(IF($C$1="Yes",HLOOKUP(AM$4,CHRS,$A8,FALSE),IF($C8&lt;=AQ$5,HLOOKUP(AM$4,CHRS,$A8,FALSE),0)),0)</f>
        <v>0</v>
      </c>
      <c r="AR8" s="27">
        <f t="shared" ref="AR8:AR39" si="40">IFERROR(IF($C$1="Yes",HLOOKUP(AM$4,CHRS,$A8,FALSE),IF($C8&lt;=AR$5,HLOOKUP(AM$4,CHRS,$A8,FALSE),0)),0)</f>
        <v>0</v>
      </c>
      <c r="AS8" s="27">
        <f t="shared" ref="AS8:AS39" si="41">IFERROR(IF($C$1="Yes",HLOOKUP(AM$4,CHRS,$A8,FALSE),IF($C8&lt;=AS$5,HLOOKUP(AM$4,CHRS,$A8,FALSE),0)),0)</f>
        <v>0</v>
      </c>
      <c r="AT8" s="31"/>
      <c r="AU8" s="31">
        <f t="shared" ref="AU8:AU39" si="42">IFERROR(IF($C$1="Yes",HLOOKUP(AT$4,CCOST,$A8,FALSE),IF($C8&lt;=AU$5,HLOOKUP(AT$4,CCOST,$A8,FALSE),0)),0)</f>
        <v>0</v>
      </c>
      <c r="AV8" s="31">
        <f t="shared" ref="AV8:AV39" si="43">IFERROR(IF($C$1="Yes",HLOOKUP(AT$4,CCOST,$A8,FALSE),IF($C8&lt;=AV$5,HLOOKUP(AT$4,CCOST,$A8,FALSE),0)),0)</f>
        <v>0</v>
      </c>
      <c r="AW8" s="31">
        <f t="shared" ref="AW8:AW39" si="44">IFERROR(IF($C$1="Yes",HLOOKUP(AT$4,CCOST,$A8,FALSE),IF($C8&lt;=AW$5,HLOOKUP(AT$4,CCOST,$A8,FALSE),0)),0)</f>
        <v>0</v>
      </c>
      <c r="AX8" s="31">
        <f t="shared" ref="AX8:AX39" si="45">IFERROR(IF($C$1="Yes",HLOOKUP(AT$4,CCOST,$A8,FALSE),IF($C8&lt;=AX$5,HLOOKUP(AT$4,CCOST,$A8,FALSE),0)),0)</f>
        <v>0</v>
      </c>
      <c r="AY8" s="31">
        <f t="shared" ref="AY8:AY39" si="46">IFERROR(IF($C$1="Yes",HLOOKUP(AT$4,CCOST,$A8,FALSE),IF($C8&lt;=AY$5,HLOOKUP(AT$4,CCOST,$A8,FALSE),0)),0)</f>
        <v>0</v>
      </c>
      <c r="AZ8" s="31">
        <f t="shared" ref="AZ8:AZ39" si="47">IFERROR(IF($C$1="Yes",HLOOKUP(AT$4,CCOST,$A8,FALSE),IF($C8&lt;=AZ$5,HLOOKUP(AT$4,CCOST,$A8,FALSE),0)),0)</f>
        <v>0</v>
      </c>
      <c r="BA8" s="31"/>
      <c r="BB8" s="31">
        <f t="shared" ref="BB8:BB39" si="48">IFERROR(IF($C$1="Yes",HLOOKUP(BA$4,CCOST,$A8,FALSE),IF($C8&lt;=BB$5,HLOOKUP(BA$4,CCOST,$A8,FALSE),0)),0)</f>
        <v>0</v>
      </c>
      <c r="BC8" s="31">
        <f t="shared" ref="BC8:BC39" si="49">IFERROR(IF($C$1="Yes",HLOOKUP(BA$4,CCOST,$A8,FALSE),IF($C8&lt;=BC$5,HLOOKUP(BA$4,CCOST,$A8,FALSE),0)),0)</f>
        <v>0</v>
      </c>
      <c r="BD8" s="31">
        <f t="shared" ref="BD8:BD39" si="50">IFERROR(IF($C$1="Yes",HLOOKUP(BA$4,CCOST,$A8,FALSE),IF($C8&lt;=BD$5,HLOOKUP(BA$4,CCOST,$A8,FALSE),0)),0)</f>
        <v>0</v>
      </c>
      <c r="BE8" s="31">
        <f t="shared" ref="BE8:BE39" si="51">IFERROR(IF($C$1="Yes",HLOOKUP(BA$4,CCOST,$A8,FALSE),IF($C8&lt;=BE$5,HLOOKUP(BA$4,CCOST,$A8,FALSE),0)),0)</f>
        <v>0</v>
      </c>
      <c r="BF8" s="31">
        <f t="shared" ref="BF8:BF39" si="52">IFERROR(IF($C$1="Yes",HLOOKUP(BA$4,CCOST,$A8,FALSE),IF($C8&lt;=BF$5,HLOOKUP(BA$4,CCOST,$A8,FALSE),0)),0)</f>
        <v>0</v>
      </c>
      <c r="BG8" s="31">
        <f t="shared" ref="BG8:BG39" si="53">IFERROR(IF($C$1="Yes",HLOOKUP(BA$4,CCOST,$A8,FALSE),IF($C8&lt;=BG$5,HLOOKUP(BA$4,CCOST,$A8,FALSE),0)),0)</f>
        <v>0</v>
      </c>
      <c r="BH8" s="31"/>
      <c r="BI8" s="31">
        <f t="shared" ref="BI8:BI39" si="54">IFERROR(IF($C$1="Yes",HLOOKUP(BH$4,CCOST,$A8,FALSE),IF($C8&lt;=BI$5,HLOOKUP(BH$4,CCOST,$A8,FALSE),0)),0)</f>
        <v>0</v>
      </c>
      <c r="BJ8" s="31">
        <f t="shared" ref="BJ8:BJ39" si="55">IFERROR(IF($C$1="Yes",HLOOKUP(BH$4,CCOST,$A8,FALSE),IF($C8&lt;=BJ$5,HLOOKUP(BH$4,CCOST,$A8,FALSE),0)),0)</f>
        <v>0</v>
      </c>
      <c r="BK8" s="31">
        <f t="shared" ref="BK8:BK39" si="56">IFERROR(IF($C$1="Yes",HLOOKUP(BH$4,CCOST,$A8,FALSE),IF($C8&lt;=BK$5,HLOOKUP(BH$4,CCOST,$A8,FALSE),0)),0)</f>
        <v>0</v>
      </c>
      <c r="BL8" s="31">
        <f t="shared" ref="BL8:BL39" si="57">IFERROR(IF($C$1="Yes",HLOOKUP(BH$4,CCOST,$A8,FALSE),IF($C8&lt;=BL$5,HLOOKUP(BH$4,CCOST,$A8,FALSE),0)),0)</f>
        <v>0</v>
      </c>
      <c r="BM8" s="31">
        <f t="shared" ref="BM8:BM39" si="58">IFERROR(IF($C$1="Yes",HLOOKUP(BH$4,CCOST,$A8,FALSE),IF($C8&lt;=BM$5,HLOOKUP(BH$4,CCOST,$A8,FALSE),0)),0)</f>
        <v>0</v>
      </c>
      <c r="BN8" s="31">
        <f t="shared" ref="BN8:BN39" si="59">IFERROR(IF($C$1="Yes",HLOOKUP(BH$4,CCOST,$A8,FALSE),IF($C8&lt;=BN$5,HLOOKUP(BH$4,CCOST,$A8,FALSE),0)),0)</f>
        <v>0</v>
      </c>
      <c r="BO8" s="31"/>
      <c r="BP8" s="31">
        <f t="shared" ref="BP8:BP39" si="60">IFERROR(IF($C$1="Yes",HLOOKUP(BO$4,CCOST,$A8,FALSE),IF($C8&lt;=BP$5,HLOOKUP(BO$4,CCOST,$A8,FALSE),0)),0)</f>
        <v>0</v>
      </c>
      <c r="BQ8" s="31">
        <f t="shared" ref="BQ8:BQ39" si="61">IFERROR(IF($C$1="Yes",HLOOKUP(BO$4,CCOST,$A8,FALSE),IF($C8&lt;=BQ$5,HLOOKUP(BO$4,CCOST,$A8,FALSE),0)),0)</f>
        <v>0</v>
      </c>
      <c r="BR8" s="31">
        <f t="shared" ref="BR8:BR39" si="62">IFERROR(IF($C$1="Yes",HLOOKUP(BO$4,CCOST,$A8,FALSE),IF($C8&lt;=BR$5,HLOOKUP(BO$4,CCOST,$A8,FALSE),0)),0)</f>
        <v>0</v>
      </c>
      <c r="BS8" s="31">
        <f t="shared" ref="BS8:BS39" si="63">IFERROR(IF($C$1="Yes",HLOOKUP(BO$4,CCOST,$A8,FALSE),IF($C8&lt;=BS$5,HLOOKUP(BO$4,CCOST,$A8,FALSE),0)),0)</f>
        <v>0</v>
      </c>
      <c r="BT8" s="31">
        <f t="shared" ref="BT8:BT39" si="64">IFERROR(IF($C$1="Yes",HLOOKUP(BO$4,CCOST,$A8,FALSE),IF($C8&lt;=BT$5,HLOOKUP(BO$4,CCOST,$A8,FALSE),0)),0)</f>
        <v>0</v>
      </c>
      <c r="BU8" s="31">
        <f t="shared" ref="BU8:BU39" si="65">IFERROR(IF($C$1="Yes",HLOOKUP(BO$4,CCOST,$A8,FALSE),IF($C8&lt;=BU$5,HLOOKUP(BO$4,CCOST,$A8,FALSE),0)),0)</f>
        <v>0</v>
      </c>
      <c r="BV8" s="31"/>
      <c r="BW8" s="31">
        <f t="shared" ref="BW8:BW39" si="66">IFERROR(IF($C$1="Yes",HLOOKUP(BV$4,CCOST,$A8,FALSE),IF($C8&lt;=BW$5,HLOOKUP(BV$4,CCOST,$A8,FALSE),0)),0)</f>
        <v>0</v>
      </c>
      <c r="BX8" s="31">
        <f t="shared" ref="BX8:BX39" si="67">IFERROR(IF($C$1="Yes",HLOOKUP(BV$4,CCOST,$A8,FALSE),IF($C8&lt;=BX$5,HLOOKUP(BV$4,CCOST,$A8,FALSE),0)),0)</f>
        <v>0</v>
      </c>
      <c r="BY8" s="31">
        <f t="shared" ref="BY8:BY39" si="68">IFERROR(IF($C$1="Yes",HLOOKUP(BV$4,CCOST,$A8,FALSE),IF($C8&lt;=BY$5,HLOOKUP(BV$4,CCOST,$A8,FALSE),0)),0)</f>
        <v>0</v>
      </c>
      <c r="BZ8" s="31">
        <f t="shared" ref="BZ8:BZ39" si="69">IFERROR(IF($C$1="Yes",HLOOKUP(BV$4,CCOST,$A8,FALSE),IF($C8&lt;=BZ$5,HLOOKUP(BV$4,CCOST,$A8,FALSE),0)),0)</f>
        <v>0</v>
      </c>
      <c r="CA8" s="31">
        <f t="shared" ref="CA8:CA39" si="70">IFERROR(IF($C$1="Yes",HLOOKUP(BV$4,CCOST,$A8,FALSE),IF($C8&lt;=CA$5,HLOOKUP(BV$4,CCOST,$A8,FALSE),0)),0)</f>
        <v>0</v>
      </c>
      <c r="CB8" s="31">
        <f t="shared" ref="CB8:CB39" si="71">IFERROR(IF($C$1="Yes",HLOOKUP(BV$4,CCOST,$A8,FALSE),IF($C8&lt;=CB$5,HLOOKUP(BV$4,CCOST,$A8,FALSE),0)),0)</f>
        <v>0</v>
      </c>
      <c r="CC8" s="31"/>
      <c r="CD8" s="31">
        <f t="shared" ref="CD8:CD39" si="72">IFERROR(IF($C$1="Yes",HLOOKUP(CC$4,CCOST,$A8,FALSE),IF($C8&lt;=CD$5,HLOOKUP(CC$4,CCOST,$A8,FALSE),0)),0)</f>
        <v>0</v>
      </c>
      <c r="CE8" s="31">
        <f t="shared" ref="CE8:CE39" si="73">IFERROR(IF($C$1="Yes",HLOOKUP(CC$4,CCOST,$A8,FALSE),IF($C8&lt;=CE$5,HLOOKUP(CC$4,CCOST,$A8,FALSE),0)),0)</f>
        <v>0</v>
      </c>
      <c r="CF8" s="31">
        <f t="shared" ref="CF8:CF39" si="74">IFERROR(IF($C$1="Yes",HLOOKUP(CC$4,CCOST,$A8,FALSE),IF($C8&lt;=CF$5,HLOOKUP(CC$4,CCOST,$A8,FALSE),0)),0)</f>
        <v>0</v>
      </c>
      <c r="CG8" s="31">
        <f t="shared" ref="CG8:CG39" si="75">IFERROR(IF($C$1="Yes",HLOOKUP(CC$4,CCOST,$A8,FALSE),IF($C8&lt;=CG$5,HLOOKUP(CC$4,CCOST,$A8,FALSE),0)),0)</f>
        <v>0</v>
      </c>
      <c r="CH8" s="31">
        <f t="shared" ref="CH8:CH39" si="76">IFERROR(IF($C$1="Yes",HLOOKUP(CC$4,CCOST,$A8,FALSE),IF($C8&lt;=CH$5,HLOOKUP(CC$4,CCOST,$A8,FALSE),0)),0)</f>
        <v>0</v>
      </c>
      <c r="CI8" s="31">
        <f t="shared" ref="CI8:CI39" si="77">IFERROR(IF($C$1="Yes",HLOOKUP(CC$4,CCOST,$A8,FALSE),IF($C8&lt;=CI$5,HLOOKUP(CC$4,CCOST,$A8,FALSE),0)),0)</f>
        <v>0</v>
      </c>
    </row>
    <row r="9" spans="1:87" x14ac:dyDescent="0.35">
      <c r="A9">
        <v>3</v>
      </c>
      <c r="B9">
        <f>modules!B9</f>
        <v>0</v>
      </c>
      <c r="C9">
        <f>modules!C9</f>
        <v>0</v>
      </c>
      <c r="E9" s="27">
        <f t="shared" si="6"/>
        <v>0</v>
      </c>
      <c r="F9" s="27">
        <f t="shared" si="7"/>
        <v>0</v>
      </c>
      <c r="G9" s="27">
        <f t="shared" si="8"/>
        <v>0</v>
      </c>
      <c r="H9" s="27">
        <f t="shared" si="9"/>
        <v>0</v>
      </c>
      <c r="I9" s="27">
        <f t="shared" si="10"/>
        <v>0</v>
      </c>
      <c r="J9" s="27">
        <f t="shared" si="11"/>
        <v>0</v>
      </c>
      <c r="L9" s="27">
        <f t="shared" si="12"/>
        <v>0</v>
      </c>
      <c r="M9" s="27">
        <f t="shared" si="13"/>
        <v>0</v>
      </c>
      <c r="N9" s="27">
        <f t="shared" si="14"/>
        <v>0</v>
      </c>
      <c r="O9" s="27">
        <f t="shared" si="15"/>
        <v>0</v>
      </c>
      <c r="P9" s="27">
        <f t="shared" si="16"/>
        <v>0</v>
      </c>
      <c r="Q9" s="27">
        <f t="shared" si="17"/>
        <v>0</v>
      </c>
      <c r="S9" s="27">
        <f t="shared" si="18"/>
        <v>0</v>
      </c>
      <c r="T9" s="27">
        <f t="shared" si="19"/>
        <v>0</v>
      </c>
      <c r="U9" s="27">
        <f t="shared" si="20"/>
        <v>0</v>
      </c>
      <c r="V9" s="27">
        <f t="shared" si="21"/>
        <v>0</v>
      </c>
      <c r="W9" s="27">
        <f t="shared" si="22"/>
        <v>0</v>
      </c>
      <c r="X9" s="27">
        <f t="shared" si="23"/>
        <v>0</v>
      </c>
      <c r="Z9" s="27">
        <f t="shared" si="24"/>
        <v>0</v>
      </c>
      <c r="AA9" s="27">
        <f t="shared" si="25"/>
        <v>0</v>
      </c>
      <c r="AB9" s="27">
        <f t="shared" si="26"/>
        <v>0</v>
      </c>
      <c r="AC9" s="27">
        <f t="shared" si="27"/>
        <v>0</v>
      </c>
      <c r="AD9" s="27">
        <f t="shared" si="28"/>
        <v>0</v>
      </c>
      <c r="AE9" s="27">
        <f t="shared" si="29"/>
        <v>0</v>
      </c>
      <c r="AG9" s="27">
        <f t="shared" si="30"/>
        <v>0</v>
      </c>
      <c r="AH9" s="27">
        <f t="shared" si="31"/>
        <v>0</v>
      </c>
      <c r="AI9" s="27">
        <f t="shared" si="32"/>
        <v>0</v>
      </c>
      <c r="AJ9" s="27">
        <f t="shared" si="33"/>
        <v>0</v>
      </c>
      <c r="AK9" s="27">
        <f t="shared" si="34"/>
        <v>0</v>
      </c>
      <c r="AL9" s="27">
        <f t="shared" si="35"/>
        <v>0</v>
      </c>
      <c r="AN9" s="27">
        <f t="shared" si="36"/>
        <v>0</v>
      </c>
      <c r="AO9" s="27">
        <f t="shared" si="37"/>
        <v>0</v>
      </c>
      <c r="AP9" s="27">
        <f t="shared" si="38"/>
        <v>0</v>
      </c>
      <c r="AQ9" s="27">
        <f t="shared" si="39"/>
        <v>0</v>
      </c>
      <c r="AR9" s="27">
        <f t="shared" si="40"/>
        <v>0</v>
      </c>
      <c r="AS9" s="27">
        <f t="shared" si="41"/>
        <v>0</v>
      </c>
      <c r="AT9" s="31"/>
      <c r="AU9" s="31">
        <f t="shared" si="42"/>
        <v>0</v>
      </c>
      <c r="AV9" s="31">
        <f t="shared" si="43"/>
        <v>0</v>
      </c>
      <c r="AW9" s="31">
        <f t="shared" si="44"/>
        <v>0</v>
      </c>
      <c r="AX9" s="31">
        <f t="shared" si="45"/>
        <v>0</v>
      </c>
      <c r="AY9" s="31">
        <f t="shared" si="46"/>
        <v>0</v>
      </c>
      <c r="AZ9" s="31">
        <f t="shared" si="47"/>
        <v>0</v>
      </c>
      <c r="BA9" s="31"/>
      <c r="BB9" s="31">
        <f t="shared" si="48"/>
        <v>0</v>
      </c>
      <c r="BC9" s="31">
        <f t="shared" si="49"/>
        <v>0</v>
      </c>
      <c r="BD9" s="31">
        <f t="shared" si="50"/>
        <v>0</v>
      </c>
      <c r="BE9" s="31">
        <f t="shared" si="51"/>
        <v>0</v>
      </c>
      <c r="BF9" s="31">
        <f t="shared" si="52"/>
        <v>0</v>
      </c>
      <c r="BG9" s="31">
        <f t="shared" si="53"/>
        <v>0</v>
      </c>
      <c r="BH9" s="31"/>
      <c r="BI9" s="31">
        <f t="shared" si="54"/>
        <v>0</v>
      </c>
      <c r="BJ9" s="31">
        <f t="shared" si="55"/>
        <v>0</v>
      </c>
      <c r="BK9" s="31">
        <f t="shared" si="56"/>
        <v>0</v>
      </c>
      <c r="BL9" s="31">
        <f t="shared" si="57"/>
        <v>0</v>
      </c>
      <c r="BM9" s="31">
        <f t="shared" si="58"/>
        <v>0</v>
      </c>
      <c r="BN9" s="31">
        <f t="shared" si="59"/>
        <v>0</v>
      </c>
      <c r="BO9" s="31"/>
      <c r="BP9" s="31">
        <f t="shared" si="60"/>
        <v>0</v>
      </c>
      <c r="BQ9" s="31">
        <f t="shared" si="61"/>
        <v>0</v>
      </c>
      <c r="BR9" s="31">
        <f t="shared" si="62"/>
        <v>0</v>
      </c>
      <c r="BS9" s="31">
        <f t="shared" si="63"/>
        <v>0</v>
      </c>
      <c r="BT9" s="31">
        <f t="shared" si="64"/>
        <v>0</v>
      </c>
      <c r="BU9" s="31">
        <f t="shared" si="65"/>
        <v>0</v>
      </c>
      <c r="BV9" s="31"/>
      <c r="BW9" s="31">
        <f t="shared" si="66"/>
        <v>0</v>
      </c>
      <c r="BX9" s="31">
        <f t="shared" si="67"/>
        <v>0</v>
      </c>
      <c r="BY9" s="31">
        <f t="shared" si="68"/>
        <v>0</v>
      </c>
      <c r="BZ9" s="31">
        <f t="shared" si="69"/>
        <v>0</v>
      </c>
      <c r="CA9" s="31">
        <f t="shared" si="70"/>
        <v>0</v>
      </c>
      <c r="CB9" s="31">
        <f t="shared" si="71"/>
        <v>0</v>
      </c>
      <c r="CC9" s="31"/>
      <c r="CD9" s="31">
        <f t="shared" si="72"/>
        <v>0</v>
      </c>
      <c r="CE9" s="31">
        <f t="shared" si="73"/>
        <v>0</v>
      </c>
      <c r="CF9" s="31">
        <f t="shared" si="74"/>
        <v>0</v>
      </c>
      <c r="CG9" s="31">
        <f t="shared" si="75"/>
        <v>0</v>
      </c>
      <c r="CH9" s="31">
        <f t="shared" si="76"/>
        <v>0</v>
      </c>
      <c r="CI9" s="31">
        <f t="shared" si="77"/>
        <v>0</v>
      </c>
    </row>
    <row r="10" spans="1:87" x14ac:dyDescent="0.35">
      <c r="A10">
        <v>4</v>
      </c>
      <c r="B10">
        <f>modules!B10</f>
        <v>0</v>
      </c>
      <c r="C10">
        <f>modules!C10</f>
        <v>0</v>
      </c>
      <c r="E10" s="27">
        <f t="shared" si="6"/>
        <v>0</v>
      </c>
      <c r="F10" s="27">
        <f t="shared" si="7"/>
        <v>0</v>
      </c>
      <c r="G10" s="27">
        <f t="shared" si="8"/>
        <v>0</v>
      </c>
      <c r="H10" s="27">
        <f t="shared" si="9"/>
        <v>0</v>
      </c>
      <c r="I10" s="27">
        <f t="shared" si="10"/>
        <v>0</v>
      </c>
      <c r="J10" s="27">
        <f t="shared" si="11"/>
        <v>0</v>
      </c>
      <c r="L10" s="27">
        <f t="shared" si="12"/>
        <v>0</v>
      </c>
      <c r="M10" s="27">
        <f t="shared" si="13"/>
        <v>0</v>
      </c>
      <c r="N10" s="27">
        <f t="shared" si="14"/>
        <v>0</v>
      </c>
      <c r="O10" s="27">
        <f t="shared" si="15"/>
        <v>0</v>
      </c>
      <c r="P10" s="27">
        <f t="shared" si="16"/>
        <v>0</v>
      </c>
      <c r="Q10" s="27">
        <f t="shared" si="17"/>
        <v>0</v>
      </c>
      <c r="S10" s="27">
        <f t="shared" si="18"/>
        <v>0</v>
      </c>
      <c r="T10" s="27">
        <f t="shared" si="19"/>
        <v>0</v>
      </c>
      <c r="U10" s="27">
        <f t="shared" si="20"/>
        <v>0</v>
      </c>
      <c r="V10" s="27">
        <f t="shared" si="21"/>
        <v>0</v>
      </c>
      <c r="W10" s="27">
        <f t="shared" si="22"/>
        <v>0</v>
      </c>
      <c r="X10" s="27">
        <f t="shared" si="23"/>
        <v>0</v>
      </c>
      <c r="Z10" s="27">
        <f t="shared" si="24"/>
        <v>0</v>
      </c>
      <c r="AA10" s="27">
        <f t="shared" si="25"/>
        <v>0</v>
      </c>
      <c r="AB10" s="27">
        <f t="shared" si="26"/>
        <v>0</v>
      </c>
      <c r="AC10" s="27">
        <f t="shared" si="27"/>
        <v>0</v>
      </c>
      <c r="AD10" s="27">
        <f t="shared" si="28"/>
        <v>0</v>
      </c>
      <c r="AE10" s="27">
        <f t="shared" si="29"/>
        <v>0</v>
      </c>
      <c r="AG10" s="27">
        <f t="shared" si="30"/>
        <v>0</v>
      </c>
      <c r="AH10" s="27">
        <f t="shared" si="31"/>
        <v>0</v>
      </c>
      <c r="AI10" s="27">
        <f t="shared" si="32"/>
        <v>0</v>
      </c>
      <c r="AJ10" s="27">
        <f t="shared" si="33"/>
        <v>0</v>
      </c>
      <c r="AK10" s="27">
        <f t="shared" si="34"/>
        <v>0</v>
      </c>
      <c r="AL10" s="27">
        <f t="shared" si="35"/>
        <v>0</v>
      </c>
      <c r="AN10" s="27">
        <f t="shared" si="36"/>
        <v>0</v>
      </c>
      <c r="AO10" s="27">
        <f t="shared" si="37"/>
        <v>0</v>
      </c>
      <c r="AP10" s="27">
        <f t="shared" si="38"/>
        <v>0</v>
      </c>
      <c r="AQ10" s="27">
        <f t="shared" si="39"/>
        <v>0</v>
      </c>
      <c r="AR10" s="27">
        <f t="shared" si="40"/>
        <v>0</v>
      </c>
      <c r="AS10" s="27">
        <f t="shared" si="41"/>
        <v>0</v>
      </c>
      <c r="AT10" s="31"/>
      <c r="AU10" s="31">
        <f t="shared" si="42"/>
        <v>0</v>
      </c>
      <c r="AV10" s="31">
        <f t="shared" si="43"/>
        <v>0</v>
      </c>
      <c r="AW10" s="31">
        <f t="shared" si="44"/>
        <v>0</v>
      </c>
      <c r="AX10" s="31">
        <f t="shared" si="45"/>
        <v>0</v>
      </c>
      <c r="AY10" s="31">
        <f t="shared" si="46"/>
        <v>0</v>
      </c>
      <c r="AZ10" s="31">
        <f t="shared" si="47"/>
        <v>0</v>
      </c>
      <c r="BA10" s="31"/>
      <c r="BB10" s="31">
        <f t="shared" si="48"/>
        <v>0</v>
      </c>
      <c r="BC10" s="31">
        <f t="shared" si="49"/>
        <v>0</v>
      </c>
      <c r="BD10" s="31">
        <f t="shared" si="50"/>
        <v>0</v>
      </c>
      <c r="BE10" s="31">
        <f t="shared" si="51"/>
        <v>0</v>
      </c>
      <c r="BF10" s="31">
        <f t="shared" si="52"/>
        <v>0</v>
      </c>
      <c r="BG10" s="31">
        <f t="shared" si="53"/>
        <v>0</v>
      </c>
      <c r="BH10" s="31"/>
      <c r="BI10" s="31">
        <f t="shared" si="54"/>
        <v>0</v>
      </c>
      <c r="BJ10" s="31">
        <f t="shared" si="55"/>
        <v>0</v>
      </c>
      <c r="BK10" s="31">
        <f t="shared" si="56"/>
        <v>0</v>
      </c>
      <c r="BL10" s="31">
        <f t="shared" si="57"/>
        <v>0</v>
      </c>
      <c r="BM10" s="31">
        <f t="shared" si="58"/>
        <v>0</v>
      </c>
      <c r="BN10" s="31">
        <f t="shared" si="59"/>
        <v>0</v>
      </c>
      <c r="BO10" s="31"/>
      <c r="BP10" s="31">
        <f t="shared" si="60"/>
        <v>0</v>
      </c>
      <c r="BQ10" s="31">
        <f t="shared" si="61"/>
        <v>0</v>
      </c>
      <c r="BR10" s="31">
        <f t="shared" si="62"/>
        <v>0</v>
      </c>
      <c r="BS10" s="31">
        <f t="shared" si="63"/>
        <v>0</v>
      </c>
      <c r="BT10" s="31">
        <f t="shared" si="64"/>
        <v>0</v>
      </c>
      <c r="BU10" s="31">
        <f t="shared" si="65"/>
        <v>0</v>
      </c>
      <c r="BV10" s="31"/>
      <c r="BW10" s="31">
        <f t="shared" si="66"/>
        <v>0</v>
      </c>
      <c r="BX10" s="31">
        <f t="shared" si="67"/>
        <v>0</v>
      </c>
      <c r="BY10" s="31">
        <f t="shared" si="68"/>
        <v>0</v>
      </c>
      <c r="BZ10" s="31">
        <f t="shared" si="69"/>
        <v>0</v>
      </c>
      <c r="CA10" s="31">
        <f t="shared" si="70"/>
        <v>0</v>
      </c>
      <c r="CB10" s="31">
        <f t="shared" si="71"/>
        <v>0</v>
      </c>
      <c r="CC10" s="31"/>
      <c r="CD10" s="31">
        <f t="shared" si="72"/>
        <v>0</v>
      </c>
      <c r="CE10" s="31">
        <f t="shared" si="73"/>
        <v>0</v>
      </c>
      <c r="CF10" s="31">
        <f t="shared" si="74"/>
        <v>0</v>
      </c>
      <c r="CG10" s="31">
        <f t="shared" si="75"/>
        <v>0</v>
      </c>
      <c r="CH10" s="31">
        <f t="shared" si="76"/>
        <v>0</v>
      </c>
      <c r="CI10" s="31">
        <f t="shared" si="77"/>
        <v>0</v>
      </c>
    </row>
    <row r="11" spans="1:87" x14ac:dyDescent="0.35">
      <c r="A11">
        <v>5</v>
      </c>
      <c r="B11">
        <f>modules!B11</f>
        <v>0</v>
      </c>
      <c r="C11">
        <f>modules!C11</f>
        <v>0</v>
      </c>
      <c r="E11" s="27">
        <f t="shared" si="6"/>
        <v>0</v>
      </c>
      <c r="F11" s="27">
        <f t="shared" si="7"/>
        <v>0</v>
      </c>
      <c r="G11" s="27">
        <f t="shared" si="8"/>
        <v>0</v>
      </c>
      <c r="H11" s="27">
        <f t="shared" si="9"/>
        <v>0</v>
      </c>
      <c r="I11" s="27">
        <f t="shared" si="10"/>
        <v>0</v>
      </c>
      <c r="J11" s="27">
        <f t="shared" si="11"/>
        <v>0</v>
      </c>
      <c r="L11" s="27">
        <f t="shared" si="12"/>
        <v>0</v>
      </c>
      <c r="M11" s="27">
        <f t="shared" si="13"/>
        <v>0</v>
      </c>
      <c r="N11" s="27">
        <f t="shared" si="14"/>
        <v>0</v>
      </c>
      <c r="O11" s="27">
        <f t="shared" si="15"/>
        <v>0</v>
      </c>
      <c r="P11" s="27">
        <f t="shared" si="16"/>
        <v>0</v>
      </c>
      <c r="Q11" s="27">
        <f t="shared" si="17"/>
        <v>0</v>
      </c>
      <c r="S11" s="27">
        <f t="shared" si="18"/>
        <v>0</v>
      </c>
      <c r="T11" s="27">
        <f t="shared" si="19"/>
        <v>0</v>
      </c>
      <c r="U11" s="27">
        <f t="shared" si="20"/>
        <v>0</v>
      </c>
      <c r="V11" s="27">
        <f t="shared" si="21"/>
        <v>0</v>
      </c>
      <c r="W11" s="27">
        <f t="shared" si="22"/>
        <v>0</v>
      </c>
      <c r="X11" s="27">
        <f t="shared" si="23"/>
        <v>0</v>
      </c>
      <c r="Z11" s="27">
        <f t="shared" si="24"/>
        <v>0</v>
      </c>
      <c r="AA11" s="27">
        <f t="shared" si="25"/>
        <v>0</v>
      </c>
      <c r="AB11" s="27">
        <f t="shared" si="26"/>
        <v>0</v>
      </c>
      <c r="AC11" s="27">
        <f t="shared" si="27"/>
        <v>0</v>
      </c>
      <c r="AD11" s="27">
        <f t="shared" si="28"/>
        <v>0</v>
      </c>
      <c r="AE11" s="27">
        <f t="shared" si="29"/>
        <v>0</v>
      </c>
      <c r="AG11" s="27">
        <f t="shared" si="30"/>
        <v>0</v>
      </c>
      <c r="AH11" s="27">
        <f t="shared" si="31"/>
        <v>0</v>
      </c>
      <c r="AI11" s="27">
        <f t="shared" si="32"/>
        <v>0</v>
      </c>
      <c r="AJ11" s="27">
        <f t="shared" si="33"/>
        <v>0</v>
      </c>
      <c r="AK11" s="27">
        <f t="shared" si="34"/>
        <v>0</v>
      </c>
      <c r="AL11" s="27">
        <f t="shared" si="35"/>
        <v>0</v>
      </c>
      <c r="AN11" s="27">
        <f t="shared" si="36"/>
        <v>0</v>
      </c>
      <c r="AO11" s="27">
        <f t="shared" si="37"/>
        <v>0</v>
      </c>
      <c r="AP11" s="27">
        <f t="shared" si="38"/>
        <v>0</v>
      </c>
      <c r="AQ11" s="27">
        <f t="shared" si="39"/>
        <v>0</v>
      </c>
      <c r="AR11" s="27">
        <f t="shared" si="40"/>
        <v>0</v>
      </c>
      <c r="AS11" s="27">
        <f t="shared" si="41"/>
        <v>0</v>
      </c>
      <c r="AT11" s="31"/>
      <c r="AU11" s="31">
        <f t="shared" si="42"/>
        <v>0</v>
      </c>
      <c r="AV11" s="31">
        <f t="shared" si="43"/>
        <v>0</v>
      </c>
      <c r="AW11" s="31">
        <f t="shared" si="44"/>
        <v>0</v>
      </c>
      <c r="AX11" s="31">
        <f t="shared" si="45"/>
        <v>0</v>
      </c>
      <c r="AY11" s="31">
        <f t="shared" si="46"/>
        <v>0</v>
      </c>
      <c r="AZ11" s="31">
        <f t="shared" si="47"/>
        <v>0</v>
      </c>
      <c r="BA11" s="31"/>
      <c r="BB11" s="31">
        <f t="shared" si="48"/>
        <v>0</v>
      </c>
      <c r="BC11" s="31">
        <f t="shared" si="49"/>
        <v>0</v>
      </c>
      <c r="BD11" s="31">
        <f t="shared" si="50"/>
        <v>0</v>
      </c>
      <c r="BE11" s="31">
        <f t="shared" si="51"/>
        <v>0</v>
      </c>
      <c r="BF11" s="31">
        <f t="shared" si="52"/>
        <v>0</v>
      </c>
      <c r="BG11" s="31">
        <f t="shared" si="53"/>
        <v>0</v>
      </c>
      <c r="BH11" s="31"/>
      <c r="BI11" s="31">
        <f t="shared" si="54"/>
        <v>0</v>
      </c>
      <c r="BJ11" s="31">
        <f t="shared" si="55"/>
        <v>0</v>
      </c>
      <c r="BK11" s="31">
        <f t="shared" si="56"/>
        <v>0</v>
      </c>
      <c r="BL11" s="31">
        <f t="shared" si="57"/>
        <v>0</v>
      </c>
      <c r="BM11" s="31">
        <f t="shared" si="58"/>
        <v>0</v>
      </c>
      <c r="BN11" s="31">
        <f t="shared" si="59"/>
        <v>0</v>
      </c>
      <c r="BO11" s="31"/>
      <c r="BP11" s="31">
        <f t="shared" si="60"/>
        <v>0</v>
      </c>
      <c r="BQ11" s="31">
        <f t="shared" si="61"/>
        <v>0</v>
      </c>
      <c r="BR11" s="31">
        <f t="shared" si="62"/>
        <v>0</v>
      </c>
      <c r="BS11" s="31">
        <f t="shared" si="63"/>
        <v>0</v>
      </c>
      <c r="BT11" s="31">
        <f t="shared" si="64"/>
        <v>0</v>
      </c>
      <c r="BU11" s="31">
        <f t="shared" si="65"/>
        <v>0</v>
      </c>
      <c r="BV11" s="31"/>
      <c r="BW11" s="31">
        <f t="shared" si="66"/>
        <v>0</v>
      </c>
      <c r="BX11" s="31">
        <f t="shared" si="67"/>
        <v>0</v>
      </c>
      <c r="BY11" s="31">
        <f t="shared" si="68"/>
        <v>0</v>
      </c>
      <c r="BZ11" s="31">
        <f t="shared" si="69"/>
        <v>0</v>
      </c>
      <c r="CA11" s="31">
        <f t="shared" si="70"/>
        <v>0</v>
      </c>
      <c r="CB11" s="31">
        <f t="shared" si="71"/>
        <v>0</v>
      </c>
      <c r="CC11" s="31"/>
      <c r="CD11" s="31">
        <f t="shared" si="72"/>
        <v>0</v>
      </c>
      <c r="CE11" s="31">
        <f t="shared" si="73"/>
        <v>0</v>
      </c>
      <c r="CF11" s="31">
        <f t="shared" si="74"/>
        <v>0</v>
      </c>
      <c r="CG11" s="31">
        <f t="shared" si="75"/>
        <v>0</v>
      </c>
      <c r="CH11" s="31">
        <f t="shared" si="76"/>
        <v>0</v>
      </c>
      <c r="CI11" s="31">
        <f t="shared" si="77"/>
        <v>0</v>
      </c>
    </row>
    <row r="12" spans="1:87" x14ac:dyDescent="0.35">
      <c r="A12">
        <v>6</v>
      </c>
      <c r="B12">
        <f>modules!B12</f>
        <v>0</v>
      </c>
      <c r="C12">
        <f>modules!C12</f>
        <v>0</v>
      </c>
      <c r="E12" s="27">
        <f t="shared" si="6"/>
        <v>0</v>
      </c>
      <c r="F12" s="27">
        <f t="shared" si="7"/>
        <v>0</v>
      </c>
      <c r="G12" s="27">
        <f t="shared" si="8"/>
        <v>0</v>
      </c>
      <c r="H12" s="27">
        <f t="shared" si="9"/>
        <v>0</v>
      </c>
      <c r="I12" s="27">
        <f t="shared" si="10"/>
        <v>0</v>
      </c>
      <c r="J12" s="27">
        <f t="shared" si="11"/>
        <v>0</v>
      </c>
      <c r="L12" s="27">
        <f t="shared" si="12"/>
        <v>0</v>
      </c>
      <c r="M12" s="27">
        <f t="shared" si="13"/>
        <v>0</v>
      </c>
      <c r="N12" s="27">
        <f t="shared" si="14"/>
        <v>0</v>
      </c>
      <c r="O12" s="27">
        <f t="shared" si="15"/>
        <v>0</v>
      </c>
      <c r="P12" s="27">
        <f t="shared" si="16"/>
        <v>0</v>
      </c>
      <c r="Q12" s="27">
        <f t="shared" si="17"/>
        <v>0</v>
      </c>
      <c r="S12" s="27">
        <f t="shared" si="18"/>
        <v>0</v>
      </c>
      <c r="T12" s="27">
        <f t="shared" si="19"/>
        <v>0</v>
      </c>
      <c r="U12" s="27">
        <f t="shared" si="20"/>
        <v>0</v>
      </c>
      <c r="V12" s="27">
        <f t="shared" si="21"/>
        <v>0</v>
      </c>
      <c r="W12" s="27">
        <f t="shared" si="22"/>
        <v>0</v>
      </c>
      <c r="X12" s="27">
        <f t="shared" si="23"/>
        <v>0</v>
      </c>
      <c r="Z12" s="27">
        <f t="shared" si="24"/>
        <v>0</v>
      </c>
      <c r="AA12" s="27">
        <f t="shared" si="25"/>
        <v>0</v>
      </c>
      <c r="AB12" s="27">
        <f t="shared" si="26"/>
        <v>0</v>
      </c>
      <c r="AC12" s="27">
        <f t="shared" si="27"/>
        <v>0</v>
      </c>
      <c r="AD12" s="27">
        <f t="shared" si="28"/>
        <v>0</v>
      </c>
      <c r="AE12" s="27">
        <f t="shared" si="29"/>
        <v>0</v>
      </c>
      <c r="AG12" s="27">
        <f t="shared" si="30"/>
        <v>0</v>
      </c>
      <c r="AH12" s="27">
        <f t="shared" si="31"/>
        <v>0</v>
      </c>
      <c r="AI12" s="27">
        <f t="shared" si="32"/>
        <v>0</v>
      </c>
      <c r="AJ12" s="27">
        <f t="shared" si="33"/>
        <v>0</v>
      </c>
      <c r="AK12" s="27">
        <f t="shared" si="34"/>
        <v>0</v>
      </c>
      <c r="AL12" s="27">
        <f t="shared" si="35"/>
        <v>0</v>
      </c>
      <c r="AN12" s="27">
        <f t="shared" si="36"/>
        <v>0</v>
      </c>
      <c r="AO12" s="27">
        <f t="shared" si="37"/>
        <v>0</v>
      </c>
      <c r="AP12" s="27">
        <f t="shared" si="38"/>
        <v>0</v>
      </c>
      <c r="AQ12" s="27">
        <f t="shared" si="39"/>
        <v>0</v>
      </c>
      <c r="AR12" s="27">
        <f t="shared" si="40"/>
        <v>0</v>
      </c>
      <c r="AS12" s="27">
        <f t="shared" si="41"/>
        <v>0</v>
      </c>
      <c r="AT12" s="31"/>
      <c r="AU12" s="31">
        <f t="shared" si="42"/>
        <v>0</v>
      </c>
      <c r="AV12" s="31">
        <f t="shared" si="43"/>
        <v>0</v>
      </c>
      <c r="AW12" s="31">
        <f t="shared" si="44"/>
        <v>0</v>
      </c>
      <c r="AX12" s="31">
        <f t="shared" si="45"/>
        <v>0</v>
      </c>
      <c r="AY12" s="31">
        <f t="shared" si="46"/>
        <v>0</v>
      </c>
      <c r="AZ12" s="31">
        <f t="shared" si="47"/>
        <v>0</v>
      </c>
      <c r="BA12" s="31"/>
      <c r="BB12" s="31">
        <f t="shared" si="48"/>
        <v>0</v>
      </c>
      <c r="BC12" s="31">
        <f t="shared" si="49"/>
        <v>0</v>
      </c>
      <c r="BD12" s="31">
        <f t="shared" si="50"/>
        <v>0</v>
      </c>
      <c r="BE12" s="31">
        <f t="shared" si="51"/>
        <v>0</v>
      </c>
      <c r="BF12" s="31">
        <f t="shared" si="52"/>
        <v>0</v>
      </c>
      <c r="BG12" s="31">
        <f t="shared" si="53"/>
        <v>0</v>
      </c>
      <c r="BH12" s="31"/>
      <c r="BI12" s="31">
        <f t="shared" si="54"/>
        <v>0</v>
      </c>
      <c r="BJ12" s="31">
        <f t="shared" si="55"/>
        <v>0</v>
      </c>
      <c r="BK12" s="31">
        <f t="shared" si="56"/>
        <v>0</v>
      </c>
      <c r="BL12" s="31">
        <f t="shared" si="57"/>
        <v>0</v>
      </c>
      <c r="BM12" s="31">
        <f t="shared" si="58"/>
        <v>0</v>
      </c>
      <c r="BN12" s="31">
        <f t="shared" si="59"/>
        <v>0</v>
      </c>
      <c r="BO12" s="31"/>
      <c r="BP12" s="31">
        <f t="shared" si="60"/>
        <v>0</v>
      </c>
      <c r="BQ12" s="31">
        <f t="shared" si="61"/>
        <v>0</v>
      </c>
      <c r="BR12" s="31">
        <f t="shared" si="62"/>
        <v>0</v>
      </c>
      <c r="BS12" s="31">
        <f t="shared" si="63"/>
        <v>0</v>
      </c>
      <c r="BT12" s="31">
        <f t="shared" si="64"/>
        <v>0</v>
      </c>
      <c r="BU12" s="31">
        <f t="shared" si="65"/>
        <v>0</v>
      </c>
      <c r="BV12" s="31"/>
      <c r="BW12" s="31">
        <f t="shared" si="66"/>
        <v>0</v>
      </c>
      <c r="BX12" s="31">
        <f t="shared" si="67"/>
        <v>0</v>
      </c>
      <c r="BY12" s="31">
        <f t="shared" si="68"/>
        <v>0</v>
      </c>
      <c r="BZ12" s="31">
        <f t="shared" si="69"/>
        <v>0</v>
      </c>
      <c r="CA12" s="31">
        <f t="shared" si="70"/>
        <v>0</v>
      </c>
      <c r="CB12" s="31">
        <f t="shared" si="71"/>
        <v>0</v>
      </c>
      <c r="CC12" s="31"/>
      <c r="CD12" s="31">
        <f t="shared" si="72"/>
        <v>0</v>
      </c>
      <c r="CE12" s="31">
        <f t="shared" si="73"/>
        <v>0</v>
      </c>
      <c r="CF12" s="31">
        <f t="shared" si="74"/>
        <v>0</v>
      </c>
      <c r="CG12" s="31">
        <f t="shared" si="75"/>
        <v>0</v>
      </c>
      <c r="CH12" s="31">
        <f t="shared" si="76"/>
        <v>0</v>
      </c>
      <c r="CI12" s="31">
        <f t="shared" si="77"/>
        <v>0</v>
      </c>
    </row>
    <row r="13" spans="1:87" x14ac:dyDescent="0.35">
      <c r="A13">
        <v>7</v>
      </c>
      <c r="B13">
        <f>modules!B13</f>
        <v>0</v>
      </c>
      <c r="C13">
        <f>modules!C13</f>
        <v>0</v>
      </c>
      <c r="E13" s="27">
        <f t="shared" si="6"/>
        <v>0</v>
      </c>
      <c r="F13" s="27">
        <f t="shared" si="7"/>
        <v>0</v>
      </c>
      <c r="G13" s="27">
        <f t="shared" si="8"/>
        <v>0</v>
      </c>
      <c r="H13" s="27">
        <f t="shared" si="9"/>
        <v>0</v>
      </c>
      <c r="I13" s="27">
        <f t="shared" si="10"/>
        <v>0</v>
      </c>
      <c r="J13" s="27">
        <f t="shared" si="11"/>
        <v>0</v>
      </c>
      <c r="L13" s="27">
        <f t="shared" si="12"/>
        <v>0</v>
      </c>
      <c r="M13" s="27">
        <f t="shared" si="13"/>
        <v>0</v>
      </c>
      <c r="N13" s="27">
        <f t="shared" si="14"/>
        <v>0</v>
      </c>
      <c r="O13" s="27">
        <f t="shared" si="15"/>
        <v>0</v>
      </c>
      <c r="P13" s="27">
        <f t="shared" si="16"/>
        <v>0</v>
      </c>
      <c r="Q13" s="27">
        <f t="shared" si="17"/>
        <v>0</v>
      </c>
      <c r="S13" s="27">
        <f t="shared" si="18"/>
        <v>0</v>
      </c>
      <c r="T13" s="27">
        <f t="shared" si="19"/>
        <v>0</v>
      </c>
      <c r="U13" s="27">
        <f t="shared" si="20"/>
        <v>0</v>
      </c>
      <c r="V13" s="27">
        <f t="shared" si="21"/>
        <v>0</v>
      </c>
      <c r="W13" s="27">
        <f t="shared" si="22"/>
        <v>0</v>
      </c>
      <c r="X13" s="27">
        <f t="shared" si="23"/>
        <v>0</v>
      </c>
      <c r="Z13" s="27">
        <f t="shared" si="24"/>
        <v>0</v>
      </c>
      <c r="AA13" s="27">
        <f t="shared" si="25"/>
        <v>0</v>
      </c>
      <c r="AB13" s="27">
        <f t="shared" si="26"/>
        <v>0</v>
      </c>
      <c r="AC13" s="27">
        <f t="shared" si="27"/>
        <v>0</v>
      </c>
      <c r="AD13" s="27">
        <f t="shared" si="28"/>
        <v>0</v>
      </c>
      <c r="AE13" s="27">
        <f t="shared" si="29"/>
        <v>0</v>
      </c>
      <c r="AG13" s="27">
        <f t="shared" si="30"/>
        <v>0</v>
      </c>
      <c r="AH13" s="27">
        <f t="shared" si="31"/>
        <v>0</v>
      </c>
      <c r="AI13" s="27">
        <f t="shared" si="32"/>
        <v>0</v>
      </c>
      <c r="AJ13" s="27">
        <f t="shared" si="33"/>
        <v>0</v>
      </c>
      <c r="AK13" s="27">
        <f t="shared" si="34"/>
        <v>0</v>
      </c>
      <c r="AL13" s="27">
        <f t="shared" si="35"/>
        <v>0</v>
      </c>
      <c r="AN13" s="27">
        <f t="shared" si="36"/>
        <v>0</v>
      </c>
      <c r="AO13" s="27">
        <f t="shared" si="37"/>
        <v>0</v>
      </c>
      <c r="AP13" s="27">
        <f t="shared" si="38"/>
        <v>0</v>
      </c>
      <c r="AQ13" s="27">
        <f t="shared" si="39"/>
        <v>0</v>
      </c>
      <c r="AR13" s="27">
        <f t="shared" si="40"/>
        <v>0</v>
      </c>
      <c r="AS13" s="27">
        <f t="shared" si="41"/>
        <v>0</v>
      </c>
      <c r="AT13" s="31"/>
      <c r="AU13" s="31">
        <f t="shared" si="42"/>
        <v>0</v>
      </c>
      <c r="AV13" s="31">
        <f t="shared" si="43"/>
        <v>0</v>
      </c>
      <c r="AW13" s="31">
        <f t="shared" si="44"/>
        <v>0</v>
      </c>
      <c r="AX13" s="31">
        <f t="shared" si="45"/>
        <v>0</v>
      </c>
      <c r="AY13" s="31">
        <f t="shared" si="46"/>
        <v>0</v>
      </c>
      <c r="AZ13" s="31">
        <f t="shared" si="47"/>
        <v>0</v>
      </c>
      <c r="BA13" s="31"/>
      <c r="BB13" s="31">
        <f t="shared" si="48"/>
        <v>0</v>
      </c>
      <c r="BC13" s="31">
        <f t="shared" si="49"/>
        <v>0</v>
      </c>
      <c r="BD13" s="31">
        <f t="shared" si="50"/>
        <v>0</v>
      </c>
      <c r="BE13" s="31">
        <f t="shared" si="51"/>
        <v>0</v>
      </c>
      <c r="BF13" s="31">
        <f t="shared" si="52"/>
        <v>0</v>
      </c>
      <c r="BG13" s="31">
        <f t="shared" si="53"/>
        <v>0</v>
      </c>
      <c r="BH13" s="31"/>
      <c r="BI13" s="31">
        <f t="shared" si="54"/>
        <v>0</v>
      </c>
      <c r="BJ13" s="31">
        <f t="shared" si="55"/>
        <v>0</v>
      </c>
      <c r="BK13" s="31">
        <f t="shared" si="56"/>
        <v>0</v>
      </c>
      <c r="BL13" s="31">
        <f t="shared" si="57"/>
        <v>0</v>
      </c>
      <c r="BM13" s="31">
        <f t="shared" si="58"/>
        <v>0</v>
      </c>
      <c r="BN13" s="31">
        <f t="shared" si="59"/>
        <v>0</v>
      </c>
      <c r="BO13" s="31"/>
      <c r="BP13" s="31">
        <f t="shared" si="60"/>
        <v>0</v>
      </c>
      <c r="BQ13" s="31">
        <f t="shared" si="61"/>
        <v>0</v>
      </c>
      <c r="BR13" s="31">
        <f t="shared" si="62"/>
        <v>0</v>
      </c>
      <c r="BS13" s="31">
        <f t="shared" si="63"/>
        <v>0</v>
      </c>
      <c r="BT13" s="31">
        <f t="shared" si="64"/>
        <v>0</v>
      </c>
      <c r="BU13" s="31">
        <f t="shared" si="65"/>
        <v>0</v>
      </c>
      <c r="BV13" s="31"/>
      <c r="BW13" s="31">
        <f t="shared" si="66"/>
        <v>0</v>
      </c>
      <c r="BX13" s="31">
        <f t="shared" si="67"/>
        <v>0</v>
      </c>
      <c r="BY13" s="31">
        <f t="shared" si="68"/>
        <v>0</v>
      </c>
      <c r="BZ13" s="31">
        <f t="shared" si="69"/>
        <v>0</v>
      </c>
      <c r="CA13" s="31">
        <f t="shared" si="70"/>
        <v>0</v>
      </c>
      <c r="CB13" s="31">
        <f t="shared" si="71"/>
        <v>0</v>
      </c>
      <c r="CC13" s="31"/>
      <c r="CD13" s="31">
        <f t="shared" si="72"/>
        <v>0</v>
      </c>
      <c r="CE13" s="31">
        <f t="shared" si="73"/>
        <v>0</v>
      </c>
      <c r="CF13" s="31">
        <f t="shared" si="74"/>
        <v>0</v>
      </c>
      <c r="CG13" s="31">
        <f t="shared" si="75"/>
        <v>0</v>
      </c>
      <c r="CH13" s="31">
        <f t="shared" si="76"/>
        <v>0</v>
      </c>
      <c r="CI13" s="31">
        <f t="shared" si="77"/>
        <v>0</v>
      </c>
    </row>
    <row r="14" spans="1:87" x14ac:dyDescent="0.35">
      <c r="A14">
        <v>8</v>
      </c>
      <c r="B14">
        <f>modules!B14</f>
        <v>0</v>
      </c>
      <c r="C14">
        <f>modules!C14</f>
        <v>0</v>
      </c>
      <c r="E14" s="27">
        <f t="shared" si="6"/>
        <v>0</v>
      </c>
      <c r="F14" s="27">
        <f t="shared" si="7"/>
        <v>0</v>
      </c>
      <c r="G14" s="27">
        <f t="shared" si="8"/>
        <v>0</v>
      </c>
      <c r="H14" s="27">
        <f t="shared" si="9"/>
        <v>0</v>
      </c>
      <c r="I14" s="27">
        <f t="shared" si="10"/>
        <v>0</v>
      </c>
      <c r="J14" s="27">
        <f t="shared" si="11"/>
        <v>0</v>
      </c>
      <c r="L14" s="27">
        <f t="shared" si="12"/>
        <v>0</v>
      </c>
      <c r="M14" s="27">
        <f t="shared" si="13"/>
        <v>0</v>
      </c>
      <c r="N14" s="27">
        <f t="shared" si="14"/>
        <v>0</v>
      </c>
      <c r="O14" s="27">
        <f t="shared" si="15"/>
        <v>0</v>
      </c>
      <c r="P14" s="27">
        <f t="shared" si="16"/>
        <v>0</v>
      </c>
      <c r="Q14" s="27">
        <f t="shared" si="17"/>
        <v>0</v>
      </c>
      <c r="S14" s="27">
        <f t="shared" si="18"/>
        <v>0</v>
      </c>
      <c r="T14" s="27">
        <f t="shared" si="19"/>
        <v>0</v>
      </c>
      <c r="U14" s="27">
        <f t="shared" si="20"/>
        <v>0</v>
      </c>
      <c r="V14" s="27">
        <f t="shared" si="21"/>
        <v>0</v>
      </c>
      <c r="W14" s="27">
        <f t="shared" si="22"/>
        <v>0</v>
      </c>
      <c r="X14" s="27">
        <f t="shared" si="23"/>
        <v>0</v>
      </c>
      <c r="Z14" s="27">
        <f t="shared" si="24"/>
        <v>0</v>
      </c>
      <c r="AA14" s="27">
        <f t="shared" si="25"/>
        <v>0</v>
      </c>
      <c r="AB14" s="27">
        <f t="shared" si="26"/>
        <v>0</v>
      </c>
      <c r="AC14" s="27">
        <f t="shared" si="27"/>
        <v>0</v>
      </c>
      <c r="AD14" s="27">
        <f t="shared" si="28"/>
        <v>0</v>
      </c>
      <c r="AE14" s="27">
        <f t="shared" si="29"/>
        <v>0</v>
      </c>
      <c r="AG14" s="27">
        <f t="shared" si="30"/>
        <v>0</v>
      </c>
      <c r="AH14" s="27">
        <f t="shared" si="31"/>
        <v>0</v>
      </c>
      <c r="AI14" s="27">
        <f t="shared" si="32"/>
        <v>0</v>
      </c>
      <c r="AJ14" s="27">
        <f t="shared" si="33"/>
        <v>0</v>
      </c>
      <c r="AK14" s="27">
        <f t="shared" si="34"/>
        <v>0</v>
      </c>
      <c r="AL14" s="27">
        <f t="shared" si="35"/>
        <v>0</v>
      </c>
      <c r="AN14" s="27">
        <f t="shared" si="36"/>
        <v>0</v>
      </c>
      <c r="AO14" s="27">
        <f t="shared" si="37"/>
        <v>0</v>
      </c>
      <c r="AP14" s="27">
        <f t="shared" si="38"/>
        <v>0</v>
      </c>
      <c r="AQ14" s="27">
        <f t="shared" si="39"/>
        <v>0</v>
      </c>
      <c r="AR14" s="27">
        <f t="shared" si="40"/>
        <v>0</v>
      </c>
      <c r="AS14" s="27">
        <f t="shared" si="41"/>
        <v>0</v>
      </c>
      <c r="AT14" s="31"/>
      <c r="AU14" s="31">
        <f t="shared" si="42"/>
        <v>0</v>
      </c>
      <c r="AV14" s="31">
        <f t="shared" si="43"/>
        <v>0</v>
      </c>
      <c r="AW14" s="31">
        <f t="shared" si="44"/>
        <v>0</v>
      </c>
      <c r="AX14" s="31">
        <f t="shared" si="45"/>
        <v>0</v>
      </c>
      <c r="AY14" s="31">
        <f t="shared" si="46"/>
        <v>0</v>
      </c>
      <c r="AZ14" s="31">
        <f t="shared" si="47"/>
        <v>0</v>
      </c>
      <c r="BA14" s="31"/>
      <c r="BB14" s="31">
        <f t="shared" si="48"/>
        <v>0</v>
      </c>
      <c r="BC14" s="31">
        <f t="shared" si="49"/>
        <v>0</v>
      </c>
      <c r="BD14" s="31">
        <f t="shared" si="50"/>
        <v>0</v>
      </c>
      <c r="BE14" s="31">
        <f t="shared" si="51"/>
        <v>0</v>
      </c>
      <c r="BF14" s="31">
        <f t="shared" si="52"/>
        <v>0</v>
      </c>
      <c r="BG14" s="31">
        <f t="shared" si="53"/>
        <v>0</v>
      </c>
      <c r="BH14" s="31"/>
      <c r="BI14" s="31">
        <f t="shared" si="54"/>
        <v>0</v>
      </c>
      <c r="BJ14" s="31">
        <f t="shared" si="55"/>
        <v>0</v>
      </c>
      <c r="BK14" s="31">
        <f t="shared" si="56"/>
        <v>0</v>
      </c>
      <c r="BL14" s="31">
        <f t="shared" si="57"/>
        <v>0</v>
      </c>
      <c r="BM14" s="31">
        <f t="shared" si="58"/>
        <v>0</v>
      </c>
      <c r="BN14" s="31">
        <f t="shared" si="59"/>
        <v>0</v>
      </c>
      <c r="BO14" s="31"/>
      <c r="BP14" s="31">
        <f t="shared" si="60"/>
        <v>0</v>
      </c>
      <c r="BQ14" s="31">
        <f t="shared" si="61"/>
        <v>0</v>
      </c>
      <c r="BR14" s="31">
        <f t="shared" si="62"/>
        <v>0</v>
      </c>
      <c r="BS14" s="31">
        <f t="shared" si="63"/>
        <v>0</v>
      </c>
      <c r="BT14" s="31">
        <f t="shared" si="64"/>
        <v>0</v>
      </c>
      <c r="BU14" s="31">
        <f t="shared" si="65"/>
        <v>0</v>
      </c>
      <c r="BV14" s="31"/>
      <c r="BW14" s="31">
        <f t="shared" si="66"/>
        <v>0</v>
      </c>
      <c r="BX14" s="31">
        <f t="shared" si="67"/>
        <v>0</v>
      </c>
      <c r="BY14" s="31">
        <f t="shared" si="68"/>
        <v>0</v>
      </c>
      <c r="BZ14" s="31">
        <f t="shared" si="69"/>
        <v>0</v>
      </c>
      <c r="CA14" s="31">
        <f t="shared" si="70"/>
        <v>0</v>
      </c>
      <c r="CB14" s="31">
        <f t="shared" si="71"/>
        <v>0</v>
      </c>
      <c r="CC14" s="31"/>
      <c r="CD14" s="31">
        <f t="shared" si="72"/>
        <v>0</v>
      </c>
      <c r="CE14" s="31">
        <f t="shared" si="73"/>
        <v>0</v>
      </c>
      <c r="CF14" s="31">
        <f t="shared" si="74"/>
        <v>0</v>
      </c>
      <c r="CG14" s="31">
        <f t="shared" si="75"/>
        <v>0</v>
      </c>
      <c r="CH14" s="31">
        <f t="shared" si="76"/>
        <v>0</v>
      </c>
      <c r="CI14" s="31">
        <f t="shared" si="77"/>
        <v>0</v>
      </c>
    </row>
    <row r="15" spans="1:87" x14ac:dyDescent="0.35">
      <c r="A15">
        <v>9</v>
      </c>
      <c r="B15">
        <f>modules!B15</f>
        <v>0</v>
      </c>
      <c r="C15">
        <f>modules!C15</f>
        <v>0</v>
      </c>
      <c r="E15" s="27">
        <f t="shared" si="6"/>
        <v>0</v>
      </c>
      <c r="F15" s="27">
        <f t="shared" si="7"/>
        <v>0</v>
      </c>
      <c r="G15" s="27">
        <f t="shared" si="8"/>
        <v>0</v>
      </c>
      <c r="H15" s="27">
        <f t="shared" si="9"/>
        <v>0</v>
      </c>
      <c r="I15" s="27">
        <f t="shared" si="10"/>
        <v>0</v>
      </c>
      <c r="J15" s="27">
        <f t="shared" si="11"/>
        <v>0</v>
      </c>
      <c r="L15" s="27">
        <f t="shared" si="12"/>
        <v>0</v>
      </c>
      <c r="M15" s="27">
        <f t="shared" si="13"/>
        <v>0</v>
      </c>
      <c r="N15" s="27">
        <f t="shared" si="14"/>
        <v>0</v>
      </c>
      <c r="O15" s="27">
        <f t="shared" si="15"/>
        <v>0</v>
      </c>
      <c r="P15" s="27">
        <f t="shared" si="16"/>
        <v>0</v>
      </c>
      <c r="Q15" s="27">
        <f t="shared" si="17"/>
        <v>0</v>
      </c>
      <c r="S15" s="27">
        <f t="shared" si="18"/>
        <v>0</v>
      </c>
      <c r="T15" s="27">
        <f t="shared" si="19"/>
        <v>0</v>
      </c>
      <c r="U15" s="27">
        <f t="shared" si="20"/>
        <v>0</v>
      </c>
      <c r="V15" s="27">
        <f t="shared" si="21"/>
        <v>0</v>
      </c>
      <c r="W15" s="27">
        <f t="shared" si="22"/>
        <v>0</v>
      </c>
      <c r="X15" s="27">
        <f t="shared" si="23"/>
        <v>0</v>
      </c>
      <c r="Z15" s="27">
        <f t="shared" si="24"/>
        <v>0</v>
      </c>
      <c r="AA15" s="27">
        <f t="shared" si="25"/>
        <v>0</v>
      </c>
      <c r="AB15" s="27">
        <f t="shared" si="26"/>
        <v>0</v>
      </c>
      <c r="AC15" s="27">
        <f t="shared" si="27"/>
        <v>0</v>
      </c>
      <c r="AD15" s="27">
        <f t="shared" si="28"/>
        <v>0</v>
      </c>
      <c r="AE15" s="27">
        <f t="shared" si="29"/>
        <v>0</v>
      </c>
      <c r="AG15" s="27">
        <f t="shared" si="30"/>
        <v>0</v>
      </c>
      <c r="AH15" s="27">
        <f t="shared" si="31"/>
        <v>0</v>
      </c>
      <c r="AI15" s="27">
        <f t="shared" si="32"/>
        <v>0</v>
      </c>
      <c r="AJ15" s="27">
        <f t="shared" si="33"/>
        <v>0</v>
      </c>
      <c r="AK15" s="27">
        <f t="shared" si="34"/>
        <v>0</v>
      </c>
      <c r="AL15" s="27">
        <f t="shared" si="35"/>
        <v>0</v>
      </c>
      <c r="AN15" s="27">
        <f t="shared" si="36"/>
        <v>0</v>
      </c>
      <c r="AO15" s="27">
        <f t="shared" si="37"/>
        <v>0</v>
      </c>
      <c r="AP15" s="27">
        <f t="shared" si="38"/>
        <v>0</v>
      </c>
      <c r="AQ15" s="27">
        <f t="shared" si="39"/>
        <v>0</v>
      </c>
      <c r="AR15" s="27">
        <f t="shared" si="40"/>
        <v>0</v>
      </c>
      <c r="AS15" s="27">
        <f t="shared" si="41"/>
        <v>0</v>
      </c>
      <c r="AT15" s="31"/>
      <c r="AU15" s="31">
        <f t="shared" si="42"/>
        <v>0</v>
      </c>
      <c r="AV15" s="31">
        <f t="shared" si="43"/>
        <v>0</v>
      </c>
      <c r="AW15" s="31">
        <f t="shared" si="44"/>
        <v>0</v>
      </c>
      <c r="AX15" s="31">
        <f t="shared" si="45"/>
        <v>0</v>
      </c>
      <c r="AY15" s="31">
        <f t="shared" si="46"/>
        <v>0</v>
      </c>
      <c r="AZ15" s="31">
        <f t="shared" si="47"/>
        <v>0</v>
      </c>
      <c r="BA15" s="31"/>
      <c r="BB15" s="31">
        <f t="shared" si="48"/>
        <v>0</v>
      </c>
      <c r="BC15" s="31">
        <f t="shared" si="49"/>
        <v>0</v>
      </c>
      <c r="BD15" s="31">
        <f t="shared" si="50"/>
        <v>0</v>
      </c>
      <c r="BE15" s="31">
        <f t="shared" si="51"/>
        <v>0</v>
      </c>
      <c r="BF15" s="31">
        <f t="shared" si="52"/>
        <v>0</v>
      </c>
      <c r="BG15" s="31">
        <f t="shared" si="53"/>
        <v>0</v>
      </c>
      <c r="BH15" s="31"/>
      <c r="BI15" s="31">
        <f t="shared" si="54"/>
        <v>0</v>
      </c>
      <c r="BJ15" s="31">
        <f t="shared" si="55"/>
        <v>0</v>
      </c>
      <c r="BK15" s="31">
        <f t="shared" si="56"/>
        <v>0</v>
      </c>
      <c r="BL15" s="31">
        <f t="shared" si="57"/>
        <v>0</v>
      </c>
      <c r="BM15" s="31">
        <f t="shared" si="58"/>
        <v>0</v>
      </c>
      <c r="BN15" s="31">
        <f t="shared" si="59"/>
        <v>0</v>
      </c>
      <c r="BO15" s="31"/>
      <c r="BP15" s="31">
        <f t="shared" si="60"/>
        <v>0</v>
      </c>
      <c r="BQ15" s="31">
        <f t="shared" si="61"/>
        <v>0</v>
      </c>
      <c r="BR15" s="31">
        <f t="shared" si="62"/>
        <v>0</v>
      </c>
      <c r="BS15" s="31">
        <f t="shared" si="63"/>
        <v>0</v>
      </c>
      <c r="BT15" s="31">
        <f t="shared" si="64"/>
        <v>0</v>
      </c>
      <c r="BU15" s="31">
        <f t="shared" si="65"/>
        <v>0</v>
      </c>
      <c r="BV15" s="31"/>
      <c r="BW15" s="31">
        <f t="shared" si="66"/>
        <v>0</v>
      </c>
      <c r="BX15" s="31">
        <f t="shared" si="67"/>
        <v>0</v>
      </c>
      <c r="BY15" s="31">
        <f t="shared" si="68"/>
        <v>0</v>
      </c>
      <c r="BZ15" s="31">
        <f t="shared" si="69"/>
        <v>0</v>
      </c>
      <c r="CA15" s="31">
        <f t="shared" si="70"/>
        <v>0</v>
      </c>
      <c r="CB15" s="31">
        <f t="shared" si="71"/>
        <v>0</v>
      </c>
      <c r="CC15" s="31"/>
      <c r="CD15" s="31">
        <f t="shared" si="72"/>
        <v>0</v>
      </c>
      <c r="CE15" s="31">
        <f t="shared" si="73"/>
        <v>0</v>
      </c>
      <c r="CF15" s="31">
        <f t="shared" si="74"/>
        <v>0</v>
      </c>
      <c r="CG15" s="31">
        <f t="shared" si="75"/>
        <v>0</v>
      </c>
      <c r="CH15" s="31">
        <f t="shared" si="76"/>
        <v>0</v>
      </c>
      <c r="CI15" s="31">
        <f t="shared" si="77"/>
        <v>0</v>
      </c>
    </row>
    <row r="16" spans="1:87" x14ac:dyDescent="0.35">
      <c r="A16">
        <v>10</v>
      </c>
      <c r="B16">
        <f>modules!B16</f>
        <v>0</v>
      </c>
      <c r="C16">
        <f>modules!C16</f>
        <v>0</v>
      </c>
      <c r="E16" s="27">
        <f t="shared" si="6"/>
        <v>0</v>
      </c>
      <c r="F16" s="27">
        <f t="shared" si="7"/>
        <v>0</v>
      </c>
      <c r="G16" s="27">
        <f t="shared" si="8"/>
        <v>0</v>
      </c>
      <c r="H16" s="27">
        <f t="shared" si="9"/>
        <v>0</v>
      </c>
      <c r="I16" s="27">
        <f t="shared" si="10"/>
        <v>0</v>
      </c>
      <c r="J16" s="27">
        <f t="shared" si="11"/>
        <v>0</v>
      </c>
      <c r="L16" s="27">
        <f t="shared" si="12"/>
        <v>0</v>
      </c>
      <c r="M16" s="27">
        <f t="shared" si="13"/>
        <v>0</v>
      </c>
      <c r="N16" s="27">
        <f t="shared" si="14"/>
        <v>0</v>
      </c>
      <c r="O16" s="27">
        <f t="shared" si="15"/>
        <v>0</v>
      </c>
      <c r="P16" s="27">
        <f t="shared" si="16"/>
        <v>0</v>
      </c>
      <c r="Q16" s="27">
        <f t="shared" si="17"/>
        <v>0</v>
      </c>
      <c r="S16" s="27">
        <f t="shared" si="18"/>
        <v>0</v>
      </c>
      <c r="T16" s="27">
        <f t="shared" si="19"/>
        <v>0</v>
      </c>
      <c r="U16" s="27">
        <f t="shared" si="20"/>
        <v>0</v>
      </c>
      <c r="V16" s="27">
        <f t="shared" si="21"/>
        <v>0</v>
      </c>
      <c r="W16" s="27">
        <f t="shared" si="22"/>
        <v>0</v>
      </c>
      <c r="X16" s="27">
        <f t="shared" si="23"/>
        <v>0</v>
      </c>
      <c r="Z16" s="27">
        <f t="shared" si="24"/>
        <v>0</v>
      </c>
      <c r="AA16" s="27">
        <f t="shared" si="25"/>
        <v>0</v>
      </c>
      <c r="AB16" s="27">
        <f t="shared" si="26"/>
        <v>0</v>
      </c>
      <c r="AC16" s="27">
        <f t="shared" si="27"/>
        <v>0</v>
      </c>
      <c r="AD16" s="27">
        <f t="shared" si="28"/>
        <v>0</v>
      </c>
      <c r="AE16" s="27">
        <f t="shared" si="29"/>
        <v>0</v>
      </c>
      <c r="AG16" s="27">
        <f t="shared" si="30"/>
        <v>0</v>
      </c>
      <c r="AH16" s="27">
        <f t="shared" si="31"/>
        <v>0</v>
      </c>
      <c r="AI16" s="27">
        <f t="shared" si="32"/>
        <v>0</v>
      </c>
      <c r="AJ16" s="27">
        <f t="shared" si="33"/>
        <v>0</v>
      </c>
      <c r="AK16" s="27">
        <f t="shared" si="34"/>
        <v>0</v>
      </c>
      <c r="AL16" s="27">
        <f t="shared" si="35"/>
        <v>0</v>
      </c>
      <c r="AN16" s="27">
        <f t="shared" si="36"/>
        <v>0</v>
      </c>
      <c r="AO16" s="27">
        <f t="shared" si="37"/>
        <v>0</v>
      </c>
      <c r="AP16" s="27">
        <f t="shared" si="38"/>
        <v>0</v>
      </c>
      <c r="AQ16" s="27">
        <f t="shared" si="39"/>
        <v>0</v>
      </c>
      <c r="AR16" s="27">
        <f t="shared" si="40"/>
        <v>0</v>
      </c>
      <c r="AS16" s="27">
        <f t="shared" si="41"/>
        <v>0</v>
      </c>
      <c r="AT16" s="31"/>
      <c r="AU16" s="31">
        <f t="shared" si="42"/>
        <v>0</v>
      </c>
      <c r="AV16" s="31">
        <f t="shared" si="43"/>
        <v>0</v>
      </c>
      <c r="AW16" s="31">
        <f t="shared" si="44"/>
        <v>0</v>
      </c>
      <c r="AX16" s="31">
        <f t="shared" si="45"/>
        <v>0</v>
      </c>
      <c r="AY16" s="31">
        <f t="shared" si="46"/>
        <v>0</v>
      </c>
      <c r="AZ16" s="31">
        <f t="shared" si="47"/>
        <v>0</v>
      </c>
      <c r="BA16" s="31"/>
      <c r="BB16" s="31">
        <f t="shared" si="48"/>
        <v>0</v>
      </c>
      <c r="BC16" s="31">
        <f t="shared" si="49"/>
        <v>0</v>
      </c>
      <c r="BD16" s="31">
        <f t="shared" si="50"/>
        <v>0</v>
      </c>
      <c r="BE16" s="31">
        <f t="shared" si="51"/>
        <v>0</v>
      </c>
      <c r="BF16" s="31">
        <f t="shared" si="52"/>
        <v>0</v>
      </c>
      <c r="BG16" s="31">
        <f t="shared" si="53"/>
        <v>0</v>
      </c>
      <c r="BH16" s="31"/>
      <c r="BI16" s="31">
        <f t="shared" si="54"/>
        <v>0</v>
      </c>
      <c r="BJ16" s="31">
        <f t="shared" si="55"/>
        <v>0</v>
      </c>
      <c r="BK16" s="31">
        <f t="shared" si="56"/>
        <v>0</v>
      </c>
      <c r="BL16" s="31">
        <f t="shared" si="57"/>
        <v>0</v>
      </c>
      <c r="BM16" s="31">
        <f t="shared" si="58"/>
        <v>0</v>
      </c>
      <c r="BN16" s="31">
        <f t="shared" si="59"/>
        <v>0</v>
      </c>
      <c r="BO16" s="31"/>
      <c r="BP16" s="31">
        <f t="shared" si="60"/>
        <v>0</v>
      </c>
      <c r="BQ16" s="31">
        <f t="shared" si="61"/>
        <v>0</v>
      </c>
      <c r="BR16" s="31">
        <f t="shared" si="62"/>
        <v>0</v>
      </c>
      <c r="BS16" s="31">
        <f t="shared" si="63"/>
        <v>0</v>
      </c>
      <c r="BT16" s="31">
        <f t="shared" si="64"/>
        <v>0</v>
      </c>
      <c r="BU16" s="31">
        <f t="shared" si="65"/>
        <v>0</v>
      </c>
      <c r="BV16" s="31"/>
      <c r="BW16" s="31">
        <f t="shared" si="66"/>
        <v>0</v>
      </c>
      <c r="BX16" s="31">
        <f t="shared" si="67"/>
        <v>0</v>
      </c>
      <c r="BY16" s="31">
        <f t="shared" si="68"/>
        <v>0</v>
      </c>
      <c r="BZ16" s="31">
        <f t="shared" si="69"/>
        <v>0</v>
      </c>
      <c r="CA16" s="31">
        <f t="shared" si="70"/>
        <v>0</v>
      </c>
      <c r="CB16" s="31">
        <f t="shared" si="71"/>
        <v>0</v>
      </c>
      <c r="CC16" s="31"/>
      <c r="CD16" s="31">
        <f t="shared" si="72"/>
        <v>0</v>
      </c>
      <c r="CE16" s="31">
        <f t="shared" si="73"/>
        <v>0</v>
      </c>
      <c r="CF16" s="31">
        <f t="shared" si="74"/>
        <v>0</v>
      </c>
      <c r="CG16" s="31">
        <f t="shared" si="75"/>
        <v>0</v>
      </c>
      <c r="CH16" s="31">
        <f t="shared" si="76"/>
        <v>0</v>
      </c>
      <c r="CI16" s="31">
        <f t="shared" si="77"/>
        <v>0</v>
      </c>
    </row>
    <row r="17" spans="1:87" x14ac:dyDescent="0.35">
      <c r="A17">
        <v>11</v>
      </c>
      <c r="B17">
        <f>modules!B17</f>
        <v>0</v>
      </c>
      <c r="C17">
        <f>modules!C17</f>
        <v>0</v>
      </c>
      <c r="E17" s="27">
        <f t="shared" si="6"/>
        <v>0</v>
      </c>
      <c r="F17" s="27">
        <f t="shared" si="7"/>
        <v>0</v>
      </c>
      <c r="G17" s="27">
        <f t="shared" si="8"/>
        <v>0</v>
      </c>
      <c r="H17" s="27">
        <f t="shared" si="9"/>
        <v>0</v>
      </c>
      <c r="I17" s="27">
        <f t="shared" si="10"/>
        <v>0</v>
      </c>
      <c r="J17" s="27">
        <f t="shared" si="11"/>
        <v>0</v>
      </c>
      <c r="L17" s="27">
        <f t="shared" si="12"/>
        <v>0</v>
      </c>
      <c r="M17" s="27">
        <f t="shared" si="13"/>
        <v>0</v>
      </c>
      <c r="N17" s="27">
        <f t="shared" si="14"/>
        <v>0</v>
      </c>
      <c r="O17" s="27">
        <f t="shared" si="15"/>
        <v>0</v>
      </c>
      <c r="P17" s="27">
        <f t="shared" si="16"/>
        <v>0</v>
      </c>
      <c r="Q17" s="27">
        <f t="shared" si="17"/>
        <v>0</v>
      </c>
      <c r="S17" s="27">
        <f t="shared" si="18"/>
        <v>0</v>
      </c>
      <c r="T17" s="27">
        <f t="shared" si="19"/>
        <v>0</v>
      </c>
      <c r="U17" s="27">
        <f t="shared" si="20"/>
        <v>0</v>
      </c>
      <c r="V17" s="27">
        <f t="shared" si="21"/>
        <v>0</v>
      </c>
      <c r="W17" s="27">
        <f t="shared" si="22"/>
        <v>0</v>
      </c>
      <c r="X17" s="27">
        <f t="shared" si="23"/>
        <v>0</v>
      </c>
      <c r="Z17" s="27">
        <f t="shared" si="24"/>
        <v>0</v>
      </c>
      <c r="AA17" s="27">
        <f t="shared" si="25"/>
        <v>0</v>
      </c>
      <c r="AB17" s="27">
        <f t="shared" si="26"/>
        <v>0</v>
      </c>
      <c r="AC17" s="27">
        <f t="shared" si="27"/>
        <v>0</v>
      </c>
      <c r="AD17" s="27">
        <f t="shared" si="28"/>
        <v>0</v>
      </c>
      <c r="AE17" s="27">
        <f t="shared" si="29"/>
        <v>0</v>
      </c>
      <c r="AG17" s="27">
        <f t="shared" si="30"/>
        <v>0</v>
      </c>
      <c r="AH17" s="27">
        <f t="shared" si="31"/>
        <v>0</v>
      </c>
      <c r="AI17" s="27">
        <f t="shared" si="32"/>
        <v>0</v>
      </c>
      <c r="AJ17" s="27">
        <f t="shared" si="33"/>
        <v>0</v>
      </c>
      <c r="AK17" s="27">
        <f t="shared" si="34"/>
        <v>0</v>
      </c>
      <c r="AL17" s="27">
        <f t="shared" si="35"/>
        <v>0</v>
      </c>
      <c r="AN17" s="27">
        <f t="shared" si="36"/>
        <v>0</v>
      </c>
      <c r="AO17" s="27">
        <f t="shared" si="37"/>
        <v>0</v>
      </c>
      <c r="AP17" s="27">
        <f t="shared" si="38"/>
        <v>0</v>
      </c>
      <c r="AQ17" s="27">
        <f t="shared" si="39"/>
        <v>0</v>
      </c>
      <c r="AR17" s="27">
        <f t="shared" si="40"/>
        <v>0</v>
      </c>
      <c r="AS17" s="27">
        <f t="shared" si="41"/>
        <v>0</v>
      </c>
      <c r="AT17" s="31"/>
      <c r="AU17" s="31">
        <f t="shared" si="42"/>
        <v>0</v>
      </c>
      <c r="AV17" s="31">
        <f t="shared" si="43"/>
        <v>0</v>
      </c>
      <c r="AW17" s="31">
        <f t="shared" si="44"/>
        <v>0</v>
      </c>
      <c r="AX17" s="31">
        <f t="shared" si="45"/>
        <v>0</v>
      </c>
      <c r="AY17" s="31">
        <f t="shared" si="46"/>
        <v>0</v>
      </c>
      <c r="AZ17" s="31">
        <f t="shared" si="47"/>
        <v>0</v>
      </c>
      <c r="BA17" s="31"/>
      <c r="BB17" s="31">
        <f t="shared" si="48"/>
        <v>0</v>
      </c>
      <c r="BC17" s="31">
        <f t="shared" si="49"/>
        <v>0</v>
      </c>
      <c r="BD17" s="31">
        <f t="shared" si="50"/>
        <v>0</v>
      </c>
      <c r="BE17" s="31">
        <f t="shared" si="51"/>
        <v>0</v>
      </c>
      <c r="BF17" s="31">
        <f t="shared" si="52"/>
        <v>0</v>
      </c>
      <c r="BG17" s="31">
        <f t="shared" si="53"/>
        <v>0</v>
      </c>
      <c r="BH17" s="31"/>
      <c r="BI17" s="31">
        <f t="shared" si="54"/>
        <v>0</v>
      </c>
      <c r="BJ17" s="31">
        <f t="shared" si="55"/>
        <v>0</v>
      </c>
      <c r="BK17" s="31">
        <f t="shared" si="56"/>
        <v>0</v>
      </c>
      <c r="BL17" s="31">
        <f t="shared" si="57"/>
        <v>0</v>
      </c>
      <c r="BM17" s="31">
        <f t="shared" si="58"/>
        <v>0</v>
      </c>
      <c r="BN17" s="31">
        <f t="shared" si="59"/>
        <v>0</v>
      </c>
      <c r="BO17" s="31"/>
      <c r="BP17" s="31">
        <f t="shared" si="60"/>
        <v>0</v>
      </c>
      <c r="BQ17" s="31">
        <f t="shared" si="61"/>
        <v>0</v>
      </c>
      <c r="BR17" s="31">
        <f t="shared" si="62"/>
        <v>0</v>
      </c>
      <c r="BS17" s="31">
        <f t="shared" si="63"/>
        <v>0</v>
      </c>
      <c r="BT17" s="31">
        <f t="shared" si="64"/>
        <v>0</v>
      </c>
      <c r="BU17" s="31">
        <f t="shared" si="65"/>
        <v>0</v>
      </c>
      <c r="BV17" s="31"/>
      <c r="BW17" s="31">
        <f t="shared" si="66"/>
        <v>0</v>
      </c>
      <c r="BX17" s="31">
        <f t="shared" si="67"/>
        <v>0</v>
      </c>
      <c r="BY17" s="31">
        <f t="shared" si="68"/>
        <v>0</v>
      </c>
      <c r="BZ17" s="31">
        <f t="shared" si="69"/>
        <v>0</v>
      </c>
      <c r="CA17" s="31">
        <f t="shared" si="70"/>
        <v>0</v>
      </c>
      <c r="CB17" s="31">
        <f t="shared" si="71"/>
        <v>0</v>
      </c>
      <c r="CC17" s="31"/>
      <c r="CD17" s="31">
        <f t="shared" si="72"/>
        <v>0</v>
      </c>
      <c r="CE17" s="31">
        <f t="shared" si="73"/>
        <v>0</v>
      </c>
      <c r="CF17" s="31">
        <f t="shared" si="74"/>
        <v>0</v>
      </c>
      <c r="CG17" s="31">
        <f t="shared" si="75"/>
        <v>0</v>
      </c>
      <c r="CH17" s="31">
        <f t="shared" si="76"/>
        <v>0</v>
      </c>
      <c r="CI17" s="31">
        <f t="shared" si="77"/>
        <v>0</v>
      </c>
    </row>
    <row r="18" spans="1:87" x14ac:dyDescent="0.35">
      <c r="A18">
        <v>12</v>
      </c>
      <c r="B18">
        <f>modules!B18</f>
        <v>0</v>
      </c>
      <c r="C18">
        <f>modules!C18</f>
        <v>0</v>
      </c>
      <c r="E18" s="27">
        <f t="shared" si="6"/>
        <v>0</v>
      </c>
      <c r="F18" s="27">
        <f t="shared" si="7"/>
        <v>0</v>
      </c>
      <c r="G18" s="27">
        <f t="shared" si="8"/>
        <v>0</v>
      </c>
      <c r="H18" s="27">
        <f t="shared" si="9"/>
        <v>0</v>
      </c>
      <c r="I18" s="27">
        <f t="shared" si="10"/>
        <v>0</v>
      </c>
      <c r="J18" s="27">
        <f t="shared" si="11"/>
        <v>0</v>
      </c>
      <c r="L18" s="27">
        <f t="shared" si="12"/>
        <v>0</v>
      </c>
      <c r="M18" s="27">
        <f t="shared" si="13"/>
        <v>0</v>
      </c>
      <c r="N18" s="27">
        <f t="shared" si="14"/>
        <v>0</v>
      </c>
      <c r="O18" s="27">
        <f t="shared" si="15"/>
        <v>0</v>
      </c>
      <c r="P18" s="27">
        <f t="shared" si="16"/>
        <v>0</v>
      </c>
      <c r="Q18" s="27">
        <f t="shared" si="17"/>
        <v>0</v>
      </c>
      <c r="S18" s="27">
        <f t="shared" si="18"/>
        <v>0</v>
      </c>
      <c r="T18" s="27">
        <f t="shared" si="19"/>
        <v>0</v>
      </c>
      <c r="U18" s="27">
        <f t="shared" si="20"/>
        <v>0</v>
      </c>
      <c r="V18" s="27">
        <f t="shared" si="21"/>
        <v>0</v>
      </c>
      <c r="W18" s="27">
        <f t="shared" si="22"/>
        <v>0</v>
      </c>
      <c r="X18" s="27">
        <f t="shared" si="23"/>
        <v>0</v>
      </c>
      <c r="Z18" s="27">
        <f t="shared" si="24"/>
        <v>0</v>
      </c>
      <c r="AA18" s="27">
        <f t="shared" si="25"/>
        <v>0</v>
      </c>
      <c r="AB18" s="27">
        <f t="shared" si="26"/>
        <v>0</v>
      </c>
      <c r="AC18" s="27">
        <f t="shared" si="27"/>
        <v>0</v>
      </c>
      <c r="AD18" s="27">
        <f t="shared" si="28"/>
        <v>0</v>
      </c>
      <c r="AE18" s="27">
        <f t="shared" si="29"/>
        <v>0</v>
      </c>
      <c r="AG18" s="27">
        <f t="shared" si="30"/>
        <v>0</v>
      </c>
      <c r="AH18" s="27">
        <f t="shared" si="31"/>
        <v>0</v>
      </c>
      <c r="AI18" s="27">
        <f t="shared" si="32"/>
        <v>0</v>
      </c>
      <c r="AJ18" s="27">
        <f t="shared" si="33"/>
        <v>0</v>
      </c>
      <c r="AK18" s="27">
        <f t="shared" si="34"/>
        <v>0</v>
      </c>
      <c r="AL18" s="27">
        <f t="shared" si="35"/>
        <v>0</v>
      </c>
      <c r="AN18" s="27">
        <f t="shared" si="36"/>
        <v>0</v>
      </c>
      <c r="AO18" s="27">
        <f t="shared" si="37"/>
        <v>0</v>
      </c>
      <c r="AP18" s="27">
        <f t="shared" si="38"/>
        <v>0</v>
      </c>
      <c r="AQ18" s="27">
        <f t="shared" si="39"/>
        <v>0</v>
      </c>
      <c r="AR18" s="27">
        <f t="shared" si="40"/>
        <v>0</v>
      </c>
      <c r="AS18" s="27">
        <f t="shared" si="41"/>
        <v>0</v>
      </c>
      <c r="AT18" s="31"/>
      <c r="AU18" s="31">
        <f t="shared" si="42"/>
        <v>0</v>
      </c>
      <c r="AV18" s="31">
        <f t="shared" si="43"/>
        <v>0</v>
      </c>
      <c r="AW18" s="31">
        <f t="shared" si="44"/>
        <v>0</v>
      </c>
      <c r="AX18" s="31">
        <f t="shared" si="45"/>
        <v>0</v>
      </c>
      <c r="AY18" s="31">
        <f t="shared" si="46"/>
        <v>0</v>
      </c>
      <c r="AZ18" s="31">
        <f t="shared" si="47"/>
        <v>0</v>
      </c>
      <c r="BA18" s="31"/>
      <c r="BB18" s="31">
        <f t="shared" si="48"/>
        <v>0</v>
      </c>
      <c r="BC18" s="31">
        <f t="shared" si="49"/>
        <v>0</v>
      </c>
      <c r="BD18" s="31">
        <f t="shared" si="50"/>
        <v>0</v>
      </c>
      <c r="BE18" s="31">
        <f t="shared" si="51"/>
        <v>0</v>
      </c>
      <c r="BF18" s="31">
        <f t="shared" si="52"/>
        <v>0</v>
      </c>
      <c r="BG18" s="31">
        <f t="shared" si="53"/>
        <v>0</v>
      </c>
      <c r="BH18" s="31"/>
      <c r="BI18" s="31">
        <f t="shared" si="54"/>
        <v>0</v>
      </c>
      <c r="BJ18" s="31">
        <f t="shared" si="55"/>
        <v>0</v>
      </c>
      <c r="BK18" s="31">
        <f t="shared" si="56"/>
        <v>0</v>
      </c>
      <c r="BL18" s="31">
        <f t="shared" si="57"/>
        <v>0</v>
      </c>
      <c r="BM18" s="31">
        <f t="shared" si="58"/>
        <v>0</v>
      </c>
      <c r="BN18" s="31">
        <f t="shared" si="59"/>
        <v>0</v>
      </c>
      <c r="BO18" s="31"/>
      <c r="BP18" s="31">
        <f t="shared" si="60"/>
        <v>0</v>
      </c>
      <c r="BQ18" s="31">
        <f t="shared" si="61"/>
        <v>0</v>
      </c>
      <c r="BR18" s="31">
        <f t="shared" si="62"/>
        <v>0</v>
      </c>
      <c r="BS18" s="31">
        <f t="shared" si="63"/>
        <v>0</v>
      </c>
      <c r="BT18" s="31">
        <f t="shared" si="64"/>
        <v>0</v>
      </c>
      <c r="BU18" s="31">
        <f t="shared" si="65"/>
        <v>0</v>
      </c>
      <c r="BV18" s="31"/>
      <c r="BW18" s="31">
        <f t="shared" si="66"/>
        <v>0</v>
      </c>
      <c r="BX18" s="31">
        <f t="shared" si="67"/>
        <v>0</v>
      </c>
      <c r="BY18" s="31">
        <f t="shared" si="68"/>
        <v>0</v>
      </c>
      <c r="BZ18" s="31">
        <f t="shared" si="69"/>
        <v>0</v>
      </c>
      <c r="CA18" s="31">
        <f t="shared" si="70"/>
        <v>0</v>
      </c>
      <c r="CB18" s="31">
        <f t="shared" si="71"/>
        <v>0</v>
      </c>
      <c r="CC18" s="31"/>
      <c r="CD18" s="31">
        <f t="shared" si="72"/>
        <v>0</v>
      </c>
      <c r="CE18" s="31">
        <f t="shared" si="73"/>
        <v>0</v>
      </c>
      <c r="CF18" s="31">
        <f t="shared" si="74"/>
        <v>0</v>
      </c>
      <c r="CG18" s="31">
        <f t="shared" si="75"/>
        <v>0</v>
      </c>
      <c r="CH18" s="31">
        <f t="shared" si="76"/>
        <v>0</v>
      </c>
      <c r="CI18" s="31">
        <f t="shared" si="77"/>
        <v>0</v>
      </c>
    </row>
    <row r="19" spans="1:87" x14ac:dyDescent="0.35">
      <c r="A19">
        <v>13</v>
      </c>
      <c r="B19">
        <f>modules!B19</f>
        <v>0</v>
      </c>
      <c r="C19">
        <f>modules!C19</f>
        <v>0</v>
      </c>
      <c r="E19" s="27">
        <f t="shared" si="6"/>
        <v>0</v>
      </c>
      <c r="F19" s="27">
        <f t="shared" si="7"/>
        <v>0</v>
      </c>
      <c r="G19" s="27">
        <f t="shared" si="8"/>
        <v>0</v>
      </c>
      <c r="H19" s="27">
        <f t="shared" si="9"/>
        <v>0</v>
      </c>
      <c r="I19" s="27">
        <f t="shared" si="10"/>
        <v>0</v>
      </c>
      <c r="J19" s="27">
        <f t="shared" si="11"/>
        <v>0</v>
      </c>
      <c r="L19" s="27">
        <f t="shared" si="12"/>
        <v>0</v>
      </c>
      <c r="M19" s="27">
        <f t="shared" si="13"/>
        <v>0</v>
      </c>
      <c r="N19" s="27">
        <f t="shared" si="14"/>
        <v>0</v>
      </c>
      <c r="O19" s="27">
        <f t="shared" si="15"/>
        <v>0</v>
      </c>
      <c r="P19" s="27">
        <f t="shared" si="16"/>
        <v>0</v>
      </c>
      <c r="Q19" s="27">
        <f t="shared" si="17"/>
        <v>0</v>
      </c>
      <c r="S19" s="27">
        <f t="shared" si="18"/>
        <v>0</v>
      </c>
      <c r="T19" s="27">
        <f t="shared" si="19"/>
        <v>0</v>
      </c>
      <c r="U19" s="27">
        <f t="shared" si="20"/>
        <v>0</v>
      </c>
      <c r="V19" s="27">
        <f t="shared" si="21"/>
        <v>0</v>
      </c>
      <c r="W19" s="27">
        <f t="shared" si="22"/>
        <v>0</v>
      </c>
      <c r="X19" s="27">
        <f t="shared" si="23"/>
        <v>0</v>
      </c>
      <c r="Z19" s="27">
        <f t="shared" si="24"/>
        <v>0</v>
      </c>
      <c r="AA19" s="27">
        <f t="shared" si="25"/>
        <v>0</v>
      </c>
      <c r="AB19" s="27">
        <f t="shared" si="26"/>
        <v>0</v>
      </c>
      <c r="AC19" s="27">
        <f t="shared" si="27"/>
        <v>0</v>
      </c>
      <c r="AD19" s="27">
        <f t="shared" si="28"/>
        <v>0</v>
      </c>
      <c r="AE19" s="27">
        <f t="shared" si="29"/>
        <v>0</v>
      </c>
      <c r="AG19" s="27">
        <f t="shared" si="30"/>
        <v>0</v>
      </c>
      <c r="AH19" s="27">
        <f t="shared" si="31"/>
        <v>0</v>
      </c>
      <c r="AI19" s="27">
        <f t="shared" si="32"/>
        <v>0</v>
      </c>
      <c r="AJ19" s="27">
        <f t="shared" si="33"/>
        <v>0</v>
      </c>
      <c r="AK19" s="27">
        <f t="shared" si="34"/>
        <v>0</v>
      </c>
      <c r="AL19" s="27">
        <f t="shared" si="35"/>
        <v>0</v>
      </c>
      <c r="AN19" s="27">
        <f t="shared" si="36"/>
        <v>0</v>
      </c>
      <c r="AO19" s="27">
        <f t="shared" si="37"/>
        <v>0</v>
      </c>
      <c r="AP19" s="27">
        <f t="shared" si="38"/>
        <v>0</v>
      </c>
      <c r="AQ19" s="27">
        <f t="shared" si="39"/>
        <v>0</v>
      </c>
      <c r="AR19" s="27">
        <f t="shared" si="40"/>
        <v>0</v>
      </c>
      <c r="AS19" s="27">
        <f t="shared" si="41"/>
        <v>0</v>
      </c>
      <c r="AT19" s="31"/>
      <c r="AU19" s="31">
        <f t="shared" si="42"/>
        <v>0</v>
      </c>
      <c r="AV19" s="31">
        <f t="shared" si="43"/>
        <v>0</v>
      </c>
      <c r="AW19" s="31">
        <f t="shared" si="44"/>
        <v>0</v>
      </c>
      <c r="AX19" s="31">
        <f t="shared" si="45"/>
        <v>0</v>
      </c>
      <c r="AY19" s="31">
        <f t="shared" si="46"/>
        <v>0</v>
      </c>
      <c r="AZ19" s="31">
        <f t="shared" si="47"/>
        <v>0</v>
      </c>
      <c r="BA19" s="31"/>
      <c r="BB19" s="31">
        <f t="shared" si="48"/>
        <v>0</v>
      </c>
      <c r="BC19" s="31">
        <f t="shared" si="49"/>
        <v>0</v>
      </c>
      <c r="BD19" s="31">
        <f t="shared" si="50"/>
        <v>0</v>
      </c>
      <c r="BE19" s="31">
        <f t="shared" si="51"/>
        <v>0</v>
      </c>
      <c r="BF19" s="31">
        <f t="shared" si="52"/>
        <v>0</v>
      </c>
      <c r="BG19" s="31">
        <f t="shared" si="53"/>
        <v>0</v>
      </c>
      <c r="BH19" s="31"/>
      <c r="BI19" s="31">
        <f t="shared" si="54"/>
        <v>0</v>
      </c>
      <c r="BJ19" s="31">
        <f t="shared" si="55"/>
        <v>0</v>
      </c>
      <c r="BK19" s="31">
        <f t="shared" si="56"/>
        <v>0</v>
      </c>
      <c r="BL19" s="31">
        <f t="shared" si="57"/>
        <v>0</v>
      </c>
      <c r="BM19" s="31">
        <f t="shared" si="58"/>
        <v>0</v>
      </c>
      <c r="BN19" s="31">
        <f t="shared" si="59"/>
        <v>0</v>
      </c>
      <c r="BO19" s="31"/>
      <c r="BP19" s="31">
        <f t="shared" si="60"/>
        <v>0</v>
      </c>
      <c r="BQ19" s="31">
        <f t="shared" si="61"/>
        <v>0</v>
      </c>
      <c r="BR19" s="31">
        <f t="shared" si="62"/>
        <v>0</v>
      </c>
      <c r="BS19" s="31">
        <f t="shared" si="63"/>
        <v>0</v>
      </c>
      <c r="BT19" s="31">
        <f t="shared" si="64"/>
        <v>0</v>
      </c>
      <c r="BU19" s="31">
        <f t="shared" si="65"/>
        <v>0</v>
      </c>
      <c r="BV19" s="31"/>
      <c r="BW19" s="31">
        <f t="shared" si="66"/>
        <v>0</v>
      </c>
      <c r="BX19" s="31">
        <f t="shared" si="67"/>
        <v>0</v>
      </c>
      <c r="BY19" s="31">
        <f t="shared" si="68"/>
        <v>0</v>
      </c>
      <c r="BZ19" s="31">
        <f t="shared" si="69"/>
        <v>0</v>
      </c>
      <c r="CA19" s="31">
        <f t="shared" si="70"/>
        <v>0</v>
      </c>
      <c r="CB19" s="31">
        <f t="shared" si="71"/>
        <v>0</v>
      </c>
      <c r="CC19" s="31"/>
      <c r="CD19" s="31">
        <f t="shared" si="72"/>
        <v>0</v>
      </c>
      <c r="CE19" s="31">
        <f t="shared" si="73"/>
        <v>0</v>
      </c>
      <c r="CF19" s="31">
        <f t="shared" si="74"/>
        <v>0</v>
      </c>
      <c r="CG19" s="31">
        <f t="shared" si="75"/>
        <v>0</v>
      </c>
      <c r="CH19" s="31">
        <f t="shared" si="76"/>
        <v>0</v>
      </c>
      <c r="CI19" s="31">
        <f t="shared" si="77"/>
        <v>0</v>
      </c>
    </row>
    <row r="20" spans="1:87" x14ac:dyDescent="0.35">
      <c r="A20">
        <v>14</v>
      </c>
      <c r="B20">
        <f>modules!B20</f>
        <v>0</v>
      </c>
      <c r="C20">
        <f>modules!C20</f>
        <v>0</v>
      </c>
      <c r="E20" s="27">
        <f t="shared" si="6"/>
        <v>0</v>
      </c>
      <c r="F20" s="27">
        <f t="shared" si="7"/>
        <v>0</v>
      </c>
      <c r="G20" s="27">
        <f t="shared" si="8"/>
        <v>0</v>
      </c>
      <c r="H20" s="27">
        <f t="shared" si="9"/>
        <v>0</v>
      </c>
      <c r="I20" s="27">
        <f t="shared" si="10"/>
        <v>0</v>
      </c>
      <c r="J20" s="27">
        <f t="shared" si="11"/>
        <v>0</v>
      </c>
      <c r="L20" s="27">
        <f t="shared" si="12"/>
        <v>0</v>
      </c>
      <c r="M20" s="27">
        <f t="shared" si="13"/>
        <v>0</v>
      </c>
      <c r="N20" s="27">
        <f t="shared" si="14"/>
        <v>0</v>
      </c>
      <c r="O20" s="27">
        <f t="shared" si="15"/>
        <v>0</v>
      </c>
      <c r="P20" s="27">
        <f t="shared" si="16"/>
        <v>0</v>
      </c>
      <c r="Q20" s="27">
        <f t="shared" si="17"/>
        <v>0</v>
      </c>
      <c r="S20" s="27">
        <f t="shared" si="18"/>
        <v>0</v>
      </c>
      <c r="T20" s="27">
        <f t="shared" si="19"/>
        <v>0</v>
      </c>
      <c r="U20" s="27">
        <f t="shared" si="20"/>
        <v>0</v>
      </c>
      <c r="V20" s="27">
        <f t="shared" si="21"/>
        <v>0</v>
      </c>
      <c r="W20" s="27">
        <f t="shared" si="22"/>
        <v>0</v>
      </c>
      <c r="X20" s="27">
        <f t="shared" si="23"/>
        <v>0</v>
      </c>
      <c r="Z20" s="27">
        <f t="shared" si="24"/>
        <v>0</v>
      </c>
      <c r="AA20" s="27">
        <f t="shared" si="25"/>
        <v>0</v>
      </c>
      <c r="AB20" s="27">
        <f t="shared" si="26"/>
        <v>0</v>
      </c>
      <c r="AC20" s="27">
        <f t="shared" si="27"/>
        <v>0</v>
      </c>
      <c r="AD20" s="27">
        <f t="shared" si="28"/>
        <v>0</v>
      </c>
      <c r="AE20" s="27">
        <f t="shared" si="29"/>
        <v>0</v>
      </c>
      <c r="AG20" s="27">
        <f t="shared" si="30"/>
        <v>0</v>
      </c>
      <c r="AH20" s="27">
        <f t="shared" si="31"/>
        <v>0</v>
      </c>
      <c r="AI20" s="27">
        <f t="shared" si="32"/>
        <v>0</v>
      </c>
      <c r="AJ20" s="27">
        <f t="shared" si="33"/>
        <v>0</v>
      </c>
      <c r="AK20" s="27">
        <f t="shared" si="34"/>
        <v>0</v>
      </c>
      <c r="AL20" s="27">
        <f t="shared" si="35"/>
        <v>0</v>
      </c>
      <c r="AN20" s="27">
        <f t="shared" si="36"/>
        <v>0</v>
      </c>
      <c r="AO20" s="27">
        <f t="shared" si="37"/>
        <v>0</v>
      </c>
      <c r="AP20" s="27">
        <f t="shared" si="38"/>
        <v>0</v>
      </c>
      <c r="AQ20" s="27">
        <f t="shared" si="39"/>
        <v>0</v>
      </c>
      <c r="AR20" s="27">
        <f t="shared" si="40"/>
        <v>0</v>
      </c>
      <c r="AS20" s="27">
        <f t="shared" si="41"/>
        <v>0</v>
      </c>
      <c r="AT20" s="31"/>
      <c r="AU20" s="31">
        <f t="shared" si="42"/>
        <v>0</v>
      </c>
      <c r="AV20" s="31">
        <f t="shared" si="43"/>
        <v>0</v>
      </c>
      <c r="AW20" s="31">
        <f t="shared" si="44"/>
        <v>0</v>
      </c>
      <c r="AX20" s="31">
        <f t="shared" si="45"/>
        <v>0</v>
      </c>
      <c r="AY20" s="31">
        <f t="shared" si="46"/>
        <v>0</v>
      </c>
      <c r="AZ20" s="31">
        <f t="shared" si="47"/>
        <v>0</v>
      </c>
      <c r="BA20" s="31"/>
      <c r="BB20" s="31">
        <f t="shared" si="48"/>
        <v>0</v>
      </c>
      <c r="BC20" s="31">
        <f t="shared" si="49"/>
        <v>0</v>
      </c>
      <c r="BD20" s="31">
        <f t="shared" si="50"/>
        <v>0</v>
      </c>
      <c r="BE20" s="31">
        <f t="shared" si="51"/>
        <v>0</v>
      </c>
      <c r="BF20" s="31">
        <f t="shared" si="52"/>
        <v>0</v>
      </c>
      <c r="BG20" s="31">
        <f t="shared" si="53"/>
        <v>0</v>
      </c>
      <c r="BH20" s="31"/>
      <c r="BI20" s="31">
        <f t="shared" si="54"/>
        <v>0</v>
      </c>
      <c r="BJ20" s="31">
        <f t="shared" si="55"/>
        <v>0</v>
      </c>
      <c r="BK20" s="31">
        <f t="shared" si="56"/>
        <v>0</v>
      </c>
      <c r="BL20" s="31">
        <f t="shared" si="57"/>
        <v>0</v>
      </c>
      <c r="BM20" s="31">
        <f t="shared" si="58"/>
        <v>0</v>
      </c>
      <c r="BN20" s="31">
        <f t="shared" si="59"/>
        <v>0</v>
      </c>
      <c r="BO20" s="31"/>
      <c r="BP20" s="31">
        <f t="shared" si="60"/>
        <v>0</v>
      </c>
      <c r="BQ20" s="31">
        <f t="shared" si="61"/>
        <v>0</v>
      </c>
      <c r="BR20" s="31">
        <f t="shared" si="62"/>
        <v>0</v>
      </c>
      <c r="BS20" s="31">
        <f t="shared" si="63"/>
        <v>0</v>
      </c>
      <c r="BT20" s="31">
        <f t="shared" si="64"/>
        <v>0</v>
      </c>
      <c r="BU20" s="31">
        <f t="shared" si="65"/>
        <v>0</v>
      </c>
      <c r="BV20" s="31"/>
      <c r="BW20" s="31">
        <f t="shared" si="66"/>
        <v>0</v>
      </c>
      <c r="BX20" s="31">
        <f t="shared" si="67"/>
        <v>0</v>
      </c>
      <c r="BY20" s="31">
        <f t="shared" si="68"/>
        <v>0</v>
      </c>
      <c r="BZ20" s="31">
        <f t="shared" si="69"/>
        <v>0</v>
      </c>
      <c r="CA20" s="31">
        <f t="shared" si="70"/>
        <v>0</v>
      </c>
      <c r="CB20" s="31">
        <f t="shared" si="71"/>
        <v>0</v>
      </c>
      <c r="CC20" s="31"/>
      <c r="CD20" s="31">
        <f t="shared" si="72"/>
        <v>0</v>
      </c>
      <c r="CE20" s="31">
        <f t="shared" si="73"/>
        <v>0</v>
      </c>
      <c r="CF20" s="31">
        <f t="shared" si="74"/>
        <v>0</v>
      </c>
      <c r="CG20" s="31">
        <f t="shared" si="75"/>
        <v>0</v>
      </c>
      <c r="CH20" s="31">
        <f t="shared" si="76"/>
        <v>0</v>
      </c>
      <c r="CI20" s="31">
        <f t="shared" si="77"/>
        <v>0</v>
      </c>
    </row>
    <row r="21" spans="1:87" x14ac:dyDescent="0.35">
      <c r="A21">
        <v>15</v>
      </c>
      <c r="B21">
        <f>modules!B21</f>
        <v>0</v>
      </c>
      <c r="C21">
        <f>modules!C21</f>
        <v>0</v>
      </c>
      <c r="E21" s="27">
        <f t="shared" si="6"/>
        <v>0</v>
      </c>
      <c r="F21" s="27">
        <f t="shared" si="7"/>
        <v>0</v>
      </c>
      <c r="G21" s="27">
        <f t="shared" si="8"/>
        <v>0</v>
      </c>
      <c r="H21" s="27">
        <f t="shared" si="9"/>
        <v>0</v>
      </c>
      <c r="I21" s="27">
        <f t="shared" si="10"/>
        <v>0</v>
      </c>
      <c r="J21" s="27">
        <f t="shared" si="11"/>
        <v>0</v>
      </c>
      <c r="L21" s="27">
        <f t="shared" si="12"/>
        <v>0</v>
      </c>
      <c r="M21" s="27">
        <f t="shared" si="13"/>
        <v>0</v>
      </c>
      <c r="N21" s="27">
        <f t="shared" si="14"/>
        <v>0</v>
      </c>
      <c r="O21" s="27">
        <f t="shared" si="15"/>
        <v>0</v>
      </c>
      <c r="P21" s="27">
        <f t="shared" si="16"/>
        <v>0</v>
      </c>
      <c r="Q21" s="27">
        <f t="shared" si="17"/>
        <v>0</v>
      </c>
      <c r="S21" s="27">
        <f t="shared" si="18"/>
        <v>0</v>
      </c>
      <c r="T21" s="27">
        <f t="shared" si="19"/>
        <v>0</v>
      </c>
      <c r="U21" s="27">
        <f t="shared" si="20"/>
        <v>0</v>
      </c>
      <c r="V21" s="27">
        <f t="shared" si="21"/>
        <v>0</v>
      </c>
      <c r="W21" s="27">
        <f t="shared" si="22"/>
        <v>0</v>
      </c>
      <c r="X21" s="27">
        <f t="shared" si="23"/>
        <v>0</v>
      </c>
      <c r="Z21" s="27">
        <f t="shared" si="24"/>
        <v>0</v>
      </c>
      <c r="AA21" s="27">
        <f t="shared" si="25"/>
        <v>0</v>
      </c>
      <c r="AB21" s="27">
        <f t="shared" si="26"/>
        <v>0</v>
      </c>
      <c r="AC21" s="27">
        <f t="shared" si="27"/>
        <v>0</v>
      </c>
      <c r="AD21" s="27">
        <f t="shared" si="28"/>
        <v>0</v>
      </c>
      <c r="AE21" s="27">
        <f t="shared" si="29"/>
        <v>0</v>
      </c>
      <c r="AG21" s="27">
        <f t="shared" si="30"/>
        <v>0</v>
      </c>
      <c r="AH21" s="27">
        <f t="shared" si="31"/>
        <v>0</v>
      </c>
      <c r="AI21" s="27">
        <f t="shared" si="32"/>
        <v>0</v>
      </c>
      <c r="AJ21" s="27">
        <f t="shared" si="33"/>
        <v>0</v>
      </c>
      <c r="AK21" s="27">
        <f t="shared" si="34"/>
        <v>0</v>
      </c>
      <c r="AL21" s="27">
        <f t="shared" si="35"/>
        <v>0</v>
      </c>
      <c r="AN21" s="27">
        <f t="shared" si="36"/>
        <v>0</v>
      </c>
      <c r="AO21" s="27">
        <f t="shared" si="37"/>
        <v>0</v>
      </c>
      <c r="AP21" s="27">
        <f t="shared" si="38"/>
        <v>0</v>
      </c>
      <c r="AQ21" s="27">
        <f t="shared" si="39"/>
        <v>0</v>
      </c>
      <c r="AR21" s="27">
        <f t="shared" si="40"/>
        <v>0</v>
      </c>
      <c r="AS21" s="27">
        <f t="shared" si="41"/>
        <v>0</v>
      </c>
      <c r="AT21" s="31"/>
      <c r="AU21" s="31">
        <f t="shared" si="42"/>
        <v>0</v>
      </c>
      <c r="AV21" s="31">
        <f t="shared" si="43"/>
        <v>0</v>
      </c>
      <c r="AW21" s="31">
        <f t="shared" si="44"/>
        <v>0</v>
      </c>
      <c r="AX21" s="31">
        <f t="shared" si="45"/>
        <v>0</v>
      </c>
      <c r="AY21" s="31">
        <f t="shared" si="46"/>
        <v>0</v>
      </c>
      <c r="AZ21" s="31">
        <f t="shared" si="47"/>
        <v>0</v>
      </c>
      <c r="BA21" s="31"/>
      <c r="BB21" s="31">
        <f t="shared" si="48"/>
        <v>0</v>
      </c>
      <c r="BC21" s="31">
        <f t="shared" si="49"/>
        <v>0</v>
      </c>
      <c r="BD21" s="31">
        <f t="shared" si="50"/>
        <v>0</v>
      </c>
      <c r="BE21" s="31">
        <f t="shared" si="51"/>
        <v>0</v>
      </c>
      <c r="BF21" s="31">
        <f t="shared" si="52"/>
        <v>0</v>
      </c>
      <c r="BG21" s="31">
        <f t="shared" si="53"/>
        <v>0</v>
      </c>
      <c r="BH21" s="31"/>
      <c r="BI21" s="31">
        <f t="shared" si="54"/>
        <v>0</v>
      </c>
      <c r="BJ21" s="31">
        <f t="shared" si="55"/>
        <v>0</v>
      </c>
      <c r="BK21" s="31">
        <f t="shared" si="56"/>
        <v>0</v>
      </c>
      <c r="BL21" s="31">
        <f t="shared" si="57"/>
        <v>0</v>
      </c>
      <c r="BM21" s="31">
        <f t="shared" si="58"/>
        <v>0</v>
      </c>
      <c r="BN21" s="31">
        <f t="shared" si="59"/>
        <v>0</v>
      </c>
      <c r="BO21" s="31"/>
      <c r="BP21" s="31">
        <f t="shared" si="60"/>
        <v>0</v>
      </c>
      <c r="BQ21" s="31">
        <f t="shared" si="61"/>
        <v>0</v>
      </c>
      <c r="BR21" s="31">
        <f t="shared" si="62"/>
        <v>0</v>
      </c>
      <c r="BS21" s="31">
        <f t="shared" si="63"/>
        <v>0</v>
      </c>
      <c r="BT21" s="31">
        <f t="shared" si="64"/>
        <v>0</v>
      </c>
      <c r="BU21" s="31">
        <f t="shared" si="65"/>
        <v>0</v>
      </c>
      <c r="BV21" s="31"/>
      <c r="BW21" s="31">
        <f t="shared" si="66"/>
        <v>0</v>
      </c>
      <c r="BX21" s="31">
        <f t="shared" si="67"/>
        <v>0</v>
      </c>
      <c r="BY21" s="31">
        <f t="shared" si="68"/>
        <v>0</v>
      </c>
      <c r="BZ21" s="31">
        <f t="shared" si="69"/>
        <v>0</v>
      </c>
      <c r="CA21" s="31">
        <f t="shared" si="70"/>
        <v>0</v>
      </c>
      <c r="CB21" s="31">
        <f t="shared" si="71"/>
        <v>0</v>
      </c>
      <c r="CC21" s="31"/>
      <c r="CD21" s="31">
        <f t="shared" si="72"/>
        <v>0</v>
      </c>
      <c r="CE21" s="31">
        <f t="shared" si="73"/>
        <v>0</v>
      </c>
      <c r="CF21" s="31">
        <f t="shared" si="74"/>
        <v>0</v>
      </c>
      <c r="CG21" s="31">
        <f t="shared" si="75"/>
        <v>0</v>
      </c>
      <c r="CH21" s="31">
        <f t="shared" si="76"/>
        <v>0</v>
      </c>
      <c r="CI21" s="31">
        <f t="shared" si="77"/>
        <v>0</v>
      </c>
    </row>
    <row r="22" spans="1:87" x14ac:dyDescent="0.35">
      <c r="A22">
        <v>16</v>
      </c>
      <c r="B22">
        <f>modules!B22</f>
        <v>0</v>
      </c>
      <c r="C22">
        <f>modules!C22</f>
        <v>0</v>
      </c>
      <c r="E22" s="27">
        <f t="shared" si="6"/>
        <v>0</v>
      </c>
      <c r="F22" s="27">
        <f t="shared" si="7"/>
        <v>0</v>
      </c>
      <c r="G22" s="27">
        <f t="shared" si="8"/>
        <v>0</v>
      </c>
      <c r="H22" s="27">
        <f t="shared" si="9"/>
        <v>0</v>
      </c>
      <c r="I22" s="27">
        <f t="shared" si="10"/>
        <v>0</v>
      </c>
      <c r="J22" s="27">
        <f t="shared" si="11"/>
        <v>0</v>
      </c>
      <c r="L22" s="27">
        <f t="shared" si="12"/>
        <v>0</v>
      </c>
      <c r="M22" s="27">
        <f t="shared" si="13"/>
        <v>0</v>
      </c>
      <c r="N22" s="27">
        <f t="shared" si="14"/>
        <v>0</v>
      </c>
      <c r="O22" s="27">
        <f t="shared" si="15"/>
        <v>0</v>
      </c>
      <c r="P22" s="27">
        <f t="shared" si="16"/>
        <v>0</v>
      </c>
      <c r="Q22" s="27">
        <f t="shared" si="17"/>
        <v>0</v>
      </c>
      <c r="S22" s="27">
        <f t="shared" si="18"/>
        <v>0</v>
      </c>
      <c r="T22" s="27">
        <f t="shared" si="19"/>
        <v>0</v>
      </c>
      <c r="U22" s="27">
        <f t="shared" si="20"/>
        <v>0</v>
      </c>
      <c r="V22" s="27">
        <f t="shared" si="21"/>
        <v>0</v>
      </c>
      <c r="W22" s="27">
        <f t="shared" si="22"/>
        <v>0</v>
      </c>
      <c r="X22" s="27">
        <f t="shared" si="23"/>
        <v>0</v>
      </c>
      <c r="Z22" s="27">
        <f t="shared" si="24"/>
        <v>0</v>
      </c>
      <c r="AA22" s="27">
        <f t="shared" si="25"/>
        <v>0</v>
      </c>
      <c r="AB22" s="27">
        <f t="shared" si="26"/>
        <v>0</v>
      </c>
      <c r="AC22" s="27">
        <f t="shared" si="27"/>
        <v>0</v>
      </c>
      <c r="AD22" s="27">
        <f t="shared" si="28"/>
        <v>0</v>
      </c>
      <c r="AE22" s="27">
        <f t="shared" si="29"/>
        <v>0</v>
      </c>
      <c r="AG22" s="27">
        <f t="shared" si="30"/>
        <v>0</v>
      </c>
      <c r="AH22" s="27">
        <f t="shared" si="31"/>
        <v>0</v>
      </c>
      <c r="AI22" s="27">
        <f t="shared" si="32"/>
        <v>0</v>
      </c>
      <c r="AJ22" s="27">
        <f t="shared" si="33"/>
        <v>0</v>
      </c>
      <c r="AK22" s="27">
        <f t="shared" si="34"/>
        <v>0</v>
      </c>
      <c r="AL22" s="27">
        <f t="shared" si="35"/>
        <v>0</v>
      </c>
      <c r="AN22" s="27">
        <f t="shared" si="36"/>
        <v>0</v>
      </c>
      <c r="AO22" s="27">
        <f t="shared" si="37"/>
        <v>0</v>
      </c>
      <c r="AP22" s="27">
        <f t="shared" si="38"/>
        <v>0</v>
      </c>
      <c r="AQ22" s="27">
        <f t="shared" si="39"/>
        <v>0</v>
      </c>
      <c r="AR22" s="27">
        <f t="shared" si="40"/>
        <v>0</v>
      </c>
      <c r="AS22" s="27">
        <f t="shared" si="41"/>
        <v>0</v>
      </c>
      <c r="AT22" s="31"/>
      <c r="AU22" s="31">
        <f t="shared" si="42"/>
        <v>0</v>
      </c>
      <c r="AV22" s="31">
        <f t="shared" si="43"/>
        <v>0</v>
      </c>
      <c r="AW22" s="31">
        <f t="shared" si="44"/>
        <v>0</v>
      </c>
      <c r="AX22" s="31">
        <f t="shared" si="45"/>
        <v>0</v>
      </c>
      <c r="AY22" s="31">
        <f t="shared" si="46"/>
        <v>0</v>
      </c>
      <c r="AZ22" s="31">
        <f t="shared" si="47"/>
        <v>0</v>
      </c>
      <c r="BA22" s="31"/>
      <c r="BB22" s="31">
        <f t="shared" si="48"/>
        <v>0</v>
      </c>
      <c r="BC22" s="31">
        <f t="shared" si="49"/>
        <v>0</v>
      </c>
      <c r="BD22" s="31">
        <f t="shared" si="50"/>
        <v>0</v>
      </c>
      <c r="BE22" s="31">
        <f t="shared" si="51"/>
        <v>0</v>
      </c>
      <c r="BF22" s="31">
        <f t="shared" si="52"/>
        <v>0</v>
      </c>
      <c r="BG22" s="31">
        <f t="shared" si="53"/>
        <v>0</v>
      </c>
      <c r="BH22" s="31"/>
      <c r="BI22" s="31">
        <f t="shared" si="54"/>
        <v>0</v>
      </c>
      <c r="BJ22" s="31">
        <f t="shared" si="55"/>
        <v>0</v>
      </c>
      <c r="BK22" s="31">
        <f t="shared" si="56"/>
        <v>0</v>
      </c>
      <c r="BL22" s="31">
        <f t="shared" si="57"/>
        <v>0</v>
      </c>
      <c r="BM22" s="31">
        <f t="shared" si="58"/>
        <v>0</v>
      </c>
      <c r="BN22" s="31">
        <f t="shared" si="59"/>
        <v>0</v>
      </c>
      <c r="BO22" s="31"/>
      <c r="BP22" s="31">
        <f t="shared" si="60"/>
        <v>0</v>
      </c>
      <c r="BQ22" s="31">
        <f t="shared" si="61"/>
        <v>0</v>
      </c>
      <c r="BR22" s="31">
        <f t="shared" si="62"/>
        <v>0</v>
      </c>
      <c r="BS22" s="31">
        <f t="shared" si="63"/>
        <v>0</v>
      </c>
      <c r="BT22" s="31">
        <f t="shared" si="64"/>
        <v>0</v>
      </c>
      <c r="BU22" s="31">
        <f t="shared" si="65"/>
        <v>0</v>
      </c>
      <c r="BV22" s="31"/>
      <c r="BW22" s="31">
        <f t="shared" si="66"/>
        <v>0</v>
      </c>
      <c r="BX22" s="31">
        <f t="shared" si="67"/>
        <v>0</v>
      </c>
      <c r="BY22" s="31">
        <f t="shared" si="68"/>
        <v>0</v>
      </c>
      <c r="BZ22" s="31">
        <f t="shared" si="69"/>
        <v>0</v>
      </c>
      <c r="CA22" s="31">
        <f t="shared" si="70"/>
        <v>0</v>
      </c>
      <c r="CB22" s="31">
        <f t="shared" si="71"/>
        <v>0</v>
      </c>
      <c r="CC22" s="31"/>
      <c r="CD22" s="31">
        <f t="shared" si="72"/>
        <v>0</v>
      </c>
      <c r="CE22" s="31">
        <f t="shared" si="73"/>
        <v>0</v>
      </c>
      <c r="CF22" s="31">
        <f t="shared" si="74"/>
        <v>0</v>
      </c>
      <c r="CG22" s="31">
        <f t="shared" si="75"/>
        <v>0</v>
      </c>
      <c r="CH22" s="31">
        <f t="shared" si="76"/>
        <v>0</v>
      </c>
      <c r="CI22" s="31">
        <f t="shared" si="77"/>
        <v>0</v>
      </c>
    </row>
    <row r="23" spans="1:87" x14ac:dyDescent="0.35">
      <c r="A23">
        <v>17</v>
      </c>
      <c r="B23">
        <f>modules!B23</f>
        <v>0</v>
      </c>
      <c r="C23">
        <f>modules!C23</f>
        <v>0</v>
      </c>
      <c r="E23" s="27">
        <f t="shared" si="6"/>
        <v>0</v>
      </c>
      <c r="F23" s="27">
        <f t="shared" si="7"/>
        <v>0</v>
      </c>
      <c r="G23" s="27">
        <f t="shared" si="8"/>
        <v>0</v>
      </c>
      <c r="H23" s="27">
        <f t="shared" si="9"/>
        <v>0</v>
      </c>
      <c r="I23" s="27">
        <f t="shared" si="10"/>
        <v>0</v>
      </c>
      <c r="J23" s="27">
        <f t="shared" si="11"/>
        <v>0</v>
      </c>
      <c r="L23" s="27">
        <f t="shared" si="12"/>
        <v>0</v>
      </c>
      <c r="M23" s="27">
        <f t="shared" si="13"/>
        <v>0</v>
      </c>
      <c r="N23" s="27">
        <f t="shared" si="14"/>
        <v>0</v>
      </c>
      <c r="O23" s="27">
        <f t="shared" si="15"/>
        <v>0</v>
      </c>
      <c r="P23" s="27">
        <f t="shared" si="16"/>
        <v>0</v>
      </c>
      <c r="Q23" s="27">
        <f t="shared" si="17"/>
        <v>0</v>
      </c>
      <c r="S23" s="27">
        <f t="shared" si="18"/>
        <v>0</v>
      </c>
      <c r="T23" s="27">
        <f t="shared" si="19"/>
        <v>0</v>
      </c>
      <c r="U23" s="27">
        <f t="shared" si="20"/>
        <v>0</v>
      </c>
      <c r="V23" s="27">
        <f t="shared" si="21"/>
        <v>0</v>
      </c>
      <c r="W23" s="27">
        <f t="shared" si="22"/>
        <v>0</v>
      </c>
      <c r="X23" s="27">
        <f t="shared" si="23"/>
        <v>0</v>
      </c>
      <c r="Z23" s="27">
        <f t="shared" si="24"/>
        <v>0</v>
      </c>
      <c r="AA23" s="27">
        <f t="shared" si="25"/>
        <v>0</v>
      </c>
      <c r="AB23" s="27">
        <f t="shared" si="26"/>
        <v>0</v>
      </c>
      <c r="AC23" s="27">
        <f t="shared" si="27"/>
        <v>0</v>
      </c>
      <c r="AD23" s="27">
        <f t="shared" si="28"/>
        <v>0</v>
      </c>
      <c r="AE23" s="27">
        <f t="shared" si="29"/>
        <v>0</v>
      </c>
      <c r="AG23" s="27">
        <f t="shared" si="30"/>
        <v>0</v>
      </c>
      <c r="AH23" s="27">
        <f t="shared" si="31"/>
        <v>0</v>
      </c>
      <c r="AI23" s="27">
        <f t="shared" si="32"/>
        <v>0</v>
      </c>
      <c r="AJ23" s="27">
        <f t="shared" si="33"/>
        <v>0</v>
      </c>
      <c r="AK23" s="27">
        <f t="shared" si="34"/>
        <v>0</v>
      </c>
      <c r="AL23" s="27">
        <f t="shared" si="35"/>
        <v>0</v>
      </c>
      <c r="AN23" s="27">
        <f t="shared" si="36"/>
        <v>0</v>
      </c>
      <c r="AO23" s="27">
        <f t="shared" si="37"/>
        <v>0</v>
      </c>
      <c r="AP23" s="27">
        <f t="shared" si="38"/>
        <v>0</v>
      </c>
      <c r="AQ23" s="27">
        <f t="shared" si="39"/>
        <v>0</v>
      </c>
      <c r="AR23" s="27">
        <f t="shared" si="40"/>
        <v>0</v>
      </c>
      <c r="AS23" s="27">
        <f t="shared" si="41"/>
        <v>0</v>
      </c>
      <c r="AT23" s="31"/>
      <c r="AU23" s="31">
        <f t="shared" si="42"/>
        <v>0</v>
      </c>
      <c r="AV23" s="31">
        <f t="shared" si="43"/>
        <v>0</v>
      </c>
      <c r="AW23" s="31">
        <f t="shared" si="44"/>
        <v>0</v>
      </c>
      <c r="AX23" s="31">
        <f t="shared" si="45"/>
        <v>0</v>
      </c>
      <c r="AY23" s="31">
        <f t="shared" si="46"/>
        <v>0</v>
      </c>
      <c r="AZ23" s="31">
        <f t="shared" si="47"/>
        <v>0</v>
      </c>
      <c r="BA23" s="31"/>
      <c r="BB23" s="31">
        <f t="shared" si="48"/>
        <v>0</v>
      </c>
      <c r="BC23" s="31">
        <f t="shared" si="49"/>
        <v>0</v>
      </c>
      <c r="BD23" s="31">
        <f t="shared" si="50"/>
        <v>0</v>
      </c>
      <c r="BE23" s="31">
        <f t="shared" si="51"/>
        <v>0</v>
      </c>
      <c r="BF23" s="31">
        <f t="shared" si="52"/>
        <v>0</v>
      </c>
      <c r="BG23" s="31">
        <f t="shared" si="53"/>
        <v>0</v>
      </c>
      <c r="BH23" s="31"/>
      <c r="BI23" s="31">
        <f t="shared" si="54"/>
        <v>0</v>
      </c>
      <c r="BJ23" s="31">
        <f t="shared" si="55"/>
        <v>0</v>
      </c>
      <c r="BK23" s="31">
        <f t="shared" si="56"/>
        <v>0</v>
      </c>
      <c r="BL23" s="31">
        <f t="shared" si="57"/>
        <v>0</v>
      </c>
      <c r="BM23" s="31">
        <f t="shared" si="58"/>
        <v>0</v>
      </c>
      <c r="BN23" s="31">
        <f t="shared" si="59"/>
        <v>0</v>
      </c>
      <c r="BO23" s="31"/>
      <c r="BP23" s="31">
        <f t="shared" si="60"/>
        <v>0</v>
      </c>
      <c r="BQ23" s="31">
        <f t="shared" si="61"/>
        <v>0</v>
      </c>
      <c r="BR23" s="31">
        <f t="shared" si="62"/>
        <v>0</v>
      </c>
      <c r="BS23" s="31">
        <f t="shared" si="63"/>
        <v>0</v>
      </c>
      <c r="BT23" s="31">
        <f t="shared" si="64"/>
        <v>0</v>
      </c>
      <c r="BU23" s="31">
        <f t="shared" si="65"/>
        <v>0</v>
      </c>
      <c r="BV23" s="31"/>
      <c r="BW23" s="31">
        <f t="shared" si="66"/>
        <v>0</v>
      </c>
      <c r="BX23" s="31">
        <f t="shared" si="67"/>
        <v>0</v>
      </c>
      <c r="BY23" s="31">
        <f t="shared" si="68"/>
        <v>0</v>
      </c>
      <c r="BZ23" s="31">
        <f t="shared" si="69"/>
        <v>0</v>
      </c>
      <c r="CA23" s="31">
        <f t="shared" si="70"/>
        <v>0</v>
      </c>
      <c r="CB23" s="31">
        <f t="shared" si="71"/>
        <v>0</v>
      </c>
      <c r="CC23" s="31"/>
      <c r="CD23" s="31">
        <f t="shared" si="72"/>
        <v>0</v>
      </c>
      <c r="CE23" s="31">
        <f t="shared" si="73"/>
        <v>0</v>
      </c>
      <c r="CF23" s="31">
        <f t="shared" si="74"/>
        <v>0</v>
      </c>
      <c r="CG23" s="31">
        <f t="shared" si="75"/>
        <v>0</v>
      </c>
      <c r="CH23" s="31">
        <f t="shared" si="76"/>
        <v>0</v>
      </c>
      <c r="CI23" s="31">
        <f t="shared" si="77"/>
        <v>0</v>
      </c>
    </row>
    <row r="24" spans="1:87" x14ac:dyDescent="0.35">
      <c r="A24">
        <v>18</v>
      </c>
      <c r="B24">
        <f>modules!B24</f>
        <v>0</v>
      </c>
      <c r="C24">
        <f>modules!C24</f>
        <v>0</v>
      </c>
      <c r="E24" s="27">
        <f t="shared" si="6"/>
        <v>0</v>
      </c>
      <c r="F24" s="27">
        <f t="shared" si="7"/>
        <v>0</v>
      </c>
      <c r="G24" s="27">
        <f t="shared" si="8"/>
        <v>0</v>
      </c>
      <c r="H24" s="27">
        <f t="shared" si="9"/>
        <v>0</v>
      </c>
      <c r="I24" s="27">
        <f t="shared" si="10"/>
        <v>0</v>
      </c>
      <c r="J24" s="27">
        <f t="shared" si="11"/>
        <v>0</v>
      </c>
      <c r="L24" s="27">
        <f t="shared" si="12"/>
        <v>0</v>
      </c>
      <c r="M24" s="27">
        <f t="shared" si="13"/>
        <v>0</v>
      </c>
      <c r="N24" s="27">
        <f t="shared" si="14"/>
        <v>0</v>
      </c>
      <c r="O24" s="27">
        <f t="shared" si="15"/>
        <v>0</v>
      </c>
      <c r="P24" s="27">
        <f t="shared" si="16"/>
        <v>0</v>
      </c>
      <c r="Q24" s="27">
        <f t="shared" si="17"/>
        <v>0</v>
      </c>
      <c r="S24" s="27">
        <f t="shared" si="18"/>
        <v>0</v>
      </c>
      <c r="T24" s="27">
        <f t="shared" si="19"/>
        <v>0</v>
      </c>
      <c r="U24" s="27">
        <f t="shared" si="20"/>
        <v>0</v>
      </c>
      <c r="V24" s="27">
        <f t="shared" si="21"/>
        <v>0</v>
      </c>
      <c r="W24" s="27">
        <f t="shared" si="22"/>
        <v>0</v>
      </c>
      <c r="X24" s="27">
        <f t="shared" si="23"/>
        <v>0</v>
      </c>
      <c r="Z24" s="27">
        <f t="shared" si="24"/>
        <v>0</v>
      </c>
      <c r="AA24" s="27">
        <f t="shared" si="25"/>
        <v>0</v>
      </c>
      <c r="AB24" s="27">
        <f t="shared" si="26"/>
        <v>0</v>
      </c>
      <c r="AC24" s="27">
        <f t="shared" si="27"/>
        <v>0</v>
      </c>
      <c r="AD24" s="27">
        <f t="shared" si="28"/>
        <v>0</v>
      </c>
      <c r="AE24" s="27">
        <f t="shared" si="29"/>
        <v>0</v>
      </c>
      <c r="AG24" s="27">
        <f t="shared" si="30"/>
        <v>0</v>
      </c>
      <c r="AH24" s="27">
        <f t="shared" si="31"/>
        <v>0</v>
      </c>
      <c r="AI24" s="27">
        <f t="shared" si="32"/>
        <v>0</v>
      </c>
      <c r="AJ24" s="27">
        <f t="shared" si="33"/>
        <v>0</v>
      </c>
      <c r="AK24" s="27">
        <f t="shared" si="34"/>
        <v>0</v>
      </c>
      <c r="AL24" s="27">
        <f t="shared" si="35"/>
        <v>0</v>
      </c>
      <c r="AN24" s="27">
        <f t="shared" si="36"/>
        <v>0</v>
      </c>
      <c r="AO24" s="27">
        <f t="shared" si="37"/>
        <v>0</v>
      </c>
      <c r="AP24" s="27">
        <f t="shared" si="38"/>
        <v>0</v>
      </c>
      <c r="AQ24" s="27">
        <f t="shared" si="39"/>
        <v>0</v>
      </c>
      <c r="AR24" s="27">
        <f t="shared" si="40"/>
        <v>0</v>
      </c>
      <c r="AS24" s="27">
        <f t="shared" si="41"/>
        <v>0</v>
      </c>
      <c r="AT24" s="31"/>
      <c r="AU24" s="31">
        <f t="shared" si="42"/>
        <v>0</v>
      </c>
      <c r="AV24" s="31">
        <f t="shared" si="43"/>
        <v>0</v>
      </c>
      <c r="AW24" s="31">
        <f t="shared" si="44"/>
        <v>0</v>
      </c>
      <c r="AX24" s="31">
        <f t="shared" si="45"/>
        <v>0</v>
      </c>
      <c r="AY24" s="31">
        <f t="shared" si="46"/>
        <v>0</v>
      </c>
      <c r="AZ24" s="31">
        <f t="shared" si="47"/>
        <v>0</v>
      </c>
      <c r="BA24" s="31"/>
      <c r="BB24" s="31">
        <f t="shared" si="48"/>
        <v>0</v>
      </c>
      <c r="BC24" s="31">
        <f t="shared" si="49"/>
        <v>0</v>
      </c>
      <c r="BD24" s="31">
        <f t="shared" si="50"/>
        <v>0</v>
      </c>
      <c r="BE24" s="31">
        <f t="shared" si="51"/>
        <v>0</v>
      </c>
      <c r="BF24" s="31">
        <f t="shared" si="52"/>
        <v>0</v>
      </c>
      <c r="BG24" s="31">
        <f t="shared" si="53"/>
        <v>0</v>
      </c>
      <c r="BH24" s="31"/>
      <c r="BI24" s="31">
        <f t="shared" si="54"/>
        <v>0</v>
      </c>
      <c r="BJ24" s="31">
        <f t="shared" si="55"/>
        <v>0</v>
      </c>
      <c r="BK24" s="31">
        <f t="shared" si="56"/>
        <v>0</v>
      </c>
      <c r="BL24" s="31">
        <f t="shared" si="57"/>
        <v>0</v>
      </c>
      <c r="BM24" s="31">
        <f t="shared" si="58"/>
        <v>0</v>
      </c>
      <c r="BN24" s="31">
        <f t="shared" si="59"/>
        <v>0</v>
      </c>
      <c r="BO24" s="31"/>
      <c r="BP24" s="31">
        <f t="shared" si="60"/>
        <v>0</v>
      </c>
      <c r="BQ24" s="31">
        <f t="shared" si="61"/>
        <v>0</v>
      </c>
      <c r="BR24" s="31">
        <f t="shared" si="62"/>
        <v>0</v>
      </c>
      <c r="BS24" s="31">
        <f t="shared" si="63"/>
        <v>0</v>
      </c>
      <c r="BT24" s="31">
        <f t="shared" si="64"/>
        <v>0</v>
      </c>
      <c r="BU24" s="31">
        <f t="shared" si="65"/>
        <v>0</v>
      </c>
      <c r="BV24" s="31"/>
      <c r="BW24" s="31">
        <f t="shared" si="66"/>
        <v>0</v>
      </c>
      <c r="BX24" s="31">
        <f t="shared" si="67"/>
        <v>0</v>
      </c>
      <c r="BY24" s="31">
        <f t="shared" si="68"/>
        <v>0</v>
      </c>
      <c r="BZ24" s="31">
        <f t="shared" si="69"/>
        <v>0</v>
      </c>
      <c r="CA24" s="31">
        <f t="shared" si="70"/>
        <v>0</v>
      </c>
      <c r="CB24" s="31">
        <f t="shared" si="71"/>
        <v>0</v>
      </c>
      <c r="CC24" s="31"/>
      <c r="CD24" s="31">
        <f t="shared" si="72"/>
        <v>0</v>
      </c>
      <c r="CE24" s="31">
        <f t="shared" si="73"/>
        <v>0</v>
      </c>
      <c r="CF24" s="31">
        <f t="shared" si="74"/>
        <v>0</v>
      </c>
      <c r="CG24" s="31">
        <f t="shared" si="75"/>
        <v>0</v>
      </c>
      <c r="CH24" s="31">
        <f t="shared" si="76"/>
        <v>0</v>
      </c>
      <c r="CI24" s="31">
        <f t="shared" si="77"/>
        <v>0</v>
      </c>
    </row>
    <row r="25" spans="1:87" x14ac:dyDescent="0.35">
      <c r="A25">
        <v>19</v>
      </c>
      <c r="B25">
        <f>modules!B25</f>
        <v>0</v>
      </c>
      <c r="C25">
        <f>modules!C25</f>
        <v>0</v>
      </c>
      <c r="E25" s="27">
        <f t="shared" si="6"/>
        <v>0</v>
      </c>
      <c r="F25" s="27">
        <f t="shared" si="7"/>
        <v>0</v>
      </c>
      <c r="G25" s="27">
        <f t="shared" si="8"/>
        <v>0</v>
      </c>
      <c r="H25" s="27">
        <f t="shared" si="9"/>
        <v>0</v>
      </c>
      <c r="I25" s="27">
        <f t="shared" si="10"/>
        <v>0</v>
      </c>
      <c r="J25" s="27">
        <f t="shared" si="11"/>
        <v>0</v>
      </c>
      <c r="L25" s="27">
        <f t="shared" si="12"/>
        <v>0</v>
      </c>
      <c r="M25" s="27">
        <f t="shared" si="13"/>
        <v>0</v>
      </c>
      <c r="N25" s="27">
        <f t="shared" si="14"/>
        <v>0</v>
      </c>
      <c r="O25" s="27">
        <f t="shared" si="15"/>
        <v>0</v>
      </c>
      <c r="P25" s="27">
        <f t="shared" si="16"/>
        <v>0</v>
      </c>
      <c r="Q25" s="27">
        <f t="shared" si="17"/>
        <v>0</v>
      </c>
      <c r="S25" s="27">
        <f t="shared" si="18"/>
        <v>0</v>
      </c>
      <c r="T25" s="27">
        <f t="shared" si="19"/>
        <v>0</v>
      </c>
      <c r="U25" s="27">
        <f t="shared" si="20"/>
        <v>0</v>
      </c>
      <c r="V25" s="27">
        <f t="shared" si="21"/>
        <v>0</v>
      </c>
      <c r="W25" s="27">
        <f t="shared" si="22"/>
        <v>0</v>
      </c>
      <c r="X25" s="27">
        <f t="shared" si="23"/>
        <v>0</v>
      </c>
      <c r="Z25" s="27">
        <f t="shared" si="24"/>
        <v>0</v>
      </c>
      <c r="AA25" s="27">
        <f t="shared" si="25"/>
        <v>0</v>
      </c>
      <c r="AB25" s="27">
        <f t="shared" si="26"/>
        <v>0</v>
      </c>
      <c r="AC25" s="27">
        <f t="shared" si="27"/>
        <v>0</v>
      </c>
      <c r="AD25" s="27">
        <f t="shared" si="28"/>
        <v>0</v>
      </c>
      <c r="AE25" s="27">
        <f t="shared" si="29"/>
        <v>0</v>
      </c>
      <c r="AG25" s="27">
        <f t="shared" si="30"/>
        <v>0</v>
      </c>
      <c r="AH25" s="27">
        <f t="shared" si="31"/>
        <v>0</v>
      </c>
      <c r="AI25" s="27">
        <f t="shared" si="32"/>
        <v>0</v>
      </c>
      <c r="AJ25" s="27">
        <f t="shared" si="33"/>
        <v>0</v>
      </c>
      <c r="AK25" s="27">
        <f t="shared" si="34"/>
        <v>0</v>
      </c>
      <c r="AL25" s="27">
        <f t="shared" si="35"/>
        <v>0</v>
      </c>
      <c r="AN25" s="27">
        <f t="shared" si="36"/>
        <v>0</v>
      </c>
      <c r="AO25" s="27">
        <f t="shared" si="37"/>
        <v>0</v>
      </c>
      <c r="AP25" s="27">
        <f t="shared" si="38"/>
        <v>0</v>
      </c>
      <c r="AQ25" s="27">
        <f t="shared" si="39"/>
        <v>0</v>
      </c>
      <c r="AR25" s="27">
        <f t="shared" si="40"/>
        <v>0</v>
      </c>
      <c r="AS25" s="27">
        <f t="shared" si="41"/>
        <v>0</v>
      </c>
      <c r="AT25" s="31"/>
      <c r="AU25" s="31">
        <f t="shared" si="42"/>
        <v>0</v>
      </c>
      <c r="AV25" s="31">
        <f t="shared" si="43"/>
        <v>0</v>
      </c>
      <c r="AW25" s="31">
        <f t="shared" si="44"/>
        <v>0</v>
      </c>
      <c r="AX25" s="31">
        <f t="shared" si="45"/>
        <v>0</v>
      </c>
      <c r="AY25" s="31">
        <f t="shared" si="46"/>
        <v>0</v>
      </c>
      <c r="AZ25" s="31">
        <f t="shared" si="47"/>
        <v>0</v>
      </c>
      <c r="BA25" s="31"/>
      <c r="BB25" s="31">
        <f t="shared" si="48"/>
        <v>0</v>
      </c>
      <c r="BC25" s="31">
        <f t="shared" si="49"/>
        <v>0</v>
      </c>
      <c r="BD25" s="31">
        <f t="shared" si="50"/>
        <v>0</v>
      </c>
      <c r="BE25" s="31">
        <f t="shared" si="51"/>
        <v>0</v>
      </c>
      <c r="BF25" s="31">
        <f t="shared" si="52"/>
        <v>0</v>
      </c>
      <c r="BG25" s="31">
        <f t="shared" si="53"/>
        <v>0</v>
      </c>
      <c r="BH25" s="31"/>
      <c r="BI25" s="31">
        <f t="shared" si="54"/>
        <v>0</v>
      </c>
      <c r="BJ25" s="31">
        <f t="shared" si="55"/>
        <v>0</v>
      </c>
      <c r="BK25" s="31">
        <f t="shared" si="56"/>
        <v>0</v>
      </c>
      <c r="BL25" s="31">
        <f t="shared" si="57"/>
        <v>0</v>
      </c>
      <c r="BM25" s="31">
        <f t="shared" si="58"/>
        <v>0</v>
      </c>
      <c r="BN25" s="31">
        <f t="shared" si="59"/>
        <v>0</v>
      </c>
      <c r="BO25" s="31"/>
      <c r="BP25" s="31">
        <f t="shared" si="60"/>
        <v>0</v>
      </c>
      <c r="BQ25" s="31">
        <f t="shared" si="61"/>
        <v>0</v>
      </c>
      <c r="BR25" s="31">
        <f t="shared" si="62"/>
        <v>0</v>
      </c>
      <c r="BS25" s="31">
        <f t="shared" si="63"/>
        <v>0</v>
      </c>
      <c r="BT25" s="31">
        <f t="shared" si="64"/>
        <v>0</v>
      </c>
      <c r="BU25" s="31">
        <f t="shared" si="65"/>
        <v>0</v>
      </c>
      <c r="BV25" s="31"/>
      <c r="BW25" s="31">
        <f t="shared" si="66"/>
        <v>0</v>
      </c>
      <c r="BX25" s="31">
        <f t="shared" si="67"/>
        <v>0</v>
      </c>
      <c r="BY25" s="31">
        <f t="shared" si="68"/>
        <v>0</v>
      </c>
      <c r="BZ25" s="31">
        <f t="shared" si="69"/>
        <v>0</v>
      </c>
      <c r="CA25" s="31">
        <f t="shared" si="70"/>
        <v>0</v>
      </c>
      <c r="CB25" s="31">
        <f t="shared" si="71"/>
        <v>0</v>
      </c>
      <c r="CC25" s="31"/>
      <c r="CD25" s="31">
        <f t="shared" si="72"/>
        <v>0</v>
      </c>
      <c r="CE25" s="31">
        <f t="shared" si="73"/>
        <v>0</v>
      </c>
      <c r="CF25" s="31">
        <f t="shared" si="74"/>
        <v>0</v>
      </c>
      <c r="CG25" s="31">
        <f t="shared" si="75"/>
        <v>0</v>
      </c>
      <c r="CH25" s="31">
        <f t="shared" si="76"/>
        <v>0</v>
      </c>
      <c r="CI25" s="31">
        <f t="shared" si="77"/>
        <v>0</v>
      </c>
    </row>
    <row r="26" spans="1:87" x14ac:dyDescent="0.35">
      <c r="A26">
        <v>20</v>
      </c>
      <c r="B26">
        <f>modules!B26</f>
        <v>0</v>
      </c>
      <c r="C26">
        <f>modules!C26</f>
        <v>0</v>
      </c>
      <c r="E26" s="27">
        <f t="shared" si="6"/>
        <v>0</v>
      </c>
      <c r="F26" s="27">
        <f t="shared" si="7"/>
        <v>0</v>
      </c>
      <c r="G26" s="27">
        <f t="shared" si="8"/>
        <v>0</v>
      </c>
      <c r="H26" s="27">
        <f t="shared" si="9"/>
        <v>0</v>
      </c>
      <c r="I26" s="27">
        <f t="shared" si="10"/>
        <v>0</v>
      </c>
      <c r="J26" s="27">
        <f t="shared" si="11"/>
        <v>0</v>
      </c>
      <c r="L26" s="27">
        <f t="shared" si="12"/>
        <v>0</v>
      </c>
      <c r="M26" s="27">
        <f t="shared" si="13"/>
        <v>0</v>
      </c>
      <c r="N26" s="27">
        <f t="shared" si="14"/>
        <v>0</v>
      </c>
      <c r="O26" s="27">
        <f t="shared" si="15"/>
        <v>0</v>
      </c>
      <c r="P26" s="27">
        <f t="shared" si="16"/>
        <v>0</v>
      </c>
      <c r="Q26" s="27">
        <f t="shared" si="17"/>
        <v>0</v>
      </c>
      <c r="S26" s="27">
        <f t="shared" si="18"/>
        <v>0</v>
      </c>
      <c r="T26" s="27">
        <f t="shared" si="19"/>
        <v>0</v>
      </c>
      <c r="U26" s="27">
        <f t="shared" si="20"/>
        <v>0</v>
      </c>
      <c r="V26" s="27">
        <f t="shared" si="21"/>
        <v>0</v>
      </c>
      <c r="W26" s="27">
        <f t="shared" si="22"/>
        <v>0</v>
      </c>
      <c r="X26" s="27">
        <f t="shared" si="23"/>
        <v>0</v>
      </c>
      <c r="Z26" s="27">
        <f t="shared" si="24"/>
        <v>0</v>
      </c>
      <c r="AA26" s="27">
        <f t="shared" si="25"/>
        <v>0</v>
      </c>
      <c r="AB26" s="27">
        <f t="shared" si="26"/>
        <v>0</v>
      </c>
      <c r="AC26" s="27">
        <f t="shared" si="27"/>
        <v>0</v>
      </c>
      <c r="AD26" s="27">
        <f t="shared" si="28"/>
        <v>0</v>
      </c>
      <c r="AE26" s="27">
        <f t="shared" si="29"/>
        <v>0</v>
      </c>
      <c r="AG26" s="27">
        <f t="shared" si="30"/>
        <v>0</v>
      </c>
      <c r="AH26" s="27">
        <f t="shared" si="31"/>
        <v>0</v>
      </c>
      <c r="AI26" s="27">
        <f t="shared" si="32"/>
        <v>0</v>
      </c>
      <c r="AJ26" s="27">
        <f t="shared" si="33"/>
        <v>0</v>
      </c>
      <c r="AK26" s="27">
        <f t="shared" si="34"/>
        <v>0</v>
      </c>
      <c r="AL26" s="27">
        <f t="shared" si="35"/>
        <v>0</v>
      </c>
      <c r="AN26" s="27">
        <f t="shared" si="36"/>
        <v>0</v>
      </c>
      <c r="AO26" s="27">
        <f t="shared" si="37"/>
        <v>0</v>
      </c>
      <c r="AP26" s="27">
        <f t="shared" si="38"/>
        <v>0</v>
      </c>
      <c r="AQ26" s="27">
        <f t="shared" si="39"/>
        <v>0</v>
      </c>
      <c r="AR26" s="27">
        <f t="shared" si="40"/>
        <v>0</v>
      </c>
      <c r="AS26" s="27">
        <f t="shared" si="41"/>
        <v>0</v>
      </c>
      <c r="AT26" s="31"/>
      <c r="AU26" s="31">
        <f t="shared" si="42"/>
        <v>0</v>
      </c>
      <c r="AV26" s="31">
        <f t="shared" si="43"/>
        <v>0</v>
      </c>
      <c r="AW26" s="31">
        <f t="shared" si="44"/>
        <v>0</v>
      </c>
      <c r="AX26" s="31">
        <f t="shared" si="45"/>
        <v>0</v>
      </c>
      <c r="AY26" s="31">
        <f t="shared" si="46"/>
        <v>0</v>
      </c>
      <c r="AZ26" s="31">
        <f t="shared" si="47"/>
        <v>0</v>
      </c>
      <c r="BA26" s="31"/>
      <c r="BB26" s="31">
        <f t="shared" si="48"/>
        <v>0</v>
      </c>
      <c r="BC26" s="31">
        <f t="shared" si="49"/>
        <v>0</v>
      </c>
      <c r="BD26" s="31">
        <f t="shared" si="50"/>
        <v>0</v>
      </c>
      <c r="BE26" s="31">
        <f t="shared" si="51"/>
        <v>0</v>
      </c>
      <c r="BF26" s="31">
        <f t="shared" si="52"/>
        <v>0</v>
      </c>
      <c r="BG26" s="31">
        <f t="shared" si="53"/>
        <v>0</v>
      </c>
      <c r="BH26" s="31"/>
      <c r="BI26" s="31">
        <f t="shared" si="54"/>
        <v>0</v>
      </c>
      <c r="BJ26" s="31">
        <f t="shared" si="55"/>
        <v>0</v>
      </c>
      <c r="BK26" s="31">
        <f t="shared" si="56"/>
        <v>0</v>
      </c>
      <c r="BL26" s="31">
        <f t="shared" si="57"/>
        <v>0</v>
      </c>
      <c r="BM26" s="31">
        <f t="shared" si="58"/>
        <v>0</v>
      </c>
      <c r="BN26" s="31">
        <f t="shared" si="59"/>
        <v>0</v>
      </c>
      <c r="BO26" s="31"/>
      <c r="BP26" s="31">
        <f t="shared" si="60"/>
        <v>0</v>
      </c>
      <c r="BQ26" s="31">
        <f t="shared" si="61"/>
        <v>0</v>
      </c>
      <c r="BR26" s="31">
        <f t="shared" si="62"/>
        <v>0</v>
      </c>
      <c r="BS26" s="31">
        <f t="shared" si="63"/>
        <v>0</v>
      </c>
      <c r="BT26" s="31">
        <f t="shared" si="64"/>
        <v>0</v>
      </c>
      <c r="BU26" s="31">
        <f t="shared" si="65"/>
        <v>0</v>
      </c>
      <c r="BV26" s="31"/>
      <c r="BW26" s="31">
        <f t="shared" si="66"/>
        <v>0</v>
      </c>
      <c r="BX26" s="31">
        <f t="shared" si="67"/>
        <v>0</v>
      </c>
      <c r="BY26" s="31">
        <f t="shared" si="68"/>
        <v>0</v>
      </c>
      <c r="BZ26" s="31">
        <f t="shared" si="69"/>
        <v>0</v>
      </c>
      <c r="CA26" s="31">
        <f t="shared" si="70"/>
        <v>0</v>
      </c>
      <c r="CB26" s="31">
        <f t="shared" si="71"/>
        <v>0</v>
      </c>
      <c r="CC26" s="31"/>
      <c r="CD26" s="31">
        <f t="shared" si="72"/>
        <v>0</v>
      </c>
      <c r="CE26" s="31">
        <f t="shared" si="73"/>
        <v>0</v>
      </c>
      <c r="CF26" s="31">
        <f t="shared" si="74"/>
        <v>0</v>
      </c>
      <c r="CG26" s="31">
        <f t="shared" si="75"/>
        <v>0</v>
      </c>
      <c r="CH26" s="31">
        <f t="shared" si="76"/>
        <v>0</v>
      </c>
      <c r="CI26" s="31">
        <f t="shared" si="77"/>
        <v>0</v>
      </c>
    </row>
    <row r="27" spans="1:87" x14ac:dyDescent="0.35">
      <c r="A27">
        <v>21</v>
      </c>
      <c r="B27">
        <f>modules!B27</f>
        <v>0</v>
      </c>
      <c r="C27">
        <f>modules!C27</f>
        <v>0</v>
      </c>
      <c r="E27" s="27">
        <f t="shared" si="6"/>
        <v>0</v>
      </c>
      <c r="F27" s="27">
        <f t="shared" si="7"/>
        <v>0</v>
      </c>
      <c r="G27" s="27">
        <f t="shared" si="8"/>
        <v>0</v>
      </c>
      <c r="H27" s="27">
        <f t="shared" si="9"/>
        <v>0</v>
      </c>
      <c r="I27" s="27">
        <f t="shared" si="10"/>
        <v>0</v>
      </c>
      <c r="J27" s="27">
        <f t="shared" si="11"/>
        <v>0</v>
      </c>
      <c r="L27" s="27">
        <f t="shared" si="12"/>
        <v>0</v>
      </c>
      <c r="M27" s="27">
        <f t="shared" si="13"/>
        <v>0</v>
      </c>
      <c r="N27" s="27">
        <f t="shared" si="14"/>
        <v>0</v>
      </c>
      <c r="O27" s="27">
        <f t="shared" si="15"/>
        <v>0</v>
      </c>
      <c r="P27" s="27">
        <f t="shared" si="16"/>
        <v>0</v>
      </c>
      <c r="Q27" s="27">
        <f t="shared" si="17"/>
        <v>0</v>
      </c>
      <c r="S27" s="27">
        <f t="shared" si="18"/>
        <v>0</v>
      </c>
      <c r="T27" s="27">
        <f t="shared" si="19"/>
        <v>0</v>
      </c>
      <c r="U27" s="27">
        <f t="shared" si="20"/>
        <v>0</v>
      </c>
      <c r="V27" s="27">
        <f t="shared" si="21"/>
        <v>0</v>
      </c>
      <c r="W27" s="27">
        <f t="shared" si="22"/>
        <v>0</v>
      </c>
      <c r="X27" s="27">
        <f t="shared" si="23"/>
        <v>0</v>
      </c>
      <c r="Z27" s="27">
        <f t="shared" si="24"/>
        <v>0</v>
      </c>
      <c r="AA27" s="27">
        <f t="shared" si="25"/>
        <v>0</v>
      </c>
      <c r="AB27" s="27">
        <f t="shared" si="26"/>
        <v>0</v>
      </c>
      <c r="AC27" s="27">
        <f t="shared" si="27"/>
        <v>0</v>
      </c>
      <c r="AD27" s="27">
        <f t="shared" si="28"/>
        <v>0</v>
      </c>
      <c r="AE27" s="27">
        <f t="shared" si="29"/>
        <v>0</v>
      </c>
      <c r="AG27" s="27">
        <f t="shared" si="30"/>
        <v>0</v>
      </c>
      <c r="AH27" s="27">
        <f t="shared" si="31"/>
        <v>0</v>
      </c>
      <c r="AI27" s="27">
        <f t="shared" si="32"/>
        <v>0</v>
      </c>
      <c r="AJ27" s="27">
        <f t="shared" si="33"/>
        <v>0</v>
      </c>
      <c r="AK27" s="27">
        <f t="shared" si="34"/>
        <v>0</v>
      </c>
      <c r="AL27" s="27">
        <f t="shared" si="35"/>
        <v>0</v>
      </c>
      <c r="AN27" s="27">
        <f t="shared" si="36"/>
        <v>0</v>
      </c>
      <c r="AO27" s="27">
        <f t="shared" si="37"/>
        <v>0</v>
      </c>
      <c r="AP27" s="27">
        <f t="shared" si="38"/>
        <v>0</v>
      </c>
      <c r="AQ27" s="27">
        <f t="shared" si="39"/>
        <v>0</v>
      </c>
      <c r="AR27" s="27">
        <f t="shared" si="40"/>
        <v>0</v>
      </c>
      <c r="AS27" s="27">
        <f t="shared" si="41"/>
        <v>0</v>
      </c>
      <c r="AT27" s="31"/>
      <c r="AU27" s="31">
        <f t="shared" si="42"/>
        <v>0</v>
      </c>
      <c r="AV27" s="31">
        <f t="shared" si="43"/>
        <v>0</v>
      </c>
      <c r="AW27" s="31">
        <f t="shared" si="44"/>
        <v>0</v>
      </c>
      <c r="AX27" s="31">
        <f t="shared" si="45"/>
        <v>0</v>
      </c>
      <c r="AY27" s="31">
        <f t="shared" si="46"/>
        <v>0</v>
      </c>
      <c r="AZ27" s="31">
        <f t="shared" si="47"/>
        <v>0</v>
      </c>
      <c r="BA27" s="31"/>
      <c r="BB27" s="31">
        <f t="shared" si="48"/>
        <v>0</v>
      </c>
      <c r="BC27" s="31">
        <f t="shared" si="49"/>
        <v>0</v>
      </c>
      <c r="BD27" s="31">
        <f t="shared" si="50"/>
        <v>0</v>
      </c>
      <c r="BE27" s="31">
        <f t="shared" si="51"/>
        <v>0</v>
      </c>
      <c r="BF27" s="31">
        <f t="shared" si="52"/>
        <v>0</v>
      </c>
      <c r="BG27" s="31">
        <f t="shared" si="53"/>
        <v>0</v>
      </c>
      <c r="BH27" s="31"/>
      <c r="BI27" s="31">
        <f t="shared" si="54"/>
        <v>0</v>
      </c>
      <c r="BJ27" s="31">
        <f t="shared" si="55"/>
        <v>0</v>
      </c>
      <c r="BK27" s="31">
        <f t="shared" si="56"/>
        <v>0</v>
      </c>
      <c r="BL27" s="31">
        <f t="shared" si="57"/>
        <v>0</v>
      </c>
      <c r="BM27" s="31">
        <f t="shared" si="58"/>
        <v>0</v>
      </c>
      <c r="BN27" s="31">
        <f t="shared" si="59"/>
        <v>0</v>
      </c>
      <c r="BO27" s="31"/>
      <c r="BP27" s="31">
        <f t="shared" si="60"/>
        <v>0</v>
      </c>
      <c r="BQ27" s="31">
        <f t="shared" si="61"/>
        <v>0</v>
      </c>
      <c r="BR27" s="31">
        <f t="shared" si="62"/>
        <v>0</v>
      </c>
      <c r="BS27" s="31">
        <f t="shared" si="63"/>
        <v>0</v>
      </c>
      <c r="BT27" s="31">
        <f t="shared" si="64"/>
        <v>0</v>
      </c>
      <c r="BU27" s="31">
        <f t="shared" si="65"/>
        <v>0</v>
      </c>
      <c r="BV27" s="31"/>
      <c r="BW27" s="31">
        <f t="shared" si="66"/>
        <v>0</v>
      </c>
      <c r="BX27" s="31">
        <f t="shared" si="67"/>
        <v>0</v>
      </c>
      <c r="BY27" s="31">
        <f t="shared" si="68"/>
        <v>0</v>
      </c>
      <c r="BZ27" s="31">
        <f t="shared" si="69"/>
        <v>0</v>
      </c>
      <c r="CA27" s="31">
        <f t="shared" si="70"/>
        <v>0</v>
      </c>
      <c r="CB27" s="31">
        <f t="shared" si="71"/>
        <v>0</v>
      </c>
      <c r="CC27" s="31"/>
      <c r="CD27" s="31">
        <f t="shared" si="72"/>
        <v>0</v>
      </c>
      <c r="CE27" s="31">
        <f t="shared" si="73"/>
        <v>0</v>
      </c>
      <c r="CF27" s="31">
        <f t="shared" si="74"/>
        <v>0</v>
      </c>
      <c r="CG27" s="31">
        <f t="shared" si="75"/>
        <v>0</v>
      </c>
      <c r="CH27" s="31">
        <f t="shared" si="76"/>
        <v>0</v>
      </c>
      <c r="CI27" s="31">
        <f t="shared" si="77"/>
        <v>0</v>
      </c>
    </row>
    <row r="28" spans="1:87" x14ac:dyDescent="0.35">
      <c r="A28">
        <v>22</v>
      </c>
      <c r="B28">
        <f>modules!B28</f>
        <v>0</v>
      </c>
      <c r="C28">
        <f>modules!C28</f>
        <v>0</v>
      </c>
      <c r="E28" s="27">
        <f t="shared" si="6"/>
        <v>0</v>
      </c>
      <c r="F28" s="27">
        <f t="shared" si="7"/>
        <v>0</v>
      </c>
      <c r="G28" s="27">
        <f t="shared" si="8"/>
        <v>0</v>
      </c>
      <c r="H28" s="27">
        <f t="shared" si="9"/>
        <v>0</v>
      </c>
      <c r="I28" s="27">
        <f t="shared" si="10"/>
        <v>0</v>
      </c>
      <c r="J28" s="27">
        <f t="shared" si="11"/>
        <v>0</v>
      </c>
      <c r="L28" s="27">
        <f t="shared" si="12"/>
        <v>0</v>
      </c>
      <c r="M28" s="27">
        <f t="shared" si="13"/>
        <v>0</v>
      </c>
      <c r="N28" s="27">
        <f t="shared" si="14"/>
        <v>0</v>
      </c>
      <c r="O28" s="27">
        <f t="shared" si="15"/>
        <v>0</v>
      </c>
      <c r="P28" s="27">
        <f t="shared" si="16"/>
        <v>0</v>
      </c>
      <c r="Q28" s="27">
        <f t="shared" si="17"/>
        <v>0</v>
      </c>
      <c r="S28" s="27">
        <f t="shared" si="18"/>
        <v>0</v>
      </c>
      <c r="T28" s="27">
        <f t="shared" si="19"/>
        <v>0</v>
      </c>
      <c r="U28" s="27">
        <f t="shared" si="20"/>
        <v>0</v>
      </c>
      <c r="V28" s="27">
        <f t="shared" si="21"/>
        <v>0</v>
      </c>
      <c r="W28" s="27">
        <f t="shared" si="22"/>
        <v>0</v>
      </c>
      <c r="X28" s="27">
        <f t="shared" si="23"/>
        <v>0</v>
      </c>
      <c r="Z28" s="27">
        <f t="shared" si="24"/>
        <v>0</v>
      </c>
      <c r="AA28" s="27">
        <f t="shared" si="25"/>
        <v>0</v>
      </c>
      <c r="AB28" s="27">
        <f t="shared" si="26"/>
        <v>0</v>
      </c>
      <c r="AC28" s="27">
        <f t="shared" si="27"/>
        <v>0</v>
      </c>
      <c r="AD28" s="27">
        <f t="shared" si="28"/>
        <v>0</v>
      </c>
      <c r="AE28" s="27">
        <f t="shared" si="29"/>
        <v>0</v>
      </c>
      <c r="AG28" s="27">
        <f t="shared" si="30"/>
        <v>0</v>
      </c>
      <c r="AH28" s="27">
        <f t="shared" si="31"/>
        <v>0</v>
      </c>
      <c r="AI28" s="27">
        <f t="shared" si="32"/>
        <v>0</v>
      </c>
      <c r="AJ28" s="27">
        <f t="shared" si="33"/>
        <v>0</v>
      </c>
      <c r="AK28" s="27">
        <f t="shared" si="34"/>
        <v>0</v>
      </c>
      <c r="AL28" s="27">
        <f t="shared" si="35"/>
        <v>0</v>
      </c>
      <c r="AN28" s="27">
        <f t="shared" si="36"/>
        <v>0</v>
      </c>
      <c r="AO28" s="27">
        <f t="shared" si="37"/>
        <v>0</v>
      </c>
      <c r="AP28" s="27">
        <f t="shared" si="38"/>
        <v>0</v>
      </c>
      <c r="AQ28" s="27">
        <f t="shared" si="39"/>
        <v>0</v>
      </c>
      <c r="AR28" s="27">
        <f t="shared" si="40"/>
        <v>0</v>
      </c>
      <c r="AS28" s="27">
        <f t="shared" si="41"/>
        <v>0</v>
      </c>
      <c r="AT28" s="31"/>
      <c r="AU28" s="31">
        <f t="shared" si="42"/>
        <v>0</v>
      </c>
      <c r="AV28" s="31">
        <f t="shared" si="43"/>
        <v>0</v>
      </c>
      <c r="AW28" s="31">
        <f t="shared" si="44"/>
        <v>0</v>
      </c>
      <c r="AX28" s="31">
        <f t="shared" si="45"/>
        <v>0</v>
      </c>
      <c r="AY28" s="31">
        <f t="shared" si="46"/>
        <v>0</v>
      </c>
      <c r="AZ28" s="31">
        <f t="shared" si="47"/>
        <v>0</v>
      </c>
      <c r="BA28" s="31"/>
      <c r="BB28" s="31">
        <f t="shared" si="48"/>
        <v>0</v>
      </c>
      <c r="BC28" s="31">
        <f t="shared" si="49"/>
        <v>0</v>
      </c>
      <c r="BD28" s="31">
        <f t="shared" si="50"/>
        <v>0</v>
      </c>
      <c r="BE28" s="31">
        <f t="shared" si="51"/>
        <v>0</v>
      </c>
      <c r="BF28" s="31">
        <f t="shared" si="52"/>
        <v>0</v>
      </c>
      <c r="BG28" s="31">
        <f t="shared" si="53"/>
        <v>0</v>
      </c>
      <c r="BH28" s="31"/>
      <c r="BI28" s="31">
        <f t="shared" si="54"/>
        <v>0</v>
      </c>
      <c r="BJ28" s="31">
        <f t="shared" si="55"/>
        <v>0</v>
      </c>
      <c r="BK28" s="31">
        <f t="shared" si="56"/>
        <v>0</v>
      </c>
      <c r="BL28" s="31">
        <f t="shared" si="57"/>
        <v>0</v>
      </c>
      <c r="BM28" s="31">
        <f t="shared" si="58"/>
        <v>0</v>
      </c>
      <c r="BN28" s="31">
        <f t="shared" si="59"/>
        <v>0</v>
      </c>
      <c r="BO28" s="31"/>
      <c r="BP28" s="31">
        <f t="shared" si="60"/>
        <v>0</v>
      </c>
      <c r="BQ28" s="31">
        <f t="shared" si="61"/>
        <v>0</v>
      </c>
      <c r="BR28" s="31">
        <f t="shared" si="62"/>
        <v>0</v>
      </c>
      <c r="BS28" s="31">
        <f t="shared" si="63"/>
        <v>0</v>
      </c>
      <c r="BT28" s="31">
        <f t="shared" si="64"/>
        <v>0</v>
      </c>
      <c r="BU28" s="31">
        <f t="shared" si="65"/>
        <v>0</v>
      </c>
      <c r="BV28" s="31"/>
      <c r="BW28" s="31">
        <f t="shared" si="66"/>
        <v>0</v>
      </c>
      <c r="BX28" s="31">
        <f t="shared" si="67"/>
        <v>0</v>
      </c>
      <c r="BY28" s="31">
        <f t="shared" si="68"/>
        <v>0</v>
      </c>
      <c r="BZ28" s="31">
        <f t="shared" si="69"/>
        <v>0</v>
      </c>
      <c r="CA28" s="31">
        <f t="shared" si="70"/>
        <v>0</v>
      </c>
      <c r="CB28" s="31">
        <f t="shared" si="71"/>
        <v>0</v>
      </c>
      <c r="CC28" s="31"/>
      <c r="CD28" s="31">
        <f t="shared" si="72"/>
        <v>0</v>
      </c>
      <c r="CE28" s="31">
        <f t="shared" si="73"/>
        <v>0</v>
      </c>
      <c r="CF28" s="31">
        <f t="shared" si="74"/>
        <v>0</v>
      </c>
      <c r="CG28" s="31">
        <f t="shared" si="75"/>
        <v>0</v>
      </c>
      <c r="CH28" s="31">
        <f t="shared" si="76"/>
        <v>0</v>
      </c>
      <c r="CI28" s="31">
        <f t="shared" si="77"/>
        <v>0</v>
      </c>
    </row>
    <row r="29" spans="1:87" x14ac:dyDescent="0.35">
      <c r="A29">
        <v>23</v>
      </c>
      <c r="B29">
        <f>modules!B29</f>
        <v>0</v>
      </c>
      <c r="C29">
        <f>modules!C29</f>
        <v>0</v>
      </c>
      <c r="E29" s="27">
        <f t="shared" si="6"/>
        <v>0</v>
      </c>
      <c r="F29" s="27">
        <f t="shared" si="7"/>
        <v>0</v>
      </c>
      <c r="G29" s="27">
        <f t="shared" si="8"/>
        <v>0</v>
      </c>
      <c r="H29" s="27">
        <f t="shared" si="9"/>
        <v>0</v>
      </c>
      <c r="I29" s="27">
        <f t="shared" si="10"/>
        <v>0</v>
      </c>
      <c r="J29" s="27">
        <f t="shared" si="11"/>
        <v>0</v>
      </c>
      <c r="L29" s="27">
        <f t="shared" si="12"/>
        <v>0</v>
      </c>
      <c r="M29" s="27">
        <f t="shared" si="13"/>
        <v>0</v>
      </c>
      <c r="N29" s="27">
        <f t="shared" si="14"/>
        <v>0</v>
      </c>
      <c r="O29" s="27">
        <f t="shared" si="15"/>
        <v>0</v>
      </c>
      <c r="P29" s="27">
        <f t="shared" si="16"/>
        <v>0</v>
      </c>
      <c r="Q29" s="27">
        <f t="shared" si="17"/>
        <v>0</v>
      </c>
      <c r="S29" s="27">
        <f t="shared" si="18"/>
        <v>0</v>
      </c>
      <c r="T29" s="27">
        <f t="shared" si="19"/>
        <v>0</v>
      </c>
      <c r="U29" s="27">
        <f t="shared" si="20"/>
        <v>0</v>
      </c>
      <c r="V29" s="27">
        <f t="shared" si="21"/>
        <v>0</v>
      </c>
      <c r="W29" s="27">
        <f t="shared" si="22"/>
        <v>0</v>
      </c>
      <c r="X29" s="27">
        <f t="shared" si="23"/>
        <v>0</v>
      </c>
      <c r="Z29" s="27">
        <f t="shared" si="24"/>
        <v>0</v>
      </c>
      <c r="AA29" s="27">
        <f t="shared" si="25"/>
        <v>0</v>
      </c>
      <c r="AB29" s="27">
        <f t="shared" si="26"/>
        <v>0</v>
      </c>
      <c r="AC29" s="27">
        <f t="shared" si="27"/>
        <v>0</v>
      </c>
      <c r="AD29" s="27">
        <f t="shared" si="28"/>
        <v>0</v>
      </c>
      <c r="AE29" s="27">
        <f t="shared" si="29"/>
        <v>0</v>
      </c>
      <c r="AG29" s="27">
        <f t="shared" si="30"/>
        <v>0</v>
      </c>
      <c r="AH29" s="27">
        <f t="shared" si="31"/>
        <v>0</v>
      </c>
      <c r="AI29" s="27">
        <f t="shared" si="32"/>
        <v>0</v>
      </c>
      <c r="AJ29" s="27">
        <f t="shared" si="33"/>
        <v>0</v>
      </c>
      <c r="AK29" s="27">
        <f t="shared" si="34"/>
        <v>0</v>
      </c>
      <c r="AL29" s="27">
        <f t="shared" si="35"/>
        <v>0</v>
      </c>
      <c r="AN29" s="27">
        <f t="shared" si="36"/>
        <v>0</v>
      </c>
      <c r="AO29" s="27">
        <f t="shared" si="37"/>
        <v>0</v>
      </c>
      <c r="AP29" s="27">
        <f t="shared" si="38"/>
        <v>0</v>
      </c>
      <c r="AQ29" s="27">
        <f t="shared" si="39"/>
        <v>0</v>
      </c>
      <c r="AR29" s="27">
        <f t="shared" si="40"/>
        <v>0</v>
      </c>
      <c r="AS29" s="27">
        <f t="shared" si="41"/>
        <v>0</v>
      </c>
      <c r="AT29" s="31"/>
      <c r="AU29" s="31">
        <f t="shared" si="42"/>
        <v>0</v>
      </c>
      <c r="AV29" s="31">
        <f t="shared" si="43"/>
        <v>0</v>
      </c>
      <c r="AW29" s="31">
        <f t="shared" si="44"/>
        <v>0</v>
      </c>
      <c r="AX29" s="31">
        <f t="shared" si="45"/>
        <v>0</v>
      </c>
      <c r="AY29" s="31">
        <f t="shared" si="46"/>
        <v>0</v>
      </c>
      <c r="AZ29" s="31">
        <f t="shared" si="47"/>
        <v>0</v>
      </c>
      <c r="BA29" s="31"/>
      <c r="BB29" s="31">
        <f t="shared" si="48"/>
        <v>0</v>
      </c>
      <c r="BC29" s="31">
        <f t="shared" si="49"/>
        <v>0</v>
      </c>
      <c r="BD29" s="31">
        <f t="shared" si="50"/>
        <v>0</v>
      </c>
      <c r="BE29" s="31">
        <f t="shared" si="51"/>
        <v>0</v>
      </c>
      <c r="BF29" s="31">
        <f t="shared" si="52"/>
        <v>0</v>
      </c>
      <c r="BG29" s="31">
        <f t="shared" si="53"/>
        <v>0</v>
      </c>
      <c r="BH29" s="31"/>
      <c r="BI29" s="31">
        <f t="shared" si="54"/>
        <v>0</v>
      </c>
      <c r="BJ29" s="31">
        <f t="shared" si="55"/>
        <v>0</v>
      </c>
      <c r="BK29" s="31">
        <f t="shared" si="56"/>
        <v>0</v>
      </c>
      <c r="BL29" s="31">
        <f t="shared" si="57"/>
        <v>0</v>
      </c>
      <c r="BM29" s="31">
        <f t="shared" si="58"/>
        <v>0</v>
      </c>
      <c r="BN29" s="31">
        <f t="shared" si="59"/>
        <v>0</v>
      </c>
      <c r="BO29" s="31"/>
      <c r="BP29" s="31">
        <f t="shared" si="60"/>
        <v>0</v>
      </c>
      <c r="BQ29" s="31">
        <f t="shared" si="61"/>
        <v>0</v>
      </c>
      <c r="BR29" s="31">
        <f t="shared" si="62"/>
        <v>0</v>
      </c>
      <c r="BS29" s="31">
        <f t="shared" si="63"/>
        <v>0</v>
      </c>
      <c r="BT29" s="31">
        <f t="shared" si="64"/>
        <v>0</v>
      </c>
      <c r="BU29" s="31">
        <f t="shared" si="65"/>
        <v>0</v>
      </c>
      <c r="BV29" s="31"/>
      <c r="BW29" s="31">
        <f t="shared" si="66"/>
        <v>0</v>
      </c>
      <c r="BX29" s="31">
        <f t="shared" si="67"/>
        <v>0</v>
      </c>
      <c r="BY29" s="31">
        <f t="shared" si="68"/>
        <v>0</v>
      </c>
      <c r="BZ29" s="31">
        <f t="shared" si="69"/>
        <v>0</v>
      </c>
      <c r="CA29" s="31">
        <f t="shared" si="70"/>
        <v>0</v>
      </c>
      <c r="CB29" s="31">
        <f t="shared" si="71"/>
        <v>0</v>
      </c>
      <c r="CC29" s="31"/>
      <c r="CD29" s="31">
        <f t="shared" si="72"/>
        <v>0</v>
      </c>
      <c r="CE29" s="31">
        <f t="shared" si="73"/>
        <v>0</v>
      </c>
      <c r="CF29" s="31">
        <f t="shared" si="74"/>
        <v>0</v>
      </c>
      <c r="CG29" s="31">
        <f t="shared" si="75"/>
        <v>0</v>
      </c>
      <c r="CH29" s="31">
        <f t="shared" si="76"/>
        <v>0</v>
      </c>
      <c r="CI29" s="31">
        <f t="shared" si="77"/>
        <v>0</v>
      </c>
    </row>
    <row r="30" spans="1:87" x14ac:dyDescent="0.35">
      <c r="A30">
        <v>24</v>
      </c>
      <c r="B30">
        <f>modules!B30</f>
        <v>0</v>
      </c>
      <c r="C30">
        <f>modules!C30</f>
        <v>0</v>
      </c>
      <c r="E30" s="27">
        <f t="shared" si="6"/>
        <v>0</v>
      </c>
      <c r="F30" s="27">
        <f t="shared" si="7"/>
        <v>0</v>
      </c>
      <c r="G30" s="27">
        <f t="shared" si="8"/>
        <v>0</v>
      </c>
      <c r="H30" s="27">
        <f t="shared" si="9"/>
        <v>0</v>
      </c>
      <c r="I30" s="27">
        <f t="shared" si="10"/>
        <v>0</v>
      </c>
      <c r="J30" s="27">
        <f t="shared" si="11"/>
        <v>0</v>
      </c>
      <c r="L30" s="27">
        <f t="shared" si="12"/>
        <v>0</v>
      </c>
      <c r="M30" s="27">
        <f t="shared" si="13"/>
        <v>0</v>
      </c>
      <c r="N30" s="27">
        <f t="shared" si="14"/>
        <v>0</v>
      </c>
      <c r="O30" s="27">
        <f t="shared" si="15"/>
        <v>0</v>
      </c>
      <c r="P30" s="27">
        <f t="shared" si="16"/>
        <v>0</v>
      </c>
      <c r="Q30" s="27">
        <f t="shared" si="17"/>
        <v>0</v>
      </c>
      <c r="S30" s="27">
        <f t="shared" si="18"/>
        <v>0</v>
      </c>
      <c r="T30" s="27">
        <f t="shared" si="19"/>
        <v>0</v>
      </c>
      <c r="U30" s="27">
        <f t="shared" si="20"/>
        <v>0</v>
      </c>
      <c r="V30" s="27">
        <f t="shared" si="21"/>
        <v>0</v>
      </c>
      <c r="W30" s="27">
        <f t="shared" si="22"/>
        <v>0</v>
      </c>
      <c r="X30" s="27">
        <f t="shared" si="23"/>
        <v>0</v>
      </c>
      <c r="Z30" s="27">
        <f t="shared" si="24"/>
        <v>0</v>
      </c>
      <c r="AA30" s="27">
        <f t="shared" si="25"/>
        <v>0</v>
      </c>
      <c r="AB30" s="27">
        <f t="shared" si="26"/>
        <v>0</v>
      </c>
      <c r="AC30" s="27">
        <f t="shared" si="27"/>
        <v>0</v>
      </c>
      <c r="AD30" s="27">
        <f t="shared" si="28"/>
        <v>0</v>
      </c>
      <c r="AE30" s="27">
        <f t="shared" si="29"/>
        <v>0</v>
      </c>
      <c r="AG30" s="27">
        <f t="shared" si="30"/>
        <v>0</v>
      </c>
      <c r="AH30" s="27">
        <f t="shared" si="31"/>
        <v>0</v>
      </c>
      <c r="AI30" s="27">
        <f t="shared" si="32"/>
        <v>0</v>
      </c>
      <c r="AJ30" s="27">
        <f t="shared" si="33"/>
        <v>0</v>
      </c>
      <c r="AK30" s="27">
        <f t="shared" si="34"/>
        <v>0</v>
      </c>
      <c r="AL30" s="27">
        <f t="shared" si="35"/>
        <v>0</v>
      </c>
      <c r="AN30" s="27">
        <f t="shared" si="36"/>
        <v>0</v>
      </c>
      <c r="AO30" s="27">
        <f t="shared" si="37"/>
        <v>0</v>
      </c>
      <c r="AP30" s="27">
        <f t="shared" si="38"/>
        <v>0</v>
      </c>
      <c r="AQ30" s="27">
        <f t="shared" si="39"/>
        <v>0</v>
      </c>
      <c r="AR30" s="27">
        <f t="shared" si="40"/>
        <v>0</v>
      </c>
      <c r="AS30" s="27">
        <f t="shared" si="41"/>
        <v>0</v>
      </c>
      <c r="AT30" s="31"/>
      <c r="AU30" s="31">
        <f t="shared" si="42"/>
        <v>0</v>
      </c>
      <c r="AV30" s="31">
        <f t="shared" si="43"/>
        <v>0</v>
      </c>
      <c r="AW30" s="31">
        <f t="shared" si="44"/>
        <v>0</v>
      </c>
      <c r="AX30" s="31">
        <f t="shared" si="45"/>
        <v>0</v>
      </c>
      <c r="AY30" s="31">
        <f t="shared" si="46"/>
        <v>0</v>
      </c>
      <c r="AZ30" s="31">
        <f t="shared" si="47"/>
        <v>0</v>
      </c>
      <c r="BA30" s="31"/>
      <c r="BB30" s="31">
        <f t="shared" si="48"/>
        <v>0</v>
      </c>
      <c r="BC30" s="31">
        <f t="shared" si="49"/>
        <v>0</v>
      </c>
      <c r="BD30" s="31">
        <f t="shared" si="50"/>
        <v>0</v>
      </c>
      <c r="BE30" s="31">
        <f t="shared" si="51"/>
        <v>0</v>
      </c>
      <c r="BF30" s="31">
        <f t="shared" si="52"/>
        <v>0</v>
      </c>
      <c r="BG30" s="31">
        <f t="shared" si="53"/>
        <v>0</v>
      </c>
      <c r="BH30" s="31"/>
      <c r="BI30" s="31">
        <f t="shared" si="54"/>
        <v>0</v>
      </c>
      <c r="BJ30" s="31">
        <f t="shared" si="55"/>
        <v>0</v>
      </c>
      <c r="BK30" s="31">
        <f t="shared" si="56"/>
        <v>0</v>
      </c>
      <c r="BL30" s="31">
        <f t="shared" si="57"/>
        <v>0</v>
      </c>
      <c r="BM30" s="31">
        <f t="shared" si="58"/>
        <v>0</v>
      </c>
      <c r="BN30" s="31">
        <f t="shared" si="59"/>
        <v>0</v>
      </c>
      <c r="BO30" s="31"/>
      <c r="BP30" s="31">
        <f t="shared" si="60"/>
        <v>0</v>
      </c>
      <c r="BQ30" s="31">
        <f t="shared" si="61"/>
        <v>0</v>
      </c>
      <c r="BR30" s="31">
        <f t="shared" si="62"/>
        <v>0</v>
      </c>
      <c r="BS30" s="31">
        <f t="shared" si="63"/>
        <v>0</v>
      </c>
      <c r="BT30" s="31">
        <f t="shared" si="64"/>
        <v>0</v>
      </c>
      <c r="BU30" s="31">
        <f t="shared" si="65"/>
        <v>0</v>
      </c>
      <c r="BV30" s="31"/>
      <c r="BW30" s="31">
        <f t="shared" si="66"/>
        <v>0</v>
      </c>
      <c r="BX30" s="31">
        <f t="shared" si="67"/>
        <v>0</v>
      </c>
      <c r="BY30" s="31">
        <f t="shared" si="68"/>
        <v>0</v>
      </c>
      <c r="BZ30" s="31">
        <f t="shared" si="69"/>
        <v>0</v>
      </c>
      <c r="CA30" s="31">
        <f t="shared" si="70"/>
        <v>0</v>
      </c>
      <c r="CB30" s="31">
        <f t="shared" si="71"/>
        <v>0</v>
      </c>
      <c r="CC30" s="31"/>
      <c r="CD30" s="31">
        <f t="shared" si="72"/>
        <v>0</v>
      </c>
      <c r="CE30" s="31">
        <f t="shared" si="73"/>
        <v>0</v>
      </c>
      <c r="CF30" s="31">
        <f t="shared" si="74"/>
        <v>0</v>
      </c>
      <c r="CG30" s="31">
        <f t="shared" si="75"/>
        <v>0</v>
      </c>
      <c r="CH30" s="31">
        <f t="shared" si="76"/>
        <v>0</v>
      </c>
      <c r="CI30" s="31">
        <f t="shared" si="77"/>
        <v>0</v>
      </c>
    </row>
    <row r="31" spans="1:87" x14ac:dyDescent="0.35">
      <c r="A31">
        <v>25</v>
      </c>
      <c r="B31">
        <f>modules!B31</f>
        <v>0</v>
      </c>
      <c r="C31">
        <f>modules!C31</f>
        <v>0</v>
      </c>
      <c r="E31" s="27">
        <f t="shared" si="6"/>
        <v>0</v>
      </c>
      <c r="F31" s="27">
        <f t="shared" si="7"/>
        <v>0</v>
      </c>
      <c r="G31" s="27">
        <f t="shared" si="8"/>
        <v>0</v>
      </c>
      <c r="H31" s="27">
        <f t="shared" si="9"/>
        <v>0</v>
      </c>
      <c r="I31" s="27">
        <f t="shared" si="10"/>
        <v>0</v>
      </c>
      <c r="J31" s="27">
        <f t="shared" si="11"/>
        <v>0</v>
      </c>
      <c r="L31" s="27">
        <f t="shared" si="12"/>
        <v>0</v>
      </c>
      <c r="M31" s="27">
        <f t="shared" si="13"/>
        <v>0</v>
      </c>
      <c r="N31" s="27">
        <f t="shared" si="14"/>
        <v>0</v>
      </c>
      <c r="O31" s="27">
        <f t="shared" si="15"/>
        <v>0</v>
      </c>
      <c r="P31" s="27">
        <f t="shared" si="16"/>
        <v>0</v>
      </c>
      <c r="Q31" s="27">
        <f t="shared" si="17"/>
        <v>0</v>
      </c>
      <c r="S31" s="27">
        <f t="shared" si="18"/>
        <v>0</v>
      </c>
      <c r="T31" s="27">
        <f t="shared" si="19"/>
        <v>0</v>
      </c>
      <c r="U31" s="27">
        <f t="shared" si="20"/>
        <v>0</v>
      </c>
      <c r="V31" s="27">
        <f t="shared" si="21"/>
        <v>0</v>
      </c>
      <c r="W31" s="27">
        <f t="shared" si="22"/>
        <v>0</v>
      </c>
      <c r="X31" s="27">
        <f t="shared" si="23"/>
        <v>0</v>
      </c>
      <c r="Z31" s="27">
        <f t="shared" si="24"/>
        <v>0</v>
      </c>
      <c r="AA31" s="27">
        <f t="shared" si="25"/>
        <v>0</v>
      </c>
      <c r="AB31" s="27">
        <f t="shared" si="26"/>
        <v>0</v>
      </c>
      <c r="AC31" s="27">
        <f t="shared" si="27"/>
        <v>0</v>
      </c>
      <c r="AD31" s="27">
        <f t="shared" si="28"/>
        <v>0</v>
      </c>
      <c r="AE31" s="27">
        <f t="shared" si="29"/>
        <v>0</v>
      </c>
      <c r="AG31" s="27">
        <f t="shared" si="30"/>
        <v>0</v>
      </c>
      <c r="AH31" s="27">
        <f t="shared" si="31"/>
        <v>0</v>
      </c>
      <c r="AI31" s="27">
        <f t="shared" si="32"/>
        <v>0</v>
      </c>
      <c r="AJ31" s="27">
        <f t="shared" si="33"/>
        <v>0</v>
      </c>
      <c r="AK31" s="27">
        <f t="shared" si="34"/>
        <v>0</v>
      </c>
      <c r="AL31" s="27">
        <f t="shared" si="35"/>
        <v>0</v>
      </c>
      <c r="AN31" s="27">
        <f t="shared" si="36"/>
        <v>0</v>
      </c>
      <c r="AO31" s="27">
        <f t="shared" si="37"/>
        <v>0</v>
      </c>
      <c r="AP31" s="27">
        <f t="shared" si="38"/>
        <v>0</v>
      </c>
      <c r="AQ31" s="27">
        <f t="shared" si="39"/>
        <v>0</v>
      </c>
      <c r="AR31" s="27">
        <f t="shared" si="40"/>
        <v>0</v>
      </c>
      <c r="AS31" s="27">
        <f t="shared" si="41"/>
        <v>0</v>
      </c>
      <c r="AT31" s="31"/>
      <c r="AU31" s="31">
        <f t="shared" si="42"/>
        <v>0</v>
      </c>
      <c r="AV31" s="31">
        <f t="shared" si="43"/>
        <v>0</v>
      </c>
      <c r="AW31" s="31">
        <f t="shared" si="44"/>
        <v>0</v>
      </c>
      <c r="AX31" s="31">
        <f t="shared" si="45"/>
        <v>0</v>
      </c>
      <c r="AY31" s="31">
        <f t="shared" si="46"/>
        <v>0</v>
      </c>
      <c r="AZ31" s="31">
        <f t="shared" si="47"/>
        <v>0</v>
      </c>
      <c r="BA31" s="31"/>
      <c r="BB31" s="31">
        <f t="shared" si="48"/>
        <v>0</v>
      </c>
      <c r="BC31" s="31">
        <f t="shared" si="49"/>
        <v>0</v>
      </c>
      <c r="BD31" s="31">
        <f t="shared" si="50"/>
        <v>0</v>
      </c>
      <c r="BE31" s="31">
        <f t="shared" si="51"/>
        <v>0</v>
      </c>
      <c r="BF31" s="31">
        <f t="shared" si="52"/>
        <v>0</v>
      </c>
      <c r="BG31" s="31">
        <f t="shared" si="53"/>
        <v>0</v>
      </c>
      <c r="BH31" s="31"/>
      <c r="BI31" s="31">
        <f t="shared" si="54"/>
        <v>0</v>
      </c>
      <c r="BJ31" s="31">
        <f t="shared" si="55"/>
        <v>0</v>
      </c>
      <c r="BK31" s="31">
        <f t="shared" si="56"/>
        <v>0</v>
      </c>
      <c r="BL31" s="31">
        <f t="shared" si="57"/>
        <v>0</v>
      </c>
      <c r="BM31" s="31">
        <f t="shared" si="58"/>
        <v>0</v>
      </c>
      <c r="BN31" s="31">
        <f t="shared" si="59"/>
        <v>0</v>
      </c>
      <c r="BO31" s="31"/>
      <c r="BP31" s="31">
        <f t="shared" si="60"/>
        <v>0</v>
      </c>
      <c r="BQ31" s="31">
        <f t="shared" si="61"/>
        <v>0</v>
      </c>
      <c r="BR31" s="31">
        <f t="shared" si="62"/>
        <v>0</v>
      </c>
      <c r="BS31" s="31">
        <f t="shared" si="63"/>
        <v>0</v>
      </c>
      <c r="BT31" s="31">
        <f t="shared" si="64"/>
        <v>0</v>
      </c>
      <c r="BU31" s="31">
        <f t="shared" si="65"/>
        <v>0</v>
      </c>
      <c r="BV31" s="31"/>
      <c r="BW31" s="31">
        <f t="shared" si="66"/>
        <v>0</v>
      </c>
      <c r="BX31" s="31">
        <f t="shared" si="67"/>
        <v>0</v>
      </c>
      <c r="BY31" s="31">
        <f t="shared" si="68"/>
        <v>0</v>
      </c>
      <c r="BZ31" s="31">
        <f t="shared" si="69"/>
        <v>0</v>
      </c>
      <c r="CA31" s="31">
        <f t="shared" si="70"/>
        <v>0</v>
      </c>
      <c r="CB31" s="31">
        <f t="shared" si="71"/>
        <v>0</v>
      </c>
      <c r="CC31" s="31"/>
      <c r="CD31" s="31">
        <f t="shared" si="72"/>
        <v>0</v>
      </c>
      <c r="CE31" s="31">
        <f t="shared" si="73"/>
        <v>0</v>
      </c>
      <c r="CF31" s="31">
        <f t="shared" si="74"/>
        <v>0</v>
      </c>
      <c r="CG31" s="31">
        <f t="shared" si="75"/>
        <v>0</v>
      </c>
      <c r="CH31" s="31">
        <f t="shared" si="76"/>
        <v>0</v>
      </c>
      <c r="CI31" s="31">
        <f t="shared" si="77"/>
        <v>0</v>
      </c>
    </row>
    <row r="32" spans="1:87" x14ac:dyDescent="0.35">
      <c r="A32">
        <v>26</v>
      </c>
      <c r="B32">
        <f>modules!B32</f>
        <v>0</v>
      </c>
      <c r="C32">
        <f>modules!C32</f>
        <v>0</v>
      </c>
      <c r="E32" s="27">
        <f t="shared" si="6"/>
        <v>0</v>
      </c>
      <c r="F32" s="27">
        <f t="shared" si="7"/>
        <v>0</v>
      </c>
      <c r="G32" s="27">
        <f t="shared" si="8"/>
        <v>0</v>
      </c>
      <c r="H32" s="27">
        <f t="shared" si="9"/>
        <v>0</v>
      </c>
      <c r="I32" s="27">
        <f t="shared" si="10"/>
        <v>0</v>
      </c>
      <c r="J32" s="27">
        <f t="shared" si="11"/>
        <v>0</v>
      </c>
      <c r="L32" s="27">
        <f t="shared" si="12"/>
        <v>0</v>
      </c>
      <c r="M32" s="27">
        <f t="shared" si="13"/>
        <v>0</v>
      </c>
      <c r="N32" s="27">
        <f t="shared" si="14"/>
        <v>0</v>
      </c>
      <c r="O32" s="27">
        <f t="shared" si="15"/>
        <v>0</v>
      </c>
      <c r="P32" s="27">
        <f t="shared" si="16"/>
        <v>0</v>
      </c>
      <c r="Q32" s="27">
        <f t="shared" si="17"/>
        <v>0</v>
      </c>
      <c r="S32" s="27">
        <f t="shared" si="18"/>
        <v>0</v>
      </c>
      <c r="T32" s="27">
        <f t="shared" si="19"/>
        <v>0</v>
      </c>
      <c r="U32" s="27">
        <f t="shared" si="20"/>
        <v>0</v>
      </c>
      <c r="V32" s="27">
        <f t="shared" si="21"/>
        <v>0</v>
      </c>
      <c r="W32" s="27">
        <f t="shared" si="22"/>
        <v>0</v>
      </c>
      <c r="X32" s="27">
        <f t="shared" si="23"/>
        <v>0</v>
      </c>
      <c r="Z32" s="27">
        <f t="shared" si="24"/>
        <v>0</v>
      </c>
      <c r="AA32" s="27">
        <f t="shared" si="25"/>
        <v>0</v>
      </c>
      <c r="AB32" s="27">
        <f t="shared" si="26"/>
        <v>0</v>
      </c>
      <c r="AC32" s="27">
        <f t="shared" si="27"/>
        <v>0</v>
      </c>
      <c r="AD32" s="27">
        <f t="shared" si="28"/>
        <v>0</v>
      </c>
      <c r="AE32" s="27">
        <f t="shared" si="29"/>
        <v>0</v>
      </c>
      <c r="AG32" s="27">
        <f t="shared" si="30"/>
        <v>0</v>
      </c>
      <c r="AH32" s="27">
        <f t="shared" si="31"/>
        <v>0</v>
      </c>
      <c r="AI32" s="27">
        <f t="shared" si="32"/>
        <v>0</v>
      </c>
      <c r="AJ32" s="27">
        <f t="shared" si="33"/>
        <v>0</v>
      </c>
      <c r="AK32" s="27">
        <f t="shared" si="34"/>
        <v>0</v>
      </c>
      <c r="AL32" s="27">
        <f t="shared" si="35"/>
        <v>0</v>
      </c>
      <c r="AN32" s="27">
        <f t="shared" si="36"/>
        <v>0</v>
      </c>
      <c r="AO32" s="27">
        <f t="shared" si="37"/>
        <v>0</v>
      </c>
      <c r="AP32" s="27">
        <f t="shared" si="38"/>
        <v>0</v>
      </c>
      <c r="AQ32" s="27">
        <f t="shared" si="39"/>
        <v>0</v>
      </c>
      <c r="AR32" s="27">
        <f t="shared" si="40"/>
        <v>0</v>
      </c>
      <c r="AS32" s="27">
        <f t="shared" si="41"/>
        <v>0</v>
      </c>
      <c r="AT32" s="31"/>
      <c r="AU32" s="31">
        <f t="shared" si="42"/>
        <v>0</v>
      </c>
      <c r="AV32" s="31">
        <f t="shared" si="43"/>
        <v>0</v>
      </c>
      <c r="AW32" s="31">
        <f t="shared" si="44"/>
        <v>0</v>
      </c>
      <c r="AX32" s="31">
        <f t="shared" si="45"/>
        <v>0</v>
      </c>
      <c r="AY32" s="31">
        <f t="shared" si="46"/>
        <v>0</v>
      </c>
      <c r="AZ32" s="31">
        <f t="shared" si="47"/>
        <v>0</v>
      </c>
      <c r="BA32" s="31"/>
      <c r="BB32" s="31">
        <f t="shared" si="48"/>
        <v>0</v>
      </c>
      <c r="BC32" s="31">
        <f t="shared" si="49"/>
        <v>0</v>
      </c>
      <c r="BD32" s="31">
        <f t="shared" si="50"/>
        <v>0</v>
      </c>
      <c r="BE32" s="31">
        <f t="shared" si="51"/>
        <v>0</v>
      </c>
      <c r="BF32" s="31">
        <f t="shared" si="52"/>
        <v>0</v>
      </c>
      <c r="BG32" s="31">
        <f t="shared" si="53"/>
        <v>0</v>
      </c>
      <c r="BH32" s="31"/>
      <c r="BI32" s="31">
        <f t="shared" si="54"/>
        <v>0</v>
      </c>
      <c r="BJ32" s="31">
        <f t="shared" si="55"/>
        <v>0</v>
      </c>
      <c r="BK32" s="31">
        <f t="shared" si="56"/>
        <v>0</v>
      </c>
      <c r="BL32" s="31">
        <f t="shared" si="57"/>
        <v>0</v>
      </c>
      <c r="BM32" s="31">
        <f t="shared" si="58"/>
        <v>0</v>
      </c>
      <c r="BN32" s="31">
        <f t="shared" si="59"/>
        <v>0</v>
      </c>
      <c r="BO32" s="31"/>
      <c r="BP32" s="31">
        <f t="shared" si="60"/>
        <v>0</v>
      </c>
      <c r="BQ32" s="31">
        <f t="shared" si="61"/>
        <v>0</v>
      </c>
      <c r="BR32" s="31">
        <f t="shared" si="62"/>
        <v>0</v>
      </c>
      <c r="BS32" s="31">
        <f t="shared" si="63"/>
        <v>0</v>
      </c>
      <c r="BT32" s="31">
        <f t="shared" si="64"/>
        <v>0</v>
      </c>
      <c r="BU32" s="31">
        <f t="shared" si="65"/>
        <v>0</v>
      </c>
      <c r="BV32" s="31"/>
      <c r="BW32" s="31">
        <f t="shared" si="66"/>
        <v>0</v>
      </c>
      <c r="BX32" s="31">
        <f t="shared" si="67"/>
        <v>0</v>
      </c>
      <c r="BY32" s="31">
        <f t="shared" si="68"/>
        <v>0</v>
      </c>
      <c r="BZ32" s="31">
        <f t="shared" si="69"/>
        <v>0</v>
      </c>
      <c r="CA32" s="31">
        <f t="shared" si="70"/>
        <v>0</v>
      </c>
      <c r="CB32" s="31">
        <f t="shared" si="71"/>
        <v>0</v>
      </c>
      <c r="CC32" s="31"/>
      <c r="CD32" s="31">
        <f t="shared" si="72"/>
        <v>0</v>
      </c>
      <c r="CE32" s="31">
        <f t="shared" si="73"/>
        <v>0</v>
      </c>
      <c r="CF32" s="31">
        <f t="shared" si="74"/>
        <v>0</v>
      </c>
      <c r="CG32" s="31">
        <f t="shared" si="75"/>
        <v>0</v>
      </c>
      <c r="CH32" s="31">
        <f t="shared" si="76"/>
        <v>0</v>
      </c>
      <c r="CI32" s="31">
        <f t="shared" si="77"/>
        <v>0</v>
      </c>
    </row>
    <row r="33" spans="1:87" x14ac:dyDescent="0.35">
      <c r="A33">
        <v>27</v>
      </c>
      <c r="B33">
        <f>modules!B33</f>
        <v>0</v>
      </c>
      <c r="C33">
        <f>modules!C33</f>
        <v>0</v>
      </c>
      <c r="E33" s="27">
        <f t="shared" si="6"/>
        <v>0</v>
      </c>
      <c r="F33" s="27">
        <f t="shared" si="7"/>
        <v>0</v>
      </c>
      <c r="G33" s="27">
        <f t="shared" si="8"/>
        <v>0</v>
      </c>
      <c r="H33" s="27">
        <f t="shared" si="9"/>
        <v>0</v>
      </c>
      <c r="I33" s="27">
        <f t="shared" si="10"/>
        <v>0</v>
      </c>
      <c r="J33" s="27">
        <f t="shared" si="11"/>
        <v>0</v>
      </c>
      <c r="L33" s="27">
        <f t="shared" si="12"/>
        <v>0</v>
      </c>
      <c r="M33" s="27">
        <f t="shared" si="13"/>
        <v>0</v>
      </c>
      <c r="N33" s="27">
        <f t="shared" si="14"/>
        <v>0</v>
      </c>
      <c r="O33" s="27">
        <f t="shared" si="15"/>
        <v>0</v>
      </c>
      <c r="P33" s="27">
        <f t="shared" si="16"/>
        <v>0</v>
      </c>
      <c r="Q33" s="27">
        <f t="shared" si="17"/>
        <v>0</v>
      </c>
      <c r="S33" s="27">
        <f t="shared" si="18"/>
        <v>0</v>
      </c>
      <c r="T33" s="27">
        <f t="shared" si="19"/>
        <v>0</v>
      </c>
      <c r="U33" s="27">
        <f t="shared" si="20"/>
        <v>0</v>
      </c>
      <c r="V33" s="27">
        <f t="shared" si="21"/>
        <v>0</v>
      </c>
      <c r="W33" s="27">
        <f t="shared" si="22"/>
        <v>0</v>
      </c>
      <c r="X33" s="27">
        <f t="shared" si="23"/>
        <v>0</v>
      </c>
      <c r="Z33" s="27">
        <f t="shared" si="24"/>
        <v>0</v>
      </c>
      <c r="AA33" s="27">
        <f t="shared" si="25"/>
        <v>0</v>
      </c>
      <c r="AB33" s="27">
        <f t="shared" si="26"/>
        <v>0</v>
      </c>
      <c r="AC33" s="27">
        <f t="shared" si="27"/>
        <v>0</v>
      </c>
      <c r="AD33" s="27">
        <f t="shared" si="28"/>
        <v>0</v>
      </c>
      <c r="AE33" s="27">
        <f t="shared" si="29"/>
        <v>0</v>
      </c>
      <c r="AG33" s="27">
        <f t="shared" si="30"/>
        <v>0</v>
      </c>
      <c r="AH33" s="27">
        <f t="shared" si="31"/>
        <v>0</v>
      </c>
      <c r="AI33" s="27">
        <f t="shared" si="32"/>
        <v>0</v>
      </c>
      <c r="AJ33" s="27">
        <f t="shared" si="33"/>
        <v>0</v>
      </c>
      <c r="AK33" s="27">
        <f t="shared" si="34"/>
        <v>0</v>
      </c>
      <c r="AL33" s="27">
        <f t="shared" si="35"/>
        <v>0</v>
      </c>
      <c r="AN33" s="27">
        <f t="shared" si="36"/>
        <v>0</v>
      </c>
      <c r="AO33" s="27">
        <f t="shared" si="37"/>
        <v>0</v>
      </c>
      <c r="AP33" s="27">
        <f t="shared" si="38"/>
        <v>0</v>
      </c>
      <c r="AQ33" s="27">
        <f t="shared" si="39"/>
        <v>0</v>
      </c>
      <c r="AR33" s="27">
        <f t="shared" si="40"/>
        <v>0</v>
      </c>
      <c r="AS33" s="27">
        <f t="shared" si="41"/>
        <v>0</v>
      </c>
      <c r="AT33" s="31"/>
      <c r="AU33" s="31">
        <f t="shared" si="42"/>
        <v>0</v>
      </c>
      <c r="AV33" s="31">
        <f t="shared" si="43"/>
        <v>0</v>
      </c>
      <c r="AW33" s="31">
        <f t="shared" si="44"/>
        <v>0</v>
      </c>
      <c r="AX33" s="31">
        <f t="shared" si="45"/>
        <v>0</v>
      </c>
      <c r="AY33" s="31">
        <f t="shared" si="46"/>
        <v>0</v>
      </c>
      <c r="AZ33" s="31">
        <f t="shared" si="47"/>
        <v>0</v>
      </c>
      <c r="BA33" s="31"/>
      <c r="BB33" s="31">
        <f t="shared" si="48"/>
        <v>0</v>
      </c>
      <c r="BC33" s="31">
        <f t="shared" si="49"/>
        <v>0</v>
      </c>
      <c r="BD33" s="31">
        <f t="shared" si="50"/>
        <v>0</v>
      </c>
      <c r="BE33" s="31">
        <f t="shared" si="51"/>
        <v>0</v>
      </c>
      <c r="BF33" s="31">
        <f t="shared" si="52"/>
        <v>0</v>
      </c>
      <c r="BG33" s="31">
        <f t="shared" si="53"/>
        <v>0</v>
      </c>
      <c r="BH33" s="31"/>
      <c r="BI33" s="31">
        <f t="shared" si="54"/>
        <v>0</v>
      </c>
      <c r="BJ33" s="31">
        <f t="shared" si="55"/>
        <v>0</v>
      </c>
      <c r="BK33" s="31">
        <f t="shared" si="56"/>
        <v>0</v>
      </c>
      <c r="BL33" s="31">
        <f t="shared" si="57"/>
        <v>0</v>
      </c>
      <c r="BM33" s="31">
        <f t="shared" si="58"/>
        <v>0</v>
      </c>
      <c r="BN33" s="31">
        <f t="shared" si="59"/>
        <v>0</v>
      </c>
      <c r="BO33" s="31"/>
      <c r="BP33" s="31">
        <f t="shared" si="60"/>
        <v>0</v>
      </c>
      <c r="BQ33" s="31">
        <f t="shared" si="61"/>
        <v>0</v>
      </c>
      <c r="BR33" s="31">
        <f t="shared" si="62"/>
        <v>0</v>
      </c>
      <c r="BS33" s="31">
        <f t="shared" si="63"/>
        <v>0</v>
      </c>
      <c r="BT33" s="31">
        <f t="shared" si="64"/>
        <v>0</v>
      </c>
      <c r="BU33" s="31">
        <f t="shared" si="65"/>
        <v>0</v>
      </c>
      <c r="BV33" s="31"/>
      <c r="BW33" s="31">
        <f t="shared" si="66"/>
        <v>0</v>
      </c>
      <c r="BX33" s="31">
        <f t="shared" si="67"/>
        <v>0</v>
      </c>
      <c r="BY33" s="31">
        <f t="shared" si="68"/>
        <v>0</v>
      </c>
      <c r="BZ33" s="31">
        <f t="shared" si="69"/>
        <v>0</v>
      </c>
      <c r="CA33" s="31">
        <f t="shared" si="70"/>
        <v>0</v>
      </c>
      <c r="CB33" s="31">
        <f t="shared" si="71"/>
        <v>0</v>
      </c>
      <c r="CC33" s="31"/>
      <c r="CD33" s="31">
        <f t="shared" si="72"/>
        <v>0</v>
      </c>
      <c r="CE33" s="31">
        <f t="shared" si="73"/>
        <v>0</v>
      </c>
      <c r="CF33" s="31">
        <f t="shared" si="74"/>
        <v>0</v>
      </c>
      <c r="CG33" s="31">
        <f t="shared" si="75"/>
        <v>0</v>
      </c>
      <c r="CH33" s="31">
        <f t="shared" si="76"/>
        <v>0</v>
      </c>
      <c r="CI33" s="31">
        <f t="shared" si="77"/>
        <v>0</v>
      </c>
    </row>
    <row r="34" spans="1:87" x14ac:dyDescent="0.35">
      <c r="A34">
        <v>28</v>
      </c>
      <c r="B34">
        <f>modules!B34</f>
        <v>0</v>
      </c>
      <c r="C34">
        <f>modules!C34</f>
        <v>0</v>
      </c>
      <c r="E34" s="27">
        <f t="shared" si="6"/>
        <v>0</v>
      </c>
      <c r="F34" s="27">
        <f t="shared" si="7"/>
        <v>0</v>
      </c>
      <c r="G34" s="27">
        <f t="shared" si="8"/>
        <v>0</v>
      </c>
      <c r="H34" s="27">
        <f t="shared" si="9"/>
        <v>0</v>
      </c>
      <c r="I34" s="27">
        <f t="shared" si="10"/>
        <v>0</v>
      </c>
      <c r="J34" s="27">
        <f t="shared" si="11"/>
        <v>0</v>
      </c>
      <c r="L34" s="27">
        <f t="shared" si="12"/>
        <v>0</v>
      </c>
      <c r="M34" s="27">
        <f t="shared" si="13"/>
        <v>0</v>
      </c>
      <c r="N34" s="27">
        <f t="shared" si="14"/>
        <v>0</v>
      </c>
      <c r="O34" s="27">
        <f t="shared" si="15"/>
        <v>0</v>
      </c>
      <c r="P34" s="27">
        <f t="shared" si="16"/>
        <v>0</v>
      </c>
      <c r="Q34" s="27">
        <f t="shared" si="17"/>
        <v>0</v>
      </c>
      <c r="S34" s="27">
        <f t="shared" si="18"/>
        <v>0</v>
      </c>
      <c r="T34" s="27">
        <f t="shared" si="19"/>
        <v>0</v>
      </c>
      <c r="U34" s="27">
        <f t="shared" si="20"/>
        <v>0</v>
      </c>
      <c r="V34" s="27">
        <f t="shared" si="21"/>
        <v>0</v>
      </c>
      <c r="W34" s="27">
        <f t="shared" si="22"/>
        <v>0</v>
      </c>
      <c r="X34" s="27">
        <f t="shared" si="23"/>
        <v>0</v>
      </c>
      <c r="Z34" s="27">
        <f t="shared" si="24"/>
        <v>0</v>
      </c>
      <c r="AA34" s="27">
        <f t="shared" si="25"/>
        <v>0</v>
      </c>
      <c r="AB34" s="27">
        <f t="shared" si="26"/>
        <v>0</v>
      </c>
      <c r="AC34" s="27">
        <f t="shared" si="27"/>
        <v>0</v>
      </c>
      <c r="AD34" s="27">
        <f t="shared" si="28"/>
        <v>0</v>
      </c>
      <c r="AE34" s="27">
        <f t="shared" si="29"/>
        <v>0</v>
      </c>
      <c r="AG34" s="27">
        <f t="shared" si="30"/>
        <v>0</v>
      </c>
      <c r="AH34" s="27">
        <f t="shared" si="31"/>
        <v>0</v>
      </c>
      <c r="AI34" s="27">
        <f t="shared" si="32"/>
        <v>0</v>
      </c>
      <c r="AJ34" s="27">
        <f t="shared" si="33"/>
        <v>0</v>
      </c>
      <c r="AK34" s="27">
        <f t="shared" si="34"/>
        <v>0</v>
      </c>
      <c r="AL34" s="27">
        <f t="shared" si="35"/>
        <v>0</v>
      </c>
      <c r="AN34" s="27">
        <f t="shared" si="36"/>
        <v>0</v>
      </c>
      <c r="AO34" s="27">
        <f t="shared" si="37"/>
        <v>0</v>
      </c>
      <c r="AP34" s="27">
        <f t="shared" si="38"/>
        <v>0</v>
      </c>
      <c r="AQ34" s="27">
        <f t="shared" si="39"/>
        <v>0</v>
      </c>
      <c r="AR34" s="27">
        <f t="shared" si="40"/>
        <v>0</v>
      </c>
      <c r="AS34" s="27">
        <f t="shared" si="41"/>
        <v>0</v>
      </c>
      <c r="AT34" s="31"/>
      <c r="AU34" s="31">
        <f t="shared" si="42"/>
        <v>0</v>
      </c>
      <c r="AV34" s="31">
        <f t="shared" si="43"/>
        <v>0</v>
      </c>
      <c r="AW34" s="31">
        <f t="shared" si="44"/>
        <v>0</v>
      </c>
      <c r="AX34" s="31">
        <f t="shared" si="45"/>
        <v>0</v>
      </c>
      <c r="AY34" s="31">
        <f t="shared" si="46"/>
        <v>0</v>
      </c>
      <c r="AZ34" s="31">
        <f t="shared" si="47"/>
        <v>0</v>
      </c>
      <c r="BA34" s="31"/>
      <c r="BB34" s="31">
        <f t="shared" si="48"/>
        <v>0</v>
      </c>
      <c r="BC34" s="31">
        <f t="shared" si="49"/>
        <v>0</v>
      </c>
      <c r="BD34" s="31">
        <f t="shared" si="50"/>
        <v>0</v>
      </c>
      <c r="BE34" s="31">
        <f t="shared" si="51"/>
        <v>0</v>
      </c>
      <c r="BF34" s="31">
        <f t="shared" si="52"/>
        <v>0</v>
      </c>
      <c r="BG34" s="31">
        <f t="shared" si="53"/>
        <v>0</v>
      </c>
      <c r="BH34" s="31"/>
      <c r="BI34" s="31">
        <f t="shared" si="54"/>
        <v>0</v>
      </c>
      <c r="BJ34" s="31">
        <f t="shared" si="55"/>
        <v>0</v>
      </c>
      <c r="BK34" s="31">
        <f t="shared" si="56"/>
        <v>0</v>
      </c>
      <c r="BL34" s="31">
        <f t="shared" si="57"/>
        <v>0</v>
      </c>
      <c r="BM34" s="31">
        <f t="shared" si="58"/>
        <v>0</v>
      </c>
      <c r="BN34" s="31">
        <f t="shared" si="59"/>
        <v>0</v>
      </c>
      <c r="BO34" s="31"/>
      <c r="BP34" s="31">
        <f t="shared" si="60"/>
        <v>0</v>
      </c>
      <c r="BQ34" s="31">
        <f t="shared" si="61"/>
        <v>0</v>
      </c>
      <c r="BR34" s="31">
        <f t="shared" si="62"/>
        <v>0</v>
      </c>
      <c r="BS34" s="31">
        <f t="shared" si="63"/>
        <v>0</v>
      </c>
      <c r="BT34" s="31">
        <f t="shared" si="64"/>
        <v>0</v>
      </c>
      <c r="BU34" s="31">
        <f t="shared" si="65"/>
        <v>0</v>
      </c>
      <c r="BV34" s="31"/>
      <c r="BW34" s="31">
        <f t="shared" si="66"/>
        <v>0</v>
      </c>
      <c r="BX34" s="31">
        <f t="shared" si="67"/>
        <v>0</v>
      </c>
      <c r="BY34" s="31">
        <f t="shared" si="68"/>
        <v>0</v>
      </c>
      <c r="BZ34" s="31">
        <f t="shared" si="69"/>
        <v>0</v>
      </c>
      <c r="CA34" s="31">
        <f t="shared" si="70"/>
        <v>0</v>
      </c>
      <c r="CB34" s="31">
        <f t="shared" si="71"/>
        <v>0</v>
      </c>
      <c r="CC34" s="31"/>
      <c r="CD34" s="31">
        <f t="shared" si="72"/>
        <v>0</v>
      </c>
      <c r="CE34" s="31">
        <f t="shared" si="73"/>
        <v>0</v>
      </c>
      <c r="CF34" s="31">
        <f t="shared" si="74"/>
        <v>0</v>
      </c>
      <c r="CG34" s="31">
        <f t="shared" si="75"/>
        <v>0</v>
      </c>
      <c r="CH34" s="31">
        <f t="shared" si="76"/>
        <v>0</v>
      </c>
      <c r="CI34" s="31">
        <f t="shared" si="77"/>
        <v>0</v>
      </c>
    </row>
    <row r="35" spans="1:87" x14ac:dyDescent="0.35">
      <c r="A35">
        <v>29</v>
      </c>
      <c r="B35">
        <f>modules!B35</f>
        <v>0</v>
      </c>
      <c r="C35">
        <f>modules!C35</f>
        <v>0</v>
      </c>
      <c r="E35" s="27">
        <f t="shared" si="6"/>
        <v>0</v>
      </c>
      <c r="F35" s="27">
        <f t="shared" si="7"/>
        <v>0</v>
      </c>
      <c r="G35" s="27">
        <f t="shared" si="8"/>
        <v>0</v>
      </c>
      <c r="H35" s="27">
        <f t="shared" si="9"/>
        <v>0</v>
      </c>
      <c r="I35" s="27">
        <f t="shared" si="10"/>
        <v>0</v>
      </c>
      <c r="J35" s="27">
        <f t="shared" si="11"/>
        <v>0</v>
      </c>
      <c r="L35" s="27">
        <f t="shared" si="12"/>
        <v>0</v>
      </c>
      <c r="M35" s="27">
        <f t="shared" si="13"/>
        <v>0</v>
      </c>
      <c r="N35" s="27">
        <f t="shared" si="14"/>
        <v>0</v>
      </c>
      <c r="O35" s="27">
        <f t="shared" si="15"/>
        <v>0</v>
      </c>
      <c r="P35" s="27">
        <f t="shared" si="16"/>
        <v>0</v>
      </c>
      <c r="Q35" s="27">
        <f t="shared" si="17"/>
        <v>0</v>
      </c>
      <c r="S35" s="27">
        <f t="shared" si="18"/>
        <v>0</v>
      </c>
      <c r="T35" s="27">
        <f t="shared" si="19"/>
        <v>0</v>
      </c>
      <c r="U35" s="27">
        <f t="shared" si="20"/>
        <v>0</v>
      </c>
      <c r="V35" s="27">
        <f t="shared" si="21"/>
        <v>0</v>
      </c>
      <c r="W35" s="27">
        <f t="shared" si="22"/>
        <v>0</v>
      </c>
      <c r="X35" s="27">
        <f t="shared" si="23"/>
        <v>0</v>
      </c>
      <c r="Z35" s="27">
        <f t="shared" si="24"/>
        <v>0</v>
      </c>
      <c r="AA35" s="27">
        <f t="shared" si="25"/>
        <v>0</v>
      </c>
      <c r="AB35" s="27">
        <f t="shared" si="26"/>
        <v>0</v>
      </c>
      <c r="AC35" s="27">
        <f t="shared" si="27"/>
        <v>0</v>
      </c>
      <c r="AD35" s="27">
        <f t="shared" si="28"/>
        <v>0</v>
      </c>
      <c r="AE35" s="27">
        <f t="shared" si="29"/>
        <v>0</v>
      </c>
      <c r="AG35" s="27">
        <f t="shared" si="30"/>
        <v>0</v>
      </c>
      <c r="AH35" s="27">
        <f t="shared" si="31"/>
        <v>0</v>
      </c>
      <c r="AI35" s="27">
        <f t="shared" si="32"/>
        <v>0</v>
      </c>
      <c r="AJ35" s="27">
        <f t="shared" si="33"/>
        <v>0</v>
      </c>
      <c r="AK35" s="27">
        <f t="shared" si="34"/>
        <v>0</v>
      </c>
      <c r="AL35" s="27">
        <f t="shared" si="35"/>
        <v>0</v>
      </c>
      <c r="AN35" s="27">
        <f t="shared" si="36"/>
        <v>0</v>
      </c>
      <c r="AO35" s="27">
        <f t="shared" si="37"/>
        <v>0</v>
      </c>
      <c r="AP35" s="27">
        <f t="shared" si="38"/>
        <v>0</v>
      </c>
      <c r="AQ35" s="27">
        <f t="shared" si="39"/>
        <v>0</v>
      </c>
      <c r="AR35" s="27">
        <f t="shared" si="40"/>
        <v>0</v>
      </c>
      <c r="AS35" s="27">
        <f t="shared" si="41"/>
        <v>0</v>
      </c>
      <c r="AT35" s="31"/>
      <c r="AU35" s="31">
        <f t="shared" si="42"/>
        <v>0</v>
      </c>
      <c r="AV35" s="31">
        <f t="shared" si="43"/>
        <v>0</v>
      </c>
      <c r="AW35" s="31">
        <f t="shared" si="44"/>
        <v>0</v>
      </c>
      <c r="AX35" s="31">
        <f t="shared" si="45"/>
        <v>0</v>
      </c>
      <c r="AY35" s="31">
        <f t="shared" si="46"/>
        <v>0</v>
      </c>
      <c r="AZ35" s="31">
        <f t="shared" si="47"/>
        <v>0</v>
      </c>
      <c r="BA35" s="31"/>
      <c r="BB35" s="31">
        <f t="shared" si="48"/>
        <v>0</v>
      </c>
      <c r="BC35" s="31">
        <f t="shared" si="49"/>
        <v>0</v>
      </c>
      <c r="BD35" s="31">
        <f t="shared" si="50"/>
        <v>0</v>
      </c>
      <c r="BE35" s="31">
        <f t="shared" si="51"/>
        <v>0</v>
      </c>
      <c r="BF35" s="31">
        <f t="shared" si="52"/>
        <v>0</v>
      </c>
      <c r="BG35" s="31">
        <f t="shared" si="53"/>
        <v>0</v>
      </c>
      <c r="BH35" s="31"/>
      <c r="BI35" s="31">
        <f t="shared" si="54"/>
        <v>0</v>
      </c>
      <c r="BJ35" s="31">
        <f t="shared" si="55"/>
        <v>0</v>
      </c>
      <c r="BK35" s="31">
        <f t="shared" si="56"/>
        <v>0</v>
      </c>
      <c r="BL35" s="31">
        <f t="shared" si="57"/>
        <v>0</v>
      </c>
      <c r="BM35" s="31">
        <f t="shared" si="58"/>
        <v>0</v>
      </c>
      <c r="BN35" s="31">
        <f t="shared" si="59"/>
        <v>0</v>
      </c>
      <c r="BO35" s="31"/>
      <c r="BP35" s="31">
        <f t="shared" si="60"/>
        <v>0</v>
      </c>
      <c r="BQ35" s="31">
        <f t="shared" si="61"/>
        <v>0</v>
      </c>
      <c r="BR35" s="31">
        <f t="shared" si="62"/>
        <v>0</v>
      </c>
      <c r="BS35" s="31">
        <f t="shared" si="63"/>
        <v>0</v>
      </c>
      <c r="BT35" s="31">
        <f t="shared" si="64"/>
        <v>0</v>
      </c>
      <c r="BU35" s="31">
        <f t="shared" si="65"/>
        <v>0</v>
      </c>
      <c r="BV35" s="31"/>
      <c r="BW35" s="31">
        <f t="shared" si="66"/>
        <v>0</v>
      </c>
      <c r="BX35" s="31">
        <f t="shared" si="67"/>
        <v>0</v>
      </c>
      <c r="BY35" s="31">
        <f t="shared" si="68"/>
        <v>0</v>
      </c>
      <c r="BZ35" s="31">
        <f t="shared" si="69"/>
        <v>0</v>
      </c>
      <c r="CA35" s="31">
        <f t="shared" si="70"/>
        <v>0</v>
      </c>
      <c r="CB35" s="31">
        <f t="shared" si="71"/>
        <v>0</v>
      </c>
      <c r="CC35" s="31"/>
      <c r="CD35" s="31">
        <f t="shared" si="72"/>
        <v>0</v>
      </c>
      <c r="CE35" s="31">
        <f t="shared" si="73"/>
        <v>0</v>
      </c>
      <c r="CF35" s="31">
        <f t="shared" si="74"/>
        <v>0</v>
      </c>
      <c r="CG35" s="31">
        <f t="shared" si="75"/>
        <v>0</v>
      </c>
      <c r="CH35" s="31">
        <f t="shared" si="76"/>
        <v>0</v>
      </c>
      <c r="CI35" s="31">
        <f t="shared" si="77"/>
        <v>0</v>
      </c>
    </row>
    <row r="36" spans="1:87" x14ac:dyDescent="0.35">
      <c r="A36">
        <v>30</v>
      </c>
      <c r="B36">
        <f>modules!B36</f>
        <v>0</v>
      </c>
      <c r="C36">
        <f>modules!C36</f>
        <v>0</v>
      </c>
      <c r="E36" s="27">
        <f t="shared" si="6"/>
        <v>0</v>
      </c>
      <c r="F36" s="27">
        <f t="shared" si="7"/>
        <v>0</v>
      </c>
      <c r="G36" s="27">
        <f t="shared" si="8"/>
        <v>0</v>
      </c>
      <c r="H36" s="27">
        <f t="shared" si="9"/>
        <v>0</v>
      </c>
      <c r="I36" s="27">
        <f t="shared" si="10"/>
        <v>0</v>
      </c>
      <c r="J36" s="27">
        <f t="shared" si="11"/>
        <v>0</v>
      </c>
      <c r="L36" s="27">
        <f t="shared" si="12"/>
        <v>0</v>
      </c>
      <c r="M36" s="27">
        <f t="shared" si="13"/>
        <v>0</v>
      </c>
      <c r="N36" s="27">
        <f t="shared" si="14"/>
        <v>0</v>
      </c>
      <c r="O36" s="27">
        <f t="shared" si="15"/>
        <v>0</v>
      </c>
      <c r="P36" s="27">
        <f t="shared" si="16"/>
        <v>0</v>
      </c>
      <c r="Q36" s="27">
        <f t="shared" si="17"/>
        <v>0</v>
      </c>
      <c r="S36" s="27">
        <f t="shared" si="18"/>
        <v>0</v>
      </c>
      <c r="T36" s="27">
        <f t="shared" si="19"/>
        <v>0</v>
      </c>
      <c r="U36" s="27">
        <f t="shared" si="20"/>
        <v>0</v>
      </c>
      <c r="V36" s="27">
        <f t="shared" si="21"/>
        <v>0</v>
      </c>
      <c r="W36" s="27">
        <f t="shared" si="22"/>
        <v>0</v>
      </c>
      <c r="X36" s="27">
        <f t="shared" si="23"/>
        <v>0</v>
      </c>
      <c r="Z36" s="27">
        <f t="shared" si="24"/>
        <v>0</v>
      </c>
      <c r="AA36" s="27">
        <f t="shared" si="25"/>
        <v>0</v>
      </c>
      <c r="AB36" s="27">
        <f t="shared" si="26"/>
        <v>0</v>
      </c>
      <c r="AC36" s="27">
        <f t="shared" si="27"/>
        <v>0</v>
      </c>
      <c r="AD36" s="27">
        <f t="shared" si="28"/>
        <v>0</v>
      </c>
      <c r="AE36" s="27">
        <f t="shared" si="29"/>
        <v>0</v>
      </c>
      <c r="AG36" s="27">
        <f t="shared" si="30"/>
        <v>0</v>
      </c>
      <c r="AH36" s="27">
        <f t="shared" si="31"/>
        <v>0</v>
      </c>
      <c r="AI36" s="27">
        <f t="shared" si="32"/>
        <v>0</v>
      </c>
      <c r="AJ36" s="27">
        <f t="shared" si="33"/>
        <v>0</v>
      </c>
      <c r="AK36" s="27">
        <f t="shared" si="34"/>
        <v>0</v>
      </c>
      <c r="AL36" s="27">
        <f t="shared" si="35"/>
        <v>0</v>
      </c>
      <c r="AN36" s="27">
        <f t="shared" si="36"/>
        <v>0</v>
      </c>
      <c r="AO36" s="27">
        <f t="shared" si="37"/>
        <v>0</v>
      </c>
      <c r="AP36" s="27">
        <f t="shared" si="38"/>
        <v>0</v>
      </c>
      <c r="AQ36" s="27">
        <f t="shared" si="39"/>
        <v>0</v>
      </c>
      <c r="AR36" s="27">
        <f t="shared" si="40"/>
        <v>0</v>
      </c>
      <c r="AS36" s="27">
        <f t="shared" si="41"/>
        <v>0</v>
      </c>
      <c r="AT36" s="31"/>
      <c r="AU36" s="31">
        <f t="shared" si="42"/>
        <v>0</v>
      </c>
      <c r="AV36" s="31">
        <f t="shared" si="43"/>
        <v>0</v>
      </c>
      <c r="AW36" s="31">
        <f t="shared" si="44"/>
        <v>0</v>
      </c>
      <c r="AX36" s="31">
        <f t="shared" si="45"/>
        <v>0</v>
      </c>
      <c r="AY36" s="31">
        <f t="shared" si="46"/>
        <v>0</v>
      </c>
      <c r="AZ36" s="31">
        <f t="shared" si="47"/>
        <v>0</v>
      </c>
      <c r="BA36" s="31"/>
      <c r="BB36" s="31">
        <f t="shared" si="48"/>
        <v>0</v>
      </c>
      <c r="BC36" s="31">
        <f t="shared" si="49"/>
        <v>0</v>
      </c>
      <c r="BD36" s="31">
        <f t="shared" si="50"/>
        <v>0</v>
      </c>
      <c r="BE36" s="31">
        <f t="shared" si="51"/>
        <v>0</v>
      </c>
      <c r="BF36" s="31">
        <f t="shared" si="52"/>
        <v>0</v>
      </c>
      <c r="BG36" s="31">
        <f t="shared" si="53"/>
        <v>0</v>
      </c>
      <c r="BH36" s="31"/>
      <c r="BI36" s="31">
        <f t="shared" si="54"/>
        <v>0</v>
      </c>
      <c r="BJ36" s="31">
        <f t="shared" si="55"/>
        <v>0</v>
      </c>
      <c r="BK36" s="31">
        <f t="shared" si="56"/>
        <v>0</v>
      </c>
      <c r="BL36" s="31">
        <f t="shared" si="57"/>
        <v>0</v>
      </c>
      <c r="BM36" s="31">
        <f t="shared" si="58"/>
        <v>0</v>
      </c>
      <c r="BN36" s="31">
        <f t="shared" si="59"/>
        <v>0</v>
      </c>
      <c r="BO36" s="31"/>
      <c r="BP36" s="31">
        <f t="shared" si="60"/>
        <v>0</v>
      </c>
      <c r="BQ36" s="31">
        <f t="shared" si="61"/>
        <v>0</v>
      </c>
      <c r="BR36" s="31">
        <f t="shared" si="62"/>
        <v>0</v>
      </c>
      <c r="BS36" s="31">
        <f t="shared" si="63"/>
        <v>0</v>
      </c>
      <c r="BT36" s="31">
        <f t="shared" si="64"/>
        <v>0</v>
      </c>
      <c r="BU36" s="31">
        <f t="shared" si="65"/>
        <v>0</v>
      </c>
      <c r="BV36" s="31"/>
      <c r="BW36" s="31">
        <f t="shared" si="66"/>
        <v>0</v>
      </c>
      <c r="BX36" s="31">
        <f t="shared" si="67"/>
        <v>0</v>
      </c>
      <c r="BY36" s="31">
        <f t="shared" si="68"/>
        <v>0</v>
      </c>
      <c r="BZ36" s="31">
        <f t="shared" si="69"/>
        <v>0</v>
      </c>
      <c r="CA36" s="31">
        <f t="shared" si="70"/>
        <v>0</v>
      </c>
      <c r="CB36" s="31">
        <f t="shared" si="71"/>
        <v>0</v>
      </c>
      <c r="CC36" s="31"/>
      <c r="CD36" s="31">
        <f t="shared" si="72"/>
        <v>0</v>
      </c>
      <c r="CE36" s="31">
        <f t="shared" si="73"/>
        <v>0</v>
      </c>
      <c r="CF36" s="31">
        <f t="shared" si="74"/>
        <v>0</v>
      </c>
      <c r="CG36" s="31">
        <f t="shared" si="75"/>
        <v>0</v>
      </c>
      <c r="CH36" s="31">
        <f t="shared" si="76"/>
        <v>0</v>
      </c>
      <c r="CI36" s="31">
        <f t="shared" si="77"/>
        <v>0</v>
      </c>
    </row>
    <row r="37" spans="1:87" x14ac:dyDescent="0.35">
      <c r="A37">
        <v>31</v>
      </c>
      <c r="B37">
        <f>modules!B37</f>
        <v>0</v>
      </c>
      <c r="C37">
        <f>modules!C37</f>
        <v>0</v>
      </c>
      <c r="E37" s="27">
        <f t="shared" si="6"/>
        <v>0</v>
      </c>
      <c r="F37" s="27">
        <f t="shared" si="7"/>
        <v>0</v>
      </c>
      <c r="G37" s="27">
        <f t="shared" si="8"/>
        <v>0</v>
      </c>
      <c r="H37" s="27">
        <f t="shared" si="9"/>
        <v>0</v>
      </c>
      <c r="I37" s="27">
        <f t="shared" si="10"/>
        <v>0</v>
      </c>
      <c r="J37" s="27">
        <f t="shared" si="11"/>
        <v>0</v>
      </c>
      <c r="L37" s="27">
        <f t="shared" si="12"/>
        <v>0</v>
      </c>
      <c r="M37" s="27">
        <f t="shared" si="13"/>
        <v>0</v>
      </c>
      <c r="N37" s="27">
        <f t="shared" si="14"/>
        <v>0</v>
      </c>
      <c r="O37" s="27">
        <f t="shared" si="15"/>
        <v>0</v>
      </c>
      <c r="P37" s="27">
        <f t="shared" si="16"/>
        <v>0</v>
      </c>
      <c r="Q37" s="27">
        <f t="shared" si="17"/>
        <v>0</v>
      </c>
      <c r="S37" s="27">
        <f t="shared" si="18"/>
        <v>0</v>
      </c>
      <c r="T37" s="27">
        <f t="shared" si="19"/>
        <v>0</v>
      </c>
      <c r="U37" s="27">
        <f t="shared" si="20"/>
        <v>0</v>
      </c>
      <c r="V37" s="27">
        <f t="shared" si="21"/>
        <v>0</v>
      </c>
      <c r="W37" s="27">
        <f t="shared" si="22"/>
        <v>0</v>
      </c>
      <c r="X37" s="27">
        <f t="shared" si="23"/>
        <v>0</v>
      </c>
      <c r="Z37" s="27">
        <f t="shared" si="24"/>
        <v>0</v>
      </c>
      <c r="AA37" s="27">
        <f t="shared" si="25"/>
        <v>0</v>
      </c>
      <c r="AB37" s="27">
        <f t="shared" si="26"/>
        <v>0</v>
      </c>
      <c r="AC37" s="27">
        <f t="shared" si="27"/>
        <v>0</v>
      </c>
      <c r="AD37" s="27">
        <f t="shared" si="28"/>
        <v>0</v>
      </c>
      <c r="AE37" s="27">
        <f t="shared" si="29"/>
        <v>0</v>
      </c>
      <c r="AG37" s="27">
        <f t="shared" si="30"/>
        <v>0</v>
      </c>
      <c r="AH37" s="27">
        <f t="shared" si="31"/>
        <v>0</v>
      </c>
      <c r="AI37" s="27">
        <f t="shared" si="32"/>
        <v>0</v>
      </c>
      <c r="AJ37" s="27">
        <f t="shared" si="33"/>
        <v>0</v>
      </c>
      <c r="AK37" s="27">
        <f t="shared" si="34"/>
        <v>0</v>
      </c>
      <c r="AL37" s="27">
        <f t="shared" si="35"/>
        <v>0</v>
      </c>
      <c r="AN37" s="27">
        <f t="shared" si="36"/>
        <v>0</v>
      </c>
      <c r="AO37" s="27">
        <f t="shared" si="37"/>
        <v>0</v>
      </c>
      <c r="AP37" s="27">
        <f t="shared" si="38"/>
        <v>0</v>
      </c>
      <c r="AQ37" s="27">
        <f t="shared" si="39"/>
        <v>0</v>
      </c>
      <c r="AR37" s="27">
        <f t="shared" si="40"/>
        <v>0</v>
      </c>
      <c r="AS37" s="27">
        <f t="shared" si="41"/>
        <v>0</v>
      </c>
      <c r="AT37" s="31"/>
      <c r="AU37" s="31">
        <f t="shared" si="42"/>
        <v>0</v>
      </c>
      <c r="AV37" s="31">
        <f t="shared" si="43"/>
        <v>0</v>
      </c>
      <c r="AW37" s="31">
        <f t="shared" si="44"/>
        <v>0</v>
      </c>
      <c r="AX37" s="31">
        <f t="shared" si="45"/>
        <v>0</v>
      </c>
      <c r="AY37" s="31">
        <f t="shared" si="46"/>
        <v>0</v>
      </c>
      <c r="AZ37" s="31">
        <f t="shared" si="47"/>
        <v>0</v>
      </c>
      <c r="BA37" s="31"/>
      <c r="BB37" s="31">
        <f t="shared" si="48"/>
        <v>0</v>
      </c>
      <c r="BC37" s="31">
        <f t="shared" si="49"/>
        <v>0</v>
      </c>
      <c r="BD37" s="31">
        <f t="shared" si="50"/>
        <v>0</v>
      </c>
      <c r="BE37" s="31">
        <f t="shared" si="51"/>
        <v>0</v>
      </c>
      <c r="BF37" s="31">
        <f t="shared" si="52"/>
        <v>0</v>
      </c>
      <c r="BG37" s="31">
        <f t="shared" si="53"/>
        <v>0</v>
      </c>
      <c r="BH37" s="31"/>
      <c r="BI37" s="31">
        <f t="shared" si="54"/>
        <v>0</v>
      </c>
      <c r="BJ37" s="31">
        <f t="shared" si="55"/>
        <v>0</v>
      </c>
      <c r="BK37" s="31">
        <f t="shared" si="56"/>
        <v>0</v>
      </c>
      <c r="BL37" s="31">
        <f t="shared" si="57"/>
        <v>0</v>
      </c>
      <c r="BM37" s="31">
        <f t="shared" si="58"/>
        <v>0</v>
      </c>
      <c r="BN37" s="31">
        <f t="shared" si="59"/>
        <v>0</v>
      </c>
      <c r="BO37" s="31"/>
      <c r="BP37" s="31">
        <f t="shared" si="60"/>
        <v>0</v>
      </c>
      <c r="BQ37" s="31">
        <f t="shared" si="61"/>
        <v>0</v>
      </c>
      <c r="BR37" s="31">
        <f t="shared" si="62"/>
        <v>0</v>
      </c>
      <c r="BS37" s="31">
        <f t="shared" si="63"/>
        <v>0</v>
      </c>
      <c r="BT37" s="31">
        <f t="shared" si="64"/>
        <v>0</v>
      </c>
      <c r="BU37" s="31">
        <f t="shared" si="65"/>
        <v>0</v>
      </c>
      <c r="BV37" s="31"/>
      <c r="BW37" s="31">
        <f t="shared" si="66"/>
        <v>0</v>
      </c>
      <c r="BX37" s="31">
        <f t="shared" si="67"/>
        <v>0</v>
      </c>
      <c r="BY37" s="31">
        <f t="shared" si="68"/>
        <v>0</v>
      </c>
      <c r="BZ37" s="31">
        <f t="shared" si="69"/>
        <v>0</v>
      </c>
      <c r="CA37" s="31">
        <f t="shared" si="70"/>
        <v>0</v>
      </c>
      <c r="CB37" s="31">
        <f t="shared" si="71"/>
        <v>0</v>
      </c>
      <c r="CC37" s="31"/>
      <c r="CD37" s="31">
        <f t="shared" si="72"/>
        <v>0</v>
      </c>
      <c r="CE37" s="31">
        <f t="shared" si="73"/>
        <v>0</v>
      </c>
      <c r="CF37" s="31">
        <f t="shared" si="74"/>
        <v>0</v>
      </c>
      <c r="CG37" s="31">
        <f t="shared" si="75"/>
        <v>0</v>
      </c>
      <c r="CH37" s="31">
        <f t="shared" si="76"/>
        <v>0</v>
      </c>
      <c r="CI37" s="31">
        <f t="shared" si="77"/>
        <v>0</v>
      </c>
    </row>
    <row r="38" spans="1:87" x14ac:dyDescent="0.35">
      <c r="A38">
        <v>32</v>
      </c>
      <c r="B38">
        <f>modules!B38</f>
        <v>0</v>
      </c>
      <c r="C38">
        <f>modules!C38</f>
        <v>0</v>
      </c>
      <c r="E38" s="27">
        <f t="shared" si="6"/>
        <v>0</v>
      </c>
      <c r="F38" s="27">
        <f t="shared" si="7"/>
        <v>0</v>
      </c>
      <c r="G38" s="27">
        <f t="shared" si="8"/>
        <v>0</v>
      </c>
      <c r="H38" s="27">
        <f t="shared" si="9"/>
        <v>0</v>
      </c>
      <c r="I38" s="27">
        <f t="shared" si="10"/>
        <v>0</v>
      </c>
      <c r="J38" s="27">
        <f t="shared" si="11"/>
        <v>0</v>
      </c>
      <c r="L38" s="27">
        <f t="shared" si="12"/>
        <v>0</v>
      </c>
      <c r="M38" s="27">
        <f t="shared" si="13"/>
        <v>0</v>
      </c>
      <c r="N38" s="27">
        <f t="shared" si="14"/>
        <v>0</v>
      </c>
      <c r="O38" s="27">
        <f t="shared" si="15"/>
        <v>0</v>
      </c>
      <c r="P38" s="27">
        <f t="shared" si="16"/>
        <v>0</v>
      </c>
      <c r="Q38" s="27">
        <f t="shared" si="17"/>
        <v>0</v>
      </c>
      <c r="S38" s="27">
        <f t="shared" si="18"/>
        <v>0</v>
      </c>
      <c r="T38" s="27">
        <f t="shared" si="19"/>
        <v>0</v>
      </c>
      <c r="U38" s="27">
        <f t="shared" si="20"/>
        <v>0</v>
      </c>
      <c r="V38" s="27">
        <f t="shared" si="21"/>
        <v>0</v>
      </c>
      <c r="W38" s="27">
        <f t="shared" si="22"/>
        <v>0</v>
      </c>
      <c r="X38" s="27">
        <f t="shared" si="23"/>
        <v>0</v>
      </c>
      <c r="Z38" s="27">
        <f t="shared" si="24"/>
        <v>0</v>
      </c>
      <c r="AA38" s="27">
        <f t="shared" si="25"/>
        <v>0</v>
      </c>
      <c r="AB38" s="27">
        <f t="shared" si="26"/>
        <v>0</v>
      </c>
      <c r="AC38" s="27">
        <f t="shared" si="27"/>
        <v>0</v>
      </c>
      <c r="AD38" s="27">
        <f t="shared" si="28"/>
        <v>0</v>
      </c>
      <c r="AE38" s="27">
        <f t="shared" si="29"/>
        <v>0</v>
      </c>
      <c r="AG38" s="27">
        <f t="shared" si="30"/>
        <v>0</v>
      </c>
      <c r="AH38" s="27">
        <f t="shared" si="31"/>
        <v>0</v>
      </c>
      <c r="AI38" s="27">
        <f t="shared" si="32"/>
        <v>0</v>
      </c>
      <c r="AJ38" s="27">
        <f t="shared" si="33"/>
        <v>0</v>
      </c>
      <c r="AK38" s="27">
        <f t="shared" si="34"/>
        <v>0</v>
      </c>
      <c r="AL38" s="27">
        <f t="shared" si="35"/>
        <v>0</v>
      </c>
      <c r="AN38" s="27">
        <f t="shared" si="36"/>
        <v>0</v>
      </c>
      <c r="AO38" s="27">
        <f t="shared" si="37"/>
        <v>0</v>
      </c>
      <c r="AP38" s="27">
        <f t="shared" si="38"/>
        <v>0</v>
      </c>
      <c r="AQ38" s="27">
        <f t="shared" si="39"/>
        <v>0</v>
      </c>
      <c r="AR38" s="27">
        <f t="shared" si="40"/>
        <v>0</v>
      </c>
      <c r="AS38" s="27">
        <f t="shared" si="41"/>
        <v>0</v>
      </c>
      <c r="AT38" s="31"/>
      <c r="AU38" s="31">
        <f t="shared" si="42"/>
        <v>0</v>
      </c>
      <c r="AV38" s="31">
        <f t="shared" si="43"/>
        <v>0</v>
      </c>
      <c r="AW38" s="31">
        <f t="shared" si="44"/>
        <v>0</v>
      </c>
      <c r="AX38" s="31">
        <f t="shared" si="45"/>
        <v>0</v>
      </c>
      <c r="AY38" s="31">
        <f t="shared" si="46"/>
        <v>0</v>
      </c>
      <c r="AZ38" s="31">
        <f t="shared" si="47"/>
        <v>0</v>
      </c>
      <c r="BA38" s="31"/>
      <c r="BB38" s="31">
        <f t="shared" si="48"/>
        <v>0</v>
      </c>
      <c r="BC38" s="31">
        <f t="shared" si="49"/>
        <v>0</v>
      </c>
      <c r="BD38" s="31">
        <f t="shared" si="50"/>
        <v>0</v>
      </c>
      <c r="BE38" s="31">
        <f t="shared" si="51"/>
        <v>0</v>
      </c>
      <c r="BF38" s="31">
        <f t="shared" si="52"/>
        <v>0</v>
      </c>
      <c r="BG38" s="31">
        <f t="shared" si="53"/>
        <v>0</v>
      </c>
      <c r="BH38" s="31"/>
      <c r="BI38" s="31">
        <f t="shared" si="54"/>
        <v>0</v>
      </c>
      <c r="BJ38" s="31">
        <f t="shared" si="55"/>
        <v>0</v>
      </c>
      <c r="BK38" s="31">
        <f t="shared" si="56"/>
        <v>0</v>
      </c>
      <c r="BL38" s="31">
        <f t="shared" si="57"/>
        <v>0</v>
      </c>
      <c r="BM38" s="31">
        <f t="shared" si="58"/>
        <v>0</v>
      </c>
      <c r="BN38" s="31">
        <f t="shared" si="59"/>
        <v>0</v>
      </c>
      <c r="BO38" s="31"/>
      <c r="BP38" s="31">
        <f t="shared" si="60"/>
        <v>0</v>
      </c>
      <c r="BQ38" s="31">
        <f t="shared" si="61"/>
        <v>0</v>
      </c>
      <c r="BR38" s="31">
        <f t="shared" si="62"/>
        <v>0</v>
      </c>
      <c r="BS38" s="31">
        <f t="shared" si="63"/>
        <v>0</v>
      </c>
      <c r="BT38" s="31">
        <f t="shared" si="64"/>
        <v>0</v>
      </c>
      <c r="BU38" s="31">
        <f t="shared" si="65"/>
        <v>0</v>
      </c>
      <c r="BV38" s="31"/>
      <c r="BW38" s="31">
        <f t="shared" si="66"/>
        <v>0</v>
      </c>
      <c r="BX38" s="31">
        <f t="shared" si="67"/>
        <v>0</v>
      </c>
      <c r="BY38" s="31">
        <f t="shared" si="68"/>
        <v>0</v>
      </c>
      <c r="BZ38" s="31">
        <f t="shared" si="69"/>
        <v>0</v>
      </c>
      <c r="CA38" s="31">
        <f t="shared" si="70"/>
        <v>0</v>
      </c>
      <c r="CB38" s="31">
        <f t="shared" si="71"/>
        <v>0</v>
      </c>
      <c r="CC38" s="31"/>
      <c r="CD38" s="31">
        <f t="shared" si="72"/>
        <v>0</v>
      </c>
      <c r="CE38" s="31">
        <f t="shared" si="73"/>
        <v>0</v>
      </c>
      <c r="CF38" s="31">
        <f t="shared" si="74"/>
        <v>0</v>
      </c>
      <c r="CG38" s="31">
        <f t="shared" si="75"/>
        <v>0</v>
      </c>
      <c r="CH38" s="31">
        <f t="shared" si="76"/>
        <v>0</v>
      </c>
      <c r="CI38" s="31">
        <f t="shared" si="77"/>
        <v>0</v>
      </c>
    </row>
    <row r="39" spans="1:87" x14ac:dyDescent="0.35">
      <c r="A39">
        <v>33</v>
      </c>
      <c r="B39">
        <f>modules!B39</f>
        <v>0</v>
      </c>
      <c r="C39">
        <f>modules!C39</f>
        <v>0</v>
      </c>
      <c r="E39" s="27">
        <f t="shared" si="6"/>
        <v>0</v>
      </c>
      <c r="F39" s="27">
        <f t="shared" si="7"/>
        <v>0</v>
      </c>
      <c r="G39" s="27">
        <f t="shared" si="8"/>
        <v>0</v>
      </c>
      <c r="H39" s="27">
        <f t="shared" si="9"/>
        <v>0</v>
      </c>
      <c r="I39" s="27">
        <f t="shared" si="10"/>
        <v>0</v>
      </c>
      <c r="J39" s="27">
        <f t="shared" si="11"/>
        <v>0</v>
      </c>
      <c r="L39" s="27">
        <f t="shared" si="12"/>
        <v>0</v>
      </c>
      <c r="M39" s="27">
        <f t="shared" si="13"/>
        <v>0</v>
      </c>
      <c r="N39" s="27">
        <f t="shared" si="14"/>
        <v>0</v>
      </c>
      <c r="O39" s="27">
        <f t="shared" si="15"/>
        <v>0</v>
      </c>
      <c r="P39" s="27">
        <f t="shared" si="16"/>
        <v>0</v>
      </c>
      <c r="Q39" s="27">
        <f t="shared" si="17"/>
        <v>0</v>
      </c>
      <c r="S39" s="27">
        <f t="shared" si="18"/>
        <v>0</v>
      </c>
      <c r="T39" s="27">
        <f t="shared" si="19"/>
        <v>0</v>
      </c>
      <c r="U39" s="27">
        <f t="shared" si="20"/>
        <v>0</v>
      </c>
      <c r="V39" s="27">
        <f t="shared" si="21"/>
        <v>0</v>
      </c>
      <c r="W39" s="27">
        <f t="shared" si="22"/>
        <v>0</v>
      </c>
      <c r="X39" s="27">
        <f t="shared" si="23"/>
        <v>0</v>
      </c>
      <c r="Z39" s="27">
        <f t="shared" si="24"/>
        <v>0</v>
      </c>
      <c r="AA39" s="27">
        <f t="shared" si="25"/>
        <v>0</v>
      </c>
      <c r="AB39" s="27">
        <f t="shared" si="26"/>
        <v>0</v>
      </c>
      <c r="AC39" s="27">
        <f t="shared" si="27"/>
        <v>0</v>
      </c>
      <c r="AD39" s="27">
        <f t="shared" si="28"/>
        <v>0</v>
      </c>
      <c r="AE39" s="27">
        <f t="shared" si="29"/>
        <v>0</v>
      </c>
      <c r="AG39" s="27">
        <f t="shared" si="30"/>
        <v>0</v>
      </c>
      <c r="AH39" s="27">
        <f t="shared" si="31"/>
        <v>0</v>
      </c>
      <c r="AI39" s="27">
        <f t="shared" si="32"/>
        <v>0</v>
      </c>
      <c r="AJ39" s="27">
        <f t="shared" si="33"/>
        <v>0</v>
      </c>
      <c r="AK39" s="27">
        <f t="shared" si="34"/>
        <v>0</v>
      </c>
      <c r="AL39" s="27">
        <f t="shared" si="35"/>
        <v>0</v>
      </c>
      <c r="AN39" s="27">
        <f t="shared" si="36"/>
        <v>0</v>
      </c>
      <c r="AO39" s="27">
        <f t="shared" si="37"/>
        <v>0</v>
      </c>
      <c r="AP39" s="27">
        <f t="shared" si="38"/>
        <v>0</v>
      </c>
      <c r="AQ39" s="27">
        <f t="shared" si="39"/>
        <v>0</v>
      </c>
      <c r="AR39" s="27">
        <f t="shared" si="40"/>
        <v>0</v>
      </c>
      <c r="AS39" s="27">
        <f t="shared" si="41"/>
        <v>0</v>
      </c>
      <c r="AT39" s="31"/>
      <c r="AU39" s="31">
        <f t="shared" si="42"/>
        <v>0</v>
      </c>
      <c r="AV39" s="31">
        <f t="shared" si="43"/>
        <v>0</v>
      </c>
      <c r="AW39" s="31">
        <f t="shared" si="44"/>
        <v>0</v>
      </c>
      <c r="AX39" s="31">
        <f t="shared" si="45"/>
        <v>0</v>
      </c>
      <c r="AY39" s="31">
        <f t="shared" si="46"/>
        <v>0</v>
      </c>
      <c r="AZ39" s="31">
        <f t="shared" si="47"/>
        <v>0</v>
      </c>
      <c r="BA39" s="31"/>
      <c r="BB39" s="31">
        <f t="shared" si="48"/>
        <v>0</v>
      </c>
      <c r="BC39" s="31">
        <f t="shared" si="49"/>
        <v>0</v>
      </c>
      <c r="BD39" s="31">
        <f t="shared" si="50"/>
        <v>0</v>
      </c>
      <c r="BE39" s="31">
        <f t="shared" si="51"/>
        <v>0</v>
      </c>
      <c r="BF39" s="31">
        <f t="shared" si="52"/>
        <v>0</v>
      </c>
      <c r="BG39" s="31">
        <f t="shared" si="53"/>
        <v>0</v>
      </c>
      <c r="BH39" s="31"/>
      <c r="BI39" s="31">
        <f t="shared" si="54"/>
        <v>0</v>
      </c>
      <c r="BJ39" s="31">
        <f t="shared" si="55"/>
        <v>0</v>
      </c>
      <c r="BK39" s="31">
        <f t="shared" si="56"/>
        <v>0</v>
      </c>
      <c r="BL39" s="31">
        <f t="shared" si="57"/>
        <v>0</v>
      </c>
      <c r="BM39" s="31">
        <f t="shared" si="58"/>
        <v>0</v>
      </c>
      <c r="BN39" s="31">
        <f t="shared" si="59"/>
        <v>0</v>
      </c>
      <c r="BO39" s="31"/>
      <c r="BP39" s="31">
        <f t="shared" si="60"/>
        <v>0</v>
      </c>
      <c r="BQ39" s="31">
        <f t="shared" si="61"/>
        <v>0</v>
      </c>
      <c r="BR39" s="31">
        <f t="shared" si="62"/>
        <v>0</v>
      </c>
      <c r="BS39" s="31">
        <f t="shared" si="63"/>
        <v>0</v>
      </c>
      <c r="BT39" s="31">
        <f t="shared" si="64"/>
        <v>0</v>
      </c>
      <c r="BU39" s="31">
        <f t="shared" si="65"/>
        <v>0</v>
      </c>
      <c r="BV39" s="31"/>
      <c r="BW39" s="31">
        <f t="shared" si="66"/>
        <v>0</v>
      </c>
      <c r="BX39" s="31">
        <f t="shared" si="67"/>
        <v>0</v>
      </c>
      <c r="BY39" s="31">
        <f t="shared" si="68"/>
        <v>0</v>
      </c>
      <c r="BZ39" s="31">
        <f t="shared" si="69"/>
        <v>0</v>
      </c>
      <c r="CA39" s="31">
        <f t="shared" si="70"/>
        <v>0</v>
      </c>
      <c r="CB39" s="31">
        <f t="shared" si="71"/>
        <v>0</v>
      </c>
      <c r="CC39" s="31"/>
      <c r="CD39" s="31">
        <f t="shared" si="72"/>
        <v>0</v>
      </c>
      <c r="CE39" s="31">
        <f t="shared" si="73"/>
        <v>0</v>
      </c>
      <c r="CF39" s="31">
        <f t="shared" si="74"/>
        <v>0</v>
      </c>
      <c r="CG39" s="31">
        <f t="shared" si="75"/>
        <v>0</v>
      </c>
      <c r="CH39" s="31">
        <f t="shared" si="76"/>
        <v>0</v>
      </c>
      <c r="CI39" s="31">
        <f t="shared" si="77"/>
        <v>0</v>
      </c>
    </row>
    <row r="40" spans="1:87" x14ac:dyDescent="0.35">
      <c r="A40">
        <v>34</v>
      </c>
      <c r="B40">
        <f>modules!B40</f>
        <v>0</v>
      </c>
      <c r="C40">
        <f>modules!C40</f>
        <v>0</v>
      </c>
      <c r="E40" s="27">
        <f t="shared" ref="E40:E67" si="78">IFERROR(IF($C$1="Yes",HLOOKUP(D$4,CHRS,$A40,FALSE),IF($C40&lt;=E$5,HLOOKUP(D$4,CHRS,$A40,FALSE),0)),0)</f>
        <v>0</v>
      </c>
      <c r="F40" s="27">
        <f t="shared" ref="F40:F67" si="79">IFERROR(IF($C$1="Yes",HLOOKUP(D$4,CHRS,$A40,FALSE),IF($C40&lt;=F$5,HLOOKUP(D$4,CHRS,$A40,FALSE),0)),0)</f>
        <v>0</v>
      </c>
      <c r="G40" s="27">
        <f t="shared" ref="G40:G67" si="80">IFERROR(IF($C$1="Yes",HLOOKUP(D$4,CHRS,$A40,FALSE),IF($C40&lt;=G$5,HLOOKUP(D$4,CHRS,$A40,FALSE),0)),0)</f>
        <v>0</v>
      </c>
      <c r="H40" s="27">
        <f t="shared" ref="H40:H67" si="81">IFERROR(IF($C$1="Yes",HLOOKUP(D$4,CHRS,$A40,FALSE),IF($C40&lt;=H$5,HLOOKUP(D$4,CHRS,$A40,FALSE),0)),0)</f>
        <v>0</v>
      </c>
      <c r="I40" s="27">
        <f t="shared" ref="I40:I67" si="82">IFERROR(IF($C$1="Yes",HLOOKUP(D$4,CHRS,$A40,FALSE),IF($C40&lt;=I$5,HLOOKUP(D$4,CHRS,$A40,FALSE),0)),0)</f>
        <v>0</v>
      </c>
      <c r="J40" s="27">
        <f t="shared" ref="J40:J67" si="83">IFERROR(IF($C$1="Yes",HLOOKUP(D$4,CHRS,$A40,FALSE),IF($C40&lt;=J$5,HLOOKUP(D$4,CHRS,$A40,FALSE),0)),0)</f>
        <v>0</v>
      </c>
      <c r="L40" s="27">
        <f t="shared" ref="L40:L67" si="84">IFERROR(IF($C$1="Yes",HLOOKUP(K$4,CHRS,$A40,FALSE),IF($C40&lt;=L$5,HLOOKUP(K$4,CHRS,$A40,FALSE),0)),0)</f>
        <v>0</v>
      </c>
      <c r="M40" s="27">
        <f t="shared" ref="M40:M67" si="85">IFERROR(IF($C$1="Yes",HLOOKUP(K$4,CHRS,$A40,FALSE),IF($C40&lt;=M$5,HLOOKUP(K$4,CHRS,$A40,FALSE),0)),0)</f>
        <v>0</v>
      </c>
      <c r="N40" s="27">
        <f t="shared" ref="N40:N67" si="86">IFERROR(IF($C$1="Yes",HLOOKUP(K$4,CHRS,$A40,FALSE),IF($C40&lt;=N$5,HLOOKUP(K$4,CHRS,$A40,FALSE),0)),0)</f>
        <v>0</v>
      </c>
      <c r="O40" s="27">
        <f t="shared" ref="O40:O67" si="87">IFERROR(IF($C$1="Yes",HLOOKUP(K$4,CHRS,$A40,FALSE),IF($C40&lt;=O$5,HLOOKUP(K$4,CHRS,$A40,FALSE),0)),0)</f>
        <v>0</v>
      </c>
      <c r="P40" s="27">
        <f t="shared" ref="P40:P67" si="88">IFERROR(IF($C$1="Yes",HLOOKUP(K$4,CHRS,$A40,FALSE),IF($C40&lt;=P$5,HLOOKUP(K$4,CHRS,$A40,FALSE),0)),0)</f>
        <v>0</v>
      </c>
      <c r="Q40" s="27">
        <f t="shared" ref="Q40:Q67" si="89">IFERROR(IF($C$1="Yes",HLOOKUP(K$4,CHRS,$A40,FALSE),IF($C40&lt;=Q$5,HLOOKUP(K$4,CHRS,$A40,FALSE),0)),0)</f>
        <v>0</v>
      </c>
      <c r="S40" s="27">
        <f t="shared" ref="S40:S67" si="90">IFERROR(IF($C$1="Yes",HLOOKUP(R$4,CHRS,$A40,FALSE),IF($C40&lt;=S$5,HLOOKUP(R$4,CHRS,$A40,FALSE),0)),0)</f>
        <v>0</v>
      </c>
      <c r="T40" s="27">
        <f t="shared" ref="T40:T67" si="91">IFERROR(IF($C$1="Yes",HLOOKUP(R$4,CHRS,$A40,FALSE),IF($C40&lt;=T$5,HLOOKUP(R$4,CHRS,$A40,FALSE),0)),0)</f>
        <v>0</v>
      </c>
      <c r="U40" s="27">
        <f t="shared" ref="U40:U67" si="92">IFERROR(IF($C$1="Yes",HLOOKUP(R$4,CHRS,$A40,FALSE),IF($C40&lt;=U$5,HLOOKUP(R$4,CHRS,$A40,FALSE),0)),0)</f>
        <v>0</v>
      </c>
      <c r="V40" s="27">
        <f t="shared" ref="V40:V67" si="93">IFERROR(IF($C$1="Yes",HLOOKUP(R$4,CHRS,$A40,FALSE),IF($C40&lt;=V$5,HLOOKUP(R$4,CHRS,$A40,FALSE),0)),0)</f>
        <v>0</v>
      </c>
      <c r="W40" s="27">
        <f t="shared" ref="W40:W67" si="94">IFERROR(IF($C$1="Yes",HLOOKUP(R$4,CHRS,$A40,FALSE),IF($C40&lt;=W$5,HLOOKUP(R$4,CHRS,$A40,FALSE),0)),0)</f>
        <v>0</v>
      </c>
      <c r="X40" s="27">
        <f t="shared" ref="X40:X67" si="95">IFERROR(IF($C$1="Yes",HLOOKUP(R$4,CHRS,$A40,FALSE),IF($C40&lt;=X$5,HLOOKUP(R$4,CHRS,$A40,FALSE),0)),0)</f>
        <v>0</v>
      </c>
      <c r="Z40" s="27">
        <f t="shared" ref="Z40:Z67" si="96">IFERROR(IF($C$1="Yes",HLOOKUP(Y$4,CHRS,$A40,FALSE),IF($C40&lt;=Z$5,HLOOKUP(Y$4,CHRS,$A40,FALSE),0)),0)</f>
        <v>0</v>
      </c>
      <c r="AA40" s="27">
        <f t="shared" ref="AA40:AA67" si="97">IFERROR(IF($C$1="Yes",HLOOKUP(Y$4,CHRS,$A40,FALSE),IF($C40&lt;=AA$5,HLOOKUP(Y$4,CHRS,$A40,FALSE),0)),0)</f>
        <v>0</v>
      </c>
      <c r="AB40" s="27">
        <f t="shared" ref="AB40:AB67" si="98">IFERROR(IF($C$1="Yes",HLOOKUP(Y$4,CHRS,$A40,FALSE),IF($C40&lt;=AB$5,HLOOKUP(Y$4,CHRS,$A40,FALSE),0)),0)</f>
        <v>0</v>
      </c>
      <c r="AC40" s="27">
        <f t="shared" ref="AC40:AC67" si="99">IFERROR(IF($C$1="Yes",HLOOKUP(Y$4,CHRS,$A40,FALSE),IF($C40&lt;=AC$5,HLOOKUP(Y$4,CHRS,$A40,FALSE),0)),0)</f>
        <v>0</v>
      </c>
      <c r="AD40" s="27">
        <f t="shared" ref="AD40:AD67" si="100">IFERROR(IF($C$1="Yes",HLOOKUP(Y$4,CHRS,$A40,FALSE),IF($C40&lt;=AD$5,HLOOKUP(Y$4,CHRS,$A40,FALSE),0)),0)</f>
        <v>0</v>
      </c>
      <c r="AE40" s="27">
        <f t="shared" ref="AE40:AE67" si="101">IFERROR(IF($C$1="Yes",HLOOKUP(Y$4,CHRS,$A40,FALSE),IF($C40&lt;=AE$5,HLOOKUP(Y$4,CHRS,$A40,FALSE),0)),0)</f>
        <v>0</v>
      </c>
      <c r="AG40" s="27">
        <f t="shared" ref="AG40:AG67" si="102">IFERROR(IF($C$1="Yes",HLOOKUP(AF$4,CHRS,$A40,FALSE),IF($C40&lt;=AG$5,HLOOKUP(AF$4,CHRS,$A40,FALSE),0)),0)</f>
        <v>0</v>
      </c>
      <c r="AH40" s="27">
        <f t="shared" ref="AH40:AH67" si="103">IFERROR(IF($C$1="Yes",HLOOKUP(AF$4,CHRS,$A40,FALSE),IF($C40&lt;=AH$5,HLOOKUP(AF$4,CHRS,$A40,FALSE),0)),0)</f>
        <v>0</v>
      </c>
      <c r="AI40" s="27">
        <f t="shared" ref="AI40:AI67" si="104">IFERROR(IF($C$1="Yes",HLOOKUP(AF$4,CHRS,$A40,FALSE),IF($C40&lt;=AI$5,HLOOKUP(AF$4,CHRS,$A40,FALSE),0)),0)</f>
        <v>0</v>
      </c>
      <c r="AJ40" s="27">
        <f t="shared" ref="AJ40:AJ67" si="105">IFERROR(IF($C$1="Yes",HLOOKUP(AF$4,CHRS,$A40,FALSE),IF($C40&lt;=AJ$5,HLOOKUP(AF$4,CHRS,$A40,FALSE),0)),0)</f>
        <v>0</v>
      </c>
      <c r="AK40" s="27">
        <f t="shared" ref="AK40:AK67" si="106">IFERROR(IF($C$1="Yes",HLOOKUP(AF$4,CHRS,$A40,FALSE),IF($C40&lt;=AK$5,HLOOKUP(AF$4,CHRS,$A40,FALSE),0)),0)</f>
        <v>0</v>
      </c>
      <c r="AL40" s="27">
        <f t="shared" ref="AL40:AL67" si="107">IFERROR(IF($C$1="Yes",HLOOKUP(AF$4,CHRS,$A40,FALSE),IF($C40&lt;=AL$5,HLOOKUP(AF$4,CHRS,$A40,FALSE),0)),0)</f>
        <v>0</v>
      </c>
      <c r="AN40" s="27">
        <f t="shared" ref="AN40:AN67" si="108">IFERROR(IF($C$1="Yes",HLOOKUP(AM$4,CHRS,$A40,FALSE),IF($C40&lt;=AN$5,HLOOKUP(AM$4,CHRS,$A40,FALSE),0)),0)</f>
        <v>0</v>
      </c>
      <c r="AO40" s="27">
        <f t="shared" ref="AO40:AO67" si="109">IFERROR(IF($C$1="Yes",HLOOKUP(AM$4,CHRS,$A40,FALSE),IF($C40&lt;=AO$5,HLOOKUP(AM$4,CHRS,$A40,FALSE),0)),0)</f>
        <v>0</v>
      </c>
      <c r="AP40" s="27">
        <f t="shared" ref="AP40:AP67" si="110">IFERROR(IF($C$1="Yes",HLOOKUP(AM$4,CHRS,$A40,FALSE),IF($C40&lt;=AP$5,HLOOKUP(AM$4,CHRS,$A40,FALSE),0)),0)</f>
        <v>0</v>
      </c>
      <c r="AQ40" s="27">
        <f t="shared" ref="AQ40:AQ67" si="111">IFERROR(IF($C$1="Yes",HLOOKUP(AM$4,CHRS,$A40,FALSE),IF($C40&lt;=AQ$5,HLOOKUP(AM$4,CHRS,$A40,FALSE),0)),0)</f>
        <v>0</v>
      </c>
      <c r="AR40" s="27">
        <f t="shared" ref="AR40:AR67" si="112">IFERROR(IF($C$1="Yes",HLOOKUP(AM$4,CHRS,$A40,FALSE),IF($C40&lt;=AR$5,HLOOKUP(AM$4,CHRS,$A40,FALSE),0)),0)</f>
        <v>0</v>
      </c>
      <c r="AS40" s="27">
        <f t="shared" ref="AS40:AS67" si="113">IFERROR(IF($C$1="Yes",HLOOKUP(AM$4,CHRS,$A40,FALSE),IF($C40&lt;=AS$5,HLOOKUP(AM$4,CHRS,$A40,FALSE),0)),0)</f>
        <v>0</v>
      </c>
      <c r="AT40" s="31"/>
      <c r="AU40" s="31">
        <f t="shared" ref="AU40:AU67" si="114">IFERROR(IF($C$1="Yes",HLOOKUP(AT$4,CCOST,$A40,FALSE),IF($C40&lt;=AU$5,HLOOKUP(AT$4,CCOST,$A40,FALSE),0)),0)</f>
        <v>0</v>
      </c>
      <c r="AV40" s="31">
        <f t="shared" ref="AV40:AV67" si="115">IFERROR(IF($C$1="Yes",HLOOKUP(AT$4,CCOST,$A40,FALSE),IF($C40&lt;=AV$5,HLOOKUP(AT$4,CCOST,$A40,FALSE),0)),0)</f>
        <v>0</v>
      </c>
      <c r="AW40" s="31">
        <f t="shared" ref="AW40:AW67" si="116">IFERROR(IF($C$1="Yes",HLOOKUP(AT$4,CCOST,$A40,FALSE),IF($C40&lt;=AW$5,HLOOKUP(AT$4,CCOST,$A40,FALSE),0)),0)</f>
        <v>0</v>
      </c>
      <c r="AX40" s="31">
        <f t="shared" ref="AX40:AX67" si="117">IFERROR(IF($C$1="Yes",HLOOKUP(AT$4,CCOST,$A40,FALSE),IF($C40&lt;=AX$5,HLOOKUP(AT$4,CCOST,$A40,FALSE),0)),0)</f>
        <v>0</v>
      </c>
      <c r="AY40" s="31">
        <f t="shared" ref="AY40:AY67" si="118">IFERROR(IF($C$1="Yes",HLOOKUP(AT$4,CCOST,$A40,FALSE),IF($C40&lt;=AY$5,HLOOKUP(AT$4,CCOST,$A40,FALSE),0)),0)</f>
        <v>0</v>
      </c>
      <c r="AZ40" s="31">
        <f t="shared" ref="AZ40:AZ67" si="119">IFERROR(IF($C$1="Yes",HLOOKUP(AT$4,CCOST,$A40,FALSE),IF($C40&lt;=AZ$5,HLOOKUP(AT$4,CCOST,$A40,FALSE),0)),0)</f>
        <v>0</v>
      </c>
      <c r="BA40" s="31"/>
      <c r="BB40" s="31">
        <f t="shared" ref="BB40:BB67" si="120">IFERROR(IF($C$1="Yes",HLOOKUP(BA$4,CCOST,$A40,FALSE),IF($C40&lt;=BB$5,HLOOKUP(BA$4,CCOST,$A40,FALSE),0)),0)</f>
        <v>0</v>
      </c>
      <c r="BC40" s="31">
        <f t="shared" ref="BC40:BC67" si="121">IFERROR(IF($C$1="Yes",HLOOKUP(BA$4,CCOST,$A40,FALSE),IF($C40&lt;=BC$5,HLOOKUP(BA$4,CCOST,$A40,FALSE),0)),0)</f>
        <v>0</v>
      </c>
      <c r="BD40" s="31">
        <f t="shared" ref="BD40:BD67" si="122">IFERROR(IF($C$1="Yes",HLOOKUP(BA$4,CCOST,$A40,FALSE),IF($C40&lt;=BD$5,HLOOKUP(BA$4,CCOST,$A40,FALSE),0)),0)</f>
        <v>0</v>
      </c>
      <c r="BE40" s="31">
        <f t="shared" ref="BE40:BE67" si="123">IFERROR(IF($C$1="Yes",HLOOKUP(BA$4,CCOST,$A40,FALSE),IF($C40&lt;=BE$5,HLOOKUP(BA$4,CCOST,$A40,FALSE),0)),0)</f>
        <v>0</v>
      </c>
      <c r="BF40" s="31">
        <f t="shared" ref="BF40:BF67" si="124">IFERROR(IF($C$1="Yes",HLOOKUP(BA$4,CCOST,$A40,FALSE),IF($C40&lt;=BF$5,HLOOKUP(BA$4,CCOST,$A40,FALSE),0)),0)</f>
        <v>0</v>
      </c>
      <c r="BG40" s="31">
        <f t="shared" ref="BG40:BG67" si="125">IFERROR(IF($C$1="Yes",HLOOKUP(BA$4,CCOST,$A40,FALSE),IF($C40&lt;=BG$5,HLOOKUP(BA$4,CCOST,$A40,FALSE),0)),0)</f>
        <v>0</v>
      </c>
      <c r="BH40" s="31"/>
      <c r="BI40" s="31">
        <f t="shared" ref="BI40:BI67" si="126">IFERROR(IF($C$1="Yes",HLOOKUP(BH$4,CCOST,$A40,FALSE),IF($C40&lt;=BI$5,HLOOKUP(BH$4,CCOST,$A40,FALSE),0)),0)</f>
        <v>0</v>
      </c>
      <c r="BJ40" s="31">
        <f t="shared" ref="BJ40:BJ67" si="127">IFERROR(IF($C$1="Yes",HLOOKUP(BH$4,CCOST,$A40,FALSE),IF($C40&lt;=BJ$5,HLOOKUP(BH$4,CCOST,$A40,FALSE),0)),0)</f>
        <v>0</v>
      </c>
      <c r="BK40" s="31">
        <f t="shared" ref="BK40:BK67" si="128">IFERROR(IF($C$1="Yes",HLOOKUP(BH$4,CCOST,$A40,FALSE),IF($C40&lt;=BK$5,HLOOKUP(BH$4,CCOST,$A40,FALSE),0)),0)</f>
        <v>0</v>
      </c>
      <c r="BL40" s="31">
        <f t="shared" ref="BL40:BL67" si="129">IFERROR(IF($C$1="Yes",HLOOKUP(BH$4,CCOST,$A40,FALSE),IF($C40&lt;=BL$5,HLOOKUP(BH$4,CCOST,$A40,FALSE),0)),0)</f>
        <v>0</v>
      </c>
      <c r="BM40" s="31">
        <f t="shared" ref="BM40:BM67" si="130">IFERROR(IF($C$1="Yes",HLOOKUP(BH$4,CCOST,$A40,FALSE),IF($C40&lt;=BM$5,HLOOKUP(BH$4,CCOST,$A40,FALSE),0)),0)</f>
        <v>0</v>
      </c>
      <c r="BN40" s="31">
        <f t="shared" ref="BN40:BN67" si="131">IFERROR(IF($C$1="Yes",HLOOKUP(BH$4,CCOST,$A40,FALSE),IF($C40&lt;=BN$5,HLOOKUP(BH$4,CCOST,$A40,FALSE),0)),0)</f>
        <v>0</v>
      </c>
      <c r="BO40" s="31"/>
      <c r="BP40" s="31">
        <f t="shared" ref="BP40:BP67" si="132">IFERROR(IF($C$1="Yes",HLOOKUP(BO$4,CCOST,$A40,FALSE),IF($C40&lt;=BP$5,HLOOKUP(BO$4,CCOST,$A40,FALSE),0)),0)</f>
        <v>0</v>
      </c>
      <c r="BQ40" s="31">
        <f t="shared" ref="BQ40:BQ67" si="133">IFERROR(IF($C$1="Yes",HLOOKUP(BO$4,CCOST,$A40,FALSE),IF($C40&lt;=BQ$5,HLOOKUP(BO$4,CCOST,$A40,FALSE),0)),0)</f>
        <v>0</v>
      </c>
      <c r="BR40" s="31">
        <f t="shared" ref="BR40:BR67" si="134">IFERROR(IF($C$1="Yes",HLOOKUP(BO$4,CCOST,$A40,FALSE),IF($C40&lt;=BR$5,HLOOKUP(BO$4,CCOST,$A40,FALSE),0)),0)</f>
        <v>0</v>
      </c>
      <c r="BS40" s="31">
        <f t="shared" ref="BS40:BS67" si="135">IFERROR(IF($C$1="Yes",HLOOKUP(BO$4,CCOST,$A40,FALSE),IF($C40&lt;=BS$5,HLOOKUP(BO$4,CCOST,$A40,FALSE),0)),0)</f>
        <v>0</v>
      </c>
      <c r="BT40" s="31">
        <f t="shared" ref="BT40:BT67" si="136">IFERROR(IF($C$1="Yes",HLOOKUP(BO$4,CCOST,$A40,FALSE),IF($C40&lt;=BT$5,HLOOKUP(BO$4,CCOST,$A40,FALSE),0)),0)</f>
        <v>0</v>
      </c>
      <c r="BU40" s="31">
        <f t="shared" ref="BU40:BU67" si="137">IFERROR(IF($C$1="Yes",HLOOKUP(BO$4,CCOST,$A40,FALSE),IF($C40&lt;=BU$5,HLOOKUP(BO$4,CCOST,$A40,FALSE),0)),0)</f>
        <v>0</v>
      </c>
      <c r="BV40" s="31"/>
      <c r="BW40" s="31">
        <f t="shared" ref="BW40:BW67" si="138">IFERROR(IF($C$1="Yes",HLOOKUP(BV$4,CCOST,$A40,FALSE),IF($C40&lt;=BW$5,HLOOKUP(BV$4,CCOST,$A40,FALSE),0)),0)</f>
        <v>0</v>
      </c>
      <c r="BX40" s="31">
        <f t="shared" ref="BX40:BX67" si="139">IFERROR(IF($C$1="Yes",HLOOKUP(BV$4,CCOST,$A40,FALSE),IF($C40&lt;=BX$5,HLOOKUP(BV$4,CCOST,$A40,FALSE),0)),0)</f>
        <v>0</v>
      </c>
      <c r="BY40" s="31">
        <f t="shared" ref="BY40:BY67" si="140">IFERROR(IF($C$1="Yes",HLOOKUP(BV$4,CCOST,$A40,FALSE),IF($C40&lt;=BY$5,HLOOKUP(BV$4,CCOST,$A40,FALSE),0)),0)</f>
        <v>0</v>
      </c>
      <c r="BZ40" s="31">
        <f t="shared" ref="BZ40:BZ67" si="141">IFERROR(IF($C$1="Yes",HLOOKUP(BV$4,CCOST,$A40,FALSE),IF($C40&lt;=BZ$5,HLOOKUP(BV$4,CCOST,$A40,FALSE),0)),0)</f>
        <v>0</v>
      </c>
      <c r="CA40" s="31">
        <f t="shared" ref="CA40:CA67" si="142">IFERROR(IF($C$1="Yes",HLOOKUP(BV$4,CCOST,$A40,FALSE),IF($C40&lt;=CA$5,HLOOKUP(BV$4,CCOST,$A40,FALSE),0)),0)</f>
        <v>0</v>
      </c>
      <c r="CB40" s="31">
        <f t="shared" ref="CB40:CB67" si="143">IFERROR(IF($C$1="Yes",HLOOKUP(BV$4,CCOST,$A40,FALSE),IF($C40&lt;=CB$5,HLOOKUP(BV$4,CCOST,$A40,FALSE),0)),0)</f>
        <v>0</v>
      </c>
      <c r="CC40" s="31"/>
      <c r="CD40" s="31">
        <f t="shared" ref="CD40:CD67" si="144">IFERROR(IF($C$1="Yes",HLOOKUP(CC$4,CCOST,$A40,FALSE),IF($C40&lt;=CD$5,HLOOKUP(CC$4,CCOST,$A40,FALSE),0)),0)</f>
        <v>0</v>
      </c>
      <c r="CE40" s="31">
        <f t="shared" ref="CE40:CE67" si="145">IFERROR(IF($C$1="Yes",HLOOKUP(CC$4,CCOST,$A40,FALSE),IF($C40&lt;=CE$5,HLOOKUP(CC$4,CCOST,$A40,FALSE),0)),0)</f>
        <v>0</v>
      </c>
      <c r="CF40" s="31">
        <f t="shared" ref="CF40:CF67" si="146">IFERROR(IF($C$1="Yes",HLOOKUP(CC$4,CCOST,$A40,FALSE),IF($C40&lt;=CF$5,HLOOKUP(CC$4,CCOST,$A40,FALSE),0)),0)</f>
        <v>0</v>
      </c>
      <c r="CG40" s="31">
        <f t="shared" ref="CG40:CG67" si="147">IFERROR(IF($C$1="Yes",HLOOKUP(CC$4,CCOST,$A40,FALSE),IF($C40&lt;=CG$5,HLOOKUP(CC$4,CCOST,$A40,FALSE),0)),0)</f>
        <v>0</v>
      </c>
      <c r="CH40" s="31">
        <f t="shared" ref="CH40:CH67" si="148">IFERROR(IF($C$1="Yes",HLOOKUP(CC$4,CCOST,$A40,FALSE),IF($C40&lt;=CH$5,HLOOKUP(CC$4,CCOST,$A40,FALSE),0)),0)</f>
        <v>0</v>
      </c>
      <c r="CI40" s="31">
        <f t="shared" ref="CI40:CI67" si="149">IFERROR(IF($C$1="Yes",HLOOKUP(CC$4,CCOST,$A40,FALSE),IF($C40&lt;=CI$5,HLOOKUP(CC$4,CCOST,$A40,FALSE),0)),0)</f>
        <v>0</v>
      </c>
    </row>
    <row r="41" spans="1:87" x14ac:dyDescent="0.35">
      <c r="A41">
        <v>35</v>
      </c>
      <c r="B41">
        <f>modules!B41</f>
        <v>0</v>
      </c>
      <c r="C41">
        <f>modules!C41</f>
        <v>0</v>
      </c>
      <c r="E41" s="27">
        <f t="shared" si="78"/>
        <v>0</v>
      </c>
      <c r="F41" s="27">
        <f t="shared" si="79"/>
        <v>0</v>
      </c>
      <c r="G41" s="27">
        <f t="shared" si="80"/>
        <v>0</v>
      </c>
      <c r="H41" s="27">
        <f t="shared" si="81"/>
        <v>0</v>
      </c>
      <c r="I41" s="27">
        <f t="shared" si="82"/>
        <v>0</v>
      </c>
      <c r="J41" s="27">
        <f t="shared" si="83"/>
        <v>0</v>
      </c>
      <c r="L41" s="27">
        <f t="shared" si="84"/>
        <v>0</v>
      </c>
      <c r="M41" s="27">
        <f t="shared" si="85"/>
        <v>0</v>
      </c>
      <c r="N41" s="27">
        <f t="shared" si="86"/>
        <v>0</v>
      </c>
      <c r="O41" s="27">
        <f t="shared" si="87"/>
        <v>0</v>
      </c>
      <c r="P41" s="27">
        <f t="shared" si="88"/>
        <v>0</v>
      </c>
      <c r="Q41" s="27">
        <f t="shared" si="89"/>
        <v>0</v>
      </c>
      <c r="S41" s="27">
        <f t="shared" si="90"/>
        <v>0</v>
      </c>
      <c r="T41" s="27">
        <f t="shared" si="91"/>
        <v>0</v>
      </c>
      <c r="U41" s="27">
        <f t="shared" si="92"/>
        <v>0</v>
      </c>
      <c r="V41" s="27">
        <f t="shared" si="93"/>
        <v>0</v>
      </c>
      <c r="W41" s="27">
        <f t="shared" si="94"/>
        <v>0</v>
      </c>
      <c r="X41" s="27">
        <f t="shared" si="95"/>
        <v>0</v>
      </c>
      <c r="Z41" s="27">
        <f t="shared" si="96"/>
        <v>0</v>
      </c>
      <c r="AA41" s="27">
        <f t="shared" si="97"/>
        <v>0</v>
      </c>
      <c r="AB41" s="27">
        <f t="shared" si="98"/>
        <v>0</v>
      </c>
      <c r="AC41" s="27">
        <f t="shared" si="99"/>
        <v>0</v>
      </c>
      <c r="AD41" s="27">
        <f t="shared" si="100"/>
        <v>0</v>
      </c>
      <c r="AE41" s="27">
        <f t="shared" si="101"/>
        <v>0</v>
      </c>
      <c r="AG41" s="27">
        <f t="shared" si="102"/>
        <v>0</v>
      </c>
      <c r="AH41" s="27">
        <f t="shared" si="103"/>
        <v>0</v>
      </c>
      <c r="AI41" s="27">
        <f t="shared" si="104"/>
        <v>0</v>
      </c>
      <c r="AJ41" s="27">
        <f t="shared" si="105"/>
        <v>0</v>
      </c>
      <c r="AK41" s="27">
        <f t="shared" si="106"/>
        <v>0</v>
      </c>
      <c r="AL41" s="27">
        <f t="shared" si="107"/>
        <v>0</v>
      </c>
      <c r="AN41" s="27">
        <f t="shared" si="108"/>
        <v>0</v>
      </c>
      <c r="AO41" s="27">
        <f t="shared" si="109"/>
        <v>0</v>
      </c>
      <c r="AP41" s="27">
        <f t="shared" si="110"/>
        <v>0</v>
      </c>
      <c r="AQ41" s="27">
        <f t="shared" si="111"/>
        <v>0</v>
      </c>
      <c r="AR41" s="27">
        <f t="shared" si="112"/>
        <v>0</v>
      </c>
      <c r="AS41" s="27">
        <f t="shared" si="113"/>
        <v>0</v>
      </c>
      <c r="AT41" s="31"/>
      <c r="AU41" s="31">
        <f t="shared" si="114"/>
        <v>0</v>
      </c>
      <c r="AV41" s="31">
        <f t="shared" si="115"/>
        <v>0</v>
      </c>
      <c r="AW41" s="31">
        <f t="shared" si="116"/>
        <v>0</v>
      </c>
      <c r="AX41" s="31">
        <f t="shared" si="117"/>
        <v>0</v>
      </c>
      <c r="AY41" s="31">
        <f t="shared" si="118"/>
        <v>0</v>
      </c>
      <c r="AZ41" s="31">
        <f t="shared" si="119"/>
        <v>0</v>
      </c>
      <c r="BA41" s="31"/>
      <c r="BB41" s="31">
        <f t="shared" si="120"/>
        <v>0</v>
      </c>
      <c r="BC41" s="31">
        <f t="shared" si="121"/>
        <v>0</v>
      </c>
      <c r="BD41" s="31">
        <f t="shared" si="122"/>
        <v>0</v>
      </c>
      <c r="BE41" s="31">
        <f t="shared" si="123"/>
        <v>0</v>
      </c>
      <c r="BF41" s="31">
        <f t="shared" si="124"/>
        <v>0</v>
      </c>
      <c r="BG41" s="31">
        <f t="shared" si="125"/>
        <v>0</v>
      </c>
      <c r="BH41" s="31"/>
      <c r="BI41" s="31">
        <f t="shared" si="126"/>
        <v>0</v>
      </c>
      <c r="BJ41" s="31">
        <f t="shared" si="127"/>
        <v>0</v>
      </c>
      <c r="BK41" s="31">
        <f t="shared" si="128"/>
        <v>0</v>
      </c>
      <c r="BL41" s="31">
        <f t="shared" si="129"/>
        <v>0</v>
      </c>
      <c r="BM41" s="31">
        <f t="shared" si="130"/>
        <v>0</v>
      </c>
      <c r="BN41" s="31">
        <f t="shared" si="131"/>
        <v>0</v>
      </c>
      <c r="BO41" s="31"/>
      <c r="BP41" s="31">
        <f t="shared" si="132"/>
        <v>0</v>
      </c>
      <c r="BQ41" s="31">
        <f t="shared" si="133"/>
        <v>0</v>
      </c>
      <c r="BR41" s="31">
        <f t="shared" si="134"/>
        <v>0</v>
      </c>
      <c r="BS41" s="31">
        <f t="shared" si="135"/>
        <v>0</v>
      </c>
      <c r="BT41" s="31">
        <f t="shared" si="136"/>
        <v>0</v>
      </c>
      <c r="BU41" s="31">
        <f t="shared" si="137"/>
        <v>0</v>
      </c>
      <c r="BV41" s="31"/>
      <c r="BW41" s="31">
        <f t="shared" si="138"/>
        <v>0</v>
      </c>
      <c r="BX41" s="31">
        <f t="shared" si="139"/>
        <v>0</v>
      </c>
      <c r="BY41" s="31">
        <f t="shared" si="140"/>
        <v>0</v>
      </c>
      <c r="BZ41" s="31">
        <f t="shared" si="141"/>
        <v>0</v>
      </c>
      <c r="CA41" s="31">
        <f t="shared" si="142"/>
        <v>0</v>
      </c>
      <c r="CB41" s="31">
        <f t="shared" si="143"/>
        <v>0</v>
      </c>
      <c r="CC41" s="31"/>
      <c r="CD41" s="31">
        <f t="shared" si="144"/>
        <v>0</v>
      </c>
      <c r="CE41" s="31">
        <f t="shared" si="145"/>
        <v>0</v>
      </c>
      <c r="CF41" s="31">
        <f t="shared" si="146"/>
        <v>0</v>
      </c>
      <c r="CG41" s="31">
        <f t="shared" si="147"/>
        <v>0</v>
      </c>
      <c r="CH41" s="31">
        <f t="shared" si="148"/>
        <v>0</v>
      </c>
      <c r="CI41" s="31">
        <f t="shared" si="149"/>
        <v>0</v>
      </c>
    </row>
    <row r="42" spans="1:87" x14ac:dyDescent="0.35">
      <c r="A42">
        <v>36</v>
      </c>
      <c r="B42">
        <f>modules!B42</f>
        <v>0</v>
      </c>
      <c r="C42">
        <f>modules!C42</f>
        <v>0</v>
      </c>
      <c r="E42" s="27">
        <f t="shared" si="78"/>
        <v>0</v>
      </c>
      <c r="F42" s="27">
        <f t="shared" si="79"/>
        <v>0</v>
      </c>
      <c r="G42" s="27">
        <f t="shared" si="80"/>
        <v>0</v>
      </c>
      <c r="H42" s="27">
        <f t="shared" si="81"/>
        <v>0</v>
      </c>
      <c r="I42" s="27">
        <f t="shared" si="82"/>
        <v>0</v>
      </c>
      <c r="J42" s="27">
        <f t="shared" si="83"/>
        <v>0</v>
      </c>
      <c r="L42" s="27">
        <f t="shared" si="84"/>
        <v>0</v>
      </c>
      <c r="M42" s="27">
        <f t="shared" si="85"/>
        <v>0</v>
      </c>
      <c r="N42" s="27">
        <f t="shared" si="86"/>
        <v>0</v>
      </c>
      <c r="O42" s="27">
        <f t="shared" si="87"/>
        <v>0</v>
      </c>
      <c r="P42" s="27">
        <f t="shared" si="88"/>
        <v>0</v>
      </c>
      <c r="Q42" s="27">
        <f t="shared" si="89"/>
        <v>0</v>
      </c>
      <c r="S42" s="27">
        <f t="shared" si="90"/>
        <v>0</v>
      </c>
      <c r="T42" s="27">
        <f t="shared" si="91"/>
        <v>0</v>
      </c>
      <c r="U42" s="27">
        <f t="shared" si="92"/>
        <v>0</v>
      </c>
      <c r="V42" s="27">
        <f t="shared" si="93"/>
        <v>0</v>
      </c>
      <c r="W42" s="27">
        <f t="shared" si="94"/>
        <v>0</v>
      </c>
      <c r="X42" s="27">
        <f t="shared" si="95"/>
        <v>0</v>
      </c>
      <c r="Z42" s="27">
        <f t="shared" si="96"/>
        <v>0</v>
      </c>
      <c r="AA42" s="27">
        <f t="shared" si="97"/>
        <v>0</v>
      </c>
      <c r="AB42" s="27">
        <f t="shared" si="98"/>
        <v>0</v>
      </c>
      <c r="AC42" s="27">
        <f t="shared" si="99"/>
        <v>0</v>
      </c>
      <c r="AD42" s="27">
        <f t="shared" si="100"/>
        <v>0</v>
      </c>
      <c r="AE42" s="27">
        <f t="shared" si="101"/>
        <v>0</v>
      </c>
      <c r="AG42" s="27">
        <f t="shared" si="102"/>
        <v>0</v>
      </c>
      <c r="AH42" s="27">
        <f t="shared" si="103"/>
        <v>0</v>
      </c>
      <c r="AI42" s="27">
        <f t="shared" si="104"/>
        <v>0</v>
      </c>
      <c r="AJ42" s="27">
        <f t="shared" si="105"/>
        <v>0</v>
      </c>
      <c r="AK42" s="27">
        <f t="shared" si="106"/>
        <v>0</v>
      </c>
      <c r="AL42" s="27">
        <f t="shared" si="107"/>
        <v>0</v>
      </c>
      <c r="AN42" s="27">
        <f t="shared" si="108"/>
        <v>0</v>
      </c>
      <c r="AO42" s="27">
        <f t="shared" si="109"/>
        <v>0</v>
      </c>
      <c r="AP42" s="27">
        <f t="shared" si="110"/>
        <v>0</v>
      </c>
      <c r="AQ42" s="27">
        <f t="shared" si="111"/>
        <v>0</v>
      </c>
      <c r="AR42" s="27">
        <f t="shared" si="112"/>
        <v>0</v>
      </c>
      <c r="AS42" s="27">
        <f t="shared" si="113"/>
        <v>0</v>
      </c>
      <c r="AT42" s="31"/>
      <c r="AU42" s="31">
        <f t="shared" si="114"/>
        <v>0</v>
      </c>
      <c r="AV42" s="31">
        <f t="shared" si="115"/>
        <v>0</v>
      </c>
      <c r="AW42" s="31">
        <f t="shared" si="116"/>
        <v>0</v>
      </c>
      <c r="AX42" s="31">
        <f t="shared" si="117"/>
        <v>0</v>
      </c>
      <c r="AY42" s="31">
        <f t="shared" si="118"/>
        <v>0</v>
      </c>
      <c r="AZ42" s="31">
        <f t="shared" si="119"/>
        <v>0</v>
      </c>
      <c r="BA42" s="31"/>
      <c r="BB42" s="31">
        <f t="shared" si="120"/>
        <v>0</v>
      </c>
      <c r="BC42" s="31">
        <f t="shared" si="121"/>
        <v>0</v>
      </c>
      <c r="BD42" s="31">
        <f t="shared" si="122"/>
        <v>0</v>
      </c>
      <c r="BE42" s="31">
        <f t="shared" si="123"/>
        <v>0</v>
      </c>
      <c r="BF42" s="31">
        <f t="shared" si="124"/>
        <v>0</v>
      </c>
      <c r="BG42" s="31">
        <f t="shared" si="125"/>
        <v>0</v>
      </c>
      <c r="BH42" s="31"/>
      <c r="BI42" s="31">
        <f t="shared" si="126"/>
        <v>0</v>
      </c>
      <c r="BJ42" s="31">
        <f t="shared" si="127"/>
        <v>0</v>
      </c>
      <c r="BK42" s="31">
        <f t="shared" si="128"/>
        <v>0</v>
      </c>
      <c r="BL42" s="31">
        <f t="shared" si="129"/>
        <v>0</v>
      </c>
      <c r="BM42" s="31">
        <f t="shared" si="130"/>
        <v>0</v>
      </c>
      <c r="BN42" s="31">
        <f t="shared" si="131"/>
        <v>0</v>
      </c>
      <c r="BO42" s="31"/>
      <c r="BP42" s="31">
        <f t="shared" si="132"/>
        <v>0</v>
      </c>
      <c r="BQ42" s="31">
        <f t="shared" si="133"/>
        <v>0</v>
      </c>
      <c r="BR42" s="31">
        <f t="shared" si="134"/>
        <v>0</v>
      </c>
      <c r="BS42" s="31">
        <f t="shared" si="135"/>
        <v>0</v>
      </c>
      <c r="BT42" s="31">
        <f t="shared" si="136"/>
        <v>0</v>
      </c>
      <c r="BU42" s="31">
        <f t="shared" si="137"/>
        <v>0</v>
      </c>
      <c r="BV42" s="31"/>
      <c r="BW42" s="31">
        <f t="shared" si="138"/>
        <v>0</v>
      </c>
      <c r="BX42" s="31">
        <f t="shared" si="139"/>
        <v>0</v>
      </c>
      <c r="BY42" s="31">
        <f t="shared" si="140"/>
        <v>0</v>
      </c>
      <c r="BZ42" s="31">
        <f t="shared" si="141"/>
        <v>0</v>
      </c>
      <c r="CA42" s="31">
        <f t="shared" si="142"/>
        <v>0</v>
      </c>
      <c r="CB42" s="31">
        <f t="shared" si="143"/>
        <v>0</v>
      </c>
      <c r="CC42" s="31"/>
      <c r="CD42" s="31">
        <f t="shared" si="144"/>
        <v>0</v>
      </c>
      <c r="CE42" s="31">
        <f t="shared" si="145"/>
        <v>0</v>
      </c>
      <c r="CF42" s="31">
        <f t="shared" si="146"/>
        <v>0</v>
      </c>
      <c r="CG42" s="31">
        <f t="shared" si="147"/>
        <v>0</v>
      </c>
      <c r="CH42" s="31">
        <f t="shared" si="148"/>
        <v>0</v>
      </c>
      <c r="CI42" s="31">
        <f t="shared" si="149"/>
        <v>0</v>
      </c>
    </row>
    <row r="43" spans="1:87" x14ac:dyDescent="0.35">
      <c r="A43">
        <v>37</v>
      </c>
      <c r="B43">
        <f>modules!B43</f>
        <v>0</v>
      </c>
      <c r="C43">
        <f>modules!C43</f>
        <v>0</v>
      </c>
      <c r="E43" s="27">
        <f t="shared" si="78"/>
        <v>0</v>
      </c>
      <c r="F43" s="27">
        <f t="shared" si="79"/>
        <v>0</v>
      </c>
      <c r="G43" s="27">
        <f t="shared" si="80"/>
        <v>0</v>
      </c>
      <c r="H43" s="27">
        <f t="shared" si="81"/>
        <v>0</v>
      </c>
      <c r="I43" s="27">
        <f t="shared" si="82"/>
        <v>0</v>
      </c>
      <c r="J43" s="27">
        <f t="shared" si="83"/>
        <v>0</v>
      </c>
      <c r="L43" s="27">
        <f t="shared" si="84"/>
        <v>0</v>
      </c>
      <c r="M43" s="27">
        <f t="shared" si="85"/>
        <v>0</v>
      </c>
      <c r="N43" s="27">
        <f t="shared" si="86"/>
        <v>0</v>
      </c>
      <c r="O43" s="27">
        <f t="shared" si="87"/>
        <v>0</v>
      </c>
      <c r="P43" s="27">
        <f t="shared" si="88"/>
        <v>0</v>
      </c>
      <c r="Q43" s="27">
        <f t="shared" si="89"/>
        <v>0</v>
      </c>
      <c r="S43" s="27">
        <f t="shared" si="90"/>
        <v>0</v>
      </c>
      <c r="T43" s="27">
        <f t="shared" si="91"/>
        <v>0</v>
      </c>
      <c r="U43" s="27">
        <f t="shared" si="92"/>
        <v>0</v>
      </c>
      <c r="V43" s="27">
        <f t="shared" si="93"/>
        <v>0</v>
      </c>
      <c r="W43" s="27">
        <f t="shared" si="94"/>
        <v>0</v>
      </c>
      <c r="X43" s="27">
        <f t="shared" si="95"/>
        <v>0</v>
      </c>
      <c r="Z43" s="27">
        <f t="shared" si="96"/>
        <v>0</v>
      </c>
      <c r="AA43" s="27">
        <f t="shared" si="97"/>
        <v>0</v>
      </c>
      <c r="AB43" s="27">
        <f t="shared" si="98"/>
        <v>0</v>
      </c>
      <c r="AC43" s="27">
        <f t="shared" si="99"/>
        <v>0</v>
      </c>
      <c r="AD43" s="27">
        <f t="shared" si="100"/>
        <v>0</v>
      </c>
      <c r="AE43" s="27">
        <f t="shared" si="101"/>
        <v>0</v>
      </c>
      <c r="AG43" s="27">
        <f t="shared" si="102"/>
        <v>0</v>
      </c>
      <c r="AH43" s="27">
        <f t="shared" si="103"/>
        <v>0</v>
      </c>
      <c r="AI43" s="27">
        <f t="shared" si="104"/>
        <v>0</v>
      </c>
      <c r="AJ43" s="27">
        <f t="shared" si="105"/>
        <v>0</v>
      </c>
      <c r="AK43" s="27">
        <f t="shared" si="106"/>
        <v>0</v>
      </c>
      <c r="AL43" s="27">
        <f t="shared" si="107"/>
        <v>0</v>
      </c>
      <c r="AN43" s="27">
        <f t="shared" si="108"/>
        <v>0</v>
      </c>
      <c r="AO43" s="27">
        <f t="shared" si="109"/>
        <v>0</v>
      </c>
      <c r="AP43" s="27">
        <f t="shared" si="110"/>
        <v>0</v>
      </c>
      <c r="AQ43" s="27">
        <f t="shared" si="111"/>
        <v>0</v>
      </c>
      <c r="AR43" s="27">
        <f t="shared" si="112"/>
        <v>0</v>
      </c>
      <c r="AS43" s="27">
        <f t="shared" si="113"/>
        <v>0</v>
      </c>
      <c r="AT43" s="31"/>
      <c r="AU43" s="31">
        <f t="shared" si="114"/>
        <v>0</v>
      </c>
      <c r="AV43" s="31">
        <f t="shared" si="115"/>
        <v>0</v>
      </c>
      <c r="AW43" s="31">
        <f t="shared" si="116"/>
        <v>0</v>
      </c>
      <c r="AX43" s="31">
        <f t="shared" si="117"/>
        <v>0</v>
      </c>
      <c r="AY43" s="31">
        <f t="shared" si="118"/>
        <v>0</v>
      </c>
      <c r="AZ43" s="31">
        <f t="shared" si="119"/>
        <v>0</v>
      </c>
      <c r="BA43" s="31"/>
      <c r="BB43" s="31">
        <f t="shared" si="120"/>
        <v>0</v>
      </c>
      <c r="BC43" s="31">
        <f t="shared" si="121"/>
        <v>0</v>
      </c>
      <c r="BD43" s="31">
        <f t="shared" si="122"/>
        <v>0</v>
      </c>
      <c r="BE43" s="31">
        <f t="shared" si="123"/>
        <v>0</v>
      </c>
      <c r="BF43" s="31">
        <f t="shared" si="124"/>
        <v>0</v>
      </c>
      <c r="BG43" s="31">
        <f t="shared" si="125"/>
        <v>0</v>
      </c>
      <c r="BH43" s="31"/>
      <c r="BI43" s="31">
        <f t="shared" si="126"/>
        <v>0</v>
      </c>
      <c r="BJ43" s="31">
        <f t="shared" si="127"/>
        <v>0</v>
      </c>
      <c r="BK43" s="31">
        <f t="shared" si="128"/>
        <v>0</v>
      </c>
      <c r="BL43" s="31">
        <f t="shared" si="129"/>
        <v>0</v>
      </c>
      <c r="BM43" s="31">
        <f t="shared" si="130"/>
        <v>0</v>
      </c>
      <c r="BN43" s="31">
        <f t="shared" si="131"/>
        <v>0</v>
      </c>
      <c r="BO43" s="31"/>
      <c r="BP43" s="31">
        <f t="shared" si="132"/>
        <v>0</v>
      </c>
      <c r="BQ43" s="31">
        <f t="shared" si="133"/>
        <v>0</v>
      </c>
      <c r="BR43" s="31">
        <f t="shared" si="134"/>
        <v>0</v>
      </c>
      <c r="BS43" s="31">
        <f t="shared" si="135"/>
        <v>0</v>
      </c>
      <c r="BT43" s="31">
        <f t="shared" si="136"/>
        <v>0</v>
      </c>
      <c r="BU43" s="31">
        <f t="shared" si="137"/>
        <v>0</v>
      </c>
      <c r="BV43" s="31"/>
      <c r="BW43" s="31">
        <f t="shared" si="138"/>
        <v>0</v>
      </c>
      <c r="BX43" s="31">
        <f t="shared" si="139"/>
        <v>0</v>
      </c>
      <c r="BY43" s="31">
        <f t="shared" si="140"/>
        <v>0</v>
      </c>
      <c r="BZ43" s="31">
        <f t="shared" si="141"/>
        <v>0</v>
      </c>
      <c r="CA43" s="31">
        <f t="shared" si="142"/>
        <v>0</v>
      </c>
      <c r="CB43" s="31">
        <f t="shared" si="143"/>
        <v>0</v>
      </c>
      <c r="CC43" s="31"/>
      <c r="CD43" s="31">
        <f t="shared" si="144"/>
        <v>0</v>
      </c>
      <c r="CE43" s="31">
        <f t="shared" si="145"/>
        <v>0</v>
      </c>
      <c r="CF43" s="31">
        <f t="shared" si="146"/>
        <v>0</v>
      </c>
      <c r="CG43" s="31">
        <f t="shared" si="147"/>
        <v>0</v>
      </c>
      <c r="CH43" s="31">
        <f t="shared" si="148"/>
        <v>0</v>
      </c>
      <c r="CI43" s="31">
        <f t="shared" si="149"/>
        <v>0</v>
      </c>
    </row>
    <row r="44" spans="1:87" x14ac:dyDescent="0.35">
      <c r="A44">
        <v>38</v>
      </c>
      <c r="B44">
        <f>modules!B44</f>
        <v>0</v>
      </c>
      <c r="C44">
        <f>modules!C44</f>
        <v>0</v>
      </c>
      <c r="E44" s="27">
        <f t="shared" si="78"/>
        <v>0</v>
      </c>
      <c r="F44" s="27">
        <f t="shared" si="79"/>
        <v>0</v>
      </c>
      <c r="G44" s="27">
        <f t="shared" si="80"/>
        <v>0</v>
      </c>
      <c r="H44" s="27">
        <f t="shared" si="81"/>
        <v>0</v>
      </c>
      <c r="I44" s="27">
        <f t="shared" si="82"/>
        <v>0</v>
      </c>
      <c r="J44" s="27">
        <f t="shared" si="83"/>
        <v>0</v>
      </c>
      <c r="L44" s="27">
        <f t="shared" si="84"/>
        <v>0</v>
      </c>
      <c r="M44" s="27">
        <f t="shared" si="85"/>
        <v>0</v>
      </c>
      <c r="N44" s="27">
        <f t="shared" si="86"/>
        <v>0</v>
      </c>
      <c r="O44" s="27">
        <f t="shared" si="87"/>
        <v>0</v>
      </c>
      <c r="P44" s="27">
        <f t="shared" si="88"/>
        <v>0</v>
      </c>
      <c r="Q44" s="27">
        <f t="shared" si="89"/>
        <v>0</v>
      </c>
      <c r="S44" s="27">
        <f t="shared" si="90"/>
        <v>0</v>
      </c>
      <c r="T44" s="27">
        <f t="shared" si="91"/>
        <v>0</v>
      </c>
      <c r="U44" s="27">
        <f t="shared" si="92"/>
        <v>0</v>
      </c>
      <c r="V44" s="27">
        <f t="shared" si="93"/>
        <v>0</v>
      </c>
      <c r="W44" s="27">
        <f t="shared" si="94"/>
        <v>0</v>
      </c>
      <c r="X44" s="27">
        <f t="shared" si="95"/>
        <v>0</v>
      </c>
      <c r="Z44" s="27">
        <f t="shared" si="96"/>
        <v>0</v>
      </c>
      <c r="AA44" s="27">
        <f t="shared" si="97"/>
        <v>0</v>
      </c>
      <c r="AB44" s="27">
        <f t="shared" si="98"/>
        <v>0</v>
      </c>
      <c r="AC44" s="27">
        <f t="shared" si="99"/>
        <v>0</v>
      </c>
      <c r="AD44" s="27">
        <f t="shared" si="100"/>
        <v>0</v>
      </c>
      <c r="AE44" s="27">
        <f t="shared" si="101"/>
        <v>0</v>
      </c>
      <c r="AG44" s="27">
        <f t="shared" si="102"/>
        <v>0</v>
      </c>
      <c r="AH44" s="27">
        <f t="shared" si="103"/>
        <v>0</v>
      </c>
      <c r="AI44" s="27">
        <f t="shared" si="104"/>
        <v>0</v>
      </c>
      <c r="AJ44" s="27">
        <f t="shared" si="105"/>
        <v>0</v>
      </c>
      <c r="AK44" s="27">
        <f t="shared" si="106"/>
        <v>0</v>
      </c>
      <c r="AL44" s="27">
        <f t="shared" si="107"/>
        <v>0</v>
      </c>
      <c r="AN44" s="27">
        <f t="shared" si="108"/>
        <v>0</v>
      </c>
      <c r="AO44" s="27">
        <f t="shared" si="109"/>
        <v>0</v>
      </c>
      <c r="AP44" s="27">
        <f t="shared" si="110"/>
        <v>0</v>
      </c>
      <c r="AQ44" s="27">
        <f t="shared" si="111"/>
        <v>0</v>
      </c>
      <c r="AR44" s="27">
        <f t="shared" si="112"/>
        <v>0</v>
      </c>
      <c r="AS44" s="27">
        <f t="shared" si="113"/>
        <v>0</v>
      </c>
      <c r="AT44" s="31"/>
      <c r="AU44" s="31">
        <f t="shared" si="114"/>
        <v>0</v>
      </c>
      <c r="AV44" s="31">
        <f t="shared" si="115"/>
        <v>0</v>
      </c>
      <c r="AW44" s="31">
        <f t="shared" si="116"/>
        <v>0</v>
      </c>
      <c r="AX44" s="31">
        <f t="shared" si="117"/>
        <v>0</v>
      </c>
      <c r="AY44" s="31">
        <f t="shared" si="118"/>
        <v>0</v>
      </c>
      <c r="AZ44" s="31">
        <f t="shared" si="119"/>
        <v>0</v>
      </c>
      <c r="BA44" s="31"/>
      <c r="BB44" s="31">
        <f t="shared" si="120"/>
        <v>0</v>
      </c>
      <c r="BC44" s="31">
        <f t="shared" si="121"/>
        <v>0</v>
      </c>
      <c r="BD44" s="31">
        <f t="shared" si="122"/>
        <v>0</v>
      </c>
      <c r="BE44" s="31">
        <f t="shared" si="123"/>
        <v>0</v>
      </c>
      <c r="BF44" s="31">
        <f t="shared" si="124"/>
        <v>0</v>
      </c>
      <c r="BG44" s="31">
        <f t="shared" si="125"/>
        <v>0</v>
      </c>
      <c r="BH44" s="31"/>
      <c r="BI44" s="31">
        <f t="shared" si="126"/>
        <v>0</v>
      </c>
      <c r="BJ44" s="31">
        <f t="shared" si="127"/>
        <v>0</v>
      </c>
      <c r="BK44" s="31">
        <f t="shared" si="128"/>
        <v>0</v>
      </c>
      <c r="BL44" s="31">
        <f t="shared" si="129"/>
        <v>0</v>
      </c>
      <c r="BM44" s="31">
        <f t="shared" si="130"/>
        <v>0</v>
      </c>
      <c r="BN44" s="31">
        <f t="shared" si="131"/>
        <v>0</v>
      </c>
      <c r="BO44" s="31"/>
      <c r="BP44" s="31">
        <f t="shared" si="132"/>
        <v>0</v>
      </c>
      <c r="BQ44" s="31">
        <f t="shared" si="133"/>
        <v>0</v>
      </c>
      <c r="BR44" s="31">
        <f t="shared" si="134"/>
        <v>0</v>
      </c>
      <c r="BS44" s="31">
        <f t="shared" si="135"/>
        <v>0</v>
      </c>
      <c r="BT44" s="31">
        <f t="shared" si="136"/>
        <v>0</v>
      </c>
      <c r="BU44" s="31">
        <f t="shared" si="137"/>
        <v>0</v>
      </c>
      <c r="BV44" s="31"/>
      <c r="BW44" s="31">
        <f t="shared" si="138"/>
        <v>0</v>
      </c>
      <c r="BX44" s="31">
        <f t="shared" si="139"/>
        <v>0</v>
      </c>
      <c r="BY44" s="31">
        <f t="shared" si="140"/>
        <v>0</v>
      </c>
      <c r="BZ44" s="31">
        <f t="shared" si="141"/>
        <v>0</v>
      </c>
      <c r="CA44" s="31">
        <f t="shared" si="142"/>
        <v>0</v>
      </c>
      <c r="CB44" s="31">
        <f t="shared" si="143"/>
        <v>0</v>
      </c>
      <c r="CC44" s="31"/>
      <c r="CD44" s="31">
        <f t="shared" si="144"/>
        <v>0</v>
      </c>
      <c r="CE44" s="31">
        <f t="shared" si="145"/>
        <v>0</v>
      </c>
      <c r="CF44" s="31">
        <f t="shared" si="146"/>
        <v>0</v>
      </c>
      <c r="CG44" s="31">
        <f t="shared" si="147"/>
        <v>0</v>
      </c>
      <c r="CH44" s="31">
        <f t="shared" si="148"/>
        <v>0</v>
      </c>
      <c r="CI44" s="31">
        <f t="shared" si="149"/>
        <v>0</v>
      </c>
    </row>
    <row r="45" spans="1:87" x14ac:dyDescent="0.35">
      <c r="A45">
        <v>39</v>
      </c>
      <c r="B45">
        <f>modules!B45</f>
        <v>0</v>
      </c>
      <c r="C45">
        <f>modules!C45</f>
        <v>0</v>
      </c>
      <c r="E45" s="27">
        <f t="shared" si="78"/>
        <v>0</v>
      </c>
      <c r="F45" s="27">
        <f t="shared" si="79"/>
        <v>0</v>
      </c>
      <c r="G45" s="27">
        <f t="shared" si="80"/>
        <v>0</v>
      </c>
      <c r="H45" s="27">
        <f t="shared" si="81"/>
        <v>0</v>
      </c>
      <c r="I45" s="27">
        <f t="shared" si="82"/>
        <v>0</v>
      </c>
      <c r="J45" s="27">
        <f t="shared" si="83"/>
        <v>0</v>
      </c>
      <c r="L45" s="27">
        <f t="shared" si="84"/>
        <v>0</v>
      </c>
      <c r="M45" s="27">
        <f t="shared" si="85"/>
        <v>0</v>
      </c>
      <c r="N45" s="27">
        <f t="shared" si="86"/>
        <v>0</v>
      </c>
      <c r="O45" s="27">
        <f t="shared" si="87"/>
        <v>0</v>
      </c>
      <c r="P45" s="27">
        <f t="shared" si="88"/>
        <v>0</v>
      </c>
      <c r="Q45" s="27">
        <f t="shared" si="89"/>
        <v>0</v>
      </c>
      <c r="S45" s="27">
        <f t="shared" si="90"/>
        <v>0</v>
      </c>
      <c r="T45" s="27">
        <f t="shared" si="91"/>
        <v>0</v>
      </c>
      <c r="U45" s="27">
        <f t="shared" si="92"/>
        <v>0</v>
      </c>
      <c r="V45" s="27">
        <f t="shared" si="93"/>
        <v>0</v>
      </c>
      <c r="W45" s="27">
        <f t="shared" si="94"/>
        <v>0</v>
      </c>
      <c r="X45" s="27">
        <f t="shared" si="95"/>
        <v>0</v>
      </c>
      <c r="Z45" s="27">
        <f t="shared" si="96"/>
        <v>0</v>
      </c>
      <c r="AA45" s="27">
        <f t="shared" si="97"/>
        <v>0</v>
      </c>
      <c r="AB45" s="27">
        <f t="shared" si="98"/>
        <v>0</v>
      </c>
      <c r="AC45" s="27">
        <f t="shared" si="99"/>
        <v>0</v>
      </c>
      <c r="AD45" s="27">
        <f t="shared" si="100"/>
        <v>0</v>
      </c>
      <c r="AE45" s="27">
        <f t="shared" si="101"/>
        <v>0</v>
      </c>
      <c r="AG45" s="27">
        <f t="shared" si="102"/>
        <v>0</v>
      </c>
      <c r="AH45" s="27">
        <f t="shared" si="103"/>
        <v>0</v>
      </c>
      <c r="AI45" s="27">
        <f t="shared" si="104"/>
        <v>0</v>
      </c>
      <c r="AJ45" s="27">
        <f t="shared" si="105"/>
        <v>0</v>
      </c>
      <c r="AK45" s="27">
        <f t="shared" si="106"/>
        <v>0</v>
      </c>
      <c r="AL45" s="27">
        <f t="shared" si="107"/>
        <v>0</v>
      </c>
      <c r="AN45" s="27">
        <f t="shared" si="108"/>
        <v>0</v>
      </c>
      <c r="AO45" s="27">
        <f t="shared" si="109"/>
        <v>0</v>
      </c>
      <c r="AP45" s="27">
        <f t="shared" si="110"/>
        <v>0</v>
      </c>
      <c r="AQ45" s="27">
        <f t="shared" si="111"/>
        <v>0</v>
      </c>
      <c r="AR45" s="27">
        <f t="shared" si="112"/>
        <v>0</v>
      </c>
      <c r="AS45" s="27">
        <f t="shared" si="113"/>
        <v>0</v>
      </c>
      <c r="AT45" s="31"/>
      <c r="AU45" s="31">
        <f t="shared" si="114"/>
        <v>0</v>
      </c>
      <c r="AV45" s="31">
        <f t="shared" si="115"/>
        <v>0</v>
      </c>
      <c r="AW45" s="31">
        <f t="shared" si="116"/>
        <v>0</v>
      </c>
      <c r="AX45" s="31">
        <f t="shared" si="117"/>
        <v>0</v>
      </c>
      <c r="AY45" s="31">
        <f t="shared" si="118"/>
        <v>0</v>
      </c>
      <c r="AZ45" s="31">
        <f t="shared" si="119"/>
        <v>0</v>
      </c>
      <c r="BA45" s="31"/>
      <c r="BB45" s="31">
        <f t="shared" si="120"/>
        <v>0</v>
      </c>
      <c r="BC45" s="31">
        <f t="shared" si="121"/>
        <v>0</v>
      </c>
      <c r="BD45" s="31">
        <f t="shared" si="122"/>
        <v>0</v>
      </c>
      <c r="BE45" s="31">
        <f t="shared" si="123"/>
        <v>0</v>
      </c>
      <c r="BF45" s="31">
        <f t="shared" si="124"/>
        <v>0</v>
      </c>
      <c r="BG45" s="31">
        <f t="shared" si="125"/>
        <v>0</v>
      </c>
      <c r="BH45" s="31"/>
      <c r="BI45" s="31">
        <f t="shared" si="126"/>
        <v>0</v>
      </c>
      <c r="BJ45" s="31">
        <f t="shared" si="127"/>
        <v>0</v>
      </c>
      <c r="BK45" s="31">
        <f t="shared" si="128"/>
        <v>0</v>
      </c>
      <c r="BL45" s="31">
        <f t="shared" si="129"/>
        <v>0</v>
      </c>
      <c r="BM45" s="31">
        <f t="shared" si="130"/>
        <v>0</v>
      </c>
      <c r="BN45" s="31">
        <f t="shared" si="131"/>
        <v>0</v>
      </c>
      <c r="BO45" s="31"/>
      <c r="BP45" s="31">
        <f t="shared" si="132"/>
        <v>0</v>
      </c>
      <c r="BQ45" s="31">
        <f t="shared" si="133"/>
        <v>0</v>
      </c>
      <c r="BR45" s="31">
        <f t="shared" si="134"/>
        <v>0</v>
      </c>
      <c r="BS45" s="31">
        <f t="shared" si="135"/>
        <v>0</v>
      </c>
      <c r="BT45" s="31">
        <f t="shared" si="136"/>
        <v>0</v>
      </c>
      <c r="BU45" s="31">
        <f t="shared" si="137"/>
        <v>0</v>
      </c>
      <c r="BV45" s="31"/>
      <c r="BW45" s="31">
        <f t="shared" si="138"/>
        <v>0</v>
      </c>
      <c r="BX45" s="31">
        <f t="shared" si="139"/>
        <v>0</v>
      </c>
      <c r="BY45" s="31">
        <f t="shared" si="140"/>
        <v>0</v>
      </c>
      <c r="BZ45" s="31">
        <f t="shared" si="141"/>
        <v>0</v>
      </c>
      <c r="CA45" s="31">
        <f t="shared" si="142"/>
        <v>0</v>
      </c>
      <c r="CB45" s="31">
        <f t="shared" si="143"/>
        <v>0</v>
      </c>
      <c r="CC45" s="31"/>
      <c r="CD45" s="31">
        <f t="shared" si="144"/>
        <v>0</v>
      </c>
      <c r="CE45" s="31">
        <f t="shared" si="145"/>
        <v>0</v>
      </c>
      <c r="CF45" s="31">
        <f t="shared" si="146"/>
        <v>0</v>
      </c>
      <c r="CG45" s="31">
        <f t="shared" si="147"/>
        <v>0</v>
      </c>
      <c r="CH45" s="31">
        <f t="shared" si="148"/>
        <v>0</v>
      </c>
      <c r="CI45" s="31">
        <f t="shared" si="149"/>
        <v>0</v>
      </c>
    </row>
    <row r="46" spans="1:87" x14ac:dyDescent="0.35">
      <c r="A46">
        <v>40</v>
      </c>
      <c r="B46">
        <f>modules!B46</f>
        <v>0</v>
      </c>
      <c r="C46">
        <f>modules!C46</f>
        <v>0</v>
      </c>
      <c r="E46" s="27">
        <f t="shared" si="78"/>
        <v>0</v>
      </c>
      <c r="F46" s="27">
        <f t="shared" si="79"/>
        <v>0</v>
      </c>
      <c r="G46" s="27">
        <f t="shared" si="80"/>
        <v>0</v>
      </c>
      <c r="H46" s="27">
        <f t="shared" si="81"/>
        <v>0</v>
      </c>
      <c r="I46" s="27">
        <f t="shared" si="82"/>
        <v>0</v>
      </c>
      <c r="J46" s="27">
        <f t="shared" si="83"/>
        <v>0</v>
      </c>
      <c r="L46" s="27">
        <f t="shared" si="84"/>
        <v>0</v>
      </c>
      <c r="M46" s="27">
        <f t="shared" si="85"/>
        <v>0</v>
      </c>
      <c r="N46" s="27">
        <f t="shared" si="86"/>
        <v>0</v>
      </c>
      <c r="O46" s="27">
        <f t="shared" si="87"/>
        <v>0</v>
      </c>
      <c r="P46" s="27">
        <f t="shared" si="88"/>
        <v>0</v>
      </c>
      <c r="Q46" s="27">
        <f t="shared" si="89"/>
        <v>0</v>
      </c>
      <c r="S46" s="27">
        <f t="shared" si="90"/>
        <v>0</v>
      </c>
      <c r="T46" s="27">
        <f t="shared" si="91"/>
        <v>0</v>
      </c>
      <c r="U46" s="27">
        <f t="shared" si="92"/>
        <v>0</v>
      </c>
      <c r="V46" s="27">
        <f t="shared" si="93"/>
        <v>0</v>
      </c>
      <c r="W46" s="27">
        <f t="shared" si="94"/>
        <v>0</v>
      </c>
      <c r="X46" s="27">
        <f t="shared" si="95"/>
        <v>0</v>
      </c>
      <c r="Z46" s="27">
        <f t="shared" si="96"/>
        <v>0</v>
      </c>
      <c r="AA46" s="27">
        <f t="shared" si="97"/>
        <v>0</v>
      </c>
      <c r="AB46" s="27">
        <f t="shared" si="98"/>
        <v>0</v>
      </c>
      <c r="AC46" s="27">
        <f t="shared" si="99"/>
        <v>0</v>
      </c>
      <c r="AD46" s="27">
        <f t="shared" si="100"/>
        <v>0</v>
      </c>
      <c r="AE46" s="27">
        <f t="shared" si="101"/>
        <v>0</v>
      </c>
      <c r="AG46" s="27">
        <f t="shared" si="102"/>
        <v>0</v>
      </c>
      <c r="AH46" s="27">
        <f t="shared" si="103"/>
        <v>0</v>
      </c>
      <c r="AI46" s="27">
        <f t="shared" si="104"/>
        <v>0</v>
      </c>
      <c r="AJ46" s="27">
        <f t="shared" si="105"/>
        <v>0</v>
      </c>
      <c r="AK46" s="27">
        <f t="shared" si="106"/>
        <v>0</v>
      </c>
      <c r="AL46" s="27">
        <f t="shared" si="107"/>
        <v>0</v>
      </c>
      <c r="AN46" s="27">
        <f t="shared" si="108"/>
        <v>0</v>
      </c>
      <c r="AO46" s="27">
        <f t="shared" si="109"/>
        <v>0</v>
      </c>
      <c r="AP46" s="27">
        <f t="shared" si="110"/>
        <v>0</v>
      </c>
      <c r="AQ46" s="27">
        <f t="shared" si="111"/>
        <v>0</v>
      </c>
      <c r="AR46" s="27">
        <f t="shared" si="112"/>
        <v>0</v>
      </c>
      <c r="AS46" s="27">
        <f t="shared" si="113"/>
        <v>0</v>
      </c>
      <c r="AT46" s="31"/>
      <c r="AU46" s="31">
        <f t="shared" si="114"/>
        <v>0</v>
      </c>
      <c r="AV46" s="31">
        <f t="shared" si="115"/>
        <v>0</v>
      </c>
      <c r="AW46" s="31">
        <f t="shared" si="116"/>
        <v>0</v>
      </c>
      <c r="AX46" s="31">
        <f t="shared" si="117"/>
        <v>0</v>
      </c>
      <c r="AY46" s="31">
        <f t="shared" si="118"/>
        <v>0</v>
      </c>
      <c r="AZ46" s="31">
        <f t="shared" si="119"/>
        <v>0</v>
      </c>
      <c r="BA46" s="31"/>
      <c r="BB46" s="31">
        <f t="shared" si="120"/>
        <v>0</v>
      </c>
      <c r="BC46" s="31">
        <f t="shared" si="121"/>
        <v>0</v>
      </c>
      <c r="BD46" s="31">
        <f t="shared" si="122"/>
        <v>0</v>
      </c>
      <c r="BE46" s="31">
        <f t="shared" si="123"/>
        <v>0</v>
      </c>
      <c r="BF46" s="31">
        <f t="shared" si="124"/>
        <v>0</v>
      </c>
      <c r="BG46" s="31">
        <f t="shared" si="125"/>
        <v>0</v>
      </c>
      <c r="BH46" s="31"/>
      <c r="BI46" s="31">
        <f t="shared" si="126"/>
        <v>0</v>
      </c>
      <c r="BJ46" s="31">
        <f t="shared" si="127"/>
        <v>0</v>
      </c>
      <c r="BK46" s="31">
        <f t="shared" si="128"/>
        <v>0</v>
      </c>
      <c r="BL46" s="31">
        <f t="shared" si="129"/>
        <v>0</v>
      </c>
      <c r="BM46" s="31">
        <f t="shared" si="130"/>
        <v>0</v>
      </c>
      <c r="BN46" s="31">
        <f t="shared" si="131"/>
        <v>0</v>
      </c>
      <c r="BO46" s="31"/>
      <c r="BP46" s="31">
        <f t="shared" si="132"/>
        <v>0</v>
      </c>
      <c r="BQ46" s="31">
        <f t="shared" si="133"/>
        <v>0</v>
      </c>
      <c r="BR46" s="31">
        <f t="shared" si="134"/>
        <v>0</v>
      </c>
      <c r="BS46" s="31">
        <f t="shared" si="135"/>
        <v>0</v>
      </c>
      <c r="BT46" s="31">
        <f t="shared" si="136"/>
        <v>0</v>
      </c>
      <c r="BU46" s="31">
        <f t="shared" si="137"/>
        <v>0</v>
      </c>
      <c r="BV46" s="31"/>
      <c r="BW46" s="31">
        <f t="shared" si="138"/>
        <v>0</v>
      </c>
      <c r="BX46" s="31">
        <f t="shared" si="139"/>
        <v>0</v>
      </c>
      <c r="BY46" s="31">
        <f t="shared" si="140"/>
        <v>0</v>
      </c>
      <c r="BZ46" s="31">
        <f t="shared" si="141"/>
        <v>0</v>
      </c>
      <c r="CA46" s="31">
        <f t="shared" si="142"/>
        <v>0</v>
      </c>
      <c r="CB46" s="31">
        <f t="shared" si="143"/>
        <v>0</v>
      </c>
      <c r="CC46" s="31"/>
      <c r="CD46" s="31">
        <f t="shared" si="144"/>
        <v>0</v>
      </c>
      <c r="CE46" s="31">
        <f t="shared" si="145"/>
        <v>0</v>
      </c>
      <c r="CF46" s="31">
        <f t="shared" si="146"/>
        <v>0</v>
      </c>
      <c r="CG46" s="31">
        <f t="shared" si="147"/>
        <v>0</v>
      </c>
      <c r="CH46" s="31">
        <f t="shared" si="148"/>
        <v>0</v>
      </c>
      <c r="CI46" s="31">
        <f t="shared" si="149"/>
        <v>0</v>
      </c>
    </row>
    <row r="47" spans="1:87" x14ac:dyDescent="0.35">
      <c r="A47">
        <v>41</v>
      </c>
      <c r="B47">
        <f>modules!B47</f>
        <v>0</v>
      </c>
      <c r="C47">
        <f>modules!C47</f>
        <v>0</v>
      </c>
      <c r="E47" s="27">
        <f t="shared" si="78"/>
        <v>0</v>
      </c>
      <c r="F47" s="27">
        <f t="shared" si="79"/>
        <v>0</v>
      </c>
      <c r="G47" s="27">
        <f t="shared" si="80"/>
        <v>0</v>
      </c>
      <c r="H47" s="27">
        <f t="shared" si="81"/>
        <v>0</v>
      </c>
      <c r="I47" s="27">
        <f t="shared" si="82"/>
        <v>0</v>
      </c>
      <c r="J47" s="27">
        <f t="shared" si="83"/>
        <v>0</v>
      </c>
      <c r="L47" s="27">
        <f t="shared" si="84"/>
        <v>0</v>
      </c>
      <c r="M47" s="27">
        <f t="shared" si="85"/>
        <v>0</v>
      </c>
      <c r="N47" s="27">
        <f t="shared" si="86"/>
        <v>0</v>
      </c>
      <c r="O47" s="27">
        <f t="shared" si="87"/>
        <v>0</v>
      </c>
      <c r="P47" s="27">
        <f t="shared" si="88"/>
        <v>0</v>
      </c>
      <c r="Q47" s="27">
        <f t="shared" si="89"/>
        <v>0</v>
      </c>
      <c r="S47" s="27">
        <f t="shared" si="90"/>
        <v>0</v>
      </c>
      <c r="T47" s="27">
        <f t="shared" si="91"/>
        <v>0</v>
      </c>
      <c r="U47" s="27">
        <f t="shared" si="92"/>
        <v>0</v>
      </c>
      <c r="V47" s="27">
        <f t="shared" si="93"/>
        <v>0</v>
      </c>
      <c r="W47" s="27">
        <f t="shared" si="94"/>
        <v>0</v>
      </c>
      <c r="X47" s="27">
        <f t="shared" si="95"/>
        <v>0</v>
      </c>
      <c r="Z47" s="27">
        <f t="shared" si="96"/>
        <v>0</v>
      </c>
      <c r="AA47" s="27">
        <f t="shared" si="97"/>
        <v>0</v>
      </c>
      <c r="AB47" s="27">
        <f t="shared" si="98"/>
        <v>0</v>
      </c>
      <c r="AC47" s="27">
        <f t="shared" si="99"/>
        <v>0</v>
      </c>
      <c r="AD47" s="27">
        <f t="shared" si="100"/>
        <v>0</v>
      </c>
      <c r="AE47" s="27">
        <f t="shared" si="101"/>
        <v>0</v>
      </c>
      <c r="AG47" s="27">
        <f t="shared" si="102"/>
        <v>0</v>
      </c>
      <c r="AH47" s="27">
        <f t="shared" si="103"/>
        <v>0</v>
      </c>
      <c r="AI47" s="27">
        <f t="shared" si="104"/>
        <v>0</v>
      </c>
      <c r="AJ47" s="27">
        <f t="shared" si="105"/>
        <v>0</v>
      </c>
      <c r="AK47" s="27">
        <f t="shared" si="106"/>
        <v>0</v>
      </c>
      <c r="AL47" s="27">
        <f t="shared" si="107"/>
        <v>0</v>
      </c>
      <c r="AN47" s="27">
        <f t="shared" si="108"/>
        <v>0</v>
      </c>
      <c r="AO47" s="27">
        <f t="shared" si="109"/>
        <v>0</v>
      </c>
      <c r="AP47" s="27">
        <f t="shared" si="110"/>
        <v>0</v>
      </c>
      <c r="AQ47" s="27">
        <f t="shared" si="111"/>
        <v>0</v>
      </c>
      <c r="AR47" s="27">
        <f t="shared" si="112"/>
        <v>0</v>
      </c>
      <c r="AS47" s="27">
        <f t="shared" si="113"/>
        <v>0</v>
      </c>
      <c r="AT47" s="31"/>
      <c r="AU47" s="31">
        <f t="shared" si="114"/>
        <v>0</v>
      </c>
      <c r="AV47" s="31">
        <f t="shared" si="115"/>
        <v>0</v>
      </c>
      <c r="AW47" s="31">
        <f t="shared" si="116"/>
        <v>0</v>
      </c>
      <c r="AX47" s="31">
        <f t="shared" si="117"/>
        <v>0</v>
      </c>
      <c r="AY47" s="31">
        <f t="shared" si="118"/>
        <v>0</v>
      </c>
      <c r="AZ47" s="31">
        <f t="shared" si="119"/>
        <v>0</v>
      </c>
      <c r="BA47" s="31"/>
      <c r="BB47" s="31">
        <f t="shared" si="120"/>
        <v>0</v>
      </c>
      <c r="BC47" s="31">
        <f t="shared" si="121"/>
        <v>0</v>
      </c>
      <c r="BD47" s="31">
        <f t="shared" si="122"/>
        <v>0</v>
      </c>
      <c r="BE47" s="31">
        <f t="shared" si="123"/>
        <v>0</v>
      </c>
      <c r="BF47" s="31">
        <f t="shared" si="124"/>
        <v>0</v>
      </c>
      <c r="BG47" s="31">
        <f t="shared" si="125"/>
        <v>0</v>
      </c>
      <c r="BH47" s="31"/>
      <c r="BI47" s="31">
        <f t="shared" si="126"/>
        <v>0</v>
      </c>
      <c r="BJ47" s="31">
        <f t="shared" si="127"/>
        <v>0</v>
      </c>
      <c r="BK47" s="31">
        <f t="shared" si="128"/>
        <v>0</v>
      </c>
      <c r="BL47" s="31">
        <f t="shared" si="129"/>
        <v>0</v>
      </c>
      <c r="BM47" s="31">
        <f t="shared" si="130"/>
        <v>0</v>
      </c>
      <c r="BN47" s="31">
        <f t="shared" si="131"/>
        <v>0</v>
      </c>
      <c r="BO47" s="31"/>
      <c r="BP47" s="31">
        <f t="shared" si="132"/>
        <v>0</v>
      </c>
      <c r="BQ47" s="31">
        <f t="shared" si="133"/>
        <v>0</v>
      </c>
      <c r="BR47" s="31">
        <f t="shared" si="134"/>
        <v>0</v>
      </c>
      <c r="BS47" s="31">
        <f t="shared" si="135"/>
        <v>0</v>
      </c>
      <c r="BT47" s="31">
        <f t="shared" si="136"/>
        <v>0</v>
      </c>
      <c r="BU47" s="31">
        <f t="shared" si="137"/>
        <v>0</v>
      </c>
      <c r="BV47" s="31"/>
      <c r="BW47" s="31">
        <f t="shared" si="138"/>
        <v>0</v>
      </c>
      <c r="BX47" s="31">
        <f t="shared" si="139"/>
        <v>0</v>
      </c>
      <c r="BY47" s="31">
        <f t="shared" si="140"/>
        <v>0</v>
      </c>
      <c r="BZ47" s="31">
        <f t="shared" si="141"/>
        <v>0</v>
      </c>
      <c r="CA47" s="31">
        <f t="shared" si="142"/>
        <v>0</v>
      </c>
      <c r="CB47" s="31">
        <f t="shared" si="143"/>
        <v>0</v>
      </c>
      <c r="CC47" s="31"/>
      <c r="CD47" s="31">
        <f t="shared" si="144"/>
        <v>0</v>
      </c>
      <c r="CE47" s="31">
        <f t="shared" si="145"/>
        <v>0</v>
      </c>
      <c r="CF47" s="31">
        <f t="shared" si="146"/>
        <v>0</v>
      </c>
      <c r="CG47" s="31">
        <f t="shared" si="147"/>
        <v>0</v>
      </c>
      <c r="CH47" s="31">
        <f t="shared" si="148"/>
        <v>0</v>
      </c>
      <c r="CI47" s="31">
        <f t="shared" si="149"/>
        <v>0</v>
      </c>
    </row>
    <row r="48" spans="1:87" x14ac:dyDescent="0.35">
      <c r="A48">
        <v>42</v>
      </c>
      <c r="B48">
        <f>modules!B48</f>
        <v>0</v>
      </c>
      <c r="C48">
        <f>modules!C48</f>
        <v>0</v>
      </c>
      <c r="E48" s="27">
        <f t="shared" si="78"/>
        <v>0</v>
      </c>
      <c r="F48" s="27">
        <f t="shared" si="79"/>
        <v>0</v>
      </c>
      <c r="G48" s="27">
        <f t="shared" si="80"/>
        <v>0</v>
      </c>
      <c r="H48" s="27">
        <f t="shared" si="81"/>
        <v>0</v>
      </c>
      <c r="I48" s="27">
        <f t="shared" si="82"/>
        <v>0</v>
      </c>
      <c r="J48" s="27">
        <f t="shared" si="83"/>
        <v>0</v>
      </c>
      <c r="L48" s="27">
        <f t="shared" si="84"/>
        <v>0</v>
      </c>
      <c r="M48" s="27">
        <f t="shared" si="85"/>
        <v>0</v>
      </c>
      <c r="N48" s="27">
        <f t="shared" si="86"/>
        <v>0</v>
      </c>
      <c r="O48" s="27">
        <f t="shared" si="87"/>
        <v>0</v>
      </c>
      <c r="P48" s="27">
        <f t="shared" si="88"/>
        <v>0</v>
      </c>
      <c r="Q48" s="27">
        <f t="shared" si="89"/>
        <v>0</v>
      </c>
      <c r="S48" s="27">
        <f t="shared" si="90"/>
        <v>0</v>
      </c>
      <c r="T48" s="27">
        <f t="shared" si="91"/>
        <v>0</v>
      </c>
      <c r="U48" s="27">
        <f t="shared" si="92"/>
        <v>0</v>
      </c>
      <c r="V48" s="27">
        <f t="shared" si="93"/>
        <v>0</v>
      </c>
      <c r="W48" s="27">
        <f t="shared" si="94"/>
        <v>0</v>
      </c>
      <c r="X48" s="27">
        <f t="shared" si="95"/>
        <v>0</v>
      </c>
      <c r="Z48" s="27">
        <f t="shared" si="96"/>
        <v>0</v>
      </c>
      <c r="AA48" s="27">
        <f t="shared" si="97"/>
        <v>0</v>
      </c>
      <c r="AB48" s="27">
        <f t="shared" si="98"/>
        <v>0</v>
      </c>
      <c r="AC48" s="27">
        <f t="shared" si="99"/>
        <v>0</v>
      </c>
      <c r="AD48" s="27">
        <f t="shared" si="100"/>
        <v>0</v>
      </c>
      <c r="AE48" s="27">
        <f t="shared" si="101"/>
        <v>0</v>
      </c>
      <c r="AG48" s="27">
        <f t="shared" si="102"/>
        <v>0</v>
      </c>
      <c r="AH48" s="27">
        <f t="shared" si="103"/>
        <v>0</v>
      </c>
      <c r="AI48" s="27">
        <f t="shared" si="104"/>
        <v>0</v>
      </c>
      <c r="AJ48" s="27">
        <f t="shared" si="105"/>
        <v>0</v>
      </c>
      <c r="AK48" s="27">
        <f t="shared" si="106"/>
        <v>0</v>
      </c>
      <c r="AL48" s="27">
        <f t="shared" si="107"/>
        <v>0</v>
      </c>
      <c r="AN48" s="27">
        <f t="shared" si="108"/>
        <v>0</v>
      </c>
      <c r="AO48" s="27">
        <f t="shared" si="109"/>
        <v>0</v>
      </c>
      <c r="AP48" s="27">
        <f t="shared" si="110"/>
        <v>0</v>
      </c>
      <c r="AQ48" s="27">
        <f t="shared" si="111"/>
        <v>0</v>
      </c>
      <c r="AR48" s="27">
        <f t="shared" si="112"/>
        <v>0</v>
      </c>
      <c r="AS48" s="27">
        <f t="shared" si="113"/>
        <v>0</v>
      </c>
      <c r="AT48" s="31"/>
      <c r="AU48" s="31">
        <f t="shared" si="114"/>
        <v>0</v>
      </c>
      <c r="AV48" s="31">
        <f t="shared" si="115"/>
        <v>0</v>
      </c>
      <c r="AW48" s="31">
        <f t="shared" si="116"/>
        <v>0</v>
      </c>
      <c r="AX48" s="31">
        <f t="shared" si="117"/>
        <v>0</v>
      </c>
      <c r="AY48" s="31">
        <f t="shared" si="118"/>
        <v>0</v>
      </c>
      <c r="AZ48" s="31">
        <f t="shared" si="119"/>
        <v>0</v>
      </c>
      <c r="BA48" s="31"/>
      <c r="BB48" s="31">
        <f t="shared" si="120"/>
        <v>0</v>
      </c>
      <c r="BC48" s="31">
        <f t="shared" si="121"/>
        <v>0</v>
      </c>
      <c r="BD48" s="31">
        <f t="shared" si="122"/>
        <v>0</v>
      </c>
      <c r="BE48" s="31">
        <f t="shared" si="123"/>
        <v>0</v>
      </c>
      <c r="BF48" s="31">
        <f t="shared" si="124"/>
        <v>0</v>
      </c>
      <c r="BG48" s="31">
        <f t="shared" si="125"/>
        <v>0</v>
      </c>
      <c r="BH48" s="31"/>
      <c r="BI48" s="31">
        <f t="shared" si="126"/>
        <v>0</v>
      </c>
      <c r="BJ48" s="31">
        <f t="shared" si="127"/>
        <v>0</v>
      </c>
      <c r="BK48" s="31">
        <f t="shared" si="128"/>
        <v>0</v>
      </c>
      <c r="BL48" s="31">
        <f t="shared" si="129"/>
        <v>0</v>
      </c>
      <c r="BM48" s="31">
        <f t="shared" si="130"/>
        <v>0</v>
      </c>
      <c r="BN48" s="31">
        <f t="shared" si="131"/>
        <v>0</v>
      </c>
      <c r="BO48" s="31"/>
      <c r="BP48" s="31">
        <f t="shared" si="132"/>
        <v>0</v>
      </c>
      <c r="BQ48" s="31">
        <f t="shared" si="133"/>
        <v>0</v>
      </c>
      <c r="BR48" s="31">
        <f t="shared" si="134"/>
        <v>0</v>
      </c>
      <c r="BS48" s="31">
        <f t="shared" si="135"/>
        <v>0</v>
      </c>
      <c r="BT48" s="31">
        <f t="shared" si="136"/>
        <v>0</v>
      </c>
      <c r="BU48" s="31">
        <f t="shared" si="137"/>
        <v>0</v>
      </c>
      <c r="BV48" s="31"/>
      <c r="BW48" s="31">
        <f t="shared" si="138"/>
        <v>0</v>
      </c>
      <c r="BX48" s="31">
        <f t="shared" si="139"/>
        <v>0</v>
      </c>
      <c r="BY48" s="31">
        <f t="shared" si="140"/>
        <v>0</v>
      </c>
      <c r="BZ48" s="31">
        <f t="shared" si="141"/>
        <v>0</v>
      </c>
      <c r="CA48" s="31">
        <f t="shared" si="142"/>
        <v>0</v>
      </c>
      <c r="CB48" s="31">
        <f t="shared" si="143"/>
        <v>0</v>
      </c>
      <c r="CC48" s="31"/>
      <c r="CD48" s="31">
        <f t="shared" si="144"/>
        <v>0</v>
      </c>
      <c r="CE48" s="31">
        <f t="shared" si="145"/>
        <v>0</v>
      </c>
      <c r="CF48" s="31">
        <f t="shared" si="146"/>
        <v>0</v>
      </c>
      <c r="CG48" s="31">
        <f t="shared" si="147"/>
        <v>0</v>
      </c>
      <c r="CH48" s="31">
        <f t="shared" si="148"/>
        <v>0</v>
      </c>
      <c r="CI48" s="31">
        <f t="shared" si="149"/>
        <v>0</v>
      </c>
    </row>
    <row r="49" spans="1:87" x14ac:dyDescent="0.35">
      <c r="A49">
        <v>43</v>
      </c>
      <c r="B49">
        <f>modules!B49</f>
        <v>0</v>
      </c>
      <c r="C49">
        <f>modules!C49</f>
        <v>0</v>
      </c>
      <c r="E49" s="27">
        <f t="shared" si="78"/>
        <v>0</v>
      </c>
      <c r="F49" s="27">
        <f t="shared" si="79"/>
        <v>0</v>
      </c>
      <c r="G49" s="27">
        <f t="shared" si="80"/>
        <v>0</v>
      </c>
      <c r="H49" s="27">
        <f t="shared" si="81"/>
        <v>0</v>
      </c>
      <c r="I49" s="27">
        <f t="shared" si="82"/>
        <v>0</v>
      </c>
      <c r="J49" s="27">
        <f t="shared" si="83"/>
        <v>0</v>
      </c>
      <c r="L49" s="27">
        <f t="shared" si="84"/>
        <v>0</v>
      </c>
      <c r="M49" s="27">
        <f t="shared" si="85"/>
        <v>0</v>
      </c>
      <c r="N49" s="27">
        <f t="shared" si="86"/>
        <v>0</v>
      </c>
      <c r="O49" s="27">
        <f t="shared" si="87"/>
        <v>0</v>
      </c>
      <c r="P49" s="27">
        <f t="shared" si="88"/>
        <v>0</v>
      </c>
      <c r="Q49" s="27">
        <f t="shared" si="89"/>
        <v>0</v>
      </c>
      <c r="S49" s="27">
        <f t="shared" si="90"/>
        <v>0</v>
      </c>
      <c r="T49" s="27">
        <f t="shared" si="91"/>
        <v>0</v>
      </c>
      <c r="U49" s="27">
        <f t="shared" si="92"/>
        <v>0</v>
      </c>
      <c r="V49" s="27">
        <f t="shared" si="93"/>
        <v>0</v>
      </c>
      <c r="W49" s="27">
        <f t="shared" si="94"/>
        <v>0</v>
      </c>
      <c r="X49" s="27">
        <f t="shared" si="95"/>
        <v>0</v>
      </c>
      <c r="Z49" s="27">
        <f t="shared" si="96"/>
        <v>0</v>
      </c>
      <c r="AA49" s="27">
        <f t="shared" si="97"/>
        <v>0</v>
      </c>
      <c r="AB49" s="27">
        <f t="shared" si="98"/>
        <v>0</v>
      </c>
      <c r="AC49" s="27">
        <f t="shared" si="99"/>
        <v>0</v>
      </c>
      <c r="AD49" s="27">
        <f t="shared" si="100"/>
        <v>0</v>
      </c>
      <c r="AE49" s="27">
        <f t="shared" si="101"/>
        <v>0</v>
      </c>
      <c r="AG49" s="27">
        <f t="shared" si="102"/>
        <v>0</v>
      </c>
      <c r="AH49" s="27">
        <f t="shared" si="103"/>
        <v>0</v>
      </c>
      <c r="AI49" s="27">
        <f t="shared" si="104"/>
        <v>0</v>
      </c>
      <c r="AJ49" s="27">
        <f t="shared" si="105"/>
        <v>0</v>
      </c>
      <c r="AK49" s="27">
        <f t="shared" si="106"/>
        <v>0</v>
      </c>
      <c r="AL49" s="27">
        <f t="shared" si="107"/>
        <v>0</v>
      </c>
      <c r="AN49" s="27">
        <f t="shared" si="108"/>
        <v>0</v>
      </c>
      <c r="AO49" s="27">
        <f t="shared" si="109"/>
        <v>0</v>
      </c>
      <c r="AP49" s="27">
        <f t="shared" si="110"/>
        <v>0</v>
      </c>
      <c r="AQ49" s="27">
        <f t="shared" si="111"/>
        <v>0</v>
      </c>
      <c r="AR49" s="27">
        <f t="shared" si="112"/>
        <v>0</v>
      </c>
      <c r="AS49" s="27">
        <f t="shared" si="113"/>
        <v>0</v>
      </c>
      <c r="AT49" s="31"/>
      <c r="AU49" s="31">
        <f t="shared" si="114"/>
        <v>0</v>
      </c>
      <c r="AV49" s="31">
        <f t="shared" si="115"/>
        <v>0</v>
      </c>
      <c r="AW49" s="31">
        <f t="shared" si="116"/>
        <v>0</v>
      </c>
      <c r="AX49" s="31">
        <f t="shared" si="117"/>
        <v>0</v>
      </c>
      <c r="AY49" s="31">
        <f t="shared" si="118"/>
        <v>0</v>
      </c>
      <c r="AZ49" s="31">
        <f t="shared" si="119"/>
        <v>0</v>
      </c>
      <c r="BA49" s="31"/>
      <c r="BB49" s="31">
        <f t="shared" si="120"/>
        <v>0</v>
      </c>
      <c r="BC49" s="31">
        <f t="shared" si="121"/>
        <v>0</v>
      </c>
      <c r="BD49" s="31">
        <f t="shared" si="122"/>
        <v>0</v>
      </c>
      <c r="BE49" s="31">
        <f t="shared" si="123"/>
        <v>0</v>
      </c>
      <c r="BF49" s="31">
        <f t="shared" si="124"/>
        <v>0</v>
      </c>
      <c r="BG49" s="31">
        <f t="shared" si="125"/>
        <v>0</v>
      </c>
      <c r="BH49" s="31"/>
      <c r="BI49" s="31">
        <f t="shared" si="126"/>
        <v>0</v>
      </c>
      <c r="BJ49" s="31">
        <f t="shared" si="127"/>
        <v>0</v>
      </c>
      <c r="BK49" s="31">
        <f t="shared" si="128"/>
        <v>0</v>
      </c>
      <c r="BL49" s="31">
        <f t="shared" si="129"/>
        <v>0</v>
      </c>
      <c r="BM49" s="31">
        <f t="shared" si="130"/>
        <v>0</v>
      </c>
      <c r="BN49" s="31">
        <f t="shared" si="131"/>
        <v>0</v>
      </c>
      <c r="BO49" s="31"/>
      <c r="BP49" s="31">
        <f t="shared" si="132"/>
        <v>0</v>
      </c>
      <c r="BQ49" s="31">
        <f t="shared" si="133"/>
        <v>0</v>
      </c>
      <c r="BR49" s="31">
        <f t="shared" si="134"/>
        <v>0</v>
      </c>
      <c r="BS49" s="31">
        <f t="shared" si="135"/>
        <v>0</v>
      </c>
      <c r="BT49" s="31">
        <f t="shared" si="136"/>
        <v>0</v>
      </c>
      <c r="BU49" s="31">
        <f t="shared" si="137"/>
        <v>0</v>
      </c>
      <c r="BV49" s="31"/>
      <c r="BW49" s="31">
        <f t="shared" si="138"/>
        <v>0</v>
      </c>
      <c r="BX49" s="31">
        <f t="shared" si="139"/>
        <v>0</v>
      </c>
      <c r="BY49" s="31">
        <f t="shared" si="140"/>
        <v>0</v>
      </c>
      <c r="BZ49" s="31">
        <f t="shared" si="141"/>
        <v>0</v>
      </c>
      <c r="CA49" s="31">
        <f t="shared" si="142"/>
        <v>0</v>
      </c>
      <c r="CB49" s="31">
        <f t="shared" si="143"/>
        <v>0</v>
      </c>
      <c r="CC49" s="31"/>
      <c r="CD49" s="31">
        <f t="shared" si="144"/>
        <v>0</v>
      </c>
      <c r="CE49" s="31">
        <f t="shared" si="145"/>
        <v>0</v>
      </c>
      <c r="CF49" s="31">
        <f t="shared" si="146"/>
        <v>0</v>
      </c>
      <c r="CG49" s="31">
        <f t="shared" si="147"/>
        <v>0</v>
      </c>
      <c r="CH49" s="31">
        <f t="shared" si="148"/>
        <v>0</v>
      </c>
      <c r="CI49" s="31">
        <f t="shared" si="149"/>
        <v>0</v>
      </c>
    </row>
    <row r="50" spans="1:87" x14ac:dyDescent="0.35">
      <c r="A50">
        <v>44</v>
      </c>
      <c r="B50">
        <f>modules!B50</f>
        <v>0</v>
      </c>
      <c r="C50">
        <f>modules!C50</f>
        <v>0</v>
      </c>
      <c r="E50" s="27">
        <f t="shared" si="78"/>
        <v>0</v>
      </c>
      <c r="F50" s="27">
        <f t="shared" si="79"/>
        <v>0</v>
      </c>
      <c r="G50" s="27">
        <f t="shared" si="80"/>
        <v>0</v>
      </c>
      <c r="H50" s="27">
        <f t="shared" si="81"/>
        <v>0</v>
      </c>
      <c r="I50" s="27">
        <f t="shared" si="82"/>
        <v>0</v>
      </c>
      <c r="J50" s="27">
        <f t="shared" si="83"/>
        <v>0</v>
      </c>
      <c r="L50" s="27">
        <f t="shared" si="84"/>
        <v>0</v>
      </c>
      <c r="M50" s="27">
        <f t="shared" si="85"/>
        <v>0</v>
      </c>
      <c r="N50" s="27">
        <f t="shared" si="86"/>
        <v>0</v>
      </c>
      <c r="O50" s="27">
        <f t="shared" si="87"/>
        <v>0</v>
      </c>
      <c r="P50" s="27">
        <f t="shared" si="88"/>
        <v>0</v>
      </c>
      <c r="Q50" s="27">
        <f t="shared" si="89"/>
        <v>0</v>
      </c>
      <c r="S50" s="27">
        <f t="shared" si="90"/>
        <v>0</v>
      </c>
      <c r="T50" s="27">
        <f t="shared" si="91"/>
        <v>0</v>
      </c>
      <c r="U50" s="27">
        <f t="shared" si="92"/>
        <v>0</v>
      </c>
      <c r="V50" s="27">
        <f t="shared" si="93"/>
        <v>0</v>
      </c>
      <c r="W50" s="27">
        <f t="shared" si="94"/>
        <v>0</v>
      </c>
      <c r="X50" s="27">
        <f t="shared" si="95"/>
        <v>0</v>
      </c>
      <c r="Z50" s="27">
        <f t="shared" si="96"/>
        <v>0</v>
      </c>
      <c r="AA50" s="27">
        <f t="shared" si="97"/>
        <v>0</v>
      </c>
      <c r="AB50" s="27">
        <f t="shared" si="98"/>
        <v>0</v>
      </c>
      <c r="AC50" s="27">
        <f t="shared" si="99"/>
        <v>0</v>
      </c>
      <c r="AD50" s="27">
        <f t="shared" si="100"/>
        <v>0</v>
      </c>
      <c r="AE50" s="27">
        <f t="shared" si="101"/>
        <v>0</v>
      </c>
      <c r="AG50" s="27">
        <f t="shared" si="102"/>
        <v>0</v>
      </c>
      <c r="AH50" s="27">
        <f t="shared" si="103"/>
        <v>0</v>
      </c>
      <c r="AI50" s="27">
        <f t="shared" si="104"/>
        <v>0</v>
      </c>
      <c r="AJ50" s="27">
        <f t="shared" si="105"/>
        <v>0</v>
      </c>
      <c r="AK50" s="27">
        <f t="shared" si="106"/>
        <v>0</v>
      </c>
      <c r="AL50" s="27">
        <f t="shared" si="107"/>
        <v>0</v>
      </c>
      <c r="AN50" s="27">
        <f t="shared" si="108"/>
        <v>0</v>
      </c>
      <c r="AO50" s="27">
        <f t="shared" si="109"/>
        <v>0</v>
      </c>
      <c r="AP50" s="27">
        <f t="shared" si="110"/>
        <v>0</v>
      </c>
      <c r="AQ50" s="27">
        <f t="shared" si="111"/>
        <v>0</v>
      </c>
      <c r="AR50" s="27">
        <f t="shared" si="112"/>
        <v>0</v>
      </c>
      <c r="AS50" s="27">
        <f t="shared" si="113"/>
        <v>0</v>
      </c>
      <c r="AT50" s="31"/>
      <c r="AU50" s="31">
        <f t="shared" si="114"/>
        <v>0</v>
      </c>
      <c r="AV50" s="31">
        <f t="shared" si="115"/>
        <v>0</v>
      </c>
      <c r="AW50" s="31">
        <f t="shared" si="116"/>
        <v>0</v>
      </c>
      <c r="AX50" s="31">
        <f t="shared" si="117"/>
        <v>0</v>
      </c>
      <c r="AY50" s="31">
        <f t="shared" si="118"/>
        <v>0</v>
      </c>
      <c r="AZ50" s="31">
        <f t="shared" si="119"/>
        <v>0</v>
      </c>
      <c r="BA50" s="31"/>
      <c r="BB50" s="31">
        <f t="shared" si="120"/>
        <v>0</v>
      </c>
      <c r="BC50" s="31">
        <f t="shared" si="121"/>
        <v>0</v>
      </c>
      <c r="BD50" s="31">
        <f t="shared" si="122"/>
        <v>0</v>
      </c>
      <c r="BE50" s="31">
        <f t="shared" si="123"/>
        <v>0</v>
      </c>
      <c r="BF50" s="31">
        <f t="shared" si="124"/>
        <v>0</v>
      </c>
      <c r="BG50" s="31">
        <f t="shared" si="125"/>
        <v>0</v>
      </c>
      <c r="BH50" s="31"/>
      <c r="BI50" s="31">
        <f t="shared" si="126"/>
        <v>0</v>
      </c>
      <c r="BJ50" s="31">
        <f t="shared" si="127"/>
        <v>0</v>
      </c>
      <c r="BK50" s="31">
        <f t="shared" si="128"/>
        <v>0</v>
      </c>
      <c r="BL50" s="31">
        <f t="shared" si="129"/>
        <v>0</v>
      </c>
      <c r="BM50" s="31">
        <f t="shared" si="130"/>
        <v>0</v>
      </c>
      <c r="BN50" s="31">
        <f t="shared" si="131"/>
        <v>0</v>
      </c>
      <c r="BO50" s="31"/>
      <c r="BP50" s="31">
        <f t="shared" si="132"/>
        <v>0</v>
      </c>
      <c r="BQ50" s="31">
        <f t="shared" si="133"/>
        <v>0</v>
      </c>
      <c r="BR50" s="31">
        <f t="shared" si="134"/>
        <v>0</v>
      </c>
      <c r="BS50" s="31">
        <f t="shared" si="135"/>
        <v>0</v>
      </c>
      <c r="BT50" s="31">
        <f t="shared" si="136"/>
        <v>0</v>
      </c>
      <c r="BU50" s="31">
        <f t="shared" si="137"/>
        <v>0</v>
      </c>
      <c r="BV50" s="31"/>
      <c r="BW50" s="31">
        <f t="shared" si="138"/>
        <v>0</v>
      </c>
      <c r="BX50" s="31">
        <f t="shared" si="139"/>
        <v>0</v>
      </c>
      <c r="BY50" s="31">
        <f t="shared" si="140"/>
        <v>0</v>
      </c>
      <c r="BZ50" s="31">
        <f t="shared" si="141"/>
        <v>0</v>
      </c>
      <c r="CA50" s="31">
        <f t="shared" si="142"/>
        <v>0</v>
      </c>
      <c r="CB50" s="31">
        <f t="shared" si="143"/>
        <v>0</v>
      </c>
      <c r="CC50" s="31"/>
      <c r="CD50" s="31">
        <f t="shared" si="144"/>
        <v>0</v>
      </c>
      <c r="CE50" s="31">
        <f t="shared" si="145"/>
        <v>0</v>
      </c>
      <c r="CF50" s="31">
        <f t="shared" si="146"/>
        <v>0</v>
      </c>
      <c r="CG50" s="31">
        <f t="shared" si="147"/>
        <v>0</v>
      </c>
      <c r="CH50" s="31">
        <f t="shared" si="148"/>
        <v>0</v>
      </c>
      <c r="CI50" s="31">
        <f t="shared" si="149"/>
        <v>0</v>
      </c>
    </row>
    <row r="51" spans="1:87" x14ac:dyDescent="0.35">
      <c r="A51">
        <v>45</v>
      </c>
      <c r="B51">
        <f>modules!B51</f>
        <v>0</v>
      </c>
      <c r="C51">
        <f>modules!C51</f>
        <v>0</v>
      </c>
      <c r="E51" s="27">
        <f t="shared" si="78"/>
        <v>0</v>
      </c>
      <c r="F51" s="27">
        <f t="shared" si="79"/>
        <v>0</v>
      </c>
      <c r="G51" s="27">
        <f t="shared" si="80"/>
        <v>0</v>
      </c>
      <c r="H51" s="27">
        <f t="shared" si="81"/>
        <v>0</v>
      </c>
      <c r="I51" s="27">
        <f t="shared" si="82"/>
        <v>0</v>
      </c>
      <c r="J51" s="27">
        <f t="shared" si="83"/>
        <v>0</v>
      </c>
      <c r="L51" s="27">
        <f t="shared" si="84"/>
        <v>0</v>
      </c>
      <c r="M51" s="27">
        <f t="shared" si="85"/>
        <v>0</v>
      </c>
      <c r="N51" s="27">
        <f t="shared" si="86"/>
        <v>0</v>
      </c>
      <c r="O51" s="27">
        <f t="shared" si="87"/>
        <v>0</v>
      </c>
      <c r="P51" s="27">
        <f t="shared" si="88"/>
        <v>0</v>
      </c>
      <c r="Q51" s="27">
        <f t="shared" si="89"/>
        <v>0</v>
      </c>
      <c r="S51" s="27">
        <f t="shared" si="90"/>
        <v>0</v>
      </c>
      <c r="T51" s="27">
        <f t="shared" si="91"/>
        <v>0</v>
      </c>
      <c r="U51" s="27">
        <f t="shared" si="92"/>
        <v>0</v>
      </c>
      <c r="V51" s="27">
        <f t="shared" si="93"/>
        <v>0</v>
      </c>
      <c r="W51" s="27">
        <f t="shared" si="94"/>
        <v>0</v>
      </c>
      <c r="X51" s="27">
        <f t="shared" si="95"/>
        <v>0</v>
      </c>
      <c r="Z51" s="27">
        <f t="shared" si="96"/>
        <v>0</v>
      </c>
      <c r="AA51" s="27">
        <f t="shared" si="97"/>
        <v>0</v>
      </c>
      <c r="AB51" s="27">
        <f t="shared" si="98"/>
        <v>0</v>
      </c>
      <c r="AC51" s="27">
        <f t="shared" si="99"/>
        <v>0</v>
      </c>
      <c r="AD51" s="27">
        <f t="shared" si="100"/>
        <v>0</v>
      </c>
      <c r="AE51" s="27">
        <f t="shared" si="101"/>
        <v>0</v>
      </c>
      <c r="AG51" s="27">
        <f t="shared" si="102"/>
        <v>0</v>
      </c>
      <c r="AH51" s="27">
        <f t="shared" si="103"/>
        <v>0</v>
      </c>
      <c r="AI51" s="27">
        <f t="shared" si="104"/>
        <v>0</v>
      </c>
      <c r="AJ51" s="27">
        <f t="shared" si="105"/>
        <v>0</v>
      </c>
      <c r="AK51" s="27">
        <f t="shared" si="106"/>
        <v>0</v>
      </c>
      <c r="AL51" s="27">
        <f t="shared" si="107"/>
        <v>0</v>
      </c>
      <c r="AN51" s="27">
        <f t="shared" si="108"/>
        <v>0</v>
      </c>
      <c r="AO51" s="27">
        <f t="shared" si="109"/>
        <v>0</v>
      </c>
      <c r="AP51" s="27">
        <f t="shared" si="110"/>
        <v>0</v>
      </c>
      <c r="AQ51" s="27">
        <f t="shared" si="111"/>
        <v>0</v>
      </c>
      <c r="AR51" s="27">
        <f t="shared" si="112"/>
        <v>0</v>
      </c>
      <c r="AS51" s="27">
        <f t="shared" si="113"/>
        <v>0</v>
      </c>
      <c r="AT51" s="31"/>
      <c r="AU51" s="31">
        <f t="shared" si="114"/>
        <v>0</v>
      </c>
      <c r="AV51" s="31">
        <f t="shared" si="115"/>
        <v>0</v>
      </c>
      <c r="AW51" s="31">
        <f t="shared" si="116"/>
        <v>0</v>
      </c>
      <c r="AX51" s="31">
        <f t="shared" si="117"/>
        <v>0</v>
      </c>
      <c r="AY51" s="31">
        <f t="shared" si="118"/>
        <v>0</v>
      </c>
      <c r="AZ51" s="31">
        <f t="shared" si="119"/>
        <v>0</v>
      </c>
      <c r="BA51" s="31"/>
      <c r="BB51" s="31">
        <f t="shared" si="120"/>
        <v>0</v>
      </c>
      <c r="BC51" s="31">
        <f t="shared" si="121"/>
        <v>0</v>
      </c>
      <c r="BD51" s="31">
        <f t="shared" si="122"/>
        <v>0</v>
      </c>
      <c r="BE51" s="31">
        <f t="shared" si="123"/>
        <v>0</v>
      </c>
      <c r="BF51" s="31">
        <f t="shared" si="124"/>
        <v>0</v>
      </c>
      <c r="BG51" s="31">
        <f t="shared" si="125"/>
        <v>0</v>
      </c>
      <c r="BH51" s="31"/>
      <c r="BI51" s="31">
        <f t="shared" si="126"/>
        <v>0</v>
      </c>
      <c r="BJ51" s="31">
        <f t="shared" si="127"/>
        <v>0</v>
      </c>
      <c r="BK51" s="31">
        <f t="shared" si="128"/>
        <v>0</v>
      </c>
      <c r="BL51" s="31">
        <f t="shared" si="129"/>
        <v>0</v>
      </c>
      <c r="BM51" s="31">
        <f t="shared" si="130"/>
        <v>0</v>
      </c>
      <c r="BN51" s="31">
        <f t="shared" si="131"/>
        <v>0</v>
      </c>
      <c r="BO51" s="31"/>
      <c r="BP51" s="31">
        <f t="shared" si="132"/>
        <v>0</v>
      </c>
      <c r="BQ51" s="31">
        <f t="shared" si="133"/>
        <v>0</v>
      </c>
      <c r="BR51" s="31">
        <f t="shared" si="134"/>
        <v>0</v>
      </c>
      <c r="BS51" s="31">
        <f t="shared" si="135"/>
        <v>0</v>
      </c>
      <c r="BT51" s="31">
        <f t="shared" si="136"/>
        <v>0</v>
      </c>
      <c r="BU51" s="31">
        <f t="shared" si="137"/>
        <v>0</v>
      </c>
      <c r="BV51" s="31"/>
      <c r="BW51" s="31">
        <f t="shared" si="138"/>
        <v>0</v>
      </c>
      <c r="BX51" s="31">
        <f t="shared" si="139"/>
        <v>0</v>
      </c>
      <c r="BY51" s="31">
        <f t="shared" si="140"/>
        <v>0</v>
      </c>
      <c r="BZ51" s="31">
        <f t="shared" si="141"/>
        <v>0</v>
      </c>
      <c r="CA51" s="31">
        <f t="shared" si="142"/>
        <v>0</v>
      </c>
      <c r="CB51" s="31">
        <f t="shared" si="143"/>
        <v>0</v>
      </c>
      <c r="CC51" s="31"/>
      <c r="CD51" s="31">
        <f t="shared" si="144"/>
        <v>0</v>
      </c>
      <c r="CE51" s="31">
        <f t="shared" si="145"/>
        <v>0</v>
      </c>
      <c r="CF51" s="31">
        <f t="shared" si="146"/>
        <v>0</v>
      </c>
      <c r="CG51" s="31">
        <f t="shared" si="147"/>
        <v>0</v>
      </c>
      <c r="CH51" s="31">
        <f t="shared" si="148"/>
        <v>0</v>
      </c>
      <c r="CI51" s="31">
        <f t="shared" si="149"/>
        <v>0</v>
      </c>
    </row>
    <row r="52" spans="1:87" x14ac:dyDescent="0.35">
      <c r="A52">
        <v>46</v>
      </c>
      <c r="B52">
        <f>modules!B52</f>
        <v>0</v>
      </c>
      <c r="C52">
        <f>modules!C52</f>
        <v>0</v>
      </c>
      <c r="E52" s="27">
        <f t="shared" si="78"/>
        <v>0</v>
      </c>
      <c r="F52" s="27">
        <f t="shared" si="79"/>
        <v>0</v>
      </c>
      <c r="G52" s="27">
        <f t="shared" si="80"/>
        <v>0</v>
      </c>
      <c r="H52" s="27">
        <f t="shared" si="81"/>
        <v>0</v>
      </c>
      <c r="I52" s="27">
        <f t="shared" si="82"/>
        <v>0</v>
      </c>
      <c r="J52" s="27">
        <f t="shared" si="83"/>
        <v>0</v>
      </c>
      <c r="L52" s="27">
        <f t="shared" si="84"/>
        <v>0</v>
      </c>
      <c r="M52" s="27">
        <f t="shared" si="85"/>
        <v>0</v>
      </c>
      <c r="N52" s="27">
        <f t="shared" si="86"/>
        <v>0</v>
      </c>
      <c r="O52" s="27">
        <f t="shared" si="87"/>
        <v>0</v>
      </c>
      <c r="P52" s="27">
        <f t="shared" si="88"/>
        <v>0</v>
      </c>
      <c r="Q52" s="27">
        <f t="shared" si="89"/>
        <v>0</v>
      </c>
      <c r="S52" s="27">
        <f t="shared" si="90"/>
        <v>0</v>
      </c>
      <c r="T52" s="27">
        <f t="shared" si="91"/>
        <v>0</v>
      </c>
      <c r="U52" s="27">
        <f t="shared" si="92"/>
        <v>0</v>
      </c>
      <c r="V52" s="27">
        <f t="shared" si="93"/>
        <v>0</v>
      </c>
      <c r="W52" s="27">
        <f t="shared" si="94"/>
        <v>0</v>
      </c>
      <c r="X52" s="27">
        <f t="shared" si="95"/>
        <v>0</v>
      </c>
      <c r="Z52" s="27">
        <f t="shared" si="96"/>
        <v>0</v>
      </c>
      <c r="AA52" s="27">
        <f t="shared" si="97"/>
        <v>0</v>
      </c>
      <c r="AB52" s="27">
        <f t="shared" si="98"/>
        <v>0</v>
      </c>
      <c r="AC52" s="27">
        <f t="shared" si="99"/>
        <v>0</v>
      </c>
      <c r="AD52" s="27">
        <f t="shared" si="100"/>
        <v>0</v>
      </c>
      <c r="AE52" s="27">
        <f t="shared" si="101"/>
        <v>0</v>
      </c>
      <c r="AG52" s="27">
        <f t="shared" si="102"/>
        <v>0</v>
      </c>
      <c r="AH52" s="27">
        <f t="shared" si="103"/>
        <v>0</v>
      </c>
      <c r="AI52" s="27">
        <f t="shared" si="104"/>
        <v>0</v>
      </c>
      <c r="AJ52" s="27">
        <f t="shared" si="105"/>
        <v>0</v>
      </c>
      <c r="AK52" s="27">
        <f t="shared" si="106"/>
        <v>0</v>
      </c>
      <c r="AL52" s="27">
        <f t="shared" si="107"/>
        <v>0</v>
      </c>
      <c r="AN52" s="27">
        <f t="shared" si="108"/>
        <v>0</v>
      </c>
      <c r="AO52" s="27">
        <f t="shared" si="109"/>
        <v>0</v>
      </c>
      <c r="AP52" s="27">
        <f t="shared" si="110"/>
        <v>0</v>
      </c>
      <c r="AQ52" s="27">
        <f t="shared" si="111"/>
        <v>0</v>
      </c>
      <c r="AR52" s="27">
        <f t="shared" si="112"/>
        <v>0</v>
      </c>
      <c r="AS52" s="27">
        <f t="shared" si="113"/>
        <v>0</v>
      </c>
      <c r="AT52" s="31"/>
      <c r="AU52" s="31">
        <f t="shared" si="114"/>
        <v>0</v>
      </c>
      <c r="AV52" s="31">
        <f t="shared" si="115"/>
        <v>0</v>
      </c>
      <c r="AW52" s="31">
        <f t="shared" si="116"/>
        <v>0</v>
      </c>
      <c r="AX52" s="31">
        <f t="shared" si="117"/>
        <v>0</v>
      </c>
      <c r="AY52" s="31">
        <f t="shared" si="118"/>
        <v>0</v>
      </c>
      <c r="AZ52" s="31">
        <f t="shared" si="119"/>
        <v>0</v>
      </c>
      <c r="BA52" s="31"/>
      <c r="BB52" s="31">
        <f t="shared" si="120"/>
        <v>0</v>
      </c>
      <c r="BC52" s="31">
        <f t="shared" si="121"/>
        <v>0</v>
      </c>
      <c r="BD52" s="31">
        <f t="shared" si="122"/>
        <v>0</v>
      </c>
      <c r="BE52" s="31">
        <f t="shared" si="123"/>
        <v>0</v>
      </c>
      <c r="BF52" s="31">
        <f t="shared" si="124"/>
        <v>0</v>
      </c>
      <c r="BG52" s="31">
        <f t="shared" si="125"/>
        <v>0</v>
      </c>
      <c r="BH52" s="31"/>
      <c r="BI52" s="31">
        <f t="shared" si="126"/>
        <v>0</v>
      </c>
      <c r="BJ52" s="31">
        <f t="shared" si="127"/>
        <v>0</v>
      </c>
      <c r="BK52" s="31">
        <f t="shared" si="128"/>
        <v>0</v>
      </c>
      <c r="BL52" s="31">
        <f t="shared" si="129"/>
        <v>0</v>
      </c>
      <c r="BM52" s="31">
        <f t="shared" si="130"/>
        <v>0</v>
      </c>
      <c r="BN52" s="31">
        <f t="shared" si="131"/>
        <v>0</v>
      </c>
      <c r="BO52" s="31"/>
      <c r="BP52" s="31">
        <f t="shared" si="132"/>
        <v>0</v>
      </c>
      <c r="BQ52" s="31">
        <f t="shared" si="133"/>
        <v>0</v>
      </c>
      <c r="BR52" s="31">
        <f t="shared" si="134"/>
        <v>0</v>
      </c>
      <c r="BS52" s="31">
        <f t="shared" si="135"/>
        <v>0</v>
      </c>
      <c r="BT52" s="31">
        <f t="shared" si="136"/>
        <v>0</v>
      </c>
      <c r="BU52" s="31">
        <f t="shared" si="137"/>
        <v>0</v>
      </c>
      <c r="BV52" s="31"/>
      <c r="BW52" s="31">
        <f t="shared" si="138"/>
        <v>0</v>
      </c>
      <c r="BX52" s="31">
        <f t="shared" si="139"/>
        <v>0</v>
      </c>
      <c r="BY52" s="31">
        <f t="shared" si="140"/>
        <v>0</v>
      </c>
      <c r="BZ52" s="31">
        <f t="shared" si="141"/>
        <v>0</v>
      </c>
      <c r="CA52" s="31">
        <f t="shared" si="142"/>
        <v>0</v>
      </c>
      <c r="CB52" s="31">
        <f t="shared" si="143"/>
        <v>0</v>
      </c>
      <c r="CC52" s="31"/>
      <c r="CD52" s="31">
        <f t="shared" si="144"/>
        <v>0</v>
      </c>
      <c r="CE52" s="31">
        <f t="shared" si="145"/>
        <v>0</v>
      </c>
      <c r="CF52" s="31">
        <f t="shared" si="146"/>
        <v>0</v>
      </c>
      <c r="CG52" s="31">
        <f t="shared" si="147"/>
        <v>0</v>
      </c>
      <c r="CH52" s="31">
        <f t="shared" si="148"/>
        <v>0</v>
      </c>
      <c r="CI52" s="31">
        <f t="shared" si="149"/>
        <v>0</v>
      </c>
    </row>
    <row r="53" spans="1:87" x14ac:dyDescent="0.35">
      <c r="A53">
        <v>47</v>
      </c>
      <c r="B53">
        <f>modules!B53</f>
        <v>0</v>
      </c>
      <c r="C53">
        <f>modules!C53</f>
        <v>0</v>
      </c>
      <c r="E53" s="27">
        <f t="shared" si="78"/>
        <v>0</v>
      </c>
      <c r="F53" s="27">
        <f t="shared" si="79"/>
        <v>0</v>
      </c>
      <c r="G53" s="27">
        <f t="shared" si="80"/>
        <v>0</v>
      </c>
      <c r="H53" s="27">
        <f t="shared" si="81"/>
        <v>0</v>
      </c>
      <c r="I53" s="27">
        <f t="shared" si="82"/>
        <v>0</v>
      </c>
      <c r="J53" s="27">
        <f t="shared" si="83"/>
        <v>0</v>
      </c>
      <c r="L53" s="27">
        <f t="shared" si="84"/>
        <v>0</v>
      </c>
      <c r="M53" s="27">
        <f t="shared" si="85"/>
        <v>0</v>
      </c>
      <c r="N53" s="27">
        <f t="shared" si="86"/>
        <v>0</v>
      </c>
      <c r="O53" s="27">
        <f t="shared" si="87"/>
        <v>0</v>
      </c>
      <c r="P53" s="27">
        <f t="shared" si="88"/>
        <v>0</v>
      </c>
      <c r="Q53" s="27">
        <f t="shared" si="89"/>
        <v>0</v>
      </c>
      <c r="S53" s="27">
        <f t="shared" si="90"/>
        <v>0</v>
      </c>
      <c r="T53" s="27">
        <f t="shared" si="91"/>
        <v>0</v>
      </c>
      <c r="U53" s="27">
        <f t="shared" si="92"/>
        <v>0</v>
      </c>
      <c r="V53" s="27">
        <f t="shared" si="93"/>
        <v>0</v>
      </c>
      <c r="W53" s="27">
        <f t="shared" si="94"/>
        <v>0</v>
      </c>
      <c r="X53" s="27">
        <f t="shared" si="95"/>
        <v>0</v>
      </c>
      <c r="Z53" s="27">
        <f t="shared" si="96"/>
        <v>0</v>
      </c>
      <c r="AA53" s="27">
        <f t="shared" si="97"/>
        <v>0</v>
      </c>
      <c r="AB53" s="27">
        <f t="shared" si="98"/>
        <v>0</v>
      </c>
      <c r="AC53" s="27">
        <f t="shared" si="99"/>
        <v>0</v>
      </c>
      <c r="AD53" s="27">
        <f t="shared" si="100"/>
        <v>0</v>
      </c>
      <c r="AE53" s="27">
        <f t="shared" si="101"/>
        <v>0</v>
      </c>
      <c r="AG53" s="27">
        <f t="shared" si="102"/>
        <v>0</v>
      </c>
      <c r="AH53" s="27">
        <f t="shared" si="103"/>
        <v>0</v>
      </c>
      <c r="AI53" s="27">
        <f t="shared" si="104"/>
        <v>0</v>
      </c>
      <c r="AJ53" s="27">
        <f t="shared" si="105"/>
        <v>0</v>
      </c>
      <c r="AK53" s="27">
        <f t="shared" si="106"/>
        <v>0</v>
      </c>
      <c r="AL53" s="27">
        <f t="shared" si="107"/>
        <v>0</v>
      </c>
      <c r="AN53" s="27">
        <f t="shared" si="108"/>
        <v>0</v>
      </c>
      <c r="AO53" s="27">
        <f t="shared" si="109"/>
        <v>0</v>
      </c>
      <c r="AP53" s="27">
        <f t="shared" si="110"/>
        <v>0</v>
      </c>
      <c r="AQ53" s="27">
        <f t="shared" si="111"/>
        <v>0</v>
      </c>
      <c r="AR53" s="27">
        <f t="shared" si="112"/>
        <v>0</v>
      </c>
      <c r="AS53" s="27">
        <f t="shared" si="113"/>
        <v>0</v>
      </c>
      <c r="AT53" s="31"/>
      <c r="AU53" s="31">
        <f t="shared" si="114"/>
        <v>0</v>
      </c>
      <c r="AV53" s="31">
        <f t="shared" si="115"/>
        <v>0</v>
      </c>
      <c r="AW53" s="31">
        <f t="shared" si="116"/>
        <v>0</v>
      </c>
      <c r="AX53" s="31">
        <f t="shared" si="117"/>
        <v>0</v>
      </c>
      <c r="AY53" s="31">
        <f t="shared" si="118"/>
        <v>0</v>
      </c>
      <c r="AZ53" s="31">
        <f t="shared" si="119"/>
        <v>0</v>
      </c>
      <c r="BA53" s="31"/>
      <c r="BB53" s="31">
        <f t="shared" si="120"/>
        <v>0</v>
      </c>
      <c r="BC53" s="31">
        <f t="shared" si="121"/>
        <v>0</v>
      </c>
      <c r="BD53" s="31">
        <f t="shared" si="122"/>
        <v>0</v>
      </c>
      <c r="BE53" s="31">
        <f t="shared" si="123"/>
        <v>0</v>
      </c>
      <c r="BF53" s="31">
        <f t="shared" si="124"/>
        <v>0</v>
      </c>
      <c r="BG53" s="31">
        <f t="shared" si="125"/>
        <v>0</v>
      </c>
      <c r="BH53" s="31"/>
      <c r="BI53" s="31">
        <f t="shared" si="126"/>
        <v>0</v>
      </c>
      <c r="BJ53" s="31">
        <f t="shared" si="127"/>
        <v>0</v>
      </c>
      <c r="BK53" s="31">
        <f t="shared" si="128"/>
        <v>0</v>
      </c>
      <c r="BL53" s="31">
        <f t="shared" si="129"/>
        <v>0</v>
      </c>
      <c r="BM53" s="31">
        <f t="shared" si="130"/>
        <v>0</v>
      </c>
      <c r="BN53" s="31">
        <f t="shared" si="131"/>
        <v>0</v>
      </c>
      <c r="BO53" s="31"/>
      <c r="BP53" s="31">
        <f t="shared" si="132"/>
        <v>0</v>
      </c>
      <c r="BQ53" s="31">
        <f t="shared" si="133"/>
        <v>0</v>
      </c>
      <c r="BR53" s="31">
        <f t="shared" si="134"/>
        <v>0</v>
      </c>
      <c r="BS53" s="31">
        <f t="shared" si="135"/>
        <v>0</v>
      </c>
      <c r="BT53" s="31">
        <f t="shared" si="136"/>
        <v>0</v>
      </c>
      <c r="BU53" s="31">
        <f t="shared" si="137"/>
        <v>0</v>
      </c>
      <c r="BV53" s="31"/>
      <c r="BW53" s="31">
        <f t="shared" si="138"/>
        <v>0</v>
      </c>
      <c r="BX53" s="31">
        <f t="shared" si="139"/>
        <v>0</v>
      </c>
      <c r="BY53" s="31">
        <f t="shared" si="140"/>
        <v>0</v>
      </c>
      <c r="BZ53" s="31">
        <f t="shared" si="141"/>
        <v>0</v>
      </c>
      <c r="CA53" s="31">
        <f t="shared" si="142"/>
        <v>0</v>
      </c>
      <c r="CB53" s="31">
        <f t="shared" si="143"/>
        <v>0</v>
      </c>
      <c r="CC53" s="31"/>
      <c r="CD53" s="31">
        <f t="shared" si="144"/>
        <v>0</v>
      </c>
      <c r="CE53" s="31">
        <f t="shared" si="145"/>
        <v>0</v>
      </c>
      <c r="CF53" s="31">
        <f t="shared" si="146"/>
        <v>0</v>
      </c>
      <c r="CG53" s="31">
        <f t="shared" si="147"/>
        <v>0</v>
      </c>
      <c r="CH53" s="31">
        <f t="shared" si="148"/>
        <v>0</v>
      </c>
      <c r="CI53" s="31">
        <f t="shared" si="149"/>
        <v>0</v>
      </c>
    </row>
    <row r="54" spans="1:87" x14ac:dyDescent="0.35">
      <c r="A54">
        <v>48</v>
      </c>
      <c r="B54">
        <f>modules!B54</f>
        <v>0</v>
      </c>
      <c r="C54">
        <f>modules!C54</f>
        <v>0</v>
      </c>
      <c r="E54" s="27">
        <f t="shared" si="78"/>
        <v>0</v>
      </c>
      <c r="F54" s="27">
        <f t="shared" si="79"/>
        <v>0</v>
      </c>
      <c r="G54" s="27">
        <f t="shared" si="80"/>
        <v>0</v>
      </c>
      <c r="H54" s="27">
        <f t="shared" si="81"/>
        <v>0</v>
      </c>
      <c r="I54" s="27">
        <f t="shared" si="82"/>
        <v>0</v>
      </c>
      <c r="J54" s="27">
        <f t="shared" si="83"/>
        <v>0</v>
      </c>
      <c r="L54" s="27">
        <f t="shared" si="84"/>
        <v>0</v>
      </c>
      <c r="M54" s="27">
        <f t="shared" si="85"/>
        <v>0</v>
      </c>
      <c r="N54" s="27">
        <f t="shared" si="86"/>
        <v>0</v>
      </c>
      <c r="O54" s="27">
        <f t="shared" si="87"/>
        <v>0</v>
      </c>
      <c r="P54" s="27">
        <f t="shared" si="88"/>
        <v>0</v>
      </c>
      <c r="Q54" s="27">
        <f t="shared" si="89"/>
        <v>0</v>
      </c>
      <c r="S54" s="27">
        <f t="shared" si="90"/>
        <v>0</v>
      </c>
      <c r="T54" s="27">
        <f t="shared" si="91"/>
        <v>0</v>
      </c>
      <c r="U54" s="27">
        <f t="shared" si="92"/>
        <v>0</v>
      </c>
      <c r="V54" s="27">
        <f t="shared" si="93"/>
        <v>0</v>
      </c>
      <c r="W54" s="27">
        <f t="shared" si="94"/>
        <v>0</v>
      </c>
      <c r="X54" s="27">
        <f t="shared" si="95"/>
        <v>0</v>
      </c>
      <c r="Z54" s="27">
        <f t="shared" si="96"/>
        <v>0</v>
      </c>
      <c r="AA54" s="27">
        <f t="shared" si="97"/>
        <v>0</v>
      </c>
      <c r="AB54" s="27">
        <f t="shared" si="98"/>
        <v>0</v>
      </c>
      <c r="AC54" s="27">
        <f t="shared" si="99"/>
        <v>0</v>
      </c>
      <c r="AD54" s="27">
        <f t="shared" si="100"/>
        <v>0</v>
      </c>
      <c r="AE54" s="27">
        <f t="shared" si="101"/>
        <v>0</v>
      </c>
      <c r="AG54" s="27">
        <f t="shared" si="102"/>
        <v>0</v>
      </c>
      <c r="AH54" s="27">
        <f t="shared" si="103"/>
        <v>0</v>
      </c>
      <c r="AI54" s="27">
        <f t="shared" si="104"/>
        <v>0</v>
      </c>
      <c r="AJ54" s="27">
        <f t="shared" si="105"/>
        <v>0</v>
      </c>
      <c r="AK54" s="27">
        <f t="shared" si="106"/>
        <v>0</v>
      </c>
      <c r="AL54" s="27">
        <f t="shared" si="107"/>
        <v>0</v>
      </c>
      <c r="AN54" s="27">
        <f t="shared" si="108"/>
        <v>0</v>
      </c>
      <c r="AO54" s="27">
        <f t="shared" si="109"/>
        <v>0</v>
      </c>
      <c r="AP54" s="27">
        <f t="shared" si="110"/>
        <v>0</v>
      </c>
      <c r="AQ54" s="27">
        <f t="shared" si="111"/>
        <v>0</v>
      </c>
      <c r="AR54" s="27">
        <f t="shared" si="112"/>
        <v>0</v>
      </c>
      <c r="AS54" s="27">
        <f t="shared" si="113"/>
        <v>0</v>
      </c>
      <c r="AT54" s="31"/>
      <c r="AU54" s="31">
        <f t="shared" si="114"/>
        <v>0</v>
      </c>
      <c r="AV54" s="31">
        <f t="shared" si="115"/>
        <v>0</v>
      </c>
      <c r="AW54" s="31">
        <f t="shared" si="116"/>
        <v>0</v>
      </c>
      <c r="AX54" s="31">
        <f t="shared" si="117"/>
        <v>0</v>
      </c>
      <c r="AY54" s="31">
        <f t="shared" si="118"/>
        <v>0</v>
      </c>
      <c r="AZ54" s="31">
        <f t="shared" si="119"/>
        <v>0</v>
      </c>
      <c r="BA54" s="31"/>
      <c r="BB54" s="31">
        <f t="shared" si="120"/>
        <v>0</v>
      </c>
      <c r="BC54" s="31">
        <f t="shared" si="121"/>
        <v>0</v>
      </c>
      <c r="BD54" s="31">
        <f t="shared" si="122"/>
        <v>0</v>
      </c>
      <c r="BE54" s="31">
        <f t="shared" si="123"/>
        <v>0</v>
      </c>
      <c r="BF54" s="31">
        <f t="shared" si="124"/>
        <v>0</v>
      </c>
      <c r="BG54" s="31">
        <f t="shared" si="125"/>
        <v>0</v>
      </c>
      <c r="BH54" s="31"/>
      <c r="BI54" s="31">
        <f t="shared" si="126"/>
        <v>0</v>
      </c>
      <c r="BJ54" s="31">
        <f t="shared" si="127"/>
        <v>0</v>
      </c>
      <c r="BK54" s="31">
        <f t="shared" si="128"/>
        <v>0</v>
      </c>
      <c r="BL54" s="31">
        <f t="shared" si="129"/>
        <v>0</v>
      </c>
      <c r="BM54" s="31">
        <f t="shared" si="130"/>
        <v>0</v>
      </c>
      <c r="BN54" s="31">
        <f t="shared" si="131"/>
        <v>0</v>
      </c>
      <c r="BO54" s="31"/>
      <c r="BP54" s="31">
        <f t="shared" si="132"/>
        <v>0</v>
      </c>
      <c r="BQ54" s="31">
        <f t="shared" si="133"/>
        <v>0</v>
      </c>
      <c r="BR54" s="31">
        <f t="shared" si="134"/>
        <v>0</v>
      </c>
      <c r="BS54" s="31">
        <f t="shared" si="135"/>
        <v>0</v>
      </c>
      <c r="BT54" s="31">
        <f t="shared" si="136"/>
        <v>0</v>
      </c>
      <c r="BU54" s="31">
        <f t="shared" si="137"/>
        <v>0</v>
      </c>
      <c r="BV54" s="31"/>
      <c r="BW54" s="31">
        <f t="shared" si="138"/>
        <v>0</v>
      </c>
      <c r="BX54" s="31">
        <f t="shared" si="139"/>
        <v>0</v>
      </c>
      <c r="BY54" s="31">
        <f t="shared" si="140"/>
        <v>0</v>
      </c>
      <c r="BZ54" s="31">
        <f t="shared" si="141"/>
        <v>0</v>
      </c>
      <c r="CA54" s="31">
        <f t="shared" si="142"/>
        <v>0</v>
      </c>
      <c r="CB54" s="31">
        <f t="shared" si="143"/>
        <v>0</v>
      </c>
      <c r="CC54" s="31"/>
      <c r="CD54" s="31">
        <f t="shared" si="144"/>
        <v>0</v>
      </c>
      <c r="CE54" s="31">
        <f t="shared" si="145"/>
        <v>0</v>
      </c>
      <c r="CF54" s="31">
        <f t="shared" si="146"/>
        <v>0</v>
      </c>
      <c r="CG54" s="31">
        <f t="shared" si="147"/>
        <v>0</v>
      </c>
      <c r="CH54" s="31">
        <f t="shared" si="148"/>
        <v>0</v>
      </c>
      <c r="CI54" s="31">
        <f t="shared" si="149"/>
        <v>0</v>
      </c>
    </row>
    <row r="55" spans="1:87" x14ac:dyDescent="0.35">
      <c r="A55">
        <v>49</v>
      </c>
      <c r="B55">
        <f>modules!B55</f>
        <v>0</v>
      </c>
      <c r="C55">
        <f>modules!C55</f>
        <v>0</v>
      </c>
      <c r="E55" s="27">
        <f t="shared" si="78"/>
        <v>0</v>
      </c>
      <c r="F55" s="27">
        <f t="shared" si="79"/>
        <v>0</v>
      </c>
      <c r="G55" s="27">
        <f t="shared" si="80"/>
        <v>0</v>
      </c>
      <c r="H55" s="27">
        <f t="shared" si="81"/>
        <v>0</v>
      </c>
      <c r="I55" s="27">
        <f t="shared" si="82"/>
        <v>0</v>
      </c>
      <c r="J55" s="27">
        <f t="shared" si="83"/>
        <v>0</v>
      </c>
      <c r="L55" s="27">
        <f t="shared" si="84"/>
        <v>0</v>
      </c>
      <c r="M55" s="27">
        <f t="shared" si="85"/>
        <v>0</v>
      </c>
      <c r="N55" s="27">
        <f t="shared" si="86"/>
        <v>0</v>
      </c>
      <c r="O55" s="27">
        <f t="shared" si="87"/>
        <v>0</v>
      </c>
      <c r="P55" s="27">
        <f t="shared" si="88"/>
        <v>0</v>
      </c>
      <c r="Q55" s="27">
        <f t="shared" si="89"/>
        <v>0</v>
      </c>
      <c r="S55" s="27">
        <f t="shared" si="90"/>
        <v>0</v>
      </c>
      <c r="T55" s="27">
        <f t="shared" si="91"/>
        <v>0</v>
      </c>
      <c r="U55" s="27">
        <f t="shared" si="92"/>
        <v>0</v>
      </c>
      <c r="V55" s="27">
        <f t="shared" si="93"/>
        <v>0</v>
      </c>
      <c r="W55" s="27">
        <f t="shared" si="94"/>
        <v>0</v>
      </c>
      <c r="X55" s="27">
        <f t="shared" si="95"/>
        <v>0</v>
      </c>
      <c r="Z55" s="27">
        <f t="shared" si="96"/>
        <v>0</v>
      </c>
      <c r="AA55" s="27">
        <f t="shared" si="97"/>
        <v>0</v>
      </c>
      <c r="AB55" s="27">
        <f t="shared" si="98"/>
        <v>0</v>
      </c>
      <c r="AC55" s="27">
        <f t="shared" si="99"/>
        <v>0</v>
      </c>
      <c r="AD55" s="27">
        <f t="shared" si="100"/>
        <v>0</v>
      </c>
      <c r="AE55" s="27">
        <f t="shared" si="101"/>
        <v>0</v>
      </c>
      <c r="AG55" s="27">
        <f t="shared" si="102"/>
        <v>0</v>
      </c>
      <c r="AH55" s="27">
        <f t="shared" si="103"/>
        <v>0</v>
      </c>
      <c r="AI55" s="27">
        <f t="shared" si="104"/>
        <v>0</v>
      </c>
      <c r="AJ55" s="27">
        <f t="shared" si="105"/>
        <v>0</v>
      </c>
      <c r="AK55" s="27">
        <f t="shared" si="106"/>
        <v>0</v>
      </c>
      <c r="AL55" s="27">
        <f t="shared" si="107"/>
        <v>0</v>
      </c>
      <c r="AN55" s="27">
        <f t="shared" si="108"/>
        <v>0</v>
      </c>
      <c r="AO55" s="27">
        <f t="shared" si="109"/>
        <v>0</v>
      </c>
      <c r="AP55" s="27">
        <f t="shared" si="110"/>
        <v>0</v>
      </c>
      <c r="AQ55" s="27">
        <f t="shared" si="111"/>
        <v>0</v>
      </c>
      <c r="AR55" s="27">
        <f t="shared" si="112"/>
        <v>0</v>
      </c>
      <c r="AS55" s="27">
        <f t="shared" si="113"/>
        <v>0</v>
      </c>
      <c r="AT55" s="31"/>
      <c r="AU55" s="31">
        <f t="shared" si="114"/>
        <v>0</v>
      </c>
      <c r="AV55" s="31">
        <f t="shared" si="115"/>
        <v>0</v>
      </c>
      <c r="AW55" s="31">
        <f t="shared" si="116"/>
        <v>0</v>
      </c>
      <c r="AX55" s="31">
        <f t="shared" si="117"/>
        <v>0</v>
      </c>
      <c r="AY55" s="31">
        <f t="shared" si="118"/>
        <v>0</v>
      </c>
      <c r="AZ55" s="31">
        <f t="shared" si="119"/>
        <v>0</v>
      </c>
      <c r="BA55" s="31"/>
      <c r="BB55" s="31">
        <f t="shared" si="120"/>
        <v>0</v>
      </c>
      <c r="BC55" s="31">
        <f t="shared" si="121"/>
        <v>0</v>
      </c>
      <c r="BD55" s="31">
        <f t="shared" si="122"/>
        <v>0</v>
      </c>
      <c r="BE55" s="31">
        <f t="shared" si="123"/>
        <v>0</v>
      </c>
      <c r="BF55" s="31">
        <f t="shared" si="124"/>
        <v>0</v>
      </c>
      <c r="BG55" s="31">
        <f t="shared" si="125"/>
        <v>0</v>
      </c>
      <c r="BH55" s="31"/>
      <c r="BI55" s="31">
        <f t="shared" si="126"/>
        <v>0</v>
      </c>
      <c r="BJ55" s="31">
        <f t="shared" si="127"/>
        <v>0</v>
      </c>
      <c r="BK55" s="31">
        <f t="shared" si="128"/>
        <v>0</v>
      </c>
      <c r="BL55" s="31">
        <f t="shared" si="129"/>
        <v>0</v>
      </c>
      <c r="BM55" s="31">
        <f t="shared" si="130"/>
        <v>0</v>
      </c>
      <c r="BN55" s="31">
        <f t="shared" si="131"/>
        <v>0</v>
      </c>
      <c r="BO55" s="31"/>
      <c r="BP55" s="31">
        <f t="shared" si="132"/>
        <v>0</v>
      </c>
      <c r="BQ55" s="31">
        <f t="shared" si="133"/>
        <v>0</v>
      </c>
      <c r="BR55" s="31">
        <f t="shared" si="134"/>
        <v>0</v>
      </c>
      <c r="BS55" s="31">
        <f t="shared" si="135"/>
        <v>0</v>
      </c>
      <c r="BT55" s="31">
        <f t="shared" si="136"/>
        <v>0</v>
      </c>
      <c r="BU55" s="31">
        <f t="shared" si="137"/>
        <v>0</v>
      </c>
      <c r="BV55" s="31"/>
      <c r="BW55" s="31">
        <f t="shared" si="138"/>
        <v>0</v>
      </c>
      <c r="BX55" s="31">
        <f t="shared" si="139"/>
        <v>0</v>
      </c>
      <c r="BY55" s="31">
        <f t="shared" si="140"/>
        <v>0</v>
      </c>
      <c r="BZ55" s="31">
        <f t="shared" si="141"/>
        <v>0</v>
      </c>
      <c r="CA55" s="31">
        <f t="shared" si="142"/>
        <v>0</v>
      </c>
      <c r="CB55" s="31">
        <f t="shared" si="143"/>
        <v>0</v>
      </c>
      <c r="CC55" s="31"/>
      <c r="CD55" s="31">
        <f t="shared" si="144"/>
        <v>0</v>
      </c>
      <c r="CE55" s="31">
        <f t="shared" si="145"/>
        <v>0</v>
      </c>
      <c r="CF55" s="31">
        <f t="shared" si="146"/>
        <v>0</v>
      </c>
      <c r="CG55" s="31">
        <f t="shared" si="147"/>
        <v>0</v>
      </c>
      <c r="CH55" s="31">
        <f t="shared" si="148"/>
        <v>0</v>
      </c>
      <c r="CI55" s="31">
        <f t="shared" si="149"/>
        <v>0</v>
      </c>
    </row>
    <row r="56" spans="1:87" x14ac:dyDescent="0.35">
      <c r="A56">
        <v>50</v>
      </c>
      <c r="B56">
        <f>modules!B56</f>
        <v>0</v>
      </c>
      <c r="C56">
        <f>modules!C56</f>
        <v>0</v>
      </c>
      <c r="E56" s="27">
        <f t="shared" si="78"/>
        <v>0</v>
      </c>
      <c r="F56" s="27">
        <f t="shared" si="79"/>
        <v>0</v>
      </c>
      <c r="G56" s="27">
        <f t="shared" si="80"/>
        <v>0</v>
      </c>
      <c r="H56" s="27">
        <f t="shared" si="81"/>
        <v>0</v>
      </c>
      <c r="I56" s="27">
        <f t="shared" si="82"/>
        <v>0</v>
      </c>
      <c r="J56" s="27">
        <f t="shared" si="83"/>
        <v>0</v>
      </c>
      <c r="L56" s="27">
        <f t="shared" si="84"/>
        <v>0</v>
      </c>
      <c r="M56" s="27">
        <f t="shared" si="85"/>
        <v>0</v>
      </c>
      <c r="N56" s="27">
        <f t="shared" si="86"/>
        <v>0</v>
      </c>
      <c r="O56" s="27">
        <f t="shared" si="87"/>
        <v>0</v>
      </c>
      <c r="P56" s="27">
        <f t="shared" si="88"/>
        <v>0</v>
      </c>
      <c r="Q56" s="27">
        <f t="shared" si="89"/>
        <v>0</v>
      </c>
      <c r="S56" s="27">
        <f t="shared" si="90"/>
        <v>0</v>
      </c>
      <c r="T56" s="27">
        <f t="shared" si="91"/>
        <v>0</v>
      </c>
      <c r="U56" s="27">
        <f t="shared" si="92"/>
        <v>0</v>
      </c>
      <c r="V56" s="27">
        <f t="shared" si="93"/>
        <v>0</v>
      </c>
      <c r="W56" s="27">
        <f t="shared" si="94"/>
        <v>0</v>
      </c>
      <c r="X56" s="27">
        <f t="shared" si="95"/>
        <v>0</v>
      </c>
      <c r="Z56" s="27">
        <f t="shared" si="96"/>
        <v>0</v>
      </c>
      <c r="AA56" s="27">
        <f t="shared" si="97"/>
        <v>0</v>
      </c>
      <c r="AB56" s="27">
        <f t="shared" si="98"/>
        <v>0</v>
      </c>
      <c r="AC56" s="27">
        <f t="shared" si="99"/>
        <v>0</v>
      </c>
      <c r="AD56" s="27">
        <f t="shared" si="100"/>
        <v>0</v>
      </c>
      <c r="AE56" s="27">
        <f t="shared" si="101"/>
        <v>0</v>
      </c>
      <c r="AG56" s="27">
        <f t="shared" si="102"/>
        <v>0</v>
      </c>
      <c r="AH56" s="27">
        <f t="shared" si="103"/>
        <v>0</v>
      </c>
      <c r="AI56" s="27">
        <f t="shared" si="104"/>
        <v>0</v>
      </c>
      <c r="AJ56" s="27">
        <f t="shared" si="105"/>
        <v>0</v>
      </c>
      <c r="AK56" s="27">
        <f t="shared" si="106"/>
        <v>0</v>
      </c>
      <c r="AL56" s="27">
        <f t="shared" si="107"/>
        <v>0</v>
      </c>
      <c r="AN56" s="27">
        <f t="shared" si="108"/>
        <v>0</v>
      </c>
      <c r="AO56" s="27">
        <f t="shared" si="109"/>
        <v>0</v>
      </c>
      <c r="AP56" s="27">
        <f t="shared" si="110"/>
        <v>0</v>
      </c>
      <c r="AQ56" s="27">
        <f t="shared" si="111"/>
        <v>0</v>
      </c>
      <c r="AR56" s="27">
        <f t="shared" si="112"/>
        <v>0</v>
      </c>
      <c r="AS56" s="27">
        <f t="shared" si="113"/>
        <v>0</v>
      </c>
      <c r="AT56" s="31"/>
      <c r="AU56" s="31">
        <f t="shared" si="114"/>
        <v>0</v>
      </c>
      <c r="AV56" s="31">
        <f t="shared" si="115"/>
        <v>0</v>
      </c>
      <c r="AW56" s="31">
        <f t="shared" si="116"/>
        <v>0</v>
      </c>
      <c r="AX56" s="31">
        <f t="shared" si="117"/>
        <v>0</v>
      </c>
      <c r="AY56" s="31">
        <f t="shared" si="118"/>
        <v>0</v>
      </c>
      <c r="AZ56" s="31">
        <f t="shared" si="119"/>
        <v>0</v>
      </c>
      <c r="BA56" s="31"/>
      <c r="BB56" s="31">
        <f t="shared" si="120"/>
        <v>0</v>
      </c>
      <c r="BC56" s="31">
        <f t="shared" si="121"/>
        <v>0</v>
      </c>
      <c r="BD56" s="31">
        <f t="shared" si="122"/>
        <v>0</v>
      </c>
      <c r="BE56" s="31">
        <f t="shared" si="123"/>
        <v>0</v>
      </c>
      <c r="BF56" s="31">
        <f t="shared" si="124"/>
        <v>0</v>
      </c>
      <c r="BG56" s="31">
        <f t="shared" si="125"/>
        <v>0</v>
      </c>
      <c r="BH56" s="31"/>
      <c r="BI56" s="31">
        <f t="shared" si="126"/>
        <v>0</v>
      </c>
      <c r="BJ56" s="31">
        <f t="shared" si="127"/>
        <v>0</v>
      </c>
      <c r="BK56" s="31">
        <f t="shared" si="128"/>
        <v>0</v>
      </c>
      <c r="BL56" s="31">
        <f t="shared" si="129"/>
        <v>0</v>
      </c>
      <c r="BM56" s="31">
        <f t="shared" si="130"/>
        <v>0</v>
      </c>
      <c r="BN56" s="31">
        <f t="shared" si="131"/>
        <v>0</v>
      </c>
      <c r="BO56" s="31"/>
      <c r="BP56" s="31">
        <f t="shared" si="132"/>
        <v>0</v>
      </c>
      <c r="BQ56" s="31">
        <f t="shared" si="133"/>
        <v>0</v>
      </c>
      <c r="BR56" s="31">
        <f t="shared" si="134"/>
        <v>0</v>
      </c>
      <c r="BS56" s="31">
        <f t="shared" si="135"/>
        <v>0</v>
      </c>
      <c r="BT56" s="31">
        <f t="shared" si="136"/>
        <v>0</v>
      </c>
      <c r="BU56" s="31">
        <f t="shared" si="137"/>
        <v>0</v>
      </c>
      <c r="BV56" s="31"/>
      <c r="BW56" s="31">
        <f t="shared" si="138"/>
        <v>0</v>
      </c>
      <c r="BX56" s="31">
        <f t="shared" si="139"/>
        <v>0</v>
      </c>
      <c r="BY56" s="31">
        <f t="shared" si="140"/>
        <v>0</v>
      </c>
      <c r="BZ56" s="31">
        <f t="shared" si="141"/>
        <v>0</v>
      </c>
      <c r="CA56" s="31">
        <f t="shared" si="142"/>
        <v>0</v>
      </c>
      <c r="CB56" s="31">
        <f t="shared" si="143"/>
        <v>0</v>
      </c>
      <c r="CC56" s="31"/>
      <c r="CD56" s="31">
        <f t="shared" si="144"/>
        <v>0</v>
      </c>
      <c r="CE56" s="31">
        <f t="shared" si="145"/>
        <v>0</v>
      </c>
      <c r="CF56" s="31">
        <f t="shared" si="146"/>
        <v>0</v>
      </c>
      <c r="CG56" s="31">
        <f t="shared" si="147"/>
        <v>0</v>
      </c>
      <c r="CH56" s="31">
        <f t="shared" si="148"/>
        <v>0</v>
      </c>
      <c r="CI56" s="31">
        <f t="shared" si="149"/>
        <v>0</v>
      </c>
    </row>
    <row r="57" spans="1:87" x14ac:dyDescent="0.35">
      <c r="A57">
        <v>51</v>
      </c>
      <c r="B57">
        <f>modules!B57</f>
        <v>0</v>
      </c>
      <c r="C57">
        <f>modules!C57</f>
        <v>0</v>
      </c>
      <c r="E57" s="27">
        <f t="shared" si="78"/>
        <v>0</v>
      </c>
      <c r="F57" s="27">
        <f t="shared" si="79"/>
        <v>0</v>
      </c>
      <c r="G57" s="27">
        <f t="shared" si="80"/>
        <v>0</v>
      </c>
      <c r="H57" s="27">
        <f t="shared" si="81"/>
        <v>0</v>
      </c>
      <c r="I57" s="27">
        <f t="shared" si="82"/>
        <v>0</v>
      </c>
      <c r="J57" s="27">
        <f t="shared" si="83"/>
        <v>0</v>
      </c>
      <c r="L57" s="27">
        <f t="shared" si="84"/>
        <v>0</v>
      </c>
      <c r="M57" s="27">
        <f t="shared" si="85"/>
        <v>0</v>
      </c>
      <c r="N57" s="27">
        <f t="shared" si="86"/>
        <v>0</v>
      </c>
      <c r="O57" s="27">
        <f t="shared" si="87"/>
        <v>0</v>
      </c>
      <c r="P57" s="27">
        <f t="shared" si="88"/>
        <v>0</v>
      </c>
      <c r="Q57" s="27">
        <f t="shared" si="89"/>
        <v>0</v>
      </c>
      <c r="S57" s="27">
        <f t="shared" si="90"/>
        <v>0</v>
      </c>
      <c r="T57" s="27">
        <f t="shared" si="91"/>
        <v>0</v>
      </c>
      <c r="U57" s="27">
        <f t="shared" si="92"/>
        <v>0</v>
      </c>
      <c r="V57" s="27">
        <f t="shared" si="93"/>
        <v>0</v>
      </c>
      <c r="W57" s="27">
        <f t="shared" si="94"/>
        <v>0</v>
      </c>
      <c r="X57" s="27">
        <f t="shared" si="95"/>
        <v>0</v>
      </c>
      <c r="Z57" s="27">
        <f t="shared" si="96"/>
        <v>0</v>
      </c>
      <c r="AA57" s="27">
        <f t="shared" si="97"/>
        <v>0</v>
      </c>
      <c r="AB57" s="27">
        <f t="shared" si="98"/>
        <v>0</v>
      </c>
      <c r="AC57" s="27">
        <f t="shared" si="99"/>
        <v>0</v>
      </c>
      <c r="AD57" s="27">
        <f t="shared" si="100"/>
        <v>0</v>
      </c>
      <c r="AE57" s="27">
        <f t="shared" si="101"/>
        <v>0</v>
      </c>
      <c r="AG57" s="27">
        <f t="shared" si="102"/>
        <v>0</v>
      </c>
      <c r="AH57" s="27">
        <f t="shared" si="103"/>
        <v>0</v>
      </c>
      <c r="AI57" s="27">
        <f t="shared" si="104"/>
        <v>0</v>
      </c>
      <c r="AJ57" s="27">
        <f t="shared" si="105"/>
        <v>0</v>
      </c>
      <c r="AK57" s="27">
        <f t="shared" si="106"/>
        <v>0</v>
      </c>
      <c r="AL57" s="27">
        <f t="shared" si="107"/>
        <v>0</v>
      </c>
      <c r="AN57" s="27">
        <f t="shared" si="108"/>
        <v>0</v>
      </c>
      <c r="AO57" s="27">
        <f t="shared" si="109"/>
        <v>0</v>
      </c>
      <c r="AP57" s="27">
        <f t="shared" si="110"/>
        <v>0</v>
      </c>
      <c r="AQ57" s="27">
        <f t="shared" si="111"/>
        <v>0</v>
      </c>
      <c r="AR57" s="27">
        <f t="shared" si="112"/>
        <v>0</v>
      </c>
      <c r="AS57" s="27">
        <f t="shared" si="113"/>
        <v>0</v>
      </c>
      <c r="AT57" s="31"/>
      <c r="AU57" s="31">
        <f t="shared" si="114"/>
        <v>0</v>
      </c>
      <c r="AV57" s="31">
        <f t="shared" si="115"/>
        <v>0</v>
      </c>
      <c r="AW57" s="31">
        <f t="shared" si="116"/>
        <v>0</v>
      </c>
      <c r="AX57" s="31">
        <f t="shared" si="117"/>
        <v>0</v>
      </c>
      <c r="AY57" s="31">
        <f t="shared" si="118"/>
        <v>0</v>
      </c>
      <c r="AZ57" s="31">
        <f t="shared" si="119"/>
        <v>0</v>
      </c>
      <c r="BA57" s="31"/>
      <c r="BB57" s="31">
        <f t="shared" si="120"/>
        <v>0</v>
      </c>
      <c r="BC57" s="31">
        <f t="shared" si="121"/>
        <v>0</v>
      </c>
      <c r="BD57" s="31">
        <f t="shared" si="122"/>
        <v>0</v>
      </c>
      <c r="BE57" s="31">
        <f t="shared" si="123"/>
        <v>0</v>
      </c>
      <c r="BF57" s="31">
        <f t="shared" si="124"/>
        <v>0</v>
      </c>
      <c r="BG57" s="31">
        <f t="shared" si="125"/>
        <v>0</v>
      </c>
      <c r="BH57" s="31"/>
      <c r="BI57" s="31">
        <f t="shared" si="126"/>
        <v>0</v>
      </c>
      <c r="BJ57" s="31">
        <f t="shared" si="127"/>
        <v>0</v>
      </c>
      <c r="BK57" s="31">
        <f t="shared" si="128"/>
        <v>0</v>
      </c>
      <c r="BL57" s="31">
        <f t="shared" si="129"/>
        <v>0</v>
      </c>
      <c r="BM57" s="31">
        <f t="shared" si="130"/>
        <v>0</v>
      </c>
      <c r="BN57" s="31">
        <f t="shared" si="131"/>
        <v>0</v>
      </c>
      <c r="BO57" s="31"/>
      <c r="BP57" s="31">
        <f t="shared" si="132"/>
        <v>0</v>
      </c>
      <c r="BQ57" s="31">
        <f t="shared" si="133"/>
        <v>0</v>
      </c>
      <c r="BR57" s="31">
        <f t="shared" si="134"/>
        <v>0</v>
      </c>
      <c r="BS57" s="31">
        <f t="shared" si="135"/>
        <v>0</v>
      </c>
      <c r="BT57" s="31">
        <f t="shared" si="136"/>
        <v>0</v>
      </c>
      <c r="BU57" s="31">
        <f t="shared" si="137"/>
        <v>0</v>
      </c>
      <c r="BV57" s="31"/>
      <c r="BW57" s="31">
        <f t="shared" si="138"/>
        <v>0</v>
      </c>
      <c r="BX57" s="31">
        <f t="shared" si="139"/>
        <v>0</v>
      </c>
      <c r="BY57" s="31">
        <f t="shared" si="140"/>
        <v>0</v>
      </c>
      <c r="BZ57" s="31">
        <f t="shared" si="141"/>
        <v>0</v>
      </c>
      <c r="CA57" s="31">
        <f t="shared" si="142"/>
        <v>0</v>
      </c>
      <c r="CB57" s="31">
        <f t="shared" si="143"/>
        <v>0</v>
      </c>
      <c r="CC57" s="31"/>
      <c r="CD57" s="31">
        <f t="shared" si="144"/>
        <v>0</v>
      </c>
      <c r="CE57" s="31">
        <f t="shared" si="145"/>
        <v>0</v>
      </c>
      <c r="CF57" s="31">
        <f t="shared" si="146"/>
        <v>0</v>
      </c>
      <c r="CG57" s="31">
        <f t="shared" si="147"/>
        <v>0</v>
      </c>
      <c r="CH57" s="31">
        <f t="shared" si="148"/>
        <v>0</v>
      </c>
      <c r="CI57" s="31">
        <f t="shared" si="149"/>
        <v>0</v>
      </c>
    </row>
    <row r="58" spans="1:87" x14ac:dyDescent="0.35">
      <c r="A58">
        <v>52</v>
      </c>
      <c r="B58">
        <f>modules!B58</f>
        <v>0</v>
      </c>
      <c r="C58">
        <f>modules!C58</f>
        <v>0</v>
      </c>
      <c r="E58" s="27">
        <f t="shared" si="78"/>
        <v>0</v>
      </c>
      <c r="F58" s="27">
        <f t="shared" si="79"/>
        <v>0</v>
      </c>
      <c r="G58" s="27">
        <f t="shared" si="80"/>
        <v>0</v>
      </c>
      <c r="H58" s="27">
        <f t="shared" si="81"/>
        <v>0</v>
      </c>
      <c r="I58" s="27">
        <f t="shared" si="82"/>
        <v>0</v>
      </c>
      <c r="J58" s="27">
        <f t="shared" si="83"/>
        <v>0</v>
      </c>
      <c r="L58" s="27">
        <f t="shared" si="84"/>
        <v>0</v>
      </c>
      <c r="M58" s="27">
        <f t="shared" si="85"/>
        <v>0</v>
      </c>
      <c r="N58" s="27">
        <f t="shared" si="86"/>
        <v>0</v>
      </c>
      <c r="O58" s="27">
        <f t="shared" si="87"/>
        <v>0</v>
      </c>
      <c r="P58" s="27">
        <f t="shared" si="88"/>
        <v>0</v>
      </c>
      <c r="Q58" s="27">
        <f t="shared" si="89"/>
        <v>0</v>
      </c>
      <c r="S58" s="27">
        <f t="shared" si="90"/>
        <v>0</v>
      </c>
      <c r="T58" s="27">
        <f t="shared" si="91"/>
        <v>0</v>
      </c>
      <c r="U58" s="27">
        <f t="shared" si="92"/>
        <v>0</v>
      </c>
      <c r="V58" s="27">
        <f t="shared" si="93"/>
        <v>0</v>
      </c>
      <c r="W58" s="27">
        <f t="shared" si="94"/>
        <v>0</v>
      </c>
      <c r="X58" s="27">
        <f t="shared" si="95"/>
        <v>0</v>
      </c>
      <c r="Z58" s="27">
        <f t="shared" si="96"/>
        <v>0</v>
      </c>
      <c r="AA58" s="27">
        <f t="shared" si="97"/>
        <v>0</v>
      </c>
      <c r="AB58" s="27">
        <f t="shared" si="98"/>
        <v>0</v>
      </c>
      <c r="AC58" s="27">
        <f t="shared" si="99"/>
        <v>0</v>
      </c>
      <c r="AD58" s="27">
        <f t="shared" si="100"/>
        <v>0</v>
      </c>
      <c r="AE58" s="27">
        <f t="shared" si="101"/>
        <v>0</v>
      </c>
      <c r="AG58" s="27">
        <f t="shared" si="102"/>
        <v>0</v>
      </c>
      <c r="AH58" s="27">
        <f t="shared" si="103"/>
        <v>0</v>
      </c>
      <c r="AI58" s="27">
        <f t="shared" si="104"/>
        <v>0</v>
      </c>
      <c r="AJ58" s="27">
        <f t="shared" si="105"/>
        <v>0</v>
      </c>
      <c r="AK58" s="27">
        <f t="shared" si="106"/>
        <v>0</v>
      </c>
      <c r="AL58" s="27">
        <f t="shared" si="107"/>
        <v>0</v>
      </c>
      <c r="AN58" s="27">
        <f t="shared" si="108"/>
        <v>0</v>
      </c>
      <c r="AO58" s="27">
        <f t="shared" si="109"/>
        <v>0</v>
      </c>
      <c r="AP58" s="27">
        <f t="shared" si="110"/>
        <v>0</v>
      </c>
      <c r="AQ58" s="27">
        <f t="shared" si="111"/>
        <v>0</v>
      </c>
      <c r="AR58" s="27">
        <f t="shared" si="112"/>
        <v>0</v>
      </c>
      <c r="AS58" s="27">
        <f t="shared" si="113"/>
        <v>0</v>
      </c>
      <c r="AT58" s="31"/>
      <c r="AU58" s="31">
        <f t="shared" si="114"/>
        <v>0</v>
      </c>
      <c r="AV58" s="31">
        <f t="shared" si="115"/>
        <v>0</v>
      </c>
      <c r="AW58" s="31">
        <f t="shared" si="116"/>
        <v>0</v>
      </c>
      <c r="AX58" s="31">
        <f t="shared" si="117"/>
        <v>0</v>
      </c>
      <c r="AY58" s="31">
        <f t="shared" si="118"/>
        <v>0</v>
      </c>
      <c r="AZ58" s="31">
        <f t="shared" si="119"/>
        <v>0</v>
      </c>
      <c r="BA58" s="31"/>
      <c r="BB58" s="31">
        <f t="shared" si="120"/>
        <v>0</v>
      </c>
      <c r="BC58" s="31">
        <f t="shared" si="121"/>
        <v>0</v>
      </c>
      <c r="BD58" s="31">
        <f t="shared" si="122"/>
        <v>0</v>
      </c>
      <c r="BE58" s="31">
        <f t="shared" si="123"/>
        <v>0</v>
      </c>
      <c r="BF58" s="31">
        <f t="shared" si="124"/>
        <v>0</v>
      </c>
      <c r="BG58" s="31">
        <f t="shared" si="125"/>
        <v>0</v>
      </c>
      <c r="BH58" s="31"/>
      <c r="BI58" s="31">
        <f t="shared" si="126"/>
        <v>0</v>
      </c>
      <c r="BJ58" s="31">
        <f t="shared" si="127"/>
        <v>0</v>
      </c>
      <c r="BK58" s="31">
        <f t="shared" si="128"/>
        <v>0</v>
      </c>
      <c r="BL58" s="31">
        <f t="shared" si="129"/>
        <v>0</v>
      </c>
      <c r="BM58" s="31">
        <f t="shared" si="130"/>
        <v>0</v>
      </c>
      <c r="BN58" s="31">
        <f t="shared" si="131"/>
        <v>0</v>
      </c>
      <c r="BO58" s="31"/>
      <c r="BP58" s="31">
        <f t="shared" si="132"/>
        <v>0</v>
      </c>
      <c r="BQ58" s="31">
        <f t="shared" si="133"/>
        <v>0</v>
      </c>
      <c r="BR58" s="31">
        <f t="shared" si="134"/>
        <v>0</v>
      </c>
      <c r="BS58" s="31">
        <f t="shared" si="135"/>
        <v>0</v>
      </c>
      <c r="BT58" s="31">
        <f t="shared" si="136"/>
        <v>0</v>
      </c>
      <c r="BU58" s="31">
        <f t="shared" si="137"/>
        <v>0</v>
      </c>
      <c r="BV58" s="31"/>
      <c r="BW58" s="31">
        <f t="shared" si="138"/>
        <v>0</v>
      </c>
      <c r="BX58" s="31">
        <f t="shared" si="139"/>
        <v>0</v>
      </c>
      <c r="BY58" s="31">
        <f t="shared" si="140"/>
        <v>0</v>
      </c>
      <c r="BZ58" s="31">
        <f t="shared" si="141"/>
        <v>0</v>
      </c>
      <c r="CA58" s="31">
        <f t="shared" si="142"/>
        <v>0</v>
      </c>
      <c r="CB58" s="31">
        <f t="shared" si="143"/>
        <v>0</v>
      </c>
      <c r="CC58" s="31"/>
      <c r="CD58" s="31">
        <f t="shared" si="144"/>
        <v>0</v>
      </c>
      <c r="CE58" s="31">
        <f t="shared" si="145"/>
        <v>0</v>
      </c>
      <c r="CF58" s="31">
        <f t="shared" si="146"/>
        <v>0</v>
      </c>
      <c r="CG58" s="31">
        <f t="shared" si="147"/>
        <v>0</v>
      </c>
      <c r="CH58" s="31">
        <f t="shared" si="148"/>
        <v>0</v>
      </c>
      <c r="CI58" s="31">
        <f t="shared" si="149"/>
        <v>0</v>
      </c>
    </row>
    <row r="59" spans="1:87" x14ac:dyDescent="0.35">
      <c r="A59">
        <v>53</v>
      </c>
      <c r="B59">
        <f>modules!B59</f>
        <v>0</v>
      </c>
      <c r="C59">
        <f>modules!C59</f>
        <v>0</v>
      </c>
      <c r="E59" s="27">
        <f t="shared" si="78"/>
        <v>0</v>
      </c>
      <c r="F59" s="27">
        <f t="shared" si="79"/>
        <v>0</v>
      </c>
      <c r="G59" s="27">
        <f t="shared" si="80"/>
        <v>0</v>
      </c>
      <c r="H59" s="27">
        <f t="shared" si="81"/>
        <v>0</v>
      </c>
      <c r="I59" s="27">
        <f t="shared" si="82"/>
        <v>0</v>
      </c>
      <c r="J59" s="27">
        <f t="shared" si="83"/>
        <v>0</v>
      </c>
      <c r="L59" s="27">
        <f t="shared" si="84"/>
        <v>0</v>
      </c>
      <c r="M59" s="27">
        <f t="shared" si="85"/>
        <v>0</v>
      </c>
      <c r="N59" s="27">
        <f t="shared" si="86"/>
        <v>0</v>
      </c>
      <c r="O59" s="27">
        <f t="shared" si="87"/>
        <v>0</v>
      </c>
      <c r="P59" s="27">
        <f t="shared" si="88"/>
        <v>0</v>
      </c>
      <c r="Q59" s="27">
        <f t="shared" si="89"/>
        <v>0</v>
      </c>
      <c r="S59" s="27">
        <f t="shared" si="90"/>
        <v>0</v>
      </c>
      <c r="T59" s="27">
        <f t="shared" si="91"/>
        <v>0</v>
      </c>
      <c r="U59" s="27">
        <f t="shared" si="92"/>
        <v>0</v>
      </c>
      <c r="V59" s="27">
        <f t="shared" si="93"/>
        <v>0</v>
      </c>
      <c r="W59" s="27">
        <f t="shared" si="94"/>
        <v>0</v>
      </c>
      <c r="X59" s="27">
        <f t="shared" si="95"/>
        <v>0</v>
      </c>
      <c r="Z59" s="27">
        <f t="shared" si="96"/>
        <v>0</v>
      </c>
      <c r="AA59" s="27">
        <f t="shared" si="97"/>
        <v>0</v>
      </c>
      <c r="AB59" s="27">
        <f t="shared" si="98"/>
        <v>0</v>
      </c>
      <c r="AC59" s="27">
        <f t="shared" si="99"/>
        <v>0</v>
      </c>
      <c r="AD59" s="27">
        <f t="shared" si="100"/>
        <v>0</v>
      </c>
      <c r="AE59" s="27">
        <f t="shared" si="101"/>
        <v>0</v>
      </c>
      <c r="AG59" s="27">
        <f t="shared" si="102"/>
        <v>0</v>
      </c>
      <c r="AH59" s="27">
        <f t="shared" si="103"/>
        <v>0</v>
      </c>
      <c r="AI59" s="27">
        <f t="shared" si="104"/>
        <v>0</v>
      </c>
      <c r="AJ59" s="27">
        <f t="shared" si="105"/>
        <v>0</v>
      </c>
      <c r="AK59" s="27">
        <f t="shared" si="106"/>
        <v>0</v>
      </c>
      <c r="AL59" s="27">
        <f t="shared" si="107"/>
        <v>0</v>
      </c>
      <c r="AN59" s="27">
        <f t="shared" si="108"/>
        <v>0</v>
      </c>
      <c r="AO59" s="27">
        <f t="shared" si="109"/>
        <v>0</v>
      </c>
      <c r="AP59" s="27">
        <f t="shared" si="110"/>
        <v>0</v>
      </c>
      <c r="AQ59" s="27">
        <f t="shared" si="111"/>
        <v>0</v>
      </c>
      <c r="AR59" s="27">
        <f t="shared" si="112"/>
        <v>0</v>
      </c>
      <c r="AS59" s="27">
        <f t="shared" si="113"/>
        <v>0</v>
      </c>
      <c r="AT59" s="31"/>
      <c r="AU59" s="31">
        <f t="shared" si="114"/>
        <v>0</v>
      </c>
      <c r="AV59" s="31">
        <f t="shared" si="115"/>
        <v>0</v>
      </c>
      <c r="AW59" s="31">
        <f t="shared" si="116"/>
        <v>0</v>
      </c>
      <c r="AX59" s="31">
        <f t="shared" si="117"/>
        <v>0</v>
      </c>
      <c r="AY59" s="31">
        <f t="shared" si="118"/>
        <v>0</v>
      </c>
      <c r="AZ59" s="31">
        <f t="shared" si="119"/>
        <v>0</v>
      </c>
      <c r="BA59" s="31"/>
      <c r="BB59" s="31">
        <f t="shared" si="120"/>
        <v>0</v>
      </c>
      <c r="BC59" s="31">
        <f t="shared" si="121"/>
        <v>0</v>
      </c>
      <c r="BD59" s="31">
        <f t="shared" si="122"/>
        <v>0</v>
      </c>
      <c r="BE59" s="31">
        <f t="shared" si="123"/>
        <v>0</v>
      </c>
      <c r="BF59" s="31">
        <f t="shared" si="124"/>
        <v>0</v>
      </c>
      <c r="BG59" s="31">
        <f t="shared" si="125"/>
        <v>0</v>
      </c>
      <c r="BH59" s="31"/>
      <c r="BI59" s="31">
        <f t="shared" si="126"/>
        <v>0</v>
      </c>
      <c r="BJ59" s="31">
        <f t="shared" si="127"/>
        <v>0</v>
      </c>
      <c r="BK59" s="31">
        <f t="shared" si="128"/>
        <v>0</v>
      </c>
      <c r="BL59" s="31">
        <f t="shared" si="129"/>
        <v>0</v>
      </c>
      <c r="BM59" s="31">
        <f t="shared" si="130"/>
        <v>0</v>
      </c>
      <c r="BN59" s="31">
        <f t="shared" si="131"/>
        <v>0</v>
      </c>
      <c r="BO59" s="31"/>
      <c r="BP59" s="31">
        <f t="shared" si="132"/>
        <v>0</v>
      </c>
      <c r="BQ59" s="31">
        <f t="shared" si="133"/>
        <v>0</v>
      </c>
      <c r="BR59" s="31">
        <f t="shared" si="134"/>
        <v>0</v>
      </c>
      <c r="BS59" s="31">
        <f t="shared" si="135"/>
        <v>0</v>
      </c>
      <c r="BT59" s="31">
        <f t="shared" si="136"/>
        <v>0</v>
      </c>
      <c r="BU59" s="31">
        <f t="shared" si="137"/>
        <v>0</v>
      </c>
      <c r="BV59" s="31"/>
      <c r="BW59" s="31">
        <f t="shared" si="138"/>
        <v>0</v>
      </c>
      <c r="BX59" s="31">
        <f t="shared" si="139"/>
        <v>0</v>
      </c>
      <c r="BY59" s="31">
        <f t="shared" si="140"/>
        <v>0</v>
      </c>
      <c r="BZ59" s="31">
        <f t="shared" si="141"/>
        <v>0</v>
      </c>
      <c r="CA59" s="31">
        <f t="shared" si="142"/>
        <v>0</v>
      </c>
      <c r="CB59" s="31">
        <f t="shared" si="143"/>
        <v>0</v>
      </c>
      <c r="CC59" s="31"/>
      <c r="CD59" s="31">
        <f t="shared" si="144"/>
        <v>0</v>
      </c>
      <c r="CE59" s="31">
        <f t="shared" si="145"/>
        <v>0</v>
      </c>
      <c r="CF59" s="31">
        <f t="shared" si="146"/>
        <v>0</v>
      </c>
      <c r="CG59" s="31">
        <f t="shared" si="147"/>
        <v>0</v>
      </c>
      <c r="CH59" s="31">
        <f t="shared" si="148"/>
        <v>0</v>
      </c>
      <c r="CI59" s="31">
        <f t="shared" si="149"/>
        <v>0</v>
      </c>
    </row>
    <row r="60" spans="1:87" x14ac:dyDescent="0.35">
      <c r="A60">
        <v>54</v>
      </c>
      <c r="B60">
        <f>modules!B60</f>
        <v>0</v>
      </c>
      <c r="C60">
        <f>modules!C60</f>
        <v>0</v>
      </c>
      <c r="E60" s="27">
        <f t="shared" si="78"/>
        <v>0</v>
      </c>
      <c r="F60" s="27">
        <f t="shared" si="79"/>
        <v>0</v>
      </c>
      <c r="G60" s="27">
        <f t="shared" si="80"/>
        <v>0</v>
      </c>
      <c r="H60" s="27">
        <f t="shared" si="81"/>
        <v>0</v>
      </c>
      <c r="I60" s="27">
        <f t="shared" si="82"/>
        <v>0</v>
      </c>
      <c r="J60" s="27">
        <f t="shared" si="83"/>
        <v>0</v>
      </c>
      <c r="L60" s="27">
        <f t="shared" si="84"/>
        <v>0</v>
      </c>
      <c r="M60" s="27">
        <f t="shared" si="85"/>
        <v>0</v>
      </c>
      <c r="N60" s="27">
        <f t="shared" si="86"/>
        <v>0</v>
      </c>
      <c r="O60" s="27">
        <f t="shared" si="87"/>
        <v>0</v>
      </c>
      <c r="P60" s="27">
        <f t="shared" si="88"/>
        <v>0</v>
      </c>
      <c r="Q60" s="27">
        <f t="shared" si="89"/>
        <v>0</v>
      </c>
      <c r="S60" s="27">
        <f t="shared" si="90"/>
        <v>0</v>
      </c>
      <c r="T60" s="27">
        <f t="shared" si="91"/>
        <v>0</v>
      </c>
      <c r="U60" s="27">
        <f t="shared" si="92"/>
        <v>0</v>
      </c>
      <c r="V60" s="27">
        <f t="shared" si="93"/>
        <v>0</v>
      </c>
      <c r="W60" s="27">
        <f t="shared" si="94"/>
        <v>0</v>
      </c>
      <c r="X60" s="27">
        <f t="shared" si="95"/>
        <v>0</v>
      </c>
      <c r="Z60" s="27">
        <f t="shared" si="96"/>
        <v>0</v>
      </c>
      <c r="AA60" s="27">
        <f t="shared" si="97"/>
        <v>0</v>
      </c>
      <c r="AB60" s="27">
        <f t="shared" si="98"/>
        <v>0</v>
      </c>
      <c r="AC60" s="27">
        <f t="shared" si="99"/>
        <v>0</v>
      </c>
      <c r="AD60" s="27">
        <f t="shared" si="100"/>
        <v>0</v>
      </c>
      <c r="AE60" s="27">
        <f t="shared" si="101"/>
        <v>0</v>
      </c>
      <c r="AG60" s="27">
        <f t="shared" si="102"/>
        <v>0</v>
      </c>
      <c r="AH60" s="27">
        <f t="shared" si="103"/>
        <v>0</v>
      </c>
      <c r="AI60" s="27">
        <f t="shared" si="104"/>
        <v>0</v>
      </c>
      <c r="AJ60" s="27">
        <f t="shared" si="105"/>
        <v>0</v>
      </c>
      <c r="AK60" s="27">
        <f t="shared" si="106"/>
        <v>0</v>
      </c>
      <c r="AL60" s="27">
        <f t="shared" si="107"/>
        <v>0</v>
      </c>
      <c r="AN60" s="27">
        <f t="shared" si="108"/>
        <v>0</v>
      </c>
      <c r="AO60" s="27">
        <f t="shared" si="109"/>
        <v>0</v>
      </c>
      <c r="AP60" s="27">
        <f t="shared" si="110"/>
        <v>0</v>
      </c>
      <c r="AQ60" s="27">
        <f t="shared" si="111"/>
        <v>0</v>
      </c>
      <c r="AR60" s="27">
        <f t="shared" si="112"/>
        <v>0</v>
      </c>
      <c r="AS60" s="27">
        <f t="shared" si="113"/>
        <v>0</v>
      </c>
      <c r="AT60" s="31"/>
      <c r="AU60" s="31">
        <f t="shared" si="114"/>
        <v>0</v>
      </c>
      <c r="AV60" s="31">
        <f t="shared" si="115"/>
        <v>0</v>
      </c>
      <c r="AW60" s="31">
        <f t="shared" si="116"/>
        <v>0</v>
      </c>
      <c r="AX60" s="31">
        <f t="shared" si="117"/>
        <v>0</v>
      </c>
      <c r="AY60" s="31">
        <f t="shared" si="118"/>
        <v>0</v>
      </c>
      <c r="AZ60" s="31">
        <f t="shared" si="119"/>
        <v>0</v>
      </c>
      <c r="BA60" s="31"/>
      <c r="BB60" s="31">
        <f t="shared" si="120"/>
        <v>0</v>
      </c>
      <c r="BC60" s="31">
        <f t="shared" si="121"/>
        <v>0</v>
      </c>
      <c r="BD60" s="31">
        <f t="shared" si="122"/>
        <v>0</v>
      </c>
      <c r="BE60" s="31">
        <f t="shared" si="123"/>
        <v>0</v>
      </c>
      <c r="BF60" s="31">
        <f t="shared" si="124"/>
        <v>0</v>
      </c>
      <c r="BG60" s="31">
        <f t="shared" si="125"/>
        <v>0</v>
      </c>
      <c r="BH60" s="31"/>
      <c r="BI60" s="31">
        <f t="shared" si="126"/>
        <v>0</v>
      </c>
      <c r="BJ60" s="31">
        <f t="shared" si="127"/>
        <v>0</v>
      </c>
      <c r="BK60" s="31">
        <f t="shared" si="128"/>
        <v>0</v>
      </c>
      <c r="BL60" s="31">
        <f t="shared" si="129"/>
        <v>0</v>
      </c>
      <c r="BM60" s="31">
        <f t="shared" si="130"/>
        <v>0</v>
      </c>
      <c r="BN60" s="31">
        <f t="shared" si="131"/>
        <v>0</v>
      </c>
      <c r="BO60" s="31"/>
      <c r="BP60" s="31">
        <f t="shared" si="132"/>
        <v>0</v>
      </c>
      <c r="BQ60" s="31">
        <f t="shared" si="133"/>
        <v>0</v>
      </c>
      <c r="BR60" s="31">
        <f t="shared" si="134"/>
        <v>0</v>
      </c>
      <c r="BS60" s="31">
        <f t="shared" si="135"/>
        <v>0</v>
      </c>
      <c r="BT60" s="31">
        <f t="shared" si="136"/>
        <v>0</v>
      </c>
      <c r="BU60" s="31">
        <f t="shared" si="137"/>
        <v>0</v>
      </c>
      <c r="BV60" s="31"/>
      <c r="BW60" s="31">
        <f t="shared" si="138"/>
        <v>0</v>
      </c>
      <c r="BX60" s="31">
        <f t="shared" si="139"/>
        <v>0</v>
      </c>
      <c r="BY60" s="31">
        <f t="shared" si="140"/>
        <v>0</v>
      </c>
      <c r="BZ60" s="31">
        <f t="shared" si="141"/>
        <v>0</v>
      </c>
      <c r="CA60" s="31">
        <f t="shared" si="142"/>
        <v>0</v>
      </c>
      <c r="CB60" s="31">
        <f t="shared" si="143"/>
        <v>0</v>
      </c>
      <c r="CC60" s="31"/>
      <c r="CD60" s="31">
        <f t="shared" si="144"/>
        <v>0</v>
      </c>
      <c r="CE60" s="31">
        <f t="shared" si="145"/>
        <v>0</v>
      </c>
      <c r="CF60" s="31">
        <f t="shared" si="146"/>
        <v>0</v>
      </c>
      <c r="CG60" s="31">
        <f t="shared" si="147"/>
        <v>0</v>
      </c>
      <c r="CH60" s="31">
        <f t="shared" si="148"/>
        <v>0</v>
      </c>
      <c r="CI60" s="31">
        <f t="shared" si="149"/>
        <v>0</v>
      </c>
    </row>
    <row r="61" spans="1:87" x14ac:dyDescent="0.35">
      <c r="A61">
        <v>55</v>
      </c>
      <c r="B61">
        <f>modules!B61</f>
        <v>0</v>
      </c>
      <c r="C61">
        <f>modules!C61</f>
        <v>0</v>
      </c>
      <c r="E61" s="27">
        <f t="shared" si="78"/>
        <v>0</v>
      </c>
      <c r="F61" s="27">
        <f t="shared" si="79"/>
        <v>0</v>
      </c>
      <c r="G61" s="27">
        <f t="shared" si="80"/>
        <v>0</v>
      </c>
      <c r="H61" s="27">
        <f t="shared" si="81"/>
        <v>0</v>
      </c>
      <c r="I61" s="27">
        <f t="shared" si="82"/>
        <v>0</v>
      </c>
      <c r="J61" s="27">
        <f t="shared" si="83"/>
        <v>0</v>
      </c>
      <c r="L61" s="27">
        <f t="shared" si="84"/>
        <v>0</v>
      </c>
      <c r="M61" s="27">
        <f t="shared" si="85"/>
        <v>0</v>
      </c>
      <c r="N61" s="27">
        <f t="shared" si="86"/>
        <v>0</v>
      </c>
      <c r="O61" s="27">
        <f t="shared" si="87"/>
        <v>0</v>
      </c>
      <c r="P61" s="27">
        <f t="shared" si="88"/>
        <v>0</v>
      </c>
      <c r="Q61" s="27">
        <f t="shared" si="89"/>
        <v>0</v>
      </c>
      <c r="S61" s="27">
        <f t="shared" si="90"/>
        <v>0</v>
      </c>
      <c r="T61" s="27">
        <f t="shared" si="91"/>
        <v>0</v>
      </c>
      <c r="U61" s="27">
        <f t="shared" si="92"/>
        <v>0</v>
      </c>
      <c r="V61" s="27">
        <f t="shared" si="93"/>
        <v>0</v>
      </c>
      <c r="W61" s="27">
        <f t="shared" si="94"/>
        <v>0</v>
      </c>
      <c r="X61" s="27">
        <f t="shared" si="95"/>
        <v>0</v>
      </c>
      <c r="Z61" s="27">
        <f t="shared" si="96"/>
        <v>0</v>
      </c>
      <c r="AA61" s="27">
        <f t="shared" si="97"/>
        <v>0</v>
      </c>
      <c r="AB61" s="27">
        <f t="shared" si="98"/>
        <v>0</v>
      </c>
      <c r="AC61" s="27">
        <f t="shared" si="99"/>
        <v>0</v>
      </c>
      <c r="AD61" s="27">
        <f t="shared" si="100"/>
        <v>0</v>
      </c>
      <c r="AE61" s="27">
        <f t="shared" si="101"/>
        <v>0</v>
      </c>
      <c r="AG61" s="27">
        <f t="shared" si="102"/>
        <v>0</v>
      </c>
      <c r="AH61" s="27">
        <f t="shared" si="103"/>
        <v>0</v>
      </c>
      <c r="AI61" s="27">
        <f t="shared" si="104"/>
        <v>0</v>
      </c>
      <c r="AJ61" s="27">
        <f t="shared" si="105"/>
        <v>0</v>
      </c>
      <c r="AK61" s="27">
        <f t="shared" si="106"/>
        <v>0</v>
      </c>
      <c r="AL61" s="27">
        <f t="shared" si="107"/>
        <v>0</v>
      </c>
      <c r="AN61" s="27">
        <f t="shared" si="108"/>
        <v>0</v>
      </c>
      <c r="AO61" s="27">
        <f t="shared" si="109"/>
        <v>0</v>
      </c>
      <c r="AP61" s="27">
        <f t="shared" si="110"/>
        <v>0</v>
      </c>
      <c r="AQ61" s="27">
        <f t="shared" si="111"/>
        <v>0</v>
      </c>
      <c r="AR61" s="27">
        <f t="shared" si="112"/>
        <v>0</v>
      </c>
      <c r="AS61" s="27">
        <f t="shared" si="113"/>
        <v>0</v>
      </c>
      <c r="AT61" s="31"/>
      <c r="AU61" s="31">
        <f t="shared" si="114"/>
        <v>0</v>
      </c>
      <c r="AV61" s="31">
        <f t="shared" si="115"/>
        <v>0</v>
      </c>
      <c r="AW61" s="31">
        <f t="shared" si="116"/>
        <v>0</v>
      </c>
      <c r="AX61" s="31">
        <f t="shared" si="117"/>
        <v>0</v>
      </c>
      <c r="AY61" s="31">
        <f t="shared" si="118"/>
        <v>0</v>
      </c>
      <c r="AZ61" s="31">
        <f t="shared" si="119"/>
        <v>0</v>
      </c>
      <c r="BA61" s="31"/>
      <c r="BB61" s="31">
        <f t="shared" si="120"/>
        <v>0</v>
      </c>
      <c r="BC61" s="31">
        <f t="shared" si="121"/>
        <v>0</v>
      </c>
      <c r="BD61" s="31">
        <f t="shared" si="122"/>
        <v>0</v>
      </c>
      <c r="BE61" s="31">
        <f t="shared" si="123"/>
        <v>0</v>
      </c>
      <c r="BF61" s="31">
        <f t="shared" si="124"/>
        <v>0</v>
      </c>
      <c r="BG61" s="31">
        <f t="shared" si="125"/>
        <v>0</v>
      </c>
      <c r="BH61" s="31"/>
      <c r="BI61" s="31">
        <f t="shared" si="126"/>
        <v>0</v>
      </c>
      <c r="BJ61" s="31">
        <f t="shared" si="127"/>
        <v>0</v>
      </c>
      <c r="BK61" s="31">
        <f t="shared" si="128"/>
        <v>0</v>
      </c>
      <c r="BL61" s="31">
        <f t="shared" si="129"/>
        <v>0</v>
      </c>
      <c r="BM61" s="31">
        <f t="shared" si="130"/>
        <v>0</v>
      </c>
      <c r="BN61" s="31">
        <f t="shared" si="131"/>
        <v>0</v>
      </c>
      <c r="BO61" s="31"/>
      <c r="BP61" s="31">
        <f t="shared" si="132"/>
        <v>0</v>
      </c>
      <c r="BQ61" s="31">
        <f t="shared" si="133"/>
        <v>0</v>
      </c>
      <c r="BR61" s="31">
        <f t="shared" si="134"/>
        <v>0</v>
      </c>
      <c r="BS61" s="31">
        <f t="shared" si="135"/>
        <v>0</v>
      </c>
      <c r="BT61" s="31">
        <f t="shared" si="136"/>
        <v>0</v>
      </c>
      <c r="BU61" s="31">
        <f t="shared" si="137"/>
        <v>0</v>
      </c>
      <c r="BV61" s="31"/>
      <c r="BW61" s="31">
        <f t="shared" si="138"/>
        <v>0</v>
      </c>
      <c r="BX61" s="31">
        <f t="shared" si="139"/>
        <v>0</v>
      </c>
      <c r="BY61" s="31">
        <f t="shared" si="140"/>
        <v>0</v>
      </c>
      <c r="BZ61" s="31">
        <f t="shared" si="141"/>
        <v>0</v>
      </c>
      <c r="CA61" s="31">
        <f t="shared" si="142"/>
        <v>0</v>
      </c>
      <c r="CB61" s="31">
        <f t="shared" si="143"/>
        <v>0</v>
      </c>
      <c r="CC61" s="31"/>
      <c r="CD61" s="31">
        <f t="shared" si="144"/>
        <v>0</v>
      </c>
      <c r="CE61" s="31">
        <f t="shared" si="145"/>
        <v>0</v>
      </c>
      <c r="CF61" s="31">
        <f t="shared" si="146"/>
        <v>0</v>
      </c>
      <c r="CG61" s="31">
        <f t="shared" si="147"/>
        <v>0</v>
      </c>
      <c r="CH61" s="31">
        <f t="shared" si="148"/>
        <v>0</v>
      </c>
      <c r="CI61" s="31">
        <f t="shared" si="149"/>
        <v>0</v>
      </c>
    </row>
    <row r="62" spans="1:87" x14ac:dyDescent="0.35">
      <c r="A62">
        <v>56</v>
      </c>
      <c r="B62">
        <f>modules!B62</f>
        <v>0</v>
      </c>
      <c r="C62">
        <f>modules!C62</f>
        <v>0</v>
      </c>
      <c r="E62" s="27">
        <f t="shared" si="78"/>
        <v>0</v>
      </c>
      <c r="F62" s="27">
        <f t="shared" si="79"/>
        <v>0</v>
      </c>
      <c r="G62" s="27">
        <f t="shared" si="80"/>
        <v>0</v>
      </c>
      <c r="H62" s="27">
        <f t="shared" si="81"/>
        <v>0</v>
      </c>
      <c r="I62" s="27">
        <f t="shared" si="82"/>
        <v>0</v>
      </c>
      <c r="J62" s="27">
        <f t="shared" si="83"/>
        <v>0</v>
      </c>
      <c r="L62" s="27">
        <f t="shared" si="84"/>
        <v>0</v>
      </c>
      <c r="M62" s="27">
        <f t="shared" si="85"/>
        <v>0</v>
      </c>
      <c r="N62" s="27">
        <f t="shared" si="86"/>
        <v>0</v>
      </c>
      <c r="O62" s="27">
        <f t="shared" si="87"/>
        <v>0</v>
      </c>
      <c r="P62" s="27">
        <f t="shared" si="88"/>
        <v>0</v>
      </c>
      <c r="Q62" s="27">
        <f t="shared" si="89"/>
        <v>0</v>
      </c>
      <c r="S62" s="27">
        <f t="shared" si="90"/>
        <v>0</v>
      </c>
      <c r="T62" s="27">
        <f t="shared" si="91"/>
        <v>0</v>
      </c>
      <c r="U62" s="27">
        <f t="shared" si="92"/>
        <v>0</v>
      </c>
      <c r="V62" s="27">
        <f t="shared" si="93"/>
        <v>0</v>
      </c>
      <c r="W62" s="27">
        <f t="shared" si="94"/>
        <v>0</v>
      </c>
      <c r="X62" s="27">
        <f t="shared" si="95"/>
        <v>0</v>
      </c>
      <c r="Z62" s="27">
        <f t="shared" si="96"/>
        <v>0</v>
      </c>
      <c r="AA62" s="27">
        <f t="shared" si="97"/>
        <v>0</v>
      </c>
      <c r="AB62" s="27">
        <f t="shared" si="98"/>
        <v>0</v>
      </c>
      <c r="AC62" s="27">
        <f t="shared" si="99"/>
        <v>0</v>
      </c>
      <c r="AD62" s="27">
        <f t="shared" si="100"/>
        <v>0</v>
      </c>
      <c r="AE62" s="27">
        <f t="shared" si="101"/>
        <v>0</v>
      </c>
      <c r="AG62" s="27">
        <f t="shared" si="102"/>
        <v>0</v>
      </c>
      <c r="AH62" s="27">
        <f t="shared" si="103"/>
        <v>0</v>
      </c>
      <c r="AI62" s="27">
        <f t="shared" si="104"/>
        <v>0</v>
      </c>
      <c r="AJ62" s="27">
        <f t="shared" si="105"/>
        <v>0</v>
      </c>
      <c r="AK62" s="27">
        <f t="shared" si="106"/>
        <v>0</v>
      </c>
      <c r="AL62" s="27">
        <f t="shared" si="107"/>
        <v>0</v>
      </c>
      <c r="AN62" s="27">
        <f t="shared" si="108"/>
        <v>0</v>
      </c>
      <c r="AO62" s="27">
        <f t="shared" si="109"/>
        <v>0</v>
      </c>
      <c r="AP62" s="27">
        <f t="shared" si="110"/>
        <v>0</v>
      </c>
      <c r="AQ62" s="27">
        <f t="shared" si="111"/>
        <v>0</v>
      </c>
      <c r="AR62" s="27">
        <f t="shared" si="112"/>
        <v>0</v>
      </c>
      <c r="AS62" s="27">
        <f t="shared" si="113"/>
        <v>0</v>
      </c>
      <c r="AT62" s="31"/>
      <c r="AU62" s="31">
        <f t="shared" si="114"/>
        <v>0</v>
      </c>
      <c r="AV62" s="31">
        <f t="shared" si="115"/>
        <v>0</v>
      </c>
      <c r="AW62" s="31">
        <f t="shared" si="116"/>
        <v>0</v>
      </c>
      <c r="AX62" s="31">
        <f t="shared" si="117"/>
        <v>0</v>
      </c>
      <c r="AY62" s="31">
        <f t="shared" si="118"/>
        <v>0</v>
      </c>
      <c r="AZ62" s="31">
        <f t="shared" si="119"/>
        <v>0</v>
      </c>
      <c r="BA62" s="31"/>
      <c r="BB62" s="31">
        <f t="shared" si="120"/>
        <v>0</v>
      </c>
      <c r="BC62" s="31">
        <f t="shared" si="121"/>
        <v>0</v>
      </c>
      <c r="BD62" s="31">
        <f t="shared" si="122"/>
        <v>0</v>
      </c>
      <c r="BE62" s="31">
        <f t="shared" si="123"/>
        <v>0</v>
      </c>
      <c r="BF62" s="31">
        <f t="shared" si="124"/>
        <v>0</v>
      </c>
      <c r="BG62" s="31">
        <f t="shared" si="125"/>
        <v>0</v>
      </c>
      <c r="BH62" s="31"/>
      <c r="BI62" s="31">
        <f t="shared" si="126"/>
        <v>0</v>
      </c>
      <c r="BJ62" s="31">
        <f t="shared" si="127"/>
        <v>0</v>
      </c>
      <c r="BK62" s="31">
        <f t="shared" si="128"/>
        <v>0</v>
      </c>
      <c r="BL62" s="31">
        <f t="shared" si="129"/>
        <v>0</v>
      </c>
      <c r="BM62" s="31">
        <f t="shared" si="130"/>
        <v>0</v>
      </c>
      <c r="BN62" s="31">
        <f t="shared" si="131"/>
        <v>0</v>
      </c>
      <c r="BO62" s="31"/>
      <c r="BP62" s="31">
        <f t="shared" si="132"/>
        <v>0</v>
      </c>
      <c r="BQ62" s="31">
        <f t="shared" si="133"/>
        <v>0</v>
      </c>
      <c r="BR62" s="31">
        <f t="shared" si="134"/>
        <v>0</v>
      </c>
      <c r="BS62" s="31">
        <f t="shared" si="135"/>
        <v>0</v>
      </c>
      <c r="BT62" s="31">
        <f t="shared" si="136"/>
        <v>0</v>
      </c>
      <c r="BU62" s="31">
        <f t="shared" si="137"/>
        <v>0</v>
      </c>
      <c r="BV62" s="31"/>
      <c r="BW62" s="31">
        <f t="shared" si="138"/>
        <v>0</v>
      </c>
      <c r="BX62" s="31">
        <f t="shared" si="139"/>
        <v>0</v>
      </c>
      <c r="BY62" s="31">
        <f t="shared" si="140"/>
        <v>0</v>
      </c>
      <c r="BZ62" s="31">
        <f t="shared" si="141"/>
        <v>0</v>
      </c>
      <c r="CA62" s="31">
        <f t="shared" si="142"/>
        <v>0</v>
      </c>
      <c r="CB62" s="31">
        <f t="shared" si="143"/>
        <v>0</v>
      </c>
      <c r="CC62" s="31"/>
      <c r="CD62" s="31">
        <f t="shared" si="144"/>
        <v>0</v>
      </c>
      <c r="CE62" s="31">
        <f t="shared" si="145"/>
        <v>0</v>
      </c>
      <c r="CF62" s="31">
        <f t="shared" si="146"/>
        <v>0</v>
      </c>
      <c r="CG62" s="31">
        <f t="shared" si="147"/>
        <v>0</v>
      </c>
      <c r="CH62" s="31">
        <f t="shared" si="148"/>
        <v>0</v>
      </c>
      <c r="CI62" s="31">
        <f t="shared" si="149"/>
        <v>0</v>
      </c>
    </row>
    <row r="63" spans="1:87" x14ac:dyDescent="0.35">
      <c r="A63">
        <v>57</v>
      </c>
      <c r="B63">
        <f>modules!B63</f>
        <v>0</v>
      </c>
      <c r="C63">
        <f>modules!C63</f>
        <v>0</v>
      </c>
      <c r="E63" s="27">
        <f t="shared" si="78"/>
        <v>0</v>
      </c>
      <c r="F63" s="27">
        <f t="shared" si="79"/>
        <v>0</v>
      </c>
      <c r="G63" s="27">
        <f t="shared" si="80"/>
        <v>0</v>
      </c>
      <c r="H63" s="27">
        <f t="shared" si="81"/>
        <v>0</v>
      </c>
      <c r="I63" s="27">
        <f t="shared" si="82"/>
        <v>0</v>
      </c>
      <c r="J63" s="27">
        <f t="shared" si="83"/>
        <v>0</v>
      </c>
      <c r="L63" s="27">
        <f t="shared" si="84"/>
        <v>0</v>
      </c>
      <c r="M63" s="27">
        <f t="shared" si="85"/>
        <v>0</v>
      </c>
      <c r="N63" s="27">
        <f t="shared" si="86"/>
        <v>0</v>
      </c>
      <c r="O63" s="27">
        <f t="shared" si="87"/>
        <v>0</v>
      </c>
      <c r="P63" s="27">
        <f t="shared" si="88"/>
        <v>0</v>
      </c>
      <c r="Q63" s="27">
        <f t="shared" si="89"/>
        <v>0</v>
      </c>
      <c r="S63" s="27">
        <f t="shared" si="90"/>
        <v>0</v>
      </c>
      <c r="T63" s="27">
        <f t="shared" si="91"/>
        <v>0</v>
      </c>
      <c r="U63" s="27">
        <f t="shared" si="92"/>
        <v>0</v>
      </c>
      <c r="V63" s="27">
        <f t="shared" si="93"/>
        <v>0</v>
      </c>
      <c r="W63" s="27">
        <f t="shared" si="94"/>
        <v>0</v>
      </c>
      <c r="X63" s="27">
        <f t="shared" si="95"/>
        <v>0</v>
      </c>
      <c r="Z63" s="27">
        <f t="shared" si="96"/>
        <v>0</v>
      </c>
      <c r="AA63" s="27">
        <f t="shared" si="97"/>
        <v>0</v>
      </c>
      <c r="AB63" s="27">
        <f t="shared" si="98"/>
        <v>0</v>
      </c>
      <c r="AC63" s="27">
        <f t="shared" si="99"/>
        <v>0</v>
      </c>
      <c r="AD63" s="27">
        <f t="shared" si="100"/>
        <v>0</v>
      </c>
      <c r="AE63" s="27">
        <f t="shared" si="101"/>
        <v>0</v>
      </c>
      <c r="AG63" s="27">
        <f t="shared" si="102"/>
        <v>0</v>
      </c>
      <c r="AH63" s="27">
        <f t="shared" si="103"/>
        <v>0</v>
      </c>
      <c r="AI63" s="27">
        <f t="shared" si="104"/>
        <v>0</v>
      </c>
      <c r="AJ63" s="27">
        <f t="shared" si="105"/>
        <v>0</v>
      </c>
      <c r="AK63" s="27">
        <f t="shared" si="106"/>
        <v>0</v>
      </c>
      <c r="AL63" s="27">
        <f t="shared" si="107"/>
        <v>0</v>
      </c>
      <c r="AN63" s="27">
        <f t="shared" si="108"/>
        <v>0</v>
      </c>
      <c r="AO63" s="27">
        <f t="shared" si="109"/>
        <v>0</v>
      </c>
      <c r="AP63" s="27">
        <f t="shared" si="110"/>
        <v>0</v>
      </c>
      <c r="AQ63" s="27">
        <f t="shared" si="111"/>
        <v>0</v>
      </c>
      <c r="AR63" s="27">
        <f t="shared" si="112"/>
        <v>0</v>
      </c>
      <c r="AS63" s="27">
        <f t="shared" si="113"/>
        <v>0</v>
      </c>
      <c r="AT63" s="31"/>
      <c r="AU63" s="31">
        <f t="shared" si="114"/>
        <v>0</v>
      </c>
      <c r="AV63" s="31">
        <f t="shared" si="115"/>
        <v>0</v>
      </c>
      <c r="AW63" s="31">
        <f t="shared" si="116"/>
        <v>0</v>
      </c>
      <c r="AX63" s="31">
        <f t="shared" si="117"/>
        <v>0</v>
      </c>
      <c r="AY63" s="31">
        <f t="shared" si="118"/>
        <v>0</v>
      </c>
      <c r="AZ63" s="31">
        <f t="shared" si="119"/>
        <v>0</v>
      </c>
      <c r="BA63" s="31"/>
      <c r="BB63" s="31">
        <f t="shared" si="120"/>
        <v>0</v>
      </c>
      <c r="BC63" s="31">
        <f t="shared" si="121"/>
        <v>0</v>
      </c>
      <c r="BD63" s="31">
        <f t="shared" si="122"/>
        <v>0</v>
      </c>
      <c r="BE63" s="31">
        <f t="shared" si="123"/>
        <v>0</v>
      </c>
      <c r="BF63" s="31">
        <f t="shared" si="124"/>
        <v>0</v>
      </c>
      <c r="BG63" s="31">
        <f t="shared" si="125"/>
        <v>0</v>
      </c>
      <c r="BH63" s="31"/>
      <c r="BI63" s="31">
        <f t="shared" si="126"/>
        <v>0</v>
      </c>
      <c r="BJ63" s="31">
        <f t="shared" si="127"/>
        <v>0</v>
      </c>
      <c r="BK63" s="31">
        <f t="shared" si="128"/>
        <v>0</v>
      </c>
      <c r="BL63" s="31">
        <f t="shared" si="129"/>
        <v>0</v>
      </c>
      <c r="BM63" s="31">
        <f t="shared" si="130"/>
        <v>0</v>
      </c>
      <c r="BN63" s="31">
        <f t="shared" si="131"/>
        <v>0</v>
      </c>
      <c r="BO63" s="31"/>
      <c r="BP63" s="31">
        <f t="shared" si="132"/>
        <v>0</v>
      </c>
      <c r="BQ63" s="31">
        <f t="shared" si="133"/>
        <v>0</v>
      </c>
      <c r="BR63" s="31">
        <f t="shared" si="134"/>
        <v>0</v>
      </c>
      <c r="BS63" s="31">
        <f t="shared" si="135"/>
        <v>0</v>
      </c>
      <c r="BT63" s="31">
        <f t="shared" si="136"/>
        <v>0</v>
      </c>
      <c r="BU63" s="31">
        <f t="shared" si="137"/>
        <v>0</v>
      </c>
      <c r="BV63" s="31"/>
      <c r="BW63" s="31">
        <f t="shared" si="138"/>
        <v>0</v>
      </c>
      <c r="BX63" s="31">
        <f t="shared" si="139"/>
        <v>0</v>
      </c>
      <c r="BY63" s="31">
        <f t="shared" si="140"/>
        <v>0</v>
      </c>
      <c r="BZ63" s="31">
        <f t="shared" si="141"/>
        <v>0</v>
      </c>
      <c r="CA63" s="31">
        <f t="shared" si="142"/>
        <v>0</v>
      </c>
      <c r="CB63" s="31">
        <f t="shared" si="143"/>
        <v>0</v>
      </c>
      <c r="CC63" s="31"/>
      <c r="CD63" s="31">
        <f t="shared" si="144"/>
        <v>0</v>
      </c>
      <c r="CE63" s="31">
        <f t="shared" si="145"/>
        <v>0</v>
      </c>
      <c r="CF63" s="31">
        <f t="shared" si="146"/>
        <v>0</v>
      </c>
      <c r="CG63" s="31">
        <f t="shared" si="147"/>
        <v>0</v>
      </c>
      <c r="CH63" s="31">
        <f t="shared" si="148"/>
        <v>0</v>
      </c>
      <c r="CI63" s="31">
        <f t="shared" si="149"/>
        <v>0</v>
      </c>
    </row>
    <row r="64" spans="1:87" x14ac:dyDescent="0.35">
      <c r="A64">
        <v>58</v>
      </c>
      <c r="B64">
        <f>modules!B64</f>
        <v>0</v>
      </c>
      <c r="C64">
        <f>modules!C64</f>
        <v>0</v>
      </c>
      <c r="E64" s="27">
        <f t="shared" si="78"/>
        <v>0</v>
      </c>
      <c r="F64" s="27">
        <f t="shared" si="79"/>
        <v>0</v>
      </c>
      <c r="G64" s="27">
        <f t="shared" si="80"/>
        <v>0</v>
      </c>
      <c r="H64" s="27">
        <f t="shared" si="81"/>
        <v>0</v>
      </c>
      <c r="I64" s="27">
        <f t="shared" si="82"/>
        <v>0</v>
      </c>
      <c r="J64" s="27">
        <f t="shared" si="83"/>
        <v>0</v>
      </c>
      <c r="L64" s="27">
        <f t="shared" si="84"/>
        <v>0</v>
      </c>
      <c r="M64" s="27">
        <f t="shared" si="85"/>
        <v>0</v>
      </c>
      <c r="N64" s="27">
        <f t="shared" si="86"/>
        <v>0</v>
      </c>
      <c r="O64" s="27">
        <f t="shared" si="87"/>
        <v>0</v>
      </c>
      <c r="P64" s="27">
        <f t="shared" si="88"/>
        <v>0</v>
      </c>
      <c r="Q64" s="27">
        <f t="shared" si="89"/>
        <v>0</v>
      </c>
      <c r="S64" s="27">
        <f t="shared" si="90"/>
        <v>0</v>
      </c>
      <c r="T64" s="27">
        <f t="shared" si="91"/>
        <v>0</v>
      </c>
      <c r="U64" s="27">
        <f t="shared" si="92"/>
        <v>0</v>
      </c>
      <c r="V64" s="27">
        <f t="shared" si="93"/>
        <v>0</v>
      </c>
      <c r="W64" s="27">
        <f t="shared" si="94"/>
        <v>0</v>
      </c>
      <c r="X64" s="27">
        <f t="shared" si="95"/>
        <v>0</v>
      </c>
      <c r="Z64" s="27">
        <f t="shared" si="96"/>
        <v>0</v>
      </c>
      <c r="AA64" s="27">
        <f t="shared" si="97"/>
        <v>0</v>
      </c>
      <c r="AB64" s="27">
        <f t="shared" si="98"/>
        <v>0</v>
      </c>
      <c r="AC64" s="27">
        <f t="shared" si="99"/>
        <v>0</v>
      </c>
      <c r="AD64" s="27">
        <f t="shared" si="100"/>
        <v>0</v>
      </c>
      <c r="AE64" s="27">
        <f t="shared" si="101"/>
        <v>0</v>
      </c>
      <c r="AG64" s="27">
        <f t="shared" si="102"/>
        <v>0</v>
      </c>
      <c r="AH64" s="27">
        <f t="shared" si="103"/>
        <v>0</v>
      </c>
      <c r="AI64" s="27">
        <f t="shared" si="104"/>
        <v>0</v>
      </c>
      <c r="AJ64" s="27">
        <f t="shared" si="105"/>
        <v>0</v>
      </c>
      <c r="AK64" s="27">
        <f t="shared" si="106"/>
        <v>0</v>
      </c>
      <c r="AL64" s="27">
        <f t="shared" si="107"/>
        <v>0</v>
      </c>
      <c r="AN64" s="27">
        <f t="shared" si="108"/>
        <v>0</v>
      </c>
      <c r="AO64" s="27">
        <f t="shared" si="109"/>
        <v>0</v>
      </c>
      <c r="AP64" s="27">
        <f t="shared" si="110"/>
        <v>0</v>
      </c>
      <c r="AQ64" s="27">
        <f t="shared" si="111"/>
        <v>0</v>
      </c>
      <c r="AR64" s="27">
        <f t="shared" si="112"/>
        <v>0</v>
      </c>
      <c r="AS64" s="27">
        <f t="shared" si="113"/>
        <v>0</v>
      </c>
      <c r="AT64" s="31"/>
      <c r="AU64" s="31">
        <f t="shared" si="114"/>
        <v>0</v>
      </c>
      <c r="AV64" s="31">
        <f t="shared" si="115"/>
        <v>0</v>
      </c>
      <c r="AW64" s="31">
        <f t="shared" si="116"/>
        <v>0</v>
      </c>
      <c r="AX64" s="31">
        <f t="shared" si="117"/>
        <v>0</v>
      </c>
      <c r="AY64" s="31">
        <f t="shared" si="118"/>
        <v>0</v>
      </c>
      <c r="AZ64" s="31">
        <f t="shared" si="119"/>
        <v>0</v>
      </c>
      <c r="BA64" s="31"/>
      <c r="BB64" s="31">
        <f t="shared" si="120"/>
        <v>0</v>
      </c>
      <c r="BC64" s="31">
        <f t="shared" si="121"/>
        <v>0</v>
      </c>
      <c r="BD64" s="31">
        <f t="shared" si="122"/>
        <v>0</v>
      </c>
      <c r="BE64" s="31">
        <f t="shared" si="123"/>
        <v>0</v>
      </c>
      <c r="BF64" s="31">
        <f t="shared" si="124"/>
        <v>0</v>
      </c>
      <c r="BG64" s="31">
        <f t="shared" si="125"/>
        <v>0</v>
      </c>
      <c r="BH64" s="31"/>
      <c r="BI64" s="31">
        <f t="shared" si="126"/>
        <v>0</v>
      </c>
      <c r="BJ64" s="31">
        <f t="shared" si="127"/>
        <v>0</v>
      </c>
      <c r="BK64" s="31">
        <f t="shared" si="128"/>
        <v>0</v>
      </c>
      <c r="BL64" s="31">
        <f t="shared" si="129"/>
        <v>0</v>
      </c>
      <c r="BM64" s="31">
        <f t="shared" si="130"/>
        <v>0</v>
      </c>
      <c r="BN64" s="31">
        <f t="shared" si="131"/>
        <v>0</v>
      </c>
      <c r="BO64" s="31"/>
      <c r="BP64" s="31">
        <f t="shared" si="132"/>
        <v>0</v>
      </c>
      <c r="BQ64" s="31">
        <f t="shared" si="133"/>
        <v>0</v>
      </c>
      <c r="BR64" s="31">
        <f t="shared" si="134"/>
        <v>0</v>
      </c>
      <c r="BS64" s="31">
        <f t="shared" si="135"/>
        <v>0</v>
      </c>
      <c r="BT64" s="31">
        <f t="shared" si="136"/>
        <v>0</v>
      </c>
      <c r="BU64" s="31">
        <f t="shared" si="137"/>
        <v>0</v>
      </c>
      <c r="BV64" s="31"/>
      <c r="BW64" s="31">
        <f t="shared" si="138"/>
        <v>0</v>
      </c>
      <c r="BX64" s="31">
        <f t="shared" si="139"/>
        <v>0</v>
      </c>
      <c r="BY64" s="31">
        <f t="shared" si="140"/>
        <v>0</v>
      </c>
      <c r="BZ64" s="31">
        <f t="shared" si="141"/>
        <v>0</v>
      </c>
      <c r="CA64" s="31">
        <f t="shared" si="142"/>
        <v>0</v>
      </c>
      <c r="CB64" s="31">
        <f t="shared" si="143"/>
        <v>0</v>
      </c>
      <c r="CC64" s="31"/>
      <c r="CD64" s="31">
        <f t="shared" si="144"/>
        <v>0</v>
      </c>
      <c r="CE64" s="31">
        <f t="shared" si="145"/>
        <v>0</v>
      </c>
      <c r="CF64" s="31">
        <f t="shared" si="146"/>
        <v>0</v>
      </c>
      <c r="CG64" s="31">
        <f t="shared" si="147"/>
        <v>0</v>
      </c>
      <c r="CH64" s="31">
        <f t="shared" si="148"/>
        <v>0</v>
      </c>
      <c r="CI64" s="31">
        <f t="shared" si="149"/>
        <v>0</v>
      </c>
    </row>
    <row r="65" spans="1:87" x14ac:dyDescent="0.35">
      <c r="A65">
        <v>59</v>
      </c>
      <c r="B65">
        <f>modules!B65</f>
        <v>0</v>
      </c>
      <c r="C65">
        <f>modules!C65</f>
        <v>0</v>
      </c>
      <c r="E65" s="27">
        <f t="shared" si="78"/>
        <v>0</v>
      </c>
      <c r="F65" s="27">
        <f t="shared" si="79"/>
        <v>0</v>
      </c>
      <c r="G65" s="27">
        <f t="shared" si="80"/>
        <v>0</v>
      </c>
      <c r="H65" s="27">
        <f t="shared" si="81"/>
        <v>0</v>
      </c>
      <c r="I65" s="27">
        <f t="shared" si="82"/>
        <v>0</v>
      </c>
      <c r="J65" s="27">
        <f t="shared" si="83"/>
        <v>0</v>
      </c>
      <c r="L65" s="27">
        <f t="shared" si="84"/>
        <v>0</v>
      </c>
      <c r="M65" s="27">
        <f t="shared" si="85"/>
        <v>0</v>
      </c>
      <c r="N65" s="27">
        <f t="shared" si="86"/>
        <v>0</v>
      </c>
      <c r="O65" s="27">
        <f t="shared" si="87"/>
        <v>0</v>
      </c>
      <c r="P65" s="27">
        <f t="shared" si="88"/>
        <v>0</v>
      </c>
      <c r="Q65" s="27">
        <f t="shared" si="89"/>
        <v>0</v>
      </c>
      <c r="S65" s="27">
        <f t="shared" si="90"/>
        <v>0</v>
      </c>
      <c r="T65" s="27">
        <f t="shared" si="91"/>
        <v>0</v>
      </c>
      <c r="U65" s="27">
        <f t="shared" si="92"/>
        <v>0</v>
      </c>
      <c r="V65" s="27">
        <f t="shared" si="93"/>
        <v>0</v>
      </c>
      <c r="W65" s="27">
        <f t="shared" si="94"/>
        <v>0</v>
      </c>
      <c r="X65" s="27">
        <f t="shared" si="95"/>
        <v>0</v>
      </c>
      <c r="Z65" s="27">
        <f t="shared" si="96"/>
        <v>0</v>
      </c>
      <c r="AA65" s="27">
        <f t="shared" si="97"/>
        <v>0</v>
      </c>
      <c r="AB65" s="27">
        <f t="shared" si="98"/>
        <v>0</v>
      </c>
      <c r="AC65" s="27">
        <f t="shared" si="99"/>
        <v>0</v>
      </c>
      <c r="AD65" s="27">
        <f t="shared" si="100"/>
        <v>0</v>
      </c>
      <c r="AE65" s="27">
        <f t="shared" si="101"/>
        <v>0</v>
      </c>
      <c r="AG65" s="27">
        <f t="shared" si="102"/>
        <v>0</v>
      </c>
      <c r="AH65" s="27">
        <f t="shared" si="103"/>
        <v>0</v>
      </c>
      <c r="AI65" s="27">
        <f t="shared" si="104"/>
        <v>0</v>
      </c>
      <c r="AJ65" s="27">
        <f t="shared" si="105"/>
        <v>0</v>
      </c>
      <c r="AK65" s="27">
        <f t="shared" si="106"/>
        <v>0</v>
      </c>
      <c r="AL65" s="27">
        <f t="shared" si="107"/>
        <v>0</v>
      </c>
      <c r="AN65" s="27">
        <f t="shared" si="108"/>
        <v>0</v>
      </c>
      <c r="AO65" s="27">
        <f t="shared" si="109"/>
        <v>0</v>
      </c>
      <c r="AP65" s="27">
        <f t="shared" si="110"/>
        <v>0</v>
      </c>
      <c r="AQ65" s="27">
        <f t="shared" si="111"/>
        <v>0</v>
      </c>
      <c r="AR65" s="27">
        <f t="shared" si="112"/>
        <v>0</v>
      </c>
      <c r="AS65" s="27">
        <f t="shared" si="113"/>
        <v>0</v>
      </c>
      <c r="AT65" s="31"/>
      <c r="AU65" s="31">
        <f t="shared" si="114"/>
        <v>0</v>
      </c>
      <c r="AV65" s="31">
        <f t="shared" si="115"/>
        <v>0</v>
      </c>
      <c r="AW65" s="31">
        <f t="shared" si="116"/>
        <v>0</v>
      </c>
      <c r="AX65" s="31">
        <f t="shared" si="117"/>
        <v>0</v>
      </c>
      <c r="AY65" s="31">
        <f t="shared" si="118"/>
        <v>0</v>
      </c>
      <c r="AZ65" s="31">
        <f t="shared" si="119"/>
        <v>0</v>
      </c>
      <c r="BA65" s="31"/>
      <c r="BB65" s="31">
        <f t="shared" si="120"/>
        <v>0</v>
      </c>
      <c r="BC65" s="31">
        <f t="shared" si="121"/>
        <v>0</v>
      </c>
      <c r="BD65" s="31">
        <f t="shared" si="122"/>
        <v>0</v>
      </c>
      <c r="BE65" s="31">
        <f t="shared" si="123"/>
        <v>0</v>
      </c>
      <c r="BF65" s="31">
        <f t="shared" si="124"/>
        <v>0</v>
      </c>
      <c r="BG65" s="31">
        <f t="shared" si="125"/>
        <v>0</v>
      </c>
      <c r="BH65" s="31"/>
      <c r="BI65" s="31">
        <f t="shared" si="126"/>
        <v>0</v>
      </c>
      <c r="BJ65" s="31">
        <f t="shared" si="127"/>
        <v>0</v>
      </c>
      <c r="BK65" s="31">
        <f t="shared" si="128"/>
        <v>0</v>
      </c>
      <c r="BL65" s="31">
        <f t="shared" si="129"/>
        <v>0</v>
      </c>
      <c r="BM65" s="31">
        <f t="shared" si="130"/>
        <v>0</v>
      </c>
      <c r="BN65" s="31">
        <f t="shared" si="131"/>
        <v>0</v>
      </c>
      <c r="BO65" s="31"/>
      <c r="BP65" s="31">
        <f t="shared" si="132"/>
        <v>0</v>
      </c>
      <c r="BQ65" s="31">
        <f t="shared" si="133"/>
        <v>0</v>
      </c>
      <c r="BR65" s="31">
        <f t="shared" si="134"/>
        <v>0</v>
      </c>
      <c r="BS65" s="31">
        <f t="shared" si="135"/>
        <v>0</v>
      </c>
      <c r="BT65" s="31">
        <f t="shared" si="136"/>
        <v>0</v>
      </c>
      <c r="BU65" s="31">
        <f t="shared" si="137"/>
        <v>0</v>
      </c>
      <c r="BV65" s="31"/>
      <c r="BW65" s="31">
        <f t="shared" si="138"/>
        <v>0</v>
      </c>
      <c r="BX65" s="31">
        <f t="shared" si="139"/>
        <v>0</v>
      </c>
      <c r="BY65" s="31">
        <f t="shared" si="140"/>
        <v>0</v>
      </c>
      <c r="BZ65" s="31">
        <f t="shared" si="141"/>
        <v>0</v>
      </c>
      <c r="CA65" s="31">
        <f t="shared" si="142"/>
        <v>0</v>
      </c>
      <c r="CB65" s="31">
        <f t="shared" si="143"/>
        <v>0</v>
      </c>
      <c r="CC65" s="31"/>
      <c r="CD65" s="31">
        <f t="shared" si="144"/>
        <v>0</v>
      </c>
      <c r="CE65" s="31">
        <f t="shared" si="145"/>
        <v>0</v>
      </c>
      <c r="CF65" s="31">
        <f t="shared" si="146"/>
        <v>0</v>
      </c>
      <c r="CG65" s="31">
        <f t="shared" si="147"/>
        <v>0</v>
      </c>
      <c r="CH65" s="31">
        <f t="shared" si="148"/>
        <v>0</v>
      </c>
      <c r="CI65" s="31">
        <f t="shared" si="149"/>
        <v>0</v>
      </c>
    </row>
    <row r="66" spans="1:87" x14ac:dyDescent="0.35">
      <c r="A66">
        <v>60</v>
      </c>
      <c r="B66">
        <f>modules!B66</f>
        <v>0</v>
      </c>
      <c r="C66">
        <f>modules!C66</f>
        <v>0</v>
      </c>
      <c r="E66" s="27">
        <f t="shared" si="78"/>
        <v>0</v>
      </c>
      <c r="F66" s="27">
        <f t="shared" si="79"/>
        <v>0</v>
      </c>
      <c r="G66" s="27">
        <f t="shared" si="80"/>
        <v>0</v>
      </c>
      <c r="H66" s="27">
        <f t="shared" si="81"/>
        <v>0</v>
      </c>
      <c r="I66" s="27">
        <f t="shared" si="82"/>
        <v>0</v>
      </c>
      <c r="J66" s="27">
        <f t="shared" si="83"/>
        <v>0</v>
      </c>
      <c r="L66" s="27">
        <f t="shared" si="84"/>
        <v>0</v>
      </c>
      <c r="M66" s="27">
        <f t="shared" si="85"/>
        <v>0</v>
      </c>
      <c r="N66" s="27">
        <f t="shared" si="86"/>
        <v>0</v>
      </c>
      <c r="O66" s="27">
        <f t="shared" si="87"/>
        <v>0</v>
      </c>
      <c r="P66" s="27">
        <f t="shared" si="88"/>
        <v>0</v>
      </c>
      <c r="Q66" s="27">
        <f t="shared" si="89"/>
        <v>0</v>
      </c>
      <c r="S66" s="27">
        <f t="shared" si="90"/>
        <v>0</v>
      </c>
      <c r="T66" s="27">
        <f t="shared" si="91"/>
        <v>0</v>
      </c>
      <c r="U66" s="27">
        <f t="shared" si="92"/>
        <v>0</v>
      </c>
      <c r="V66" s="27">
        <f t="shared" si="93"/>
        <v>0</v>
      </c>
      <c r="W66" s="27">
        <f t="shared" si="94"/>
        <v>0</v>
      </c>
      <c r="X66" s="27">
        <f t="shared" si="95"/>
        <v>0</v>
      </c>
      <c r="Z66" s="27">
        <f t="shared" si="96"/>
        <v>0</v>
      </c>
      <c r="AA66" s="27">
        <f t="shared" si="97"/>
        <v>0</v>
      </c>
      <c r="AB66" s="27">
        <f t="shared" si="98"/>
        <v>0</v>
      </c>
      <c r="AC66" s="27">
        <f t="shared" si="99"/>
        <v>0</v>
      </c>
      <c r="AD66" s="27">
        <f t="shared" si="100"/>
        <v>0</v>
      </c>
      <c r="AE66" s="27">
        <f t="shared" si="101"/>
        <v>0</v>
      </c>
      <c r="AG66" s="27">
        <f t="shared" si="102"/>
        <v>0</v>
      </c>
      <c r="AH66" s="27">
        <f t="shared" si="103"/>
        <v>0</v>
      </c>
      <c r="AI66" s="27">
        <f t="shared" si="104"/>
        <v>0</v>
      </c>
      <c r="AJ66" s="27">
        <f t="shared" si="105"/>
        <v>0</v>
      </c>
      <c r="AK66" s="27">
        <f t="shared" si="106"/>
        <v>0</v>
      </c>
      <c r="AL66" s="27">
        <f t="shared" si="107"/>
        <v>0</v>
      </c>
      <c r="AN66" s="27">
        <f t="shared" si="108"/>
        <v>0</v>
      </c>
      <c r="AO66" s="27">
        <f t="shared" si="109"/>
        <v>0</v>
      </c>
      <c r="AP66" s="27">
        <f t="shared" si="110"/>
        <v>0</v>
      </c>
      <c r="AQ66" s="27">
        <f t="shared" si="111"/>
        <v>0</v>
      </c>
      <c r="AR66" s="27">
        <f t="shared" si="112"/>
        <v>0</v>
      </c>
      <c r="AS66" s="27">
        <f t="shared" si="113"/>
        <v>0</v>
      </c>
      <c r="AT66" s="31"/>
      <c r="AU66" s="31">
        <f t="shared" si="114"/>
        <v>0</v>
      </c>
      <c r="AV66" s="31">
        <f t="shared" si="115"/>
        <v>0</v>
      </c>
      <c r="AW66" s="31">
        <f t="shared" si="116"/>
        <v>0</v>
      </c>
      <c r="AX66" s="31">
        <f t="shared" si="117"/>
        <v>0</v>
      </c>
      <c r="AY66" s="31">
        <f t="shared" si="118"/>
        <v>0</v>
      </c>
      <c r="AZ66" s="31">
        <f t="shared" si="119"/>
        <v>0</v>
      </c>
      <c r="BA66" s="31"/>
      <c r="BB66" s="31">
        <f t="shared" si="120"/>
        <v>0</v>
      </c>
      <c r="BC66" s="31">
        <f t="shared" si="121"/>
        <v>0</v>
      </c>
      <c r="BD66" s="31">
        <f t="shared" si="122"/>
        <v>0</v>
      </c>
      <c r="BE66" s="31">
        <f t="shared" si="123"/>
        <v>0</v>
      </c>
      <c r="BF66" s="31">
        <f t="shared" si="124"/>
        <v>0</v>
      </c>
      <c r="BG66" s="31">
        <f t="shared" si="125"/>
        <v>0</v>
      </c>
      <c r="BH66" s="31"/>
      <c r="BI66" s="31">
        <f t="shared" si="126"/>
        <v>0</v>
      </c>
      <c r="BJ66" s="31">
        <f t="shared" si="127"/>
        <v>0</v>
      </c>
      <c r="BK66" s="31">
        <f t="shared" si="128"/>
        <v>0</v>
      </c>
      <c r="BL66" s="31">
        <f t="shared" si="129"/>
        <v>0</v>
      </c>
      <c r="BM66" s="31">
        <f t="shared" si="130"/>
        <v>0</v>
      </c>
      <c r="BN66" s="31">
        <f t="shared" si="131"/>
        <v>0</v>
      </c>
      <c r="BO66" s="31"/>
      <c r="BP66" s="31">
        <f t="shared" si="132"/>
        <v>0</v>
      </c>
      <c r="BQ66" s="31">
        <f t="shared" si="133"/>
        <v>0</v>
      </c>
      <c r="BR66" s="31">
        <f t="shared" si="134"/>
        <v>0</v>
      </c>
      <c r="BS66" s="31">
        <f t="shared" si="135"/>
        <v>0</v>
      </c>
      <c r="BT66" s="31">
        <f t="shared" si="136"/>
        <v>0</v>
      </c>
      <c r="BU66" s="31">
        <f t="shared" si="137"/>
        <v>0</v>
      </c>
      <c r="BV66" s="31"/>
      <c r="BW66" s="31">
        <f t="shared" si="138"/>
        <v>0</v>
      </c>
      <c r="BX66" s="31">
        <f t="shared" si="139"/>
        <v>0</v>
      </c>
      <c r="BY66" s="31">
        <f t="shared" si="140"/>
        <v>0</v>
      </c>
      <c r="BZ66" s="31">
        <f t="shared" si="141"/>
        <v>0</v>
      </c>
      <c r="CA66" s="31">
        <f t="shared" si="142"/>
        <v>0</v>
      </c>
      <c r="CB66" s="31">
        <f t="shared" si="143"/>
        <v>0</v>
      </c>
      <c r="CC66" s="31"/>
      <c r="CD66" s="31">
        <f t="shared" si="144"/>
        <v>0</v>
      </c>
      <c r="CE66" s="31">
        <f t="shared" si="145"/>
        <v>0</v>
      </c>
      <c r="CF66" s="31">
        <f t="shared" si="146"/>
        <v>0</v>
      </c>
      <c r="CG66" s="31">
        <f t="shared" si="147"/>
        <v>0</v>
      </c>
      <c r="CH66" s="31">
        <f t="shared" si="148"/>
        <v>0</v>
      </c>
      <c r="CI66" s="31">
        <f t="shared" si="149"/>
        <v>0</v>
      </c>
    </row>
    <row r="67" spans="1:87" x14ac:dyDescent="0.35">
      <c r="A67">
        <v>61</v>
      </c>
      <c r="B67">
        <f>modules!B67</f>
        <v>0</v>
      </c>
      <c r="C67">
        <f>modules!C67</f>
        <v>0</v>
      </c>
      <c r="E67" s="27">
        <f t="shared" si="78"/>
        <v>0</v>
      </c>
      <c r="F67" s="27">
        <f t="shared" si="79"/>
        <v>0</v>
      </c>
      <c r="G67" s="27">
        <f t="shared" si="80"/>
        <v>0</v>
      </c>
      <c r="H67" s="27">
        <f t="shared" si="81"/>
        <v>0</v>
      </c>
      <c r="I67" s="27">
        <f t="shared" si="82"/>
        <v>0</v>
      </c>
      <c r="J67" s="27">
        <f t="shared" si="83"/>
        <v>0</v>
      </c>
      <c r="L67" s="27">
        <f t="shared" si="84"/>
        <v>0</v>
      </c>
      <c r="M67" s="27">
        <f t="shared" si="85"/>
        <v>0</v>
      </c>
      <c r="N67" s="27">
        <f t="shared" si="86"/>
        <v>0</v>
      </c>
      <c r="O67" s="27">
        <f t="shared" si="87"/>
        <v>0</v>
      </c>
      <c r="P67" s="27">
        <f t="shared" si="88"/>
        <v>0</v>
      </c>
      <c r="Q67" s="27">
        <f t="shared" si="89"/>
        <v>0</v>
      </c>
      <c r="S67" s="27">
        <f t="shared" si="90"/>
        <v>0</v>
      </c>
      <c r="T67" s="27">
        <f t="shared" si="91"/>
        <v>0</v>
      </c>
      <c r="U67" s="27">
        <f t="shared" si="92"/>
        <v>0</v>
      </c>
      <c r="V67" s="27">
        <f t="shared" si="93"/>
        <v>0</v>
      </c>
      <c r="W67" s="27">
        <f t="shared" si="94"/>
        <v>0</v>
      </c>
      <c r="X67" s="27">
        <f t="shared" si="95"/>
        <v>0</v>
      </c>
      <c r="Z67" s="27">
        <f t="shared" si="96"/>
        <v>0</v>
      </c>
      <c r="AA67" s="27">
        <f t="shared" si="97"/>
        <v>0</v>
      </c>
      <c r="AB67" s="27">
        <f t="shared" si="98"/>
        <v>0</v>
      </c>
      <c r="AC67" s="27">
        <f t="shared" si="99"/>
        <v>0</v>
      </c>
      <c r="AD67" s="27">
        <f t="shared" si="100"/>
        <v>0</v>
      </c>
      <c r="AE67" s="27">
        <f t="shared" si="101"/>
        <v>0</v>
      </c>
      <c r="AG67" s="27">
        <f t="shared" si="102"/>
        <v>0</v>
      </c>
      <c r="AH67" s="27">
        <f t="shared" si="103"/>
        <v>0</v>
      </c>
      <c r="AI67" s="27">
        <f t="shared" si="104"/>
        <v>0</v>
      </c>
      <c r="AJ67" s="27">
        <f t="shared" si="105"/>
        <v>0</v>
      </c>
      <c r="AK67" s="27">
        <f t="shared" si="106"/>
        <v>0</v>
      </c>
      <c r="AL67" s="27">
        <f t="shared" si="107"/>
        <v>0</v>
      </c>
      <c r="AN67" s="27">
        <f t="shared" si="108"/>
        <v>0</v>
      </c>
      <c r="AO67" s="27">
        <f t="shared" si="109"/>
        <v>0</v>
      </c>
      <c r="AP67" s="27">
        <f t="shared" si="110"/>
        <v>0</v>
      </c>
      <c r="AQ67" s="27">
        <f t="shared" si="111"/>
        <v>0</v>
      </c>
      <c r="AR67" s="27">
        <f t="shared" si="112"/>
        <v>0</v>
      </c>
      <c r="AS67" s="27">
        <f t="shared" si="113"/>
        <v>0</v>
      </c>
      <c r="AT67" s="31"/>
      <c r="AU67" s="31">
        <f t="shared" si="114"/>
        <v>0</v>
      </c>
      <c r="AV67" s="31">
        <f t="shared" si="115"/>
        <v>0</v>
      </c>
      <c r="AW67" s="31">
        <f t="shared" si="116"/>
        <v>0</v>
      </c>
      <c r="AX67" s="31">
        <f t="shared" si="117"/>
        <v>0</v>
      </c>
      <c r="AY67" s="31">
        <f t="shared" si="118"/>
        <v>0</v>
      </c>
      <c r="AZ67" s="31">
        <f t="shared" si="119"/>
        <v>0</v>
      </c>
      <c r="BA67" s="31"/>
      <c r="BB67" s="31">
        <f t="shared" si="120"/>
        <v>0</v>
      </c>
      <c r="BC67" s="31">
        <f t="shared" si="121"/>
        <v>0</v>
      </c>
      <c r="BD67" s="31">
        <f t="shared" si="122"/>
        <v>0</v>
      </c>
      <c r="BE67" s="31">
        <f t="shared" si="123"/>
        <v>0</v>
      </c>
      <c r="BF67" s="31">
        <f t="shared" si="124"/>
        <v>0</v>
      </c>
      <c r="BG67" s="31">
        <f t="shared" si="125"/>
        <v>0</v>
      </c>
      <c r="BH67" s="31"/>
      <c r="BI67" s="31">
        <f t="shared" si="126"/>
        <v>0</v>
      </c>
      <c r="BJ67" s="31">
        <f t="shared" si="127"/>
        <v>0</v>
      </c>
      <c r="BK67" s="31">
        <f t="shared" si="128"/>
        <v>0</v>
      </c>
      <c r="BL67" s="31">
        <f t="shared" si="129"/>
        <v>0</v>
      </c>
      <c r="BM67" s="31">
        <f t="shared" si="130"/>
        <v>0</v>
      </c>
      <c r="BN67" s="31">
        <f t="shared" si="131"/>
        <v>0</v>
      </c>
      <c r="BO67" s="31"/>
      <c r="BP67" s="31">
        <f t="shared" si="132"/>
        <v>0</v>
      </c>
      <c r="BQ67" s="31">
        <f t="shared" si="133"/>
        <v>0</v>
      </c>
      <c r="BR67" s="31">
        <f t="shared" si="134"/>
        <v>0</v>
      </c>
      <c r="BS67" s="31">
        <f t="shared" si="135"/>
        <v>0</v>
      </c>
      <c r="BT67" s="31">
        <f t="shared" si="136"/>
        <v>0</v>
      </c>
      <c r="BU67" s="31">
        <f t="shared" si="137"/>
        <v>0</v>
      </c>
      <c r="BV67" s="31"/>
      <c r="BW67" s="31">
        <f t="shared" si="138"/>
        <v>0</v>
      </c>
      <c r="BX67" s="31">
        <f t="shared" si="139"/>
        <v>0</v>
      </c>
      <c r="BY67" s="31">
        <f t="shared" si="140"/>
        <v>0</v>
      </c>
      <c r="BZ67" s="31">
        <f t="shared" si="141"/>
        <v>0</v>
      </c>
      <c r="CA67" s="31">
        <f t="shared" si="142"/>
        <v>0</v>
      </c>
      <c r="CB67" s="31">
        <f t="shared" si="143"/>
        <v>0</v>
      </c>
      <c r="CC67" s="31"/>
      <c r="CD67" s="31">
        <f t="shared" si="144"/>
        <v>0</v>
      </c>
      <c r="CE67" s="31">
        <f t="shared" si="145"/>
        <v>0</v>
      </c>
      <c r="CF67" s="31">
        <f t="shared" si="146"/>
        <v>0</v>
      </c>
      <c r="CG67" s="31">
        <f t="shared" si="147"/>
        <v>0</v>
      </c>
      <c r="CH67" s="31">
        <f t="shared" si="148"/>
        <v>0</v>
      </c>
      <c r="CI67" s="31">
        <f t="shared" si="149"/>
        <v>0</v>
      </c>
    </row>
    <row r="68" spans="1:87" x14ac:dyDescent="0.35">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row>
    <row r="69" spans="1:87" x14ac:dyDescent="0.35">
      <c r="C69" s="137" t="s">
        <v>514</v>
      </c>
      <c r="D69" s="27">
        <f>SUM(D8:D67)</f>
        <v>0</v>
      </c>
      <c r="E69" s="27">
        <f t="shared" ref="E69:BP69" si="150">SUM(E8:E67)</f>
        <v>0</v>
      </c>
      <c r="F69" s="27">
        <f t="shared" si="150"/>
        <v>0</v>
      </c>
      <c r="G69" s="27">
        <f t="shared" si="150"/>
        <v>0</v>
      </c>
      <c r="H69" s="27">
        <f t="shared" si="150"/>
        <v>0</v>
      </c>
      <c r="I69" s="27">
        <f t="shared" si="150"/>
        <v>0</v>
      </c>
      <c r="J69" s="27">
        <f t="shared" si="150"/>
        <v>0</v>
      </c>
      <c r="K69" s="27">
        <f t="shared" si="150"/>
        <v>0</v>
      </c>
      <c r="L69" s="27">
        <f t="shared" si="150"/>
        <v>0</v>
      </c>
      <c r="M69" s="27">
        <f t="shared" si="150"/>
        <v>0</v>
      </c>
      <c r="N69" s="27">
        <f t="shared" si="150"/>
        <v>0</v>
      </c>
      <c r="O69" s="27">
        <f t="shared" si="150"/>
        <v>0</v>
      </c>
      <c r="P69" s="27">
        <f t="shared" si="150"/>
        <v>0</v>
      </c>
      <c r="Q69" s="27">
        <f t="shared" si="150"/>
        <v>0</v>
      </c>
      <c r="R69" s="27">
        <f t="shared" si="150"/>
        <v>0</v>
      </c>
      <c r="S69" s="27">
        <f t="shared" si="150"/>
        <v>0</v>
      </c>
      <c r="T69" s="27">
        <f t="shared" si="150"/>
        <v>0</v>
      </c>
      <c r="U69" s="27">
        <f t="shared" si="150"/>
        <v>0</v>
      </c>
      <c r="V69" s="27">
        <f t="shared" si="150"/>
        <v>0</v>
      </c>
      <c r="W69" s="27">
        <f t="shared" si="150"/>
        <v>0</v>
      </c>
      <c r="X69" s="27">
        <f t="shared" si="150"/>
        <v>0</v>
      </c>
      <c r="Y69" s="27">
        <f t="shared" si="150"/>
        <v>0</v>
      </c>
      <c r="Z69" s="27">
        <f t="shared" si="150"/>
        <v>0</v>
      </c>
      <c r="AA69" s="27">
        <f t="shared" si="150"/>
        <v>0</v>
      </c>
      <c r="AB69" s="27">
        <f t="shared" si="150"/>
        <v>0</v>
      </c>
      <c r="AC69" s="27">
        <f t="shared" si="150"/>
        <v>0</v>
      </c>
      <c r="AD69" s="27">
        <f t="shared" si="150"/>
        <v>0</v>
      </c>
      <c r="AE69" s="27">
        <f t="shared" si="150"/>
        <v>0</v>
      </c>
      <c r="AF69" s="27">
        <f t="shared" si="150"/>
        <v>0</v>
      </c>
      <c r="AG69" s="27">
        <f t="shared" si="150"/>
        <v>0</v>
      </c>
      <c r="AH69" s="27">
        <f t="shared" si="150"/>
        <v>0</v>
      </c>
      <c r="AI69" s="27">
        <f t="shared" si="150"/>
        <v>0</v>
      </c>
      <c r="AJ69" s="27">
        <f t="shared" si="150"/>
        <v>0</v>
      </c>
      <c r="AK69" s="27">
        <f t="shared" si="150"/>
        <v>0</v>
      </c>
      <c r="AL69" s="27">
        <f t="shared" si="150"/>
        <v>0</v>
      </c>
      <c r="AM69" s="27">
        <f t="shared" si="150"/>
        <v>0</v>
      </c>
      <c r="AN69" s="27">
        <f t="shared" si="150"/>
        <v>0</v>
      </c>
      <c r="AO69" s="27">
        <f t="shared" si="150"/>
        <v>0</v>
      </c>
      <c r="AP69" s="27">
        <f t="shared" si="150"/>
        <v>0</v>
      </c>
      <c r="AQ69" s="27">
        <f t="shared" si="150"/>
        <v>0</v>
      </c>
      <c r="AR69" s="27">
        <f t="shared" si="150"/>
        <v>0</v>
      </c>
      <c r="AS69" s="27">
        <f t="shared" si="150"/>
        <v>0</v>
      </c>
      <c r="AT69" s="31">
        <f t="shared" si="150"/>
        <v>0</v>
      </c>
      <c r="AU69" s="31">
        <f t="shared" si="150"/>
        <v>0</v>
      </c>
      <c r="AV69" s="31">
        <f t="shared" si="150"/>
        <v>0</v>
      </c>
      <c r="AW69" s="31">
        <f t="shared" si="150"/>
        <v>0</v>
      </c>
      <c r="AX69" s="31">
        <f t="shared" si="150"/>
        <v>0</v>
      </c>
      <c r="AY69" s="31">
        <f t="shared" si="150"/>
        <v>0</v>
      </c>
      <c r="AZ69" s="31">
        <f t="shared" si="150"/>
        <v>0</v>
      </c>
      <c r="BA69" s="31">
        <f t="shared" si="150"/>
        <v>0</v>
      </c>
      <c r="BB69" s="31">
        <f t="shared" si="150"/>
        <v>0</v>
      </c>
      <c r="BC69" s="31">
        <f t="shared" si="150"/>
        <v>0</v>
      </c>
      <c r="BD69" s="31">
        <f t="shared" si="150"/>
        <v>0</v>
      </c>
      <c r="BE69" s="31">
        <f t="shared" si="150"/>
        <v>0</v>
      </c>
      <c r="BF69" s="31">
        <f t="shared" si="150"/>
        <v>0</v>
      </c>
      <c r="BG69" s="31">
        <f t="shared" si="150"/>
        <v>0</v>
      </c>
      <c r="BH69" s="31">
        <f t="shared" si="150"/>
        <v>0</v>
      </c>
      <c r="BI69" s="31">
        <f t="shared" si="150"/>
        <v>0</v>
      </c>
      <c r="BJ69" s="31">
        <f t="shared" si="150"/>
        <v>0</v>
      </c>
      <c r="BK69" s="31">
        <f t="shared" si="150"/>
        <v>0</v>
      </c>
      <c r="BL69" s="31">
        <f t="shared" si="150"/>
        <v>0</v>
      </c>
      <c r="BM69" s="31">
        <f t="shared" si="150"/>
        <v>0</v>
      </c>
      <c r="BN69" s="31">
        <f t="shared" si="150"/>
        <v>0</v>
      </c>
      <c r="BO69" s="31">
        <f t="shared" si="150"/>
        <v>0</v>
      </c>
      <c r="BP69" s="31">
        <f t="shared" si="150"/>
        <v>0</v>
      </c>
      <c r="BQ69" s="31">
        <f t="shared" ref="BQ69:CI69" si="151">SUM(BQ8:BQ67)</f>
        <v>0</v>
      </c>
      <c r="BR69" s="31">
        <f t="shared" si="151"/>
        <v>0</v>
      </c>
      <c r="BS69" s="31">
        <f t="shared" si="151"/>
        <v>0</v>
      </c>
      <c r="BT69" s="31">
        <f t="shared" si="151"/>
        <v>0</v>
      </c>
      <c r="BU69" s="31">
        <f t="shared" si="151"/>
        <v>0</v>
      </c>
      <c r="BV69" s="31">
        <f t="shared" si="151"/>
        <v>0</v>
      </c>
      <c r="BW69" s="31">
        <f t="shared" si="151"/>
        <v>0</v>
      </c>
      <c r="BX69" s="31">
        <f t="shared" si="151"/>
        <v>0</v>
      </c>
      <c r="BY69" s="31">
        <f t="shared" si="151"/>
        <v>0</v>
      </c>
      <c r="BZ69" s="31">
        <f t="shared" si="151"/>
        <v>0</v>
      </c>
      <c r="CA69" s="31">
        <f t="shared" si="151"/>
        <v>0</v>
      </c>
      <c r="CB69" s="31">
        <f t="shared" si="151"/>
        <v>0</v>
      </c>
      <c r="CC69" s="31">
        <f t="shared" si="151"/>
        <v>0</v>
      </c>
      <c r="CD69" s="31">
        <f t="shared" si="151"/>
        <v>0</v>
      </c>
      <c r="CE69" s="31">
        <f t="shared" si="151"/>
        <v>0</v>
      </c>
      <c r="CF69" s="31">
        <f t="shared" si="151"/>
        <v>0</v>
      </c>
      <c r="CG69" s="31">
        <f t="shared" si="151"/>
        <v>0</v>
      </c>
      <c r="CH69" s="31">
        <f t="shared" si="151"/>
        <v>0</v>
      </c>
      <c r="CI69" s="31">
        <f t="shared" si="151"/>
        <v>0</v>
      </c>
    </row>
    <row r="70" spans="1:87" x14ac:dyDescent="0.35">
      <c r="C70" t="s">
        <v>484</v>
      </c>
      <c r="D70" s="27">
        <f>D69/1650</f>
        <v>0</v>
      </c>
      <c r="E70" s="27">
        <f t="shared" ref="E70:AS70" si="152">E69/1650</f>
        <v>0</v>
      </c>
      <c r="F70" s="27">
        <f t="shared" si="152"/>
        <v>0</v>
      </c>
      <c r="G70" s="27">
        <f t="shared" si="152"/>
        <v>0</v>
      </c>
      <c r="H70" s="27">
        <f t="shared" si="152"/>
        <v>0</v>
      </c>
      <c r="I70" s="27">
        <f t="shared" si="152"/>
        <v>0</v>
      </c>
      <c r="J70" s="27">
        <f t="shared" si="152"/>
        <v>0</v>
      </c>
      <c r="K70" s="27">
        <f t="shared" si="152"/>
        <v>0</v>
      </c>
      <c r="L70" s="27">
        <f t="shared" si="152"/>
        <v>0</v>
      </c>
      <c r="M70" s="27">
        <f t="shared" si="152"/>
        <v>0</v>
      </c>
      <c r="N70" s="27">
        <f t="shared" si="152"/>
        <v>0</v>
      </c>
      <c r="O70" s="27">
        <f t="shared" si="152"/>
        <v>0</v>
      </c>
      <c r="P70" s="27">
        <f t="shared" si="152"/>
        <v>0</v>
      </c>
      <c r="Q70" s="27">
        <f t="shared" si="152"/>
        <v>0</v>
      </c>
      <c r="R70" s="27">
        <f t="shared" si="152"/>
        <v>0</v>
      </c>
      <c r="S70" s="27">
        <f t="shared" si="152"/>
        <v>0</v>
      </c>
      <c r="T70" s="27">
        <f t="shared" si="152"/>
        <v>0</v>
      </c>
      <c r="U70" s="27">
        <f t="shared" si="152"/>
        <v>0</v>
      </c>
      <c r="V70" s="27">
        <f t="shared" si="152"/>
        <v>0</v>
      </c>
      <c r="W70" s="27">
        <f t="shared" si="152"/>
        <v>0</v>
      </c>
      <c r="X70" s="27">
        <f t="shared" si="152"/>
        <v>0</v>
      </c>
      <c r="Y70" s="27">
        <f t="shared" si="152"/>
        <v>0</v>
      </c>
      <c r="Z70" s="27">
        <f t="shared" si="152"/>
        <v>0</v>
      </c>
      <c r="AA70" s="27">
        <f t="shared" si="152"/>
        <v>0</v>
      </c>
      <c r="AB70" s="27">
        <f t="shared" si="152"/>
        <v>0</v>
      </c>
      <c r="AC70" s="27">
        <f t="shared" si="152"/>
        <v>0</v>
      </c>
      <c r="AD70" s="27">
        <f t="shared" si="152"/>
        <v>0</v>
      </c>
      <c r="AE70" s="27">
        <f t="shared" si="152"/>
        <v>0</v>
      </c>
      <c r="AF70" s="27">
        <f t="shared" si="152"/>
        <v>0</v>
      </c>
      <c r="AG70" s="27">
        <f t="shared" si="152"/>
        <v>0</v>
      </c>
      <c r="AH70" s="27">
        <f t="shared" si="152"/>
        <v>0</v>
      </c>
      <c r="AI70" s="27">
        <f t="shared" si="152"/>
        <v>0</v>
      </c>
      <c r="AJ70" s="27">
        <f t="shared" si="152"/>
        <v>0</v>
      </c>
      <c r="AK70" s="27">
        <f t="shared" si="152"/>
        <v>0</v>
      </c>
      <c r="AL70" s="27">
        <f t="shared" si="152"/>
        <v>0</v>
      </c>
      <c r="AM70" s="27">
        <f t="shared" si="152"/>
        <v>0</v>
      </c>
      <c r="AN70" s="27">
        <f t="shared" si="152"/>
        <v>0</v>
      </c>
      <c r="AO70" s="27">
        <f t="shared" si="152"/>
        <v>0</v>
      </c>
      <c r="AP70" s="27">
        <f t="shared" si="152"/>
        <v>0</v>
      </c>
      <c r="AQ70" s="27">
        <f t="shared" si="152"/>
        <v>0</v>
      </c>
      <c r="AR70" s="27">
        <f t="shared" si="152"/>
        <v>0</v>
      </c>
      <c r="AS70" s="27">
        <f t="shared" si="152"/>
        <v>0</v>
      </c>
    </row>
    <row r="72" spans="1:87" x14ac:dyDescent="0.35">
      <c r="C72" s="137" t="s">
        <v>512</v>
      </c>
      <c r="D72" s="27">
        <f>D70+K70+R70+Y70+AF70+AM70</f>
        <v>0</v>
      </c>
      <c r="E72" s="27">
        <f t="shared" ref="E72:J72" si="153">E70+L70+S70+Z70+AG70+AN70</f>
        <v>0</v>
      </c>
      <c r="F72" s="27">
        <f t="shared" si="153"/>
        <v>0</v>
      </c>
      <c r="G72" s="27">
        <f t="shared" si="153"/>
        <v>0</v>
      </c>
      <c r="H72" s="27">
        <f t="shared" si="153"/>
        <v>0</v>
      </c>
      <c r="I72" s="27">
        <f t="shared" si="153"/>
        <v>0</v>
      </c>
      <c r="J72" s="27">
        <f t="shared" si="153"/>
        <v>0</v>
      </c>
    </row>
    <row r="74" spans="1:87" x14ac:dyDescent="0.35">
      <c r="C74" s="137" t="s">
        <v>515</v>
      </c>
      <c r="D74" s="27">
        <f>IFERROR(IF(VLOOKUP('selections(hide)'!$A$4,'selections(hide)'!$D$18:$P$30,7,FALSE)="PGT",HLOOKUP(prog_header!$C$6,cost_rates!$N$3:$T$5,3,FALSE)*D69,IF(VLOOKUP('selections(hide)'!$A$4,'selections(hide)'!$D$18:$P$30,7,FALSE)="UG",HLOOKUP(prog_header!$C$6,cost_rates!$V$3:$AB$5,3,FALSE)*D69,0)),0)</f>
        <v>0</v>
      </c>
      <c r="E74" s="27">
        <f>IFERROR(IF(VLOOKUP('selections(hide)'!$A$4,'selections(hide)'!$D$18:$P$30,7,FALSE)="PGT",HLOOKUP(prog_header!$C$6,cost_rates!$N$3:$T$5,3,FALSE)*E69,IF(VLOOKUP('selections(hide)'!$A$4,'selections(hide)'!$D$18:$P$30,7,FALSE)="UG",HLOOKUP(prog_header!$C$6,cost_rates!$V$3:$AB$5,3,FALSE)*E69,0)),0)</f>
        <v>0</v>
      </c>
      <c r="F74" s="27">
        <f>IFERROR(IF(VLOOKUP('selections(hide)'!$A$4,'selections(hide)'!$D$18:$P$30,7,FALSE)="PGT",HLOOKUP(prog_header!$C$6,cost_rates!$N$3:$T$5,3,FALSE)*F69,IF(VLOOKUP('selections(hide)'!$A$4,'selections(hide)'!$D$18:$P$30,7,FALSE)="UG",HLOOKUP(prog_header!$C$6,cost_rates!$V$3:$AB$5,3,FALSE)*F69,0)),0)</f>
        <v>0</v>
      </c>
      <c r="G74" s="27">
        <f>IFERROR(IF(VLOOKUP('selections(hide)'!$A$4,'selections(hide)'!$D$18:$P$30,7,FALSE)="PGT",HLOOKUP(prog_header!$C$6,cost_rates!$N$3:$T$5,3,FALSE)*G69,IF(VLOOKUP('selections(hide)'!$A$4,'selections(hide)'!$D$18:$P$30,7,FALSE)="UG",HLOOKUP(prog_header!$C$6,cost_rates!$V$3:$AB$5,3,FALSE)*G69,0)),0)</f>
        <v>0</v>
      </c>
      <c r="H74" s="27">
        <f>IFERROR(IF(VLOOKUP('selections(hide)'!$A$4,'selections(hide)'!$D$18:$P$30,7,FALSE)="PGT",HLOOKUP(prog_header!$C$6,cost_rates!$N$3:$T$5,3,FALSE)*H69,IF(VLOOKUP('selections(hide)'!$A$4,'selections(hide)'!$D$18:$P$30,7,FALSE)="UG",HLOOKUP(prog_header!$C$6,cost_rates!$V$3:$AB$5,3,FALSE)*H69,0)),0)</f>
        <v>0</v>
      </c>
      <c r="I74" s="27">
        <f>IFERROR(IF(VLOOKUP('selections(hide)'!$A$4,'selections(hide)'!$D$18:$P$30,7,FALSE)="PGT",HLOOKUP(prog_header!$C$6,cost_rates!$N$3:$T$5,3,FALSE)*I69,IF(VLOOKUP('selections(hide)'!$A$4,'selections(hide)'!$D$18:$P$30,7,FALSE)="UG",HLOOKUP(prog_header!$C$6,cost_rates!$V$3:$AB$5,3,FALSE)*I69,0)),0)</f>
        <v>0</v>
      </c>
      <c r="J74" s="27">
        <f>IFERROR(IF(VLOOKUP('selections(hide)'!$A$4,'selections(hide)'!$D$18:$P$30,7,FALSE)="PGT",HLOOKUP(prog_header!$C$6,cost_rates!$N$3:$T$5,3,FALSE)*J69,IF(VLOOKUP('selections(hide)'!$A$4,'selections(hide)'!$D$18:$P$30,7,FALSE)="UG",HLOOKUP(prog_header!$C$6,cost_rates!$V$3:$AB$5,3,FALSE)*J69,0)),0)</f>
        <v>0</v>
      </c>
      <c r="K74" s="27">
        <f>IFERROR(IF(VLOOKUP('selections(hide)'!$A$4,'selections(hide)'!$D$18:$P$30,7,FALSE)="PGT",HLOOKUP(prog_header!$C$6,cost_rates!$N$3:$T$5,3,FALSE)*K69,IF(VLOOKUP('selections(hide)'!$A$4,'selections(hide)'!$D$18:$P$30,7,FALSE)="UG",HLOOKUP(prog_header!$C$6,cost_rates!$V$3:$AB$5,3,FALSE)*K69,0)),0)</f>
        <v>0</v>
      </c>
      <c r="L74" s="27">
        <f>IFERROR(IF(VLOOKUP('selections(hide)'!$A$4,'selections(hide)'!$D$18:$P$30,7,FALSE)="PGT",HLOOKUP(prog_header!$C$6,cost_rates!$N$3:$T$5,3,FALSE)*L69,IF(VLOOKUP('selections(hide)'!$A$4,'selections(hide)'!$D$18:$P$30,7,FALSE)="UG",HLOOKUP(prog_header!$C$6,cost_rates!$V$3:$AB$5,3,FALSE)*L69,0)),0)</f>
        <v>0</v>
      </c>
      <c r="M74" s="27">
        <f>IFERROR(IF(VLOOKUP('selections(hide)'!$A$4,'selections(hide)'!$D$18:$P$30,7,FALSE)="PGT",HLOOKUP(prog_header!$C$6,cost_rates!$N$3:$T$5,3,FALSE)*M69,IF(VLOOKUP('selections(hide)'!$A$4,'selections(hide)'!$D$18:$P$30,7,FALSE)="UG",HLOOKUP(prog_header!$C$6,cost_rates!$V$3:$AB$5,3,FALSE)*M69,0)),0)</f>
        <v>0</v>
      </c>
      <c r="N74" s="27">
        <f>IFERROR(IF(VLOOKUP('selections(hide)'!$A$4,'selections(hide)'!$D$18:$P$30,7,FALSE)="PGT",HLOOKUP(prog_header!$C$6,cost_rates!$N$3:$T$5,3,FALSE)*N69,IF(VLOOKUP('selections(hide)'!$A$4,'selections(hide)'!$D$18:$P$30,7,FALSE)="UG",HLOOKUP(prog_header!$C$6,cost_rates!$V$3:$AB$5,3,FALSE)*N69,0)),0)</f>
        <v>0</v>
      </c>
      <c r="O74" s="27">
        <f>IFERROR(IF(VLOOKUP('selections(hide)'!$A$4,'selections(hide)'!$D$18:$P$30,7,FALSE)="PGT",HLOOKUP(prog_header!$C$6,cost_rates!$N$3:$T$5,3,FALSE)*O69,IF(VLOOKUP('selections(hide)'!$A$4,'selections(hide)'!$D$18:$P$30,7,FALSE)="UG",HLOOKUP(prog_header!$C$6,cost_rates!$V$3:$AB$5,3,FALSE)*O69,0)),0)</f>
        <v>0</v>
      </c>
      <c r="P74" s="27">
        <f>IFERROR(IF(VLOOKUP('selections(hide)'!$A$4,'selections(hide)'!$D$18:$P$30,7,FALSE)="PGT",HLOOKUP(prog_header!$C$6,cost_rates!$N$3:$T$5,3,FALSE)*P69,IF(VLOOKUP('selections(hide)'!$A$4,'selections(hide)'!$D$18:$P$30,7,FALSE)="UG",HLOOKUP(prog_header!$C$6,cost_rates!$V$3:$AB$5,3,FALSE)*P69,0)),0)</f>
        <v>0</v>
      </c>
      <c r="Q74" s="27">
        <f>IFERROR(IF(VLOOKUP('selections(hide)'!$A$4,'selections(hide)'!$D$18:$P$30,7,FALSE)="PGT",HLOOKUP(prog_header!$C$6,cost_rates!$N$3:$T$5,3,FALSE)*Q69,IF(VLOOKUP('selections(hide)'!$A$4,'selections(hide)'!$D$18:$P$30,7,FALSE)="UG",HLOOKUP(prog_header!$C$6,cost_rates!$V$3:$AB$5,3,FALSE)*Q69,0)),0)</f>
        <v>0</v>
      </c>
      <c r="R74" s="27">
        <f>IFERROR(IF(VLOOKUP('selections(hide)'!$A$4,'selections(hide)'!$D$18:$P$30,7,FALSE)="PGT",HLOOKUP(prog_header!$C$6,cost_rates!$N$3:$T$5,3,FALSE)*R69,IF(VLOOKUP('selections(hide)'!$A$4,'selections(hide)'!$D$18:$P$30,7,FALSE)="UG",HLOOKUP(prog_header!$C$6,cost_rates!$V$3:$AB$5,3,FALSE)*R69,0)),0)</f>
        <v>0</v>
      </c>
      <c r="S74" s="27">
        <f>IFERROR(IF(VLOOKUP('selections(hide)'!$A$4,'selections(hide)'!$D$18:$P$30,7,FALSE)="PGT",HLOOKUP(prog_header!$C$6,cost_rates!$N$3:$T$5,3,FALSE)*S69,IF(VLOOKUP('selections(hide)'!$A$4,'selections(hide)'!$D$18:$P$30,7,FALSE)="UG",HLOOKUP(prog_header!$C$6,cost_rates!$V$3:$AB$5,3,FALSE)*S69,0)),0)</f>
        <v>0</v>
      </c>
      <c r="T74" s="27">
        <f>IFERROR(IF(VLOOKUP('selections(hide)'!$A$4,'selections(hide)'!$D$18:$P$30,7,FALSE)="PGT",HLOOKUP(prog_header!$C$6,cost_rates!$N$3:$T$5,3,FALSE)*T69,IF(VLOOKUP('selections(hide)'!$A$4,'selections(hide)'!$D$18:$P$30,7,FALSE)="UG",HLOOKUP(prog_header!$C$6,cost_rates!$V$3:$AB$5,3,FALSE)*T69,0)),0)</f>
        <v>0</v>
      </c>
      <c r="U74" s="27">
        <f>IFERROR(IF(VLOOKUP('selections(hide)'!$A$4,'selections(hide)'!$D$18:$P$30,7,FALSE)="PGT",HLOOKUP(prog_header!$C$6,cost_rates!$N$3:$T$5,3,FALSE)*U69,IF(VLOOKUP('selections(hide)'!$A$4,'selections(hide)'!$D$18:$P$30,7,FALSE)="UG",HLOOKUP(prog_header!$C$6,cost_rates!$V$3:$AB$5,3,FALSE)*U69,0)),0)</f>
        <v>0</v>
      </c>
      <c r="V74" s="27">
        <f>IFERROR(IF(VLOOKUP('selections(hide)'!$A$4,'selections(hide)'!$D$18:$P$30,7,FALSE)="PGT",HLOOKUP(prog_header!$C$6,cost_rates!$N$3:$T$5,3,FALSE)*V69,IF(VLOOKUP('selections(hide)'!$A$4,'selections(hide)'!$D$18:$P$30,7,FALSE)="UG",HLOOKUP(prog_header!$C$6,cost_rates!$V$3:$AB$5,3,FALSE)*V69,0)),0)</f>
        <v>0</v>
      </c>
      <c r="W74" s="27">
        <f>IFERROR(IF(VLOOKUP('selections(hide)'!$A$4,'selections(hide)'!$D$18:$P$30,7,FALSE)="PGT",HLOOKUP(prog_header!$C$6,cost_rates!$N$3:$T$5,3,FALSE)*W69,IF(VLOOKUP('selections(hide)'!$A$4,'selections(hide)'!$D$18:$P$30,7,FALSE)="UG",HLOOKUP(prog_header!$C$6,cost_rates!$V$3:$AB$5,3,FALSE)*W69,0)),0)</f>
        <v>0</v>
      </c>
      <c r="X74" s="27">
        <f>IFERROR(IF(VLOOKUP('selections(hide)'!$A$4,'selections(hide)'!$D$18:$P$30,7,FALSE)="PGT",HLOOKUP(prog_header!$C$6,cost_rates!$N$3:$T$5,3,FALSE)*X69,IF(VLOOKUP('selections(hide)'!$A$4,'selections(hide)'!$D$18:$P$30,7,FALSE)="UG",HLOOKUP(prog_header!$C$6,cost_rates!$V$3:$AB$5,3,FALSE)*X69,0)),0)</f>
        <v>0</v>
      </c>
      <c r="Y74" s="27">
        <f>IFERROR(IF(VLOOKUP('selections(hide)'!$A$4,'selections(hide)'!$D$18:$P$30,7,FALSE)="PGT",HLOOKUP(prog_header!$C$6,cost_rates!$N$3:$T$5,3,FALSE)*Y69,IF(VLOOKUP('selections(hide)'!$A$4,'selections(hide)'!$D$18:$P$30,7,FALSE)="UG",HLOOKUP(prog_header!$C$6,cost_rates!$V$3:$AB$5,3,FALSE)*Y69,0)),0)</f>
        <v>0</v>
      </c>
      <c r="Z74" s="27">
        <f>IFERROR(IF(VLOOKUP('selections(hide)'!$A$4,'selections(hide)'!$D$18:$P$30,7,FALSE)="PGT",HLOOKUP(prog_header!$C$6,cost_rates!$N$3:$T$5,3,FALSE)*Z69,IF(VLOOKUP('selections(hide)'!$A$4,'selections(hide)'!$D$18:$P$30,7,FALSE)="UG",HLOOKUP(prog_header!$C$6,cost_rates!$V$3:$AB$5,3,FALSE)*Z69,0)),0)</f>
        <v>0</v>
      </c>
      <c r="AA74" s="27">
        <f>IFERROR(IF(VLOOKUP('selections(hide)'!$A$4,'selections(hide)'!$D$18:$P$30,7,FALSE)="PGT",HLOOKUP(prog_header!$C$6,cost_rates!$N$3:$T$5,3,FALSE)*AA69,IF(VLOOKUP('selections(hide)'!$A$4,'selections(hide)'!$D$18:$P$30,7,FALSE)="UG",HLOOKUP(prog_header!$C$6,cost_rates!$V$3:$AB$5,3,FALSE)*AA69,0)),0)</f>
        <v>0</v>
      </c>
      <c r="AB74" s="27">
        <f>IFERROR(IF(VLOOKUP('selections(hide)'!$A$4,'selections(hide)'!$D$18:$P$30,7,FALSE)="PGT",HLOOKUP(prog_header!$C$6,cost_rates!$N$3:$T$5,3,FALSE)*AB69,IF(VLOOKUP('selections(hide)'!$A$4,'selections(hide)'!$D$18:$P$30,7,FALSE)="UG",HLOOKUP(prog_header!$C$6,cost_rates!$V$3:$AB$5,3,FALSE)*AB69,0)),0)</f>
        <v>0</v>
      </c>
      <c r="AC74" s="27">
        <f>IFERROR(IF(VLOOKUP('selections(hide)'!$A$4,'selections(hide)'!$D$18:$P$30,7,FALSE)="PGT",HLOOKUP(prog_header!$C$6,cost_rates!$N$3:$T$5,3,FALSE)*AC69,IF(VLOOKUP('selections(hide)'!$A$4,'selections(hide)'!$D$18:$P$30,7,FALSE)="UG",HLOOKUP(prog_header!$C$6,cost_rates!$V$3:$AB$5,3,FALSE)*AC69,0)),0)</f>
        <v>0</v>
      </c>
      <c r="AD74" s="27">
        <f>IFERROR(IF(VLOOKUP('selections(hide)'!$A$4,'selections(hide)'!$D$18:$P$30,7,FALSE)="PGT",HLOOKUP(prog_header!$C$6,cost_rates!$N$3:$T$5,3,FALSE)*AD69,IF(VLOOKUP('selections(hide)'!$A$4,'selections(hide)'!$D$18:$P$30,7,FALSE)="UG",HLOOKUP(prog_header!$C$6,cost_rates!$V$3:$AB$5,3,FALSE)*AD69,0)),0)</f>
        <v>0</v>
      </c>
      <c r="AE74" s="27">
        <f>IFERROR(IF(VLOOKUP('selections(hide)'!$A$4,'selections(hide)'!$D$18:$P$30,7,FALSE)="PGT",HLOOKUP(prog_header!$C$6,cost_rates!$N$3:$T$5,3,FALSE)*AE69,IF(VLOOKUP('selections(hide)'!$A$4,'selections(hide)'!$D$18:$P$30,7,FALSE)="UG",HLOOKUP(prog_header!$C$6,cost_rates!$V$3:$AB$5,3,FALSE)*AE69,0)),0)</f>
        <v>0</v>
      </c>
      <c r="AF74" s="27">
        <f>IFERROR(IF(VLOOKUP('selections(hide)'!$A$4,'selections(hide)'!$D$18:$P$30,7,FALSE)="PGT",HLOOKUP(prog_header!$C$6,cost_rates!$N$3:$T$5,3,FALSE)*AF69,IF(VLOOKUP('selections(hide)'!$A$4,'selections(hide)'!$D$18:$P$30,7,FALSE)="UG",HLOOKUP(prog_header!$C$6,cost_rates!$V$3:$AB$5,3,FALSE)*AF69,0)),0)</f>
        <v>0</v>
      </c>
      <c r="AG74" s="27">
        <f>IFERROR(IF(VLOOKUP('selections(hide)'!$A$4,'selections(hide)'!$D$18:$P$30,7,FALSE)="PGT",HLOOKUP(prog_header!$C$6,cost_rates!$N$3:$T$5,3,FALSE)*AG69,IF(VLOOKUP('selections(hide)'!$A$4,'selections(hide)'!$D$18:$P$30,7,FALSE)="UG",HLOOKUP(prog_header!$C$6,cost_rates!$V$3:$AB$5,3,FALSE)*AG69,0)),0)</f>
        <v>0</v>
      </c>
      <c r="AH74" s="27">
        <f>IFERROR(IF(VLOOKUP('selections(hide)'!$A$4,'selections(hide)'!$D$18:$P$30,7,FALSE)="PGT",HLOOKUP(prog_header!$C$6,cost_rates!$N$3:$T$5,3,FALSE)*AH69,IF(VLOOKUP('selections(hide)'!$A$4,'selections(hide)'!$D$18:$P$30,7,FALSE)="UG",HLOOKUP(prog_header!$C$6,cost_rates!$V$3:$AB$5,3,FALSE)*AH69,0)),0)</f>
        <v>0</v>
      </c>
      <c r="AI74" s="27">
        <f>IFERROR(IF(VLOOKUP('selections(hide)'!$A$4,'selections(hide)'!$D$18:$P$30,7,FALSE)="PGT",HLOOKUP(prog_header!$C$6,cost_rates!$N$3:$T$5,3,FALSE)*AI69,IF(VLOOKUP('selections(hide)'!$A$4,'selections(hide)'!$D$18:$P$30,7,FALSE)="UG",HLOOKUP(prog_header!$C$6,cost_rates!$V$3:$AB$5,3,FALSE)*AI69,0)),0)</f>
        <v>0</v>
      </c>
      <c r="AJ74" s="27">
        <f>IFERROR(IF(VLOOKUP('selections(hide)'!$A$4,'selections(hide)'!$D$18:$P$30,7,FALSE)="PGT",HLOOKUP(prog_header!$C$6,cost_rates!$N$3:$T$5,3,FALSE)*AJ69,IF(VLOOKUP('selections(hide)'!$A$4,'selections(hide)'!$D$18:$P$30,7,FALSE)="UG",HLOOKUP(prog_header!$C$6,cost_rates!$V$3:$AB$5,3,FALSE)*AJ69,0)),0)</f>
        <v>0</v>
      </c>
      <c r="AK74" s="27">
        <f>IFERROR(IF(VLOOKUP('selections(hide)'!$A$4,'selections(hide)'!$D$18:$P$30,7,FALSE)="PGT",HLOOKUP(prog_header!$C$6,cost_rates!$N$3:$T$5,3,FALSE)*AK69,IF(VLOOKUP('selections(hide)'!$A$4,'selections(hide)'!$D$18:$P$30,7,FALSE)="UG",HLOOKUP(prog_header!$C$6,cost_rates!$V$3:$AB$5,3,FALSE)*AK69,0)),0)</f>
        <v>0</v>
      </c>
      <c r="AL74" s="27">
        <f>IFERROR(IF(VLOOKUP('selections(hide)'!$A$4,'selections(hide)'!$D$18:$P$30,7,FALSE)="PGT",HLOOKUP(prog_header!$C$6,cost_rates!$N$3:$T$5,3,FALSE)*AL69,IF(VLOOKUP('selections(hide)'!$A$4,'selections(hide)'!$D$18:$P$30,7,FALSE)="UG",HLOOKUP(prog_header!$C$6,cost_rates!$V$3:$AB$5,3,FALSE)*AL69,0)),0)</f>
        <v>0</v>
      </c>
      <c r="AM74" s="27">
        <f>IFERROR(IF(VLOOKUP('selections(hide)'!$A$4,'selections(hide)'!$D$18:$P$30,7,FALSE)="PGT",HLOOKUP(prog_header!$C$6,cost_rates!$N$3:$T$5,3,FALSE)*AM69,IF(VLOOKUP('selections(hide)'!$A$4,'selections(hide)'!$D$18:$P$30,7,FALSE)="UG",HLOOKUP(prog_header!$C$6,cost_rates!$V$3:$AB$5,3,FALSE)*AM69,0)),0)</f>
        <v>0</v>
      </c>
      <c r="AN74" s="27">
        <f>IFERROR(IF(VLOOKUP('selections(hide)'!$A$4,'selections(hide)'!$D$18:$P$30,7,FALSE)="PGT",HLOOKUP(prog_header!$C$6,cost_rates!$N$3:$T$5,3,FALSE)*AN69,IF(VLOOKUP('selections(hide)'!$A$4,'selections(hide)'!$D$18:$P$30,7,FALSE)="UG",HLOOKUP(prog_header!$C$6,cost_rates!$V$3:$AB$5,3,FALSE)*AN69,0)),0)</f>
        <v>0</v>
      </c>
      <c r="AO74" s="27">
        <f>IFERROR(IF(VLOOKUP('selections(hide)'!$A$4,'selections(hide)'!$D$18:$P$30,7,FALSE)="PGT",HLOOKUP(prog_header!$C$6,cost_rates!$N$3:$T$5,3,FALSE)*AO69,IF(VLOOKUP('selections(hide)'!$A$4,'selections(hide)'!$D$18:$P$30,7,FALSE)="UG",HLOOKUP(prog_header!$C$6,cost_rates!$V$3:$AB$5,3,FALSE)*AO69,0)),0)</f>
        <v>0</v>
      </c>
      <c r="AP74" s="27">
        <f>IFERROR(IF(VLOOKUP('selections(hide)'!$A$4,'selections(hide)'!$D$18:$P$30,7,FALSE)="PGT",HLOOKUP(prog_header!$C$6,cost_rates!$N$3:$T$5,3,FALSE)*AP69,IF(VLOOKUP('selections(hide)'!$A$4,'selections(hide)'!$D$18:$P$30,7,FALSE)="UG",HLOOKUP(prog_header!$C$6,cost_rates!$V$3:$AB$5,3,FALSE)*AP69,0)),0)</f>
        <v>0</v>
      </c>
      <c r="AQ74" s="27">
        <f>IFERROR(IF(VLOOKUP('selections(hide)'!$A$4,'selections(hide)'!$D$18:$P$30,7,FALSE)="PGT",HLOOKUP(prog_header!$C$6,cost_rates!$N$3:$T$5,3,FALSE)*AQ69,IF(VLOOKUP('selections(hide)'!$A$4,'selections(hide)'!$D$18:$P$30,7,FALSE)="UG",HLOOKUP(prog_header!$C$6,cost_rates!$V$3:$AB$5,3,FALSE)*AQ69,0)),0)</f>
        <v>0</v>
      </c>
      <c r="AR74" s="27">
        <f>IFERROR(IF(VLOOKUP('selections(hide)'!$A$4,'selections(hide)'!$D$18:$P$30,7,FALSE)="PGT",HLOOKUP(prog_header!$C$6,cost_rates!$N$3:$T$5,3,FALSE)*AR69,IF(VLOOKUP('selections(hide)'!$A$4,'selections(hide)'!$D$18:$P$30,7,FALSE)="UG",HLOOKUP(prog_header!$C$6,cost_rates!$V$3:$AB$5,3,FALSE)*AR69,0)),0)</f>
        <v>0</v>
      </c>
      <c r="AS74" s="27">
        <f>IFERROR(IF(VLOOKUP('selections(hide)'!$A$4,'selections(hide)'!$D$18:$P$30,7,FALSE)="PGT",HLOOKUP(prog_header!$C$6,cost_rates!$N$3:$T$5,3,FALSE)*AS69,IF(VLOOKUP('selections(hide)'!$A$4,'selections(hide)'!$D$18:$P$30,7,FALSE)="UG",HLOOKUP(prog_header!$C$6,cost_rates!$V$3:$AB$5,3,FALSE)*AS69,0)),0)</f>
        <v>0</v>
      </c>
      <c r="AT74" s="27">
        <f>IFERROR(IF(VLOOKUP('selections(hide)'!$A$4,'selections(hide)'!$D$18:$P$30,7,FALSE)="PGT",HLOOKUP(prog_header!$C$6,cost_rates!$N$3:$T$5,3,FALSE)*AT69,IF(VLOOKUP('selections(hide)'!$A$4,'selections(hide)'!$D$18:$P$30,7,FALSE)="UG",HLOOKUP(prog_header!$C$6,cost_rates!$V$3:$AB$5,3,FALSE)*AT69,0)),0)</f>
        <v>0</v>
      </c>
      <c r="AU74" s="27">
        <f>IFERROR(IF(VLOOKUP('selections(hide)'!$A$4,'selections(hide)'!$D$18:$P$30,7,FALSE)="PGT",HLOOKUP(prog_header!$C$6,cost_rates!$N$3:$T$5,3,FALSE)*AU69,IF(VLOOKUP('selections(hide)'!$A$4,'selections(hide)'!$D$18:$P$30,7,FALSE)="UG",HLOOKUP(prog_header!$C$6,cost_rates!$V$3:$AB$5,3,FALSE)*AU69,0)),0)</f>
        <v>0</v>
      </c>
      <c r="AV74" s="27">
        <f>IFERROR(IF(VLOOKUP('selections(hide)'!$A$4,'selections(hide)'!$D$18:$P$30,7,FALSE)="PGT",HLOOKUP(prog_header!$C$6,cost_rates!$N$3:$T$5,3,FALSE)*AV69,IF(VLOOKUP('selections(hide)'!$A$4,'selections(hide)'!$D$18:$P$30,7,FALSE)="UG",HLOOKUP(prog_header!$C$6,cost_rates!$V$3:$AB$5,3,FALSE)*AV69,0)),0)</f>
        <v>0</v>
      </c>
      <c r="AW74" s="27">
        <f>IFERROR(IF(VLOOKUP('selections(hide)'!$A$4,'selections(hide)'!$D$18:$P$30,7,FALSE)="PGT",HLOOKUP(prog_header!$C$6,cost_rates!$N$3:$T$5,3,FALSE)*AW69,IF(VLOOKUP('selections(hide)'!$A$4,'selections(hide)'!$D$18:$P$30,7,FALSE)="UG",HLOOKUP(prog_header!$C$6,cost_rates!$V$3:$AB$5,3,FALSE)*AW69,0)),0)</f>
        <v>0</v>
      </c>
      <c r="AX74" s="27">
        <f>IFERROR(IF(VLOOKUP('selections(hide)'!$A$4,'selections(hide)'!$D$18:$P$30,7,FALSE)="PGT",HLOOKUP(prog_header!$C$6,cost_rates!$N$3:$T$5,3,FALSE)*AX69,IF(VLOOKUP('selections(hide)'!$A$4,'selections(hide)'!$D$18:$P$30,7,FALSE)="UG",HLOOKUP(prog_header!$C$6,cost_rates!$V$3:$AB$5,3,FALSE)*AX69,0)),0)</f>
        <v>0</v>
      </c>
      <c r="AY74" s="27">
        <f>IFERROR(IF(VLOOKUP('selections(hide)'!$A$4,'selections(hide)'!$D$18:$P$30,7,FALSE)="PGT",HLOOKUP(prog_header!$C$6,cost_rates!$N$3:$T$5,3,FALSE)*AY69,IF(VLOOKUP('selections(hide)'!$A$4,'selections(hide)'!$D$18:$P$30,7,FALSE)="UG",HLOOKUP(prog_header!$C$6,cost_rates!$V$3:$AB$5,3,FALSE)*AY69,0)),0)</f>
        <v>0</v>
      </c>
      <c r="AZ74" s="27">
        <f>IFERROR(IF(VLOOKUP('selections(hide)'!$A$4,'selections(hide)'!$D$18:$P$30,7,FALSE)="PGT",HLOOKUP(prog_header!$C$6,cost_rates!$N$3:$T$5,3,FALSE)*AZ69,IF(VLOOKUP('selections(hide)'!$A$4,'selections(hide)'!$D$18:$P$30,7,FALSE)="UG",HLOOKUP(prog_header!$C$6,cost_rates!$V$3:$AB$5,3,FALSE)*AZ69,0)),0)</f>
        <v>0</v>
      </c>
      <c r="BA74" s="27">
        <f>IFERROR(IF(VLOOKUP('selections(hide)'!$A$4,'selections(hide)'!$D$18:$P$30,7,FALSE)="PGT",HLOOKUP(prog_header!$C$6,cost_rates!$N$3:$T$5,3,FALSE)*BA69,IF(VLOOKUP('selections(hide)'!$A$4,'selections(hide)'!$D$18:$P$30,7,FALSE)="UG",HLOOKUP(prog_header!$C$6,cost_rates!$V$3:$AB$5,3,FALSE)*BA69,0)),0)</f>
        <v>0</v>
      </c>
      <c r="BB74" s="27">
        <f>IFERROR(IF(VLOOKUP('selections(hide)'!$A$4,'selections(hide)'!$D$18:$P$30,7,FALSE)="PGT",HLOOKUP(prog_header!$C$6,cost_rates!$N$3:$T$5,3,FALSE)*BB69,IF(VLOOKUP('selections(hide)'!$A$4,'selections(hide)'!$D$18:$P$30,7,FALSE)="UG",HLOOKUP(prog_header!$C$6,cost_rates!$V$3:$AB$5,3,FALSE)*BB69,0)),0)</f>
        <v>0</v>
      </c>
      <c r="BC74" s="27">
        <f>IFERROR(IF(VLOOKUP('selections(hide)'!$A$4,'selections(hide)'!$D$18:$P$30,7,FALSE)="PGT",HLOOKUP(prog_header!$C$6,cost_rates!$N$3:$T$5,3,FALSE)*BC69,IF(VLOOKUP('selections(hide)'!$A$4,'selections(hide)'!$D$18:$P$30,7,FALSE)="UG",HLOOKUP(prog_header!$C$6,cost_rates!$V$3:$AB$5,3,FALSE)*BC69,0)),0)</f>
        <v>0</v>
      </c>
      <c r="BD74" s="27">
        <f>IFERROR(IF(VLOOKUP('selections(hide)'!$A$4,'selections(hide)'!$D$18:$P$30,7,FALSE)="PGT",HLOOKUP(prog_header!$C$6,cost_rates!$N$3:$T$5,3,FALSE)*BD69,IF(VLOOKUP('selections(hide)'!$A$4,'selections(hide)'!$D$18:$P$30,7,FALSE)="UG",HLOOKUP(prog_header!$C$6,cost_rates!$V$3:$AB$5,3,FALSE)*BD69,0)),0)</f>
        <v>0</v>
      </c>
      <c r="BE74" s="27">
        <f>IFERROR(IF(VLOOKUP('selections(hide)'!$A$4,'selections(hide)'!$D$18:$P$30,7,FALSE)="PGT",HLOOKUP(prog_header!$C$6,cost_rates!$N$3:$T$5,3,FALSE)*BE69,IF(VLOOKUP('selections(hide)'!$A$4,'selections(hide)'!$D$18:$P$30,7,FALSE)="UG",HLOOKUP(prog_header!$C$6,cost_rates!$V$3:$AB$5,3,FALSE)*BE69,0)),0)</f>
        <v>0</v>
      </c>
      <c r="BF74" s="27">
        <f>IFERROR(IF(VLOOKUP('selections(hide)'!$A$4,'selections(hide)'!$D$18:$P$30,7,FALSE)="PGT",HLOOKUP(prog_header!$C$6,cost_rates!$N$3:$T$5,3,FALSE)*BF69,IF(VLOOKUP('selections(hide)'!$A$4,'selections(hide)'!$D$18:$P$30,7,FALSE)="UG",HLOOKUP(prog_header!$C$6,cost_rates!$V$3:$AB$5,3,FALSE)*BF69,0)),0)</f>
        <v>0</v>
      </c>
      <c r="BG74" s="27">
        <f>IFERROR(IF(VLOOKUP('selections(hide)'!$A$4,'selections(hide)'!$D$18:$P$30,7,FALSE)="PGT",HLOOKUP(prog_header!$C$6,cost_rates!$N$3:$T$5,3,FALSE)*BG69,IF(VLOOKUP('selections(hide)'!$A$4,'selections(hide)'!$D$18:$P$30,7,FALSE)="UG",HLOOKUP(prog_header!$C$6,cost_rates!$V$3:$AB$5,3,FALSE)*BG69,0)),0)</f>
        <v>0</v>
      </c>
      <c r="BH74" s="27">
        <f>IFERROR(IF(VLOOKUP('selections(hide)'!$A$4,'selections(hide)'!$D$18:$P$30,7,FALSE)="PGT",HLOOKUP(prog_header!$C$6,cost_rates!$N$3:$T$5,3,FALSE)*BH69,IF(VLOOKUP('selections(hide)'!$A$4,'selections(hide)'!$D$18:$P$30,7,FALSE)="UG",HLOOKUP(prog_header!$C$6,cost_rates!$V$3:$AB$5,3,FALSE)*BH69,0)),0)</f>
        <v>0</v>
      </c>
      <c r="BI74" s="27">
        <f>IFERROR(IF(VLOOKUP('selections(hide)'!$A$4,'selections(hide)'!$D$18:$P$30,7,FALSE)="PGT",HLOOKUP(prog_header!$C$6,cost_rates!$N$3:$T$5,3,FALSE)*BI69,IF(VLOOKUP('selections(hide)'!$A$4,'selections(hide)'!$D$18:$P$30,7,FALSE)="UG",HLOOKUP(prog_header!$C$6,cost_rates!$V$3:$AB$5,3,FALSE)*BI69,0)),0)</f>
        <v>0</v>
      </c>
      <c r="BJ74" s="27">
        <f>IFERROR(IF(VLOOKUP('selections(hide)'!$A$4,'selections(hide)'!$D$18:$P$30,7,FALSE)="PGT",HLOOKUP(prog_header!$C$6,cost_rates!$N$3:$T$5,3,FALSE)*BJ69,IF(VLOOKUP('selections(hide)'!$A$4,'selections(hide)'!$D$18:$P$30,7,FALSE)="UG",HLOOKUP(prog_header!$C$6,cost_rates!$V$3:$AB$5,3,FALSE)*BJ69,0)),0)</f>
        <v>0</v>
      </c>
      <c r="BK74" s="27">
        <f>IFERROR(IF(VLOOKUP('selections(hide)'!$A$4,'selections(hide)'!$D$18:$P$30,7,FALSE)="PGT",HLOOKUP(prog_header!$C$6,cost_rates!$N$3:$T$5,3,FALSE)*BK69,IF(VLOOKUP('selections(hide)'!$A$4,'selections(hide)'!$D$18:$P$30,7,FALSE)="UG",HLOOKUP(prog_header!$C$6,cost_rates!$V$3:$AB$5,3,FALSE)*BK69,0)),0)</f>
        <v>0</v>
      </c>
      <c r="BL74" s="27">
        <f>IFERROR(IF(VLOOKUP('selections(hide)'!$A$4,'selections(hide)'!$D$18:$P$30,7,FALSE)="PGT",HLOOKUP(prog_header!$C$6,cost_rates!$N$3:$T$5,3,FALSE)*BL69,IF(VLOOKUP('selections(hide)'!$A$4,'selections(hide)'!$D$18:$P$30,7,FALSE)="UG",HLOOKUP(prog_header!$C$6,cost_rates!$V$3:$AB$5,3,FALSE)*BL69,0)),0)</f>
        <v>0</v>
      </c>
      <c r="BM74" s="27">
        <f>IFERROR(IF(VLOOKUP('selections(hide)'!$A$4,'selections(hide)'!$D$18:$P$30,7,FALSE)="PGT",HLOOKUP(prog_header!$C$6,cost_rates!$N$3:$T$5,3,FALSE)*BM69,IF(VLOOKUP('selections(hide)'!$A$4,'selections(hide)'!$D$18:$P$30,7,FALSE)="UG",HLOOKUP(prog_header!$C$6,cost_rates!$V$3:$AB$5,3,FALSE)*BM69,0)),0)</f>
        <v>0</v>
      </c>
      <c r="BN74" s="27">
        <f>IFERROR(IF(VLOOKUP('selections(hide)'!$A$4,'selections(hide)'!$D$18:$P$30,7,FALSE)="PGT",HLOOKUP(prog_header!$C$6,cost_rates!$N$3:$T$5,3,FALSE)*BN69,IF(VLOOKUP('selections(hide)'!$A$4,'selections(hide)'!$D$18:$P$30,7,FALSE)="UG",HLOOKUP(prog_header!$C$6,cost_rates!$V$3:$AB$5,3,FALSE)*BN69,0)),0)</f>
        <v>0</v>
      </c>
      <c r="BO74" s="27">
        <f>IFERROR(IF(VLOOKUP('selections(hide)'!$A$4,'selections(hide)'!$D$18:$P$30,7,FALSE)="PGT",HLOOKUP(prog_header!$C$6,cost_rates!$N$3:$T$5,3,FALSE)*BO69,IF(VLOOKUP('selections(hide)'!$A$4,'selections(hide)'!$D$18:$P$30,7,FALSE)="UG",HLOOKUP(prog_header!$C$6,cost_rates!$V$3:$AB$5,3,FALSE)*BO69,0)),0)</f>
        <v>0</v>
      </c>
      <c r="BP74" s="27">
        <f>IFERROR(IF(VLOOKUP('selections(hide)'!$A$4,'selections(hide)'!$D$18:$P$30,7,FALSE)="PGT",HLOOKUP(prog_header!$C$6,cost_rates!$N$3:$T$5,3,FALSE)*BP69,IF(VLOOKUP('selections(hide)'!$A$4,'selections(hide)'!$D$18:$P$30,7,FALSE)="UG",HLOOKUP(prog_header!$C$6,cost_rates!$V$3:$AB$5,3,FALSE)*BP69,0)),0)</f>
        <v>0</v>
      </c>
      <c r="BQ74" s="27">
        <f>IFERROR(IF(VLOOKUP('selections(hide)'!$A$4,'selections(hide)'!$D$18:$P$30,7,FALSE)="PGT",HLOOKUP(prog_header!$C$6,cost_rates!$N$3:$T$5,3,FALSE)*BQ69,IF(VLOOKUP('selections(hide)'!$A$4,'selections(hide)'!$D$18:$P$30,7,FALSE)="UG",HLOOKUP(prog_header!$C$6,cost_rates!$V$3:$AB$5,3,FALSE)*BQ69,0)),0)</f>
        <v>0</v>
      </c>
      <c r="BR74" s="27">
        <f>IFERROR(IF(VLOOKUP('selections(hide)'!$A$4,'selections(hide)'!$D$18:$P$30,7,FALSE)="PGT",HLOOKUP(prog_header!$C$6,cost_rates!$N$3:$T$5,3,FALSE)*BR69,IF(VLOOKUP('selections(hide)'!$A$4,'selections(hide)'!$D$18:$P$30,7,FALSE)="UG",HLOOKUP(prog_header!$C$6,cost_rates!$V$3:$AB$5,3,FALSE)*BR69,0)),0)</f>
        <v>0</v>
      </c>
      <c r="BS74" s="27">
        <f>IFERROR(IF(VLOOKUP('selections(hide)'!$A$4,'selections(hide)'!$D$18:$P$30,7,FALSE)="PGT",HLOOKUP(prog_header!$C$6,cost_rates!$N$3:$T$5,3,FALSE)*BS69,IF(VLOOKUP('selections(hide)'!$A$4,'selections(hide)'!$D$18:$P$30,7,FALSE)="UG",HLOOKUP(prog_header!$C$6,cost_rates!$V$3:$AB$5,3,FALSE)*BS69,0)),0)</f>
        <v>0</v>
      </c>
      <c r="BT74" s="27">
        <f>IFERROR(IF(VLOOKUP('selections(hide)'!$A$4,'selections(hide)'!$D$18:$P$30,7,FALSE)="PGT",HLOOKUP(prog_header!$C$6,cost_rates!$N$3:$T$5,3,FALSE)*BT69,IF(VLOOKUP('selections(hide)'!$A$4,'selections(hide)'!$D$18:$P$30,7,FALSE)="UG",HLOOKUP(prog_header!$C$6,cost_rates!$V$3:$AB$5,3,FALSE)*BT69,0)),0)</f>
        <v>0</v>
      </c>
      <c r="BU74" s="27">
        <f>IFERROR(IF(VLOOKUP('selections(hide)'!$A$4,'selections(hide)'!$D$18:$P$30,7,FALSE)="PGT",HLOOKUP(prog_header!$C$6,cost_rates!$N$3:$T$5,3,FALSE)*BU69,IF(VLOOKUP('selections(hide)'!$A$4,'selections(hide)'!$D$18:$P$30,7,FALSE)="UG",HLOOKUP(prog_header!$C$6,cost_rates!$V$3:$AB$5,3,FALSE)*BU69,0)),0)</f>
        <v>0</v>
      </c>
      <c r="BV74" s="27">
        <f>IFERROR(IF(VLOOKUP('selections(hide)'!$A$4,'selections(hide)'!$D$18:$P$30,7,FALSE)="PGT",HLOOKUP(prog_header!$C$6,cost_rates!$N$3:$T$5,3,FALSE)*BV69,IF(VLOOKUP('selections(hide)'!$A$4,'selections(hide)'!$D$18:$P$30,7,FALSE)="UG",HLOOKUP(prog_header!$C$6,cost_rates!$V$3:$AB$5,3,FALSE)*BV69,0)),0)</f>
        <v>0</v>
      </c>
      <c r="BW74" s="27">
        <f>IFERROR(IF(VLOOKUP('selections(hide)'!$A$4,'selections(hide)'!$D$18:$P$30,7,FALSE)="PGT",HLOOKUP(prog_header!$C$6,cost_rates!$N$3:$T$5,3,FALSE)*BW69,IF(VLOOKUP('selections(hide)'!$A$4,'selections(hide)'!$D$18:$P$30,7,FALSE)="UG",HLOOKUP(prog_header!$C$6,cost_rates!$V$3:$AB$5,3,FALSE)*BW69,0)),0)</f>
        <v>0</v>
      </c>
      <c r="BX74" s="27">
        <f>IFERROR(IF(VLOOKUP('selections(hide)'!$A$4,'selections(hide)'!$D$18:$P$30,7,FALSE)="PGT",HLOOKUP(prog_header!$C$6,cost_rates!$N$3:$T$5,3,FALSE)*BX69,IF(VLOOKUP('selections(hide)'!$A$4,'selections(hide)'!$D$18:$P$30,7,FALSE)="UG",HLOOKUP(prog_header!$C$6,cost_rates!$V$3:$AB$5,3,FALSE)*BX69,0)),0)</f>
        <v>0</v>
      </c>
      <c r="BY74" s="27">
        <f>IFERROR(IF(VLOOKUP('selections(hide)'!$A$4,'selections(hide)'!$D$18:$P$30,7,FALSE)="PGT",HLOOKUP(prog_header!$C$6,cost_rates!$N$3:$T$5,3,FALSE)*BY69,IF(VLOOKUP('selections(hide)'!$A$4,'selections(hide)'!$D$18:$P$30,7,FALSE)="UG",HLOOKUP(prog_header!$C$6,cost_rates!$V$3:$AB$5,3,FALSE)*BY69,0)),0)</f>
        <v>0</v>
      </c>
      <c r="BZ74" s="27">
        <f>IFERROR(IF(VLOOKUP('selections(hide)'!$A$4,'selections(hide)'!$D$18:$P$30,7,FALSE)="PGT",HLOOKUP(prog_header!$C$6,cost_rates!$N$3:$T$5,3,FALSE)*BZ69,IF(VLOOKUP('selections(hide)'!$A$4,'selections(hide)'!$D$18:$P$30,7,FALSE)="UG",HLOOKUP(prog_header!$C$6,cost_rates!$V$3:$AB$5,3,FALSE)*BZ69,0)),0)</f>
        <v>0</v>
      </c>
      <c r="CA74" s="27">
        <f>IFERROR(IF(VLOOKUP('selections(hide)'!$A$4,'selections(hide)'!$D$18:$P$30,7,FALSE)="PGT",HLOOKUP(prog_header!$C$6,cost_rates!$N$3:$T$5,3,FALSE)*CA69,IF(VLOOKUP('selections(hide)'!$A$4,'selections(hide)'!$D$18:$P$30,7,FALSE)="UG",HLOOKUP(prog_header!$C$6,cost_rates!$V$3:$AB$5,3,FALSE)*CA69,0)),0)</f>
        <v>0</v>
      </c>
      <c r="CB74" s="27">
        <f>IFERROR(IF(VLOOKUP('selections(hide)'!$A$4,'selections(hide)'!$D$18:$P$30,7,FALSE)="PGT",HLOOKUP(prog_header!$C$6,cost_rates!$N$3:$T$5,3,FALSE)*CB69,IF(VLOOKUP('selections(hide)'!$A$4,'selections(hide)'!$D$18:$P$30,7,FALSE)="UG",HLOOKUP(prog_header!$C$6,cost_rates!$V$3:$AB$5,3,FALSE)*CB69,0)),0)</f>
        <v>0</v>
      </c>
      <c r="CC74" s="27">
        <f>IFERROR(IF(VLOOKUP('selections(hide)'!$A$4,'selections(hide)'!$D$18:$P$30,7,FALSE)="PGT",HLOOKUP(prog_header!$C$6,cost_rates!$N$3:$T$5,3,FALSE)*CC69,IF(VLOOKUP('selections(hide)'!$A$4,'selections(hide)'!$D$18:$P$30,7,FALSE)="UG",HLOOKUP(prog_header!$C$6,cost_rates!$V$3:$AB$5,3,FALSE)*CC69,0)),0)</f>
        <v>0</v>
      </c>
      <c r="CD74" s="27">
        <f>IFERROR(IF(VLOOKUP('selections(hide)'!$A$4,'selections(hide)'!$D$18:$P$30,7,FALSE)="PGT",HLOOKUP(prog_header!$C$6,cost_rates!$N$3:$T$5,3,FALSE)*CD69,IF(VLOOKUP('selections(hide)'!$A$4,'selections(hide)'!$D$18:$P$30,7,FALSE)="UG",HLOOKUP(prog_header!$C$6,cost_rates!$V$3:$AB$5,3,FALSE)*CD69,0)),0)</f>
        <v>0</v>
      </c>
      <c r="CE74" s="27">
        <f>IFERROR(IF(VLOOKUP('selections(hide)'!$A$4,'selections(hide)'!$D$18:$P$30,7,FALSE)="PGT",HLOOKUP(prog_header!$C$6,cost_rates!$N$3:$T$5,3,FALSE)*CE69,IF(VLOOKUP('selections(hide)'!$A$4,'selections(hide)'!$D$18:$P$30,7,FALSE)="UG",HLOOKUP(prog_header!$C$6,cost_rates!$V$3:$AB$5,3,FALSE)*CE69,0)),0)</f>
        <v>0</v>
      </c>
      <c r="CF74" s="27">
        <f>IFERROR(IF(VLOOKUP('selections(hide)'!$A$4,'selections(hide)'!$D$18:$P$30,7,FALSE)="PGT",HLOOKUP(prog_header!$C$6,cost_rates!$N$3:$T$5,3,FALSE)*CF69,IF(VLOOKUP('selections(hide)'!$A$4,'selections(hide)'!$D$18:$P$30,7,FALSE)="UG",HLOOKUP(prog_header!$C$6,cost_rates!$V$3:$AB$5,3,FALSE)*CF69,0)),0)</f>
        <v>0</v>
      </c>
      <c r="CG74" s="27">
        <f>IFERROR(IF(VLOOKUP('selections(hide)'!$A$4,'selections(hide)'!$D$18:$P$30,7,FALSE)="PGT",HLOOKUP(prog_header!$C$6,cost_rates!$N$3:$T$5,3,FALSE)*CG69,IF(VLOOKUP('selections(hide)'!$A$4,'selections(hide)'!$D$18:$P$30,7,FALSE)="UG",HLOOKUP(prog_header!$C$6,cost_rates!$V$3:$AB$5,3,FALSE)*CG69,0)),0)</f>
        <v>0</v>
      </c>
      <c r="CH74" s="27">
        <f>IFERROR(IF(VLOOKUP('selections(hide)'!$A$4,'selections(hide)'!$D$18:$P$30,7,FALSE)="PGT",HLOOKUP(prog_header!$C$6,cost_rates!$N$3:$T$5,3,FALSE)*CH69,IF(VLOOKUP('selections(hide)'!$A$4,'selections(hide)'!$D$18:$P$30,7,FALSE)="UG",HLOOKUP(prog_header!$C$6,cost_rates!$V$3:$AB$5,3,FALSE)*CH69,0)),0)</f>
        <v>0</v>
      </c>
      <c r="CI74" s="27">
        <f>IFERROR(IF(VLOOKUP('selections(hide)'!$A$4,'selections(hide)'!$D$18:$P$30,7,FALSE)="PGT",HLOOKUP(prog_header!$C$6,cost_rates!$N$3:$T$5,3,FALSE)*CI69,IF(VLOOKUP('selections(hide)'!$A$4,'selections(hide)'!$D$18:$P$30,7,FALSE)="UG",HLOOKUP(prog_header!$C$6,cost_rates!$V$3:$AB$5,3,FALSE)*CI69,0)),0)</f>
        <v>0</v>
      </c>
    </row>
    <row r="75" spans="1:87" x14ac:dyDescent="0.35">
      <c r="C75" s="137" t="s">
        <v>513</v>
      </c>
      <c r="D75" s="27">
        <f>D74/1650</f>
        <v>0</v>
      </c>
      <c r="E75" s="27">
        <f t="shared" ref="E75:AS75" si="154">E74/1650</f>
        <v>0</v>
      </c>
      <c r="F75" s="27">
        <f t="shared" si="154"/>
        <v>0</v>
      </c>
      <c r="G75" s="27">
        <f t="shared" si="154"/>
        <v>0</v>
      </c>
      <c r="H75" s="27">
        <f t="shared" si="154"/>
        <v>0</v>
      </c>
      <c r="I75" s="27">
        <f t="shared" si="154"/>
        <v>0</v>
      </c>
      <c r="J75" s="27">
        <f t="shared" si="154"/>
        <v>0</v>
      </c>
      <c r="K75" s="27">
        <f t="shared" si="154"/>
        <v>0</v>
      </c>
      <c r="L75" s="27">
        <f t="shared" si="154"/>
        <v>0</v>
      </c>
      <c r="M75" s="27">
        <f t="shared" si="154"/>
        <v>0</v>
      </c>
      <c r="N75" s="27">
        <f t="shared" si="154"/>
        <v>0</v>
      </c>
      <c r="O75" s="27">
        <f t="shared" si="154"/>
        <v>0</v>
      </c>
      <c r="P75" s="27">
        <f t="shared" si="154"/>
        <v>0</v>
      </c>
      <c r="Q75" s="27">
        <f t="shared" si="154"/>
        <v>0</v>
      </c>
      <c r="R75" s="27">
        <f t="shared" si="154"/>
        <v>0</v>
      </c>
      <c r="S75" s="27">
        <f t="shared" si="154"/>
        <v>0</v>
      </c>
      <c r="T75" s="27">
        <f t="shared" si="154"/>
        <v>0</v>
      </c>
      <c r="U75" s="27">
        <f t="shared" si="154"/>
        <v>0</v>
      </c>
      <c r="V75" s="27">
        <f t="shared" si="154"/>
        <v>0</v>
      </c>
      <c r="W75" s="27">
        <f t="shared" si="154"/>
        <v>0</v>
      </c>
      <c r="X75" s="27">
        <f t="shared" si="154"/>
        <v>0</v>
      </c>
      <c r="Y75" s="27">
        <f t="shared" si="154"/>
        <v>0</v>
      </c>
      <c r="Z75" s="27">
        <f t="shared" si="154"/>
        <v>0</v>
      </c>
      <c r="AA75" s="27">
        <f t="shared" si="154"/>
        <v>0</v>
      </c>
      <c r="AB75" s="27">
        <f t="shared" si="154"/>
        <v>0</v>
      </c>
      <c r="AC75" s="27">
        <f t="shared" si="154"/>
        <v>0</v>
      </c>
      <c r="AD75" s="27">
        <f t="shared" si="154"/>
        <v>0</v>
      </c>
      <c r="AE75" s="27">
        <f t="shared" si="154"/>
        <v>0</v>
      </c>
      <c r="AF75" s="27">
        <f t="shared" si="154"/>
        <v>0</v>
      </c>
      <c r="AG75" s="27">
        <f t="shared" si="154"/>
        <v>0</v>
      </c>
      <c r="AH75" s="27">
        <f t="shared" si="154"/>
        <v>0</v>
      </c>
      <c r="AI75" s="27">
        <f t="shared" si="154"/>
        <v>0</v>
      </c>
      <c r="AJ75" s="27">
        <f t="shared" si="154"/>
        <v>0</v>
      </c>
      <c r="AK75" s="27">
        <f t="shared" si="154"/>
        <v>0</v>
      </c>
      <c r="AL75" s="27">
        <f t="shared" si="154"/>
        <v>0</v>
      </c>
      <c r="AM75" s="27">
        <f t="shared" si="154"/>
        <v>0</v>
      </c>
      <c r="AN75" s="27">
        <f t="shared" si="154"/>
        <v>0</v>
      </c>
      <c r="AO75" s="27">
        <f t="shared" si="154"/>
        <v>0</v>
      </c>
      <c r="AP75" s="27">
        <f t="shared" si="154"/>
        <v>0</v>
      </c>
      <c r="AQ75" s="27">
        <f t="shared" si="154"/>
        <v>0</v>
      </c>
      <c r="AR75" s="27">
        <f t="shared" si="154"/>
        <v>0</v>
      </c>
      <c r="AS75" s="27">
        <f t="shared" si="154"/>
        <v>0</v>
      </c>
    </row>
    <row r="76" spans="1:87" x14ac:dyDescent="0.35">
      <c r="C76" s="137" t="s">
        <v>516</v>
      </c>
      <c r="D76" s="27">
        <f>D75+K75+R75+Y75+AF75+AM75</f>
        <v>0</v>
      </c>
      <c r="E76" s="27">
        <f t="shared" ref="E76:J76" si="155">E75+L75+S75+Z75+AG75+AN75</f>
        <v>0</v>
      </c>
      <c r="F76" s="27">
        <f t="shared" si="155"/>
        <v>0</v>
      </c>
      <c r="G76" s="27">
        <f t="shared" si="155"/>
        <v>0</v>
      </c>
      <c r="H76" s="27">
        <f t="shared" si="155"/>
        <v>0</v>
      </c>
      <c r="I76" s="27">
        <f t="shared" si="155"/>
        <v>0</v>
      </c>
      <c r="J76" s="27">
        <f t="shared" si="155"/>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I76"/>
  <sheetViews>
    <sheetView zoomScale="75" zoomScaleNormal="75" workbookViewId="0">
      <pane xSplit="3" ySplit="7" topLeftCell="AZ51" activePane="bottomRight" state="frozen"/>
      <selection activeCell="A74" sqref="A74:XFD74"/>
      <selection pane="topRight" activeCell="A74" sqref="A74:XFD74"/>
      <selection pane="bottomLeft" activeCell="A74" sqref="A74:XFD74"/>
      <selection pane="bottomRight" activeCell="BH69" sqref="BH69"/>
    </sheetView>
  </sheetViews>
  <sheetFormatPr defaultRowHeight="14.5" x14ac:dyDescent="0.35"/>
  <cols>
    <col min="1" max="1" width="5.1796875" bestFit="1" customWidth="1"/>
    <col min="2" max="2" width="20.81640625" bestFit="1" customWidth="1"/>
  </cols>
  <sheetData>
    <row r="1" spans="1:87" x14ac:dyDescent="0.35">
      <c r="B1" s="176" t="s">
        <v>478</v>
      </c>
      <c r="C1" s="20" t="str">
        <f>IF(prog_header!$C$8="existing","Yes","No")</f>
        <v>No</v>
      </c>
    </row>
    <row r="2" spans="1:87" x14ac:dyDescent="0.35">
      <c r="B2" t="s">
        <v>556</v>
      </c>
    </row>
    <row r="4" spans="1:87" x14ac:dyDescent="0.35">
      <c r="D4" s="179" t="s">
        <v>10</v>
      </c>
      <c r="E4" s="179" t="s">
        <v>485</v>
      </c>
      <c r="F4" s="179"/>
      <c r="G4" s="179"/>
      <c r="H4" s="179"/>
      <c r="I4" s="179"/>
      <c r="J4" s="179"/>
      <c r="K4" s="15" t="s">
        <v>11</v>
      </c>
      <c r="L4" s="15" t="s">
        <v>485</v>
      </c>
      <c r="M4" s="15"/>
      <c r="N4" s="15"/>
      <c r="O4" s="15"/>
      <c r="P4" s="15"/>
      <c r="Q4" s="15"/>
      <c r="R4" s="3" t="s">
        <v>12</v>
      </c>
      <c r="S4" s="3" t="s">
        <v>485</v>
      </c>
      <c r="T4" s="3"/>
      <c r="U4" s="3"/>
      <c r="V4" s="3"/>
      <c r="W4" s="3"/>
      <c r="X4" s="3"/>
      <c r="Y4" s="16" t="s">
        <v>13</v>
      </c>
      <c r="Z4" s="16" t="s">
        <v>485</v>
      </c>
      <c r="AA4" s="16"/>
      <c r="AB4" s="16"/>
      <c r="AC4" s="16"/>
      <c r="AD4" s="16"/>
      <c r="AE4" s="16"/>
      <c r="AF4" s="19" t="s">
        <v>14</v>
      </c>
      <c r="AG4" s="19" t="s">
        <v>485</v>
      </c>
      <c r="AH4" s="19"/>
      <c r="AI4" s="19"/>
      <c r="AJ4" s="19"/>
      <c r="AK4" s="19"/>
      <c r="AL4" s="19"/>
      <c r="AM4" s="17" t="s">
        <v>15</v>
      </c>
      <c r="AN4" s="17" t="s">
        <v>485</v>
      </c>
      <c r="AO4" s="17"/>
      <c r="AP4" s="17"/>
      <c r="AQ4" s="17"/>
      <c r="AR4" s="17"/>
      <c r="AS4" s="17"/>
      <c r="AT4" s="179" t="s">
        <v>10</v>
      </c>
      <c r="AU4" s="179" t="s">
        <v>486</v>
      </c>
      <c r="AV4" s="179"/>
      <c r="AW4" s="179"/>
      <c r="AX4" s="179"/>
      <c r="AY4" s="179"/>
      <c r="AZ4" s="179"/>
      <c r="BA4" s="15" t="s">
        <v>11</v>
      </c>
      <c r="BB4" s="15" t="s">
        <v>486</v>
      </c>
      <c r="BC4" s="15"/>
      <c r="BD4" s="15"/>
      <c r="BE4" s="15"/>
      <c r="BF4" s="15"/>
      <c r="BG4" s="15"/>
      <c r="BH4" s="3" t="s">
        <v>12</v>
      </c>
      <c r="BI4" s="3" t="s">
        <v>486</v>
      </c>
      <c r="BJ4" s="3"/>
      <c r="BK4" s="3"/>
      <c r="BL4" s="3"/>
      <c r="BM4" s="3"/>
      <c r="BN4" s="3"/>
      <c r="BO4" s="16" t="s">
        <v>13</v>
      </c>
      <c r="BP4" s="16" t="s">
        <v>486</v>
      </c>
      <c r="BQ4" s="16"/>
      <c r="BR4" s="16"/>
      <c r="BS4" s="16"/>
      <c r="BT4" s="16"/>
      <c r="BU4" s="16"/>
      <c r="BV4" s="19" t="s">
        <v>14</v>
      </c>
      <c r="BW4" s="19" t="s">
        <v>486</v>
      </c>
      <c r="BX4" s="19"/>
      <c r="BY4" s="19"/>
      <c r="BZ4" s="19"/>
      <c r="CA4" s="19"/>
      <c r="CB4" s="19"/>
      <c r="CC4" s="17" t="s">
        <v>15</v>
      </c>
      <c r="CD4" s="17" t="s">
        <v>486</v>
      </c>
      <c r="CE4" s="17"/>
      <c r="CF4" s="17"/>
      <c r="CG4" s="17"/>
      <c r="CH4" s="17"/>
      <c r="CI4" s="17"/>
    </row>
    <row r="5" spans="1:87" x14ac:dyDescent="0.35">
      <c r="D5" s="179">
        <v>0</v>
      </c>
      <c r="E5" s="179">
        <v>1</v>
      </c>
      <c r="F5" s="179">
        <v>2</v>
      </c>
      <c r="G5" s="179">
        <v>3</v>
      </c>
      <c r="H5" s="179">
        <v>4</v>
      </c>
      <c r="I5" s="179">
        <v>5</v>
      </c>
      <c r="J5" s="179">
        <v>6</v>
      </c>
      <c r="K5" s="15">
        <f>D5</f>
        <v>0</v>
      </c>
      <c r="L5" s="15">
        <f t="shared" ref="L5:AA7" si="0">E5</f>
        <v>1</v>
      </c>
      <c r="M5" s="15">
        <f t="shared" si="0"/>
        <v>2</v>
      </c>
      <c r="N5" s="15">
        <f t="shared" si="0"/>
        <v>3</v>
      </c>
      <c r="O5" s="15">
        <f t="shared" si="0"/>
        <v>4</v>
      </c>
      <c r="P5" s="15">
        <f t="shared" si="0"/>
        <v>5</v>
      </c>
      <c r="Q5" s="15">
        <f t="shared" si="0"/>
        <v>6</v>
      </c>
      <c r="R5" s="3">
        <f t="shared" si="0"/>
        <v>0</v>
      </c>
      <c r="S5" s="3">
        <f t="shared" si="0"/>
        <v>1</v>
      </c>
      <c r="T5" s="3">
        <f t="shared" si="0"/>
        <v>2</v>
      </c>
      <c r="U5" s="3">
        <f t="shared" si="0"/>
        <v>3</v>
      </c>
      <c r="V5" s="3">
        <f t="shared" si="0"/>
        <v>4</v>
      </c>
      <c r="W5" s="3">
        <f t="shared" si="0"/>
        <v>5</v>
      </c>
      <c r="X5" s="3">
        <f t="shared" si="0"/>
        <v>6</v>
      </c>
      <c r="Y5" s="16">
        <f t="shared" si="0"/>
        <v>0</v>
      </c>
      <c r="Z5" s="16">
        <f t="shared" si="0"/>
        <v>1</v>
      </c>
      <c r="AA5" s="16">
        <f t="shared" si="0"/>
        <v>2</v>
      </c>
      <c r="AB5" s="16">
        <f t="shared" ref="AB5:AQ7" si="1">U5</f>
        <v>3</v>
      </c>
      <c r="AC5" s="16">
        <f t="shared" si="1"/>
        <v>4</v>
      </c>
      <c r="AD5" s="16">
        <f t="shared" si="1"/>
        <v>5</v>
      </c>
      <c r="AE5" s="16">
        <f t="shared" si="1"/>
        <v>6</v>
      </c>
      <c r="AF5" s="19">
        <f t="shared" si="1"/>
        <v>0</v>
      </c>
      <c r="AG5" s="19">
        <f t="shared" si="1"/>
        <v>1</v>
      </c>
      <c r="AH5" s="19">
        <f t="shared" si="1"/>
        <v>2</v>
      </c>
      <c r="AI5" s="19">
        <f t="shared" si="1"/>
        <v>3</v>
      </c>
      <c r="AJ5" s="19">
        <f t="shared" si="1"/>
        <v>4</v>
      </c>
      <c r="AK5" s="19">
        <f t="shared" si="1"/>
        <v>5</v>
      </c>
      <c r="AL5" s="19">
        <f t="shared" si="1"/>
        <v>6</v>
      </c>
      <c r="AM5" s="17">
        <f t="shared" si="1"/>
        <v>0</v>
      </c>
      <c r="AN5" s="17">
        <f t="shared" si="1"/>
        <v>1</v>
      </c>
      <c r="AO5" s="17">
        <f t="shared" si="1"/>
        <v>2</v>
      </c>
      <c r="AP5" s="17">
        <f t="shared" si="1"/>
        <v>3</v>
      </c>
      <c r="AQ5" s="17">
        <f t="shared" si="1"/>
        <v>4</v>
      </c>
      <c r="AR5" s="17">
        <f t="shared" ref="AR5:AZ7" si="2">AK5</f>
        <v>5</v>
      </c>
      <c r="AS5" s="17">
        <f t="shared" si="2"/>
        <v>6</v>
      </c>
      <c r="AT5" s="179">
        <f t="shared" si="2"/>
        <v>0</v>
      </c>
      <c r="AU5" s="179">
        <f t="shared" si="2"/>
        <v>1</v>
      </c>
      <c r="AV5" s="179">
        <f t="shared" si="2"/>
        <v>2</v>
      </c>
      <c r="AW5" s="179">
        <f t="shared" si="2"/>
        <v>3</v>
      </c>
      <c r="AX5" s="179">
        <f t="shared" si="2"/>
        <v>4</v>
      </c>
      <c r="AY5" s="179">
        <f t="shared" si="2"/>
        <v>5</v>
      </c>
      <c r="AZ5" s="179">
        <f t="shared" si="2"/>
        <v>6</v>
      </c>
      <c r="BA5" s="15">
        <f>AT5</f>
        <v>0</v>
      </c>
      <c r="BB5" s="15">
        <f t="shared" ref="BB5:BQ7" si="3">AU5</f>
        <v>1</v>
      </c>
      <c r="BC5" s="15">
        <f t="shared" si="3"/>
        <v>2</v>
      </c>
      <c r="BD5" s="15">
        <f t="shared" si="3"/>
        <v>3</v>
      </c>
      <c r="BE5" s="15">
        <f t="shared" si="3"/>
        <v>4</v>
      </c>
      <c r="BF5" s="15">
        <f t="shared" si="3"/>
        <v>5</v>
      </c>
      <c r="BG5" s="15">
        <f t="shared" si="3"/>
        <v>6</v>
      </c>
      <c r="BH5" s="3">
        <f t="shared" si="3"/>
        <v>0</v>
      </c>
      <c r="BI5" s="3">
        <f t="shared" si="3"/>
        <v>1</v>
      </c>
      <c r="BJ5" s="3">
        <f t="shared" si="3"/>
        <v>2</v>
      </c>
      <c r="BK5" s="3">
        <f t="shared" si="3"/>
        <v>3</v>
      </c>
      <c r="BL5" s="3">
        <f t="shared" si="3"/>
        <v>4</v>
      </c>
      <c r="BM5" s="3">
        <f t="shared" si="3"/>
        <v>5</v>
      </c>
      <c r="BN5" s="3">
        <f t="shared" si="3"/>
        <v>6</v>
      </c>
      <c r="BO5" s="16">
        <f t="shared" si="3"/>
        <v>0</v>
      </c>
      <c r="BP5" s="16">
        <f t="shared" si="3"/>
        <v>1</v>
      </c>
      <c r="BQ5" s="16">
        <f t="shared" si="3"/>
        <v>2</v>
      </c>
      <c r="BR5" s="16">
        <f t="shared" ref="BR5:CG7" si="4">BK5</f>
        <v>3</v>
      </c>
      <c r="BS5" s="16">
        <f t="shared" si="4"/>
        <v>4</v>
      </c>
      <c r="BT5" s="16">
        <f t="shared" si="4"/>
        <v>5</v>
      </c>
      <c r="BU5" s="16">
        <f t="shared" si="4"/>
        <v>6</v>
      </c>
      <c r="BV5" s="19">
        <f t="shared" si="4"/>
        <v>0</v>
      </c>
      <c r="BW5" s="19">
        <f t="shared" si="4"/>
        <v>1</v>
      </c>
      <c r="BX5" s="19">
        <f t="shared" si="4"/>
        <v>2</v>
      </c>
      <c r="BY5" s="19">
        <f t="shared" si="4"/>
        <v>3</v>
      </c>
      <c r="BZ5" s="19">
        <f t="shared" si="4"/>
        <v>4</v>
      </c>
      <c r="CA5" s="19">
        <f t="shared" si="4"/>
        <v>5</v>
      </c>
      <c r="CB5" s="19">
        <f t="shared" si="4"/>
        <v>6</v>
      </c>
      <c r="CC5" s="17">
        <f t="shared" si="4"/>
        <v>0</v>
      </c>
      <c r="CD5" s="17">
        <f t="shared" si="4"/>
        <v>1</v>
      </c>
      <c r="CE5" s="17">
        <f t="shared" si="4"/>
        <v>2</v>
      </c>
      <c r="CF5" s="17">
        <f t="shared" si="4"/>
        <v>3</v>
      </c>
      <c r="CG5" s="17">
        <f t="shared" si="4"/>
        <v>4</v>
      </c>
      <c r="CH5" s="17">
        <f t="shared" ref="CH5:CI7" si="5">CA5</f>
        <v>5</v>
      </c>
      <c r="CI5" s="17">
        <f t="shared" si="5"/>
        <v>6</v>
      </c>
    </row>
    <row r="6" spans="1:87" x14ac:dyDescent="0.35">
      <c r="D6" s="179" t="s">
        <v>37</v>
      </c>
      <c r="E6" s="179" t="s">
        <v>281</v>
      </c>
      <c r="F6" s="179" t="s">
        <v>282</v>
      </c>
      <c r="G6" s="179" t="s">
        <v>283</v>
      </c>
      <c r="H6" s="179" t="s">
        <v>284</v>
      </c>
      <c r="I6" s="179" t="s">
        <v>285</v>
      </c>
      <c r="J6" s="179" t="s">
        <v>286</v>
      </c>
      <c r="K6" s="15" t="str">
        <f>D6</f>
        <v>Dev Yr</v>
      </c>
      <c r="L6" s="15" t="str">
        <f t="shared" si="0"/>
        <v>Launch Yr</v>
      </c>
      <c r="M6" s="15" t="str">
        <f t="shared" si="0"/>
        <v>Yr 2</v>
      </c>
      <c r="N6" s="15" t="str">
        <f t="shared" si="0"/>
        <v>Yr 3</v>
      </c>
      <c r="O6" s="15" t="str">
        <f t="shared" si="0"/>
        <v>Yr 4</v>
      </c>
      <c r="P6" s="15" t="str">
        <f t="shared" si="0"/>
        <v>Yr 5</v>
      </c>
      <c r="Q6" s="15" t="str">
        <f t="shared" si="0"/>
        <v>Yr 6</v>
      </c>
      <c r="R6" s="3" t="str">
        <f t="shared" si="0"/>
        <v>Dev Yr</v>
      </c>
      <c r="S6" s="3" t="str">
        <f t="shared" si="0"/>
        <v>Launch Yr</v>
      </c>
      <c r="T6" s="3" t="str">
        <f t="shared" si="0"/>
        <v>Yr 2</v>
      </c>
      <c r="U6" s="3" t="str">
        <f t="shared" si="0"/>
        <v>Yr 3</v>
      </c>
      <c r="V6" s="3" t="str">
        <f t="shared" si="0"/>
        <v>Yr 4</v>
      </c>
      <c r="W6" s="3" t="str">
        <f t="shared" si="0"/>
        <v>Yr 5</v>
      </c>
      <c r="X6" s="3" t="str">
        <f t="shared" si="0"/>
        <v>Yr 6</v>
      </c>
      <c r="Y6" s="16" t="str">
        <f t="shared" si="0"/>
        <v>Dev Yr</v>
      </c>
      <c r="Z6" s="16" t="str">
        <f t="shared" si="0"/>
        <v>Launch Yr</v>
      </c>
      <c r="AA6" s="16" t="str">
        <f t="shared" si="0"/>
        <v>Yr 2</v>
      </c>
      <c r="AB6" s="16" t="str">
        <f t="shared" si="1"/>
        <v>Yr 3</v>
      </c>
      <c r="AC6" s="16" t="str">
        <f t="shared" si="1"/>
        <v>Yr 4</v>
      </c>
      <c r="AD6" s="16" t="str">
        <f t="shared" si="1"/>
        <v>Yr 5</v>
      </c>
      <c r="AE6" s="16" t="str">
        <f t="shared" si="1"/>
        <v>Yr 6</v>
      </c>
      <c r="AF6" s="19" t="str">
        <f t="shared" si="1"/>
        <v>Dev Yr</v>
      </c>
      <c r="AG6" s="19" t="str">
        <f t="shared" si="1"/>
        <v>Launch Yr</v>
      </c>
      <c r="AH6" s="19" t="str">
        <f t="shared" si="1"/>
        <v>Yr 2</v>
      </c>
      <c r="AI6" s="19" t="str">
        <f t="shared" si="1"/>
        <v>Yr 3</v>
      </c>
      <c r="AJ6" s="19" t="str">
        <f t="shared" si="1"/>
        <v>Yr 4</v>
      </c>
      <c r="AK6" s="19" t="str">
        <f t="shared" si="1"/>
        <v>Yr 5</v>
      </c>
      <c r="AL6" s="19" t="str">
        <f t="shared" si="1"/>
        <v>Yr 6</v>
      </c>
      <c r="AM6" s="17" t="str">
        <f t="shared" si="1"/>
        <v>Dev Yr</v>
      </c>
      <c r="AN6" s="17" t="str">
        <f t="shared" si="1"/>
        <v>Launch Yr</v>
      </c>
      <c r="AO6" s="17" t="str">
        <f t="shared" si="1"/>
        <v>Yr 2</v>
      </c>
      <c r="AP6" s="17" t="str">
        <f t="shared" si="1"/>
        <v>Yr 3</v>
      </c>
      <c r="AQ6" s="17" t="str">
        <f t="shared" si="1"/>
        <v>Yr 4</v>
      </c>
      <c r="AR6" s="17" t="str">
        <f t="shared" si="2"/>
        <v>Yr 5</v>
      </c>
      <c r="AS6" s="17" t="str">
        <f t="shared" si="2"/>
        <v>Yr 6</v>
      </c>
      <c r="AT6" s="179" t="str">
        <f t="shared" si="2"/>
        <v>Dev Yr</v>
      </c>
      <c r="AU6" s="179" t="str">
        <f t="shared" si="2"/>
        <v>Launch Yr</v>
      </c>
      <c r="AV6" s="179" t="str">
        <f t="shared" si="2"/>
        <v>Yr 2</v>
      </c>
      <c r="AW6" s="179" t="str">
        <f t="shared" si="2"/>
        <v>Yr 3</v>
      </c>
      <c r="AX6" s="179" t="str">
        <f t="shared" si="2"/>
        <v>Yr 4</v>
      </c>
      <c r="AY6" s="179" t="str">
        <f t="shared" si="2"/>
        <v>Yr 5</v>
      </c>
      <c r="AZ6" s="179" t="str">
        <f t="shared" si="2"/>
        <v>Yr 6</v>
      </c>
      <c r="BA6" s="15" t="str">
        <f>AT6</f>
        <v>Dev Yr</v>
      </c>
      <c r="BB6" s="15" t="str">
        <f t="shared" si="3"/>
        <v>Launch Yr</v>
      </c>
      <c r="BC6" s="15" t="str">
        <f t="shared" si="3"/>
        <v>Yr 2</v>
      </c>
      <c r="BD6" s="15" t="str">
        <f t="shared" si="3"/>
        <v>Yr 3</v>
      </c>
      <c r="BE6" s="15" t="str">
        <f t="shared" si="3"/>
        <v>Yr 4</v>
      </c>
      <c r="BF6" s="15" t="str">
        <f t="shared" si="3"/>
        <v>Yr 5</v>
      </c>
      <c r="BG6" s="15" t="str">
        <f t="shared" si="3"/>
        <v>Yr 6</v>
      </c>
      <c r="BH6" s="3" t="str">
        <f t="shared" si="3"/>
        <v>Dev Yr</v>
      </c>
      <c r="BI6" s="3" t="str">
        <f t="shared" si="3"/>
        <v>Launch Yr</v>
      </c>
      <c r="BJ6" s="3" t="str">
        <f t="shared" si="3"/>
        <v>Yr 2</v>
      </c>
      <c r="BK6" s="3" t="str">
        <f t="shared" si="3"/>
        <v>Yr 3</v>
      </c>
      <c r="BL6" s="3" t="str">
        <f t="shared" si="3"/>
        <v>Yr 4</v>
      </c>
      <c r="BM6" s="3" t="str">
        <f t="shared" si="3"/>
        <v>Yr 5</v>
      </c>
      <c r="BN6" s="3" t="str">
        <f t="shared" si="3"/>
        <v>Yr 6</v>
      </c>
      <c r="BO6" s="16" t="str">
        <f t="shared" si="3"/>
        <v>Dev Yr</v>
      </c>
      <c r="BP6" s="16" t="str">
        <f t="shared" si="3"/>
        <v>Launch Yr</v>
      </c>
      <c r="BQ6" s="16" t="str">
        <f t="shared" si="3"/>
        <v>Yr 2</v>
      </c>
      <c r="BR6" s="16" t="str">
        <f t="shared" si="4"/>
        <v>Yr 3</v>
      </c>
      <c r="BS6" s="16" t="str">
        <f t="shared" si="4"/>
        <v>Yr 4</v>
      </c>
      <c r="BT6" s="16" t="str">
        <f t="shared" si="4"/>
        <v>Yr 5</v>
      </c>
      <c r="BU6" s="16" t="str">
        <f t="shared" si="4"/>
        <v>Yr 6</v>
      </c>
      <c r="BV6" s="19" t="str">
        <f t="shared" si="4"/>
        <v>Dev Yr</v>
      </c>
      <c r="BW6" s="19" t="str">
        <f t="shared" si="4"/>
        <v>Launch Yr</v>
      </c>
      <c r="BX6" s="19" t="str">
        <f t="shared" si="4"/>
        <v>Yr 2</v>
      </c>
      <c r="BY6" s="19" t="str">
        <f t="shared" si="4"/>
        <v>Yr 3</v>
      </c>
      <c r="BZ6" s="19" t="str">
        <f t="shared" si="4"/>
        <v>Yr 4</v>
      </c>
      <c r="CA6" s="19" t="str">
        <f t="shared" si="4"/>
        <v>Yr 5</v>
      </c>
      <c r="CB6" s="19" t="str">
        <f t="shared" si="4"/>
        <v>Yr 6</v>
      </c>
      <c r="CC6" s="17" t="str">
        <f t="shared" si="4"/>
        <v>Dev Yr</v>
      </c>
      <c r="CD6" s="17" t="str">
        <f t="shared" si="4"/>
        <v>Launch Yr</v>
      </c>
      <c r="CE6" s="17" t="str">
        <f t="shared" si="4"/>
        <v>Yr 2</v>
      </c>
      <c r="CF6" s="17" t="str">
        <f t="shared" si="4"/>
        <v>Yr 3</v>
      </c>
      <c r="CG6" s="17" t="str">
        <f t="shared" si="4"/>
        <v>Yr 4</v>
      </c>
      <c r="CH6" s="17" t="str">
        <f t="shared" si="5"/>
        <v>Yr 5</v>
      </c>
      <c r="CI6" s="17" t="str">
        <f t="shared" si="5"/>
        <v>Yr 6</v>
      </c>
    </row>
    <row r="7" spans="1:87" s="11" customFormat="1" ht="80.25" customHeight="1" x14ac:dyDescent="0.35">
      <c r="A7" s="11" t="s">
        <v>479</v>
      </c>
      <c r="B7" s="11" t="s">
        <v>384</v>
      </c>
      <c r="C7" s="11" t="s">
        <v>408</v>
      </c>
      <c r="D7" s="180" t="str">
        <f>IFERROR(VLOOKUP(E7,'selections(hide)'!$M$3:$N$12,2,FALSE),0)</f>
        <v>2020/21</v>
      </c>
      <c r="E7" s="180" t="str">
        <f>staff_students!E29</f>
        <v>2021/22</v>
      </c>
      <c r="F7" s="180" t="str">
        <f>staff_students!F29</f>
        <v>2022/23</v>
      </c>
      <c r="G7" s="180" t="str">
        <f>staff_students!G29</f>
        <v>2023/24</v>
      </c>
      <c r="H7" s="180" t="str">
        <f>staff_students!H29</f>
        <v>2024/25</v>
      </c>
      <c r="I7" s="180" t="str">
        <f>staff_students!I29</f>
        <v>2025/26</v>
      </c>
      <c r="J7" s="180" t="str">
        <f>staff_students!J29</f>
        <v>2026/27</v>
      </c>
      <c r="K7" s="181" t="str">
        <f>D7</f>
        <v>2020/21</v>
      </c>
      <c r="L7" s="181" t="str">
        <f t="shared" si="0"/>
        <v>2021/22</v>
      </c>
      <c r="M7" s="181" t="str">
        <f t="shared" si="0"/>
        <v>2022/23</v>
      </c>
      <c r="N7" s="181" t="str">
        <f t="shared" si="0"/>
        <v>2023/24</v>
      </c>
      <c r="O7" s="181" t="str">
        <f t="shared" si="0"/>
        <v>2024/25</v>
      </c>
      <c r="P7" s="181" t="str">
        <f t="shared" si="0"/>
        <v>2025/26</v>
      </c>
      <c r="Q7" s="181" t="str">
        <f t="shared" si="0"/>
        <v>2026/27</v>
      </c>
      <c r="R7" s="182" t="str">
        <f t="shared" si="0"/>
        <v>2020/21</v>
      </c>
      <c r="S7" s="182" t="str">
        <f t="shared" si="0"/>
        <v>2021/22</v>
      </c>
      <c r="T7" s="182" t="str">
        <f t="shared" si="0"/>
        <v>2022/23</v>
      </c>
      <c r="U7" s="182" t="str">
        <f t="shared" si="0"/>
        <v>2023/24</v>
      </c>
      <c r="V7" s="182" t="str">
        <f t="shared" si="0"/>
        <v>2024/25</v>
      </c>
      <c r="W7" s="182" t="str">
        <f t="shared" si="0"/>
        <v>2025/26</v>
      </c>
      <c r="X7" s="182" t="str">
        <f t="shared" si="0"/>
        <v>2026/27</v>
      </c>
      <c r="Y7" s="184" t="str">
        <f t="shared" si="0"/>
        <v>2020/21</v>
      </c>
      <c r="Z7" s="184" t="str">
        <f t="shared" si="0"/>
        <v>2021/22</v>
      </c>
      <c r="AA7" s="184" t="str">
        <f t="shared" si="0"/>
        <v>2022/23</v>
      </c>
      <c r="AB7" s="184" t="str">
        <f t="shared" si="1"/>
        <v>2023/24</v>
      </c>
      <c r="AC7" s="184" t="str">
        <f t="shared" si="1"/>
        <v>2024/25</v>
      </c>
      <c r="AD7" s="184" t="str">
        <f t="shared" si="1"/>
        <v>2025/26</v>
      </c>
      <c r="AE7" s="184" t="str">
        <f t="shared" si="1"/>
        <v>2026/27</v>
      </c>
      <c r="AF7" s="183" t="str">
        <f t="shared" si="1"/>
        <v>2020/21</v>
      </c>
      <c r="AG7" s="183" t="str">
        <f t="shared" si="1"/>
        <v>2021/22</v>
      </c>
      <c r="AH7" s="183" t="str">
        <f t="shared" si="1"/>
        <v>2022/23</v>
      </c>
      <c r="AI7" s="183" t="str">
        <f t="shared" si="1"/>
        <v>2023/24</v>
      </c>
      <c r="AJ7" s="183" t="str">
        <f t="shared" si="1"/>
        <v>2024/25</v>
      </c>
      <c r="AK7" s="183" t="str">
        <f t="shared" si="1"/>
        <v>2025/26</v>
      </c>
      <c r="AL7" s="183" t="str">
        <f t="shared" si="1"/>
        <v>2026/27</v>
      </c>
      <c r="AM7" s="111" t="str">
        <f t="shared" si="1"/>
        <v>2020/21</v>
      </c>
      <c r="AN7" s="111" t="str">
        <f t="shared" si="1"/>
        <v>2021/22</v>
      </c>
      <c r="AO7" s="111" t="str">
        <f t="shared" si="1"/>
        <v>2022/23</v>
      </c>
      <c r="AP7" s="111" t="str">
        <f t="shared" si="1"/>
        <v>2023/24</v>
      </c>
      <c r="AQ7" s="111" t="str">
        <f t="shared" si="1"/>
        <v>2024/25</v>
      </c>
      <c r="AR7" s="111" t="str">
        <f t="shared" si="2"/>
        <v>2025/26</v>
      </c>
      <c r="AS7" s="111" t="str">
        <f t="shared" si="2"/>
        <v>2026/27</v>
      </c>
      <c r="AT7" s="180" t="str">
        <f t="shared" si="2"/>
        <v>2020/21</v>
      </c>
      <c r="AU7" s="180" t="str">
        <f t="shared" si="2"/>
        <v>2021/22</v>
      </c>
      <c r="AV7" s="180" t="str">
        <f t="shared" si="2"/>
        <v>2022/23</v>
      </c>
      <c r="AW7" s="180" t="str">
        <f t="shared" si="2"/>
        <v>2023/24</v>
      </c>
      <c r="AX7" s="180" t="str">
        <f t="shared" si="2"/>
        <v>2024/25</v>
      </c>
      <c r="AY7" s="180" t="str">
        <f t="shared" si="2"/>
        <v>2025/26</v>
      </c>
      <c r="AZ7" s="180" t="str">
        <f t="shared" si="2"/>
        <v>2026/27</v>
      </c>
      <c r="BA7" s="181" t="str">
        <f>AT7</f>
        <v>2020/21</v>
      </c>
      <c r="BB7" s="181" t="str">
        <f t="shared" si="3"/>
        <v>2021/22</v>
      </c>
      <c r="BC7" s="181" t="str">
        <f t="shared" si="3"/>
        <v>2022/23</v>
      </c>
      <c r="BD7" s="181" t="str">
        <f t="shared" si="3"/>
        <v>2023/24</v>
      </c>
      <c r="BE7" s="181" t="str">
        <f t="shared" si="3"/>
        <v>2024/25</v>
      </c>
      <c r="BF7" s="181" t="str">
        <f t="shared" si="3"/>
        <v>2025/26</v>
      </c>
      <c r="BG7" s="181" t="str">
        <f t="shared" si="3"/>
        <v>2026/27</v>
      </c>
      <c r="BH7" s="182" t="str">
        <f t="shared" si="3"/>
        <v>2020/21</v>
      </c>
      <c r="BI7" s="182" t="str">
        <f t="shared" si="3"/>
        <v>2021/22</v>
      </c>
      <c r="BJ7" s="182" t="str">
        <f t="shared" si="3"/>
        <v>2022/23</v>
      </c>
      <c r="BK7" s="182" t="str">
        <f t="shared" si="3"/>
        <v>2023/24</v>
      </c>
      <c r="BL7" s="182" t="str">
        <f t="shared" si="3"/>
        <v>2024/25</v>
      </c>
      <c r="BM7" s="182" t="str">
        <f t="shared" si="3"/>
        <v>2025/26</v>
      </c>
      <c r="BN7" s="182" t="str">
        <f t="shared" si="3"/>
        <v>2026/27</v>
      </c>
      <c r="BO7" s="184" t="str">
        <f t="shared" si="3"/>
        <v>2020/21</v>
      </c>
      <c r="BP7" s="184" t="str">
        <f t="shared" si="3"/>
        <v>2021/22</v>
      </c>
      <c r="BQ7" s="184" t="str">
        <f t="shared" si="3"/>
        <v>2022/23</v>
      </c>
      <c r="BR7" s="184" t="str">
        <f t="shared" si="4"/>
        <v>2023/24</v>
      </c>
      <c r="BS7" s="184" t="str">
        <f t="shared" si="4"/>
        <v>2024/25</v>
      </c>
      <c r="BT7" s="184" t="str">
        <f t="shared" si="4"/>
        <v>2025/26</v>
      </c>
      <c r="BU7" s="184" t="str">
        <f t="shared" si="4"/>
        <v>2026/27</v>
      </c>
      <c r="BV7" s="183" t="str">
        <f t="shared" si="4"/>
        <v>2020/21</v>
      </c>
      <c r="BW7" s="183" t="str">
        <f t="shared" si="4"/>
        <v>2021/22</v>
      </c>
      <c r="BX7" s="183" t="str">
        <f t="shared" si="4"/>
        <v>2022/23</v>
      </c>
      <c r="BY7" s="183" t="str">
        <f t="shared" si="4"/>
        <v>2023/24</v>
      </c>
      <c r="BZ7" s="183" t="str">
        <f t="shared" si="4"/>
        <v>2024/25</v>
      </c>
      <c r="CA7" s="183" t="str">
        <f t="shared" si="4"/>
        <v>2025/26</v>
      </c>
      <c r="CB7" s="183" t="str">
        <f t="shared" si="4"/>
        <v>2026/27</v>
      </c>
      <c r="CC7" s="111" t="str">
        <f t="shared" si="4"/>
        <v>2020/21</v>
      </c>
      <c r="CD7" s="111" t="str">
        <f t="shared" si="4"/>
        <v>2021/22</v>
      </c>
      <c r="CE7" s="111" t="str">
        <f t="shared" si="4"/>
        <v>2022/23</v>
      </c>
      <c r="CF7" s="111" t="str">
        <f t="shared" si="4"/>
        <v>2023/24</v>
      </c>
      <c r="CG7" s="111" t="str">
        <f t="shared" si="4"/>
        <v>2024/25</v>
      </c>
      <c r="CH7" s="111" t="str">
        <f t="shared" si="5"/>
        <v>2025/26</v>
      </c>
      <c r="CI7" s="111" t="str">
        <f t="shared" si="5"/>
        <v>2026/27</v>
      </c>
    </row>
    <row r="8" spans="1:87" x14ac:dyDescent="0.35">
      <c r="A8">
        <v>2</v>
      </c>
      <c r="B8">
        <f>modules!B8</f>
        <v>0</v>
      </c>
      <c r="C8">
        <f>modules!C8</f>
        <v>0</v>
      </c>
      <c r="E8" s="27">
        <f t="shared" ref="E8:E39" si="6">IFERROR(IF($C$1="Yes",HLOOKUP(D$4,PHRS,$A8,FALSE),IF($C8&lt;=E$5,HLOOKUP(D$4,PHRS,$A8,FALSE),0)),0)</f>
        <v>0</v>
      </c>
      <c r="F8" s="27">
        <f t="shared" ref="F8:F39" si="7">IFERROR(IF($C$1="Yes",HLOOKUP(D$4,PHRS,$A8,FALSE),IF($C8&lt;=F$5,HLOOKUP(D$4,PHRS,$A8,FALSE),0)),0)</f>
        <v>0</v>
      </c>
      <c r="G8" s="27">
        <f t="shared" ref="G8:G39" si="8">IFERROR(IF($C$1="Yes",HLOOKUP(D$4,PHRS,$A8,FALSE),IF($C8&lt;=G$5,HLOOKUP(D$4,PHRS,$A8,FALSE),0)),0)</f>
        <v>0</v>
      </c>
      <c r="H8" s="27">
        <f t="shared" ref="H8:H39" si="9">IFERROR(IF($C$1="Yes",HLOOKUP(D$4,PHRS,$A8,FALSE),IF($C8&lt;=H$5,HLOOKUP(D$4,PHRS,$A8,FALSE),0)),0)</f>
        <v>0</v>
      </c>
      <c r="I8" s="27">
        <f t="shared" ref="I8:I39" si="10">IFERROR(IF($C$1="Yes",HLOOKUP(D$4,PHRS,$A8,FALSE),IF($C8&lt;=I$5,HLOOKUP(D$4,PHRS,$A8,FALSE),0)),0)</f>
        <v>0</v>
      </c>
      <c r="J8" s="27">
        <f t="shared" ref="J8:J39" si="11">IFERROR(IF($C$1="Yes",HLOOKUP(D$4,PHRS,$A8,FALSE),IF($C8&lt;=J$5,HLOOKUP(D$4,PHRS,$A8,FALSE),0)),0)</f>
        <v>0</v>
      </c>
      <c r="L8" s="27">
        <f t="shared" ref="L8:L39" si="12">IFERROR(IF($C$1="Yes",HLOOKUP(K$4,PHRS,$A8,FALSE),IF($C8&lt;=L$5,HLOOKUP(K$4,PHRS,$A8,FALSE),0)),0)</f>
        <v>0</v>
      </c>
      <c r="M8" s="27">
        <f t="shared" ref="M8:M39" si="13">IFERROR(IF($C$1="Yes",HLOOKUP(K$4,PHRS,$A8,FALSE),IF($C8&lt;=M$5,HLOOKUP(K$4,PHRS,$A8,FALSE),0)),0)</f>
        <v>0</v>
      </c>
      <c r="N8" s="27">
        <f t="shared" ref="N8:N39" si="14">IFERROR(IF($C$1="Yes",HLOOKUP(K$4,PHRS,$A8,FALSE),IF($C8&lt;=N$5,HLOOKUP(K$4,PHRS,$A8,FALSE),0)),0)</f>
        <v>0</v>
      </c>
      <c r="O8" s="27">
        <f t="shared" ref="O8:O39" si="15">IFERROR(IF($C$1="Yes",HLOOKUP(K$4,PHRS,$A8,FALSE),IF($C8&lt;=O$5,HLOOKUP(K$4,PHRS,$A8,FALSE),0)),0)</f>
        <v>0</v>
      </c>
      <c r="P8" s="27">
        <f t="shared" ref="P8:P39" si="16">IFERROR(IF($C$1="Yes",HLOOKUP(K$4,PHRS,$A8,FALSE),IF($C8&lt;=P$5,HLOOKUP(K$4,PHRS,$A8,FALSE),0)),0)</f>
        <v>0</v>
      </c>
      <c r="Q8" s="27">
        <f t="shared" ref="Q8:Q39" si="17">IFERROR(IF($C$1="Yes",HLOOKUP(K$4,PHRS,$A8,FALSE),IF($C8&lt;=Q$5,HLOOKUP(K$4,PHRS,$A8,FALSE),0)),0)</f>
        <v>0</v>
      </c>
      <c r="S8" s="27">
        <f t="shared" ref="S8:S39" si="18">IFERROR(IF($C$1="Yes",HLOOKUP(R$4,PHRS,$A8,FALSE),IF($C8&lt;=S$5,HLOOKUP(R$4,PHRS,$A8,FALSE),0)),0)</f>
        <v>0</v>
      </c>
      <c r="T8" s="27">
        <f t="shared" ref="T8:T39" si="19">IFERROR(IF($C$1="Yes",HLOOKUP(R$4,PHRS,$A8,FALSE),IF($C8&lt;=T$5,HLOOKUP(R$4,PHRS,$A8,FALSE),0)),0)</f>
        <v>0</v>
      </c>
      <c r="U8" s="27">
        <f t="shared" ref="U8:U39" si="20">IFERROR(IF($C$1="Yes",HLOOKUP(R$4,PHRS,$A8,FALSE),IF($C8&lt;=U$5,HLOOKUP(R$4,PHRS,$A8,FALSE),0)),0)</f>
        <v>0</v>
      </c>
      <c r="V8" s="27">
        <f t="shared" ref="V8:V39" si="21">IFERROR(IF($C$1="Yes",HLOOKUP(R$4,PHRS,$A8,FALSE),IF($C8&lt;=V$5,HLOOKUP(R$4,PHRS,$A8,FALSE),0)),0)</f>
        <v>0</v>
      </c>
      <c r="W8" s="27">
        <f t="shared" ref="W8:W39" si="22">IFERROR(IF($C$1="Yes",HLOOKUP(R$4,PHRS,$A8,FALSE),IF($C8&lt;=W$5,HLOOKUP(R$4,PHRS,$A8,FALSE),0)),0)</f>
        <v>0</v>
      </c>
      <c r="X8" s="27">
        <f t="shared" ref="X8:X39" si="23">IFERROR(IF($C$1="Yes",HLOOKUP(R$4,PHRS,$A8,FALSE),IF($C8&lt;=X$5,HLOOKUP(R$4,PHRS,$A8,FALSE),0)),0)</f>
        <v>0</v>
      </c>
      <c r="Z8" s="27">
        <f t="shared" ref="Z8:Z39" si="24">IFERROR(IF($C$1="Yes",HLOOKUP(Y$4,PHRS,$A8,FALSE),IF($C8&lt;=Z$5,HLOOKUP(Y$4,PHRS,$A8,FALSE),0)),0)</f>
        <v>0</v>
      </c>
      <c r="AA8" s="27">
        <f t="shared" ref="AA8:AA39" si="25">IFERROR(IF($C$1="Yes",HLOOKUP(Y$4,PHRS,$A8,FALSE),IF($C8&lt;=AA$5,HLOOKUP(Y$4,PHRS,$A8,FALSE),0)),0)</f>
        <v>0</v>
      </c>
      <c r="AB8" s="27">
        <f t="shared" ref="AB8:AB39" si="26">IFERROR(IF($C$1="Yes",HLOOKUP(Y$4,PHRS,$A8,FALSE),IF($C8&lt;=AB$5,HLOOKUP(Y$4,PHRS,$A8,FALSE),0)),0)</f>
        <v>0</v>
      </c>
      <c r="AC8" s="27">
        <f t="shared" ref="AC8:AC39" si="27">IFERROR(IF($C$1="Yes",HLOOKUP(Y$4,PHRS,$A8,FALSE),IF($C8&lt;=AC$5,HLOOKUP(Y$4,PHRS,$A8,FALSE),0)),0)</f>
        <v>0</v>
      </c>
      <c r="AD8" s="27">
        <f t="shared" ref="AD8:AD39" si="28">IFERROR(IF($C$1="Yes",HLOOKUP(Y$4,PHRS,$A8,FALSE),IF($C8&lt;=AD$5,HLOOKUP(Y$4,PHRS,$A8,FALSE),0)),0)</f>
        <v>0</v>
      </c>
      <c r="AE8" s="27">
        <f t="shared" ref="AE8:AE39" si="29">IFERROR(IF($C$1="Yes",HLOOKUP(Y$4,PHRS,$A8,FALSE),IF($C8&lt;=AE$5,HLOOKUP(Y$4,PHRS,$A8,FALSE),0)),0)</f>
        <v>0</v>
      </c>
      <c r="AG8" s="27">
        <f t="shared" ref="AG8:AG39" si="30">IFERROR(IF($C$1="Yes",HLOOKUP(AF$4,PHRS,$A8,FALSE),IF($C8&lt;=AG$5,HLOOKUP(AF$4,PHRS,$A8,FALSE),0)),0)</f>
        <v>0</v>
      </c>
      <c r="AH8" s="27">
        <f t="shared" ref="AH8:AH39" si="31">IFERROR(IF($C$1="Yes",HLOOKUP(AF$4,PHRS,$A8,FALSE),IF($C8&lt;=AH$5,HLOOKUP(AF$4,PHRS,$A8,FALSE),0)),0)</f>
        <v>0</v>
      </c>
      <c r="AI8" s="27">
        <f t="shared" ref="AI8:AI39" si="32">IFERROR(IF($C$1="Yes",HLOOKUP(AF$4,PHRS,$A8,FALSE),IF($C8&lt;=AI$5,HLOOKUP(AF$4,PHRS,$A8,FALSE),0)),0)</f>
        <v>0</v>
      </c>
      <c r="AJ8" s="27">
        <f t="shared" ref="AJ8:AJ39" si="33">IFERROR(IF($C$1="Yes",HLOOKUP(AF$4,PHRS,$A8,FALSE),IF($C8&lt;=AJ$5,HLOOKUP(AF$4,PHRS,$A8,FALSE),0)),0)</f>
        <v>0</v>
      </c>
      <c r="AK8" s="27">
        <f t="shared" ref="AK8:AK39" si="34">IFERROR(IF($C$1="Yes",HLOOKUP(AF$4,PHRS,$A8,FALSE),IF($C8&lt;=AK$5,HLOOKUP(AF$4,PHRS,$A8,FALSE),0)),0)</f>
        <v>0</v>
      </c>
      <c r="AL8" s="27">
        <f t="shared" ref="AL8:AL39" si="35">IFERROR(IF($C$1="Yes",HLOOKUP(AF$4,PHRS,$A8,FALSE),IF($C8&lt;=AL$5,HLOOKUP(AF$4,PHRS,$A8,FALSE),0)),0)</f>
        <v>0</v>
      </c>
      <c r="AN8" s="27">
        <f t="shared" ref="AN8:AN39" si="36">IFERROR(IF($C$1="Yes",HLOOKUP(AM$4,PHRS,$A8,FALSE),IF($C8&lt;=AN$5,HLOOKUP(AM$4,PHRS,$A8,FALSE),0)),0)</f>
        <v>0</v>
      </c>
      <c r="AO8" s="27">
        <f t="shared" ref="AO8:AO39" si="37">IFERROR(IF($C$1="Yes",HLOOKUP(AM$4,PHRS,$A8,FALSE),IF($C8&lt;=AO$5,HLOOKUP(AM$4,PHRS,$A8,FALSE),0)),0)</f>
        <v>0</v>
      </c>
      <c r="AP8" s="27">
        <f t="shared" ref="AP8:AP39" si="38">IFERROR(IF($C$1="Yes",HLOOKUP(AM$4,PHRS,$A8,FALSE),IF($C8&lt;=AP$5,HLOOKUP(AM$4,PHRS,$A8,FALSE),0)),0)</f>
        <v>0</v>
      </c>
      <c r="AQ8" s="27">
        <f t="shared" ref="AQ8:AQ39" si="39">IFERROR(IF($C$1="Yes",HLOOKUP(AM$4,PHRS,$A8,FALSE),IF($C8&lt;=AQ$5,HLOOKUP(AM$4,PHRS,$A8,FALSE),0)),0)</f>
        <v>0</v>
      </c>
      <c r="AR8" s="27">
        <f t="shared" ref="AR8:AR39" si="40">IFERROR(IF($C$1="Yes",HLOOKUP(AM$4,PHRS,$A8,FALSE),IF($C8&lt;=AR$5,HLOOKUP(AM$4,PHRS,$A8,FALSE),0)),0)</f>
        <v>0</v>
      </c>
      <c r="AS8" s="27">
        <f t="shared" ref="AS8:AS39" si="41">IFERROR(IF($C$1="Yes",HLOOKUP(AM$4,PHRS,$A8,FALSE),IF($C8&lt;=AS$5,HLOOKUP(AM$4,PHRS,$A8,FALSE),0)),0)</f>
        <v>0</v>
      </c>
      <c r="AT8" s="31"/>
      <c r="AU8" s="31">
        <f t="shared" ref="AU8:AU39" si="42">IFERROR(IF($C$1="Yes",HLOOKUP(AT$4,PCOST,$A8,FALSE),IF($C8&lt;=AU$5,HLOOKUP(AT$4,PCOST,$A8,FALSE),0)),0)</f>
        <v>0</v>
      </c>
      <c r="AV8" s="31">
        <f t="shared" ref="AV8:AV39" si="43">IFERROR(IF($C$1="Yes",HLOOKUP(AT$4,PCOST,$A8,FALSE),IF($C8&lt;=AV$5,HLOOKUP(AT$4,PCOST,$A8,FALSE),0)),0)</f>
        <v>0</v>
      </c>
      <c r="AW8" s="31">
        <f t="shared" ref="AW8:AW39" si="44">IFERROR(IF($C$1="Yes",HLOOKUP(AT$4,PCOST,$A8,FALSE),IF($C8&lt;=AW$5,HLOOKUP(AT$4,PCOST,$A8,FALSE),0)),0)</f>
        <v>0</v>
      </c>
      <c r="AX8" s="31">
        <f t="shared" ref="AX8:AX39" si="45">IFERROR(IF($C$1="Yes",HLOOKUP(AT$4,PCOST,$A8,FALSE),IF($C8&lt;=AX$5,HLOOKUP(AT$4,PCOST,$A8,FALSE),0)),0)</f>
        <v>0</v>
      </c>
      <c r="AY8" s="31">
        <f t="shared" ref="AY8:AY39" si="46">IFERROR(IF($C$1="Yes",HLOOKUP(AT$4,PCOST,$A8,FALSE),IF($C8&lt;=AY$5,HLOOKUP(AT$4,PCOST,$A8,FALSE),0)),0)</f>
        <v>0</v>
      </c>
      <c r="AZ8" s="31">
        <f t="shared" ref="AZ8:AZ39" si="47">IFERROR(IF($C$1="Yes",HLOOKUP(AT$4,PCOST,$A8,FALSE),IF($C8&lt;=AZ$5,HLOOKUP(AT$4,PCOST,$A8,FALSE),0)),0)</f>
        <v>0</v>
      </c>
      <c r="BA8" s="31"/>
      <c r="BB8" s="31">
        <f t="shared" ref="BB8:BB39" si="48">IFERROR(IF($C$1="Yes",HLOOKUP(BA$4,PCOST,$A8,FALSE),IF($C8&lt;=BB$5,HLOOKUP(BA$4,PCOST,$A8,FALSE),0)),0)</f>
        <v>0</v>
      </c>
      <c r="BC8" s="31">
        <f t="shared" ref="BC8:BC39" si="49">IFERROR(IF($C$1="Yes",HLOOKUP(BA$4,PCOST,$A8,FALSE),IF($C8&lt;=BC$5,HLOOKUP(BA$4,PCOST,$A8,FALSE),0)),0)</f>
        <v>0</v>
      </c>
      <c r="BD8" s="31">
        <f t="shared" ref="BD8:BD39" si="50">IFERROR(IF($C$1="Yes",HLOOKUP(BA$4,PCOST,$A8,FALSE),IF($C8&lt;=BD$5,HLOOKUP(BA$4,PCOST,$A8,FALSE),0)),0)</f>
        <v>0</v>
      </c>
      <c r="BE8" s="31">
        <f t="shared" ref="BE8:BE39" si="51">IFERROR(IF($C$1="Yes",HLOOKUP(BA$4,PCOST,$A8,FALSE),IF($C8&lt;=BE$5,HLOOKUP(BA$4,PCOST,$A8,FALSE),0)),0)</f>
        <v>0</v>
      </c>
      <c r="BF8" s="31">
        <f t="shared" ref="BF8:BF39" si="52">IFERROR(IF($C$1="Yes",HLOOKUP(BA$4,PCOST,$A8,FALSE),IF($C8&lt;=BF$5,HLOOKUP(BA$4,PCOST,$A8,FALSE),0)),0)</f>
        <v>0</v>
      </c>
      <c r="BG8" s="31">
        <f t="shared" ref="BG8:BG39" si="53">IFERROR(IF($C$1="Yes",HLOOKUP(BA$4,PCOST,$A8,FALSE),IF($C8&lt;=BG$5,HLOOKUP(BA$4,PCOST,$A8,FALSE),0)),0)</f>
        <v>0</v>
      </c>
      <c r="BH8" s="31"/>
      <c r="BI8" s="31">
        <f t="shared" ref="BI8:BI39" si="54">IFERROR(IF($C$1="Yes",HLOOKUP(BH$4,PCOST,$A8,FALSE),IF($C8&lt;=BI$5,HLOOKUP(BH$4,PCOST,$A8,FALSE),0)),0)</f>
        <v>0</v>
      </c>
      <c r="BJ8" s="31">
        <f t="shared" ref="BJ8:BJ39" si="55">IFERROR(IF($C$1="Yes",HLOOKUP(BH$4,PCOST,$A8,FALSE),IF($C8&lt;=BJ$5,HLOOKUP(BH$4,PCOST,$A8,FALSE),0)),0)</f>
        <v>0</v>
      </c>
      <c r="BK8" s="31">
        <f t="shared" ref="BK8:BK39" si="56">IFERROR(IF($C$1="Yes",HLOOKUP(BH$4,PCOST,$A8,FALSE),IF($C8&lt;=BK$5,HLOOKUP(BH$4,PCOST,$A8,FALSE),0)),0)</f>
        <v>0</v>
      </c>
      <c r="BL8" s="31">
        <f t="shared" ref="BL8:BL39" si="57">IFERROR(IF($C$1="Yes",HLOOKUP(BH$4,PCOST,$A8,FALSE),IF($C8&lt;=BL$5,HLOOKUP(BH$4,PCOST,$A8,FALSE),0)),0)</f>
        <v>0</v>
      </c>
      <c r="BM8" s="31">
        <f t="shared" ref="BM8:BM39" si="58">IFERROR(IF($C$1="Yes",HLOOKUP(BH$4,PCOST,$A8,FALSE),IF($C8&lt;=BM$5,HLOOKUP(BH$4,PCOST,$A8,FALSE),0)),0)</f>
        <v>0</v>
      </c>
      <c r="BN8" s="31">
        <f t="shared" ref="BN8:BN39" si="59">IFERROR(IF($C$1="Yes",HLOOKUP(BH$4,PCOST,$A8,FALSE),IF($C8&lt;=BN$5,HLOOKUP(BH$4,PCOST,$A8,FALSE),0)),0)</f>
        <v>0</v>
      </c>
      <c r="BO8" s="31"/>
      <c r="BP8" s="31">
        <f t="shared" ref="BP8:BP39" si="60">IFERROR(IF($C$1="Yes",HLOOKUP(BO$4,PCOST,$A8,FALSE),IF($C8&lt;=BP$5,HLOOKUP(BO$4,PCOST,$A8,FALSE),0)),0)</f>
        <v>0</v>
      </c>
      <c r="BQ8" s="31">
        <f t="shared" ref="BQ8:BQ39" si="61">IFERROR(IF($C$1="Yes",HLOOKUP(BO$4,PCOST,$A8,FALSE),IF($C8&lt;=BQ$5,HLOOKUP(BO$4,PCOST,$A8,FALSE),0)),0)</f>
        <v>0</v>
      </c>
      <c r="BR8" s="31">
        <f t="shared" ref="BR8:BR39" si="62">IFERROR(IF($C$1="Yes",HLOOKUP(BO$4,PCOST,$A8,FALSE),IF($C8&lt;=BR$5,HLOOKUP(BO$4,PCOST,$A8,FALSE),0)),0)</f>
        <v>0</v>
      </c>
      <c r="BS8" s="31">
        <f t="shared" ref="BS8:BS39" si="63">IFERROR(IF($C$1="Yes",HLOOKUP(BO$4,PCOST,$A8,FALSE),IF($C8&lt;=BS$5,HLOOKUP(BO$4,PCOST,$A8,FALSE),0)),0)</f>
        <v>0</v>
      </c>
      <c r="BT8" s="31">
        <f t="shared" ref="BT8:BT39" si="64">IFERROR(IF($C$1="Yes",HLOOKUP(BO$4,PCOST,$A8,FALSE),IF($C8&lt;=BT$5,HLOOKUP(BO$4,PCOST,$A8,FALSE),0)),0)</f>
        <v>0</v>
      </c>
      <c r="BU8" s="31">
        <f t="shared" ref="BU8:BU39" si="65">IFERROR(IF($C$1="Yes",HLOOKUP(BO$4,PCOST,$A8,FALSE),IF($C8&lt;=BU$5,HLOOKUP(BO$4,PCOST,$A8,FALSE),0)),0)</f>
        <v>0</v>
      </c>
      <c r="BV8" s="31"/>
      <c r="BW8" s="31">
        <f t="shared" ref="BW8:BW39" si="66">IFERROR(IF($C$1="Yes",HLOOKUP(BV$4,PCOST,$A8,FALSE),IF($C8&lt;=BW$5,HLOOKUP(BV$4,PCOST,$A8,FALSE),0)),0)</f>
        <v>0</v>
      </c>
      <c r="BX8" s="31">
        <f t="shared" ref="BX8:BX39" si="67">IFERROR(IF($C$1="Yes",HLOOKUP(BV$4,PCOST,$A8,FALSE),IF($C8&lt;=BX$5,HLOOKUP(BV$4,PCOST,$A8,FALSE),0)),0)</f>
        <v>0</v>
      </c>
      <c r="BY8" s="31">
        <f t="shared" ref="BY8:BY39" si="68">IFERROR(IF($C$1="Yes",HLOOKUP(BV$4,PCOST,$A8,FALSE),IF($C8&lt;=BY$5,HLOOKUP(BV$4,PCOST,$A8,FALSE),0)),0)</f>
        <v>0</v>
      </c>
      <c r="BZ8" s="31">
        <f t="shared" ref="BZ8:BZ39" si="69">IFERROR(IF($C$1="Yes",HLOOKUP(BV$4,PCOST,$A8,FALSE),IF($C8&lt;=BZ$5,HLOOKUP(BV$4,PCOST,$A8,FALSE),0)),0)</f>
        <v>0</v>
      </c>
      <c r="CA8" s="31">
        <f t="shared" ref="CA8:CA39" si="70">IFERROR(IF($C$1="Yes",HLOOKUP(BV$4,PCOST,$A8,FALSE),IF($C8&lt;=CA$5,HLOOKUP(BV$4,PCOST,$A8,FALSE),0)),0)</f>
        <v>0</v>
      </c>
      <c r="CB8" s="31">
        <f t="shared" ref="CB8:CB39" si="71">IFERROR(IF($C$1="Yes",HLOOKUP(BV$4,PCOST,$A8,FALSE),IF($C8&lt;=CB$5,HLOOKUP(BV$4,PCOST,$A8,FALSE),0)),0)</f>
        <v>0</v>
      </c>
      <c r="CC8" s="31"/>
      <c r="CD8" s="31">
        <f t="shared" ref="CD8:CD39" si="72">IFERROR(IF($C$1="Yes",HLOOKUP(CC$4,PCOST,$A8,FALSE),IF($C8&lt;=CD$5,HLOOKUP(CC$4,PCOST,$A8,FALSE),0)),0)</f>
        <v>0</v>
      </c>
      <c r="CE8" s="31">
        <f t="shared" ref="CE8:CE39" si="73">IFERROR(IF($C$1="Yes",HLOOKUP(CC$4,PCOST,$A8,FALSE),IF($C8&lt;=CE$5,HLOOKUP(CC$4,PCOST,$A8,FALSE),0)),0)</f>
        <v>0</v>
      </c>
      <c r="CF8" s="31">
        <f t="shared" ref="CF8:CF39" si="74">IFERROR(IF($C$1="Yes",HLOOKUP(CC$4,PCOST,$A8,FALSE),IF($C8&lt;=CF$5,HLOOKUP(CC$4,PCOST,$A8,FALSE),0)),0)</f>
        <v>0</v>
      </c>
      <c r="CG8" s="31">
        <f t="shared" ref="CG8:CG39" si="75">IFERROR(IF($C$1="Yes",HLOOKUP(CC$4,PCOST,$A8,FALSE),IF($C8&lt;=CG$5,HLOOKUP(CC$4,PCOST,$A8,FALSE),0)),0)</f>
        <v>0</v>
      </c>
      <c r="CH8" s="31">
        <f t="shared" ref="CH8:CH39" si="76">IFERROR(IF($C$1="Yes",HLOOKUP(CC$4,PCOST,$A8,FALSE),IF($C8&lt;=CH$5,HLOOKUP(CC$4,PCOST,$A8,FALSE),0)),0)</f>
        <v>0</v>
      </c>
      <c r="CI8" s="31">
        <f t="shared" ref="CI8:CI39" si="77">IFERROR(IF($C$1="Yes",HLOOKUP(CC$4,PCOST,$A8,FALSE),IF($C8&lt;=CI$5,HLOOKUP(CC$4,PCOST,$A8,FALSE),0)),0)</f>
        <v>0</v>
      </c>
    </row>
    <row r="9" spans="1:87" x14ac:dyDescent="0.35">
      <c r="A9">
        <v>3</v>
      </c>
      <c r="B9">
        <f>modules!B9</f>
        <v>0</v>
      </c>
      <c r="C9">
        <f>modules!C9</f>
        <v>0</v>
      </c>
      <c r="E9" s="27">
        <f t="shared" si="6"/>
        <v>0</v>
      </c>
      <c r="F9" s="27">
        <f t="shared" si="7"/>
        <v>0</v>
      </c>
      <c r="G9" s="27">
        <f t="shared" si="8"/>
        <v>0</v>
      </c>
      <c r="H9" s="27">
        <f t="shared" si="9"/>
        <v>0</v>
      </c>
      <c r="I9" s="27">
        <f t="shared" si="10"/>
        <v>0</v>
      </c>
      <c r="J9" s="27">
        <f t="shared" si="11"/>
        <v>0</v>
      </c>
      <c r="L9" s="27">
        <f t="shared" si="12"/>
        <v>0</v>
      </c>
      <c r="M9" s="27">
        <f t="shared" si="13"/>
        <v>0</v>
      </c>
      <c r="N9" s="27">
        <f t="shared" si="14"/>
        <v>0</v>
      </c>
      <c r="O9" s="27">
        <f t="shared" si="15"/>
        <v>0</v>
      </c>
      <c r="P9" s="27">
        <f t="shared" si="16"/>
        <v>0</v>
      </c>
      <c r="Q9" s="27">
        <f t="shared" si="17"/>
        <v>0</v>
      </c>
      <c r="S9" s="27">
        <f t="shared" si="18"/>
        <v>0</v>
      </c>
      <c r="T9" s="27">
        <f t="shared" si="19"/>
        <v>0</v>
      </c>
      <c r="U9" s="27">
        <f t="shared" si="20"/>
        <v>0</v>
      </c>
      <c r="V9" s="27">
        <f t="shared" si="21"/>
        <v>0</v>
      </c>
      <c r="W9" s="27">
        <f t="shared" si="22"/>
        <v>0</v>
      </c>
      <c r="X9" s="27">
        <f t="shared" si="23"/>
        <v>0</v>
      </c>
      <c r="Z9" s="27">
        <f t="shared" si="24"/>
        <v>0</v>
      </c>
      <c r="AA9" s="27">
        <f t="shared" si="25"/>
        <v>0</v>
      </c>
      <c r="AB9" s="27">
        <f t="shared" si="26"/>
        <v>0</v>
      </c>
      <c r="AC9" s="27">
        <f t="shared" si="27"/>
        <v>0</v>
      </c>
      <c r="AD9" s="27">
        <f t="shared" si="28"/>
        <v>0</v>
      </c>
      <c r="AE9" s="27">
        <f t="shared" si="29"/>
        <v>0</v>
      </c>
      <c r="AG9" s="27">
        <f t="shared" si="30"/>
        <v>0</v>
      </c>
      <c r="AH9" s="27">
        <f t="shared" si="31"/>
        <v>0</v>
      </c>
      <c r="AI9" s="27">
        <f t="shared" si="32"/>
        <v>0</v>
      </c>
      <c r="AJ9" s="27">
        <f t="shared" si="33"/>
        <v>0</v>
      </c>
      <c r="AK9" s="27">
        <f t="shared" si="34"/>
        <v>0</v>
      </c>
      <c r="AL9" s="27">
        <f t="shared" si="35"/>
        <v>0</v>
      </c>
      <c r="AN9" s="27">
        <f t="shared" si="36"/>
        <v>0</v>
      </c>
      <c r="AO9" s="27">
        <f t="shared" si="37"/>
        <v>0</v>
      </c>
      <c r="AP9" s="27">
        <f t="shared" si="38"/>
        <v>0</v>
      </c>
      <c r="AQ9" s="27">
        <f t="shared" si="39"/>
        <v>0</v>
      </c>
      <c r="AR9" s="27">
        <f t="shared" si="40"/>
        <v>0</v>
      </c>
      <c r="AS9" s="27">
        <f t="shared" si="41"/>
        <v>0</v>
      </c>
      <c r="AT9" s="31"/>
      <c r="AU9" s="31">
        <f t="shared" si="42"/>
        <v>0</v>
      </c>
      <c r="AV9" s="31">
        <f t="shared" si="43"/>
        <v>0</v>
      </c>
      <c r="AW9" s="31">
        <f t="shared" si="44"/>
        <v>0</v>
      </c>
      <c r="AX9" s="31">
        <f t="shared" si="45"/>
        <v>0</v>
      </c>
      <c r="AY9" s="31">
        <f t="shared" si="46"/>
        <v>0</v>
      </c>
      <c r="AZ9" s="31">
        <f t="shared" si="47"/>
        <v>0</v>
      </c>
      <c r="BA9" s="31"/>
      <c r="BB9" s="31">
        <f t="shared" si="48"/>
        <v>0</v>
      </c>
      <c r="BC9" s="31">
        <f t="shared" si="49"/>
        <v>0</v>
      </c>
      <c r="BD9" s="31">
        <f t="shared" si="50"/>
        <v>0</v>
      </c>
      <c r="BE9" s="31">
        <f t="shared" si="51"/>
        <v>0</v>
      </c>
      <c r="BF9" s="31">
        <f t="shared" si="52"/>
        <v>0</v>
      </c>
      <c r="BG9" s="31">
        <f t="shared" si="53"/>
        <v>0</v>
      </c>
      <c r="BH9" s="31"/>
      <c r="BI9" s="31">
        <f t="shared" si="54"/>
        <v>0</v>
      </c>
      <c r="BJ9" s="31">
        <f t="shared" si="55"/>
        <v>0</v>
      </c>
      <c r="BK9" s="31">
        <f t="shared" si="56"/>
        <v>0</v>
      </c>
      <c r="BL9" s="31">
        <f t="shared" si="57"/>
        <v>0</v>
      </c>
      <c r="BM9" s="31">
        <f t="shared" si="58"/>
        <v>0</v>
      </c>
      <c r="BN9" s="31">
        <f t="shared" si="59"/>
        <v>0</v>
      </c>
      <c r="BO9" s="31"/>
      <c r="BP9" s="31">
        <f t="shared" si="60"/>
        <v>0</v>
      </c>
      <c r="BQ9" s="31">
        <f t="shared" si="61"/>
        <v>0</v>
      </c>
      <c r="BR9" s="31">
        <f t="shared" si="62"/>
        <v>0</v>
      </c>
      <c r="BS9" s="31">
        <f t="shared" si="63"/>
        <v>0</v>
      </c>
      <c r="BT9" s="31">
        <f t="shared" si="64"/>
        <v>0</v>
      </c>
      <c r="BU9" s="31">
        <f t="shared" si="65"/>
        <v>0</v>
      </c>
      <c r="BV9" s="31"/>
      <c r="BW9" s="31">
        <f t="shared" si="66"/>
        <v>0</v>
      </c>
      <c r="BX9" s="31">
        <f t="shared" si="67"/>
        <v>0</v>
      </c>
      <c r="BY9" s="31">
        <f t="shared" si="68"/>
        <v>0</v>
      </c>
      <c r="BZ9" s="31">
        <f t="shared" si="69"/>
        <v>0</v>
      </c>
      <c r="CA9" s="31">
        <f t="shared" si="70"/>
        <v>0</v>
      </c>
      <c r="CB9" s="31">
        <f t="shared" si="71"/>
        <v>0</v>
      </c>
      <c r="CC9" s="31"/>
      <c r="CD9" s="31">
        <f t="shared" si="72"/>
        <v>0</v>
      </c>
      <c r="CE9" s="31">
        <f t="shared" si="73"/>
        <v>0</v>
      </c>
      <c r="CF9" s="31">
        <f t="shared" si="74"/>
        <v>0</v>
      </c>
      <c r="CG9" s="31">
        <f t="shared" si="75"/>
        <v>0</v>
      </c>
      <c r="CH9" s="31">
        <f t="shared" si="76"/>
        <v>0</v>
      </c>
      <c r="CI9" s="31">
        <f t="shared" si="77"/>
        <v>0</v>
      </c>
    </row>
    <row r="10" spans="1:87" x14ac:dyDescent="0.35">
      <c r="A10">
        <v>4</v>
      </c>
      <c r="B10">
        <f>modules!B10</f>
        <v>0</v>
      </c>
      <c r="C10">
        <f>modules!C10</f>
        <v>0</v>
      </c>
      <c r="E10" s="27">
        <f t="shared" si="6"/>
        <v>0</v>
      </c>
      <c r="F10" s="27">
        <f t="shared" si="7"/>
        <v>0</v>
      </c>
      <c r="G10" s="27">
        <f t="shared" si="8"/>
        <v>0</v>
      </c>
      <c r="H10" s="27">
        <f t="shared" si="9"/>
        <v>0</v>
      </c>
      <c r="I10" s="27">
        <f t="shared" si="10"/>
        <v>0</v>
      </c>
      <c r="J10" s="27">
        <f t="shared" si="11"/>
        <v>0</v>
      </c>
      <c r="L10" s="27">
        <f t="shared" si="12"/>
        <v>0</v>
      </c>
      <c r="M10" s="27">
        <f t="shared" si="13"/>
        <v>0</v>
      </c>
      <c r="N10" s="27">
        <f t="shared" si="14"/>
        <v>0</v>
      </c>
      <c r="O10" s="27">
        <f t="shared" si="15"/>
        <v>0</v>
      </c>
      <c r="P10" s="27">
        <f t="shared" si="16"/>
        <v>0</v>
      </c>
      <c r="Q10" s="27">
        <f t="shared" si="17"/>
        <v>0</v>
      </c>
      <c r="S10" s="27">
        <f t="shared" si="18"/>
        <v>0</v>
      </c>
      <c r="T10" s="27">
        <f t="shared" si="19"/>
        <v>0</v>
      </c>
      <c r="U10" s="27">
        <f t="shared" si="20"/>
        <v>0</v>
      </c>
      <c r="V10" s="27">
        <f t="shared" si="21"/>
        <v>0</v>
      </c>
      <c r="W10" s="27">
        <f t="shared" si="22"/>
        <v>0</v>
      </c>
      <c r="X10" s="27">
        <f t="shared" si="23"/>
        <v>0</v>
      </c>
      <c r="Z10" s="27">
        <f t="shared" si="24"/>
        <v>0</v>
      </c>
      <c r="AA10" s="27">
        <f t="shared" si="25"/>
        <v>0</v>
      </c>
      <c r="AB10" s="27">
        <f t="shared" si="26"/>
        <v>0</v>
      </c>
      <c r="AC10" s="27">
        <f t="shared" si="27"/>
        <v>0</v>
      </c>
      <c r="AD10" s="27">
        <f t="shared" si="28"/>
        <v>0</v>
      </c>
      <c r="AE10" s="27">
        <f t="shared" si="29"/>
        <v>0</v>
      </c>
      <c r="AG10" s="27">
        <f t="shared" si="30"/>
        <v>0</v>
      </c>
      <c r="AH10" s="27">
        <f t="shared" si="31"/>
        <v>0</v>
      </c>
      <c r="AI10" s="27">
        <f t="shared" si="32"/>
        <v>0</v>
      </c>
      <c r="AJ10" s="27">
        <f t="shared" si="33"/>
        <v>0</v>
      </c>
      <c r="AK10" s="27">
        <f t="shared" si="34"/>
        <v>0</v>
      </c>
      <c r="AL10" s="27">
        <f t="shared" si="35"/>
        <v>0</v>
      </c>
      <c r="AN10" s="27">
        <f t="shared" si="36"/>
        <v>0</v>
      </c>
      <c r="AO10" s="27">
        <f t="shared" si="37"/>
        <v>0</v>
      </c>
      <c r="AP10" s="27">
        <f t="shared" si="38"/>
        <v>0</v>
      </c>
      <c r="AQ10" s="27">
        <f t="shared" si="39"/>
        <v>0</v>
      </c>
      <c r="AR10" s="27">
        <f t="shared" si="40"/>
        <v>0</v>
      </c>
      <c r="AS10" s="27">
        <f t="shared" si="41"/>
        <v>0</v>
      </c>
      <c r="AT10" s="31"/>
      <c r="AU10" s="31">
        <f t="shared" si="42"/>
        <v>0</v>
      </c>
      <c r="AV10" s="31">
        <f t="shared" si="43"/>
        <v>0</v>
      </c>
      <c r="AW10" s="31">
        <f t="shared" si="44"/>
        <v>0</v>
      </c>
      <c r="AX10" s="31">
        <f t="shared" si="45"/>
        <v>0</v>
      </c>
      <c r="AY10" s="31">
        <f t="shared" si="46"/>
        <v>0</v>
      </c>
      <c r="AZ10" s="31">
        <f t="shared" si="47"/>
        <v>0</v>
      </c>
      <c r="BA10" s="31"/>
      <c r="BB10" s="31">
        <f t="shared" si="48"/>
        <v>0</v>
      </c>
      <c r="BC10" s="31">
        <f t="shared" si="49"/>
        <v>0</v>
      </c>
      <c r="BD10" s="31">
        <f t="shared" si="50"/>
        <v>0</v>
      </c>
      <c r="BE10" s="31">
        <f t="shared" si="51"/>
        <v>0</v>
      </c>
      <c r="BF10" s="31">
        <f t="shared" si="52"/>
        <v>0</v>
      </c>
      <c r="BG10" s="31">
        <f t="shared" si="53"/>
        <v>0</v>
      </c>
      <c r="BH10" s="31"/>
      <c r="BI10" s="31">
        <f t="shared" si="54"/>
        <v>0</v>
      </c>
      <c r="BJ10" s="31">
        <f t="shared" si="55"/>
        <v>0</v>
      </c>
      <c r="BK10" s="31">
        <f t="shared" si="56"/>
        <v>0</v>
      </c>
      <c r="BL10" s="31">
        <f t="shared" si="57"/>
        <v>0</v>
      </c>
      <c r="BM10" s="31">
        <f t="shared" si="58"/>
        <v>0</v>
      </c>
      <c r="BN10" s="31">
        <f t="shared" si="59"/>
        <v>0</v>
      </c>
      <c r="BO10" s="31"/>
      <c r="BP10" s="31">
        <f t="shared" si="60"/>
        <v>0</v>
      </c>
      <c r="BQ10" s="31">
        <f t="shared" si="61"/>
        <v>0</v>
      </c>
      <c r="BR10" s="31">
        <f t="shared" si="62"/>
        <v>0</v>
      </c>
      <c r="BS10" s="31">
        <f t="shared" si="63"/>
        <v>0</v>
      </c>
      <c r="BT10" s="31">
        <f t="shared" si="64"/>
        <v>0</v>
      </c>
      <c r="BU10" s="31">
        <f t="shared" si="65"/>
        <v>0</v>
      </c>
      <c r="BV10" s="31"/>
      <c r="BW10" s="31">
        <f t="shared" si="66"/>
        <v>0</v>
      </c>
      <c r="BX10" s="31">
        <f t="shared" si="67"/>
        <v>0</v>
      </c>
      <c r="BY10" s="31">
        <f t="shared" si="68"/>
        <v>0</v>
      </c>
      <c r="BZ10" s="31">
        <f t="shared" si="69"/>
        <v>0</v>
      </c>
      <c r="CA10" s="31">
        <f t="shared" si="70"/>
        <v>0</v>
      </c>
      <c r="CB10" s="31">
        <f t="shared" si="71"/>
        <v>0</v>
      </c>
      <c r="CC10" s="31"/>
      <c r="CD10" s="31">
        <f t="shared" si="72"/>
        <v>0</v>
      </c>
      <c r="CE10" s="31">
        <f t="shared" si="73"/>
        <v>0</v>
      </c>
      <c r="CF10" s="31">
        <f t="shared" si="74"/>
        <v>0</v>
      </c>
      <c r="CG10" s="31">
        <f t="shared" si="75"/>
        <v>0</v>
      </c>
      <c r="CH10" s="31">
        <f t="shared" si="76"/>
        <v>0</v>
      </c>
      <c r="CI10" s="31">
        <f t="shared" si="77"/>
        <v>0</v>
      </c>
    </row>
    <row r="11" spans="1:87" x14ac:dyDescent="0.35">
      <c r="A11">
        <v>5</v>
      </c>
      <c r="B11">
        <f>modules!B11</f>
        <v>0</v>
      </c>
      <c r="C11">
        <f>modules!C11</f>
        <v>0</v>
      </c>
      <c r="E11" s="27">
        <f t="shared" si="6"/>
        <v>0</v>
      </c>
      <c r="F11" s="27">
        <f t="shared" si="7"/>
        <v>0</v>
      </c>
      <c r="G11" s="27">
        <f t="shared" si="8"/>
        <v>0</v>
      </c>
      <c r="H11" s="27">
        <f t="shared" si="9"/>
        <v>0</v>
      </c>
      <c r="I11" s="27">
        <f t="shared" si="10"/>
        <v>0</v>
      </c>
      <c r="J11" s="27">
        <f t="shared" si="11"/>
        <v>0</v>
      </c>
      <c r="L11" s="27">
        <f t="shared" si="12"/>
        <v>0</v>
      </c>
      <c r="M11" s="27">
        <f t="shared" si="13"/>
        <v>0</v>
      </c>
      <c r="N11" s="27">
        <f t="shared" si="14"/>
        <v>0</v>
      </c>
      <c r="O11" s="27">
        <f t="shared" si="15"/>
        <v>0</v>
      </c>
      <c r="P11" s="27">
        <f t="shared" si="16"/>
        <v>0</v>
      </c>
      <c r="Q11" s="27">
        <f t="shared" si="17"/>
        <v>0</v>
      </c>
      <c r="S11" s="27">
        <f t="shared" si="18"/>
        <v>0</v>
      </c>
      <c r="T11" s="27">
        <f t="shared" si="19"/>
        <v>0</v>
      </c>
      <c r="U11" s="27">
        <f t="shared" si="20"/>
        <v>0</v>
      </c>
      <c r="V11" s="27">
        <f t="shared" si="21"/>
        <v>0</v>
      </c>
      <c r="W11" s="27">
        <f t="shared" si="22"/>
        <v>0</v>
      </c>
      <c r="X11" s="27">
        <f t="shared" si="23"/>
        <v>0</v>
      </c>
      <c r="Z11" s="27">
        <f t="shared" si="24"/>
        <v>0</v>
      </c>
      <c r="AA11" s="27">
        <f t="shared" si="25"/>
        <v>0</v>
      </c>
      <c r="AB11" s="27">
        <f t="shared" si="26"/>
        <v>0</v>
      </c>
      <c r="AC11" s="27">
        <f t="shared" si="27"/>
        <v>0</v>
      </c>
      <c r="AD11" s="27">
        <f t="shared" si="28"/>
        <v>0</v>
      </c>
      <c r="AE11" s="27">
        <f t="shared" si="29"/>
        <v>0</v>
      </c>
      <c r="AG11" s="27">
        <f t="shared" si="30"/>
        <v>0</v>
      </c>
      <c r="AH11" s="27">
        <f t="shared" si="31"/>
        <v>0</v>
      </c>
      <c r="AI11" s="27">
        <f t="shared" si="32"/>
        <v>0</v>
      </c>
      <c r="AJ11" s="27">
        <f t="shared" si="33"/>
        <v>0</v>
      </c>
      <c r="AK11" s="27">
        <f t="shared" si="34"/>
        <v>0</v>
      </c>
      <c r="AL11" s="27">
        <f t="shared" si="35"/>
        <v>0</v>
      </c>
      <c r="AN11" s="27">
        <f t="shared" si="36"/>
        <v>0</v>
      </c>
      <c r="AO11" s="27">
        <f t="shared" si="37"/>
        <v>0</v>
      </c>
      <c r="AP11" s="27">
        <f t="shared" si="38"/>
        <v>0</v>
      </c>
      <c r="AQ11" s="27">
        <f t="shared" si="39"/>
        <v>0</v>
      </c>
      <c r="AR11" s="27">
        <f t="shared" si="40"/>
        <v>0</v>
      </c>
      <c r="AS11" s="27">
        <f t="shared" si="41"/>
        <v>0</v>
      </c>
      <c r="AT11" s="31"/>
      <c r="AU11" s="31">
        <f t="shared" si="42"/>
        <v>0</v>
      </c>
      <c r="AV11" s="31">
        <f t="shared" si="43"/>
        <v>0</v>
      </c>
      <c r="AW11" s="31">
        <f t="shared" si="44"/>
        <v>0</v>
      </c>
      <c r="AX11" s="31">
        <f t="shared" si="45"/>
        <v>0</v>
      </c>
      <c r="AY11" s="31">
        <f t="shared" si="46"/>
        <v>0</v>
      </c>
      <c r="AZ11" s="31">
        <f t="shared" si="47"/>
        <v>0</v>
      </c>
      <c r="BA11" s="31"/>
      <c r="BB11" s="31">
        <f t="shared" si="48"/>
        <v>0</v>
      </c>
      <c r="BC11" s="31">
        <f t="shared" si="49"/>
        <v>0</v>
      </c>
      <c r="BD11" s="31">
        <f t="shared" si="50"/>
        <v>0</v>
      </c>
      <c r="BE11" s="31">
        <f t="shared" si="51"/>
        <v>0</v>
      </c>
      <c r="BF11" s="31">
        <f t="shared" si="52"/>
        <v>0</v>
      </c>
      <c r="BG11" s="31">
        <f t="shared" si="53"/>
        <v>0</v>
      </c>
      <c r="BH11" s="31"/>
      <c r="BI11" s="31">
        <f t="shared" si="54"/>
        <v>0</v>
      </c>
      <c r="BJ11" s="31">
        <f t="shared" si="55"/>
        <v>0</v>
      </c>
      <c r="BK11" s="31">
        <f t="shared" si="56"/>
        <v>0</v>
      </c>
      <c r="BL11" s="31">
        <f t="shared" si="57"/>
        <v>0</v>
      </c>
      <c r="BM11" s="31">
        <f t="shared" si="58"/>
        <v>0</v>
      </c>
      <c r="BN11" s="31">
        <f t="shared" si="59"/>
        <v>0</v>
      </c>
      <c r="BO11" s="31"/>
      <c r="BP11" s="31">
        <f t="shared" si="60"/>
        <v>0</v>
      </c>
      <c r="BQ11" s="31">
        <f t="shared" si="61"/>
        <v>0</v>
      </c>
      <c r="BR11" s="31">
        <f t="shared" si="62"/>
        <v>0</v>
      </c>
      <c r="BS11" s="31">
        <f t="shared" si="63"/>
        <v>0</v>
      </c>
      <c r="BT11" s="31">
        <f t="shared" si="64"/>
        <v>0</v>
      </c>
      <c r="BU11" s="31">
        <f t="shared" si="65"/>
        <v>0</v>
      </c>
      <c r="BV11" s="31"/>
      <c r="BW11" s="31">
        <f t="shared" si="66"/>
        <v>0</v>
      </c>
      <c r="BX11" s="31">
        <f t="shared" si="67"/>
        <v>0</v>
      </c>
      <c r="BY11" s="31">
        <f t="shared" si="68"/>
        <v>0</v>
      </c>
      <c r="BZ11" s="31">
        <f t="shared" si="69"/>
        <v>0</v>
      </c>
      <c r="CA11" s="31">
        <f t="shared" si="70"/>
        <v>0</v>
      </c>
      <c r="CB11" s="31">
        <f t="shared" si="71"/>
        <v>0</v>
      </c>
      <c r="CC11" s="31"/>
      <c r="CD11" s="31">
        <f t="shared" si="72"/>
        <v>0</v>
      </c>
      <c r="CE11" s="31">
        <f t="shared" si="73"/>
        <v>0</v>
      </c>
      <c r="CF11" s="31">
        <f t="shared" si="74"/>
        <v>0</v>
      </c>
      <c r="CG11" s="31">
        <f t="shared" si="75"/>
        <v>0</v>
      </c>
      <c r="CH11" s="31">
        <f t="shared" si="76"/>
        <v>0</v>
      </c>
      <c r="CI11" s="31">
        <f t="shared" si="77"/>
        <v>0</v>
      </c>
    </row>
    <row r="12" spans="1:87" x14ac:dyDescent="0.35">
      <c r="A12">
        <v>6</v>
      </c>
      <c r="B12">
        <f>modules!B12</f>
        <v>0</v>
      </c>
      <c r="C12">
        <f>modules!C12</f>
        <v>0</v>
      </c>
      <c r="E12" s="27">
        <f t="shared" si="6"/>
        <v>0</v>
      </c>
      <c r="F12" s="27">
        <f t="shared" si="7"/>
        <v>0</v>
      </c>
      <c r="G12" s="27">
        <f t="shared" si="8"/>
        <v>0</v>
      </c>
      <c r="H12" s="27">
        <f t="shared" si="9"/>
        <v>0</v>
      </c>
      <c r="I12" s="27">
        <f t="shared" si="10"/>
        <v>0</v>
      </c>
      <c r="J12" s="27">
        <f t="shared" si="11"/>
        <v>0</v>
      </c>
      <c r="L12" s="27">
        <f t="shared" si="12"/>
        <v>0</v>
      </c>
      <c r="M12" s="27">
        <f t="shared" si="13"/>
        <v>0</v>
      </c>
      <c r="N12" s="27">
        <f t="shared" si="14"/>
        <v>0</v>
      </c>
      <c r="O12" s="27">
        <f t="shared" si="15"/>
        <v>0</v>
      </c>
      <c r="P12" s="27">
        <f t="shared" si="16"/>
        <v>0</v>
      </c>
      <c r="Q12" s="27">
        <f t="shared" si="17"/>
        <v>0</v>
      </c>
      <c r="S12" s="27">
        <f t="shared" si="18"/>
        <v>0</v>
      </c>
      <c r="T12" s="27">
        <f t="shared" si="19"/>
        <v>0</v>
      </c>
      <c r="U12" s="27">
        <f t="shared" si="20"/>
        <v>0</v>
      </c>
      <c r="V12" s="27">
        <f t="shared" si="21"/>
        <v>0</v>
      </c>
      <c r="W12" s="27">
        <f t="shared" si="22"/>
        <v>0</v>
      </c>
      <c r="X12" s="27">
        <f t="shared" si="23"/>
        <v>0</v>
      </c>
      <c r="Z12" s="27">
        <f t="shared" si="24"/>
        <v>0</v>
      </c>
      <c r="AA12" s="27">
        <f t="shared" si="25"/>
        <v>0</v>
      </c>
      <c r="AB12" s="27">
        <f t="shared" si="26"/>
        <v>0</v>
      </c>
      <c r="AC12" s="27">
        <f t="shared" si="27"/>
        <v>0</v>
      </c>
      <c r="AD12" s="27">
        <f t="shared" si="28"/>
        <v>0</v>
      </c>
      <c r="AE12" s="27">
        <f t="shared" si="29"/>
        <v>0</v>
      </c>
      <c r="AG12" s="27">
        <f t="shared" si="30"/>
        <v>0</v>
      </c>
      <c r="AH12" s="27">
        <f t="shared" si="31"/>
        <v>0</v>
      </c>
      <c r="AI12" s="27">
        <f t="shared" si="32"/>
        <v>0</v>
      </c>
      <c r="AJ12" s="27">
        <f t="shared" si="33"/>
        <v>0</v>
      </c>
      <c r="AK12" s="27">
        <f t="shared" si="34"/>
        <v>0</v>
      </c>
      <c r="AL12" s="27">
        <f t="shared" si="35"/>
        <v>0</v>
      </c>
      <c r="AN12" s="27">
        <f t="shared" si="36"/>
        <v>0</v>
      </c>
      <c r="AO12" s="27">
        <f t="shared" si="37"/>
        <v>0</v>
      </c>
      <c r="AP12" s="27">
        <f t="shared" si="38"/>
        <v>0</v>
      </c>
      <c r="AQ12" s="27">
        <f t="shared" si="39"/>
        <v>0</v>
      </c>
      <c r="AR12" s="27">
        <f t="shared" si="40"/>
        <v>0</v>
      </c>
      <c r="AS12" s="27">
        <f t="shared" si="41"/>
        <v>0</v>
      </c>
      <c r="AT12" s="31"/>
      <c r="AU12" s="31">
        <f t="shared" si="42"/>
        <v>0</v>
      </c>
      <c r="AV12" s="31">
        <f t="shared" si="43"/>
        <v>0</v>
      </c>
      <c r="AW12" s="31">
        <f t="shared" si="44"/>
        <v>0</v>
      </c>
      <c r="AX12" s="31">
        <f t="shared" si="45"/>
        <v>0</v>
      </c>
      <c r="AY12" s="31">
        <f t="shared" si="46"/>
        <v>0</v>
      </c>
      <c r="AZ12" s="31">
        <f t="shared" si="47"/>
        <v>0</v>
      </c>
      <c r="BA12" s="31"/>
      <c r="BB12" s="31">
        <f t="shared" si="48"/>
        <v>0</v>
      </c>
      <c r="BC12" s="31">
        <f t="shared" si="49"/>
        <v>0</v>
      </c>
      <c r="BD12" s="31">
        <f t="shared" si="50"/>
        <v>0</v>
      </c>
      <c r="BE12" s="31">
        <f t="shared" si="51"/>
        <v>0</v>
      </c>
      <c r="BF12" s="31">
        <f t="shared" si="52"/>
        <v>0</v>
      </c>
      <c r="BG12" s="31">
        <f t="shared" si="53"/>
        <v>0</v>
      </c>
      <c r="BH12" s="31"/>
      <c r="BI12" s="31">
        <f t="shared" si="54"/>
        <v>0</v>
      </c>
      <c r="BJ12" s="31">
        <f t="shared" si="55"/>
        <v>0</v>
      </c>
      <c r="BK12" s="31">
        <f t="shared" si="56"/>
        <v>0</v>
      </c>
      <c r="BL12" s="31">
        <f t="shared" si="57"/>
        <v>0</v>
      </c>
      <c r="BM12" s="31">
        <f t="shared" si="58"/>
        <v>0</v>
      </c>
      <c r="BN12" s="31">
        <f t="shared" si="59"/>
        <v>0</v>
      </c>
      <c r="BO12" s="31"/>
      <c r="BP12" s="31">
        <f t="shared" si="60"/>
        <v>0</v>
      </c>
      <c r="BQ12" s="31">
        <f t="shared" si="61"/>
        <v>0</v>
      </c>
      <c r="BR12" s="31">
        <f t="shared" si="62"/>
        <v>0</v>
      </c>
      <c r="BS12" s="31">
        <f t="shared" si="63"/>
        <v>0</v>
      </c>
      <c r="BT12" s="31">
        <f t="shared" si="64"/>
        <v>0</v>
      </c>
      <c r="BU12" s="31">
        <f t="shared" si="65"/>
        <v>0</v>
      </c>
      <c r="BV12" s="31"/>
      <c r="BW12" s="31">
        <f t="shared" si="66"/>
        <v>0</v>
      </c>
      <c r="BX12" s="31">
        <f t="shared" si="67"/>
        <v>0</v>
      </c>
      <c r="BY12" s="31">
        <f t="shared" si="68"/>
        <v>0</v>
      </c>
      <c r="BZ12" s="31">
        <f t="shared" si="69"/>
        <v>0</v>
      </c>
      <c r="CA12" s="31">
        <f t="shared" si="70"/>
        <v>0</v>
      </c>
      <c r="CB12" s="31">
        <f t="shared" si="71"/>
        <v>0</v>
      </c>
      <c r="CC12" s="31"/>
      <c r="CD12" s="31">
        <f t="shared" si="72"/>
        <v>0</v>
      </c>
      <c r="CE12" s="31">
        <f t="shared" si="73"/>
        <v>0</v>
      </c>
      <c r="CF12" s="31">
        <f t="shared" si="74"/>
        <v>0</v>
      </c>
      <c r="CG12" s="31">
        <f t="shared" si="75"/>
        <v>0</v>
      </c>
      <c r="CH12" s="31">
        <f t="shared" si="76"/>
        <v>0</v>
      </c>
      <c r="CI12" s="31">
        <f t="shared" si="77"/>
        <v>0</v>
      </c>
    </row>
    <row r="13" spans="1:87" x14ac:dyDescent="0.35">
      <c r="A13">
        <v>7</v>
      </c>
      <c r="B13">
        <f>modules!B13</f>
        <v>0</v>
      </c>
      <c r="C13">
        <f>modules!C13</f>
        <v>0</v>
      </c>
      <c r="E13" s="27">
        <f t="shared" si="6"/>
        <v>0</v>
      </c>
      <c r="F13" s="27">
        <f t="shared" si="7"/>
        <v>0</v>
      </c>
      <c r="G13" s="27">
        <f t="shared" si="8"/>
        <v>0</v>
      </c>
      <c r="H13" s="27">
        <f t="shared" si="9"/>
        <v>0</v>
      </c>
      <c r="I13" s="27">
        <f t="shared" si="10"/>
        <v>0</v>
      </c>
      <c r="J13" s="27">
        <f t="shared" si="11"/>
        <v>0</v>
      </c>
      <c r="L13" s="27">
        <f t="shared" si="12"/>
        <v>0</v>
      </c>
      <c r="M13" s="27">
        <f t="shared" si="13"/>
        <v>0</v>
      </c>
      <c r="N13" s="27">
        <f t="shared" si="14"/>
        <v>0</v>
      </c>
      <c r="O13" s="27">
        <f t="shared" si="15"/>
        <v>0</v>
      </c>
      <c r="P13" s="27">
        <f t="shared" si="16"/>
        <v>0</v>
      </c>
      <c r="Q13" s="27">
        <f t="shared" si="17"/>
        <v>0</v>
      </c>
      <c r="S13" s="27">
        <f t="shared" si="18"/>
        <v>0</v>
      </c>
      <c r="T13" s="27">
        <f t="shared" si="19"/>
        <v>0</v>
      </c>
      <c r="U13" s="27">
        <f t="shared" si="20"/>
        <v>0</v>
      </c>
      <c r="V13" s="27">
        <f t="shared" si="21"/>
        <v>0</v>
      </c>
      <c r="W13" s="27">
        <f t="shared" si="22"/>
        <v>0</v>
      </c>
      <c r="X13" s="27">
        <f t="shared" si="23"/>
        <v>0</v>
      </c>
      <c r="Z13" s="27">
        <f t="shared" si="24"/>
        <v>0</v>
      </c>
      <c r="AA13" s="27">
        <f t="shared" si="25"/>
        <v>0</v>
      </c>
      <c r="AB13" s="27">
        <f t="shared" si="26"/>
        <v>0</v>
      </c>
      <c r="AC13" s="27">
        <f t="shared" si="27"/>
        <v>0</v>
      </c>
      <c r="AD13" s="27">
        <f t="shared" si="28"/>
        <v>0</v>
      </c>
      <c r="AE13" s="27">
        <f t="shared" si="29"/>
        <v>0</v>
      </c>
      <c r="AG13" s="27">
        <f t="shared" si="30"/>
        <v>0</v>
      </c>
      <c r="AH13" s="27">
        <f t="shared" si="31"/>
        <v>0</v>
      </c>
      <c r="AI13" s="27">
        <f t="shared" si="32"/>
        <v>0</v>
      </c>
      <c r="AJ13" s="27">
        <f t="shared" si="33"/>
        <v>0</v>
      </c>
      <c r="AK13" s="27">
        <f t="shared" si="34"/>
        <v>0</v>
      </c>
      <c r="AL13" s="27">
        <f t="shared" si="35"/>
        <v>0</v>
      </c>
      <c r="AN13" s="27">
        <f t="shared" si="36"/>
        <v>0</v>
      </c>
      <c r="AO13" s="27">
        <f t="shared" si="37"/>
        <v>0</v>
      </c>
      <c r="AP13" s="27">
        <f t="shared" si="38"/>
        <v>0</v>
      </c>
      <c r="AQ13" s="27">
        <f t="shared" si="39"/>
        <v>0</v>
      </c>
      <c r="AR13" s="27">
        <f t="shared" si="40"/>
        <v>0</v>
      </c>
      <c r="AS13" s="27">
        <f t="shared" si="41"/>
        <v>0</v>
      </c>
      <c r="AT13" s="31"/>
      <c r="AU13" s="31">
        <f t="shared" si="42"/>
        <v>0</v>
      </c>
      <c r="AV13" s="31">
        <f t="shared" si="43"/>
        <v>0</v>
      </c>
      <c r="AW13" s="31">
        <f t="shared" si="44"/>
        <v>0</v>
      </c>
      <c r="AX13" s="31">
        <f t="shared" si="45"/>
        <v>0</v>
      </c>
      <c r="AY13" s="31">
        <f t="shared" si="46"/>
        <v>0</v>
      </c>
      <c r="AZ13" s="31">
        <f t="shared" si="47"/>
        <v>0</v>
      </c>
      <c r="BA13" s="31"/>
      <c r="BB13" s="31">
        <f t="shared" si="48"/>
        <v>0</v>
      </c>
      <c r="BC13" s="31">
        <f t="shared" si="49"/>
        <v>0</v>
      </c>
      <c r="BD13" s="31">
        <f t="shared" si="50"/>
        <v>0</v>
      </c>
      <c r="BE13" s="31">
        <f t="shared" si="51"/>
        <v>0</v>
      </c>
      <c r="BF13" s="31">
        <f t="shared" si="52"/>
        <v>0</v>
      </c>
      <c r="BG13" s="31">
        <f t="shared" si="53"/>
        <v>0</v>
      </c>
      <c r="BH13" s="31"/>
      <c r="BI13" s="31">
        <f t="shared" si="54"/>
        <v>0</v>
      </c>
      <c r="BJ13" s="31">
        <f t="shared" si="55"/>
        <v>0</v>
      </c>
      <c r="BK13" s="31">
        <f t="shared" si="56"/>
        <v>0</v>
      </c>
      <c r="BL13" s="31">
        <f t="shared" si="57"/>
        <v>0</v>
      </c>
      <c r="BM13" s="31">
        <f t="shared" si="58"/>
        <v>0</v>
      </c>
      <c r="BN13" s="31">
        <f t="shared" si="59"/>
        <v>0</v>
      </c>
      <c r="BO13" s="31"/>
      <c r="BP13" s="31">
        <f t="shared" si="60"/>
        <v>0</v>
      </c>
      <c r="BQ13" s="31">
        <f t="shared" si="61"/>
        <v>0</v>
      </c>
      <c r="BR13" s="31">
        <f t="shared" si="62"/>
        <v>0</v>
      </c>
      <c r="BS13" s="31">
        <f t="shared" si="63"/>
        <v>0</v>
      </c>
      <c r="BT13" s="31">
        <f t="shared" si="64"/>
        <v>0</v>
      </c>
      <c r="BU13" s="31">
        <f t="shared" si="65"/>
        <v>0</v>
      </c>
      <c r="BV13" s="31"/>
      <c r="BW13" s="31">
        <f t="shared" si="66"/>
        <v>0</v>
      </c>
      <c r="BX13" s="31">
        <f t="shared" si="67"/>
        <v>0</v>
      </c>
      <c r="BY13" s="31">
        <f t="shared" si="68"/>
        <v>0</v>
      </c>
      <c r="BZ13" s="31">
        <f t="shared" si="69"/>
        <v>0</v>
      </c>
      <c r="CA13" s="31">
        <f t="shared" si="70"/>
        <v>0</v>
      </c>
      <c r="CB13" s="31">
        <f t="shared" si="71"/>
        <v>0</v>
      </c>
      <c r="CC13" s="31"/>
      <c r="CD13" s="31">
        <f t="shared" si="72"/>
        <v>0</v>
      </c>
      <c r="CE13" s="31">
        <f t="shared" si="73"/>
        <v>0</v>
      </c>
      <c r="CF13" s="31">
        <f t="shared" si="74"/>
        <v>0</v>
      </c>
      <c r="CG13" s="31">
        <f t="shared" si="75"/>
        <v>0</v>
      </c>
      <c r="CH13" s="31">
        <f t="shared" si="76"/>
        <v>0</v>
      </c>
      <c r="CI13" s="31">
        <f t="shared" si="77"/>
        <v>0</v>
      </c>
    </row>
    <row r="14" spans="1:87" x14ac:dyDescent="0.35">
      <c r="A14">
        <v>8</v>
      </c>
      <c r="B14">
        <f>modules!B14</f>
        <v>0</v>
      </c>
      <c r="C14">
        <f>modules!C14</f>
        <v>0</v>
      </c>
      <c r="E14" s="27">
        <f t="shared" si="6"/>
        <v>0</v>
      </c>
      <c r="F14" s="27">
        <f t="shared" si="7"/>
        <v>0</v>
      </c>
      <c r="G14" s="27">
        <f t="shared" si="8"/>
        <v>0</v>
      </c>
      <c r="H14" s="27">
        <f t="shared" si="9"/>
        <v>0</v>
      </c>
      <c r="I14" s="27">
        <f t="shared" si="10"/>
        <v>0</v>
      </c>
      <c r="J14" s="27">
        <f t="shared" si="11"/>
        <v>0</v>
      </c>
      <c r="L14" s="27">
        <f t="shared" si="12"/>
        <v>0</v>
      </c>
      <c r="M14" s="27">
        <f t="shared" si="13"/>
        <v>0</v>
      </c>
      <c r="N14" s="27">
        <f t="shared" si="14"/>
        <v>0</v>
      </c>
      <c r="O14" s="27">
        <f t="shared" si="15"/>
        <v>0</v>
      </c>
      <c r="P14" s="27">
        <f t="shared" si="16"/>
        <v>0</v>
      </c>
      <c r="Q14" s="27">
        <f t="shared" si="17"/>
        <v>0</v>
      </c>
      <c r="S14" s="27">
        <f t="shared" si="18"/>
        <v>0</v>
      </c>
      <c r="T14" s="27">
        <f t="shared" si="19"/>
        <v>0</v>
      </c>
      <c r="U14" s="27">
        <f t="shared" si="20"/>
        <v>0</v>
      </c>
      <c r="V14" s="27">
        <f t="shared" si="21"/>
        <v>0</v>
      </c>
      <c r="W14" s="27">
        <f t="shared" si="22"/>
        <v>0</v>
      </c>
      <c r="X14" s="27">
        <f t="shared" si="23"/>
        <v>0</v>
      </c>
      <c r="Z14" s="27">
        <f t="shared" si="24"/>
        <v>0</v>
      </c>
      <c r="AA14" s="27">
        <f t="shared" si="25"/>
        <v>0</v>
      </c>
      <c r="AB14" s="27">
        <f t="shared" si="26"/>
        <v>0</v>
      </c>
      <c r="AC14" s="27">
        <f t="shared" si="27"/>
        <v>0</v>
      </c>
      <c r="AD14" s="27">
        <f t="shared" si="28"/>
        <v>0</v>
      </c>
      <c r="AE14" s="27">
        <f t="shared" si="29"/>
        <v>0</v>
      </c>
      <c r="AG14" s="27">
        <f t="shared" si="30"/>
        <v>0</v>
      </c>
      <c r="AH14" s="27">
        <f t="shared" si="31"/>
        <v>0</v>
      </c>
      <c r="AI14" s="27">
        <f t="shared" si="32"/>
        <v>0</v>
      </c>
      <c r="AJ14" s="27">
        <f t="shared" si="33"/>
        <v>0</v>
      </c>
      <c r="AK14" s="27">
        <f t="shared" si="34"/>
        <v>0</v>
      </c>
      <c r="AL14" s="27">
        <f t="shared" si="35"/>
        <v>0</v>
      </c>
      <c r="AN14" s="27">
        <f t="shared" si="36"/>
        <v>0</v>
      </c>
      <c r="AO14" s="27">
        <f t="shared" si="37"/>
        <v>0</v>
      </c>
      <c r="AP14" s="27">
        <f t="shared" si="38"/>
        <v>0</v>
      </c>
      <c r="AQ14" s="27">
        <f t="shared" si="39"/>
        <v>0</v>
      </c>
      <c r="AR14" s="27">
        <f t="shared" si="40"/>
        <v>0</v>
      </c>
      <c r="AS14" s="27">
        <f t="shared" si="41"/>
        <v>0</v>
      </c>
      <c r="AT14" s="31"/>
      <c r="AU14" s="31">
        <f t="shared" si="42"/>
        <v>0</v>
      </c>
      <c r="AV14" s="31">
        <f t="shared" si="43"/>
        <v>0</v>
      </c>
      <c r="AW14" s="31">
        <f t="shared" si="44"/>
        <v>0</v>
      </c>
      <c r="AX14" s="31">
        <f t="shared" si="45"/>
        <v>0</v>
      </c>
      <c r="AY14" s="31">
        <f t="shared" si="46"/>
        <v>0</v>
      </c>
      <c r="AZ14" s="31">
        <f t="shared" si="47"/>
        <v>0</v>
      </c>
      <c r="BA14" s="31"/>
      <c r="BB14" s="31">
        <f t="shared" si="48"/>
        <v>0</v>
      </c>
      <c r="BC14" s="31">
        <f t="shared" si="49"/>
        <v>0</v>
      </c>
      <c r="BD14" s="31">
        <f t="shared" si="50"/>
        <v>0</v>
      </c>
      <c r="BE14" s="31">
        <f t="shared" si="51"/>
        <v>0</v>
      </c>
      <c r="BF14" s="31">
        <f t="shared" si="52"/>
        <v>0</v>
      </c>
      <c r="BG14" s="31">
        <f t="shared" si="53"/>
        <v>0</v>
      </c>
      <c r="BH14" s="31"/>
      <c r="BI14" s="31">
        <f t="shared" si="54"/>
        <v>0</v>
      </c>
      <c r="BJ14" s="31">
        <f t="shared" si="55"/>
        <v>0</v>
      </c>
      <c r="BK14" s="31">
        <f t="shared" si="56"/>
        <v>0</v>
      </c>
      <c r="BL14" s="31">
        <f t="shared" si="57"/>
        <v>0</v>
      </c>
      <c r="BM14" s="31">
        <f t="shared" si="58"/>
        <v>0</v>
      </c>
      <c r="BN14" s="31">
        <f t="shared" si="59"/>
        <v>0</v>
      </c>
      <c r="BO14" s="31"/>
      <c r="BP14" s="31">
        <f t="shared" si="60"/>
        <v>0</v>
      </c>
      <c r="BQ14" s="31">
        <f t="shared" si="61"/>
        <v>0</v>
      </c>
      <c r="BR14" s="31">
        <f t="shared" si="62"/>
        <v>0</v>
      </c>
      <c r="BS14" s="31">
        <f t="shared" si="63"/>
        <v>0</v>
      </c>
      <c r="BT14" s="31">
        <f t="shared" si="64"/>
        <v>0</v>
      </c>
      <c r="BU14" s="31">
        <f t="shared" si="65"/>
        <v>0</v>
      </c>
      <c r="BV14" s="31"/>
      <c r="BW14" s="31">
        <f t="shared" si="66"/>
        <v>0</v>
      </c>
      <c r="BX14" s="31">
        <f t="shared" si="67"/>
        <v>0</v>
      </c>
      <c r="BY14" s="31">
        <f t="shared" si="68"/>
        <v>0</v>
      </c>
      <c r="BZ14" s="31">
        <f t="shared" si="69"/>
        <v>0</v>
      </c>
      <c r="CA14" s="31">
        <f t="shared" si="70"/>
        <v>0</v>
      </c>
      <c r="CB14" s="31">
        <f t="shared" si="71"/>
        <v>0</v>
      </c>
      <c r="CC14" s="31"/>
      <c r="CD14" s="31">
        <f t="shared" si="72"/>
        <v>0</v>
      </c>
      <c r="CE14" s="31">
        <f t="shared" si="73"/>
        <v>0</v>
      </c>
      <c r="CF14" s="31">
        <f t="shared" si="74"/>
        <v>0</v>
      </c>
      <c r="CG14" s="31">
        <f t="shared" si="75"/>
        <v>0</v>
      </c>
      <c r="CH14" s="31">
        <f t="shared" si="76"/>
        <v>0</v>
      </c>
      <c r="CI14" s="31">
        <f t="shared" si="77"/>
        <v>0</v>
      </c>
    </row>
    <row r="15" spans="1:87" x14ac:dyDescent="0.35">
      <c r="A15">
        <v>9</v>
      </c>
      <c r="B15">
        <f>modules!B15</f>
        <v>0</v>
      </c>
      <c r="C15">
        <f>modules!C15</f>
        <v>0</v>
      </c>
      <c r="E15" s="27">
        <f t="shared" si="6"/>
        <v>0</v>
      </c>
      <c r="F15" s="27">
        <f t="shared" si="7"/>
        <v>0</v>
      </c>
      <c r="G15" s="27">
        <f t="shared" si="8"/>
        <v>0</v>
      </c>
      <c r="H15" s="27">
        <f t="shared" si="9"/>
        <v>0</v>
      </c>
      <c r="I15" s="27">
        <f t="shared" si="10"/>
        <v>0</v>
      </c>
      <c r="J15" s="27">
        <f t="shared" si="11"/>
        <v>0</v>
      </c>
      <c r="L15" s="27">
        <f t="shared" si="12"/>
        <v>0</v>
      </c>
      <c r="M15" s="27">
        <f t="shared" si="13"/>
        <v>0</v>
      </c>
      <c r="N15" s="27">
        <f t="shared" si="14"/>
        <v>0</v>
      </c>
      <c r="O15" s="27">
        <f t="shared" si="15"/>
        <v>0</v>
      </c>
      <c r="P15" s="27">
        <f t="shared" si="16"/>
        <v>0</v>
      </c>
      <c r="Q15" s="27">
        <f t="shared" si="17"/>
        <v>0</v>
      </c>
      <c r="S15" s="27">
        <f t="shared" si="18"/>
        <v>0</v>
      </c>
      <c r="T15" s="27">
        <f t="shared" si="19"/>
        <v>0</v>
      </c>
      <c r="U15" s="27">
        <f t="shared" si="20"/>
        <v>0</v>
      </c>
      <c r="V15" s="27">
        <f t="shared" si="21"/>
        <v>0</v>
      </c>
      <c r="W15" s="27">
        <f t="shared" si="22"/>
        <v>0</v>
      </c>
      <c r="X15" s="27">
        <f t="shared" si="23"/>
        <v>0</v>
      </c>
      <c r="Z15" s="27">
        <f t="shared" si="24"/>
        <v>0</v>
      </c>
      <c r="AA15" s="27">
        <f t="shared" si="25"/>
        <v>0</v>
      </c>
      <c r="AB15" s="27">
        <f t="shared" si="26"/>
        <v>0</v>
      </c>
      <c r="AC15" s="27">
        <f t="shared" si="27"/>
        <v>0</v>
      </c>
      <c r="AD15" s="27">
        <f t="shared" si="28"/>
        <v>0</v>
      </c>
      <c r="AE15" s="27">
        <f t="shared" si="29"/>
        <v>0</v>
      </c>
      <c r="AG15" s="27">
        <f t="shared" si="30"/>
        <v>0</v>
      </c>
      <c r="AH15" s="27">
        <f t="shared" si="31"/>
        <v>0</v>
      </c>
      <c r="AI15" s="27">
        <f t="shared" si="32"/>
        <v>0</v>
      </c>
      <c r="AJ15" s="27">
        <f t="shared" si="33"/>
        <v>0</v>
      </c>
      <c r="AK15" s="27">
        <f t="shared" si="34"/>
        <v>0</v>
      </c>
      <c r="AL15" s="27">
        <f t="shared" si="35"/>
        <v>0</v>
      </c>
      <c r="AN15" s="27">
        <f t="shared" si="36"/>
        <v>0</v>
      </c>
      <c r="AO15" s="27">
        <f t="shared" si="37"/>
        <v>0</v>
      </c>
      <c r="AP15" s="27">
        <f t="shared" si="38"/>
        <v>0</v>
      </c>
      <c r="AQ15" s="27">
        <f t="shared" si="39"/>
        <v>0</v>
      </c>
      <c r="AR15" s="27">
        <f t="shared" si="40"/>
        <v>0</v>
      </c>
      <c r="AS15" s="27">
        <f t="shared" si="41"/>
        <v>0</v>
      </c>
      <c r="AT15" s="31"/>
      <c r="AU15" s="31">
        <f t="shared" si="42"/>
        <v>0</v>
      </c>
      <c r="AV15" s="31">
        <f t="shared" si="43"/>
        <v>0</v>
      </c>
      <c r="AW15" s="31">
        <f t="shared" si="44"/>
        <v>0</v>
      </c>
      <c r="AX15" s="31">
        <f t="shared" si="45"/>
        <v>0</v>
      </c>
      <c r="AY15" s="31">
        <f t="shared" si="46"/>
        <v>0</v>
      </c>
      <c r="AZ15" s="31">
        <f t="shared" si="47"/>
        <v>0</v>
      </c>
      <c r="BA15" s="31"/>
      <c r="BB15" s="31">
        <f t="shared" si="48"/>
        <v>0</v>
      </c>
      <c r="BC15" s="31">
        <f t="shared" si="49"/>
        <v>0</v>
      </c>
      <c r="BD15" s="31">
        <f t="shared" si="50"/>
        <v>0</v>
      </c>
      <c r="BE15" s="31">
        <f t="shared" si="51"/>
        <v>0</v>
      </c>
      <c r="BF15" s="31">
        <f t="shared" si="52"/>
        <v>0</v>
      </c>
      <c r="BG15" s="31">
        <f t="shared" si="53"/>
        <v>0</v>
      </c>
      <c r="BH15" s="31"/>
      <c r="BI15" s="31">
        <f t="shared" si="54"/>
        <v>0</v>
      </c>
      <c r="BJ15" s="31">
        <f t="shared" si="55"/>
        <v>0</v>
      </c>
      <c r="BK15" s="31">
        <f t="shared" si="56"/>
        <v>0</v>
      </c>
      <c r="BL15" s="31">
        <f t="shared" si="57"/>
        <v>0</v>
      </c>
      <c r="BM15" s="31">
        <f t="shared" si="58"/>
        <v>0</v>
      </c>
      <c r="BN15" s="31">
        <f t="shared" si="59"/>
        <v>0</v>
      </c>
      <c r="BO15" s="31"/>
      <c r="BP15" s="31">
        <f t="shared" si="60"/>
        <v>0</v>
      </c>
      <c r="BQ15" s="31">
        <f t="shared" si="61"/>
        <v>0</v>
      </c>
      <c r="BR15" s="31">
        <f t="shared" si="62"/>
        <v>0</v>
      </c>
      <c r="BS15" s="31">
        <f t="shared" si="63"/>
        <v>0</v>
      </c>
      <c r="BT15" s="31">
        <f t="shared" si="64"/>
        <v>0</v>
      </c>
      <c r="BU15" s="31">
        <f t="shared" si="65"/>
        <v>0</v>
      </c>
      <c r="BV15" s="31"/>
      <c r="BW15" s="31">
        <f t="shared" si="66"/>
        <v>0</v>
      </c>
      <c r="BX15" s="31">
        <f t="shared" si="67"/>
        <v>0</v>
      </c>
      <c r="BY15" s="31">
        <f t="shared" si="68"/>
        <v>0</v>
      </c>
      <c r="BZ15" s="31">
        <f t="shared" si="69"/>
        <v>0</v>
      </c>
      <c r="CA15" s="31">
        <f t="shared" si="70"/>
        <v>0</v>
      </c>
      <c r="CB15" s="31">
        <f t="shared" si="71"/>
        <v>0</v>
      </c>
      <c r="CC15" s="31"/>
      <c r="CD15" s="31">
        <f t="shared" si="72"/>
        <v>0</v>
      </c>
      <c r="CE15" s="31">
        <f t="shared" si="73"/>
        <v>0</v>
      </c>
      <c r="CF15" s="31">
        <f t="shared" si="74"/>
        <v>0</v>
      </c>
      <c r="CG15" s="31">
        <f t="shared" si="75"/>
        <v>0</v>
      </c>
      <c r="CH15" s="31">
        <f t="shared" si="76"/>
        <v>0</v>
      </c>
      <c r="CI15" s="31">
        <f t="shared" si="77"/>
        <v>0</v>
      </c>
    </row>
    <row r="16" spans="1:87" x14ac:dyDescent="0.35">
      <c r="A16">
        <v>10</v>
      </c>
      <c r="B16">
        <f>modules!B16</f>
        <v>0</v>
      </c>
      <c r="C16">
        <f>modules!C16</f>
        <v>0</v>
      </c>
      <c r="E16" s="27">
        <f t="shared" si="6"/>
        <v>0</v>
      </c>
      <c r="F16" s="27">
        <f t="shared" si="7"/>
        <v>0</v>
      </c>
      <c r="G16" s="27">
        <f t="shared" si="8"/>
        <v>0</v>
      </c>
      <c r="H16" s="27">
        <f t="shared" si="9"/>
        <v>0</v>
      </c>
      <c r="I16" s="27">
        <f t="shared" si="10"/>
        <v>0</v>
      </c>
      <c r="J16" s="27">
        <f t="shared" si="11"/>
        <v>0</v>
      </c>
      <c r="L16" s="27">
        <f t="shared" si="12"/>
        <v>0</v>
      </c>
      <c r="M16" s="27">
        <f t="shared" si="13"/>
        <v>0</v>
      </c>
      <c r="N16" s="27">
        <f t="shared" si="14"/>
        <v>0</v>
      </c>
      <c r="O16" s="27">
        <f t="shared" si="15"/>
        <v>0</v>
      </c>
      <c r="P16" s="27">
        <f t="shared" si="16"/>
        <v>0</v>
      </c>
      <c r="Q16" s="27">
        <f t="shared" si="17"/>
        <v>0</v>
      </c>
      <c r="S16" s="27">
        <f t="shared" si="18"/>
        <v>0</v>
      </c>
      <c r="T16" s="27">
        <f t="shared" si="19"/>
        <v>0</v>
      </c>
      <c r="U16" s="27">
        <f t="shared" si="20"/>
        <v>0</v>
      </c>
      <c r="V16" s="27">
        <f t="shared" si="21"/>
        <v>0</v>
      </c>
      <c r="W16" s="27">
        <f t="shared" si="22"/>
        <v>0</v>
      </c>
      <c r="X16" s="27">
        <f t="shared" si="23"/>
        <v>0</v>
      </c>
      <c r="Z16" s="27">
        <f t="shared" si="24"/>
        <v>0</v>
      </c>
      <c r="AA16" s="27">
        <f t="shared" si="25"/>
        <v>0</v>
      </c>
      <c r="AB16" s="27">
        <f t="shared" si="26"/>
        <v>0</v>
      </c>
      <c r="AC16" s="27">
        <f t="shared" si="27"/>
        <v>0</v>
      </c>
      <c r="AD16" s="27">
        <f t="shared" si="28"/>
        <v>0</v>
      </c>
      <c r="AE16" s="27">
        <f t="shared" si="29"/>
        <v>0</v>
      </c>
      <c r="AG16" s="27">
        <f t="shared" si="30"/>
        <v>0</v>
      </c>
      <c r="AH16" s="27">
        <f t="shared" si="31"/>
        <v>0</v>
      </c>
      <c r="AI16" s="27">
        <f t="shared" si="32"/>
        <v>0</v>
      </c>
      <c r="AJ16" s="27">
        <f t="shared" si="33"/>
        <v>0</v>
      </c>
      <c r="AK16" s="27">
        <f t="shared" si="34"/>
        <v>0</v>
      </c>
      <c r="AL16" s="27">
        <f t="shared" si="35"/>
        <v>0</v>
      </c>
      <c r="AN16" s="27">
        <f t="shared" si="36"/>
        <v>0</v>
      </c>
      <c r="AO16" s="27">
        <f t="shared" si="37"/>
        <v>0</v>
      </c>
      <c r="AP16" s="27">
        <f t="shared" si="38"/>
        <v>0</v>
      </c>
      <c r="AQ16" s="27">
        <f t="shared" si="39"/>
        <v>0</v>
      </c>
      <c r="AR16" s="27">
        <f t="shared" si="40"/>
        <v>0</v>
      </c>
      <c r="AS16" s="27">
        <f t="shared" si="41"/>
        <v>0</v>
      </c>
      <c r="AT16" s="31"/>
      <c r="AU16" s="31">
        <f t="shared" si="42"/>
        <v>0</v>
      </c>
      <c r="AV16" s="31">
        <f t="shared" si="43"/>
        <v>0</v>
      </c>
      <c r="AW16" s="31">
        <f t="shared" si="44"/>
        <v>0</v>
      </c>
      <c r="AX16" s="31">
        <f t="shared" si="45"/>
        <v>0</v>
      </c>
      <c r="AY16" s="31">
        <f t="shared" si="46"/>
        <v>0</v>
      </c>
      <c r="AZ16" s="31">
        <f t="shared" si="47"/>
        <v>0</v>
      </c>
      <c r="BA16" s="31"/>
      <c r="BB16" s="31">
        <f t="shared" si="48"/>
        <v>0</v>
      </c>
      <c r="BC16" s="31">
        <f t="shared" si="49"/>
        <v>0</v>
      </c>
      <c r="BD16" s="31">
        <f t="shared" si="50"/>
        <v>0</v>
      </c>
      <c r="BE16" s="31">
        <f t="shared" si="51"/>
        <v>0</v>
      </c>
      <c r="BF16" s="31">
        <f t="shared" si="52"/>
        <v>0</v>
      </c>
      <c r="BG16" s="31">
        <f t="shared" si="53"/>
        <v>0</v>
      </c>
      <c r="BH16" s="31"/>
      <c r="BI16" s="31">
        <f t="shared" si="54"/>
        <v>0</v>
      </c>
      <c r="BJ16" s="31">
        <f t="shared" si="55"/>
        <v>0</v>
      </c>
      <c r="BK16" s="31">
        <f t="shared" si="56"/>
        <v>0</v>
      </c>
      <c r="BL16" s="31">
        <f t="shared" si="57"/>
        <v>0</v>
      </c>
      <c r="BM16" s="31">
        <f t="shared" si="58"/>
        <v>0</v>
      </c>
      <c r="BN16" s="31">
        <f t="shared" si="59"/>
        <v>0</v>
      </c>
      <c r="BO16" s="31"/>
      <c r="BP16" s="31">
        <f t="shared" si="60"/>
        <v>0</v>
      </c>
      <c r="BQ16" s="31">
        <f t="shared" si="61"/>
        <v>0</v>
      </c>
      <c r="BR16" s="31">
        <f t="shared" si="62"/>
        <v>0</v>
      </c>
      <c r="BS16" s="31">
        <f t="shared" si="63"/>
        <v>0</v>
      </c>
      <c r="BT16" s="31">
        <f t="shared" si="64"/>
        <v>0</v>
      </c>
      <c r="BU16" s="31">
        <f t="shared" si="65"/>
        <v>0</v>
      </c>
      <c r="BV16" s="31"/>
      <c r="BW16" s="31">
        <f t="shared" si="66"/>
        <v>0</v>
      </c>
      <c r="BX16" s="31">
        <f t="shared" si="67"/>
        <v>0</v>
      </c>
      <c r="BY16" s="31">
        <f t="shared" si="68"/>
        <v>0</v>
      </c>
      <c r="BZ16" s="31">
        <f t="shared" si="69"/>
        <v>0</v>
      </c>
      <c r="CA16" s="31">
        <f t="shared" si="70"/>
        <v>0</v>
      </c>
      <c r="CB16" s="31">
        <f t="shared" si="71"/>
        <v>0</v>
      </c>
      <c r="CC16" s="31"/>
      <c r="CD16" s="31">
        <f t="shared" si="72"/>
        <v>0</v>
      </c>
      <c r="CE16" s="31">
        <f t="shared" si="73"/>
        <v>0</v>
      </c>
      <c r="CF16" s="31">
        <f t="shared" si="74"/>
        <v>0</v>
      </c>
      <c r="CG16" s="31">
        <f t="shared" si="75"/>
        <v>0</v>
      </c>
      <c r="CH16" s="31">
        <f t="shared" si="76"/>
        <v>0</v>
      </c>
      <c r="CI16" s="31">
        <f t="shared" si="77"/>
        <v>0</v>
      </c>
    </row>
    <row r="17" spans="1:87" x14ac:dyDescent="0.35">
      <c r="A17">
        <v>11</v>
      </c>
      <c r="B17">
        <f>modules!B17</f>
        <v>0</v>
      </c>
      <c r="C17">
        <f>modules!C17</f>
        <v>0</v>
      </c>
      <c r="E17" s="27">
        <f t="shared" si="6"/>
        <v>0</v>
      </c>
      <c r="F17" s="27">
        <f t="shared" si="7"/>
        <v>0</v>
      </c>
      <c r="G17" s="27">
        <f t="shared" si="8"/>
        <v>0</v>
      </c>
      <c r="H17" s="27">
        <f t="shared" si="9"/>
        <v>0</v>
      </c>
      <c r="I17" s="27">
        <f t="shared" si="10"/>
        <v>0</v>
      </c>
      <c r="J17" s="27">
        <f t="shared" si="11"/>
        <v>0</v>
      </c>
      <c r="L17" s="27">
        <f t="shared" si="12"/>
        <v>0</v>
      </c>
      <c r="M17" s="27">
        <f t="shared" si="13"/>
        <v>0</v>
      </c>
      <c r="N17" s="27">
        <f t="shared" si="14"/>
        <v>0</v>
      </c>
      <c r="O17" s="27">
        <f t="shared" si="15"/>
        <v>0</v>
      </c>
      <c r="P17" s="27">
        <f t="shared" si="16"/>
        <v>0</v>
      </c>
      <c r="Q17" s="27">
        <f t="shared" si="17"/>
        <v>0</v>
      </c>
      <c r="S17" s="27">
        <f t="shared" si="18"/>
        <v>0</v>
      </c>
      <c r="T17" s="27">
        <f t="shared" si="19"/>
        <v>0</v>
      </c>
      <c r="U17" s="27">
        <f t="shared" si="20"/>
        <v>0</v>
      </c>
      <c r="V17" s="27">
        <f t="shared" si="21"/>
        <v>0</v>
      </c>
      <c r="W17" s="27">
        <f t="shared" si="22"/>
        <v>0</v>
      </c>
      <c r="X17" s="27">
        <f t="shared" si="23"/>
        <v>0</v>
      </c>
      <c r="Z17" s="27">
        <f t="shared" si="24"/>
        <v>0</v>
      </c>
      <c r="AA17" s="27">
        <f t="shared" si="25"/>
        <v>0</v>
      </c>
      <c r="AB17" s="27">
        <f t="shared" si="26"/>
        <v>0</v>
      </c>
      <c r="AC17" s="27">
        <f t="shared" si="27"/>
        <v>0</v>
      </c>
      <c r="AD17" s="27">
        <f t="shared" si="28"/>
        <v>0</v>
      </c>
      <c r="AE17" s="27">
        <f t="shared" si="29"/>
        <v>0</v>
      </c>
      <c r="AG17" s="27">
        <f t="shared" si="30"/>
        <v>0</v>
      </c>
      <c r="AH17" s="27">
        <f t="shared" si="31"/>
        <v>0</v>
      </c>
      <c r="AI17" s="27">
        <f t="shared" si="32"/>
        <v>0</v>
      </c>
      <c r="AJ17" s="27">
        <f t="shared" si="33"/>
        <v>0</v>
      </c>
      <c r="AK17" s="27">
        <f t="shared" si="34"/>
        <v>0</v>
      </c>
      <c r="AL17" s="27">
        <f t="shared" si="35"/>
        <v>0</v>
      </c>
      <c r="AN17" s="27">
        <f t="shared" si="36"/>
        <v>0</v>
      </c>
      <c r="AO17" s="27">
        <f t="shared" si="37"/>
        <v>0</v>
      </c>
      <c r="AP17" s="27">
        <f t="shared" si="38"/>
        <v>0</v>
      </c>
      <c r="AQ17" s="27">
        <f t="shared" si="39"/>
        <v>0</v>
      </c>
      <c r="AR17" s="27">
        <f t="shared" si="40"/>
        <v>0</v>
      </c>
      <c r="AS17" s="27">
        <f t="shared" si="41"/>
        <v>0</v>
      </c>
      <c r="AT17" s="31"/>
      <c r="AU17" s="31">
        <f t="shared" si="42"/>
        <v>0</v>
      </c>
      <c r="AV17" s="31">
        <f t="shared" si="43"/>
        <v>0</v>
      </c>
      <c r="AW17" s="31">
        <f t="shared" si="44"/>
        <v>0</v>
      </c>
      <c r="AX17" s="31">
        <f t="shared" si="45"/>
        <v>0</v>
      </c>
      <c r="AY17" s="31">
        <f t="shared" si="46"/>
        <v>0</v>
      </c>
      <c r="AZ17" s="31">
        <f t="shared" si="47"/>
        <v>0</v>
      </c>
      <c r="BA17" s="31"/>
      <c r="BB17" s="31">
        <f t="shared" si="48"/>
        <v>0</v>
      </c>
      <c r="BC17" s="31">
        <f t="shared" si="49"/>
        <v>0</v>
      </c>
      <c r="BD17" s="31">
        <f t="shared" si="50"/>
        <v>0</v>
      </c>
      <c r="BE17" s="31">
        <f t="shared" si="51"/>
        <v>0</v>
      </c>
      <c r="BF17" s="31">
        <f t="shared" si="52"/>
        <v>0</v>
      </c>
      <c r="BG17" s="31">
        <f t="shared" si="53"/>
        <v>0</v>
      </c>
      <c r="BH17" s="31"/>
      <c r="BI17" s="31">
        <f t="shared" si="54"/>
        <v>0</v>
      </c>
      <c r="BJ17" s="31">
        <f t="shared" si="55"/>
        <v>0</v>
      </c>
      <c r="BK17" s="31">
        <f t="shared" si="56"/>
        <v>0</v>
      </c>
      <c r="BL17" s="31">
        <f t="shared" si="57"/>
        <v>0</v>
      </c>
      <c r="BM17" s="31">
        <f t="shared" si="58"/>
        <v>0</v>
      </c>
      <c r="BN17" s="31">
        <f t="shared" si="59"/>
        <v>0</v>
      </c>
      <c r="BO17" s="31"/>
      <c r="BP17" s="31">
        <f t="shared" si="60"/>
        <v>0</v>
      </c>
      <c r="BQ17" s="31">
        <f t="shared" si="61"/>
        <v>0</v>
      </c>
      <c r="BR17" s="31">
        <f t="shared" si="62"/>
        <v>0</v>
      </c>
      <c r="BS17" s="31">
        <f t="shared" si="63"/>
        <v>0</v>
      </c>
      <c r="BT17" s="31">
        <f t="shared" si="64"/>
        <v>0</v>
      </c>
      <c r="BU17" s="31">
        <f t="shared" si="65"/>
        <v>0</v>
      </c>
      <c r="BV17" s="31"/>
      <c r="BW17" s="31">
        <f t="shared" si="66"/>
        <v>0</v>
      </c>
      <c r="BX17" s="31">
        <f t="shared" si="67"/>
        <v>0</v>
      </c>
      <c r="BY17" s="31">
        <f t="shared" si="68"/>
        <v>0</v>
      </c>
      <c r="BZ17" s="31">
        <f t="shared" si="69"/>
        <v>0</v>
      </c>
      <c r="CA17" s="31">
        <f t="shared" si="70"/>
        <v>0</v>
      </c>
      <c r="CB17" s="31">
        <f t="shared" si="71"/>
        <v>0</v>
      </c>
      <c r="CC17" s="31"/>
      <c r="CD17" s="31">
        <f t="shared" si="72"/>
        <v>0</v>
      </c>
      <c r="CE17" s="31">
        <f t="shared" si="73"/>
        <v>0</v>
      </c>
      <c r="CF17" s="31">
        <f t="shared" si="74"/>
        <v>0</v>
      </c>
      <c r="CG17" s="31">
        <f t="shared" si="75"/>
        <v>0</v>
      </c>
      <c r="CH17" s="31">
        <f t="shared" si="76"/>
        <v>0</v>
      </c>
      <c r="CI17" s="31">
        <f t="shared" si="77"/>
        <v>0</v>
      </c>
    </row>
    <row r="18" spans="1:87" x14ac:dyDescent="0.35">
      <c r="A18">
        <v>12</v>
      </c>
      <c r="B18">
        <f>modules!B18</f>
        <v>0</v>
      </c>
      <c r="C18">
        <f>modules!C18</f>
        <v>0</v>
      </c>
      <c r="E18" s="27">
        <f t="shared" si="6"/>
        <v>0</v>
      </c>
      <c r="F18" s="27">
        <f t="shared" si="7"/>
        <v>0</v>
      </c>
      <c r="G18" s="27">
        <f t="shared" si="8"/>
        <v>0</v>
      </c>
      <c r="H18" s="27">
        <f t="shared" si="9"/>
        <v>0</v>
      </c>
      <c r="I18" s="27">
        <f t="shared" si="10"/>
        <v>0</v>
      </c>
      <c r="J18" s="27">
        <f t="shared" si="11"/>
        <v>0</v>
      </c>
      <c r="L18" s="27">
        <f t="shared" si="12"/>
        <v>0</v>
      </c>
      <c r="M18" s="27">
        <f t="shared" si="13"/>
        <v>0</v>
      </c>
      <c r="N18" s="27">
        <f t="shared" si="14"/>
        <v>0</v>
      </c>
      <c r="O18" s="27">
        <f t="shared" si="15"/>
        <v>0</v>
      </c>
      <c r="P18" s="27">
        <f t="shared" si="16"/>
        <v>0</v>
      </c>
      <c r="Q18" s="27">
        <f t="shared" si="17"/>
        <v>0</v>
      </c>
      <c r="S18" s="27">
        <f t="shared" si="18"/>
        <v>0</v>
      </c>
      <c r="T18" s="27">
        <f t="shared" si="19"/>
        <v>0</v>
      </c>
      <c r="U18" s="27">
        <f t="shared" si="20"/>
        <v>0</v>
      </c>
      <c r="V18" s="27">
        <f t="shared" si="21"/>
        <v>0</v>
      </c>
      <c r="W18" s="27">
        <f t="shared" si="22"/>
        <v>0</v>
      </c>
      <c r="X18" s="27">
        <f t="shared" si="23"/>
        <v>0</v>
      </c>
      <c r="Z18" s="27">
        <f t="shared" si="24"/>
        <v>0</v>
      </c>
      <c r="AA18" s="27">
        <f t="shared" si="25"/>
        <v>0</v>
      </c>
      <c r="AB18" s="27">
        <f t="shared" si="26"/>
        <v>0</v>
      </c>
      <c r="AC18" s="27">
        <f t="shared" si="27"/>
        <v>0</v>
      </c>
      <c r="AD18" s="27">
        <f t="shared" si="28"/>
        <v>0</v>
      </c>
      <c r="AE18" s="27">
        <f t="shared" si="29"/>
        <v>0</v>
      </c>
      <c r="AG18" s="27">
        <f t="shared" si="30"/>
        <v>0</v>
      </c>
      <c r="AH18" s="27">
        <f t="shared" si="31"/>
        <v>0</v>
      </c>
      <c r="AI18" s="27">
        <f t="shared" si="32"/>
        <v>0</v>
      </c>
      <c r="AJ18" s="27">
        <f t="shared" si="33"/>
        <v>0</v>
      </c>
      <c r="AK18" s="27">
        <f t="shared" si="34"/>
        <v>0</v>
      </c>
      <c r="AL18" s="27">
        <f t="shared" si="35"/>
        <v>0</v>
      </c>
      <c r="AN18" s="27">
        <f t="shared" si="36"/>
        <v>0</v>
      </c>
      <c r="AO18" s="27">
        <f t="shared" si="37"/>
        <v>0</v>
      </c>
      <c r="AP18" s="27">
        <f t="shared" si="38"/>
        <v>0</v>
      </c>
      <c r="AQ18" s="27">
        <f t="shared" si="39"/>
        <v>0</v>
      </c>
      <c r="AR18" s="27">
        <f t="shared" si="40"/>
        <v>0</v>
      </c>
      <c r="AS18" s="27">
        <f t="shared" si="41"/>
        <v>0</v>
      </c>
      <c r="AT18" s="31"/>
      <c r="AU18" s="31">
        <f t="shared" si="42"/>
        <v>0</v>
      </c>
      <c r="AV18" s="31">
        <f t="shared" si="43"/>
        <v>0</v>
      </c>
      <c r="AW18" s="31">
        <f t="shared" si="44"/>
        <v>0</v>
      </c>
      <c r="AX18" s="31">
        <f t="shared" si="45"/>
        <v>0</v>
      </c>
      <c r="AY18" s="31">
        <f t="shared" si="46"/>
        <v>0</v>
      </c>
      <c r="AZ18" s="31">
        <f t="shared" si="47"/>
        <v>0</v>
      </c>
      <c r="BA18" s="31"/>
      <c r="BB18" s="31">
        <f t="shared" si="48"/>
        <v>0</v>
      </c>
      <c r="BC18" s="31">
        <f t="shared" si="49"/>
        <v>0</v>
      </c>
      <c r="BD18" s="31">
        <f t="shared" si="50"/>
        <v>0</v>
      </c>
      <c r="BE18" s="31">
        <f t="shared" si="51"/>
        <v>0</v>
      </c>
      <c r="BF18" s="31">
        <f t="shared" si="52"/>
        <v>0</v>
      </c>
      <c r="BG18" s="31">
        <f t="shared" si="53"/>
        <v>0</v>
      </c>
      <c r="BH18" s="31"/>
      <c r="BI18" s="31">
        <f t="shared" si="54"/>
        <v>0</v>
      </c>
      <c r="BJ18" s="31">
        <f t="shared" si="55"/>
        <v>0</v>
      </c>
      <c r="BK18" s="31">
        <f t="shared" si="56"/>
        <v>0</v>
      </c>
      <c r="BL18" s="31">
        <f t="shared" si="57"/>
        <v>0</v>
      </c>
      <c r="BM18" s="31">
        <f t="shared" si="58"/>
        <v>0</v>
      </c>
      <c r="BN18" s="31">
        <f t="shared" si="59"/>
        <v>0</v>
      </c>
      <c r="BO18" s="31"/>
      <c r="BP18" s="31">
        <f t="shared" si="60"/>
        <v>0</v>
      </c>
      <c r="BQ18" s="31">
        <f t="shared" si="61"/>
        <v>0</v>
      </c>
      <c r="BR18" s="31">
        <f t="shared" si="62"/>
        <v>0</v>
      </c>
      <c r="BS18" s="31">
        <f t="shared" si="63"/>
        <v>0</v>
      </c>
      <c r="BT18" s="31">
        <f t="shared" si="64"/>
        <v>0</v>
      </c>
      <c r="BU18" s="31">
        <f t="shared" si="65"/>
        <v>0</v>
      </c>
      <c r="BV18" s="31"/>
      <c r="BW18" s="31">
        <f t="shared" si="66"/>
        <v>0</v>
      </c>
      <c r="BX18" s="31">
        <f t="shared" si="67"/>
        <v>0</v>
      </c>
      <c r="BY18" s="31">
        <f t="shared" si="68"/>
        <v>0</v>
      </c>
      <c r="BZ18" s="31">
        <f t="shared" si="69"/>
        <v>0</v>
      </c>
      <c r="CA18" s="31">
        <f t="shared" si="70"/>
        <v>0</v>
      </c>
      <c r="CB18" s="31">
        <f t="shared" si="71"/>
        <v>0</v>
      </c>
      <c r="CC18" s="31"/>
      <c r="CD18" s="31">
        <f t="shared" si="72"/>
        <v>0</v>
      </c>
      <c r="CE18" s="31">
        <f t="shared" si="73"/>
        <v>0</v>
      </c>
      <c r="CF18" s="31">
        <f t="shared" si="74"/>
        <v>0</v>
      </c>
      <c r="CG18" s="31">
        <f t="shared" si="75"/>
        <v>0</v>
      </c>
      <c r="CH18" s="31">
        <f t="shared" si="76"/>
        <v>0</v>
      </c>
      <c r="CI18" s="31">
        <f t="shared" si="77"/>
        <v>0</v>
      </c>
    </row>
    <row r="19" spans="1:87" x14ac:dyDescent="0.35">
      <c r="A19">
        <v>13</v>
      </c>
      <c r="B19">
        <f>modules!B19</f>
        <v>0</v>
      </c>
      <c r="C19">
        <f>modules!C19</f>
        <v>0</v>
      </c>
      <c r="E19" s="27">
        <f t="shared" si="6"/>
        <v>0</v>
      </c>
      <c r="F19" s="27">
        <f t="shared" si="7"/>
        <v>0</v>
      </c>
      <c r="G19" s="27">
        <f t="shared" si="8"/>
        <v>0</v>
      </c>
      <c r="H19" s="27">
        <f t="shared" si="9"/>
        <v>0</v>
      </c>
      <c r="I19" s="27">
        <f t="shared" si="10"/>
        <v>0</v>
      </c>
      <c r="J19" s="27">
        <f t="shared" si="11"/>
        <v>0</v>
      </c>
      <c r="L19" s="27">
        <f t="shared" si="12"/>
        <v>0</v>
      </c>
      <c r="M19" s="27">
        <f t="shared" si="13"/>
        <v>0</v>
      </c>
      <c r="N19" s="27">
        <f t="shared" si="14"/>
        <v>0</v>
      </c>
      <c r="O19" s="27">
        <f t="shared" si="15"/>
        <v>0</v>
      </c>
      <c r="P19" s="27">
        <f t="shared" si="16"/>
        <v>0</v>
      </c>
      <c r="Q19" s="27">
        <f t="shared" si="17"/>
        <v>0</v>
      </c>
      <c r="S19" s="27">
        <f t="shared" si="18"/>
        <v>0</v>
      </c>
      <c r="T19" s="27">
        <f t="shared" si="19"/>
        <v>0</v>
      </c>
      <c r="U19" s="27">
        <f t="shared" si="20"/>
        <v>0</v>
      </c>
      <c r="V19" s="27">
        <f t="shared" si="21"/>
        <v>0</v>
      </c>
      <c r="W19" s="27">
        <f t="shared" si="22"/>
        <v>0</v>
      </c>
      <c r="X19" s="27">
        <f t="shared" si="23"/>
        <v>0</v>
      </c>
      <c r="Z19" s="27">
        <f t="shared" si="24"/>
        <v>0</v>
      </c>
      <c r="AA19" s="27">
        <f t="shared" si="25"/>
        <v>0</v>
      </c>
      <c r="AB19" s="27">
        <f t="shared" si="26"/>
        <v>0</v>
      </c>
      <c r="AC19" s="27">
        <f t="shared" si="27"/>
        <v>0</v>
      </c>
      <c r="AD19" s="27">
        <f t="shared" si="28"/>
        <v>0</v>
      </c>
      <c r="AE19" s="27">
        <f t="shared" si="29"/>
        <v>0</v>
      </c>
      <c r="AG19" s="27">
        <f t="shared" si="30"/>
        <v>0</v>
      </c>
      <c r="AH19" s="27">
        <f t="shared" si="31"/>
        <v>0</v>
      </c>
      <c r="AI19" s="27">
        <f t="shared" si="32"/>
        <v>0</v>
      </c>
      <c r="AJ19" s="27">
        <f t="shared" si="33"/>
        <v>0</v>
      </c>
      <c r="AK19" s="27">
        <f t="shared" si="34"/>
        <v>0</v>
      </c>
      <c r="AL19" s="27">
        <f t="shared" si="35"/>
        <v>0</v>
      </c>
      <c r="AN19" s="27">
        <f t="shared" si="36"/>
        <v>0</v>
      </c>
      <c r="AO19" s="27">
        <f t="shared" si="37"/>
        <v>0</v>
      </c>
      <c r="AP19" s="27">
        <f t="shared" si="38"/>
        <v>0</v>
      </c>
      <c r="AQ19" s="27">
        <f t="shared" si="39"/>
        <v>0</v>
      </c>
      <c r="AR19" s="27">
        <f t="shared" si="40"/>
        <v>0</v>
      </c>
      <c r="AS19" s="27">
        <f t="shared" si="41"/>
        <v>0</v>
      </c>
      <c r="AT19" s="31"/>
      <c r="AU19" s="31">
        <f t="shared" si="42"/>
        <v>0</v>
      </c>
      <c r="AV19" s="31">
        <f t="shared" si="43"/>
        <v>0</v>
      </c>
      <c r="AW19" s="31">
        <f t="shared" si="44"/>
        <v>0</v>
      </c>
      <c r="AX19" s="31">
        <f t="shared" si="45"/>
        <v>0</v>
      </c>
      <c r="AY19" s="31">
        <f t="shared" si="46"/>
        <v>0</v>
      </c>
      <c r="AZ19" s="31">
        <f t="shared" si="47"/>
        <v>0</v>
      </c>
      <c r="BA19" s="31"/>
      <c r="BB19" s="31">
        <f t="shared" si="48"/>
        <v>0</v>
      </c>
      <c r="BC19" s="31">
        <f t="shared" si="49"/>
        <v>0</v>
      </c>
      <c r="BD19" s="31">
        <f t="shared" si="50"/>
        <v>0</v>
      </c>
      <c r="BE19" s="31">
        <f t="shared" si="51"/>
        <v>0</v>
      </c>
      <c r="BF19" s="31">
        <f t="shared" si="52"/>
        <v>0</v>
      </c>
      <c r="BG19" s="31">
        <f t="shared" si="53"/>
        <v>0</v>
      </c>
      <c r="BH19" s="31"/>
      <c r="BI19" s="31">
        <f t="shared" si="54"/>
        <v>0</v>
      </c>
      <c r="BJ19" s="31">
        <f t="shared" si="55"/>
        <v>0</v>
      </c>
      <c r="BK19" s="31">
        <f t="shared" si="56"/>
        <v>0</v>
      </c>
      <c r="BL19" s="31">
        <f t="shared" si="57"/>
        <v>0</v>
      </c>
      <c r="BM19" s="31">
        <f t="shared" si="58"/>
        <v>0</v>
      </c>
      <c r="BN19" s="31">
        <f t="shared" si="59"/>
        <v>0</v>
      </c>
      <c r="BO19" s="31"/>
      <c r="BP19" s="31">
        <f t="shared" si="60"/>
        <v>0</v>
      </c>
      <c r="BQ19" s="31">
        <f t="shared" si="61"/>
        <v>0</v>
      </c>
      <c r="BR19" s="31">
        <f t="shared" si="62"/>
        <v>0</v>
      </c>
      <c r="BS19" s="31">
        <f t="shared" si="63"/>
        <v>0</v>
      </c>
      <c r="BT19" s="31">
        <f t="shared" si="64"/>
        <v>0</v>
      </c>
      <c r="BU19" s="31">
        <f t="shared" si="65"/>
        <v>0</v>
      </c>
      <c r="BV19" s="31"/>
      <c r="BW19" s="31">
        <f t="shared" si="66"/>
        <v>0</v>
      </c>
      <c r="BX19" s="31">
        <f t="shared" si="67"/>
        <v>0</v>
      </c>
      <c r="BY19" s="31">
        <f t="shared" si="68"/>
        <v>0</v>
      </c>
      <c r="BZ19" s="31">
        <f t="shared" si="69"/>
        <v>0</v>
      </c>
      <c r="CA19" s="31">
        <f t="shared" si="70"/>
        <v>0</v>
      </c>
      <c r="CB19" s="31">
        <f t="shared" si="71"/>
        <v>0</v>
      </c>
      <c r="CC19" s="31"/>
      <c r="CD19" s="31">
        <f t="shared" si="72"/>
        <v>0</v>
      </c>
      <c r="CE19" s="31">
        <f t="shared" si="73"/>
        <v>0</v>
      </c>
      <c r="CF19" s="31">
        <f t="shared" si="74"/>
        <v>0</v>
      </c>
      <c r="CG19" s="31">
        <f t="shared" si="75"/>
        <v>0</v>
      </c>
      <c r="CH19" s="31">
        <f t="shared" si="76"/>
        <v>0</v>
      </c>
      <c r="CI19" s="31">
        <f t="shared" si="77"/>
        <v>0</v>
      </c>
    </row>
    <row r="20" spans="1:87" x14ac:dyDescent="0.35">
      <c r="A20">
        <v>14</v>
      </c>
      <c r="B20">
        <f>modules!B20</f>
        <v>0</v>
      </c>
      <c r="C20">
        <f>modules!C20</f>
        <v>0</v>
      </c>
      <c r="E20" s="27">
        <f t="shared" si="6"/>
        <v>0</v>
      </c>
      <c r="F20" s="27">
        <f t="shared" si="7"/>
        <v>0</v>
      </c>
      <c r="G20" s="27">
        <f t="shared" si="8"/>
        <v>0</v>
      </c>
      <c r="H20" s="27">
        <f t="shared" si="9"/>
        <v>0</v>
      </c>
      <c r="I20" s="27">
        <f t="shared" si="10"/>
        <v>0</v>
      </c>
      <c r="J20" s="27">
        <f t="shared" si="11"/>
        <v>0</v>
      </c>
      <c r="L20" s="27">
        <f t="shared" si="12"/>
        <v>0</v>
      </c>
      <c r="M20" s="27">
        <f t="shared" si="13"/>
        <v>0</v>
      </c>
      <c r="N20" s="27">
        <f t="shared" si="14"/>
        <v>0</v>
      </c>
      <c r="O20" s="27">
        <f t="shared" si="15"/>
        <v>0</v>
      </c>
      <c r="P20" s="27">
        <f t="shared" si="16"/>
        <v>0</v>
      </c>
      <c r="Q20" s="27">
        <f t="shared" si="17"/>
        <v>0</v>
      </c>
      <c r="S20" s="27">
        <f t="shared" si="18"/>
        <v>0</v>
      </c>
      <c r="T20" s="27">
        <f t="shared" si="19"/>
        <v>0</v>
      </c>
      <c r="U20" s="27">
        <f t="shared" si="20"/>
        <v>0</v>
      </c>
      <c r="V20" s="27">
        <f t="shared" si="21"/>
        <v>0</v>
      </c>
      <c r="W20" s="27">
        <f t="shared" si="22"/>
        <v>0</v>
      </c>
      <c r="X20" s="27">
        <f t="shared" si="23"/>
        <v>0</v>
      </c>
      <c r="Z20" s="27">
        <f t="shared" si="24"/>
        <v>0</v>
      </c>
      <c r="AA20" s="27">
        <f t="shared" si="25"/>
        <v>0</v>
      </c>
      <c r="AB20" s="27">
        <f t="shared" si="26"/>
        <v>0</v>
      </c>
      <c r="AC20" s="27">
        <f t="shared" si="27"/>
        <v>0</v>
      </c>
      <c r="AD20" s="27">
        <f t="shared" si="28"/>
        <v>0</v>
      </c>
      <c r="AE20" s="27">
        <f t="shared" si="29"/>
        <v>0</v>
      </c>
      <c r="AG20" s="27">
        <f t="shared" si="30"/>
        <v>0</v>
      </c>
      <c r="AH20" s="27">
        <f t="shared" si="31"/>
        <v>0</v>
      </c>
      <c r="AI20" s="27">
        <f t="shared" si="32"/>
        <v>0</v>
      </c>
      <c r="AJ20" s="27">
        <f t="shared" si="33"/>
        <v>0</v>
      </c>
      <c r="AK20" s="27">
        <f t="shared" si="34"/>
        <v>0</v>
      </c>
      <c r="AL20" s="27">
        <f t="shared" si="35"/>
        <v>0</v>
      </c>
      <c r="AN20" s="27">
        <f t="shared" si="36"/>
        <v>0</v>
      </c>
      <c r="AO20" s="27">
        <f t="shared" si="37"/>
        <v>0</v>
      </c>
      <c r="AP20" s="27">
        <f t="shared" si="38"/>
        <v>0</v>
      </c>
      <c r="AQ20" s="27">
        <f t="shared" si="39"/>
        <v>0</v>
      </c>
      <c r="AR20" s="27">
        <f t="shared" si="40"/>
        <v>0</v>
      </c>
      <c r="AS20" s="27">
        <f t="shared" si="41"/>
        <v>0</v>
      </c>
      <c r="AT20" s="31"/>
      <c r="AU20" s="31">
        <f t="shared" si="42"/>
        <v>0</v>
      </c>
      <c r="AV20" s="31">
        <f t="shared" si="43"/>
        <v>0</v>
      </c>
      <c r="AW20" s="31">
        <f t="shared" si="44"/>
        <v>0</v>
      </c>
      <c r="AX20" s="31">
        <f t="shared" si="45"/>
        <v>0</v>
      </c>
      <c r="AY20" s="31">
        <f t="shared" si="46"/>
        <v>0</v>
      </c>
      <c r="AZ20" s="31">
        <f t="shared" si="47"/>
        <v>0</v>
      </c>
      <c r="BA20" s="31"/>
      <c r="BB20" s="31">
        <f t="shared" si="48"/>
        <v>0</v>
      </c>
      <c r="BC20" s="31">
        <f t="shared" si="49"/>
        <v>0</v>
      </c>
      <c r="BD20" s="31">
        <f t="shared" si="50"/>
        <v>0</v>
      </c>
      <c r="BE20" s="31">
        <f t="shared" si="51"/>
        <v>0</v>
      </c>
      <c r="BF20" s="31">
        <f t="shared" si="52"/>
        <v>0</v>
      </c>
      <c r="BG20" s="31">
        <f t="shared" si="53"/>
        <v>0</v>
      </c>
      <c r="BH20" s="31"/>
      <c r="BI20" s="31">
        <f t="shared" si="54"/>
        <v>0</v>
      </c>
      <c r="BJ20" s="31">
        <f t="shared" si="55"/>
        <v>0</v>
      </c>
      <c r="BK20" s="31">
        <f t="shared" si="56"/>
        <v>0</v>
      </c>
      <c r="BL20" s="31">
        <f t="shared" si="57"/>
        <v>0</v>
      </c>
      <c r="BM20" s="31">
        <f t="shared" si="58"/>
        <v>0</v>
      </c>
      <c r="BN20" s="31">
        <f t="shared" si="59"/>
        <v>0</v>
      </c>
      <c r="BO20" s="31"/>
      <c r="BP20" s="31">
        <f t="shared" si="60"/>
        <v>0</v>
      </c>
      <c r="BQ20" s="31">
        <f t="shared" si="61"/>
        <v>0</v>
      </c>
      <c r="BR20" s="31">
        <f t="shared" si="62"/>
        <v>0</v>
      </c>
      <c r="BS20" s="31">
        <f t="shared" si="63"/>
        <v>0</v>
      </c>
      <c r="BT20" s="31">
        <f t="shared" si="64"/>
        <v>0</v>
      </c>
      <c r="BU20" s="31">
        <f t="shared" si="65"/>
        <v>0</v>
      </c>
      <c r="BV20" s="31"/>
      <c r="BW20" s="31">
        <f t="shared" si="66"/>
        <v>0</v>
      </c>
      <c r="BX20" s="31">
        <f t="shared" si="67"/>
        <v>0</v>
      </c>
      <c r="BY20" s="31">
        <f t="shared" si="68"/>
        <v>0</v>
      </c>
      <c r="BZ20" s="31">
        <f t="shared" si="69"/>
        <v>0</v>
      </c>
      <c r="CA20" s="31">
        <f t="shared" si="70"/>
        <v>0</v>
      </c>
      <c r="CB20" s="31">
        <f t="shared" si="71"/>
        <v>0</v>
      </c>
      <c r="CC20" s="31"/>
      <c r="CD20" s="31">
        <f t="shared" si="72"/>
        <v>0</v>
      </c>
      <c r="CE20" s="31">
        <f t="shared" si="73"/>
        <v>0</v>
      </c>
      <c r="CF20" s="31">
        <f t="shared" si="74"/>
        <v>0</v>
      </c>
      <c r="CG20" s="31">
        <f t="shared" si="75"/>
        <v>0</v>
      </c>
      <c r="CH20" s="31">
        <f t="shared" si="76"/>
        <v>0</v>
      </c>
      <c r="CI20" s="31">
        <f t="shared" si="77"/>
        <v>0</v>
      </c>
    </row>
    <row r="21" spans="1:87" x14ac:dyDescent="0.35">
      <c r="A21">
        <v>15</v>
      </c>
      <c r="B21">
        <f>modules!B21</f>
        <v>0</v>
      </c>
      <c r="C21">
        <f>modules!C21</f>
        <v>0</v>
      </c>
      <c r="E21" s="27">
        <f t="shared" si="6"/>
        <v>0</v>
      </c>
      <c r="F21" s="27">
        <f t="shared" si="7"/>
        <v>0</v>
      </c>
      <c r="G21" s="27">
        <f t="shared" si="8"/>
        <v>0</v>
      </c>
      <c r="H21" s="27">
        <f t="shared" si="9"/>
        <v>0</v>
      </c>
      <c r="I21" s="27">
        <f t="shared" si="10"/>
        <v>0</v>
      </c>
      <c r="J21" s="27">
        <f t="shared" si="11"/>
        <v>0</v>
      </c>
      <c r="L21" s="27">
        <f t="shared" si="12"/>
        <v>0</v>
      </c>
      <c r="M21" s="27">
        <f t="shared" si="13"/>
        <v>0</v>
      </c>
      <c r="N21" s="27">
        <f t="shared" si="14"/>
        <v>0</v>
      </c>
      <c r="O21" s="27">
        <f t="shared" si="15"/>
        <v>0</v>
      </c>
      <c r="P21" s="27">
        <f t="shared" si="16"/>
        <v>0</v>
      </c>
      <c r="Q21" s="27">
        <f t="shared" si="17"/>
        <v>0</v>
      </c>
      <c r="S21" s="27">
        <f t="shared" si="18"/>
        <v>0</v>
      </c>
      <c r="T21" s="27">
        <f t="shared" si="19"/>
        <v>0</v>
      </c>
      <c r="U21" s="27">
        <f t="shared" si="20"/>
        <v>0</v>
      </c>
      <c r="V21" s="27">
        <f t="shared" si="21"/>
        <v>0</v>
      </c>
      <c r="W21" s="27">
        <f t="shared" si="22"/>
        <v>0</v>
      </c>
      <c r="X21" s="27">
        <f t="shared" si="23"/>
        <v>0</v>
      </c>
      <c r="Z21" s="27">
        <f t="shared" si="24"/>
        <v>0</v>
      </c>
      <c r="AA21" s="27">
        <f t="shared" si="25"/>
        <v>0</v>
      </c>
      <c r="AB21" s="27">
        <f t="shared" si="26"/>
        <v>0</v>
      </c>
      <c r="AC21" s="27">
        <f t="shared" si="27"/>
        <v>0</v>
      </c>
      <c r="AD21" s="27">
        <f t="shared" si="28"/>
        <v>0</v>
      </c>
      <c r="AE21" s="27">
        <f t="shared" si="29"/>
        <v>0</v>
      </c>
      <c r="AG21" s="27">
        <f t="shared" si="30"/>
        <v>0</v>
      </c>
      <c r="AH21" s="27">
        <f t="shared" si="31"/>
        <v>0</v>
      </c>
      <c r="AI21" s="27">
        <f t="shared" si="32"/>
        <v>0</v>
      </c>
      <c r="AJ21" s="27">
        <f t="shared" si="33"/>
        <v>0</v>
      </c>
      <c r="AK21" s="27">
        <f t="shared" si="34"/>
        <v>0</v>
      </c>
      <c r="AL21" s="27">
        <f t="shared" si="35"/>
        <v>0</v>
      </c>
      <c r="AN21" s="27">
        <f t="shared" si="36"/>
        <v>0</v>
      </c>
      <c r="AO21" s="27">
        <f t="shared" si="37"/>
        <v>0</v>
      </c>
      <c r="AP21" s="27">
        <f t="shared" si="38"/>
        <v>0</v>
      </c>
      <c r="AQ21" s="27">
        <f t="shared" si="39"/>
        <v>0</v>
      </c>
      <c r="AR21" s="27">
        <f t="shared" si="40"/>
        <v>0</v>
      </c>
      <c r="AS21" s="27">
        <f t="shared" si="41"/>
        <v>0</v>
      </c>
      <c r="AT21" s="31"/>
      <c r="AU21" s="31">
        <f t="shared" si="42"/>
        <v>0</v>
      </c>
      <c r="AV21" s="31">
        <f t="shared" si="43"/>
        <v>0</v>
      </c>
      <c r="AW21" s="31">
        <f t="shared" si="44"/>
        <v>0</v>
      </c>
      <c r="AX21" s="31">
        <f t="shared" si="45"/>
        <v>0</v>
      </c>
      <c r="AY21" s="31">
        <f t="shared" si="46"/>
        <v>0</v>
      </c>
      <c r="AZ21" s="31">
        <f t="shared" si="47"/>
        <v>0</v>
      </c>
      <c r="BA21" s="31"/>
      <c r="BB21" s="31">
        <f t="shared" si="48"/>
        <v>0</v>
      </c>
      <c r="BC21" s="31">
        <f t="shared" si="49"/>
        <v>0</v>
      </c>
      <c r="BD21" s="31">
        <f t="shared" si="50"/>
        <v>0</v>
      </c>
      <c r="BE21" s="31">
        <f t="shared" si="51"/>
        <v>0</v>
      </c>
      <c r="BF21" s="31">
        <f t="shared" si="52"/>
        <v>0</v>
      </c>
      <c r="BG21" s="31">
        <f t="shared" si="53"/>
        <v>0</v>
      </c>
      <c r="BH21" s="31"/>
      <c r="BI21" s="31">
        <f t="shared" si="54"/>
        <v>0</v>
      </c>
      <c r="BJ21" s="31">
        <f t="shared" si="55"/>
        <v>0</v>
      </c>
      <c r="BK21" s="31">
        <f t="shared" si="56"/>
        <v>0</v>
      </c>
      <c r="BL21" s="31">
        <f t="shared" si="57"/>
        <v>0</v>
      </c>
      <c r="BM21" s="31">
        <f t="shared" si="58"/>
        <v>0</v>
      </c>
      <c r="BN21" s="31">
        <f t="shared" si="59"/>
        <v>0</v>
      </c>
      <c r="BO21" s="31"/>
      <c r="BP21" s="31">
        <f t="shared" si="60"/>
        <v>0</v>
      </c>
      <c r="BQ21" s="31">
        <f t="shared" si="61"/>
        <v>0</v>
      </c>
      <c r="BR21" s="31">
        <f t="shared" si="62"/>
        <v>0</v>
      </c>
      <c r="BS21" s="31">
        <f t="shared" si="63"/>
        <v>0</v>
      </c>
      <c r="BT21" s="31">
        <f t="shared" si="64"/>
        <v>0</v>
      </c>
      <c r="BU21" s="31">
        <f t="shared" si="65"/>
        <v>0</v>
      </c>
      <c r="BV21" s="31"/>
      <c r="BW21" s="31">
        <f t="shared" si="66"/>
        <v>0</v>
      </c>
      <c r="BX21" s="31">
        <f t="shared" si="67"/>
        <v>0</v>
      </c>
      <c r="BY21" s="31">
        <f t="shared" si="68"/>
        <v>0</v>
      </c>
      <c r="BZ21" s="31">
        <f t="shared" si="69"/>
        <v>0</v>
      </c>
      <c r="CA21" s="31">
        <f t="shared" si="70"/>
        <v>0</v>
      </c>
      <c r="CB21" s="31">
        <f t="shared" si="71"/>
        <v>0</v>
      </c>
      <c r="CC21" s="31"/>
      <c r="CD21" s="31">
        <f t="shared" si="72"/>
        <v>0</v>
      </c>
      <c r="CE21" s="31">
        <f t="shared" si="73"/>
        <v>0</v>
      </c>
      <c r="CF21" s="31">
        <f t="shared" si="74"/>
        <v>0</v>
      </c>
      <c r="CG21" s="31">
        <f t="shared" si="75"/>
        <v>0</v>
      </c>
      <c r="CH21" s="31">
        <f t="shared" si="76"/>
        <v>0</v>
      </c>
      <c r="CI21" s="31">
        <f t="shared" si="77"/>
        <v>0</v>
      </c>
    </row>
    <row r="22" spans="1:87" x14ac:dyDescent="0.35">
      <c r="A22">
        <v>16</v>
      </c>
      <c r="B22">
        <f>modules!B22</f>
        <v>0</v>
      </c>
      <c r="C22">
        <f>modules!C22</f>
        <v>0</v>
      </c>
      <c r="E22" s="27">
        <f t="shared" si="6"/>
        <v>0</v>
      </c>
      <c r="F22" s="27">
        <f t="shared" si="7"/>
        <v>0</v>
      </c>
      <c r="G22" s="27">
        <f t="shared" si="8"/>
        <v>0</v>
      </c>
      <c r="H22" s="27">
        <f t="shared" si="9"/>
        <v>0</v>
      </c>
      <c r="I22" s="27">
        <f t="shared" si="10"/>
        <v>0</v>
      </c>
      <c r="J22" s="27">
        <f t="shared" si="11"/>
        <v>0</v>
      </c>
      <c r="L22" s="27">
        <f t="shared" si="12"/>
        <v>0</v>
      </c>
      <c r="M22" s="27">
        <f t="shared" si="13"/>
        <v>0</v>
      </c>
      <c r="N22" s="27">
        <f t="shared" si="14"/>
        <v>0</v>
      </c>
      <c r="O22" s="27">
        <f t="shared" si="15"/>
        <v>0</v>
      </c>
      <c r="P22" s="27">
        <f t="shared" si="16"/>
        <v>0</v>
      </c>
      <c r="Q22" s="27">
        <f t="shared" si="17"/>
        <v>0</v>
      </c>
      <c r="S22" s="27">
        <f t="shared" si="18"/>
        <v>0</v>
      </c>
      <c r="T22" s="27">
        <f t="shared" si="19"/>
        <v>0</v>
      </c>
      <c r="U22" s="27">
        <f t="shared" si="20"/>
        <v>0</v>
      </c>
      <c r="V22" s="27">
        <f t="shared" si="21"/>
        <v>0</v>
      </c>
      <c r="W22" s="27">
        <f t="shared" si="22"/>
        <v>0</v>
      </c>
      <c r="X22" s="27">
        <f t="shared" si="23"/>
        <v>0</v>
      </c>
      <c r="Z22" s="27">
        <f t="shared" si="24"/>
        <v>0</v>
      </c>
      <c r="AA22" s="27">
        <f t="shared" si="25"/>
        <v>0</v>
      </c>
      <c r="AB22" s="27">
        <f t="shared" si="26"/>
        <v>0</v>
      </c>
      <c r="AC22" s="27">
        <f t="shared" si="27"/>
        <v>0</v>
      </c>
      <c r="AD22" s="27">
        <f t="shared" si="28"/>
        <v>0</v>
      </c>
      <c r="AE22" s="27">
        <f t="shared" si="29"/>
        <v>0</v>
      </c>
      <c r="AG22" s="27">
        <f t="shared" si="30"/>
        <v>0</v>
      </c>
      <c r="AH22" s="27">
        <f t="shared" si="31"/>
        <v>0</v>
      </c>
      <c r="AI22" s="27">
        <f t="shared" si="32"/>
        <v>0</v>
      </c>
      <c r="AJ22" s="27">
        <f t="shared" si="33"/>
        <v>0</v>
      </c>
      <c r="AK22" s="27">
        <f t="shared" si="34"/>
        <v>0</v>
      </c>
      <c r="AL22" s="27">
        <f t="shared" si="35"/>
        <v>0</v>
      </c>
      <c r="AN22" s="27">
        <f t="shared" si="36"/>
        <v>0</v>
      </c>
      <c r="AO22" s="27">
        <f t="shared" si="37"/>
        <v>0</v>
      </c>
      <c r="AP22" s="27">
        <f t="shared" si="38"/>
        <v>0</v>
      </c>
      <c r="AQ22" s="27">
        <f t="shared" si="39"/>
        <v>0</v>
      </c>
      <c r="AR22" s="27">
        <f t="shared" si="40"/>
        <v>0</v>
      </c>
      <c r="AS22" s="27">
        <f t="shared" si="41"/>
        <v>0</v>
      </c>
      <c r="AT22" s="31"/>
      <c r="AU22" s="31">
        <f t="shared" si="42"/>
        <v>0</v>
      </c>
      <c r="AV22" s="31">
        <f t="shared" si="43"/>
        <v>0</v>
      </c>
      <c r="AW22" s="31">
        <f t="shared" si="44"/>
        <v>0</v>
      </c>
      <c r="AX22" s="31">
        <f t="shared" si="45"/>
        <v>0</v>
      </c>
      <c r="AY22" s="31">
        <f t="shared" si="46"/>
        <v>0</v>
      </c>
      <c r="AZ22" s="31">
        <f t="shared" si="47"/>
        <v>0</v>
      </c>
      <c r="BA22" s="31"/>
      <c r="BB22" s="31">
        <f t="shared" si="48"/>
        <v>0</v>
      </c>
      <c r="BC22" s="31">
        <f t="shared" si="49"/>
        <v>0</v>
      </c>
      <c r="BD22" s="31">
        <f t="shared" si="50"/>
        <v>0</v>
      </c>
      <c r="BE22" s="31">
        <f t="shared" si="51"/>
        <v>0</v>
      </c>
      <c r="BF22" s="31">
        <f t="shared" si="52"/>
        <v>0</v>
      </c>
      <c r="BG22" s="31">
        <f t="shared" si="53"/>
        <v>0</v>
      </c>
      <c r="BH22" s="31"/>
      <c r="BI22" s="31">
        <f t="shared" si="54"/>
        <v>0</v>
      </c>
      <c r="BJ22" s="31">
        <f t="shared" si="55"/>
        <v>0</v>
      </c>
      <c r="BK22" s="31">
        <f t="shared" si="56"/>
        <v>0</v>
      </c>
      <c r="BL22" s="31">
        <f t="shared" si="57"/>
        <v>0</v>
      </c>
      <c r="BM22" s="31">
        <f t="shared" si="58"/>
        <v>0</v>
      </c>
      <c r="BN22" s="31">
        <f t="shared" si="59"/>
        <v>0</v>
      </c>
      <c r="BO22" s="31"/>
      <c r="BP22" s="31">
        <f t="shared" si="60"/>
        <v>0</v>
      </c>
      <c r="BQ22" s="31">
        <f t="shared" si="61"/>
        <v>0</v>
      </c>
      <c r="BR22" s="31">
        <f t="shared" si="62"/>
        <v>0</v>
      </c>
      <c r="BS22" s="31">
        <f t="shared" si="63"/>
        <v>0</v>
      </c>
      <c r="BT22" s="31">
        <f t="shared" si="64"/>
        <v>0</v>
      </c>
      <c r="BU22" s="31">
        <f t="shared" si="65"/>
        <v>0</v>
      </c>
      <c r="BV22" s="31"/>
      <c r="BW22" s="31">
        <f t="shared" si="66"/>
        <v>0</v>
      </c>
      <c r="BX22" s="31">
        <f t="shared" si="67"/>
        <v>0</v>
      </c>
      <c r="BY22" s="31">
        <f t="shared" si="68"/>
        <v>0</v>
      </c>
      <c r="BZ22" s="31">
        <f t="shared" si="69"/>
        <v>0</v>
      </c>
      <c r="CA22" s="31">
        <f t="shared" si="70"/>
        <v>0</v>
      </c>
      <c r="CB22" s="31">
        <f t="shared" si="71"/>
        <v>0</v>
      </c>
      <c r="CC22" s="31"/>
      <c r="CD22" s="31">
        <f t="shared" si="72"/>
        <v>0</v>
      </c>
      <c r="CE22" s="31">
        <f t="shared" si="73"/>
        <v>0</v>
      </c>
      <c r="CF22" s="31">
        <f t="shared" si="74"/>
        <v>0</v>
      </c>
      <c r="CG22" s="31">
        <f t="shared" si="75"/>
        <v>0</v>
      </c>
      <c r="CH22" s="31">
        <f t="shared" si="76"/>
        <v>0</v>
      </c>
      <c r="CI22" s="31">
        <f t="shared" si="77"/>
        <v>0</v>
      </c>
    </row>
    <row r="23" spans="1:87" x14ac:dyDescent="0.35">
      <c r="A23">
        <v>17</v>
      </c>
      <c r="B23">
        <f>modules!B23</f>
        <v>0</v>
      </c>
      <c r="C23">
        <f>modules!C23</f>
        <v>0</v>
      </c>
      <c r="E23" s="27">
        <f t="shared" si="6"/>
        <v>0</v>
      </c>
      <c r="F23" s="27">
        <f t="shared" si="7"/>
        <v>0</v>
      </c>
      <c r="G23" s="27">
        <f t="shared" si="8"/>
        <v>0</v>
      </c>
      <c r="H23" s="27">
        <f t="shared" si="9"/>
        <v>0</v>
      </c>
      <c r="I23" s="27">
        <f t="shared" si="10"/>
        <v>0</v>
      </c>
      <c r="J23" s="27">
        <f t="shared" si="11"/>
        <v>0</v>
      </c>
      <c r="L23" s="27">
        <f t="shared" si="12"/>
        <v>0</v>
      </c>
      <c r="M23" s="27">
        <f t="shared" si="13"/>
        <v>0</v>
      </c>
      <c r="N23" s="27">
        <f t="shared" si="14"/>
        <v>0</v>
      </c>
      <c r="O23" s="27">
        <f t="shared" si="15"/>
        <v>0</v>
      </c>
      <c r="P23" s="27">
        <f t="shared" si="16"/>
        <v>0</v>
      </c>
      <c r="Q23" s="27">
        <f t="shared" si="17"/>
        <v>0</v>
      </c>
      <c r="S23" s="27">
        <f t="shared" si="18"/>
        <v>0</v>
      </c>
      <c r="T23" s="27">
        <f t="shared" si="19"/>
        <v>0</v>
      </c>
      <c r="U23" s="27">
        <f t="shared" si="20"/>
        <v>0</v>
      </c>
      <c r="V23" s="27">
        <f t="shared" si="21"/>
        <v>0</v>
      </c>
      <c r="W23" s="27">
        <f t="shared" si="22"/>
        <v>0</v>
      </c>
      <c r="X23" s="27">
        <f t="shared" si="23"/>
        <v>0</v>
      </c>
      <c r="Z23" s="27">
        <f t="shared" si="24"/>
        <v>0</v>
      </c>
      <c r="AA23" s="27">
        <f t="shared" si="25"/>
        <v>0</v>
      </c>
      <c r="AB23" s="27">
        <f t="shared" si="26"/>
        <v>0</v>
      </c>
      <c r="AC23" s="27">
        <f t="shared" si="27"/>
        <v>0</v>
      </c>
      <c r="AD23" s="27">
        <f t="shared" si="28"/>
        <v>0</v>
      </c>
      <c r="AE23" s="27">
        <f t="shared" si="29"/>
        <v>0</v>
      </c>
      <c r="AG23" s="27">
        <f t="shared" si="30"/>
        <v>0</v>
      </c>
      <c r="AH23" s="27">
        <f t="shared" si="31"/>
        <v>0</v>
      </c>
      <c r="AI23" s="27">
        <f t="shared" si="32"/>
        <v>0</v>
      </c>
      <c r="AJ23" s="27">
        <f t="shared" si="33"/>
        <v>0</v>
      </c>
      <c r="AK23" s="27">
        <f t="shared" si="34"/>
        <v>0</v>
      </c>
      <c r="AL23" s="27">
        <f t="shared" si="35"/>
        <v>0</v>
      </c>
      <c r="AN23" s="27">
        <f t="shared" si="36"/>
        <v>0</v>
      </c>
      <c r="AO23" s="27">
        <f t="shared" si="37"/>
        <v>0</v>
      </c>
      <c r="AP23" s="27">
        <f t="shared" si="38"/>
        <v>0</v>
      </c>
      <c r="AQ23" s="27">
        <f t="shared" si="39"/>
        <v>0</v>
      </c>
      <c r="AR23" s="27">
        <f t="shared" si="40"/>
        <v>0</v>
      </c>
      <c r="AS23" s="27">
        <f t="shared" si="41"/>
        <v>0</v>
      </c>
      <c r="AT23" s="31"/>
      <c r="AU23" s="31">
        <f t="shared" si="42"/>
        <v>0</v>
      </c>
      <c r="AV23" s="31">
        <f t="shared" si="43"/>
        <v>0</v>
      </c>
      <c r="AW23" s="31">
        <f t="shared" si="44"/>
        <v>0</v>
      </c>
      <c r="AX23" s="31">
        <f t="shared" si="45"/>
        <v>0</v>
      </c>
      <c r="AY23" s="31">
        <f t="shared" si="46"/>
        <v>0</v>
      </c>
      <c r="AZ23" s="31">
        <f t="shared" si="47"/>
        <v>0</v>
      </c>
      <c r="BA23" s="31"/>
      <c r="BB23" s="31">
        <f t="shared" si="48"/>
        <v>0</v>
      </c>
      <c r="BC23" s="31">
        <f t="shared" si="49"/>
        <v>0</v>
      </c>
      <c r="BD23" s="31">
        <f t="shared" si="50"/>
        <v>0</v>
      </c>
      <c r="BE23" s="31">
        <f t="shared" si="51"/>
        <v>0</v>
      </c>
      <c r="BF23" s="31">
        <f t="shared" si="52"/>
        <v>0</v>
      </c>
      <c r="BG23" s="31">
        <f t="shared" si="53"/>
        <v>0</v>
      </c>
      <c r="BH23" s="31"/>
      <c r="BI23" s="31">
        <f t="shared" si="54"/>
        <v>0</v>
      </c>
      <c r="BJ23" s="31">
        <f t="shared" si="55"/>
        <v>0</v>
      </c>
      <c r="BK23" s="31">
        <f t="shared" si="56"/>
        <v>0</v>
      </c>
      <c r="BL23" s="31">
        <f t="shared" si="57"/>
        <v>0</v>
      </c>
      <c r="BM23" s="31">
        <f t="shared" si="58"/>
        <v>0</v>
      </c>
      <c r="BN23" s="31">
        <f t="shared" si="59"/>
        <v>0</v>
      </c>
      <c r="BO23" s="31"/>
      <c r="BP23" s="31">
        <f t="shared" si="60"/>
        <v>0</v>
      </c>
      <c r="BQ23" s="31">
        <f t="shared" si="61"/>
        <v>0</v>
      </c>
      <c r="BR23" s="31">
        <f t="shared" si="62"/>
        <v>0</v>
      </c>
      <c r="BS23" s="31">
        <f t="shared" si="63"/>
        <v>0</v>
      </c>
      <c r="BT23" s="31">
        <f t="shared" si="64"/>
        <v>0</v>
      </c>
      <c r="BU23" s="31">
        <f t="shared" si="65"/>
        <v>0</v>
      </c>
      <c r="BV23" s="31"/>
      <c r="BW23" s="31">
        <f t="shared" si="66"/>
        <v>0</v>
      </c>
      <c r="BX23" s="31">
        <f t="shared" si="67"/>
        <v>0</v>
      </c>
      <c r="BY23" s="31">
        <f t="shared" si="68"/>
        <v>0</v>
      </c>
      <c r="BZ23" s="31">
        <f t="shared" si="69"/>
        <v>0</v>
      </c>
      <c r="CA23" s="31">
        <f t="shared" si="70"/>
        <v>0</v>
      </c>
      <c r="CB23" s="31">
        <f t="shared" si="71"/>
        <v>0</v>
      </c>
      <c r="CC23" s="31"/>
      <c r="CD23" s="31">
        <f t="shared" si="72"/>
        <v>0</v>
      </c>
      <c r="CE23" s="31">
        <f t="shared" si="73"/>
        <v>0</v>
      </c>
      <c r="CF23" s="31">
        <f t="shared" si="74"/>
        <v>0</v>
      </c>
      <c r="CG23" s="31">
        <f t="shared" si="75"/>
        <v>0</v>
      </c>
      <c r="CH23" s="31">
        <f t="shared" si="76"/>
        <v>0</v>
      </c>
      <c r="CI23" s="31">
        <f t="shared" si="77"/>
        <v>0</v>
      </c>
    </row>
    <row r="24" spans="1:87" x14ac:dyDescent="0.35">
      <c r="A24">
        <v>18</v>
      </c>
      <c r="B24">
        <f>modules!B24</f>
        <v>0</v>
      </c>
      <c r="C24">
        <f>modules!C24</f>
        <v>0</v>
      </c>
      <c r="E24" s="27">
        <f t="shared" si="6"/>
        <v>0</v>
      </c>
      <c r="F24" s="27">
        <f t="shared" si="7"/>
        <v>0</v>
      </c>
      <c r="G24" s="27">
        <f t="shared" si="8"/>
        <v>0</v>
      </c>
      <c r="H24" s="27">
        <f t="shared" si="9"/>
        <v>0</v>
      </c>
      <c r="I24" s="27">
        <f t="shared" si="10"/>
        <v>0</v>
      </c>
      <c r="J24" s="27">
        <f t="shared" si="11"/>
        <v>0</v>
      </c>
      <c r="L24" s="27">
        <f t="shared" si="12"/>
        <v>0</v>
      </c>
      <c r="M24" s="27">
        <f t="shared" si="13"/>
        <v>0</v>
      </c>
      <c r="N24" s="27">
        <f t="shared" si="14"/>
        <v>0</v>
      </c>
      <c r="O24" s="27">
        <f t="shared" si="15"/>
        <v>0</v>
      </c>
      <c r="P24" s="27">
        <f t="shared" si="16"/>
        <v>0</v>
      </c>
      <c r="Q24" s="27">
        <f t="shared" si="17"/>
        <v>0</v>
      </c>
      <c r="S24" s="27">
        <f t="shared" si="18"/>
        <v>0</v>
      </c>
      <c r="T24" s="27">
        <f t="shared" si="19"/>
        <v>0</v>
      </c>
      <c r="U24" s="27">
        <f t="shared" si="20"/>
        <v>0</v>
      </c>
      <c r="V24" s="27">
        <f t="shared" si="21"/>
        <v>0</v>
      </c>
      <c r="W24" s="27">
        <f t="shared" si="22"/>
        <v>0</v>
      </c>
      <c r="X24" s="27">
        <f t="shared" si="23"/>
        <v>0</v>
      </c>
      <c r="Z24" s="27">
        <f t="shared" si="24"/>
        <v>0</v>
      </c>
      <c r="AA24" s="27">
        <f t="shared" si="25"/>
        <v>0</v>
      </c>
      <c r="AB24" s="27">
        <f t="shared" si="26"/>
        <v>0</v>
      </c>
      <c r="AC24" s="27">
        <f t="shared" si="27"/>
        <v>0</v>
      </c>
      <c r="AD24" s="27">
        <f t="shared" si="28"/>
        <v>0</v>
      </c>
      <c r="AE24" s="27">
        <f t="shared" si="29"/>
        <v>0</v>
      </c>
      <c r="AG24" s="27">
        <f t="shared" si="30"/>
        <v>0</v>
      </c>
      <c r="AH24" s="27">
        <f t="shared" si="31"/>
        <v>0</v>
      </c>
      <c r="AI24" s="27">
        <f t="shared" si="32"/>
        <v>0</v>
      </c>
      <c r="AJ24" s="27">
        <f t="shared" si="33"/>
        <v>0</v>
      </c>
      <c r="AK24" s="27">
        <f t="shared" si="34"/>
        <v>0</v>
      </c>
      <c r="AL24" s="27">
        <f t="shared" si="35"/>
        <v>0</v>
      </c>
      <c r="AN24" s="27">
        <f t="shared" si="36"/>
        <v>0</v>
      </c>
      <c r="AO24" s="27">
        <f t="shared" si="37"/>
        <v>0</v>
      </c>
      <c r="AP24" s="27">
        <f t="shared" si="38"/>
        <v>0</v>
      </c>
      <c r="AQ24" s="27">
        <f t="shared" si="39"/>
        <v>0</v>
      </c>
      <c r="AR24" s="27">
        <f t="shared" si="40"/>
        <v>0</v>
      </c>
      <c r="AS24" s="27">
        <f t="shared" si="41"/>
        <v>0</v>
      </c>
      <c r="AT24" s="31"/>
      <c r="AU24" s="31">
        <f t="shared" si="42"/>
        <v>0</v>
      </c>
      <c r="AV24" s="31">
        <f t="shared" si="43"/>
        <v>0</v>
      </c>
      <c r="AW24" s="31">
        <f t="shared" si="44"/>
        <v>0</v>
      </c>
      <c r="AX24" s="31">
        <f t="shared" si="45"/>
        <v>0</v>
      </c>
      <c r="AY24" s="31">
        <f t="shared" si="46"/>
        <v>0</v>
      </c>
      <c r="AZ24" s="31">
        <f t="shared" si="47"/>
        <v>0</v>
      </c>
      <c r="BA24" s="31"/>
      <c r="BB24" s="31">
        <f t="shared" si="48"/>
        <v>0</v>
      </c>
      <c r="BC24" s="31">
        <f t="shared" si="49"/>
        <v>0</v>
      </c>
      <c r="BD24" s="31">
        <f t="shared" si="50"/>
        <v>0</v>
      </c>
      <c r="BE24" s="31">
        <f t="shared" si="51"/>
        <v>0</v>
      </c>
      <c r="BF24" s="31">
        <f t="shared" si="52"/>
        <v>0</v>
      </c>
      <c r="BG24" s="31">
        <f t="shared" si="53"/>
        <v>0</v>
      </c>
      <c r="BH24" s="31"/>
      <c r="BI24" s="31">
        <f t="shared" si="54"/>
        <v>0</v>
      </c>
      <c r="BJ24" s="31">
        <f t="shared" si="55"/>
        <v>0</v>
      </c>
      <c r="BK24" s="31">
        <f t="shared" si="56"/>
        <v>0</v>
      </c>
      <c r="BL24" s="31">
        <f t="shared" si="57"/>
        <v>0</v>
      </c>
      <c r="BM24" s="31">
        <f t="shared" si="58"/>
        <v>0</v>
      </c>
      <c r="BN24" s="31">
        <f t="shared" si="59"/>
        <v>0</v>
      </c>
      <c r="BO24" s="31"/>
      <c r="BP24" s="31">
        <f t="shared" si="60"/>
        <v>0</v>
      </c>
      <c r="BQ24" s="31">
        <f t="shared" si="61"/>
        <v>0</v>
      </c>
      <c r="BR24" s="31">
        <f t="shared" si="62"/>
        <v>0</v>
      </c>
      <c r="BS24" s="31">
        <f t="shared" si="63"/>
        <v>0</v>
      </c>
      <c r="BT24" s="31">
        <f t="shared" si="64"/>
        <v>0</v>
      </c>
      <c r="BU24" s="31">
        <f t="shared" si="65"/>
        <v>0</v>
      </c>
      <c r="BV24" s="31"/>
      <c r="BW24" s="31">
        <f t="shared" si="66"/>
        <v>0</v>
      </c>
      <c r="BX24" s="31">
        <f t="shared" si="67"/>
        <v>0</v>
      </c>
      <c r="BY24" s="31">
        <f t="shared" si="68"/>
        <v>0</v>
      </c>
      <c r="BZ24" s="31">
        <f t="shared" si="69"/>
        <v>0</v>
      </c>
      <c r="CA24" s="31">
        <f t="shared" si="70"/>
        <v>0</v>
      </c>
      <c r="CB24" s="31">
        <f t="shared" si="71"/>
        <v>0</v>
      </c>
      <c r="CC24" s="31"/>
      <c r="CD24" s="31">
        <f t="shared" si="72"/>
        <v>0</v>
      </c>
      <c r="CE24" s="31">
        <f t="shared" si="73"/>
        <v>0</v>
      </c>
      <c r="CF24" s="31">
        <f t="shared" si="74"/>
        <v>0</v>
      </c>
      <c r="CG24" s="31">
        <f t="shared" si="75"/>
        <v>0</v>
      </c>
      <c r="CH24" s="31">
        <f t="shared" si="76"/>
        <v>0</v>
      </c>
      <c r="CI24" s="31">
        <f t="shared" si="77"/>
        <v>0</v>
      </c>
    </row>
    <row r="25" spans="1:87" x14ac:dyDescent="0.35">
      <c r="A25">
        <v>19</v>
      </c>
      <c r="B25">
        <f>modules!B25</f>
        <v>0</v>
      </c>
      <c r="C25">
        <f>modules!C25</f>
        <v>0</v>
      </c>
      <c r="E25" s="27">
        <f t="shared" si="6"/>
        <v>0</v>
      </c>
      <c r="F25" s="27">
        <f t="shared" si="7"/>
        <v>0</v>
      </c>
      <c r="G25" s="27">
        <f t="shared" si="8"/>
        <v>0</v>
      </c>
      <c r="H25" s="27">
        <f t="shared" si="9"/>
        <v>0</v>
      </c>
      <c r="I25" s="27">
        <f t="shared" si="10"/>
        <v>0</v>
      </c>
      <c r="J25" s="27">
        <f t="shared" si="11"/>
        <v>0</v>
      </c>
      <c r="L25" s="27">
        <f t="shared" si="12"/>
        <v>0</v>
      </c>
      <c r="M25" s="27">
        <f t="shared" si="13"/>
        <v>0</v>
      </c>
      <c r="N25" s="27">
        <f t="shared" si="14"/>
        <v>0</v>
      </c>
      <c r="O25" s="27">
        <f t="shared" si="15"/>
        <v>0</v>
      </c>
      <c r="P25" s="27">
        <f t="shared" si="16"/>
        <v>0</v>
      </c>
      <c r="Q25" s="27">
        <f t="shared" si="17"/>
        <v>0</v>
      </c>
      <c r="S25" s="27">
        <f t="shared" si="18"/>
        <v>0</v>
      </c>
      <c r="T25" s="27">
        <f t="shared" si="19"/>
        <v>0</v>
      </c>
      <c r="U25" s="27">
        <f t="shared" si="20"/>
        <v>0</v>
      </c>
      <c r="V25" s="27">
        <f t="shared" si="21"/>
        <v>0</v>
      </c>
      <c r="W25" s="27">
        <f t="shared" si="22"/>
        <v>0</v>
      </c>
      <c r="X25" s="27">
        <f t="shared" si="23"/>
        <v>0</v>
      </c>
      <c r="Z25" s="27">
        <f t="shared" si="24"/>
        <v>0</v>
      </c>
      <c r="AA25" s="27">
        <f t="shared" si="25"/>
        <v>0</v>
      </c>
      <c r="AB25" s="27">
        <f t="shared" si="26"/>
        <v>0</v>
      </c>
      <c r="AC25" s="27">
        <f t="shared" si="27"/>
        <v>0</v>
      </c>
      <c r="AD25" s="27">
        <f t="shared" si="28"/>
        <v>0</v>
      </c>
      <c r="AE25" s="27">
        <f t="shared" si="29"/>
        <v>0</v>
      </c>
      <c r="AG25" s="27">
        <f t="shared" si="30"/>
        <v>0</v>
      </c>
      <c r="AH25" s="27">
        <f t="shared" si="31"/>
        <v>0</v>
      </c>
      <c r="AI25" s="27">
        <f t="shared" si="32"/>
        <v>0</v>
      </c>
      <c r="AJ25" s="27">
        <f t="shared" si="33"/>
        <v>0</v>
      </c>
      <c r="AK25" s="27">
        <f t="shared" si="34"/>
        <v>0</v>
      </c>
      <c r="AL25" s="27">
        <f t="shared" si="35"/>
        <v>0</v>
      </c>
      <c r="AN25" s="27">
        <f t="shared" si="36"/>
        <v>0</v>
      </c>
      <c r="AO25" s="27">
        <f t="shared" si="37"/>
        <v>0</v>
      </c>
      <c r="AP25" s="27">
        <f t="shared" si="38"/>
        <v>0</v>
      </c>
      <c r="AQ25" s="27">
        <f t="shared" si="39"/>
        <v>0</v>
      </c>
      <c r="AR25" s="27">
        <f t="shared" si="40"/>
        <v>0</v>
      </c>
      <c r="AS25" s="27">
        <f t="shared" si="41"/>
        <v>0</v>
      </c>
      <c r="AT25" s="31"/>
      <c r="AU25" s="31">
        <f t="shared" si="42"/>
        <v>0</v>
      </c>
      <c r="AV25" s="31">
        <f t="shared" si="43"/>
        <v>0</v>
      </c>
      <c r="AW25" s="31">
        <f t="shared" si="44"/>
        <v>0</v>
      </c>
      <c r="AX25" s="31">
        <f t="shared" si="45"/>
        <v>0</v>
      </c>
      <c r="AY25" s="31">
        <f t="shared" si="46"/>
        <v>0</v>
      </c>
      <c r="AZ25" s="31">
        <f t="shared" si="47"/>
        <v>0</v>
      </c>
      <c r="BA25" s="31"/>
      <c r="BB25" s="31">
        <f t="shared" si="48"/>
        <v>0</v>
      </c>
      <c r="BC25" s="31">
        <f t="shared" si="49"/>
        <v>0</v>
      </c>
      <c r="BD25" s="31">
        <f t="shared" si="50"/>
        <v>0</v>
      </c>
      <c r="BE25" s="31">
        <f t="shared" si="51"/>
        <v>0</v>
      </c>
      <c r="BF25" s="31">
        <f t="shared" si="52"/>
        <v>0</v>
      </c>
      <c r="BG25" s="31">
        <f t="shared" si="53"/>
        <v>0</v>
      </c>
      <c r="BH25" s="31"/>
      <c r="BI25" s="31">
        <f t="shared" si="54"/>
        <v>0</v>
      </c>
      <c r="BJ25" s="31">
        <f t="shared" si="55"/>
        <v>0</v>
      </c>
      <c r="BK25" s="31">
        <f t="shared" si="56"/>
        <v>0</v>
      </c>
      <c r="BL25" s="31">
        <f t="shared" si="57"/>
        <v>0</v>
      </c>
      <c r="BM25" s="31">
        <f t="shared" si="58"/>
        <v>0</v>
      </c>
      <c r="BN25" s="31">
        <f t="shared" si="59"/>
        <v>0</v>
      </c>
      <c r="BO25" s="31"/>
      <c r="BP25" s="31">
        <f t="shared" si="60"/>
        <v>0</v>
      </c>
      <c r="BQ25" s="31">
        <f t="shared" si="61"/>
        <v>0</v>
      </c>
      <c r="BR25" s="31">
        <f t="shared" si="62"/>
        <v>0</v>
      </c>
      <c r="BS25" s="31">
        <f t="shared" si="63"/>
        <v>0</v>
      </c>
      <c r="BT25" s="31">
        <f t="shared" si="64"/>
        <v>0</v>
      </c>
      <c r="BU25" s="31">
        <f t="shared" si="65"/>
        <v>0</v>
      </c>
      <c r="BV25" s="31"/>
      <c r="BW25" s="31">
        <f t="shared" si="66"/>
        <v>0</v>
      </c>
      <c r="BX25" s="31">
        <f t="shared" si="67"/>
        <v>0</v>
      </c>
      <c r="BY25" s="31">
        <f t="shared" si="68"/>
        <v>0</v>
      </c>
      <c r="BZ25" s="31">
        <f t="shared" si="69"/>
        <v>0</v>
      </c>
      <c r="CA25" s="31">
        <f t="shared" si="70"/>
        <v>0</v>
      </c>
      <c r="CB25" s="31">
        <f t="shared" si="71"/>
        <v>0</v>
      </c>
      <c r="CC25" s="31"/>
      <c r="CD25" s="31">
        <f t="shared" si="72"/>
        <v>0</v>
      </c>
      <c r="CE25" s="31">
        <f t="shared" si="73"/>
        <v>0</v>
      </c>
      <c r="CF25" s="31">
        <f t="shared" si="74"/>
        <v>0</v>
      </c>
      <c r="CG25" s="31">
        <f t="shared" si="75"/>
        <v>0</v>
      </c>
      <c r="CH25" s="31">
        <f t="shared" si="76"/>
        <v>0</v>
      </c>
      <c r="CI25" s="31">
        <f t="shared" si="77"/>
        <v>0</v>
      </c>
    </row>
    <row r="26" spans="1:87" x14ac:dyDescent="0.35">
      <c r="A26">
        <v>20</v>
      </c>
      <c r="B26">
        <f>modules!B26</f>
        <v>0</v>
      </c>
      <c r="C26">
        <f>modules!C26</f>
        <v>0</v>
      </c>
      <c r="E26" s="27">
        <f t="shared" si="6"/>
        <v>0</v>
      </c>
      <c r="F26" s="27">
        <f t="shared" si="7"/>
        <v>0</v>
      </c>
      <c r="G26" s="27">
        <f t="shared" si="8"/>
        <v>0</v>
      </c>
      <c r="H26" s="27">
        <f t="shared" si="9"/>
        <v>0</v>
      </c>
      <c r="I26" s="27">
        <f t="shared" si="10"/>
        <v>0</v>
      </c>
      <c r="J26" s="27">
        <f t="shared" si="11"/>
        <v>0</v>
      </c>
      <c r="L26" s="27">
        <f t="shared" si="12"/>
        <v>0</v>
      </c>
      <c r="M26" s="27">
        <f t="shared" si="13"/>
        <v>0</v>
      </c>
      <c r="N26" s="27">
        <f t="shared" si="14"/>
        <v>0</v>
      </c>
      <c r="O26" s="27">
        <f t="shared" si="15"/>
        <v>0</v>
      </c>
      <c r="P26" s="27">
        <f t="shared" si="16"/>
        <v>0</v>
      </c>
      <c r="Q26" s="27">
        <f t="shared" si="17"/>
        <v>0</v>
      </c>
      <c r="S26" s="27">
        <f t="shared" si="18"/>
        <v>0</v>
      </c>
      <c r="T26" s="27">
        <f t="shared" si="19"/>
        <v>0</v>
      </c>
      <c r="U26" s="27">
        <f t="shared" si="20"/>
        <v>0</v>
      </c>
      <c r="V26" s="27">
        <f t="shared" si="21"/>
        <v>0</v>
      </c>
      <c r="W26" s="27">
        <f t="shared" si="22"/>
        <v>0</v>
      </c>
      <c r="X26" s="27">
        <f t="shared" si="23"/>
        <v>0</v>
      </c>
      <c r="Z26" s="27">
        <f t="shared" si="24"/>
        <v>0</v>
      </c>
      <c r="AA26" s="27">
        <f t="shared" si="25"/>
        <v>0</v>
      </c>
      <c r="AB26" s="27">
        <f t="shared" si="26"/>
        <v>0</v>
      </c>
      <c r="AC26" s="27">
        <f t="shared" si="27"/>
        <v>0</v>
      </c>
      <c r="AD26" s="27">
        <f t="shared" si="28"/>
        <v>0</v>
      </c>
      <c r="AE26" s="27">
        <f t="shared" si="29"/>
        <v>0</v>
      </c>
      <c r="AG26" s="27">
        <f t="shared" si="30"/>
        <v>0</v>
      </c>
      <c r="AH26" s="27">
        <f t="shared" si="31"/>
        <v>0</v>
      </c>
      <c r="AI26" s="27">
        <f t="shared" si="32"/>
        <v>0</v>
      </c>
      <c r="AJ26" s="27">
        <f t="shared" si="33"/>
        <v>0</v>
      </c>
      <c r="AK26" s="27">
        <f t="shared" si="34"/>
        <v>0</v>
      </c>
      <c r="AL26" s="27">
        <f t="shared" si="35"/>
        <v>0</v>
      </c>
      <c r="AN26" s="27">
        <f t="shared" si="36"/>
        <v>0</v>
      </c>
      <c r="AO26" s="27">
        <f t="shared" si="37"/>
        <v>0</v>
      </c>
      <c r="AP26" s="27">
        <f t="shared" si="38"/>
        <v>0</v>
      </c>
      <c r="AQ26" s="27">
        <f t="shared" si="39"/>
        <v>0</v>
      </c>
      <c r="AR26" s="27">
        <f t="shared" si="40"/>
        <v>0</v>
      </c>
      <c r="AS26" s="27">
        <f t="shared" si="41"/>
        <v>0</v>
      </c>
      <c r="AT26" s="31"/>
      <c r="AU26" s="31">
        <f t="shared" si="42"/>
        <v>0</v>
      </c>
      <c r="AV26" s="31">
        <f t="shared" si="43"/>
        <v>0</v>
      </c>
      <c r="AW26" s="31">
        <f t="shared" si="44"/>
        <v>0</v>
      </c>
      <c r="AX26" s="31">
        <f t="shared" si="45"/>
        <v>0</v>
      </c>
      <c r="AY26" s="31">
        <f t="shared" si="46"/>
        <v>0</v>
      </c>
      <c r="AZ26" s="31">
        <f t="shared" si="47"/>
        <v>0</v>
      </c>
      <c r="BA26" s="31"/>
      <c r="BB26" s="31">
        <f t="shared" si="48"/>
        <v>0</v>
      </c>
      <c r="BC26" s="31">
        <f t="shared" si="49"/>
        <v>0</v>
      </c>
      <c r="BD26" s="31">
        <f t="shared" si="50"/>
        <v>0</v>
      </c>
      <c r="BE26" s="31">
        <f t="shared" si="51"/>
        <v>0</v>
      </c>
      <c r="BF26" s="31">
        <f t="shared" si="52"/>
        <v>0</v>
      </c>
      <c r="BG26" s="31">
        <f t="shared" si="53"/>
        <v>0</v>
      </c>
      <c r="BH26" s="31"/>
      <c r="BI26" s="31">
        <f t="shared" si="54"/>
        <v>0</v>
      </c>
      <c r="BJ26" s="31">
        <f t="shared" si="55"/>
        <v>0</v>
      </c>
      <c r="BK26" s="31">
        <f t="shared" si="56"/>
        <v>0</v>
      </c>
      <c r="BL26" s="31">
        <f t="shared" si="57"/>
        <v>0</v>
      </c>
      <c r="BM26" s="31">
        <f t="shared" si="58"/>
        <v>0</v>
      </c>
      <c r="BN26" s="31">
        <f t="shared" si="59"/>
        <v>0</v>
      </c>
      <c r="BO26" s="31"/>
      <c r="BP26" s="31">
        <f t="shared" si="60"/>
        <v>0</v>
      </c>
      <c r="BQ26" s="31">
        <f t="shared" si="61"/>
        <v>0</v>
      </c>
      <c r="BR26" s="31">
        <f t="shared" si="62"/>
        <v>0</v>
      </c>
      <c r="BS26" s="31">
        <f t="shared" si="63"/>
        <v>0</v>
      </c>
      <c r="BT26" s="31">
        <f t="shared" si="64"/>
        <v>0</v>
      </c>
      <c r="BU26" s="31">
        <f t="shared" si="65"/>
        <v>0</v>
      </c>
      <c r="BV26" s="31"/>
      <c r="BW26" s="31">
        <f t="shared" si="66"/>
        <v>0</v>
      </c>
      <c r="BX26" s="31">
        <f t="shared" si="67"/>
        <v>0</v>
      </c>
      <c r="BY26" s="31">
        <f t="shared" si="68"/>
        <v>0</v>
      </c>
      <c r="BZ26" s="31">
        <f t="shared" si="69"/>
        <v>0</v>
      </c>
      <c r="CA26" s="31">
        <f t="shared" si="70"/>
        <v>0</v>
      </c>
      <c r="CB26" s="31">
        <f t="shared" si="71"/>
        <v>0</v>
      </c>
      <c r="CC26" s="31"/>
      <c r="CD26" s="31">
        <f t="shared" si="72"/>
        <v>0</v>
      </c>
      <c r="CE26" s="31">
        <f t="shared" si="73"/>
        <v>0</v>
      </c>
      <c r="CF26" s="31">
        <f t="shared" si="74"/>
        <v>0</v>
      </c>
      <c r="CG26" s="31">
        <f t="shared" si="75"/>
        <v>0</v>
      </c>
      <c r="CH26" s="31">
        <f t="shared" si="76"/>
        <v>0</v>
      </c>
      <c r="CI26" s="31">
        <f t="shared" si="77"/>
        <v>0</v>
      </c>
    </row>
    <row r="27" spans="1:87" x14ac:dyDescent="0.35">
      <c r="A27">
        <v>21</v>
      </c>
      <c r="B27">
        <f>modules!B27</f>
        <v>0</v>
      </c>
      <c r="C27">
        <f>modules!C27</f>
        <v>0</v>
      </c>
      <c r="E27" s="27">
        <f t="shared" si="6"/>
        <v>0</v>
      </c>
      <c r="F27" s="27">
        <f t="shared" si="7"/>
        <v>0</v>
      </c>
      <c r="G27" s="27">
        <f t="shared" si="8"/>
        <v>0</v>
      </c>
      <c r="H27" s="27">
        <f t="shared" si="9"/>
        <v>0</v>
      </c>
      <c r="I27" s="27">
        <f t="shared" si="10"/>
        <v>0</v>
      </c>
      <c r="J27" s="27">
        <f t="shared" si="11"/>
        <v>0</v>
      </c>
      <c r="L27" s="27">
        <f t="shared" si="12"/>
        <v>0</v>
      </c>
      <c r="M27" s="27">
        <f t="shared" si="13"/>
        <v>0</v>
      </c>
      <c r="N27" s="27">
        <f t="shared" si="14"/>
        <v>0</v>
      </c>
      <c r="O27" s="27">
        <f t="shared" si="15"/>
        <v>0</v>
      </c>
      <c r="P27" s="27">
        <f t="shared" si="16"/>
        <v>0</v>
      </c>
      <c r="Q27" s="27">
        <f t="shared" si="17"/>
        <v>0</v>
      </c>
      <c r="S27" s="27">
        <f t="shared" si="18"/>
        <v>0</v>
      </c>
      <c r="T27" s="27">
        <f t="shared" si="19"/>
        <v>0</v>
      </c>
      <c r="U27" s="27">
        <f t="shared" si="20"/>
        <v>0</v>
      </c>
      <c r="V27" s="27">
        <f t="shared" si="21"/>
        <v>0</v>
      </c>
      <c r="W27" s="27">
        <f t="shared" si="22"/>
        <v>0</v>
      </c>
      <c r="X27" s="27">
        <f t="shared" si="23"/>
        <v>0</v>
      </c>
      <c r="Z27" s="27">
        <f t="shared" si="24"/>
        <v>0</v>
      </c>
      <c r="AA27" s="27">
        <f t="shared" si="25"/>
        <v>0</v>
      </c>
      <c r="AB27" s="27">
        <f t="shared" si="26"/>
        <v>0</v>
      </c>
      <c r="AC27" s="27">
        <f t="shared" si="27"/>
        <v>0</v>
      </c>
      <c r="AD27" s="27">
        <f t="shared" si="28"/>
        <v>0</v>
      </c>
      <c r="AE27" s="27">
        <f t="shared" si="29"/>
        <v>0</v>
      </c>
      <c r="AG27" s="27">
        <f t="shared" si="30"/>
        <v>0</v>
      </c>
      <c r="AH27" s="27">
        <f t="shared" si="31"/>
        <v>0</v>
      </c>
      <c r="AI27" s="27">
        <f t="shared" si="32"/>
        <v>0</v>
      </c>
      <c r="AJ27" s="27">
        <f t="shared" si="33"/>
        <v>0</v>
      </c>
      <c r="AK27" s="27">
        <f t="shared" si="34"/>
        <v>0</v>
      </c>
      <c r="AL27" s="27">
        <f t="shared" si="35"/>
        <v>0</v>
      </c>
      <c r="AN27" s="27">
        <f t="shared" si="36"/>
        <v>0</v>
      </c>
      <c r="AO27" s="27">
        <f t="shared" si="37"/>
        <v>0</v>
      </c>
      <c r="AP27" s="27">
        <f t="shared" si="38"/>
        <v>0</v>
      </c>
      <c r="AQ27" s="27">
        <f t="shared" si="39"/>
        <v>0</v>
      </c>
      <c r="AR27" s="27">
        <f t="shared" si="40"/>
        <v>0</v>
      </c>
      <c r="AS27" s="27">
        <f t="shared" si="41"/>
        <v>0</v>
      </c>
      <c r="AT27" s="31"/>
      <c r="AU27" s="31">
        <f t="shared" si="42"/>
        <v>0</v>
      </c>
      <c r="AV27" s="31">
        <f t="shared" si="43"/>
        <v>0</v>
      </c>
      <c r="AW27" s="31">
        <f t="shared" si="44"/>
        <v>0</v>
      </c>
      <c r="AX27" s="31">
        <f t="shared" si="45"/>
        <v>0</v>
      </c>
      <c r="AY27" s="31">
        <f t="shared" si="46"/>
        <v>0</v>
      </c>
      <c r="AZ27" s="31">
        <f t="shared" si="47"/>
        <v>0</v>
      </c>
      <c r="BA27" s="31"/>
      <c r="BB27" s="31">
        <f t="shared" si="48"/>
        <v>0</v>
      </c>
      <c r="BC27" s="31">
        <f t="shared" si="49"/>
        <v>0</v>
      </c>
      <c r="BD27" s="31">
        <f t="shared" si="50"/>
        <v>0</v>
      </c>
      <c r="BE27" s="31">
        <f t="shared" si="51"/>
        <v>0</v>
      </c>
      <c r="BF27" s="31">
        <f t="shared" si="52"/>
        <v>0</v>
      </c>
      <c r="BG27" s="31">
        <f t="shared" si="53"/>
        <v>0</v>
      </c>
      <c r="BH27" s="31"/>
      <c r="BI27" s="31">
        <f t="shared" si="54"/>
        <v>0</v>
      </c>
      <c r="BJ27" s="31">
        <f t="shared" si="55"/>
        <v>0</v>
      </c>
      <c r="BK27" s="31">
        <f t="shared" si="56"/>
        <v>0</v>
      </c>
      <c r="BL27" s="31">
        <f t="shared" si="57"/>
        <v>0</v>
      </c>
      <c r="BM27" s="31">
        <f t="shared" si="58"/>
        <v>0</v>
      </c>
      <c r="BN27" s="31">
        <f t="shared" si="59"/>
        <v>0</v>
      </c>
      <c r="BO27" s="31"/>
      <c r="BP27" s="31">
        <f t="shared" si="60"/>
        <v>0</v>
      </c>
      <c r="BQ27" s="31">
        <f t="shared" si="61"/>
        <v>0</v>
      </c>
      <c r="BR27" s="31">
        <f t="shared" si="62"/>
        <v>0</v>
      </c>
      <c r="BS27" s="31">
        <f t="shared" si="63"/>
        <v>0</v>
      </c>
      <c r="BT27" s="31">
        <f t="shared" si="64"/>
        <v>0</v>
      </c>
      <c r="BU27" s="31">
        <f t="shared" si="65"/>
        <v>0</v>
      </c>
      <c r="BV27" s="31"/>
      <c r="BW27" s="31">
        <f t="shared" si="66"/>
        <v>0</v>
      </c>
      <c r="BX27" s="31">
        <f t="shared" si="67"/>
        <v>0</v>
      </c>
      <c r="BY27" s="31">
        <f t="shared" si="68"/>
        <v>0</v>
      </c>
      <c r="BZ27" s="31">
        <f t="shared" si="69"/>
        <v>0</v>
      </c>
      <c r="CA27" s="31">
        <f t="shared" si="70"/>
        <v>0</v>
      </c>
      <c r="CB27" s="31">
        <f t="shared" si="71"/>
        <v>0</v>
      </c>
      <c r="CC27" s="31"/>
      <c r="CD27" s="31">
        <f t="shared" si="72"/>
        <v>0</v>
      </c>
      <c r="CE27" s="31">
        <f t="shared" si="73"/>
        <v>0</v>
      </c>
      <c r="CF27" s="31">
        <f t="shared" si="74"/>
        <v>0</v>
      </c>
      <c r="CG27" s="31">
        <f t="shared" si="75"/>
        <v>0</v>
      </c>
      <c r="CH27" s="31">
        <f t="shared" si="76"/>
        <v>0</v>
      </c>
      <c r="CI27" s="31">
        <f t="shared" si="77"/>
        <v>0</v>
      </c>
    </row>
    <row r="28" spans="1:87" x14ac:dyDescent="0.35">
      <c r="A28">
        <v>22</v>
      </c>
      <c r="B28">
        <f>modules!B28</f>
        <v>0</v>
      </c>
      <c r="C28">
        <f>modules!C28</f>
        <v>0</v>
      </c>
      <c r="E28" s="27">
        <f t="shared" si="6"/>
        <v>0</v>
      </c>
      <c r="F28" s="27">
        <f t="shared" si="7"/>
        <v>0</v>
      </c>
      <c r="G28" s="27">
        <f t="shared" si="8"/>
        <v>0</v>
      </c>
      <c r="H28" s="27">
        <f t="shared" si="9"/>
        <v>0</v>
      </c>
      <c r="I28" s="27">
        <f t="shared" si="10"/>
        <v>0</v>
      </c>
      <c r="J28" s="27">
        <f t="shared" si="11"/>
        <v>0</v>
      </c>
      <c r="L28" s="27">
        <f t="shared" si="12"/>
        <v>0</v>
      </c>
      <c r="M28" s="27">
        <f t="shared" si="13"/>
        <v>0</v>
      </c>
      <c r="N28" s="27">
        <f t="shared" si="14"/>
        <v>0</v>
      </c>
      <c r="O28" s="27">
        <f t="shared" si="15"/>
        <v>0</v>
      </c>
      <c r="P28" s="27">
        <f t="shared" si="16"/>
        <v>0</v>
      </c>
      <c r="Q28" s="27">
        <f t="shared" si="17"/>
        <v>0</v>
      </c>
      <c r="S28" s="27">
        <f t="shared" si="18"/>
        <v>0</v>
      </c>
      <c r="T28" s="27">
        <f t="shared" si="19"/>
        <v>0</v>
      </c>
      <c r="U28" s="27">
        <f t="shared" si="20"/>
        <v>0</v>
      </c>
      <c r="V28" s="27">
        <f t="shared" si="21"/>
        <v>0</v>
      </c>
      <c r="W28" s="27">
        <f t="shared" si="22"/>
        <v>0</v>
      </c>
      <c r="X28" s="27">
        <f t="shared" si="23"/>
        <v>0</v>
      </c>
      <c r="Z28" s="27">
        <f t="shared" si="24"/>
        <v>0</v>
      </c>
      <c r="AA28" s="27">
        <f t="shared" si="25"/>
        <v>0</v>
      </c>
      <c r="AB28" s="27">
        <f t="shared" si="26"/>
        <v>0</v>
      </c>
      <c r="AC28" s="27">
        <f t="shared" si="27"/>
        <v>0</v>
      </c>
      <c r="AD28" s="27">
        <f t="shared" si="28"/>
        <v>0</v>
      </c>
      <c r="AE28" s="27">
        <f t="shared" si="29"/>
        <v>0</v>
      </c>
      <c r="AG28" s="27">
        <f t="shared" si="30"/>
        <v>0</v>
      </c>
      <c r="AH28" s="27">
        <f t="shared" si="31"/>
        <v>0</v>
      </c>
      <c r="AI28" s="27">
        <f t="shared" si="32"/>
        <v>0</v>
      </c>
      <c r="AJ28" s="27">
        <f t="shared" si="33"/>
        <v>0</v>
      </c>
      <c r="AK28" s="27">
        <f t="shared" si="34"/>
        <v>0</v>
      </c>
      <c r="AL28" s="27">
        <f t="shared" si="35"/>
        <v>0</v>
      </c>
      <c r="AN28" s="27">
        <f t="shared" si="36"/>
        <v>0</v>
      </c>
      <c r="AO28" s="27">
        <f t="shared" si="37"/>
        <v>0</v>
      </c>
      <c r="AP28" s="27">
        <f t="shared" si="38"/>
        <v>0</v>
      </c>
      <c r="AQ28" s="27">
        <f t="shared" si="39"/>
        <v>0</v>
      </c>
      <c r="AR28" s="27">
        <f t="shared" si="40"/>
        <v>0</v>
      </c>
      <c r="AS28" s="27">
        <f t="shared" si="41"/>
        <v>0</v>
      </c>
      <c r="AT28" s="31"/>
      <c r="AU28" s="31">
        <f t="shared" si="42"/>
        <v>0</v>
      </c>
      <c r="AV28" s="31">
        <f t="shared" si="43"/>
        <v>0</v>
      </c>
      <c r="AW28" s="31">
        <f t="shared" si="44"/>
        <v>0</v>
      </c>
      <c r="AX28" s="31">
        <f t="shared" si="45"/>
        <v>0</v>
      </c>
      <c r="AY28" s="31">
        <f t="shared" si="46"/>
        <v>0</v>
      </c>
      <c r="AZ28" s="31">
        <f t="shared" si="47"/>
        <v>0</v>
      </c>
      <c r="BA28" s="31"/>
      <c r="BB28" s="31">
        <f t="shared" si="48"/>
        <v>0</v>
      </c>
      <c r="BC28" s="31">
        <f t="shared" si="49"/>
        <v>0</v>
      </c>
      <c r="BD28" s="31">
        <f t="shared" si="50"/>
        <v>0</v>
      </c>
      <c r="BE28" s="31">
        <f t="shared" si="51"/>
        <v>0</v>
      </c>
      <c r="BF28" s="31">
        <f t="shared" si="52"/>
        <v>0</v>
      </c>
      <c r="BG28" s="31">
        <f t="shared" si="53"/>
        <v>0</v>
      </c>
      <c r="BH28" s="31"/>
      <c r="BI28" s="31">
        <f t="shared" si="54"/>
        <v>0</v>
      </c>
      <c r="BJ28" s="31">
        <f t="shared" si="55"/>
        <v>0</v>
      </c>
      <c r="BK28" s="31">
        <f t="shared" si="56"/>
        <v>0</v>
      </c>
      <c r="BL28" s="31">
        <f t="shared" si="57"/>
        <v>0</v>
      </c>
      <c r="BM28" s="31">
        <f t="shared" si="58"/>
        <v>0</v>
      </c>
      <c r="BN28" s="31">
        <f t="shared" si="59"/>
        <v>0</v>
      </c>
      <c r="BO28" s="31"/>
      <c r="BP28" s="31">
        <f t="shared" si="60"/>
        <v>0</v>
      </c>
      <c r="BQ28" s="31">
        <f t="shared" si="61"/>
        <v>0</v>
      </c>
      <c r="BR28" s="31">
        <f t="shared" si="62"/>
        <v>0</v>
      </c>
      <c r="BS28" s="31">
        <f t="shared" si="63"/>
        <v>0</v>
      </c>
      <c r="BT28" s="31">
        <f t="shared" si="64"/>
        <v>0</v>
      </c>
      <c r="BU28" s="31">
        <f t="shared" si="65"/>
        <v>0</v>
      </c>
      <c r="BV28" s="31"/>
      <c r="BW28" s="31">
        <f t="shared" si="66"/>
        <v>0</v>
      </c>
      <c r="BX28" s="31">
        <f t="shared" si="67"/>
        <v>0</v>
      </c>
      <c r="BY28" s="31">
        <f t="shared" si="68"/>
        <v>0</v>
      </c>
      <c r="BZ28" s="31">
        <f t="shared" si="69"/>
        <v>0</v>
      </c>
      <c r="CA28" s="31">
        <f t="shared" si="70"/>
        <v>0</v>
      </c>
      <c r="CB28" s="31">
        <f t="shared" si="71"/>
        <v>0</v>
      </c>
      <c r="CC28" s="31"/>
      <c r="CD28" s="31">
        <f t="shared" si="72"/>
        <v>0</v>
      </c>
      <c r="CE28" s="31">
        <f t="shared" si="73"/>
        <v>0</v>
      </c>
      <c r="CF28" s="31">
        <f t="shared" si="74"/>
        <v>0</v>
      </c>
      <c r="CG28" s="31">
        <f t="shared" si="75"/>
        <v>0</v>
      </c>
      <c r="CH28" s="31">
        <f t="shared" si="76"/>
        <v>0</v>
      </c>
      <c r="CI28" s="31">
        <f t="shared" si="77"/>
        <v>0</v>
      </c>
    </row>
    <row r="29" spans="1:87" x14ac:dyDescent="0.35">
      <c r="A29">
        <v>23</v>
      </c>
      <c r="B29">
        <f>modules!B29</f>
        <v>0</v>
      </c>
      <c r="C29">
        <f>modules!C29</f>
        <v>0</v>
      </c>
      <c r="E29" s="27">
        <f t="shared" si="6"/>
        <v>0</v>
      </c>
      <c r="F29" s="27">
        <f t="shared" si="7"/>
        <v>0</v>
      </c>
      <c r="G29" s="27">
        <f t="shared" si="8"/>
        <v>0</v>
      </c>
      <c r="H29" s="27">
        <f t="shared" si="9"/>
        <v>0</v>
      </c>
      <c r="I29" s="27">
        <f t="shared" si="10"/>
        <v>0</v>
      </c>
      <c r="J29" s="27">
        <f t="shared" si="11"/>
        <v>0</v>
      </c>
      <c r="L29" s="27">
        <f t="shared" si="12"/>
        <v>0</v>
      </c>
      <c r="M29" s="27">
        <f t="shared" si="13"/>
        <v>0</v>
      </c>
      <c r="N29" s="27">
        <f t="shared" si="14"/>
        <v>0</v>
      </c>
      <c r="O29" s="27">
        <f t="shared" si="15"/>
        <v>0</v>
      </c>
      <c r="P29" s="27">
        <f t="shared" si="16"/>
        <v>0</v>
      </c>
      <c r="Q29" s="27">
        <f t="shared" si="17"/>
        <v>0</v>
      </c>
      <c r="S29" s="27">
        <f t="shared" si="18"/>
        <v>0</v>
      </c>
      <c r="T29" s="27">
        <f t="shared" si="19"/>
        <v>0</v>
      </c>
      <c r="U29" s="27">
        <f t="shared" si="20"/>
        <v>0</v>
      </c>
      <c r="V29" s="27">
        <f t="shared" si="21"/>
        <v>0</v>
      </c>
      <c r="W29" s="27">
        <f t="shared" si="22"/>
        <v>0</v>
      </c>
      <c r="X29" s="27">
        <f t="shared" si="23"/>
        <v>0</v>
      </c>
      <c r="Z29" s="27">
        <f t="shared" si="24"/>
        <v>0</v>
      </c>
      <c r="AA29" s="27">
        <f t="shared" si="25"/>
        <v>0</v>
      </c>
      <c r="AB29" s="27">
        <f t="shared" si="26"/>
        <v>0</v>
      </c>
      <c r="AC29" s="27">
        <f t="shared" si="27"/>
        <v>0</v>
      </c>
      <c r="AD29" s="27">
        <f t="shared" si="28"/>
        <v>0</v>
      </c>
      <c r="AE29" s="27">
        <f t="shared" si="29"/>
        <v>0</v>
      </c>
      <c r="AG29" s="27">
        <f t="shared" si="30"/>
        <v>0</v>
      </c>
      <c r="AH29" s="27">
        <f t="shared" si="31"/>
        <v>0</v>
      </c>
      <c r="AI29" s="27">
        <f t="shared" si="32"/>
        <v>0</v>
      </c>
      <c r="AJ29" s="27">
        <f t="shared" si="33"/>
        <v>0</v>
      </c>
      <c r="AK29" s="27">
        <f t="shared" si="34"/>
        <v>0</v>
      </c>
      <c r="AL29" s="27">
        <f t="shared" si="35"/>
        <v>0</v>
      </c>
      <c r="AN29" s="27">
        <f t="shared" si="36"/>
        <v>0</v>
      </c>
      <c r="AO29" s="27">
        <f t="shared" si="37"/>
        <v>0</v>
      </c>
      <c r="AP29" s="27">
        <f t="shared" si="38"/>
        <v>0</v>
      </c>
      <c r="AQ29" s="27">
        <f t="shared" si="39"/>
        <v>0</v>
      </c>
      <c r="AR29" s="27">
        <f t="shared" si="40"/>
        <v>0</v>
      </c>
      <c r="AS29" s="27">
        <f t="shared" si="41"/>
        <v>0</v>
      </c>
      <c r="AT29" s="31"/>
      <c r="AU29" s="31">
        <f t="shared" si="42"/>
        <v>0</v>
      </c>
      <c r="AV29" s="31">
        <f t="shared" si="43"/>
        <v>0</v>
      </c>
      <c r="AW29" s="31">
        <f t="shared" si="44"/>
        <v>0</v>
      </c>
      <c r="AX29" s="31">
        <f t="shared" si="45"/>
        <v>0</v>
      </c>
      <c r="AY29" s="31">
        <f t="shared" si="46"/>
        <v>0</v>
      </c>
      <c r="AZ29" s="31">
        <f t="shared" si="47"/>
        <v>0</v>
      </c>
      <c r="BA29" s="31"/>
      <c r="BB29" s="31">
        <f t="shared" si="48"/>
        <v>0</v>
      </c>
      <c r="BC29" s="31">
        <f t="shared" si="49"/>
        <v>0</v>
      </c>
      <c r="BD29" s="31">
        <f t="shared" si="50"/>
        <v>0</v>
      </c>
      <c r="BE29" s="31">
        <f t="shared" si="51"/>
        <v>0</v>
      </c>
      <c r="BF29" s="31">
        <f t="shared" si="52"/>
        <v>0</v>
      </c>
      <c r="BG29" s="31">
        <f t="shared" si="53"/>
        <v>0</v>
      </c>
      <c r="BH29" s="31"/>
      <c r="BI29" s="31">
        <f t="shared" si="54"/>
        <v>0</v>
      </c>
      <c r="BJ29" s="31">
        <f t="shared" si="55"/>
        <v>0</v>
      </c>
      <c r="BK29" s="31">
        <f t="shared" si="56"/>
        <v>0</v>
      </c>
      <c r="BL29" s="31">
        <f t="shared" si="57"/>
        <v>0</v>
      </c>
      <c r="BM29" s="31">
        <f t="shared" si="58"/>
        <v>0</v>
      </c>
      <c r="BN29" s="31">
        <f t="shared" si="59"/>
        <v>0</v>
      </c>
      <c r="BO29" s="31"/>
      <c r="BP29" s="31">
        <f t="shared" si="60"/>
        <v>0</v>
      </c>
      <c r="BQ29" s="31">
        <f t="shared" si="61"/>
        <v>0</v>
      </c>
      <c r="BR29" s="31">
        <f t="shared" si="62"/>
        <v>0</v>
      </c>
      <c r="BS29" s="31">
        <f t="shared" si="63"/>
        <v>0</v>
      </c>
      <c r="BT29" s="31">
        <f t="shared" si="64"/>
        <v>0</v>
      </c>
      <c r="BU29" s="31">
        <f t="shared" si="65"/>
        <v>0</v>
      </c>
      <c r="BV29" s="31"/>
      <c r="BW29" s="31">
        <f t="shared" si="66"/>
        <v>0</v>
      </c>
      <c r="BX29" s="31">
        <f t="shared" si="67"/>
        <v>0</v>
      </c>
      <c r="BY29" s="31">
        <f t="shared" si="68"/>
        <v>0</v>
      </c>
      <c r="BZ29" s="31">
        <f t="shared" si="69"/>
        <v>0</v>
      </c>
      <c r="CA29" s="31">
        <f t="shared" si="70"/>
        <v>0</v>
      </c>
      <c r="CB29" s="31">
        <f t="shared" si="71"/>
        <v>0</v>
      </c>
      <c r="CC29" s="31"/>
      <c r="CD29" s="31">
        <f t="shared" si="72"/>
        <v>0</v>
      </c>
      <c r="CE29" s="31">
        <f t="shared" si="73"/>
        <v>0</v>
      </c>
      <c r="CF29" s="31">
        <f t="shared" si="74"/>
        <v>0</v>
      </c>
      <c r="CG29" s="31">
        <f t="shared" si="75"/>
        <v>0</v>
      </c>
      <c r="CH29" s="31">
        <f t="shared" si="76"/>
        <v>0</v>
      </c>
      <c r="CI29" s="31">
        <f t="shared" si="77"/>
        <v>0</v>
      </c>
    </row>
    <row r="30" spans="1:87" x14ac:dyDescent="0.35">
      <c r="A30">
        <v>24</v>
      </c>
      <c r="B30">
        <f>modules!B30</f>
        <v>0</v>
      </c>
      <c r="C30">
        <f>modules!C30</f>
        <v>0</v>
      </c>
      <c r="E30" s="27">
        <f t="shared" si="6"/>
        <v>0</v>
      </c>
      <c r="F30" s="27">
        <f t="shared" si="7"/>
        <v>0</v>
      </c>
      <c r="G30" s="27">
        <f t="shared" si="8"/>
        <v>0</v>
      </c>
      <c r="H30" s="27">
        <f t="shared" si="9"/>
        <v>0</v>
      </c>
      <c r="I30" s="27">
        <f t="shared" si="10"/>
        <v>0</v>
      </c>
      <c r="J30" s="27">
        <f t="shared" si="11"/>
        <v>0</v>
      </c>
      <c r="L30" s="27">
        <f t="shared" si="12"/>
        <v>0</v>
      </c>
      <c r="M30" s="27">
        <f t="shared" si="13"/>
        <v>0</v>
      </c>
      <c r="N30" s="27">
        <f t="shared" si="14"/>
        <v>0</v>
      </c>
      <c r="O30" s="27">
        <f t="shared" si="15"/>
        <v>0</v>
      </c>
      <c r="P30" s="27">
        <f t="shared" si="16"/>
        <v>0</v>
      </c>
      <c r="Q30" s="27">
        <f t="shared" si="17"/>
        <v>0</v>
      </c>
      <c r="S30" s="27">
        <f t="shared" si="18"/>
        <v>0</v>
      </c>
      <c r="T30" s="27">
        <f t="shared" si="19"/>
        <v>0</v>
      </c>
      <c r="U30" s="27">
        <f t="shared" si="20"/>
        <v>0</v>
      </c>
      <c r="V30" s="27">
        <f t="shared" si="21"/>
        <v>0</v>
      </c>
      <c r="W30" s="27">
        <f t="shared" si="22"/>
        <v>0</v>
      </c>
      <c r="X30" s="27">
        <f t="shared" si="23"/>
        <v>0</v>
      </c>
      <c r="Z30" s="27">
        <f t="shared" si="24"/>
        <v>0</v>
      </c>
      <c r="AA30" s="27">
        <f t="shared" si="25"/>
        <v>0</v>
      </c>
      <c r="AB30" s="27">
        <f t="shared" si="26"/>
        <v>0</v>
      </c>
      <c r="AC30" s="27">
        <f t="shared" si="27"/>
        <v>0</v>
      </c>
      <c r="AD30" s="27">
        <f t="shared" si="28"/>
        <v>0</v>
      </c>
      <c r="AE30" s="27">
        <f t="shared" si="29"/>
        <v>0</v>
      </c>
      <c r="AG30" s="27">
        <f t="shared" si="30"/>
        <v>0</v>
      </c>
      <c r="AH30" s="27">
        <f t="shared" si="31"/>
        <v>0</v>
      </c>
      <c r="AI30" s="27">
        <f t="shared" si="32"/>
        <v>0</v>
      </c>
      <c r="AJ30" s="27">
        <f t="shared" si="33"/>
        <v>0</v>
      </c>
      <c r="AK30" s="27">
        <f t="shared" si="34"/>
        <v>0</v>
      </c>
      <c r="AL30" s="27">
        <f t="shared" si="35"/>
        <v>0</v>
      </c>
      <c r="AN30" s="27">
        <f t="shared" si="36"/>
        <v>0</v>
      </c>
      <c r="AO30" s="27">
        <f t="shared" si="37"/>
        <v>0</v>
      </c>
      <c r="AP30" s="27">
        <f t="shared" si="38"/>
        <v>0</v>
      </c>
      <c r="AQ30" s="27">
        <f t="shared" si="39"/>
        <v>0</v>
      </c>
      <c r="AR30" s="27">
        <f t="shared" si="40"/>
        <v>0</v>
      </c>
      <c r="AS30" s="27">
        <f t="shared" si="41"/>
        <v>0</v>
      </c>
      <c r="AT30" s="31"/>
      <c r="AU30" s="31">
        <f t="shared" si="42"/>
        <v>0</v>
      </c>
      <c r="AV30" s="31">
        <f t="shared" si="43"/>
        <v>0</v>
      </c>
      <c r="AW30" s="31">
        <f t="shared" si="44"/>
        <v>0</v>
      </c>
      <c r="AX30" s="31">
        <f t="shared" si="45"/>
        <v>0</v>
      </c>
      <c r="AY30" s="31">
        <f t="shared" si="46"/>
        <v>0</v>
      </c>
      <c r="AZ30" s="31">
        <f t="shared" si="47"/>
        <v>0</v>
      </c>
      <c r="BA30" s="31"/>
      <c r="BB30" s="31">
        <f t="shared" si="48"/>
        <v>0</v>
      </c>
      <c r="BC30" s="31">
        <f t="shared" si="49"/>
        <v>0</v>
      </c>
      <c r="BD30" s="31">
        <f t="shared" si="50"/>
        <v>0</v>
      </c>
      <c r="BE30" s="31">
        <f t="shared" si="51"/>
        <v>0</v>
      </c>
      <c r="BF30" s="31">
        <f t="shared" si="52"/>
        <v>0</v>
      </c>
      <c r="BG30" s="31">
        <f t="shared" si="53"/>
        <v>0</v>
      </c>
      <c r="BH30" s="31"/>
      <c r="BI30" s="31">
        <f t="shared" si="54"/>
        <v>0</v>
      </c>
      <c r="BJ30" s="31">
        <f t="shared" si="55"/>
        <v>0</v>
      </c>
      <c r="BK30" s="31">
        <f t="shared" si="56"/>
        <v>0</v>
      </c>
      <c r="BL30" s="31">
        <f t="shared" si="57"/>
        <v>0</v>
      </c>
      <c r="BM30" s="31">
        <f t="shared" si="58"/>
        <v>0</v>
      </c>
      <c r="BN30" s="31">
        <f t="shared" si="59"/>
        <v>0</v>
      </c>
      <c r="BO30" s="31"/>
      <c r="BP30" s="31">
        <f t="shared" si="60"/>
        <v>0</v>
      </c>
      <c r="BQ30" s="31">
        <f t="shared" si="61"/>
        <v>0</v>
      </c>
      <c r="BR30" s="31">
        <f t="shared" si="62"/>
        <v>0</v>
      </c>
      <c r="BS30" s="31">
        <f t="shared" si="63"/>
        <v>0</v>
      </c>
      <c r="BT30" s="31">
        <f t="shared" si="64"/>
        <v>0</v>
      </c>
      <c r="BU30" s="31">
        <f t="shared" si="65"/>
        <v>0</v>
      </c>
      <c r="BV30" s="31"/>
      <c r="BW30" s="31">
        <f t="shared" si="66"/>
        <v>0</v>
      </c>
      <c r="BX30" s="31">
        <f t="shared" si="67"/>
        <v>0</v>
      </c>
      <c r="BY30" s="31">
        <f t="shared" si="68"/>
        <v>0</v>
      </c>
      <c r="BZ30" s="31">
        <f t="shared" si="69"/>
        <v>0</v>
      </c>
      <c r="CA30" s="31">
        <f t="shared" si="70"/>
        <v>0</v>
      </c>
      <c r="CB30" s="31">
        <f t="shared" si="71"/>
        <v>0</v>
      </c>
      <c r="CC30" s="31"/>
      <c r="CD30" s="31">
        <f t="shared" si="72"/>
        <v>0</v>
      </c>
      <c r="CE30" s="31">
        <f t="shared" si="73"/>
        <v>0</v>
      </c>
      <c r="CF30" s="31">
        <f t="shared" si="74"/>
        <v>0</v>
      </c>
      <c r="CG30" s="31">
        <f t="shared" si="75"/>
        <v>0</v>
      </c>
      <c r="CH30" s="31">
        <f t="shared" si="76"/>
        <v>0</v>
      </c>
      <c r="CI30" s="31">
        <f t="shared" si="77"/>
        <v>0</v>
      </c>
    </row>
    <row r="31" spans="1:87" x14ac:dyDescent="0.35">
      <c r="A31">
        <v>25</v>
      </c>
      <c r="B31">
        <f>modules!B31</f>
        <v>0</v>
      </c>
      <c r="C31">
        <f>modules!C31</f>
        <v>0</v>
      </c>
      <c r="E31" s="27">
        <f t="shared" si="6"/>
        <v>0</v>
      </c>
      <c r="F31" s="27">
        <f t="shared" si="7"/>
        <v>0</v>
      </c>
      <c r="G31" s="27">
        <f t="shared" si="8"/>
        <v>0</v>
      </c>
      <c r="H31" s="27">
        <f t="shared" si="9"/>
        <v>0</v>
      </c>
      <c r="I31" s="27">
        <f t="shared" si="10"/>
        <v>0</v>
      </c>
      <c r="J31" s="27">
        <f t="shared" si="11"/>
        <v>0</v>
      </c>
      <c r="L31" s="27">
        <f t="shared" si="12"/>
        <v>0</v>
      </c>
      <c r="M31" s="27">
        <f t="shared" si="13"/>
        <v>0</v>
      </c>
      <c r="N31" s="27">
        <f t="shared" si="14"/>
        <v>0</v>
      </c>
      <c r="O31" s="27">
        <f t="shared" si="15"/>
        <v>0</v>
      </c>
      <c r="P31" s="27">
        <f t="shared" si="16"/>
        <v>0</v>
      </c>
      <c r="Q31" s="27">
        <f t="shared" si="17"/>
        <v>0</v>
      </c>
      <c r="S31" s="27">
        <f t="shared" si="18"/>
        <v>0</v>
      </c>
      <c r="T31" s="27">
        <f t="shared" si="19"/>
        <v>0</v>
      </c>
      <c r="U31" s="27">
        <f t="shared" si="20"/>
        <v>0</v>
      </c>
      <c r="V31" s="27">
        <f t="shared" si="21"/>
        <v>0</v>
      </c>
      <c r="W31" s="27">
        <f t="shared" si="22"/>
        <v>0</v>
      </c>
      <c r="X31" s="27">
        <f t="shared" si="23"/>
        <v>0</v>
      </c>
      <c r="Z31" s="27">
        <f t="shared" si="24"/>
        <v>0</v>
      </c>
      <c r="AA31" s="27">
        <f t="shared" si="25"/>
        <v>0</v>
      </c>
      <c r="AB31" s="27">
        <f t="shared" si="26"/>
        <v>0</v>
      </c>
      <c r="AC31" s="27">
        <f t="shared" si="27"/>
        <v>0</v>
      </c>
      <c r="AD31" s="27">
        <f t="shared" si="28"/>
        <v>0</v>
      </c>
      <c r="AE31" s="27">
        <f t="shared" si="29"/>
        <v>0</v>
      </c>
      <c r="AG31" s="27">
        <f t="shared" si="30"/>
        <v>0</v>
      </c>
      <c r="AH31" s="27">
        <f t="shared" si="31"/>
        <v>0</v>
      </c>
      <c r="AI31" s="27">
        <f t="shared" si="32"/>
        <v>0</v>
      </c>
      <c r="AJ31" s="27">
        <f t="shared" si="33"/>
        <v>0</v>
      </c>
      <c r="AK31" s="27">
        <f t="shared" si="34"/>
        <v>0</v>
      </c>
      <c r="AL31" s="27">
        <f t="shared" si="35"/>
        <v>0</v>
      </c>
      <c r="AN31" s="27">
        <f t="shared" si="36"/>
        <v>0</v>
      </c>
      <c r="AO31" s="27">
        <f t="shared" si="37"/>
        <v>0</v>
      </c>
      <c r="AP31" s="27">
        <f t="shared" si="38"/>
        <v>0</v>
      </c>
      <c r="AQ31" s="27">
        <f t="shared" si="39"/>
        <v>0</v>
      </c>
      <c r="AR31" s="27">
        <f t="shared" si="40"/>
        <v>0</v>
      </c>
      <c r="AS31" s="27">
        <f t="shared" si="41"/>
        <v>0</v>
      </c>
      <c r="AT31" s="31"/>
      <c r="AU31" s="31">
        <f t="shared" si="42"/>
        <v>0</v>
      </c>
      <c r="AV31" s="31">
        <f t="shared" si="43"/>
        <v>0</v>
      </c>
      <c r="AW31" s="31">
        <f t="shared" si="44"/>
        <v>0</v>
      </c>
      <c r="AX31" s="31">
        <f t="shared" si="45"/>
        <v>0</v>
      </c>
      <c r="AY31" s="31">
        <f t="shared" si="46"/>
        <v>0</v>
      </c>
      <c r="AZ31" s="31">
        <f t="shared" si="47"/>
        <v>0</v>
      </c>
      <c r="BA31" s="31"/>
      <c r="BB31" s="31">
        <f t="shared" si="48"/>
        <v>0</v>
      </c>
      <c r="BC31" s="31">
        <f t="shared" si="49"/>
        <v>0</v>
      </c>
      <c r="BD31" s="31">
        <f t="shared" si="50"/>
        <v>0</v>
      </c>
      <c r="BE31" s="31">
        <f t="shared" si="51"/>
        <v>0</v>
      </c>
      <c r="BF31" s="31">
        <f t="shared" si="52"/>
        <v>0</v>
      </c>
      <c r="BG31" s="31">
        <f t="shared" si="53"/>
        <v>0</v>
      </c>
      <c r="BH31" s="31"/>
      <c r="BI31" s="31">
        <f t="shared" si="54"/>
        <v>0</v>
      </c>
      <c r="BJ31" s="31">
        <f t="shared" si="55"/>
        <v>0</v>
      </c>
      <c r="BK31" s="31">
        <f t="shared" si="56"/>
        <v>0</v>
      </c>
      <c r="BL31" s="31">
        <f t="shared" si="57"/>
        <v>0</v>
      </c>
      <c r="BM31" s="31">
        <f t="shared" si="58"/>
        <v>0</v>
      </c>
      <c r="BN31" s="31">
        <f t="shared" si="59"/>
        <v>0</v>
      </c>
      <c r="BO31" s="31"/>
      <c r="BP31" s="31">
        <f t="shared" si="60"/>
        <v>0</v>
      </c>
      <c r="BQ31" s="31">
        <f t="shared" si="61"/>
        <v>0</v>
      </c>
      <c r="BR31" s="31">
        <f t="shared" si="62"/>
        <v>0</v>
      </c>
      <c r="BS31" s="31">
        <f t="shared" si="63"/>
        <v>0</v>
      </c>
      <c r="BT31" s="31">
        <f t="shared" si="64"/>
        <v>0</v>
      </c>
      <c r="BU31" s="31">
        <f t="shared" si="65"/>
        <v>0</v>
      </c>
      <c r="BV31" s="31"/>
      <c r="BW31" s="31">
        <f t="shared" si="66"/>
        <v>0</v>
      </c>
      <c r="BX31" s="31">
        <f t="shared" si="67"/>
        <v>0</v>
      </c>
      <c r="BY31" s="31">
        <f t="shared" si="68"/>
        <v>0</v>
      </c>
      <c r="BZ31" s="31">
        <f t="shared" si="69"/>
        <v>0</v>
      </c>
      <c r="CA31" s="31">
        <f t="shared" si="70"/>
        <v>0</v>
      </c>
      <c r="CB31" s="31">
        <f t="shared" si="71"/>
        <v>0</v>
      </c>
      <c r="CC31" s="31"/>
      <c r="CD31" s="31">
        <f t="shared" si="72"/>
        <v>0</v>
      </c>
      <c r="CE31" s="31">
        <f t="shared" si="73"/>
        <v>0</v>
      </c>
      <c r="CF31" s="31">
        <f t="shared" si="74"/>
        <v>0</v>
      </c>
      <c r="CG31" s="31">
        <f t="shared" si="75"/>
        <v>0</v>
      </c>
      <c r="CH31" s="31">
        <f t="shared" si="76"/>
        <v>0</v>
      </c>
      <c r="CI31" s="31">
        <f t="shared" si="77"/>
        <v>0</v>
      </c>
    </row>
    <row r="32" spans="1:87" x14ac:dyDescent="0.35">
      <c r="A32">
        <v>26</v>
      </c>
      <c r="B32">
        <f>modules!B32</f>
        <v>0</v>
      </c>
      <c r="C32">
        <f>modules!C32</f>
        <v>0</v>
      </c>
      <c r="E32" s="27">
        <f t="shared" si="6"/>
        <v>0</v>
      </c>
      <c r="F32" s="27">
        <f t="shared" si="7"/>
        <v>0</v>
      </c>
      <c r="G32" s="27">
        <f t="shared" si="8"/>
        <v>0</v>
      </c>
      <c r="H32" s="27">
        <f t="shared" si="9"/>
        <v>0</v>
      </c>
      <c r="I32" s="27">
        <f t="shared" si="10"/>
        <v>0</v>
      </c>
      <c r="J32" s="27">
        <f t="shared" si="11"/>
        <v>0</v>
      </c>
      <c r="L32" s="27">
        <f t="shared" si="12"/>
        <v>0</v>
      </c>
      <c r="M32" s="27">
        <f t="shared" si="13"/>
        <v>0</v>
      </c>
      <c r="N32" s="27">
        <f t="shared" si="14"/>
        <v>0</v>
      </c>
      <c r="O32" s="27">
        <f t="shared" si="15"/>
        <v>0</v>
      </c>
      <c r="P32" s="27">
        <f t="shared" si="16"/>
        <v>0</v>
      </c>
      <c r="Q32" s="27">
        <f t="shared" si="17"/>
        <v>0</v>
      </c>
      <c r="S32" s="27">
        <f t="shared" si="18"/>
        <v>0</v>
      </c>
      <c r="T32" s="27">
        <f t="shared" si="19"/>
        <v>0</v>
      </c>
      <c r="U32" s="27">
        <f t="shared" si="20"/>
        <v>0</v>
      </c>
      <c r="V32" s="27">
        <f t="shared" si="21"/>
        <v>0</v>
      </c>
      <c r="W32" s="27">
        <f t="shared" si="22"/>
        <v>0</v>
      </c>
      <c r="X32" s="27">
        <f t="shared" si="23"/>
        <v>0</v>
      </c>
      <c r="Z32" s="27">
        <f t="shared" si="24"/>
        <v>0</v>
      </c>
      <c r="AA32" s="27">
        <f t="shared" si="25"/>
        <v>0</v>
      </c>
      <c r="AB32" s="27">
        <f t="shared" si="26"/>
        <v>0</v>
      </c>
      <c r="AC32" s="27">
        <f t="shared" si="27"/>
        <v>0</v>
      </c>
      <c r="AD32" s="27">
        <f t="shared" si="28"/>
        <v>0</v>
      </c>
      <c r="AE32" s="27">
        <f t="shared" si="29"/>
        <v>0</v>
      </c>
      <c r="AG32" s="27">
        <f t="shared" si="30"/>
        <v>0</v>
      </c>
      <c r="AH32" s="27">
        <f t="shared" si="31"/>
        <v>0</v>
      </c>
      <c r="AI32" s="27">
        <f t="shared" si="32"/>
        <v>0</v>
      </c>
      <c r="AJ32" s="27">
        <f t="shared" si="33"/>
        <v>0</v>
      </c>
      <c r="AK32" s="27">
        <f t="shared" si="34"/>
        <v>0</v>
      </c>
      <c r="AL32" s="27">
        <f t="shared" si="35"/>
        <v>0</v>
      </c>
      <c r="AN32" s="27">
        <f t="shared" si="36"/>
        <v>0</v>
      </c>
      <c r="AO32" s="27">
        <f t="shared" si="37"/>
        <v>0</v>
      </c>
      <c r="AP32" s="27">
        <f t="shared" si="38"/>
        <v>0</v>
      </c>
      <c r="AQ32" s="27">
        <f t="shared" si="39"/>
        <v>0</v>
      </c>
      <c r="AR32" s="27">
        <f t="shared" si="40"/>
        <v>0</v>
      </c>
      <c r="AS32" s="27">
        <f t="shared" si="41"/>
        <v>0</v>
      </c>
      <c r="AT32" s="31"/>
      <c r="AU32" s="31">
        <f t="shared" si="42"/>
        <v>0</v>
      </c>
      <c r="AV32" s="31">
        <f t="shared" si="43"/>
        <v>0</v>
      </c>
      <c r="AW32" s="31">
        <f t="shared" si="44"/>
        <v>0</v>
      </c>
      <c r="AX32" s="31">
        <f t="shared" si="45"/>
        <v>0</v>
      </c>
      <c r="AY32" s="31">
        <f t="shared" si="46"/>
        <v>0</v>
      </c>
      <c r="AZ32" s="31">
        <f t="shared" si="47"/>
        <v>0</v>
      </c>
      <c r="BA32" s="31"/>
      <c r="BB32" s="31">
        <f t="shared" si="48"/>
        <v>0</v>
      </c>
      <c r="BC32" s="31">
        <f t="shared" si="49"/>
        <v>0</v>
      </c>
      <c r="BD32" s="31">
        <f t="shared" si="50"/>
        <v>0</v>
      </c>
      <c r="BE32" s="31">
        <f t="shared" si="51"/>
        <v>0</v>
      </c>
      <c r="BF32" s="31">
        <f t="shared" si="52"/>
        <v>0</v>
      </c>
      <c r="BG32" s="31">
        <f t="shared" si="53"/>
        <v>0</v>
      </c>
      <c r="BH32" s="31"/>
      <c r="BI32" s="31">
        <f t="shared" si="54"/>
        <v>0</v>
      </c>
      <c r="BJ32" s="31">
        <f t="shared" si="55"/>
        <v>0</v>
      </c>
      <c r="BK32" s="31">
        <f t="shared" si="56"/>
        <v>0</v>
      </c>
      <c r="BL32" s="31">
        <f t="shared" si="57"/>
        <v>0</v>
      </c>
      <c r="BM32" s="31">
        <f t="shared" si="58"/>
        <v>0</v>
      </c>
      <c r="BN32" s="31">
        <f t="shared" si="59"/>
        <v>0</v>
      </c>
      <c r="BO32" s="31"/>
      <c r="BP32" s="31">
        <f t="shared" si="60"/>
        <v>0</v>
      </c>
      <c r="BQ32" s="31">
        <f t="shared" si="61"/>
        <v>0</v>
      </c>
      <c r="BR32" s="31">
        <f t="shared" si="62"/>
        <v>0</v>
      </c>
      <c r="BS32" s="31">
        <f t="shared" si="63"/>
        <v>0</v>
      </c>
      <c r="BT32" s="31">
        <f t="shared" si="64"/>
        <v>0</v>
      </c>
      <c r="BU32" s="31">
        <f t="shared" si="65"/>
        <v>0</v>
      </c>
      <c r="BV32" s="31"/>
      <c r="BW32" s="31">
        <f t="shared" si="66"/>
        <v>0</v>
      </c>
      <c r="BX32" s="31">
        <f t="shared" si="67"/>
        <v>0</v>
      </c>
      <c r="BY32" s="31">
        <f t="shared" si="68"/>
        <v>0</v>
      </c>
      <c r="BZ32" s="31">
        <f t="shared" si="69"/>
        <v>0</v>
      </c>
      <c r="CA32" s="31">
        <f t="shared" si="70"/>
        <v>0</v>
      </c>
      <c r="CB32" s="31">
        <f t="shared" si="71"/>
        <v>0</v>
      </c>
      <c r="CC32" s="31"/>
      <c r="CD32" s="31">
        <f t="shared" si="72"/>
        <v>0</v>
      </c>
      <c r="CE32" s="31">
        <f t="shared" si="73"/>
        <v>0</v>
      </c>
      <c r="CF32" s="31">
        <f t="shared" si="74"/>
        <v>0</v>
      </c>
      <c r="CG32" s="31">
        <f t="shared" si="75"/>
        <v>0</v>
      </c>
      <c r="CH32" s="31">
        <f t="shared" si="76"/>
        <v>0</v>
      </c>
      <c r="CI32" s="31">
        <f t="shared" si="77"/>
        <v>0</v>
      </c>
    </row>
    <row r="33" spans="1:87" x14ac:dyDescent="0.35">
      <c r="A33">
        <v>27</v>
      </c>
      <c r="B33">
        <f>modules!B33</f>
        <v>0</v>
      </c>
      <c r="C33">
        <f>modules!C33</f>
        <v>0</v>
      </c>
      <c r="E33" s="27">
        <f t="shared" si="6"/>
        <v>0</v>
      </c>
      <c r="F33" s="27">
        <f t="shared" si="7"/>
        <v>0</v>
      </c>
      <c r="G33" s="27">
        <f t="shared" si="8"/>
        <v>0</v>
      </c>
      <c r="H33" s="27">
        <f t="shared" si="9"/>
        <v>0</v>
      </c>
      <c r="I33" s="27">
        <f t="shared" si="10"/>
        <v>0</v>
      </c>
      <c r="J33" s="27">
        <f t="shared" si="11"/>
        <v>0</v>
      </c>
      <c r="L33" s="27">
        <f t="shared" si="12"/>
        <v>0</v>
      </c>
      <c r="M33" s="27">
        <f t="shared" si="13"/>
        <v>0</v>
      </c>
      <c r="N33" s="27">
        <f t="shared" si="14"/>
        <v>0</v>
      </c>
      <c r="O33" s="27">
        <f t="shared" si="15"/>
        <v>0</v>
      </c>
      <c r="P33" s="27">
        <f t="shared" si="16"/>
        <v>0</v>
      </c>
      <c r="Q33" s="27">
        <f t="shared" si="17"/>
        <v>0</v>
      </c>
      <c r="S33" s="27">
        <f t="shared" si="18"/>
        <v>0</v>
      </c>
      <c r="T33" s="27">
        <f t="shared" si="19"/>
        <v>0</v>
      </c>
      <c r="U33" s="27">
        <f t="shared" si="20"/>
        <v>0</v>
      </c>
      <c r="V33" s="27">
        <f t="shared" si="21"/>
        <v>0</v>
      </c>
      <c r="W33" s="27">
        <f t="shared" si="22"/>
        <v>0</v>
      </c>
      <c r="X33" s="27">
        <f t="shared" si="23"/>
        <v>0</v>
      </c>
      <c r="Z33" s="27">
        <f t="shared" si="24"/>
        <v>0</v>
      </c>
      <c r="AA33" s="27">
        <f t="shared" si="25"/>
        <v>0</v>
      </c>
      <c r="AB33" s="27">
        <f t="shared" si="26"/>
        <v>0</v>
      </c>
      <c r="AC33" s="27">
        <f t="shared" si="27"/>
        <v>0</v>
      </c>
      <c r="AD33" s="27">
        <f t="shared" si="28"/>
        <v>0</v>
      </c>
      <c r="AE33" s="27">
        <f t="shared" si="29"/>
        <v>0</v>
      </c>
      <c r="AG33" s="27">
        <f t="shared" si="30"/>
        <v>0</v>
      </c>
      <c r="AH33" s="27">
        <f t="shared" si="31"/>
        <v>0</v>
      </c>
      <c r="AI33" s="27">
        <f t="shared" si="32"/>
        <v>0</v>
      </c>
      <c r="AJ33" s="27">
        <f t="shared" si="33"/>
        <v>0</v>
      </c>
      <c r="AK33" s="27">
        <f t="shared" si="34"/>
        <v>0</v>
      </c>
      <c r="AL33" s="27">
        <f t="shared" si="35"/>
        <v>0</v>
      </c>
      <c r="AN33" s="27">
        <f t="shared" si="36"/>
        <v>0</v>
      </c>
      <c r="AO33" s="27">
        <f t="shared" si="37"/>
        <v>0</v>
      </c>
      <c r="AP33" s="27">
        <f t="shared" si="38"/>
        <v>0</v>
      </c>
      <c r="AQ33" s="27">
        <f t="shared" si="39"/>
        <v>0</v>
      </c>
      <c r="AR33" s="27">
        <f t="shared" si="40"/>
        <v>0</v>
      </c>
      <c r="AS33" s="27">
        <f t="shared" si="41"/>
        <v>0</v>
      </c>
      <c r="AT33" s="31"/>
      <c r="AU33" s="31">
        <f t="shared" si="42"/>
        <v>0</v>
      </c>
      <c r="AV33" s="31">
        <f t="shared" si="43"/>
        <v>0</v>
      </c>
      <c r="AW33" s="31">
        <f t="shared" si="44"/>
        <v>0</v>
      </c>
      <c r="AX33" s="31">
        <f t="shared" si="45"/>
        <v>0</v>
      </c>
      <c r="AY33" s="31">
        <f t="shared" si="46"/>
        <v>0</v>
      </c>
      <c r="AZ33" s="31">
        <f t="shared" si="47"/>
        <v>0</v>
      </c>
      <c r="BA33" s="31"/>
      <c r="BB33" s="31">
        <f t="shared" si="48"/>
        <v>0</v>
      </c>
      <c r="BC33" s="31">
        <f t="shared" si="49"/>
        <v>0</v>
      </c>
      <c r="BD33" s="31">
        <f t="shared" si="50"/>
        <v>0</v>
      </c>
      <c r="BE33" s="31">
        <f t="shared" si="51"/>
        <v>0</v>
      </c>
      <c r="BF33" s="31">
        <f t="shared" si="52"/>
        <v>0</v>
      </c>
      <c r="BG33" s="31">
        <f t="shared" si="53"/>
        <v>0</v>
      </c>
      <c r="BH33" s="31"/>
      <c r="BI33" s="31">
        <f t="shared" si="54"/>
        <v>0</v>
      </c>
      <c r="BJ33" s="31">
        <f t="shared" si="55"/>
        <v>0</v>
      </c>
      <c r="BK33" s="31">
        <f t="shared" si="56"/>
        <v>0</v>
      </c>
      <c r="BL33" s="31">
        <f t="shared" si="57"/>
        <v>0</v>
      </c>
      <c r="BM33" s="31">
        <f t="shared" si="58"/>
        <v>0</v>
      </c>
      <c r="BN33" s="31">
        <f t="shared" si="59"/>
        <v>0</v>
      </c>
      <c r="BO33" s="31"/>
      <c r="BP33" s="31">
        <f t="shared" si="60"/>
        <v>0</v>
      </c>
      <c r="BQ33" s="31">
        <f t="shared" si="61"/>
        <v>0</v>
      </c>
      <c r="BR33" s="31">
        <f t="shared" si="62"/>
        <v>0</v>
      </c>
      <c r="BS33" s="31">
        <f t="shared" si="63"/>
        <v>0</v>
      </c>
      <c r="BT33" s="31">
        <f t="shared" si="64"/>
        <v>0</v>
      </c>
      <c r="BU33" s="31">
        <f t="shared" si="65"/>
        <v>0</v>
      </c>
      <c r="BV33" s="31"/>
      <c r="BW33" s="31">
        <f t="shared" si="66"/>
        <v>0</v>
      </c>
      <c r="BX33" s="31">
        <f t="shared" si="67"/>
        <v>0</v>
      </c>
      <c r="BY33" s="31">
        <f t="shared" si="68"/>
        <v>0</v>
      </c>
      <c r="BZ33" s="31">
        <f t="shared" si="69"/>
        <v>0</v>
      </c>
      <c r="CA33" s="31">
        <f t="shared" si="70"/>
        <v>0</v>
      </c>
      <c r="CB33" s="31">
        <f t="shared" si="71"/>
        <v>0</v>
      </c>
      <c r="CC33" s="31"/>
      <c r="CD33" s="31">
        <f t="shared" si="72"/>
        <v>0</v>
      </c>
      <c r="CE33" s="31">
        <f t="shared" si="73"/>
        <v>0</v>
      </c>
      <c r="CF33" s="31">
        <f t="shared" si="74"/>
        <v>0</v>
      </c>
      <c r="CG33" s="31">
        <f t="shared" si="75"/>
        <v>0</v>
      </c>
      <c r="CH33" s="31">
        <f t="shared" si="76"/>
        <v>0</v>
      </c>
      <c r="CI33" s="31">
        <f t="shared" si="77"/>
        <v>0</v>
      </c>
    </row>
    <row r="34" spans="1:87" x14ac:dyDescent="0.35">
      <c r="A34">
        <v>28</v>
      </c>
      <c r="B34">
        <f>modules!B34</f>
        <v>0</v>
      </c>
      <c r="C34">
        <f>modules!C34</f>
        <v>0</v>
      </c>
      <c r="E34" s="27">
        <f t="shared" si="6"/>
        <v>0</v>
      </c>
      <c r="F34" s="27">
        <f t="shared" si="7"/>
        <v>0</v>
      </c>
      <c r="G34" s="27">
        <f t="shared" si="8"/>
        <v>0</v>
      </c>
      <c r="H34" s="27">
        <f t="shared" si="9"/>
        <v>0</v>
      </c>
      <c r="I34" s="27">
        <f t="shared" si="10"/>
        <v>0</v>
      </c>
      <c r="J34" s="27">
        <f t="shared" si="11"/>
        <v>0</v>
      </c>
      <c r="L34" s="27">
        <f t="shared" si="12"/>
        <v>0</v>
      </c>
      <c r="M34" s="27">
        <f t="shared" si="13"/>
        <v>0</v>
      </c>
      <c r="N34" s="27">
        <f t="shared" si="14"/>
        <v>0</v>
      </c>
      <c r="O34" s="27">
        <f t="shared" si="15"/>
        <v>0</v>
      </c>
      <c r="P34" s="27">
        <f t="shared" si="16"/>
        <v>0</v>
      </c>
      <c r="Q34" s="27">
        <f t="shared" si="17"/>
        <v>0</v>
      </c>
      <c r="S34" s="27">
        <f t="shared" si="18"/>
        <v>0</v>
      </c>
      <c r="T34" s="27">
        <f t="shared" si="19"/>
        <v>0</v>
      </c>
      <c r="U34" s="27">
        <f t="shared" si="20"/>
        <v>0</v>
      </c>
      <c r="V34" s="27">
        <f t="shared" si="21"/>
        <v>0</v>
      </c>
      <c r="W34" s="27">
        <f t="shared" si="22"/>
        <v>0</v>
      </c>
      <c r="X34" s="27">
        <f t="shared" si="23"/>
        <v>0</v>
      </c>
      <c r="Z34" s="27">
        <f t="shared" si="24"/>
        <v>0</v>
      </c>
      <c r="AA34" s="27">
        <f t="shared" si="25"/>
        <v>0</v>
      </c>
      <c r="AB34" s="27">
        <f t="shared" si="26"/>
        <v>0</v>
      </c>
      <c r="AC34" s="27">
        <f t="shared" si="27"/>
        <v>0</v>
      </c>
      <c r="AD34" s="27">
        <f t="shared" si="28"/>
        <v>0</v>
      </c>
      <c r="AE34" s="27">
        <f t="shared" si="29"/>
        <v>0</v>
      </c>
      <c r="AG34" s="27">
        <f t="shared" si="30"/>
        <v>0</v>
      </c>
      <c r="AH34" s="27">
        <f t="shared" si="31"/>
        <v>0</v>
      </c>
      <c r="AI34" s="27">
        <f t="shared" si="32"/>
        <v>0</v>
      </c>
      <c r="AJ34" s="27">
        <f t="shared" si="33"/>
        <v>0</v>
      </c>
      <c r="AK34" s="27">
        <f t="shared" si="34"/>
        <v>0</v>
      </c>
      <c r="AL34" s="27">
        <f t="shared" si="35"/>
        <v>0</v>
      </c>
      <c r="AN34" s="27">
        <f t="shared" si="36"/>
        <v>0</v>
      </c>
      <c r="AO34" s="27">
        <f t="shared" si="37"/>
        <v>0</v>
      </c>
      <c r="AP34" s="27">
        <f t="shared" si="38"/>
        <v>0</v>
      </c>
      <c r="AQ34" s="27">
        <f t="shared" si="39"/>
        <v>0</v>
      </c>
      <c r="AR34" s="27">
        <f t="shared" si="40"/>
        <v>0</v>
      </c>
      <c r="AS34" s="27">
        <f t="shared" si="41"/>
        <v>0</v>
      </c>
      <c r="AT34" s="31"/>
      <c r="AU34" s="31">
        <f t="shared" si="42"/>
        <v>0</v>
      </c>
      <c r="AV34" s="31">
        <f t="shared" si="43"/>
        <v>0</v>
      </c>
      <c r="AW34" s="31">
        <f t="shared" si="44"/>
        <v>0</v>
      </c>
      <c r="AX34" s="31">
        <f t="shared" si="45"/>
        <v>0</v>
      </c>
      <c r="AY34" s="31">
        <f t="shared" si="46"/>
        <v>0</v>
      </c>
      <c r="AZ34" s="31">
        <f t="shared" si="47"/>
        <v>0</v>
      </c>
      <c r="BA34" s="31"/>
      <c r="BB34" s="31">
        <f t="shared" si="48"/>
        <v>0</v>
      </c>
      <c r="BC34" s="31">
        <f t="shared" si="49"/>
        <v>0</v>
      </c>
      <c r="BD34" s="31">
        <f t="shared" si="50"/>
        <v>0</v>
      </c>
      <c r="BE34" s="31">
        <f t="shared" si="51"/>
        <v>0</v>
      </c>
      <c r="BF34" s="31">
        <f t="shared" si="52"/>
        <v>0</v>
      </c>
      <c r="BG34" s="31">
        <f t="shared" si="53"/>
        <v>0</v>
      </c>
      <c r="BH34" s="31"/>
      <c r="BI34" s="31">
        <f t="shared" si="54"/>
        <v>0</v>
      </c>
      <c r="BJ34" s="31">
        <f t="shared" si="55"/>
        <v>0</v>
      </c>
      <c r="BK34" s="31">
        <f t="shared" si="56"/>
        <v>0</v>
      </c>
      <c r="BL34" s="31">
        <f t="shared" si="57"/>
        <v>0</v>
      </c>
      <c r="BM34" s="31">
        <f t="shared" si="58"/>
        <v>0</v>
      </c>
      <c r="BN34" s="31">
        <f t="shared" si="59"/>
        <v>0</v>
      </c>
      <c r="BO34" s="31"/>
      <c r="BP34" s="31">
        <f t="shared" si="60"/>
        <v>0</v>
      </c>
      <c r="BQ34" s="31">
        <f t="shared" si="61"/>
        <v>0</v>
      </c>
      <c r="BR34" s="31">
        <f t="shared" si="62"/>
        <v>0</v>
      </c>
      <c r="BS34" s="31">
        <f t="shared" si="63"/>
        <v>0</v>
      </c>
      <c r="BT34" s="31">
        <f t="shared" si="64"/>
        <v>0</v>
      </c>
      <c r="BU34" s="31">
        <f t="shared" si="65"/>
        <v>0</v>
      </c>
      <c r="BV34" s="31"/>
      <c r="BW34" s="31">
        <f t="shared" si="66"/>
        <v>0</v>
      </c>
      <c r="BX34" s="31">
        <f t="shared" si="67"/>
        <v>0</v>
      </c>
      <c r="BY34" s="31">
        <f t="shared" si="68"/>
        <v>0</v>
      </c>
      <c r="BZ34" s="31">
        <f t="shared" si="69"/>
        <v>0</v>
      </c>
      <c r="CA34" s="31">
        <f t="shared" si="70"/>
        <v>0</v>
      </c>
      <c r="CB34" s="31">
        <f t="shared" si="71"/>
        <v>0</v>
      </c>
      <c r="CC34" s="31"/>
      <c r="CD34" s="31">
        <f t="shared" si="72"/>
        <v>0</v>
      </c>
      <c r="CE34" s="31">
        <f t="shared" si="73"/>
        <v>0</v>
      </c>
      <c r="CF34" s="31">
        <f t="shared" si="74"/>
        <v>0</v>
      </c>
      <c r="CG34" s="31">
        <f t="shared" si="75"/>
        <v>0</v>
      </c>
      <c r="CH34" s="31">
        <f t="shared" si="76"/>
        <v>0</v>
      </c>
      <c r="CI34" s="31">
        <f t="shared" si="77"/>
        <v>0</v>
      </c>
    </row>
    <row r="35" spans="1:87" x14ac:dyDescent="0.35">
      <c r="A35">
        <v>29</v>
      </c>
      <c r="B35">
        <f>modules!B35</f>
        <v>0</v>
      </c>
      <c r="C35">
        <f>modules!C35</f>
        <v>0</v>
      </c>
      <c r="E35" s="27">
        <f t="shared" si="6"/>
        <v>0</v>
      </c>
      <c r="F35" s="27">
        <f t="shared" si="7"/>
        <v>0</v>
      </c>
      <c r="G35" s="27">
        <f t="shared" si="8"/>
        <v>0</v>
      </c>
      <c r="H35" s="27">
        <f t="shared" si="9"/>
        <v>0</v>
      </c>
      <c r="I35" s="27">
        <f t="shared" si="10"/>
        <v>0</v>
      </c>
      <c r="J35" s="27">
        <f t="shared" si="11"/>
        <v>0</v>
      </c>
      <c r="L35" s="27">
        <f t="shared" si="12"/>
        <v>0</v>
      </c>
      <c r="M35" s="27">
        <f t="shared" si="13"/>
        <v>0</v>
      </c>
      <c r="N35" s="27">
        <f t="shared" si="14"/>
        <v>0</v>
      </c>
      <c r="O35" s="27">
        <f t="shared" si="15"/>
        <v>0</v>
      </c>
      <c r="P35" s="27">
        <f t="shared" si="16"/>
        <v>0</v>
      </c>
      <c r="Q35" s="27">
        <f t="shared" si="17"/>
        <v>0</v>
      </c>
      <c r="S35" s="27">
        <f t="shared" si="18"/>
        <v>0</v>
      </c>
      <c r="T35" s="27">
        <f t="shared" si="19"/>
        <v>0</v>
      </c>
      <c r="U35" s="27">
        <f t="shared" si="20"/>
        <v>0</v>
      </c>
      <c r="V35" s="27">
        <f t="shared" si="21"/>
        <v>0</v>
      </c>
      <c r="W35" s="27">
        <f t="shared" si="22"/>
        <v>0</v>
      </c>
      <c r="X35" s="27">
        <f t="shared" si="23"/>
        <v>0</v>
      </c>
      <c r="Z35" s="27">
        <f t="shared" si="24"/>
        <v>0</v>
      </c>
      <c r="AA35" s="27">
        <f t="shared" si="25"/>
        <v>0</v>
      </c>
      <c r="AB35" s="27">
        <f t="shared" si="26"/>
        <v>0</v>
      </c>
      <c r="AC35" s="27">
        <f t="shared" si="27"/>
        <v>0</v>
      </c>
      <c r="AD35" s="27">
        <f t="shared" si="28"/>
        <v>0</v>
      </c>
      <c r="AE35" s="27">
        <f t="shared" si="29"/>
        <v>0</v>
      </c>
      <c r="AG35" s="27">
        <f t="shared" si="30"/>
        <v>0</v>
      </c>
      <c r="AH35" s="27">
        <f t="shared" si="31"/>
        <v>0</v>
      </c>
      <c r="AI35" s="27">
        <f t="shared" si="32"/>
        <v>0</v>
      </c>
      <c r="AJ35" s="27">
        <f t="shared" si="33"/>
        <v>0</v>
      </c>
      <c r="AK35" s="27">
        <f t="shared" si="34"/>
        <v>0</v>
      </c>
      <c r="AL35" s="27">
        <f t="shared" si="35"/>
        <v>0</v>
      </c>
      <c r="AN35" s="27">
        <f t="shared" si="36"/>
        <v>0</v>
      </c>
      <c r="AO35" s="27">
        <f t="shared" si="37"/>
        <v>0</v>
      </c>
      <c r="AP35" s="27">
        <f t="shared" si="38"/>
        <v>0</v>
      </c>
      <c r="AQ35" s="27">
        <f t="shared" si="39"/>
        <v>0</v>
      </c>
      <c r="AR35" s="27">
        <f t="shared" si="40"/>
        <v>0</v>
      </c>
      <c r="AS35" s="27">
        <f t="shared" si="41"/>
        <v>0</v>
      </c>
      <c r="AT35" s="31"/>
      <c r="AU35" s="31">
        <f t="shared" si="42"/>
        <v>0</v>
      </c>
      <c r="AV35" s="31">
        <f t="shared" si="43"/>
        <v>0</v>
      </c>
      <c r="AW35" s="31">
        <f t="shared" si="44"/>
        <v>0</v>
      </c>
      <c r="AX35" s="31">
        <f t="shared" si="45"/>
        <v>0</v>
      </c>
      <c r="AY35" s="31">
        <f t="shared" si="46"/>
        <v>0</v>
      </c>
      <c r="AZ35" s="31">
        <f t="shared" si="47"/>
        <v>0</v>
      </c>
      <c r="BA35" s="31"/>
      <c r="BB35" s="31">
        <f t="shared" si="48"/>
        <v>0</v>
      </c>
      <c r="BC35" s="31">
        <f t="shared" si="49"/>
        <v>0</v>
      </c>
      <c r="BD35" s="31">
        <f t="shared" si="50"/>
        <v>0</v>
      </c>
      <c r="BE35" s="31">
        <f t="shared" si="51"/>
        <v>0</v>
      </c>
      <c r="BF35" s="31">
        <f t="shared" si="52"/>
        <v>0</v>
      </c>
      <c r="BG35" s="31">
        <f t="shared" si="53"/>
        <v>0</v>
      </c>
      <c r="BH35" s="31"/>
      <c r="BI35" s="31">
        <f t="shared" si="54"/>
        <v>0</v>
      </c>
      <c r="BJ35" s="31">
        <f t="shared" si="55"/>
        <v>0</v>
      </c>
      <c r="BK35" s="31">
        <f t="shared" si="56"/>
        <v>0</v>
      </c>
      <c r="BL35" s="31">
        <f t="shared" si="57"/>
        <v>0</v>
      </c>
      <c r="BM35" s="31">
        <f t="shared" si="58"/>
        <v>0</v>
      </c>
      <c r="BN35" s="31">
        <f t="shared" si="59"/>
        <v>0</v>
      </c>
      <c r="BO35" s="31"/>
      <c r="BP35" s="31">
        <f t="shared" si="60"/>
        <v>0</v>
      </c>
      <c r="BQ35" s="31">
        <f t="shared" si="61"/>
        <v>0</v>
      </c>
      <c r="BR35" s="31">
        <f t="shared" si="62"/>
        <v>0</v>
      </c>
      <c r="BS35" s="31">
        <f t="shared" si="63"/>
        <v>0</v>
      </c>
      <c r="BT35" s="31">
        <f t="shared" si="64"/>
        <v>0</v>
      </c>
      <c r="BU35" s="31">
        <f t="shared" si="65"/>
        <v>0</v>
      </c>
      <c r="BV35" s="31"/>
      <c r="BW35" s="31">
        <f t="shared" si="66"/>
        <v>0</v>
      </c>
      <c r="BX35" s="31">
        <f t="shared" si="67"/>
        <v>0</v>
      </c>
      <c r="BY35" s="31">
        <f t="shared" si="68"/>
        <v>0</v>
      </c>
      <c r="BZ35" s="31">
        <f t="shared" si="69"/>
        <v>0</v>
      </c>
      <c r="CA35" s="31">
        <f t="shared" si="70"/>
        <v>0</v>
      </c>
      <c r="CB35" s="31">
        <f t="shared" si="71"/>
        <v>0</v>
      </c>
      <c r="CC35" s="31"/>
      <c r="CD35" s="31">
        <f t="shared" si="72"/>
        <v>0</v>
      </c>
      <c r="CE35" s="31">
        <f t="shared" si="73"/>
        <v>0</v>
      </c>
      <c r="CF35" s="31">
        <f t="shared" si="74"/>
        <v>0</v>
      </c>
      <c r="CG35" s="31">
        <f t="shared" si="75"/>
        <v>0</v>
      </c>
      <c r="CH35" s="31">
        <f t="shared" si="76"/>
        <v>0</v>
      </c>
      <c r="CI35" s="31">
        <f t="shared" si="77"/>
        <v>0</v>
      </c>
    </row>
    <row r="36" spans="1:87" x14ac:dyDescent="0.35">
      <c r="A36">
        <v>30</v>
      </c>
      <c r="B36">
        <f>modules!B36</f>
        <v>0</v>
      </c>
      <c r="C36">
        <f>modules!C36</f>
        <v>0</v>
      </c>
      <c r="E36" s="27">
        <f t="shared" si="6"/>
        <v>0</v>
      </c>
      <c r="F36" s="27">
        <f t="shared" si="7"/>
        <v>0</v>
      </c>
      <c r="G36" s="27">
        <f t="shared" si="8"/>
        <v>0</v>
      </c>
      <c r="H36" s="27">
        <f t="shared" si="9"/>
        <v>0</v>
      </c>
      <c r="I36" s="27">
        <f t="shared" si="10"/>
        <v>0</v>
      </c>
      <c r="J36" s="27">
        <f t="shared" si="11"/>
        <v>0</v>
      </c>
      <c r="L36" s="27">
        <f t="shared" si="12"/>
        <v>0</v>
      </c>
      <c r="M36" s="27">
        <f t="shared" si="13"/>
        <v>0</v>
      </c>
      <c r="N36" s="27">
        <f t="shared" si="14"/>
        <v>0</v>
      </c>
      <c r="O36" s="27">
        <f t="shared" si="15"/>
        <v>0</v>
      </c>
      <c r="P36" s="27">
        <f t="shared" si="16"/>
        <v>0</v>
      </c>
      <c r="Q36" s="27">
        <f t="shared" si="17"/>
        <v>0</v>
      </c>
      <c r="S36" s="27">
        <f t="shared" si="18"/>
        <v>0</v>
      </c>
      <c r="T36" s="27">
        <f t="shared" si="19"/>
        <v>0</v>
      </c>
      <c r="U36" s="27">
        <f t="shared" si="20"/>
        <v>0</v>
      </c>
      <c r="V36" s="27">
        <f t="shared" si="21"/>
        <v>0</v>
      </c>
      <c r="W36" s="27">
        <f t="shared" si="22"/>
        <v>0</v>
      </c>
      <c r="X36" s="27">
        <f t="shared" si="23"/>
        <v>0</v>
      </c>
      <c r="Z36" s="27">
        <f t="shared" si="24"/>
        <v>0</v>
      </c>
      <c r="AA36" s="27">
        <f t="shared" si="25"/>
        <v>0</v>
      </c>
      <c r="AB36" s="27">
        <f t="shared" si="26"/>
        <v>0</v>
      </c>
      <c r="AC36" s="27">
        <f t="shared" si="27"/>
        <v>0</v>
      </c>
      <c r="AD36" s="27">
        <f t="shared" si="28"/>
        <v>0</v>
      </c>
      <c r="AE36" s="27">
        <f t="shared" si="29"/>
        <v>0</v>
      </c>
      <c r="AG36" s="27">
        <f t="shared" si="30"/>
        <v>0</v>
      </c>
      <c r="AH36" s="27">
        <f t="shared" si="31"/>
        <v>0</v>
      </c>
      <c r="AI36" s="27">
        <f t="shared" si="32"/>
        <v>0</v>
      </c>
      <c r="AJ36" s="27">
        <f t="shared" si="33"/>
        <v>0</v>
      </c>
      <c r="AK36" s="27">
        <f t="shared" si="34"/>
        <v>0</v>
      </c>
      <c r="AL36" s="27">
        <f t="shared" si="35"/>
        <v>0</v>
      </c>
      <c r="AN36" s="27">
        <f t="shared" si="36"/>
        <v>0</v>
      </c>
      <c r="AO36" s="27">
        <f t="shared" si="37"/>
        <v>0</v>
      </c>
      <c r="AP36" s="27">
        <f t="shared" si="38"/>
        <v>0</v>
      </c>
      <c r="AQ36" s="27">
        <f t="shared" si="39"/>
        <v>0</v>
      </c>
      <c r="AR36" s="27">
        <f t="shared" si="40"/>
        <v>0</v>
      </c>
      <c r="AS36" s="27">
        <f t="shared" si="41"/>
        <v>0</v>
      </c>
      <c r="AT36" s="31"/>
      <c r="AU36" s="31">
        <f t="shared" si="42"/>
        <v>0</v>
      </c>
      <c r="AV36" s="31">
        <f t="shared" si="43"/>
        <v>0</v>
      </c>
      <c r="AW36" s="31">
        <f t="shared" si="44"/>
        <v>0</v>
      </c>
      <c r="AX36" s="31">
        <f t="shared" si="45"/>
        <v>0</v>
      </c>
      <c r="AY36" s="31">
        <f t="shared" si="46"/>
        <v>0</v>
      </c>
      <c r="AZ36" s="31">
        <f t="shared" si="47"/>
        <v>0</v>
      </c>
      <c r="BA36" s="31"/>
      <c r="BB36" s="31">
        <f t="shared" si="48"/>
        <v>0</v>
      </c>
      <c r="BC36" s="31">
        <f t="shared" si="49"/>
        <v>0</v>
      </c>
      <c r="BD36" s="31">
        <f t="shared" si="50"/>
        <v>0</v>
      </c>
      <c r="BE36" s="31">
        <f t="shared" si="51"/>
        <v>0</v>
      </c>
      <c r="BF36" s="31">
        <f t="shared" si="52"/>
        <v>0</v>
      </c>
      <c r="BG36" s="31">
        <f t="shared" si="53"/>
        <v>0</v>
      </c>
      <c r="BH36" s="31"/>
      <c r="BI36" s="31">
        <f t="shared" si="54"/>
        <v>0</v>
      </c>
      <c r="BJ36" s="31">
        <f t="shared" si="55"/>
        <v>0</v>
      </c>
      <c r="BK36" s="31">
        <f t="shared" si="56"/>
        <v>0</v>
      </c>
      <c r="BL36" s="31">
        <f t="shared" si="57"/>
        <v>0</v>
      </c>
      <c r="BM36" s="31">
        <f t="shared" si="58"/>
        <v>0</v>
      </c>
      <c r="BN36" s="31">
        <f t="shared" si="59"/>
        <v>0</v>
      </c>
      <c r="BO36" s="31"/>
      <c r="BP36" s="31">
        <f t="shared" si="60"/>
        <v>0</v>
      </c>
      <c r="BQ36" s="31">
        <f t="shared" si="61"/>
        <v>0</v>
      </c>
      <c r="BR36" s="31">
        <f t="shared" si="62"/>
        <v>0</v>
      </c>
      <c r="BS36" s="31">
        <f t="shared" si="63"/>
        <v>0</v>
      </c>
      <c r="BT36" s="31">
        <f t="shared" si="64"/>
        <v>0</v>
      </c>
      <c r="BU36" s="31">
        <f t="shared" si="65"/>
        <v>0</v>
      </c>
      <c r="BV36" s="31"/>
      <c r="BW36" s="31">
        <f t="shared" si="66"/>
        <v>0</v>
      </c>
      <c r="BX36" s="31">
        <f t="shared" si="67"/>
        <v>0</v>
      </c>
      <c r="BY36" s="31">
        <f t="shared" si="68"/>
        <v>0</v>
      </c>
      <c r="BZ36" s="31">
        <f t="shared" si="69"/>
        <v>0</v>
      </c>
      <c r="CA36" s="31">
        <f t="shared" si="70"/>
        <v>0</v>
      </c>
      <c r="CB36" s="31">
        <f t="shared" si="71"/>
        <v>0</v>
      </c>
      <c r="CC36" s="31"/>
      <c r="CD36" s="31">
        <f t="shared" si="72"/>
        <v>0</v>
      </c>
      <c r="CE36" s="31">
        <f t="shared" si="73"/>
        <v>0</v>
      </c>
      <c r="CF36" s="31">
        <f t="shared" si="74"/>
        <v>0</v>
      </c>
      <c r="CG36" s="31">
        <f t="shared" si="75"/>
        <v>0</v>
      </c>
      <c r="CH36" s="31">
        <f t="shared" si="76"/>
        <v>0</v>
      </c>
      <c r="CI36" s="31">
        <f t="shared" si="77"/>
        <v>0</v>
      </c>
    </row>
    <row r="37" spans="1:87" x14ac:dyDescent="0.35">
      <c r="A37">
        <v>31</v>
      </c>
      <c r="B37">
        <f>modules!B37</f>
        <v>0</v>
      </c>
      <c r="C37">
        <f>modules!C37</f>
        <v>0</v>
      </c>
      <c r="E37" s="27">
        <f t="shared" si="6"/>
        <v>0</v>
      </c>
      <c r="F37" s="27">
        <f t="shared" si="7"/>
        <v>0</v>
      </c>
      <c r="G37" s="27">
        <f t="shared" si="8"/>
        <v>0</v>
      </c>
      <c r="H37" s="27">
        <f t="shared" si="9"/>
        <v>0</v>
      </c>
      <c r="I37" s="27">
        <f t="shared" si="10"/>
        <v>0</v>
      </c>
      <c r="J37" s="27">
        <f t="shared" si="11"/>
        <v>0</v>
      </c>
      <c r="L37" s="27">
        <f t="shared" si="12"/>
        <v>0</v>
      </c>
      <c r="M37" s="27">
        <f t="shared" si="13"/>
        <v>0</v>
      </c>
      <c r="N37" s="27">
        <f t="shared" si="14"/>
        <v>0</v>
      </c>
      <c r="O37" s="27">
        <f t="shared" si="15"/>
        <v>0</v>
      </c>
      <c r="P37" s="27">
        <f t="shared" si="16"/>
        <v>0</v>
      </c>
      <c r="Q37" s="27">
        <f t="shared" si="17"/>
        <v>0</v>
      </c>
      <c r="S37" s="27">
        <f t="shared" si="18"/>
        <v>0</v>
      </c>
      <c r="T37" s="27">
        <f t="shared" si="19"/>
        <v>0</v>
      </c>
      <c r="U37" s="27">
        <f t="shared" si="20"/>
        <v>0</v>
      </c>
      <c r="V37" s="27">
        <f t="shared" si="21"/>
        <v>0</v>
      </c>
      <c r="W37" s="27">
        <f t="shared" si="22"/>
        <v>0</v>
      </c>
      <c r="X37" s="27">
        <f t="shared" si="23"/>
        <v>0</v>
      </c>
      <c r="Z37" s="27">
        <f t="shared" si="24"/>
        <v>0</v>
      </c>
      <c r="AA37" s="27">
        <f t="shared" si="25"/>
        <v>0</v>
      </c>
      <c r="AB37" s="27">
        <f t="shared" si="26"/>
        <v>0</v>
      </c>
      <c r="AC37" s="27">
        <f t="shared" si="27"/>
        <v>0</v>
      </c>
      <c r="AD37" s="27">
        <f t="shared" si="28"/>
        <v>0</v>
      </c>
      <c r="AE37" s="27">
        <f t="shared" si="29"/>
        <v>0</v>
      </c>
      <c r="AG37" s="27">
        <f t="shared" si="30"/>
        <v>0</v>
      </c>
      <c r="AH37" s="27">
        <f t="shared" si="31"/>
        <v>0</v>
      </c>
      <c r="AI37" s="27">
        <f t="shared" si="32"/>
        <v>0</v>
      </c>
      <c r="AJ37" s="27">
        <f t="shared" si="33"/>
        <v>0</v>
      </c>
      <c r="AK37" s="27">
        <f t="shared" si="34"/>
        <v>0</v>
      </c>
      <c r="AL37" s="27">
        <f t="shared" si="35"/>
        <v>0</v>
      </c>
      <c r="AN37" s="27">
        <f t="shared" si="36"/>
        <v>0</v>
      </c>
      <c r="AO37" s="27">
        <f t="shared" si="37"/>
        <v>0</v>
      </c>
      <c r="AP37" s="27">
        <f t="shared" si="38"/>
        <v>0</v>
      </c>
      <c r="AQ37" s="27">
        <f t="shared" si="39"/>
        <v>0</v>
      </c>
      <c r="AR37" s="27">
        <f t="shared" si="40"/>
        <v>0</v>
      </c>
      <c r="AS37" s="27">
        <f t="shared" si="41"/>
        <v>0</v>
      </c>
      <c r="AT37" s="31"/>
      <c r="AU37" s="31">
        <f t="shared" si="42"/>
        <v>0</v>
      </c>
      <c r="AV37" s="31">
        <f t="shared" si="43"/>
        <v>0</v>
      </c>
      <c r="AW37" s="31">
        <f t="shared" si="44"/>
        <v>0</v>
      </c>
      <c r="AX37" s="31">
        <f t="shared" si="45"/>
        <v>0</v>
      </c>
      <c r="AY37" s="31">
        <f t="shared" si="46"/>
        <v>0</v>
      </c>
      <c r="AZ37" s="31">
        <f t="shared" si="47"/>
        <v>0</v>
      </c>
      <c r="BA37" s="31"/>
      <c r="BB37" s="31">
        <f t="shared" si="48"/>
        <v>0</v>
      </c>
      <c r="BC37" s="31">
        <f t="shared" si="49"/>
        <v>0</v>
      </c>
      <c r="BD37" s="31">
        <f t="shared" si="50"/>
        <v>0</v>
      </c>
      <c r="BE37" s="31">
        <f t="shared" si="51"/>
        <v>0</v>
      </c>
      <c r="BF37" s="31">
        <f t="shared" si="52"/>
        <v>0</v>
      </c>
      <c r="BG37" s="31">
        <f t="shared" si="53"/>
        <v>0</v>
      </c>
      <c r="BH37" s="31"/>
      <c r="BI37" s="31">
        <f t="shared" si="54"/>
        <v>0</v>
      </c>
      <c r="BJ37" s="31">
        <f t="shared" si="55"/>
        <v>0</v>
      </c>
      <c r="BK37" s="31">
        <f t="shared" si="56"/>
        <v>0</v>
      </c>
      <c r="BL37" s="31">
        <f t="shared" si="57"/>
        <v>0</v>
      </c>
      <c r="BM37" s="31">
        <f t="shared" si="58"/>
        <v>0</v>
      </c>
      <c r="BN37" s="31">
        <f t="shared" si="59"/>
        <v>0</v>
      </c>
      <c r="BO37" s="31"/>
      <c r="BP37" s="31">
        <f t="shared" si="60"/>
        <v>0</v>
      </c>
      <c r="BQ37" s="31">
        <f t="shared" si="61"/>
        <v>0</v>
      </c>
      <c r="BR37" s="31">
        <f t="shared" si="62"/>
        <v>0</v>
      </c>
      <c r="BS37" s="31">
        <f t="shared" si="63"/>
        <v>0</v>
      </c>
      <c r="BT37" s="31">
        <f t="shared" si="64"/>
        <v>0</v>
      </c>
      <c r="BU37" s="31">
        <f t="shared" si="65"/>
        <v>0</v>
      </c>
      <c r="BV37" s="31"/>
      <c r="BW37" s="31">
        <f t="shared" si="66"/>
        <v>0</v>
      </c>
      <c r="BX37" s="31">
        <f t="shared" si="67"/>
        <v>0</v>
      </c>
      <c r="BY37" s="31">
        <f t="shared" si="68"/>
        <v>0</v>
      </c>
      <c r="BZ37" s="31">
        <f t="shared" si="69"/>
        <v>0</v>
      </c>
      <c r="CA37" s="31">
        <f t="shared" si="70"/>
        <v>0</v>
      </c>
      <c r="CB37" s="31">
        <f t="shared" si="71"/>
        <v>0</v>
      </c>
      <c r="CC37" s="31"/>
      <c r="CD37" s="31">
        <f t="shared" si="72"/>
        <v>0</v>
      </c>
      <c r="CE37" s="31">
        <f t="shared" si="73"/>
        <v>0</v>
      </c>
      <c r="CF37" s="31">
        <f t="shared" si="74"/>
        <v>0</v>
      </c>
      <c r="CG37" s="31">
        <f t="shared" si="75"/>
        <v>0</v>
      </c>
      <c r="CH37" s="31">
        <f t="shared" si="76"/>
        <v>0</v>
      </c>
      <c r="CI37" s="31">
        <f t="shared" si="77"/>
        <v>0</v>
      </c>
    </row>
    <row r="38" spans="1:87" x14ac:dyDescent="0.35">
      <c r="A38">
        <v>32</v>
      </c>
      <c r="B38">
        <f>modules!B38</f>
        <v>0</v>
      </c>
      <c r="C38">
        <f>modules!C38</f>
        <v>0</v>
      </c>
      <c r="E38" s="27">
        <f t="shared" si="6"/>
        <v>0</v>
      </c>
      <c r="F38" s="27">
        <f t="shared" si="7"/>
        <v>0</v>
      </c>
      <c r="G38" s="27">
        <f t="shared" si="8"/>
        <v>0</v>
      </c>
      <c r="H38" s="27">
        <f t="shared" si="9"/>
        <v>0</v>
      </c>
      <c r="I38" s="27">
        <f t="shared" si="10"/>
        <v>0</v>
      </c>
      <c r="J38" s="27">
        <f t="shared" si="11"/>
        <v>0</v>
      </c>
      <c r="L38" s="27">
        <f t="shared" si="12"/>
        <v>0</v>
      </c>
      <c r="M38" s="27">
        <f t="shared" si="13"/>
        <v>0</v>
      </c>
      <c r="N38" s="27">
        <f t="shared" si="14"/>
        <v>0</v>
      </c>
      <c r="O38" s="27">
        <f t="shared" si="15"/>
        <v>0</v>
      </c>
      <c r="P38" s="27">
        <f t="shared" si="16"/>
        <v>0</v>
      </c>
      <c r="Q38" s="27">
        <f t="shared" si="17"/>
        <v>0</v>
      </c>
      <c r="S38" s="27">
        <f t="shared" si="18"/>
        <v>0</v>
      </c>
      <c r="T38" s="27">
        <f t="shared" si="19"/>
        <v>0</v>
      </c>
      <c r="U38" s="27">
        <f t="shared" si="20"/>
        <v>0</v>
      </c>
      <c r="V38" s="27">
        <f t="shared" si="21"/>
        <v>0</v>
      </c>
      <c r="W38" s="27">
        <f t="shared" si="22"/>
        <v>0</v>
      </c>
      <c r="X38" s="27">
        <f t="shared" si="23"/>
        <v>0</v>
      </c>
      <c r="Z38" s="27">
        <f t="shared" si="24"/>
        <v>0</v>
      </c>
      <c r="AA38" s="27">
        <f t="shared" si="25"/>
        <v>0</v>
      </c>
      <c r="AB38" s="27">
        <f t="shared" si="26"/>
        <v>0</v>
      </c>
      <c r="AC38" s="27">
        <f t="shared" si="27"/>
        <v>0</v>
      </c>
      <c r="AD38" s="27">
        <f t="shared" si="28"/>
        <v>0</v>
      </c>
      <c r="AE38" s="27">
        <f t="shared" si="29"/>
        <v>0</v>
      </c>
      <c r="AG38" s="27">
        <f t="shared" si="30"/>
        <v>0</v>
      </c>
      <c r="AH38" s="27">
        <f t="shared" si="31"/>
        <v>0</v>
      </c>
      <c r="AI38" s="27">
        <f t="shared" si="32"/>
        <v>0</v>
      </c>
      <c r="AJ38" s="27">
        <f t="shared" si="33"/>
        <v>0</v>
      </c>
      <c r="AK38" s="27">
        <f t="shared" si="34"/>
        <v>0</v>
      </c>
      <c r="AL38" s="27">
        <f t="shared" si="35"/>
        <v>0</v>
      </c>
      <c r="AN38" s="27">
        <f t="shared" si="36"/>
        <v>0</v>
      </c>
      <c r="AO38" s="27">
        <f t="shared" si="37"/>
        <v>0</v>
      </c>
      <c r="AP38" s="27">
        <f t="shared" si="38"/>
        <v>0</v>
      </c>
      <c r="AQ38" s="27">
        <f t="shared" si="39"/>
        <v>0</v>
      </c>
      <c r="AR38" s="27">
        <f t="shared" si="40"/>
        <v>0</v>
      </c>
      <c r="AS38" s="27">
        <f t="shared" si="41"/>
        <v>0</v>
      </c>
      <c r="AT38" s="31"/>
      <c r="AU38" s="31">
        <f t="shared" si="42"/>
        <v>0</v>
      </c>
      <c r="AV38" s="31">
        <f t="shared" si="43"/>
        <v>0</v>
      </c>
      <c r="AW38" s="31">
        <f t="shared" si="44"/>
        <v>0</v>
      </c>
      <c r="AX38" s="31">
        <f t="shared" si="45"/>
        <v>0</v>
      </c>
      <c r="AY38" s="31">
        <f t="shared" si="46"/>
        <v>0</v>
      </c>
      <c r="AZ38" s="31">
        <f t="shared" si="47"/>
        <v>0</v>
      </c>
      <c r="BA38" s="31"/>
      <c r="BB38" s="31">
        <f t="shared" si="48"/>
        <v>0</v>
      </c>
      <c r="BC38" s="31">
        <f t="shared" si="49"/>
        <v>0</v>
      </c>
      <c r="BD38" s="31">
        <f t="shared" si="50"/>
        <v>0</v>
      </c>
      <c r="BE38" s="31">
        <f t="shared" si="51"/>
        <v>0</v>
      </c>
      <c r="BF38" s="31">
        <f t="shared" si="52"/>
        <v>0</v>
      </c>
      <c r="BG38" s="31">
        <f t="shared" si="53"/>
        <v>0</v>
      </c>
      <c r="BH38" s="31"/>
      <c r="BI38" s="31">
        <f t="shared" si="54"/>
        <v>0</v>
      </c>
      <c r="BJ38" s="31">
        <f t="shared" si="55"/>
        <v>0</v>
      </c>
      <c r="BK38" s="31">
        <f t="shared" si="56"/>
        <v>0</v>
      </c>
      <c r="BL38" s="31">
        <f t="shared" si="57"/>
        <v>0</v>
      </c>
      <c r="BM38" s="31">
        <f t="shared" si="58"/>
        <v>0</v>
      </c>
      <c r="BN38" s="31">
        <f t="shared" si="59"/>
        <v>0</v>
      </c>
      <c r="BO38" s="31"/>
      <c r="BP38" s="31">
        <f t="shared" si="60"/>
        <v>0</v>
      </c>
      <c r="BQ38" s="31">
        <f t="shared" si="61"/>
        <v>0</v>
      </c>
      <c r="BR38" s="31">
        <f t="shared" si="62"/>
        <v>0</v>
      </c>
      <c r="BS38" s="31">
        <f t="shared" si="63"/>
        <v>0</v>
      </c>
      <c r="BT38" s="31">
        <f t="shared" si="64"/>
        <v>0</v>
      </c>
      <c r="BU38" s="31">
        <f t="shared" si="65"/>
        <v>0</v>
      </c>
      <c r="BV38" s="31"/>
      <c r="BW38" s="31">
        <f t="shared" si="66"/>
        <v>0</v>
      </c>
      <c r="BX38" s="31">
        <f t="shared" si="67"/>
        <v>0</v>
      </c>
      <c r="BY38" s="31">
        <f t="shared" si="68"/>
        <v>0</v>
      </c>
      <c r="BZ38" s="31">
        <f t="shared" si="69"/>
        <v>0</v>
      </c>
      <c r="CA38" s="31">
        <f t="shared" si="70"/>
        <v>0</v>
      </c>
      <c r="CB38" s="31">
        <f t="shared" si="71"/>
        <v>0</v>
      </c>
      <c r="CC38" s="31"/>
      <c r="CD38" s="31">
        <f t="shared" si="72"/>
        <v>0</v>
      </c>
      <c r="CE38" s="31">
        <f t="shared" si="73"/>
        <v>0</v>
      </c>
      <c r="CF38" s="31">
        <f t="shared" si="74"/>
        <v>0</v>
      </c>
      <c r="CG38" s="31">
        <f t="shared" si="75"/>
        <v>0</v>
      </c>
      <c r="CH38" s="31">
        <f t="shared" si="76"/>
        <v>0</v>
      </c>
      <c r="CI38" s="31">
        <f t="shared" si="77"/>
        <v>0</v>
      </c>
    </row>
    <row r="39" spans="1:87" x14ac:dyDescent="0.35">
      <c r="A39">
        <v>33</v>
      </c>
      <c r="B39">
        <f>modules!B39</f>
        <v>0</v>
      </c>
      <c r="C39">
        <f>modules!C39</f>
        <v>0</v>
      </c>
      <c r="E39" s="27">
        <f t="shared" si="6"/>
        <v>0</v>
      </c>
      <c r="F39" s="27">
        <f t="shared" si="7"/>
        <v>0</v>
      </c>
      <c r="G39" s="27">
        <f t="shared" si="8"/>
        <v>0</v>
      </c>
      <c r="H39" s="27">
        <f t="shared" si="9"/>
        <v>0</v>
      </c>
      <c r="I39" s="27">
        <f t="shared" si="10"/>
        <v>0</v>
      </c>
      <c r="J39" s="27">
        <f t="shared" si="11"/>
        <v>0</v>
      </c>
      <c r="L39" s="27">
        <f t="shared" si="12"/>
        <v>0</v>
      </c>
      <c r="M39" s="27">
        <f t="shared" si="13"/>
        <v>0</v>
      </c>
      <c r="N39" s="27">
        <f t="shared" si="14"/>
        <v>0</v>
      </c>
      <c r="O39" s="27">
        <f t="shared" si="15"/>
        <v>0</v>
      </c>
      <c r="P39" s="27">
        <f t="shared" si="16"/>
        <v>0</v>
      </c>
      <c r="Q39" s="27">
        <f t="shared" si="17"/>
        <v>0</v>
      </c>
      <c r="S39" s="27">
        <f t="shared" si="18"/>
        <v>0</v>
      </c>
      <c r="T39" s="27">
        <f t="shared" si="19"/>
        <v>0</v>
      </c>
      <c r="U39" s="27">
        <f t="shared" si="20"/>
        <v>0</v>
      </c>
      <c r="V39" s="27">
        <f t="shared" si="21"/>
        <v>0</v>
      </c>
      <c r="W39" s="27">
        <f t="shared" si="22"/>
        <v>0</v>
      </c>
      <c r="X39" s="27">
        <f t="shared" si="23"/>
        <v>0</v>
      </c>
      <c r="Z39" s="27">
        <f t="shared" si="24"/>
        <v>0</v>
      </c>
      <c r="AA39" s="27">
        <f t="shared" si="25"/>
        <v>0</v>
      </c>
      <c r="AB39" s="27">
        <f t="shared" si="26"/>
        <v>0</v>
      </c>
      <c r="AC39" s="27">
        <f t="shared" si="27"/>
        <v>0</v>
      </c>
      <c r="AD39" s="27">
        <f t="shared" si="28"/>
        <v>0</v>
      </c>
      <c r="AE39" s="27">
        <f t="shared" si="29"/>
        <v>0</v>
      </c>
      <c r="AG39" s="27">
        <f t="shared" si="30"/>
        <v>0</v>
      </c>
      <c r="AH39" s="27">
        <f t="shared" si="31"/>
        <v>0</v>
      </c>
      <c r="AI39" s="27">
        <f t="shared" si="32"/>
        <v>0</v>
      </c>
      <c r="AJ39" s="27">
        <f t="shared" si="33"/>
        <v>0</v>
      </c>
      <c r="AK39" s="27">
        <f t="shared" si="34"/>
        <v>0</v>
      </c>
      <c r="AL39" s="27">
        <f t="shared" si="35"/>
        <v>0</v>
      </c>
      <c r="AN39" s="27">
        <f t="shared" si="36"/>
        <v>0</v>
      </c>
      <c r="AO39" s="27">
        <f t="shared" si="37"/>
        <v>0</v>
      </c>
      <c r="AP39" s="27">
        <f t="shared" si="38"/>
        <v>0</v>
      </c>
      <c r="AQ39" s="27">
        <f t="shared" si="39"/>
        <v>0</v>
      </c>
      <c r="AR39" s="27">
        <f t="shared" si="40"/>
        <v>0</v>
      </c>
      <c r="AS39" s="27">
        <f t="shared" si="41"/>
        <v>0</v>
      </c>
      <c r="AT39" s="31"/>
      <c r="AU39" s="31">
        <f t="shared" si="42"/>
        <v>0</v>
      </c>
      <c r="AV39" s="31">
        <f t="shared" si="43"/>
        <v>0</v>
      </c>
      <c r="AW39" s="31">
        <f t="shared" si="44"/>
        <v>0</v>
      </c>
      <c r="AX39" s="31">
        <f t="shared" si="45"/>
        <v>0</v>
      </c>
      <c r="AY39" s="31">
        <f t="shared" si="46"/>
        <v>0</v>
      </c>
      <c r="AZ39" s="31">
        <f t="shared" si="47"/>
        <v>0</v>
      </c>
      <c r="BA39" s="31"/>
      <c r="BB39" s="31">
        <f t="shared" si="48"/>
        <v>0</v>
      </c>
      <c r="BC39" s="31">
        <f t="shared" si="49"/>
        <v>0</v>
      </c>
      <c r="BD39" s="31">
        <f t="shared" si="50"/>
        <v>0</v>
      </c>
      <c r="BE39" s="31">
        <f t="shared" si="51"/>
        <v>0</v>
      </c>
      <c r="BF39" s="31">
        <f t="shared" si="52"/>
        <v>0</v>
      </c>
      <c r="BG39" s="31">
        <f t="shared" si="53"/>
        <v>0</v>
      </c>
      <c r="BH39" s="31"/>
      <c r="BI39" s="31">
        <f t="shared" si="54"/>
        <v>0</v>
      </c>
      <c r="BJ39" s="31">
        <f t="shared" si="55"/>
        <v>0</v>
      </c>
      <c r="BK39" s="31">
        <f t="shared" si="56"/>
        <v>0</v>
      </c>
      <c r="BL39" s="31">
        <f t="shared" si="57"/>
        <v>0</v>
      </c>
      <c r="BM39" s="31">
        <f t="shared" si="58"/>
        <v>0</v>
      </c>
      <c r="BN39" s="31">
        <f t="shared" si="59"/>
        <v>0</v>
      </c>
      <c r="BO39" s="31"/>
      <c r="BP39" s="31">
        <f t="shared" si="60"/>
        <v>0</v>
      </c>
      <c r="BQ39" s="31">
        <f t="shared" si="61"/>
        <v>0</v>
      </c>
      <c r="BR39" s="31">
        <f t="shared" si="62"/>
        <v>0</v>
      </c>
      <c r="BS39" s="31">
        <f t="shared" si="63"/>
        <v>0</v>
      </c>
      <c r="BT39" s="31">
        <f t="shared" si="64"/>
        <v>0</v>
      </c>
      <c r="BU39" s="31">
        <f t="shared" si="65"/>
        <v>0</v>
      </c>
      <c r="BV39" s="31"/>
      <c r="BW39" s="31">
        <f t="shared" si="66"/>
        <v>0</v>
      </c>
      <c r="BX39" s="31">
        <f t="shared" si="67"/>
        <v>0</v>
      </c>
      <c r="BY39" s="31">
        <f t="shared" si="68"/>
        <v>0</v>
      </c>
      <c r="BZ39" s="31">
        <f t="shared" si="69"/>
        <v>0</v>
      </c>
      <c r="CA39" s="31">
        <f t="shared" si="70"/>
        <v>0</v>
      </c>
      <c r="CB39" s="31">
        <f t="shared" si="71"/>
        <v>0</v>
      </c>
      <c r="CC39" s="31"/>
      <c r="CD39" s="31">
        <f t="shared" si="72"/>
        <v>0</v>
      </c>
      <c r="CE39" s="31">
        <f t="shared" si="73"/>
        <v>0</v>
      </c>
      <c r="CF39" s="31">
        <f t="shared" si="74"/>
        <v>0</v>
      </c>
      <c r="CG39" s="31">
        <f t="shared" si="75"/>
        <v>0</v>
      </c>
      <c r="CH39" s="31">
        <f t="shared" si="76"/>
        <v>0</v>
      </c>
      <c r="CI39" s="31">
        <f t="shared" si="77"/>
        <v>0</v>
      </c>
    </row>
    <row r="40" spans="1:87" x14ac:dyDescent="0.35">
      <c r="A40">
        <v>34</v>
      </c>
      <c r="B40">
        <f>modules!B40</f>
        <v>0</v>
      </c>
      <c r="C40">
        <f>modules!C40</f>
        <v>0</v>
      </c>
      <c r="E40" s="27">
        <f t="shared" ref="E40:E67" si="78">IFERROR(IF($C$1="Yes",HLOOKUP(D$4,PHRS,$A40,FALSE),IF($C40&lt;=E$5,HLOOKUP(D$4,PHRS,$A40,FALSE),0)),0)</f>
        <v>0</v>
      </c>
      <c r="F40" s="27">
        <f t="shared" ref="F40:F67" si="79">IFERROR(IF($C$1="Yes",HLOOKUP(D$4,PHRS,$A40,FALSE),IF($C40&lt;=F$5,HLOOKUP(D$4,PHRS,$A40,FALSE),0)),0)</f>
        <v>0</v>
      </c>
      <c r="G40" s="27">
        <f t="shared" ref="G40:G67" si="80">IFERROR(IF($C$1="Yes",HLOOKUP(D$4,PHRS,$A40,FALSE),IF($C40&lt;=G$5,HLOOKUP(D$4,PHRS,$A40,FALSE),0)),0)</f>
        <v>0</v>
      </c>
      <c r="H40" s="27">
        <f t="shared" ref="H40:H67" si="81">IFERROR(IF($C$1="Yes",HLOOKUP(D$4,PHRS,$A40,FALSE),IF($C40&lt;=H$5,HLOOKUP(D$4,PHRS,$A40,FALSE),0)),0)</f>
        <v>0</v>
      </c>
      <c r="I40" s="27">
        <f t="shared" ref="I40:I67" si="82">IFERROR(IF($C$1="Yes",HLOOKUP(D$4,PHRS,$A40,FALSE),IF($C40&lt;=I$5,HLOOKUP(D$4,PHRS,$A40,FALSE),0)),0)</f>
        <v>0</v>
      </c>
      <c r="J40" s="27">
        <f t="shared" ref="J40:J67" si="83">IFERROR(IF($C$1="Yes",HLOOKUP(D$4,PHRS,$A40,FALSE),IF($C40&lt;=J$5,HLOOKUP(D$4,PHRS,$A40,FALSE),0)),0)</f>
        <v>0</v>
      </c>
      <c r="L40" s="27">
        <f t="shared" ref="L40:L67" si="84">IFERROR(IF($C$1="Yes",HLOOKUP(K$4,PHRS,$A40,FALSE),IF($C40&lt;=L$5,HLOOKUP(K$4,PHRS,$A40,FALSE),0)),0)</f>
        <v>0</v>
      </c>
      <c r="M40" s="27">
        <f t="shared" ref="M40:M67" si="85">IFERROR(IF($C$1="Yes",HLOOKUP(K$4,PHRS,$A40,FALSE),IF($C40&lt;=M$5,HLOOKUP(K$4,PHRS,$A40,FALSE),0)),0)</f>
        <v>0</v>
      </c>
      <c r="N40" s="27">
        <f t="shared" ref="N40:N67" si="86">IFERROR(IF($C$1="Yes",HLOOKUP(K$4,PHRS,$A40,FALSE),IF($C40&lt;=N$5,HLOOKUP(K$4,PHRS,$A40,FALSE),0)),0)</f>
        <v>0</v>
      </c>
      <c r="O40" s="27">
        <f t="shared" ref="O40:O67" si="87">IFERROR(IF($C$1="Yes",HLOOKUP(K$4,PHRS,$A40,FALSE),IF($C40&lt;=O$5,HLOOKUP(K$4,PHRS,$A40,FALSE),0)),0)</f>
        <v>0</v>
      </c>
      <c r="P40" s="27">
        <f t="shared" ref="P40:P67" si="88">IFERROR(IF($C$1="Yes",HLOOKUP(K$4,PHRS,$A40,FALSE),IF($C40&lt;=P$5,HLOOKUP(K$4,PHRS,$A40,FALSE),0)),0)</f>
        <v>0</v>
      </c>
      <c r="Q40" s="27">
        <f t="shared" ref="Q40:Q67" si="89">IFERROR(IF($C$1="Yes",HLOOKUP(K$4,PHRS,$A40,FALSE),IF($C40&lt;=Q$5,HLOOKUP(K$4,PHRS,$A40,FALSE),0)),0)</f>
        <v>0</v>
      </c>
      <c r="S40" s="27">
        <f t="shared" ref="S40:S67" si="90">IFERROR(IF($C$1="Yes",HLOOKUP(R$4,PHRS,$A40,FALSE),IF($C40&lt;=S$5,HLOOKUP(R$4,PHRS,$A40,FALSE),0)),0)</f>
        <v>0</v>
      </c>
      <c r="T40" s="27">
        <f t="shared" ref="T40:T67" si="91">IFERROR(IF($C$1="Yes",HLOOKUP(R$4,PHRS,$A40,FALSE),IF($C40&lt;=T$5,HLOOKUP(R$4,PHRS,$A40,FALSE),0)),0)</f>
        <v>0</v>
      </c>
      <c r="U40" s="27">
        <f t="shared" ref="U40:U67" si="92">IFERROR(IF($C$1="Yes",HLOOKUP(R$4,PHRS,$A40,FALSE),IF($C40&lt;=U$5,HLOOKUP(R$4,PHRS,$A40,FALSE),0)),0)</f>
        <v>0</v>
      </c>
      <c r="V40" s="27">
        <f t="shared" ref="V40:V67" si="93">IFERROR(IF($C$1="Yes",HLOOKUP(R$4,PHRS,$A40,FALSE),IF($C40&lt;=V$5,HLOOKUP(R$4,PHRS,$A40,FALSE),0)),0)</f>
        <v>0</v>
      </c>
      <c r="W40" s="27">
        <f t="shared" ref="W40:W67" si="94">IFERROR(IF($C$1="Yes",HLOOKUP(R$4,PHRS,$A40,FALSE),IF($C40&lt;=W$5,HLOOKUP(R$4,PHRS,$A40,FALSE),0)),0)</f>
        <v>0</v>
      </c>
      <c r="X40" s="27">
        <f t="shared" ref="X40:X67" si="95">IFERROR(IF($C$1="Yes",HLOOKUP(R$4,PHRS,$A40,FALSE),IF($C40&lt;=X$5,HLOOKUP(R$4,PHRS,$A40,FALSE),0)),0)</f>
        <v>0</v>
      </c>
      <c r="Z40" s="27">
        <f t="shared" ref="Z40:Z67" si="96">IFERROR(IF($C$1="Yes",HLOOKUP(Y$4,PHRS,$A40,FALSE),IF($C40&lt;=Z$5,HLOOKUP(Y$4,PHRS,$A40,FALSE),0)),0)</f>
        <v>0</v>
      </c>
      <c r="AA40" s="27">
        <f t="shared" ref="AA40:AA67" si="97">IFERROR(IF($C$1="Yes",HLOOKUP(Y$4,PHRS,$A40,FALSE),IF($C40&lt;=AA$5,HLOOKUP(Y$4,PHRS,$A40,FALSE),0)),0)</f>
        <v>0</v>
      </c>
      <c r="AB40" s="27">
        <f t="shared" ref="AB40:AB67" si="98">IFERROR(IF($C$1="Yes",HLOOKUP(Y$4,PHRS,$A40,FALSE),IF($C40&lt;=AB$5,HLOOKUP(Y$4,PHRS,$A40,FALSE),0)),0)</f>
        <v>0</v>
      </c>
      <c r="AC40" s="27">
        <f t="shared" ref="AC40:AC67" si="99">IFERROR(IF($C$1="Yes",HLOOKUP(Y$4,PHRS,$A40,FALSE),IF($C40&lt;=AC$5,HLOOKUP(Y$4,PHRS,$A40,FALSE),0)),0)</f>
        <v>0</v>
      </c>
      <c r="AD40" s="27">
        <f t="shared" ref="AD40:AD67" si="100">IFERROR(IF($C$1="Yes",HLOOKUP(Y$4,PHRS,$A40,FALSE),IF($C40&lt;=AD$5,HLOOKUP(Y$4,PHRS,$A40,FALSE),0)),0)</f>
        <v>0</v>
      </c>
      <c r="AE40" s="27">
        <f t="shared" ref="AE40:AE67" si="101">IFERROR(IF($C$1="Yes",HLOOKUP(Y$4,PHRS,$A40,FALSE),IF($C40&lt;=AE$5,HLOOKUP(Y$4,PHRS,$A40,FALSE),0)),0)</f>
        <v>0</v>
      </c>
      <c r="AG40" s="27">
        <f t="shared" ref="AG40:AG67" si="102">IFERROR(IF($C$1="Yes",HLOOKUP(AF$4,PHRS,$A40,FALSE),IF($C40&lt;=AG$5,HLOOKUP(AF$4,PHRS,$A40,FALSE),0)),0)</f>
        <v>0</v>
      </c>
      <c r="AH40" s="27">
        <f t="shared" ref="AH40:AH67" si="103">IFERROR(IF($C$1="Yes",HLOOKUP(AF$4,PHRS,$A40,FALSE),IF($C40&lt;=AH$5,HLOOKUP(AF$4,PHRS,$A40,FALSE),0)),0)</f>
        <v>0</v>
      </c>
      <c r="AI40" s="27">
        <f t="shared" ref="AI40:AI67" si="104">IFERROR(IF($C$1="Yes",HLOOKUP(AF$4,PHRS,$A40,FALSE),IF($C40&lt;=AI$5,HLOOKUP(AF$4,PHRS,$A40,FALSE),0)),0)</f>
        <v>0</v>
      </c>
      <c r="AJ40" s="27">
        <f t="shared" ref="AJ40:AJ67" si="105">IFERROR(IF($C$1="Yes",HLOOKUP(AF$4,PHRS,$A40,FALSE),IF($C40&lt;=AJ$5,HLOOKUP(AF$4,PHRS,$A40,FALSE),0)),0)</f>
        <v>0</v>
      </c>
      <c r="AK40" s="27">
        <f t="shared" ref="AK40:AK67" si="106">IFERROR(IF($C$1="Yes",HLOOKUP(AF$4,PHRS,$A40,FALSE),IF($C40&lt;=AK$5,HLOOKUP(AF$4,PHRS,$A40,FALSE),0)),0)</f>
        <v>0</v>
      </c>
      <c r="AL40" s="27">
        <f t="shared" ref="AL40:AL67" si="107">IFERROR(IF($C$1="Yes",HLOOKUP(AF$4,PHRS,$A40,FALSE),IF($C40&lt;=AL$5,HLOOKUP(AF$4,PHRS,$A40,FALSE),0)),0)</f>
        <v>0</v>
      </c>
      <c r="AN40" s="27">
        <f t="shared" ref="AN40:AN67" si="108">IFERROR(IF($C$1="Yes",HLOOKUP(AM$4,PHRS,$A40,FALSE),IF($C40&lt;=AN$5,HLOOKUP(AM$4,PHRS,$A40,FALSE),0)),0)</f>
        <v>0</v>
      </c>
      <c r="AO40" s="27">
        <f t="shared" ref="AO40:AO67" si="109">IFERROR(IF($C$1="Yes",HLOOKUP(AM$4,PHRS,$A40,FALSE),IF($C40&lt;=AO$5,HLOOKUP(AM$4,PHRS,$A40,FALSE),0)),0)</f>
        <v>0</v>
      </c>
      <c r="AP40" s="27">
        <f t="shared" ref="AP40:AP67" si="110">IFERROR(IF($C$1="Yes",HLOOKUP(AM$4,PHRS,$A40,FALSE),IF($C40&lt;=AP$5,HLOOKUP(AM$4,PHRS,$A40,FALSE),0)),0)</f>
        <v>0</v>
      </c>
      <c r="AQ40" s="27">
        <f t="shared" ref="AQ40:AQ67" si="111">IFERROR(IF($C$1="Yes",HLOOKUP(AM$4,PHRS,$A40,FALSE),IF($C40&lt;=AQ$5,HLOOKUP(AM$4,PHRS,$A40,FALSE),0)),0)</f>
        <v>0</v>
      </c>
      <c r="AR40" s="27">
        <f t="shared" ref="AR40:AR67" si="112">IFERROR(IF($C$1="Yes",HLOOKUP(AM$4,PHRS,$A40,FALSE),IF($C40&lt;=AR$5,HLOOKUP(AM$4,PHRS,$A40,FALSE),0)),0)</f>
        <v>0</v>
      </c>
      <c r="AS40" s="27">
        <f t="shared" ref="AS40:AS67" si="113">IFERROR(IF($C$1="Yes",HLOOKUP(AM$4,PHRS,$A40,FALSE),IF($C40&lt;=AS$5,HLOOKUP(AM$4,PHRS,$A40,FALSE),0)),0)</f>
        <v>0</v>
      </c>
      <c r="AT40" s="31"/>
      <c r="AU40" s="31">
        <f t="shared" ref="AU40:AU67" si="114">IFERROR(IF($C$1="Yes",HLOOKUP(AT$4,PCOST,$A40,FALSE),IF($C40&lt;=AU$5,HLOOKUP(AT$4,PCOST,$A40,FALSE),0)),0)</f>
        <v>0</v>
      </c>
      <c r="AV40" s="31">
        <f t="shared" ref="AV40:AV67" si="115">IFERROR(IF($C$1="Yes",HLOOKUP(AT$4,PCOST,$A40,FALSE),IF($C40&lt;=AV$5,HLOOKUP(AT$4,PCOST,$A40,FALSE),0)),0)</f>
        <v>0</v>
      </c>
      <c r="AW40" s="31">
        <f t="shared" ref="AW40:AW67" si="116">IFERROR(IF($C$1="Yes",HLOOKUP(AT$4,PCOST,$A40,FALSE),IF($C40&lt;=AW$5,HLOOKUP(AT$4,PCOST,$A40,FALSE),0)),0)</f>
        <v>0</v>
      </c>
      <c r="AX40" s="31">
        <f t="shared" ref="AX40:AX67" si="117">IFERROR(IF($C$1="Yes",HLOOKUP(AT$4,PCOST,$A40,FALSE),IF($C40&lt;=AX$5,HLOOKUP(AT$4,PCOST,$A40,FALSE),0)),0)</f>
        <v>0</v>
      </c>
      <c r="AY40" s="31">
        <f t="shared" ref="AY40:AY67" si="118">IFERROR(IF($C$1="Yes",HLOOKUP(AT$4,PCOST,$A40,FALSE),IF($C40&lt;=AY$5,HLOOKUP(AT$4,PCOST,$A40,FALSE),0)),0)</f>
        <v>0</v>
      </c>
      <c r="AZ40" s="31">
        <f t="shared" ref="AZ40:AZ67" si="119">IFERROR(IF($C$1="Yes",HLOOKUP(AT$4,PCOST,$A40,FALSE),IF($C40&lt;=AZ$5,HLOOKUP(AT$4,PCOST,$A40,FALSE),0)),0)</f>
        <v>0</v>
      </c>
      <c r="BA40" s="31"/>
      <c r="BB40" s="31">
        <f t="shared" ref="BB40:BB67" si="120">IFERROR(IF($C$1="Yes",HLOOKUP(BA$4,PCOST,$A40,FALSE),IF($C40&lt;=BB$5,HLOOKUP(BA$4,PCOST,$A40,FALSE),0)),0)</f>
        <v>0</v>
      </c>
      <c r="BC40" s="31">
        <f t="shared" ref="BC40:BC67" si="121">IFERROR(IF($C$1="Yes",HLOOKUP(BA$4,PCOST,$A40,FALSE),IF($C40&lt;=BC$5,HLOOKUP(BA$4,PCOST,$A40,FALSE),0)),0)</f>
        <v>0</v>
      </c>
      <c r="BD40" s="31">
        <f t="shared" ref="BD40:BD67" si="122">IFERROR(IF($C$1="Yes",HLOOKUP(BA$4,PCOST,$A40,FALSE),IF($C40&lt;=BD$5,HLOOKUP(BA$4,PCOST,$A40,FALSE),0)),0)</f>
        <v>0</v>
      </c>
      <c r="BE40" s="31">
        <f t="shared" ref="BE40:BE67" si="123">IFERROR(IF($C$1="Yes",HLOOKUP(BA$4,PCOST,$A40,FALSE),IF($C40&lt;=BE$5,HLOOKUP(BA$4,PCOST,$A40,FALSE),0)),0)</f>
        <v>0</v>
      </c>
      <c r="BF40" s="31">
        <f t="shared" ref="BF40:BF67" si="124">IFERROR(IF($C$1="Yes",HLOOKUP(BA$4,PCOST,$A40,FALSE),IF($C40&lt;=BF$5,HLOOKUP(BA$4,PCOST,$A40,FALSE),0)),0)</f>
        <v>0</v>
      </c>
      <c r="BG40" s="31">
        <f t="shared" ref="BG40:BG67" si="125">IFERROR(IF($C$1="Yes",HLOOKUP(BA$4,PCOST,$A40,FALSE),IF($C40&lt;=BG$5,HLOOKUP(BA$4,PCOST,$A40,FALSE),0)),0)</f>
        <v>0</v>
      </c>
      <c r="BH40" s="31"/>
      <c r="BI40" s="31">
        <f t="shared" ref="BI40:BI67" si="126">IFERROR(IF($C$1="Yes",HLOOKUP(BH$4,PCOST,$A40,FALSE),IF($C40&lt;=BI$5,HLOOKUP(BH$4,PCOST,$A40,FALSE),0)),0)</f>
        <v>0</v>
      </c>
      <c r="BJ40" s="31">
        <f t="shared" ref="BJ40:BJ67" si="127">IFERROR(IF($C$1="Yes",HLOOKUP(BH$4,PCOST,$A40,FALSE),IF($C40&lt;=BJ$5,HLOOKUP(BH$4,PCOST,$A40,FALSE),0)),0)</f>
        <v>0</v>
      </c>
      <c r="BK40" s="31">
        <f t="shared" ref="BK40:BK67" si="128">IFERROR(IF($C$1="Yes",HLOOKUP(BH$4,PCOST,$A40,FALSE),IF($C40&lt;=BK$5,HLOOKUP(BH$4,PCOST,$A40,FALSE),0)),0)</f>
        <v>0</v>
      </c>
      <c r="BL40" s="31">
        <f t="shared" ref="BL40:BL67" si="129">IFERROR(IF($C$1="Yes",HLOOKUP(BH$4,PCOST,$A40,FALSE),IF($C40&lt;=BL$5,HLOOKUP(BH$4,PCOST,$A40,FALSE),0)),0)</f>
        <v>0</v>
      </c>
      <c r="BM40" s="31">
        <f t="shared" ref="BM40:BM67" si="130">IFERROR(IF($C$1="Yes",HLOOKUP(BH$4,PCOST,$A40,FALSE),IF($C40&lt;=BM$5,HLOOKUP(BH$4,PCOST,$A40,FALSE),0)),0)</f>
        <v>0</v>
      </c>
      <c r="BN40" s="31">
        <f t="shared" ref="BN40:BN67" si="131">IFERROR(IF($C$1="Yes",HLOOKUP(BH$4,PCOST,$A40,FALSE),IF($C40&lt;=BN$5,HLOOKUP(BH$4,PCOST,$A40,FALSE),0)),0)</f>
        <v>0</v>
      </c>
      <c r="BO40" s="31"/>
      <c r="BP40" s="31">
        <f t="shared" ref="BP40:BP67" si="132">IFERROR(IF($C$1="Yes",HLOOKUP(BO$4,PCOST,$A40,FALSE),IF($C40&lt;=BP$5,HLOOKUP(BO$4,PCOST,$A40,FALSE),0)),0)</f>
        <v>0</v>
      </c>
      <c r="BQ40" s="31">
        <f t="shared" ref="BQ40:BQ67" si="133">IFERROR(IF($C$1="Yes",HLOOKUP(BO$4,PCOST,$A40,FALSE),IF($C40&lt;=BQ$5,HLOOKUP(BO$4,PCOST,$A40,FALSE),0)),0)</f>
        <v>0</v>
      </c>
      <c r="BR40" s="31">
        <f t="shared" ref="BR40:BR67" si="134">IFERROR(IF($C$1="Yes",HLOOKUP(BO$4,PCOST,$A40,FALSE),IF($C40&lt;=BR$5,HLOOKUP(BO$4,PCOST,$A40,FALSE),0)),0)</f>
        <v>0</v>
      </c>
      <c r="BS40" s="31">
        <f t="shared" ref="BS40:BS67" si="135">IFERROR(IF($C$1="Yes",HLOOKUP(BO$4,PCOST,$A40,FALSE),IF($C40&lt;=BS$5,HLOOKUP(BO$4,PCOST,$A40,FALSE),0)),0)</f>
        <v>0</v>
      </c>
      <c r="BT40" s="31">
        <f t="shared" ref="BT40:BT67" si="136">IFERROR(IF($C$1="Yes",HLOOKUP(BO$4,PCOST,$A40,FALSE),IF($C40&lt;=BT$5,HLOOKUP(BO$4,PCOST,$A40,FALSE),0)),0)</f>
        <v>0</v>
      </c>
      <c r="BU40" s="31">
        <f t="shared" ref="BU40:BU67" si="137">IFERROR(IF($C$1="Yes",HLOOKUP(BO$4,PCOST,$A40,FALSE),IF($C40&lt;=BU$5,HLOOKUP(BO$4,PCOST,$A40,FALSE),0)),0)</f>
        <v>0</v>
      </c>
      <c r="BV40" s="31"/>
      <c r="BW40" s="31">
        <f t="shared" ref="BW40:BW67" si="138">IFERROR(IF($C$1="Yes",HLOOKUP(BV$4,PCOST,$A40,FALSE),IF($C40&lt;=BW$5,HLOOKUP(BV$4,PCOST,$A40,FALSE),0)),0)</f>
        <v>0</v>
      </c>
      <c r="BX40" s="31">
        <f t="shared" ref="BX40:BX67" si="139">IFERROR(IF($C$1="Yes",HLOOKUP(BV$4,PCOST,$A40,FALSE),IF($C40&lt;=BX$5,HLOOKUP(BV$4,PCOST,$A40,FALSE),0)),0)</f>
        <v>0</v>
      </c>
      <c r="BY40" s="31">
        <f t="shared" ref="BY40:BY67" si="140">IFERROR(IF($C$1="Yes",HLOOKUP(BV$4,PCOST,$A40,FALSE),IF($C40&lt;=BY$5,HLOOKUP(BV$4,PCOST,$A40,FALSE),0)),0)</f>
        <v>0</v>
      </c>
      <c r="BZ40" s="31">
        <f t="shared" ref="BZ40:BZ67" si="141">IFERROR(IF($C$1="Yes",HLOOKUP(BV$4,PCOST,$A40,FALSE),IF($C40&lt;=BZ$5,HLOOKUP(BV$4,PCOST,$A40,FALSE),0)),0)</f>
        <v>0</v>
      </c>
      <c r="CA40" s="31">
        <f t="shared" ref="CA40:CA67" si="142">IFERROR(IF($C$1="Yes",HLOOKUP(BV$4,PCOST,$A40,FALSE),IF($C40&lt;=CA$5,HLOOKUP(BV$4,PCOST,$A40,FALSE),0)),0)</f>
        <v>0</v>
      </c>
      <c r="CB40" s="31">
        <f t="shared" ref="CB40:CB67" si="143">IFERROR(IF($C$1="Yes",HLOOKUP(BV$4,PCOST,$A40,FALSE),IF($C40&lt;=CB$5,HLOOKUP(BV$4,PCOST,$A40,FALSE),0)),0)</f>
        <v>0</v>
      </c>
      <c r="CC40" s="31"/>
      <c r="CD40" s="31">
        <f t="shared" ref="CD40:CD67" si="144">IFERROR(IF($C$1="Yes",HLOOKUP(CC$4,PCOST,$A40,FALSE),IF($C40&lt;=CD$5,HLOOKUP(CC$4,PCOST,$A40,FALSE),0)),0)</f>
        <v>0</v>
      </c>
      <c r="CE40" s="31">
        <f t="shared" ref="CE40:CE67" si="145">IFERROR(IF($C$1="Yes",HLOOKUP(CC$4,PCOST,$A40,FALSE),IF($C40&lt;=CE$5,HLOOKUP(CC$4,PCOST,$A40,FALSE),0)),0)</f>
        <v>0</v>
      </c>
      <c r="CF40" s="31">
        <f t="shared" ref="CF40:CF67" si="146">IFERROR(IF($C$1="Yes",HLOOKUP(CC$4,PCOST,$A40,FALSE),IF($C40&lt;=CF$5,HLOOKUP(CC$4,PCOST,$A40,FALSE),0)),0)</f>
        <v>0</v>
      </c>
      <c r="CG40" s="31">
        <f t="shared" ref="CG40:CG67" si="147">IFERROR(IF($C$1="Yes",HLOOKUP(CC$4,PCOST,$A40,FALSE),IF($C40&lt;=CG$5,HLOOKUP(CC$4,PCOST,$A40,FALSE),0)),0)</f>
        <v>0</v>
      </c>
      <c r="CH40" s="31">
        <f t="shared" ref="CH40:CH67" si="148">IFERROR(IF($C$1="Yes",HLOOKUP(CC$4,PCOST,$A40,FALSE),IF($C40&lt;=CH$5,HLOOKUP(CC$4,PCOST,$A40,FALSE),0)),0)</f>
        <v>0</v>
      </c>
      <c r="CI40" s="31">
        <f t="shared" ref="CI40:CI67" si="149">IFERROR(IF($C$1="Yes",HLOOKUP(CC$4,PCOST,$A40,FALSE),IF($C40&lt;=CI$5,HLOOKUP(CC$4,PCOST,$A40,FALSE),0)),0)</f>
        <v>0</v>
      </c>
    </row>
    <row r="41" spans="1:87" x14ac:dyDescent="0.35">
      <c r="A41">
        <v>35</v>
      </c>
      <c r="B41">
        <f>modules!B41</f>
        <v>0</v>
      </c>
      <c r="C41">
        <f>modules!C41</f>
        <v>0</v>
      </c>
      <c r="E41" s="27">
        <f t="shared" si="78"/>
        <v>0</v>
      </c>
      <c r="F41" s="27">
        <f t="shared" si="79"/>
        <v>0</v>
      </c>
      <c r="G41" s="27">
        <f t="shared" si="80"/>
        <v>0</v>
      </c>
      <c r="H41" s="27">
        <f t="shared" si="81"/>
        <v>0</v>
      </c>
      <c r="I41" s="27">
        <f t="shared" si="82"/>
        <v>0</v>
      </c>
      <c r="J41" s="27">
        <f t="shared" si="83"/>
        <v>0</v>
      </c>
      <c r="L41" s="27">
        <f t="shared" si="84"/>
        <v>0</v>
      </c>
      <c r="M41" s="27">
        <f t="shared" si="85"/>
        <v>0</v>
      </c>
      <c r="N41" s="27">
        <f t="shared" si="86"/>
        <v>0</v>
      </c>
      <c r="O41" s="27">
        <f t="shared" si="87"/>
        <v>0</v>
      </c>
      <c r="P41" s="27">
        <f t="shared" si="88"/>
        <v>0</v>
      </c>
      <c r="Q41" s="27">
        <f t="shared" si="89"/>
        <v>0</v>
      </c>
      <c r="S41" s="27">
        <f t="shared" si="90"/>
        <v>0</v>
      </c>
      <c r="T41" s="27">
        <f t="shared" si="91"/>
        <v>0</v>
      </c>
      <c r="U41" s="27">
        <f t="shared" si="92"/>
        <v>0</v>
      </c>
      <c r="V41" s="27">
        <f t="shared" si="93"/>
        <v>0</v>
      </c>
      <c r="W41" s="27">
        <f t="shared" si="94"/>
        <v>0</v>
      </c>
      <c r="X41" s="27">
        <f t="shared" si="95"/>
        <v>0</v>
      </c>
      <c r="Z41" s="27">
        <f t="shared" si="96"/>
        <v>0</v>
      </c>
      <c r="AA41" s="27">
        <f t="shared" si="97"/>
        <v>0</v>
      </c>
      <c r="AB41" s="27">
        <f t="shared" si="98"/>
        <v>0</v>
      </c>
      <c r="AC41" s="27">
        <f t="shared" si="99"/>
        <v>0</v>
      </c>
      <c r="AD41" s="27">
        <f t="shared" si="100"/>
        <v>0</v>
      </c>
      <c r="AE41" s="27">
        <f t="shared" si="101"/>
        <v>0</v>
      </c>
      <c r="AG41" s="27">
        <f t="shared" si="102"/>
        <v>0</v>
      </c>
      <c r="AH41" s="27">
        <f t="shared" si="103"/>
        <v>0</v>
      </c>
      <c r="AI41" s="27">
        <f t="shared" si="104"/>
        <v>0</v>
      </c>
      <c r="AJ41" s="27">
        <f t="shared" si="105"/>
        <v>0</v>
      </c>
      <c r="AK41" s="27">
        <f t="shared" si="106"/>
        <v>0</v>
      </c>
      <c r="AL41" s="27">
        <f t="shared" si="107"/>
        <v>0</v>
      </c>
      <c r="AN41" s="27">
        <f t="shared" si="108"/>
        <v>0</v>
      </c>
      <c r="AO41" s="27">
        <f t="shared" si="109"/>
        <v>0</v>
      </c>
      <c r="AP41" s="27">
        <f t="shared" si="110"/>
        <v>0</v>
      </c>
      <c r="AQ41" s="27">
        <f t="shared" si="111"/>
        <v>0</v>
      </c>
      <c r="AR41" s="27">
        <f t="shared" si="112"/>
        <v>0</v>
      </c>
      <c r="AS41" s="27">
        <f t="shared" si="113"/>
        <v>0</v>
      </c>
      <c r="AT41" s="31"/>
      <c r="AU41" s="31">
        <f t="shared" si="114"/>
        <v>0</v>
      </c>
      <c r="AV41" s="31">
        <f t="shared" si="115"/>
        <v>0</v>
      </c>
      <c r="AW41" s="31">
        <f t="shared" si="116"/>
        <v>0</v>
      </c>
      <c r="AX41" s="31">
        <f t="shared" si="117"/>
        <v>0</v>
      </c>
      <c r="AY41" s="31">
        <f t="shared" si="118"/>
        <v>0</v>
      </c>
      <c r="AZ41" s="31">
        <f t="shared" si="119"/>
        <v>0</v>
      </c>
      <c r="BA41" s="31"/>
      <c r="BB41" s="31">
        <f t="shared" si="120"/>
        <v>0</v>
      </c>
      <c r="BC41" s="31">
        <f t="shared" si="121"/>
        <v>0</v>
      </c>
      <c r="BD41" s="31">
        <f t="shared" si="122"/>
        <v>0</v>
      </c>
      <c r="BE41" s="31">
        <f t="shared" si="123"/>
        <v>0</v>
      </c>
      <c r="BF41" s="31">
        <f t="shared" si="124"/>
        <v>0</v>
      </c>
      <c r="BG41" s="31">
        <f t="shared" si="125"/>
        <v>0</v>
      </c>
      <c r="BH41" s="31"/>
      <c r="BI41" s="31">
        <f t="shared" si="126"/>
        <v>0</v>
      </c>
      <c r="BJ41" s="31">
        <f t="shared" si="127"/>
        <v>0</v>
      </c>
      <c r="BK41" s="31">
        <f t="shared" si="128"/>
        <v>0</v>
      </c>
      <c r="BL41" s="31">
        <f t="shared" si="129"/>
        <v>0</v>
      </c>
      <c r="BM41" s="31">
        <f t="shared" si="130"/>
        <v>0</v>
      </c>
      <c r="BN41" s="31">
        <f t="shared" si="131"/>
        <v>0</v>
      </c>
      <c r="BO41" s="31"/>
      <c r="BP41" s="31">
        <f t="shared" si="132"/>
        <v>0</v>
      </c>
      <c r="BQ41" s="31">
        <f t="shared" si="133"/>
        <v>0</v>
      </c>
      <c r="BR41" s="31">
        <f t="shared" si="134"/>
        <v>0</v>
      </c>
      <c r="BS41" s="31">
        <f t="shared" si="135"/>
        <v>0</v>
      </c>
      <c r="BT41" s="31">
        <f t="shared" si="136"/>
        <v>0</v>
      </c>
      <c r="BU41" s="31">
        <f t="shared" si="137"/>
        <v>0</v>
      </c>
      <c r="BV41" s="31"/>
      <c r="BW41" s="31">
        <f t="shared" si="138"/>
        <v>0</v>
      </c>
      <c r="BX41" s="31">
        <f t="shared" si="139"/>
        <v>0</v>
      </c>
      <c r="BY41" s="31">
        <f t="shared" si="140"/>
        <v>0</v>
      </c>
      <c r="BZ41" s="31">
        <f t="shared" si="141"/>
        <v>0</v>
      </c>
      <c r="CA41" s="31">
        <f t="shared" si="142"/>
        <v>0</v>
      </c>
      <c r="CB41" s="31">
        <f t="shared" si="143"/>
        <v>0</v>
      </c>
      <c r="CC41" s="31"/>
      <c r="CD41" s="31">
        <f t="shared" si="144"/>
        <v>0</v>
      </c>
      <c r="CE41" s="31">
        <f t="shared" si="145"/>
        <v>0</v>
      </c>
      <c r="CF41" s="31">
        <f t="shared" si="146"/>
        <v>0</v>
      </c>
      <c r="CG41" s="31">
        <f t="shared" si="147"/>
        <v>0</v>
      </c>
      <c r="CH41" s="31">
        <f t="shared" si="148"/>
        <v>0</v>
      </c>
      <c r="CI41" s="31">
        <f t="shared" si="149"/>
        <v>0</v>
      </c>
    </row>
    <row r="42" spans="1:87" x14ac:dyDescent="0.35">
      <c r="A42">
        <v>36</v>
      </c>
      <c r="B42">
        <f>modules!B42</f>
        <v>0</v>
      </c>
      <c r="C42">
        <f>modules!C42</f>
        <v>0</v>
      </c>
      <c r="E42" s="27">
        <f t="shared" si="78"/>
        <v>0</v>
      </c>
      <c r="F42" s="27">
        <f t="shared" si="79"/>
        <v>0</v>
      </c>
      <c r="G42" s="27">
        <f t="shared" si="80"/>
        <v>0</v>
      </c>
      <c r="H42" s="27">
        <f t="shared" si="81"/>
        <v>0</v>
      </c>
      <c r="I42" s="27">
        <f t="shared" si="82"/>
        <v>0</v>
      </c>
      <c r="J42" s="27">
        <f t="shared" si="83"/>
        <v>0</v>
      </c>
      <c r="L42" s="27">
        <f t="shared" si="84"/>
        <v>0</v>
      </c>
      <c r="M42" s="27">
        <f t="shared" si="85"/>
        <v>0</v>
      </c>
      <c r="N42" s="27">
        <f t="shared" si="86"/>
        <v>0</v>
      </c>
      <c r="O42" s="27">
        <f t="shared" si="87"/>
        <v>0</v>
      </c>
      <c r="P42" s="27">
        <f t="shared" si="88"/>
        <v>0</v>
      </c>
      <c r="Q42" s="27">
        <f t="shared" si="89"/>
        <v>0</v>
      </c>
      <c r="S42" s="27">
        <f t="shared" si="90"/>
        <v>0</v>
      </c>
      <c r="T42" s="27">
        <f t="shared" si="91"/>
        <v>0</v>
      </c>
      <c r="U42" s="27">
        <f t="shared" si="92"/>
        <v>0</v>
      </c>
      <c r="V42" s="27">
        <f t="shared" si="93"/>
        <v>0</v>
      </c>
      <c r="W42" s="27">
        <f t="shared" si="94"/>
        <v>0</v>
      </c>
      <c r="X42" s="27">
        <f t="shared" si="95"/>
        <v>0</v>
      </c>
      <c r="Z42" s="27">
        <f t="shared" si="96"/>
        <v>0</v>
      </c>
      <c r="AA42" s="27">
        <f t="shared" si="97"/>
        <v>0</v>
      </c>
      <c r="AB42" s="27">
        <f t="shared" si="98"/>
        <v>0</v>
      </c>
      <c r="AC42" s="27">
        <f t="shared" si="99"/>
        <v>0</v>
      </c>
      <c r="AD42" s="27">
        <f t="shared" si="100"/>
        <v>0</v>
      </c>
      <c r="AE42" s="27">
        <f t="shared" si="101"/>
        <v>0</v>
      </c>
      <c r="AG42" s="27">
        <f t="shared" si="102"/>
        <v>0</v>
      </c>
      <c r="AH42" s="27">
        <f t="shared" si="103"/>
        <v>0</v>
      </c>
      <c r="AI42" s="27">
        <f t="shared" si="104"/>
        <v>0</v>
      </c>
      <c r="AJ42" s="27">
        <f t="shared" si="105"/>
        <v>0</v>
      </c>
      <c r="AK42" s="27">
        <f t="shared" si="106"/>
        <v>0</v>
      </c>
      <c r="AL42" s="27">
        <f t="shared" si="107"/>
        <v>0</v>
      </c>
      <c r="AN42" s="27">
        <f t="shared" si="108"/>
        <v>0</v>
      </c>
      <c r="AO42" s="27">
        <f t="shared" si="109"/>
        <v>0</v>
      </c>
      <c r="AP42" s="27">
        <f t="shared" si="110"/>
        <v>0</v>
      </c>
      <c r="AQ42" s="27">
        <f t="shared" si="111"/>
        <v>0</v>
      </c>
      <c r="AR42" s="27">
        <f t="shared" si="112"/>
        <v>0</v>
      </c>
      <c r="AS42" s="27">
        <f t="shared" si="113"/>
        <v>0</v>
      </c>
      <c r="AT42" s="31"/>
      <c r="AU42" s="31">
        <f t="shared" si="114"/>
        <v>0</v>
      </c>
      <c r="AV42" s="31">
        <f t="shared" si="115"/>
        <v>0</v>
      </c>
      <c r="AW42" s="31">
        <f t="shared" si="116"/>
        <v>0</v>
      </c>
      <c r="AX42" s="31">
        <f t="shared" si="117"/>
        <v>0</v>
      </c>
      <c r="AY42" s="31">
        <f t="shared" si="118"/>
        <v>0</v>
      </c>
      <c r="AZ42" s="31">
        <f t="shared" si="119"/>
        <v>0</v>
      </c>
      <c r="BA42" s="31"/>
      <c r="BB42" s="31">
        <f t="shared" si="120"/>
        <v>0</v>
      </c>
      <c r="BC42" s="31">
        <f t="shared" si="121"/>
        <v>0</v>
      </c>
      <c r="BD42" s="31">
        <f t="shared" si="122"/>
        <v>0</v>
      </c>
      <c r="BE42" s="31">
        <f t="shared" si="123"/>
        <v>0</v>
      </c>
      <c r="BF42" s="31">
        <f t="shared" si="124"/>
        <v>0</v>
      </c>
      <c r="BG42" s="31">
        <f t="shared" si="125"/>
        <v>0</v>
      </c>
      <c r="BH42" s="31"/>
      <c r="BI42" s="31">
        <f t="shared" si="126"/>
        <v>0</v>
      </c>
      <c r="BJ42" s="31">
        <f t="shared" si="127"/>
        <v>0</v>
      </c>
      <c r="BK42" s="31">
        <f t="shared" si="128"/>
        <v>0</v>
      </c>
      <c r="BL42" s="31">
        <f t="shared" si="129"/>
        <v>0</v>
      </c>
      <c r="BM42" s="31">
        <f t="shared" si="130"/>
        <v>0</v>
      </c>
      <c r="BN42" s="31">
        <f t="shared" si="131"/>
        <v>0</v>
      </c>
      <c r="BO42" s="31"/>
      <c r="BP42" s="31">
        <f t="shared" si="132"/>
        <v>0</v>
      </c>
      <c r="BQ42" s="31">
        <f t="shared" si="133"/>
        <v>0</v>
      </c>
      <c r="BR42" s="31">
        <f t="shared" si="134"/>
        <v>0</v>
      </c>
      <c r="BS42" s="31">
        <f t="shared" si="135"/>
        <v>0</v>
      </c>
      <c r="BT42" s="31">
        <f t="shared" si="136"/>
        <v>0</v>
      </c>
      <c r="BU42" s="31">
        <f t="shared" si="137"/>
        <v>0</v>
      </c>
      <c r="BV42" s="31"/>
      <c r="BW42" s="31">
        <f t="shared" si="138"/>
        <v>0</v>
      </c>
      <c r="BX42" s="31">
        <f t="shared" si="139"/>
        <v>0</v>
      </c>
      <c r="BY42" s="31">
        <f t="shared" si="140"/>
        <v>0</v>
      </c>
      <c r="BZ42" s="31">
        <f t="shared" si="141"/>
        <v>0</v>
      </c>
      <c r="CA42" s="31">
        <f t="shared" si="142"/>
        <v>0</v>
      </c>
      <c r="CB42" s="31">
        <f t="shared" si="143"/>
        <v>0</v>
      </c>
      <c r="CC42" s="31"/>
      <c r="CD42" s="31">
        <f t="shared" si="144"/>
        <v>0</v>
      </c>
      <c r="CE42" s="31">
        <f t="shared" si="145"/>
        <v>0</v>
      </c>
      <c r="CF42" s="31">
        <f t="shared" si="146"/>
        <v>0</v>
      </c>
      <c r="CG42" s="31">
        <f t="shared" si="147"/>
        <v>0</v>
      </c>
      <c r="CH42" s="31">
        <f t="shared" si="148"/>
        <v>0</v>
      </c>
      <c r="CI42" s="31">
        <f t="shared" si="149"/>
        <v>0</v>
      </c>
    </row>
    <row r="43" spans="1:87" x14ac:dyDescent="0.35">
      <c r="A43">
        <v>37</v>
      </c>
      <c r="B43">
        <f>modules!B43</f>
        <v>0</v>
      </c>
      <c r="C43">
        <f>modules!C43</f>
        <v>0</v>
      </c>
      <c r="E43" s="27">
        <f t="shared" si="78"/>
        <v>0</v>
      </c>
      <c r="F43" s="27">
        <f t="shared" si="79"/>
        <v>0</v>
      </c>
      <c r="G43" s="27">
        <f t="shared" si="80"/>
        <v>0</v>
      </c>
      <c r="H43" s="27">
        <f t="shared" si="81"/>
        <v>0</v>
      </c>
      <c r="I43" s="27">
        <f t="shared" si="82"/>
        <v>0</v>
      </c>
      <c r="J43" s="27">
        <f t="shared" si="83"/>
        <v>0</v>
      </c>
      <c r="L43" s="27">
        <f t="shared" si="84"/>
        <v>0</v>
      </c>
      <c r="M43" s="27">
        <f t="shared" si="85"/>
        <v>0</v>
      </c>
      <c r="N43" s="27">
        <f t="shared" si="86"/>
        <v>0</v>
      </c>
      <c r="O43" s="27">
        <f t="shared" si="87"/>
        <v>0</v>
      </c>
      <c r="P43" s="27">
        <f t="shared" si="88"/>
        <v>0</v>
      </c>
      <c r="Q43" s="27">
        <f t="shared" si="89"/>
        <v>0</v>
      </c>
      <c r="S43" s="27">
        <f t="shared" si="90"/>
        <v>0</v>
      </c>
      <c r="T43" s="27">
        <f t="shared" si="91"/>
        <v>0</v>
      </c>
      <c r="U43" s="27">
        <f t="shared" si="92"/>
        <v>0</v>
      </c>
      <c r="V43" s="27">
        <f t="shared" si="93"/>
        <v>0</v>
      </c>
      <c r="W43" s="27">
        <f t="shared" si="94"/>
        <v>0</v>
      </c>
      <c r="X43" s="27">
        <f t="shared" si="95"/>
        <v>0</v>
      </c>
      <c r="Z43" s="27">
        <f t="shared" si="96"/>
        <v>0</v>
      </c>
      <c r="AA43" s="27">
        <f t="shared" si="97"/>
        <v>0</v>
      </c>
      <c r="AB43" s="27">
        <f t="shared" si="98"/>
        <v>0</v>
      </c>
      <c r="AC43" s="27">
        <f t="shared" si="99"/>
        <v>0</v>
      </c>
      <c r="AD43" s="27">
        <f t="shared" si="100"/>
        <v>0</v>
      </c>
      <c r="AE43" s="27">
        <f t="shared" si="101"/>
        <v>0</v>
      </c>
      <c r="AG43" s="27">
        <f t="shared" si="102"/>
        <v>0</v>
      </c>
      <c r="AH43" s="27">
        <f t="shared" si="103"/>
        <v>0</v>
      </c>
      <c r="AI43" s="27">
        <f t="shared" si="104"/>
        <v>0</v>
      </c>
      <c r="AJ43" s="27">
        <f t="shared" si="105"/>
        <v>0</v>
      </c>
      <c r="AK43" s="27">
        <f t="shared" si="106"/>
        <v>0</v>
      </c>
      <c r="AL43" s="27">
        <f t="shared" si="107"/>
        <v>0</v>
      </c>
      <c r="AN43" s="27">
        <f t="shared" si="108"/>
        <v>0</v>
      </c>
      <c r="AO43" s="27">
        <f t="shared" si="109"/>
        <v>0</v>
      </c>
      <c r="AP43" s="27">
        <f t="shared" si="110"/>
        <v>0</v>
      </c>
      <c r="AQ43" s="27">
        <f t="shared" si="111"/>
        <v>0</v>
      </c>
      <c r="AR43" s="27">
        <f t="shared" si="112"/>
        <v>0</v>
      </c>
      <c r="AS43" s="27">
        <f t="shared" si="113"/>
        <v>0</v>
      </c>
      <c r="AT43" s="31"/>
      <c r="AU43" s="31">
        <f t="shared" si="114"/>
        <v>0</v>
      </c>
      <c r="AV43" s="31">
        <f t="shared" si="115"/>
        <v>0</v>
      </c>
      <c r="AW43" s="31">
        <f t="shared" si="116"/>
        <v>0</v>
      </c>
      <c r="AX43" s="31">
        <f t="shared" si="117"/>
        <v>0</v>
      </c>
      <c r="AY43" s="31">
        <f t="shared" si="118"/>
        <v>0</v>
      </c>
      <c r="AZ43" s="31">
        <f t="shared" si="119"/>
        <v>0</v>
      </c>
      <c r="BA43" s="31"/>
      <c r="BB43" s="31">
        <f t="shared" si="120"/>
        <v>0</v>
      </c>
      <c r="BC43" s="31">
        <f t="shared" si="121"/>
        <v>0</v>
      </c>
      <c r="BD43" s="31">
        <f t="shared" si="122"/>
        <v>0</v>
      </c>
      <c r="BE43" s="31">
        <f t="shared" si="123"/>
        <v>0</v>
      </c>
      <c r="BF43" s="31">
        <f t="shared" si="124"/>
        <v>0</v>
      </c>
      <c r="BG43" s="31">
        <f t="shared" si="125"/>
        <v>0</v>
      </c>
      <c r="BH43" s="31"/>
      <c r="BI43" s="31">
        <f t="shared" si="126"/>
        <v>0</v>
      </c>
      <c r="BJ43" s="31">
        <f t="shared" si="127"/>
        <v>0</v>
      </c>
      <c r="BK43" s="31">
        <f t="shared" si="128"/>
        <v>0</v>
      </c>
      <c r="BL43" s="31">
        <f t="shared" si="129"/>
        <v>0</v>
      </c>
      <c r="BM43" s="31">
        <f t="shared" si="130"/>
        <v>0</v>
      </c>
      <c r="BN43" s="31">
        <f t="shared" si="131"/>
        <v>0</v>
      </c>
      <c r="BO43" s="31"/>
      <c r="BP43" s="31">
        <f t="shared" si="132"/>
        <v>0</v>
      </c>
      <c r="BQ43" s="31">
        <f t="shared" si="133"/>
        <v>0</v>
      </c>
      <c r="BR43" s="31">
        <f t="shared" si="134"/>
        <v>0</v>
      </c>
      <c r="BS43" s="31">
        <f t="shared" si="135"/>
        <v>0</v>
      </c>
      <c r="BT43" s="31">
        <f t="shared" si="136"/>
        <v>0</v>
      </c>
      <c r="BU43" s="31">
        <f t="shared" si="137"/>
        <v>0</v>
      </c>
      <c r="BV43" s="31"/>
      <c r="BW43" s="31">
        <f t="shared" si="138"/>
        <v>0</v>
      </c>
      <c r="BX43" s="31">
        <f t="shared" si="139"/>
        <v>0</v>
      </c>
      <c r="BY43" s="31">
        <f t="shared" si="140"/>
        <v>0</v>
      </c>
      <c r="BZ43" s="31">
        <f t="shared" si="141"/>
        <v>0</v>
      </c>
      <c r="CA43" s="31">
        <f t="shared" si="142"/>
        <v>0</v>
      </c>
      <c r="CB43" s="31">
        <f t="shared" si="143"/>
        <v>0</v>
      </c>
      <c r="CC43" s="31"/>
      <c r="CD43" s="31">
        <f t="shared" si="144"/>
        <v>0</v>
      </c>
      <c r="CE43" s="31">
        <f t="shared" si="145"/>
        <v>0</v>
      </c>
      <c r="CF43" s="31">
        <f t="shared" si="146"/>
        <v>0</v>
      </c>
      <c r="CG43" s="31">
        <f t="shared" si="147"/>
        <v>0</v>
      </c>
      <c r="CH43" s="31">
        <f t="shared" si="148"/>
        <v>0</v>
      </c>
      <c r="CI43" s="31">
        <f t="shared" si="149"/>
        <v>0</v>
      </c>
    </row>
    <row r="44" spans="1:87" x14ac:dyDescent="0.35">
      <c r="A44">
        <v>38</v>
      </c>
      <c r="B44">
        <f>modules!B44</f>
        <v>0</v>
      </c>
      <c r="C44">
        <f>modules!C44</f>
        <v>0</v>
      </c>
      <c r="E44" s="27">
        <f t="shared" si="78"/>
        <v>0</v>
      </c>
      <c r="F44" s="27">
        <f t="shared" si="79"/>
        <v>0</v>
      </c>
      <c r="G44" s="27">
        <f t="shared" si="80"/>
        <v>0</v>
      </c>
      <c r="H44" s="27">
        <f t="shared" si="81"/>
        <v>0</v>
      </c>
      <c r="I44" s="27">
        <f t="shared" si="82"/>
        <v>0</v>
      </c>
      <c r="J44" s="27">
        <f t="shared" si="83"/>
        <v>0</v>
      </c>
      <c r="L44" s="27">
        <f t="shared" si="84"/>
        <v>0</v>
      </c>
      <c r="M44" s="27">
        <f t="shared" si="85"/>
        <v>0</v>
      </c>
      <c r="N44" s="27">
        <f t="shared" si="86"/>
        <v>0</v>
      </c>
      <c r="O44" s="27">
        <f t="shared" si="87"/>
        <v>0</v>
      </c>
      <c r="P44" s="27">
        <f t="shared" si="88"/>
        <v>0</v>
      </c>
      <c r="Q44" s="27">
        <f t="shared" si="89"/>
        <v>0</v>
      </c>
      <c r="S44" s="27">
        <f t="shared" si="90"/>
        <v>0</v>
      </c>
      <c r="T44" s="27">
        <f t="shared" si="91"/>
        <v>0</v>
      </c>
      <c r="U44" s="27">
        <f t="shared" si="92"/>
        <v>0</v>
      </c>
      <c r="V44" s="27">
        <f t="shared" si="93"/>
        <v>0</v>
      </c>
      <c r="W44" s="27">
        <f t="shared" si="94"/>
        <v>0</v>
      </c>
      <c r="X44" s="27">
        <f t="shared" si="95"/>
        <v>0</v>
      </c>
      <c r="Z44" s="27">
        <f t="shared" si="96"/>
        <v>0</v>
      </c>
      <c r="AA44" s="27">
        <f t="shared" si="97"/>
        <v>0</v>
      </c>
      <c r="AB44" s="27">
        <f t="shared" si="98"/>
        <v>0</v>
      </c>
      <c r="AC44" s="27">
        <f t="shared" si="99"/>
        <v>0</v>
      </c>
      <c r="AD44" s="27">
        <f t="shared" si="100"/>
        <v>0</v>
      </c>
      <c r="AE44" s="27">
        <f t="shared" si="101"/>
        <v>0</v>
      </c>
      <c r="AG44" s="27">
        <f t="shared" si="102"/>
        <v>0</v>
      </c>
      <c r="AH44" s="27">
        <f t="shared" si="103"/>
        <v>0</v>
      </c>
      <c r="AI44" s="27">
        <f t="shared" si="104"/>
        <v>0</v>
      </c>
      <c r="AJ44" s="27">
        <f t="shared" si="105"/>
        <v>0</v>
      </c>
      <c r="AK44" s="27">
        <f t="shared" si="106"/>
        <v>0</v>
      </c>
      <c r="AL44" s="27">
        <f t="shared" si="107"/>
        <v>0</v>
      </c>
      <c r="AN44" s="27">
        <f t="shared" si="108"/>
        <v>0</v>
      </c>
      <c r="AO44" s="27">
        <f t="shared" si="109"/>
        <v>0</v>
      </c>
      <c r="AP44" s="27">
        <f t="shared" si="110"/>
        <v>0</v>
      </c>
      <c r="AQ44" s="27">
        <f t="shared" si="111"/>
        <v>0</v>
      </c>
      <c r="AR44" s="27">
        <f t="shared" si="112"/>
        <v>0</v>
      </c>
      <c r="AS44" s="27">
        <f t="shared" si="113"/>
        <v>0</v>
      </c>
      <c r="AT44" s="31"/>
      <c r="AU44" s="31">
        <f t="shared" si="114"/>
        <v>0</v>
      </c>
      <c r="AV44" s="31">
        <f t="shared" si="115"/>
        <v>0</v>
      </c>
      <c r="AW44" s="31">
        <f t="shared" si="116"/>
        <v>0</v>
      </c>
      <c r="AX44" s="31">
        <f t="shared" si="117"/>
        <v>0</v>
      </c>
      <c r="AY44" s="31">
        <f t="shared" si="118"/>
        <v>0</v>
      </c>
      <c r="AZ44" s="31">
        <f t="shared" si="119"/>
        <v>0</v>
      </c>
      <c r="BA44" s="31"/>
      <c r="BB44" s="31">
        <f t="shared" si="120"/>
        <v>0</v>
      </c>
      <c r="BC44" s="31">
        <f t="shared" si="121"/>
        <v>0</v>
      </c>
      <c r="BD44" s="31">
        <f t="shared" si="122"/>
        <v>0</v>
      </c>
      <c r="BE44" s="31">
        <f t="shared" si="123"/>
        <v>0</v>
      </c>
      <c r="BF44" s="31">
        <f t="shared" si="124"/>
        <v>0</v>
      </c>
      <c r="BG44" s="31">
        <f t="shared" si="125"/>
        <v>0</v>
      </c>
      <c r="BH44" s="31"/>
      <c r="BI44" s="31">
        <f t="shared" si="126"/>
        <v>0</v>
      </c>
      <c r="BJ44" s="31">
        <f t="shared" si="127"/>
        <v>0</v>
      </c>
      <c r="BK44" s="31">
        <f t="shared" si="128"/>
        <v>0</v>
      </c>
      <c r="BL44" s="31">
        <f t="shared" si="129"/>
        <v>0</v>
      </c>
      <c r="BM44" s="31">
        <f t="shared" si="130"/>
        <v>0</v>
      </c>
      <c r="BN44" s="31">
        <f t="shared" si="131"/>
        <v>0</v>
      </c>
      <c r="BO44" s="31"/>
      <c r="BP44" s="31">
        <f t="shared" si="132"/>
        <v>0</v>
      </c>
      <c r="BQ44" s="31">
        <f t="shared" si="133"/>
        <v>0</v>
      </c>
      <c r="BR44" s="31">
        <f t="shared" si="134"/>
        <v>0</v>
      </c>
      <c r="BS44" s="31">
        <f t="shared" si="135"/>
        <v>0</v>
      </c>
      <c r="BT44" s="31">
        <f t="shared" si="136"/>
        <v>0</v>
      </c>
      <c r="BU44" s="31">
        <f t="shared" si="137"/>
        <v>0</v>
      </c>
      <c r="BV44" s="31"/>
      <c r="BW44" s="31">
        <f t="shared" si="138"/>
        <v>0</v>
      </c>
      <c r="BX44" s="31">
        <f t="shared" si="139"/>
        <v>0</v>
      </c>
      <c r="BY44" s="31">
        <f t="shared" si="140"/>
        <v>0</v>
      </c>
      <c r="BZ44" s="31">
        <f t="shared" si="141"/>
        <v>0</v>
      </c>
      <c r="CA44" s="31">
        <f t="shared" si="142"/>
        <v>0</v>
      </c>
      <c r="CB44" s="31">
        <f t="shared" si="143"/>
        <v>0</v>
      </c>
      <c r="CC44" s="31"/>
      <c r="CD44" s="31">
        <f t="shared" si="144"/>
        <v>0</v>
      </c>
      <c r="CE44" s="31">
        <f t="shared" si="145"/>
        <v>0</v>
      </c>
      <c r="CF44" s="31">
        <f t="shared" si="146"/>
        <v>0</v>
      </c>
      <c r="CG44" s="31">
        <f t="shared" si="147"/>
        <v>0</v>
      </c>
      <c r="CH44" s="31">
        <f t="shared" si="148"/>
        <v>0</v>
      </c>
      <c r="CI44" s="31">
        <f t="shared" si="149"/>
        <v>0</v>
      </c>
    </row>
    <row r="45" spans="1:87" x14ac:dyDescent="0.35">
      <c r="A45">
        <v>39</v>
      </c>
      <c r="B45">
        <f>modules!B45</f>
        <v>0</v>
      </c>
      <c r="C45">
        <f>modules!C45</f>
        <v>0</v>
      </c>
      <c r="E45" s="27">
        <f t="shared" si="78"/>
        <v>0</v>
      </c>
      <c r="F45" s="27">
        <f t="shared" si="79"/>
        <v>0</v>
      </c>
      <c r="G45" s="27">
        <f t="shared" si="80"/>
        <v>0</v>
      </c>
      <c r="H45" s="27">
        <f t="shared" si="81"/>
        <v>0</v>
      </c>
      <c r="I45" s="27">
        <f t="shared" si="82"/>
        <v>0</v>
      </c>
      <c r="J45" s="27">
        <f t="shared" si="83"/>
        <v>0</v>
      </c>
      <c r="L45" s="27">
        <f t="shared" si="84"/>
        <v>0</v>
      </c>
      <c r="M45" s="27">
        <f t="shared" si="85"/>
        <v>0</v>
      </c>
      <c r="N45" s="27">
        <f t="shared" si="86"/>
        <v>0</v>
      </c>
      <c r="O45" s="27">
        <f t="shared" si="87"/>
        <v>0</v>
      </c>
      <c r="P45" s="27">
        <f t="shared" si="88"/>
        <v>0</v>
      </c>
      <c r="Q45" s="27">
        <f t="shared" si="89"/>
        <v>0</v>
      </c>
      <c r="S45" s="27">
        <f t="shared" si="90"/>
        <v>0</v>
      </c>
      <c r="T45" s="27">
        <f t="shared" si="91"/>
        <v>0</v>
      </c>
      <c r="U45" s="27">
        <f t="shared" si="92"/>
        <v>0</v>
      </c>
      <c r="V45" s="27">
        <f t="shared" si="93"/>
        <v>0</v>
      </c>
      <c r="W45" s="27">
        <f t="shared" si="94"/>
        <v>0</v>
      </c>
      <c r="X45" s="27">
        <f t="shared" si="95"/>
        <v>0</v>
      </c>
      <c r="Z45" s="27">
        <f t="shared" si="96"/>
        <v>0</v>
      </c>
      <c r="AA45" s="27">
        <f t="shared" si="97"/>
        <v>0</v>
      </c>
      <c r="AB45" s="27">
        <f t="shared" si="98"/>
        <v>0</v>
      </c>
      <c r="AC45" s="27">
        <f t="shared" si="99"/>
        <v>0</v>
      </c>
      <c r="AD45" s="27">
        <f t="shared" si="100"/>
        <v>0</v>
      </c>
      <c r="AE45" s="27">
        <f t="shared" si="101"/>
        <v>0</v>
      </c>
      <c r="AG45" s="27">
        <f t="shared" si="102"/>
        <v>0</v>
      </c>
      <c r="AH45" s="27">
        <f t="shared" si="103"/>
        <v>0</v>
      </c>
      <c r="AI45" s="27">
        <f t="shared" si="104"/>
        <v>0</v>
      </c>
      <c r="AJ45" s="27">
        <f t="shared" si="105"/>
        <v>0</v>
      </c>
      <c r="AK45" s="27">
        <f t="shared" si="106"/>
        <v>0</v>
      </c>
      <c r="AL45" s="27">
        <f t="shared" si="107"/>
        <v>0</v>
      </c>
      <c r="AN45" s="27">
        <f t="shared" si="108"/>
        <v>0</v>
      </c>
      <c r="AO45" s="27">
        <f t="shared" si="109"/>
        <v>0</v>
      </c>
      <c r="AP45" s="27">
        <f t="shared" si="110"/>
        <v>0</v>
      </c>
      <c r="AQ45" s="27">
        <f t="shared" si="111"/>
        <v>0</v>
      </c>
      <c r="AR45" s="27">
        <f t="shared" si="112"/>
        <v>0</v>
      </c>
      <c r="AS45" s="27">
        <f t="shared" si="113"/>
        <v>0</v>
      </c>
      <c r="AT45" s="31"/>
      <c r="AU45" s="31">
        <f t="shared" si="114"/>
        <v>0</v>
      </c>
      <c r="AV45" s="31">
        <f t="shared" si="115"/>
        <v>0</v>
      </c>
      <c r="AW45" s="31">
        <f t="shared" si="116"/>
        <v>0</v>
      </c>
      <c r="AX45" s="31">
        <f t="shared" si="117"/>
        <v>0</v>
      </c>
      <c r="AY45" s="31">
        <f t="shared" si="118"/>
        <v>0</v>
      </c>
      <c r="AZ45" s="31">
        <f t="shared" si="119"/>
        <v>0</v>
      </c>
      <c r="BA45" s="31"/>
      <c r="BB45" s="31">
        <f t="shared" si="120"/>
        <v>0</v>
      </c>
      <c r="BC45" s="31">
        <f t="shared" si="121"/>
        <v>0</v>
      </c>
      <c r="BD45" s="31">
        <f t="shared" si="122"/>
        <v>0</v>
      </c>
      <c r="BE45" s="31">
        <f t="shared" si="123"/>
        <v>0</v>
      </c>
      <c r="BF45" s="31">
        <f t="shared" si="124"/>
        <v>0</v>
      </c>
      <c r="BG45" s="31">
        <f t="shared" si="125"/>
        <v>0</v>
      </c>
      <c r="BH45" s="31"/>
      <c r="BI45" s="31">
        <f t="shared" si="126"/>
        <v>0</v>
      </c>
      <c r="BJ45" s="31">
        <f t="shared" si="127"/>
        <v>0</v>
      </c>
      <c r="BK45" s="31">
        <f t="shared" si="128"/>
        <v>0</v>
      </c>
      <c r="BL45" s="31">
        <f t="shared" si="129"/>
        <v>0</v>
      </c>
      <c r="BM45" s="31">
        <f t="shared" si="130"/>
        <v>0</v>
      </c>
      <c r="BN45" s="31">
        <f t="shared" si="131"/>
        <v>0</v>
      </c>
      <c r="BO45" s="31"/>
      <c r="BP45" s="31">
        <f t="shared" si="132"/>
        <v>0</v>
      </c>
      <c r="BQ45" s="31">
        <f t="shared" si="133"/>
        <v>0</v>
      </c>
      <c r="BR45" s="31">
        <f t="shared" si="134"/>
        <v>0</v>
      </c>
      <c r="BS45" s="31">
        <f t="shared" si="135"/>
        <v>0</v>
      </c>
      <c r="BT45" s="31">
        <f t="shared" si="136"/>
        <v>0</v>
      </c>
      <c r="BU45" s="31">
        <f t="shared" si="137"/>
        <v>0</v>
      </c>
      <c r="BV45" s="31"/>
      <c r="BW45" s="31">
        <f t="shared" si="138"/>
        <v>0</v>
      </c>
      <c r="BX45" s="31">
        <f t="shared" si="139"/>
        <v>0</v>
      </c>
      <c r="BY45" s="31">
        <f t="shared" si="140"/>
        <v>0</v>
      </c>
      <c r="BZ45" s="31">
        <f t="shared" si="141"/>
        <v>0</v>
      </c>
      <c r="CA45" s="31">
        <f t="shared" si="142"/>
        <v>0</v>
      </c>
      <c r="CB45" s="31">
        <f t="shared" si="143"/>
        <v>0</v>
      </c>
      <c r="CC45" s="31"/>
      <c r="CD45" s="31">
        <f t="shared" si="144"/>
        <v>0</v>
      </c>
      <c r="CE45" s="31">
        <f t="shared" si="145"/>
        <v>0</v>
      </c>
      <c r="CF45" s="31">
        <f t="shared" si="146"/>
        <v>0</v>
      </c>
      <c r="CG45" s="31">
        <f t="shared" si="147"/>
        <v>0</v>
      </c>
      <c r="CH45" s="31">
        <f t="shared" si="148"/>
        <v>0</v>
      </c>
      <c r="CI45" s="31">
        <f t="shared" si="149"/>
        <v>0</v>
      </c>
    </row>
    <row r="46" spans="1:87" x14ac:dyDescent="0.35">
      <c r="A46">
        <v>40</v>
      </c>
      <c r="B46">
        <f>modules!B46</f>
        <v>0</v>
      </c>
      <c r="C46">
        <f>modules!C46</f>
        <v>0</v>
      </c>
      <c r="E46" s="27">
        <f t="shared" si="78"/>
        <v>0</v>
      </c>
      <c r="F46" s="27">
        <f t="shared" si="79"/>
        <v>0</v>
      </c>
      <c r="G46" s="27">
        <f t="shared" si="80"/>
        <v>0</v>
      </c>
      <c r="H46" s="27">
        <f t="shared" si="81"/>
        <v>0</v>
      </c>
      <c r="I46" s="27">
        <f t="shared" si="82"/>
        <v>0</v>
      </c>
      <c r="J46" s="27">
        <f t="shared" si="83"/>
        <v>0</v>
      </c>
      <c r="L46" s="27">
        <f t="shared" si="84"/>
        <v>0</v>
      </c>
      <c r="M46" s="27">
        <f t="shared" si="85"/>
        <v>0</v>
      </c>
      <c r="N46" s="27">
        <f t="shared" si="86"/>
        <v>0</v>
      </c>
      <c r="O46" s="27">
        <f t="shared" si="87"/>
        <v>0</v>
      </c>
      <c r="P46" s="27">
        <f t="shared" si="88"/>
        <v>0</v>
      </c>
      <c r="Q46" s="27">
        <f t="shared" si="89"/>
        <v>0</v>
      </c>
      <c r="S46" s="27">
        <f t="shared" si="90"/>
        <v>0</v>
      </c>
      <c r="T46" s="27">
        <f t="shared" si="91"/>
        <v>0</v>
      </c>
      <c r="U46" s="27">
        <f t="shared" si="92"/>
        <v>0</v>
      </c>
      <c r="V46" s="27">
        <f t="shared" si="93"/>
        <v>0</v>
      </c>
      <c r="W46" s="27">
        <f t="shared" si="94"/>
        <v>0</v>
      </c>
      <c r="X46" s="27">
        <f t="shared" si="95"/>
        <v>0</v>
      </c>
      <c r="Z46" s="27">
        <f t="shared" si="96"/>
        <v>0</v>
      </c>
      <c r="AA46" s="27">
        <f t="shared" si="97"/>
        <v>0</v>
      </c>
      <c r="AB46" s="27">
        <f t="shared" si="98"/>
        <v>0</v>
      </c>
      <c r="AC46" s="27">
        <f t="shared" si="99"/>
        <v>0</v>
      </c>
      <c r="AD46" s="27">
        <f t="shared" si="100"/>
        <v>0</v>
      </c>
      <c r="AE46" s="27">
        <f t="shared" si="101"/>
        <v>0</v>
      </c>
      <c r="AG46" s="27">
        <f t="shared" si="102"/>
        <v>0</v>
      </c>
      <c r="AH46" s="27">
        <f t="shared" si="103"/>
        <v>0</v>
      </c>
      <c r="AI46" s="27">
        <f t="shared" si="104"/>
        <v>0</v>
      </c>
      <c r="AJ46" s="27">
        <f t="shared" si="105"/>
        <v>0</v>
      </c>
      <c r="AK46" s="27">
        <f t="shared" si="106"/>
        <v>0</v>
      </c>
      <c r="AL46" s="27">
        <f t="shared" si="107"/>
        <v>0</v>
      </c>
      <c r="AN46" s="27">
        <f t="shared" si="108"/>
        <v>0</v>
      </c>
      <c r="AO46" s="27">
        <f t="shared" si="109"/>
        <v>0</v>
      </c>
      <c r="AP46" s="27">
        <f t="shared" si="110"/>
        <v>0</v>
      </c>
      <c r="AQ46" s="27">
        <f t="shared" si="111"/>
        <v>0</v>
      </c>
      <c r="AR46" s="27">
        <f t="shared" si="112"/>
        <v>0</v>
      </c>
      <c r="AS46" s="27">
        <f t="shared" si="113"/>
        <v>0</v>
      </c>
      <c r="AT46" s="31"/>
      <c r="AU46" s="31">
        <f t="shared" si="114"/>
        <v>0</v>
      </c>
      <c r="AV46" s="31">
        <f t="shared" si="115"/>
        <v>0</v>
      </c>
      <c r="AW46" s="31">
        <f t="shared" si="116"/>
        <v>0</v>
      </c>
      <c r="AX46" s="31">
        <f t="shared" si="117"/>
        <v>0</v>
      </c>
      <c r="AY46" s="31">
        <f t="shared" si="118"/>
        <v>0</v>
      </c>
      <c r="AZ46" s="31">
        <f t="shared" si="119"/>
        <v>0</v>
      </c>
      <c r="BA46" s="31"/>
      <c r="BB46" s="31">
        <f t="shared" si="120"/>
        <v>0</v>
      </c>
      <c r="BC46" s="31">
        <f t="shared" si="121"/>
        <v>0</v>
      </c>
      <c r="BD46" s="31">
        <f t="shared" si="122"/>
        <v>0</v>
      </c>
      <c r="BE46" s="31">
        <f t="shared" si="123"/>
        <v>0</v>
      </c>
      <c r="BF46" s="31">
        <f t="shared" si="124"/>
        <v>0</v>
      </c>
      <c r="BG46" s="31">
        <f t="shared" si="125"/>
        <v>0</v>
      </c>
      <c r="BH46" s="31"/>
      <c r="BI46" s="31">
        <f t="shared" si="126"/>
        <v>0</v>
      </c>
      <c r="BJ46" s="31">
        <f t="shared" si="127"/>
        <v>0</v>
      </c>
      <c r="BK46" s="31">
        <f t="shared" si="128"/>
        <v>0</v>
      </c>
      <c r="BL46" s="31">
        <f t="shared" si="129"/>
        <v>0</v>
      </c>
      <c r="BM46" s="31">
        <f t="shared" si="130"/>
        <v>0</v>
      </c>
      <c r="BN46" s="31">
        <f t="shared" si="131"/>
        <v>0</v>
      </c>
      <c r="BO46" s="31"/>
      <c r="BP46" s="31">
        <f t="shared" si="132"/>
        <v>0</v>
      </c>
      <c r="BQ46" s="31">
        <f t="shared" si="133"/>
        <v>0</v>
      </c>
      <c r="BR46" s="31">
        <f t="shared" si="134"/>
        <v>0</v>
      </c>
      <c r="BS46" s="31">
        <f t="shared" si="135"/>
        <v>0</v>
      </c>
      <c r="BT46" s="31">
        <f t="shared" si="136"/>
        <v>0</v>
      </c>
      <c r="BU46" s="31">
        <f t="shared" si="137"/>
        <v>0</v>
      </c>
      <c r="BV46" s="31"/>
      <c r="BW46" s="31">
        <f t="shared" si="138"/>
        <v>0</v>
      </c>
      <c r="BX46" s="31">
        <f t="shared" si="139"/>
        <v>0</v>
      </c>
      <c r="BY46" s="31">
        <f t="shared" si="140"/>
        <v>0</v>
      </c>
      <c r="BZ46" s="31">
        <f t="shared" si="141"/>
        <v>0</v>
      </c>
      <c r="CA46" s="31">
        <f t="shared" si="142"/>
        <v>0</v>
      </c>
      <c r="CB46" s="31">
        <f t="shared" si="143"/>
        <v>0</v>
      </c>
      <c r="CC46" s="31"/>
      <c r="CD46" s="31">
        <f t="shared" si="144"/>
        <v>0</v>
      </c>
      <c r="CE46" s="31">
        <f t="shared" si="145"/>
        <v>0</v>
      </c>
      <c r="CF46" s="31">
        <f t="shared" si="146"/>
        <v>0</v>
      </c>
      <c r="CG46" s="31">
        <f t="shared" si="147"/>
        <v>0</v>
      </c>
      <c r="CH46" s="31">
        <f t="shared" si="148"/>
        <v>0</v>
      </c>
      <c r="CI46" s="31">
        <f t="shared" si="149"/>
        <v>0</v>
      </c>
    </row>
    <row r="47" spans="1:87" x14ac:dyDescent="0.35">
      <c r="A47">
        <v>41</v>
      </c>
      <c r="B47">
        <f>modules!B47</f>
        <v>0</v>
      </c>
      <c r="C47">
        <f>modules!C47</f>
        <v>0</v>
      </c>
      <c r="E47" s="27">
        <f t="shared" si="78"/>
        <v>0</v>
      </c>
      <c r="F47" s="27">
        <f t="shared" si="79"/>
        <v>0</v>
      </c>
      <c r="G47" s="27">
        <f t="shared" si="80"/>
        <v>0</v>
      </c>
      <c r="H47" s="27">
        <f t="shared" si="81"/>
        <v>0</v>
      </c>
      <c r="I47" s="27">
        <f t="shared" si="82"/>
        <v>0</v>
      </c>
      <c r="J47" s="27">
        <f t="shared" si="83"/>
        <v>0</v>
      </c>
      <c r="L47" s="27">
        <f t="shared" si="84"/>
        <v>0</v>
      </c>
      <c r="M47" s="27">
        <f t="shared" si="85"/>
        <v>0</v>
      </c>
      <c r="N47" s="27">
        <f t="shared" si="86"/>
        <v>0</v>
      </c>
      <c r="O47" s="27">
        <f t="shared" si="87"/>
        <v>0</v>
      </c>
      <c r="P47" s="27">
        <f t="shared" si="88"/>
        <v>0</v>
      </c>
      <c r="Q47" s="27">
        <f t="shared" si="89"/>
        <v>0</v>
      </c>
      <c r="S47" s="27">
        <f t="shared" si="90"/>
        <v>0</v>
      </c>
      <c r="T47" s="27">
        <f t="shared" si="91"/>
        <v>0</v>
      </c>
      <c r="U47" s="27">
        <f t="shared" si="92"/>
        <v>0</v>
      </c>
      <c r="V47" s="27">
        <f t="shared" si="93"/>
        <v>0</v>
      </c>
      <c r="W47" s="27">
        <f t="shared" si="94"/>
        <v>0</v>
      </c>
      <c r="X47" s="27">
        <f t="shared" si="95"/>
        <v>0</v>
      </c>
      <c r="Z47" s="27">
        <f t="shared" si="96"/>
        <v>0</v>
      </c>
      <c r="AA47" s="27">
        <f t="shared" si="97"/>
        <v>0</v>
      </c>
      <c r="AB47" s="27">
        <f t="shared" si="98"/>
        <v>0</v>
      </c>
      <c r="AC47" s="27">
        <f t="shared" si="99"/>
        <v>0</v>
      </c>
      <c r="AD47" s="27">
        <f t="shared" si="100"/>
        <v>0</v>
      </c>
      <c r="AE47" s="27">
        <f t="shared" si="101"/>
        <v>0</v>
      </c>
      <c r="AG47" s="27">
        <f t="shared" si="102"/>
        <v>0</v>
      </c>
      <c r="AH47" s="27">
        <f t="shared" si="103"/>
        <v>0</v>
      </c>
      <c r="AI47" s="27">
        <f t="shared" si="104"/>
        <v>0</v>
      </c>
      <c r="AJ47" s="27">
        <f t="shared" si="105"/>
        <v>0</v>
      </c>
      <c r="AK47" s="27">
        <f t="shared" si="106"/>
        <v>0</v>
      </c>
      <c r="AL47" s="27">
        <f t="shared" si="107"/>
        <v>0</v>
      </c>
      <c r="AN47" s="27">
        <f t="shared" si="108"/>
        <v>0</v>
      </c>
      <c r="AO47" s="27">
        <f t="shared" si="109"/>
        <v>0</v>
      </c>
      <c r="AP47" s="27">
        <f t="shared" si="110"/>
        <v>0</v>
      </c>
      <c r="AQ47" s="27">
        <f t="shared" si="111"/>
        <v>0</v>
      </c>
      <c r="AR47" s="27">
        <f t="shared" si="112"/>
        <v>0</v>
      </c>
      <c r="AS47" s="27">
        <f t="shared" si="113"/>
        <v>0</v>
      </c>
      <c r="AT47" s="31"/>
      <c r="AU47" s="31">
        <f t="shared" si="114"/>
        <v>0</v>
      </c>
      <c r="AV47" s="31">
        <f t="shared" si="115"/>
        <v>0</v>
      </c>
      <c r="AW47" s="31">
        <f t="shared" si="116"/>
        <v>0</v>
      </c>
      <c r="AX47" s="31">
        <f t="shared" si="117"/>
        <v>0</v>
      </c>
      <c r="AY47" s="31">
        <f t="shared" si="118"/>
        <v>0</v>
      </c>
      <c r="AZ47" s="31">
        <f t="shared" si="119"/>
        <v>0</v>
      </c>
      <c r="BA47" s="31"/>
      <c r="BB47" s="31">
        <f t="shared" si="120"/>
        <v>0</v>
      </c>
      <c r="BC47" s="31">
        <f t="shared" si="121"/>
        <v>0</v>
      </c>
      <c r="BD47" s="31">
        <f t="shared" si="122"/>
        <v>0</v>
      </c>
      <c r="BE47" s="31">
        <f t="shared" si="123"/>
        <v>0</v>
      </c>
      <c r="BF47" s="31">
        <f t="shared" si="124"/>
        <v>0</v>
      </c>
      <c r="BG47" s="31">
        <f t="shared" si="125"/>
        <v>0</v>
      </c>
      <c r="BH47" s="31"/>
      <c r="BI47" s="31">
        <f t="shared" si="126"/>
        <v>0</v>
      </c>
      <c r="BJ47" s="31">
        <f t="shared" si="127"/>
        <v>0</v>
      </c>
      <c r="BK47" s="31">
        <f t="shared" si="128"/>
        <v>0</v>
      </c>
      <c r="BL47" s="31">
        <f t="shared" si="129"/>
        <v>0</v>
      </c>
      <c r="BM47" s="31">
        <f t="shared" si="130"/>
        <v>0</v>
      </c>
      <c r="BN47" s="31">
        <f t="shared" si="131"/>
        <v>0</v>
      </c>
      <c r="BO47" s="31"/>
      <c r="BP47" s="31">
        <f t="shared" si="132"/>
        <v>0</v>
      </c>
      <c r="BQ47" s="31">
        <f t="shared" si="133"/>
        <v>0</v>
      </c>
      <c r="BR47" s="31">
        <f t="shared" si="134"/>
        <v>0</v>
      </c>
      <c r="BS47" s="31">
        <f t="shared" si="135"/>
        <v>0</v>
      </c>
      <c r="BT47" s="31">
        <f t="shared" si="136"/>
        <v>0</v>
      </c>
      <c r="BU47" s="31">
        <f t="shared" si="137"/>
        <v>0</v>
      </c>
      <c r="BV47" s="31"/>
      <c r="BW47" s="31">
        <f t="shared" si="138"/>
        <v>0</v>
      </c>
      <c r="BX47" s="31">
        <f t="shared" si="139"/>
        <v>0</v>
      </c>
      <c r="BY47" s="31">
        <f t="shared" si="140"/>
        <v>0</v>
      </c>
      <c r="BZ47" s="31">
        <f t="shared" si="141"/>
        <v>0</v>
      </c>
      <c r="CA47" s="31">
        <f t="shared" si="142"/>
        <v>0</v>
      </c>
      <c r="CB47" s="31">
        <f t="shared" si="143"/>
        <v>0</v>
      </c>
      <c r="CC47" s="31"/>
      <c r="CD47" s="31">
        <f t="shared" si="144"/>
        <v>0</v>
      </c>
      <c r="CE47" s="31">
        <f t="shared" si="145"/>
        <v>0</v>
      </c>
      <c r="CF47" s="31">
        <f t="shared" si="146"/>
        <v>0</v>
      </c>
      <c r="CG47" s="31">
        <f t="shared" si="147"/>
        <v>0</v>
      </c>
      <c r="CH47" s="31">
        <f t="shared" si="148"/>
        <v>0</v>
      </c>
      <c r="CI47" s="31">
        <f t="shared" si="149"/>
        <v>0</v>
      </c>
    </row>
    <row r="48" spans="1:87" x14ac:dyDescent="0.35">
      <c r="A48">
        <v>42</v>
      </c>
      <c r="B48">
        <f>modules!B48</f>
        <v>0</v>
      </c>
      <c r="C48">
        <f>modules!C48</f>
        <v>0</v>
      </c>
      <c r="E48" s="27">
        <f t="shared" si="78"/>
        <v>0</v>
      </c>
      <c r="F48" s="27">
        <f t="shared" si="79"/>
        <v>0</v>
      </c>
      <c r="G48" s="27">
        <f t="shared" si="80"/>
        <v>0</v>
      </c>
      <c r="H48" s="27">
        <f t="shared" si="81"/>
        <v>0</v>
      </c>
      <c r="I48" s="27">
        <f t="shared" si="82"/>
        <v>0</v>
      </c>
      <c r="J48" s="27">
        <f t="shared" si="83"/>
        <v>0</v>
      </c>
      <c r="L48" s="27">
        <f t="shared" si="84"/>
        <v>0</v>
      </c>
      <c r="M48" s="27">
        <f t="shared" si="85"/>
        <v>0</v>
      </c>
      <c r="N48" s="27">
        <f t="shared" si="86"/>
        <v>0</v>
      </c>
      <c r="O48" s="27">
        <f t="shared" si="87"/>
        <v>0</v>
      </c>
      <c r="P48" s="27">
        <f t="shared" si="88"/>
        <v>0</v>
      </c>
      <c r="Q48" s="27">
        <f t="shared" si="89"/>
        <v>0</v>
      </c>
      <c r="S48" s="27">
        <f t="shared" si="90"/>
        <v>0</v>
      </c>
      <c r="T48" s="27">
        <f t="shared" si="91"/>
        <v>0</v>
      </c>
      <c r="U48" s="27">
        <f t="shared" si="92"/>
        <v>0</v>
      </c>
      <c r="V48" s="27">
        <f t="shared" si="93"/>
        <v>0</v>
      </c>
      <c r="W48" s="27">
        <f t="shared" si="94"/>
        <v>0</v>
      </c>
      <c r="X48" s="27">
        <f t="shared" si="95"/>
        <v>0</v>
      </c>
      <c r="Z48" s="27">
        <f t="shared" si="96"/>
        <v>0</v>
      </c>
      <c r="AA48" s="27">
        <f t="shared" si="97"/>
        <v>0</v>
      </c>
      <c r="AB48" s="27">
        <f t="shared" si="98"/>
        <v>0</v>
      </c>
      <c r="AC48" s="27">
        <f t="shared" si="99"/>
        <v>0</v>
      </c>
      <c r="AD48" s="27">
        <f t="shared" si="100"/>
        <v>0</v>
      </c>
      <c r="AE48" s="27">
        <f t="shared" si="101"/>
        <v>0</v>
      </c>
      <c r="AG48" s="27">
        <f t="shared" si="102"/>
        <v>0</v>
      </c>
      <c r="AH48" s="27">
        <f t="shared" si="103"/>
        <v>0</v>
      </c>
      <c r="AI48" s="27">
        <f t="shared" si="104"/>
        <v>0</v>
      </c>
      <c r="AJ48" s="27">
        <f t="shared" si="105"/>
        <v>0</v>
      </c>
      <c r="AK48" s="27">
        <f t="shared" si="106"/>
        <v>0</v>
      </c>
      <c r="AL48" s="27">
        <f t="shared" si="107"/>
        <v>0</v>
      </c>
      <c r="AN48" s="27">
        <f t="shared" si="108"/>
        <v>0</v>
      </c>
      <c r="AO48" s="27">
        <f t="shared" si="109"/>
        <v>0</v>
      </c>
      <c r="AP48" s="27">
        <f t="shared" si="110"/>
        <v>0</v>
      </c>
      <c r="AQ48" s="27">
        <f t="shared" si="111"/>
        <v>0</v>
      </c>
      <c r="AR48" s="27">
        <f t="shared" si="112"/>
        <v>0</v>
      </c>
      <c r="AS48" s="27">
        <f t="shared" si="113"/>
        <v>0</v>
      </c>
      <c r="AT48" s="31"/>
      <c r="AU48" s="31">
        <f t="shared" si="114"/>
        <v>0</v>
      </c>
      <c r="AV48" s="31">
        <f t="shared" si="115"/>
        <v>0</v>
      </c>
      <c r="AW48" s="31">
        <f t="shared" si="116"/>
        <v>0</v>
      </c>
      <c r="AX48" s="31">
        <f t="shared" si="117"/>
        <v>0</v>
      </c>
      <c r="AY48" s="31">
        <f t="shared" si="118"/>
        <v>0</v>
      </c>
      <c r="AZ48" s="31">
        <f t="shared" si="119"/>
        <v>0</v>
      </c>
      <c r="BA48" s="31"/>
      <c r="BB48" s="31">
        <f t="shared" si="120"/>
        <v>0</v>
      </c>
      <c r="BC48" s="31">
        <f t="shared" si="121"/>
        <v>0</v>
      </c>
      <c r="BD48" s="31">
        <f t="shared" si="122"/>
        <v>0</v>
      </c>
      <c r="BE48" s="31">
        <f t="shared" si="123"/>
        <v>0</v>
      </c>
      <c r="BF48" s="31">
        <f t="shared" si="124"/>
        <v>0</v>
      </c>
      <c r="BG48" s="31">
        <f t="shared" si="125"/>
        <v>0</v>
      </c>
      <c r="BH48" s="31"/>
      <c r="BI48" s="31">
        <f t="shared" si="126"/>
        <v>0</v>
      </c>
      <c r="BJ48" s="31">
        <f t="shared" si="127"/>
        <v>0</v>
      </c>
      <c r="BK48" s="31">
        <f t="shared" si="128"/>
        <v>0</v>
      </c>
      <c r="BL48" s="31">
        <f t="shared" si="129"/>
        <v>0</v>
      </c>
      <c r="BM48" s="31">
        <f t="shared" si="130"/>
        <v>0</v>
      </c>
      <c r="BN48" s="31">
        <f t="shared" si="131"/>
        <v>0</v>
      </c>
      <c r="BO48" s="31"/>
      <c r="BP48" s="31">
        <f t="shared" si="132"/>
        <v>0</v>
      </c>
      <c r="BQ48" s="31">
        <f t="shared" si="133"/>
        <v>0</v>
      </c>
      <c r="BR48" s="31">
        <f t="shared" si="134"/>
        <v>0</v>
      </c>
      <c r="BS48" s="31">
        <f t="shared" si="135"/>
        <v>0</v>
      </c>
      <c r="BT48" s="31">
        <f t="shared" si="136"/>
        <v>0</v>
      </c>
      <c r="BU48" s="31">
        <f t="shared" si="137"/>
        <v>0</v>
      </c>
      <c r="BV48" s="31"/>
      <c r="BW48" s="31">
        <f t="shared" si="138"/>
        <v>0</v>
      </c>
      <c r="BX48" s="31">
        <f t="shared" si="139"/>
        <v>0</v>
      </c>
      <c r="BY48" s="31">
        <f t="shared" si="140"/>
        <v>0</v>
      </c>
      <c r="BZ48" s="31">
        <f t="shared" si="141"/>
        <v>0</v>
      </c>
      <c r="CA48" s="31">
        <f t="shared" si="142"/>
        <v>0</v>
      </c>
      <c r="CB48" s="31">
        <f t="shared" si="143"/>
        <v>0</v>
      </c>
      <c r="CC48" s="31"/>
      <c r="CD48" s="31">
        <f t="shared" si="144"/>
        <v>0</v>
      </c>
      <c r="CE48" s="31">
        <f t="shared" si="145"/>
        <v>0</v>
      </c>
      <c r="CF48" s="31">
        <f t="shared" si="146"/>
        <v>0</v>
      </c>
      <c r="CG48" s="31">
        <f t="shared" si="147"/>
        <v>0</v>
      </c>
      <c r="CH48" s="31">
        <f t="shared" si="148"/>
        <v>0</v>
      </c>
      <c r="CI48" s="31">
        <f t="shared" si="149"/>
        <v>0</v>
      </c>
    </row>
    <row r="49" spans="1:87" x14ac:dyDescent="0.35">
      <c r="A49">
        <v>43</v>
      </c>
      <c r="B49">
        <f>modules!B49</f>
        <v>0</v>
      </c>
      <c r="C49">
        <f>modules!C49</f>
        <v>0</v>
      </c>
      <c r="E49" s="27">
        <f t="shared" si="78"/>
        <v>0</v>
      </c>
      <c r="F49" s="27">
        <f t="shared" si="79"/>
        <v>0</v>
      </c>
      <c r="G49" s="27">
        <f t="shared" si="80"/>
        <v>0</v>
      </c>
      <c r="H49" s="27">
        <f t="shared" si="81"/>
        <v>0</v>
      </c>
      <c r="I49" s="27">
        <f t="shared" si="82"/>
        <v>0</v>
      </c>
      <c r="J49" s="27">
        <f t="shared" si="83"/>
        <v>0</v>
      </c>
      <c r="L49" s="27">
        <f t="shared" si="84"/>
        <v>0</v>
      </c>
      <c r="M49" s="27">
        <f t="shared" si="85"/>
        <v>0</v>
      </c>
      <c r="N49" s="27">
        <f t="shared" si="86"/>
        <v>0</v>
      </c>
      <c r="O49" s="27">
        <f t="shared" si="87"/>
        <v>0</v>
      </c>
      <c r="P49" s="27">
        <f t="shared" si="88"/>
        <v>0</v>
      </c>
      <c r="Q49" s="27">
        <f t="shared" si="89"/>
        <v>0</v>
      </c>
      <c r="S49" s="27">
        <f t="shared" si="90"/>
        <v>0</v>
      </c>
      <c r="T49" s="27">
        <f t="shared" si="91"/>
        <v>0</v>
      </c>
      <c r="U49" s="27">
        <f t="shared" si="92"/>
        <v>0</v>
      </c>
      <c r="V49" s="27">
        <f t="shared" si="93"/>
        <v>0</v>
      </c>
      <c r="W49" s="27">
        <f t="shared" si="94"/>
        <v>0</v>
      </c>
      <c r="X49" s="27">
        <f t="shared" si="95"/>
        <v>0</v>
      </c>
      <c r="Z49" s="27">
        <f t="shared" si="96"/>
        <v>0</v>
      </c>
      <c r="AA49" s="27">
        <f t="shared" si="97"/>
        <v>0</v>
      </c>
      <c r="AB49" s="27">
        <f t="shared" si="98"/>
        <v>0</v>
      </c>
      <c r="AC49" s="27">
        <f t="shared" si="99"/>
        <v>0</v>
      </c>
      <c r="AD49" s="27">
        <f t="shared" si="100"/>
        <v>0</v>
      </c>
      <c r="AE49" s="27">
        <f t="shared" si="101"/>
        <v>0</v>
      </c>
      <c r="AG49" s="27">
        <f t="shared" si="102"/>
        <v>0</v>
      </c>
      <c r="AH49" s="27">
        <f t="shared" si="103"/>
        <v>0</v>
      </c>
      <c r="AI49" s="27">
        <f t="shared" si="104"/>
        <v>0</v>
      </c>
      <c r="AJ49" s="27">
        <f t="shared" si="105"/>
        <v>0</v>
      </c>
      <c r="AK49" s="27">
        <f t="shared" si="106"/>
        <v>0</v>
      </c>
      <c r="AL49" s="27">
        <f t="shared" si="107"/>
        <v>0</v>
      </c>
      <c r="AN49" s="27">
        <f t="shared" si="108"/>
        <v>0</v>
      </c>
      <c r="AO49" s="27">
        <f t="shared" si="109"/>
        <v>0</v>
      </c>
      <c r="AP49" s="27">
        <f t="shared" si="110"/>
        <v>0</v>
      </c>
      <c r="AQ49" s="27">
        <f t="shared" si="111"/>
        <v>0</v>
      </c>
      <c r="AR49" s="27">
        <f t="shared" si="112"/>
        <v>0</v>
      </c>
      <c r="AS49" s="27">
        <f t="shared" si="113"/>
        <v>0</v>
      </c>
      <c r="AT49" s="31"/>
      <c r="AU49" s="31">
        <f t="shared" si="114"/>
        <v>0</v>
      </c>
      <c r="AV49" s="31">
        <f t="shared" si="115"/>
        <v>0</v>
      </c>
      <c r="AW49" s="31">
        <f t="shared" si="116"/>
        <v>0</v>
      </c>
      <c r="AX49" s="31">
        <f t="shared" si="117"/>
        <v>0</v>
      </c>
      <c r="AY49" s="31">
        <f t="shared" si="118"/>
        <v>0</v>
      </c>
      <c r="AZ49" s="31">
        <f t="shared" si="119"/>
        <v>0</v>
      </c>
      <c r="BA49" s="31"/>
      <c r="BB49" s="31">
        <f t="shared" si="120"/>
        <v>0</v>
      </c>
      <c r="BC49" s="31">
        <f t="shared" si="121"/>
        <v>0</v>
      </c>
      <c r="BD49" s="31">
        <f t="shared" si="122"/>
        <v>0</v>
      </c>
      <c r="BE49" s="31">
        <f t="shared" si="123"/>
        <v>0</v>
      </c>
      <c r="BF49" s="31">
        <f t="shared" si="124"/>
        <v>0</v>
      </c>
      <c r="BG49" s="31">
        <f t="shared" si="125"/>
        <v>0</v>
      </c>
      <c r="BH49" s="31"/>
      <c r="BI49" s="31">
        <f t="shared" si="126"/>
        <v>0</v>
      </c>
      <c r="BJ49" s="31">
        <f t="shared" si="127"/>
        <v>0</v>
      </c>
      <c r="BK49" s="31">
        <f t="shared" si="128"/>
        <v>0</v>
      </c>
      <c r="BL49" s="31">
        <f t="shared" si="129"/>
        <v>0</v>
      </c>
      <c r="BM49" s="31">
        <f t="shared" si="130"/>
        <v>0</v>
      </c>
      <c r="BN49" s="31">
        <f t="shared" si="131"/>
        <v>0</v>
      </c>
      <c r="BO49" s="31"/>
      <c r="BP49" s="31">
        <f t="shared" si="132"/>
        <v>0</v>
      </c>
      <c r="BQ49" s="31">
        <f t="shared" si="133"/>
        <v>0</v>
      </c>
      <c r="BR49" s="31">
        <f t="shared" si="134"/>
        <v>0</v>
      </c>
      <c r="BS49" s="31">
        <f t="shared" si="135"/>
        <v>0</v>
      </c>
      <c r="BT49" s="31">
        <f t="shared" si="136"/>
        <v>0</v>
      </c>
      <c r="BU49" s="31">
        <f t="shared" si="137"/>
        <v>0</v>
      </c>
      <c r="BV49" s="31"/>
      <c r="BW49" s="31">
        <f t="shared" si="138"/>
        <v>0</v>
      </c>
      <c r="BX49" s="31">
        <f t="shared" si="139"/>
        <v>0</v>
      </c>
      <c r="BY49" s="31">
        <f t="shared" si="140"/>
        <v>0</v>
      </c>
      <c r="BZ49" s="31">
        <f t="shared" si="141"/>
        <v>0</v>
      </c>
      <c r="CA49" s="31">
        <f t="shared" si="142"/>
        <v>0</v>
      </c>
      <c r="CB49" s="31">
        <f t="shared" si="143"/>
        <v>0</v>
      </c>
      <c r="CC49" s="31"/>
      <c r="CD49" s="31">
        <f t="shared" si="144"/>
        <v>0</v>
      </c>
      <c r="CE49" s="31">
        <f t="shared" si="145"/>
        <v>0</v>
      </c>
      <c r="CF49" s="31">
        <f t="shared" si="146"/>
        <v>0</v>
      </c>
      <c r="CG49" s="31">
        <f t="shared" si="147"/>
        <v>0</v>
      </c>
      <c r="CH49" s="31">
        <f t="shared" si="148"/>
        <v>0</v>
      </c>
      <c r="CI49" s="31">
        <f t="shared" si="149"/>
        <v>0</v>
      </c>
    </row>
    <row r="50" spans="1:87" x14ac:dyDescent="0.35">
      <c r="A50">
        <v>44</v>
      </c>
      <c r="B50">
        <f>modules!B50</f>
        <v>0</v>
      </c>
      <c r="C50">
        <f>modules!C50</f>
        <v>0</v>
      </c>
      <c r="E50" s="27">
        <f t="shared" si="78"/>
        <v>0</v>
      </c>
      <c r="F50" s="27">
        <f t="shared" si="79"/>
        <v>0</v>
      </c>
      <c r="G50" s="27">
        <f t="shared" si="80"/>
        <v>0</v>
      </c>
      <c r="H50" s="27">
        <f t="shared" si="81"/>
        <v>0</v>
      </c>
      <c r="I50" s="27">
        <f t="shared" si="82"/>
        <v>0</v>
      </c>
      <c r="J50" s="27">
        <f t="shared" si="83"/>
        <v>0</v>
      </c>
      <c r="L50" s="27">
        <f t="shared" si="84"/>
        <v>0</v>
      </c>
      <c r="M50" s="27">
        <f t="shared" si="85"/>
        <v>0</v>
      </c>
      <c r="N50" s="27">
        <f t="shared" si="86"/>
        <v>0</v>
      </c>
      <c r="O50" s="27">
        <f t="shared" si="87"/>
        <v>0</v>
      </c>
      <c r="P50" s="27">
        <f t="shared" si="88"/>
        <v>0</v>
      </c>
      <c r="Q50" s="27">
        <f t="shared" si="89"/>
        <v>0</v>
      </c>
      <c r="S50" s="27">
        <f t="shared" si="90"/>
        <v>0</v>
      </c>
      <c r="T50" s="27">
        <f t="shared" si="91"/>
        <v>0</v>
      </c>
      <c r="U50" s="27">
        <f t="shared" si="92"/>
        <v>0</v>
      </c>
      <c r="V50" s="27">
        <f t="shared" si="93"/>
        <v>0</v>
      </c>
      <c r="W50" s="27">
        <f t="shared" si="94"/>
        <v>0</v>
      </c>
      <c r="X50" s="27">
        <f t="shared" si="95"/>
        <v>0</v>
      </c>
      <c r="Z50" s="27">
        <f t="shared" si="96"/>
        <v>0</v>
      </c>
      <c r="AA50" s="27">
        <f t="shared" si="97"/>
        <v>0</v>
      </c>
      <c r="AB50" s="27">
        <f t="shared" si="98"/>
        <v>0</v>
      </c>
      <c r="AC50" s="27">
        <f t="shared" si="99"/>
        <v>0</v>
      </c>
      <c r="AD50" s="27">
        <f t="shared" si="100"/>
        <v>0</v>
      </c>
      <c r="AE50" s="27">
        <f t="shared" si="101"/>
        <v>0</v>
      </c>
      <c r="AG50" s="27">
        <f t="shared" si="102"/>
        <v>0</v>
      </c>
      <c r="AH50" s="27">
        <f t="shared" si="103"/>
        <v>0</v>
      </c>
      <c r="AI50" s="27">
        <f t="shared" si="104"/>
        <v>0</v>
      </c>
      <c r="AJ50" s="27">
        <f t="shared" si="105"/>
        <v>0</v>
      </c>
      <c r="AK50" s="27">
        <f t="shared" si="106"/>
        <v>0</v>
      </c>
      <c r="AL50" s="27">
        <f t="shared" si="107"/>
        <v>0</v>
      </c>
      <c r="AN50" s="27">
        <f t="shared" si="108"/>
        <v>0</v>
      </c>
      <c r="AO50" s="27">
        <f t="shared" si="109"/>
        <v>0</v>
      </c>
      <c r="AP50" s="27">
        <f t="shared" si="110"/>
        <v>0</v>
      </c>
      <c r="AQ50" s="27">
        <f t="shared" si="111"/>
        <v>0</v>
      </c>
      <c r="AR50" s="27">
        <f t="shared" si="112"/>
        <v>0</v>
      </c>
      <c r="AS50" s="27">
        <f t="shared" si="113"/>
        <v>0</v>
      </c>
      <c r="AT50" s="31"/>
      <c r="AU50" s="31">
        <f t="shared" si="114"/>
        <v>0</v>
      </c>
      <c r="AV50" s="31">
        <f t="shared" si="115"/>
        <v>0</v>
      </c>
      <c r="AW50" s="31">
        <f t="shared" si="116"/>
        <v>0</v>
      </c>
      <c r="AX50" s="31">
        <f t="shared" si="117"/>
        <v>0</v>
      </c>
      <c r="AY50" s="31">
        <f t="shared" si="118"/>
        <v>0</v>
      </c>
      <c r="AZ50" s="31">
        <f t="shared" si="119"/>
        <v>0</v>
      </c>
      <c r="BA50" s="31"/>
      <c r="BB50" s="31">
        <f t="shared" si="120"/>
        <v>0</v>
      </c>
      <c r="BC50" s="31">
        <f t="shared" si="121"/>
        <v>0</v>
      </c>
      <c r="BD50" s="31">
        <f t="shared" si="122"/>
        <v>0</v>
      </c>
      <c r="BE50" s="31">
        <f t="shared" si="123"/>
        <v>0</v>
      </c>
      <c r="BF50" s="31">
        <f t="shared" si="124"/>
        <v>0</v>
      </c>
      <c r="BG50" s="31">
        <f t="shared" si="125"/>
        <v>0</v>
      </c>
      <c r="BH50" s="31"/>
      <c r="BI50" s="31">
        <f t="shared" si="126"/>
        <v>0</v>
      </c>
      <c r="BJ50" s="31">
        <f t="shared" si="127"/>
        <v>0</v>
      </c>
      <c r="BK50" s="31">
        <f t="shared" si="128"/>
        <v>0</v>
      </c>
      <c r="BL50" s="31">
        <f t="shared" si="129"/>
        <v>0</v>
      </c>
      <c r="BM50" s="31">
        <f t="shared" si="130"/>
        <v>0</v>
      </c>
      <c r="BN50" s="31">
        <f t="shared" si="131"/>
        <v>0</v>
      </c>
      <c r="BO50" s="31"/>
      <c r="BP50" s="31">
        <f t="shared" si="132"/>
        <v>0</v>
      </c>
      <c r="BQ50" s="31">
        <f t="shared" si="133"/>
        <v>0</v>
      </c>
      <c r="BR50" s="31">
        <f t="shared" si="134"/>
        <v>0</v>
      </c>
      <c r="BS50" s="31">
        <f t="shared" si="135"/>
        <v>0</v>
      </c>
      <c r="BT50" s="31">
        <f t="shared" si="136"/>
        <v>0</v>
      </c>
      <c r="BU50" s="31">
        <f t="shared" si="137"/>
        <v>0</v>
      </c>
      <c r="BV50" s="31"/>
      <c r="BW50" s="31">
        <f t="shared" si="138"/>
        <v>0</v>
      </c>
      <c r="BX50" s="31">
        <f t="shared" si="139"/>
        <v>0</v>
      </c>
      <c r="BY50" s="31">
        <f t="shared" si="140"/>
        <v>0</v>
      </c>
      <c r="BZ50" s="31">
        <f t="shared" si="141"/>
        <v>0</v>
      </c>
      <c r="CA50" s="31">
        <f t="shared" si="142"/>
        <v>0</v>
      </c>
      <c r="CB50" s="31">
        <f t="shared" si="143"/>
        <v>0</v>
      </c>
      <c r="CC50" s="31"/>
      <c r="CD50" s="31">
        <f t="shared" si="144"/>
        <v>0</v>
      </c>
      <c r="CE50" s="31">
        <f t="shared" si="145"/>
        <v>0</v>
      </c>
      <c r="CF50" s="31">
        <f t="shared" si="146"/>
        <v>0</v>
      </c>
      <c r="CG50" s="31">
        <f t="shared" si="147"/>
        <v>0</v>
      </c>
      <c r="CH50" s="31">
        <f t="shared" si="148"/>
        <v>0</v>
      </c>
      <c r="CI50" s="31">
        <f t="shared" si="149"/>
        <v>0</v>
      </c>
    </row>
    <row r="51" spans="1:87" x14ac:dyDescent="0.35">
      <c r="A51">
        <v>45</v>
      </c>
      <c r="B51">
        <f>modules!B51</f>
        <v>0</v>
      </c>
      <c r="C51">
        <f>modules!C51</f>
        <v>0</v>
      </c>
      <c r="E51" s="27">
        <f t="shared" si="78"/>
        <v>0</v>
      </c>
      <c r="F51" s="27">
        <f t="shared" si="79"/>
        <v>0</v>
      </c>
      <c r="G51" s="27">
        <f t="shared" si="80"/>
        <v>0</v>
      </c>
      <c r="H51" s="27">
        <f t="shared" si="81"/>
        <v>0</v>
      </c>
      <c r="I51" s="27">
        <f t="shared" si="82"/>
        <v>0</v>
      </c>
      <c r="J51" s="27">
        <f t="shared" si="83"/>
        <v>0</v>
      </c>
      <c r="L51" s="27">
        <f t="shared" si="84"/>
        <v>0</v>
      </c>
      <c r="M51" s="27">
        <f t="shared" si="85"/>
        <v>0</v>
      </c>
      <c r="N51" s="27">
        <f t="shared" si="86"/>
        <v>0</v>
      </c>
      <c r="O51" s="27">
        <f t="shared" si="87"/>
        <v>0</v>
      </c>
      <c r="P51" s="27">
        <f t="shared" si="88"/>
        <v>0</v>
      </c>
      <c r="Q51" s="27">
        <f t="shared" si="89"/>
        <v>0</v>
      </c>
      <c r="S51" s="27">
        <f t="shared" si="90"/>
        <v>0</v>
      </c>
      <c r="T51" s="27">
        <f t="shared" si="91"/>
        <v>0</v>
      </c>
      <c r="U51" s="27">
        <f t="shared" si="92"/>
        <v>0</v>
      </c>
      <c r="V51" s="27">
        <f t="shared" si="93"/>
        <v>0</v>
      </c>
      <c r="W51" s="27">
        <f t="shared" si="94"/>
        <v>0</v>
      </c>
      <c r="X51" s="27">
        <f t="shared" si="95"/>
        <v>0</v>
      </c>
      <c r="Z51" s="27">
        <f t="shared" si="96"/>
        <v>0</v>
      </c>
      <c r="AA51" s="27">
        <f t="shared" si="97"/>
        <v>0</v>
      </c>
      <c r="AB51" s="27">
        <f t="shared" si="98"/>
        <v>0</v>
      </c>
      <c r="AC51" s="27">
        <f t="shared" si="99"/>
        <v>0</v>
      </c>
      <c r="AD51" s="27">
        <f t="shared" si="100"/>
        <v>0</v>
      </c>
      <c r="AE51" s="27">
        <f t="shared" si="101"/>
        <v>0</v>
      </c>
      <c r="AG51" s="27">
        <f t="shared" si="102"/>
        <v>0</v>
      </c>
      <c r="AH51" s="27">
        <f t="shared" si="103"/>
        <v>0</v>
      </c>
      <c r="AI51" s="27">
        <f t="shared" si="104"/>
        <v>0</v>
      </c>
      <c r="AJ51" s="27">
        <f t="shared" si="105"/>
        <v>0</v>
      </c>
      <c r="AK51" s="27">
        <f t="shared" si="106"/>
        <v>0</v>
      </c>
      <c r="AL51" s="27">
        <f t="shared" si="107"/>
        <v>0</v>
      </c>
      <c r="AN51" s="27">
        <f t="shared" si="108"/>
        <v>0</v>
      </c>
      <c r="AO51" s="27">
        <f t="shared" si="109"/>
        <v>0</v>
      </c>
      <c r="AP51" s="27">
        <f t="shared" si="110"/>
        <v>0</v>
      </c>
      <c r="AQ51" s="27">
        <f t="shared" si="111"/>
        <v>0</v>
      </c>
      <c r="AR51" s="27">
        <f t="shared" si="112"/>
        <v>0</v>
      </c>
      <c r="AS51" s="27">
        <f t="shared" si="113"/>
        <v>0</v>
      </c>
      <c r="AT51" s="31"/>
      <c r="AU51" s="31">
        <f t="shared" si="114"/>
        <v>0</v>
      </c>
      <c r="AV51" s="31">
        <f t="shared" si="115"/>
        <v>0</v>
      </c>
      <c r="AW51" s="31">
        <f t="shared" si="116"/>
        <v>0</v>
      </c>
      <c r="AX51" s="31">
        <f t="shared" si="117"/>
        <v>0</v>
      </c>
      <c r="AY51" s="31">
        <f t="shared" si="118"/>
        <v>0</v>
      </c>
      <c r="AZ51" s="31">
        <f t="shared" si="119"/>
        <v>0</v>
      </c>
      <c r="BA51" s="31"/>
      <c r="BB51" s="31">
        <f t="shared" si="120"/>
        <v>0</v>
      </c>
      <c r="BC51" s="31">
        <f t="shared" si="121"/>
        <v>0</v>
      </c>
      <c r="BD51" s="31">
        <f t="shared" si="122"/>
        <v>0</v>
      </c>
      <c r="BE51" s="31">
        <f t="shared" si="123"/>
        <v>0</v>
      </c>
      <c r="BF51" s="31">
        <f t="shared" si="124"/>
        <v>0</v>
      </c>
      <c r="BG51" s="31">
        <f t="shared" si="125"/>
        <v>0</v>
      </c>
      <c r="BH51" s="31"/>
      <c r="BI51" s="31">
        <f t="shared" si="126"/>
        <v>0</v>
      </c>
      <c r="BJ51" s="31">
        <f t="shared" si="127"/>
        <v>0</v>
      </c>
      <c r="BK51" s="31">
        <f t="shared" si="128"/>
        <v>0</v>
      </c>
      <c r="BL51" s="31">
        <f t="shared" si="129"/>
        <v>0</v>
      </c>
      <c r="BM51" s="31">
        <f t="shared" si="130"/>
        <v>0</v>
      </c>
      <c r="BN51" s="31">
        <f t="shared" si="131"/>
        <v>0</v>
      </c>
      <c r="BO51" s="31"/>
      <c r="BP51" s="31">
        <f t="shared" si="132"/>
        <v>0</v>
      </c>
      <c r="BQ51" s="31">
        <f t="shared" si="133"/>
        <v>0</v>
      </c>
      <c r="BR51" s="31">
        <f t="shared" si="134"/>
        <v>0</v>
      </c>
      <c r="BS51" s="31">
        <f t="shared" si="135"/>
        <v>0</v>
      </c>
      <c r="BT51" s="31">
        <f t="shared" si="136"/>
        <v>0</v>
      </c>
      <c r="BU51" s="31">
        <f t="shared" si="137"/>
        <v>0</v>
      </c>
      <c r="BV51" s="31"/>
      <c r="BW51" s="31">
        <f t="shared" si="138"/>
        <v>0</v>
      </c>
      <c r="BX51" s="31">
        <f t="shared" si="139"/>
        <v>0</v>
      </c>
      <c r="BY51" s="31">
        <f t="shared" si="140"/>
        <v>0</v>
      </c>
      <c r="BZ51" s="31">
        <f t="shared" si="141"/>
        <v>0</v>
      </c>
      <c r="CA51" s="31">
        <f t="shared" si="142"/>
        <v>0</v>
      </c>
      <c r="CB51" s="31">
        <f t="shared" si="143"/>
        <v>0</v>
      </c>
      <c r="CC51" s="31"/>
      <c r="CD51" s="31">
        <f t="shared" si="144"/>
        <v>0</v>
      </c>
      <c r="CE51" s="31">
        <f t="shared" si="145"/>
        <v>0</v>
      </c>
      <c r="CF51" s="31">
        <f t="shared" si="146"/>
        <v>0</v>
      </c>
      <c r="CG51" s="31">
        <f t="shared" si="147"/>
        <v>0</v>
      </c>
      <c r="CH51" s="31">
        <f t="shared" si="148"/>
        <v>0</v>
      </c>
      <c r="CI51" s="31">
        <f t="shared" si="149"/>
        <v>0</v>
      </c>
    </row>
    <row r="52" spans="1:87" x14ac:dyDescent="0.35">
      <c r="A52">
        <v>46</v>
      </c>
      <c r="B52">
        <f>modules!B52</f>
        <v>0</v>
      </c>
      <c r="C52">
        <f>modules!C52</f>
        <v>0</v>
      </c>
      <c r="E52" s="27">
        <f t="shared" si="78"/>
        <v>0</v>
      </c>
      <c r="F52" s="27">
        <f t="shared" si="79"/>
        <v>0</v>
      </c>
      <c r="G52" s="27">
        <f t="shared" si="80"/>
        <v>0</v>
      </c>
      <c r="H52" s="27">
        <f t="shared" si="81"/>
        <v>0</v>
      </c>
      <c r="I52" s="27">
        <f t="shared" si="82"/>
        <v>0</v>
      </c>
      <c r="J52" s="27">
        <f t="shared" si="83"/>
        <v>0</v>
      </c>
      <c r="L52" s="27">
        <f t="shared" si="84"/>
        <v>0</v>
      </c>
      <c r="M52" s="27">
        <f t="shared" si="85"/>
        <v>0</v>
      </c>
      <c r="N52" s="27">
        <f t="shared" si="86"/>
        <v>0</v>
      </c>
      <c r="O52" s="27">
        <f t="shared" si="87"/>
        <v>0</v>
      </c>
      <c r="P52" s="27">
        <f t="shared" si="88"/>
        <v>0</v>
      </c>
      <c r="Q52" s="27">
        <f t="shared" si="89"/>
        <v>0</v>
      </c>
      <c r="S52" s="27">
        <f t="shared" si="90"/>
        <v>0</v>
      </c>
      <c r="T52" s="27">
        <f t="shared" si="91"/>
        <v>0</v>
      </c>
      <c r="U52" s="27">
        <f t="shared" si="92"/>
        <v>0</v>
      </c>
      <c r="V52" s="27">
        <f t="shared" si="93"/>
        <v>0</v>
      </c>
      <c r="W52" s="27">
        <f t="shared" si="94"/>
        <v>0</v>
      </c>
      <c r="X52" s="27">
        <f t="shared" si="95"/>
        <v>0</v>
      </c>
      <c r="Z52" s="27">
        <f t="shared" si="96"/>
        <v>0</v>
      </c>
      <c r="AA52" s="27">
        <f t="shared" si="97"/>
        <v>0</v>
      </c>
      <c r="AB52" s="27">
        <f t="shared" si="98"/>
        <v>0</v>
      </c>
      <c r="AC52" s="27">
        <f t="shared" si="99"/>
        <v>0</v>
      </c>
      <c r="AD52" s="27">
        <f t="shared" si="100"/>
        <v>0</v>
      </c>
      <c r="AE52" s="27">
        <f t="shared" si="101"/>
        <v>0</v>
      </c>
      <c r="AG52" s="27">
        <f t="shared" si="102"/>
        <v>0</v>
      </c>
      <c r="AH52" s="27">
        <f t="shared" si="103"/>
        <v>0</v>
      </c>
      <c r="AI52" s="27">
        <f t="shared" si="104"/>
        <v>0</v>
      </c>
      <c r="AJ52" s="27">
        <f t="shared" si="105"/>
        <v>0</v>
      </c>
      <c r="AK52" s="27">
        <f t="shared" si="106"/>
        <v>0</v>
      </c>
      <c r="AL52" s="27">
        <f t="shared" si="107"/>
        <v>0</v>
      </c>
      <c r="AN52" s="27">
        <f t="shared" si="108"/>
        <v>0</v>
      </c>
      <c r="AO52" s="27">
        <f t="shared" si="109"/>
        <v>0</v>
      </c>
      <c r="AP52" s="27">
        <f t="shared" si="110"/>
        <v>0</v>
      </c>
      <c r="AQ52" s="27">
        <f t="shared" si="111"/>
        <v>0</v>
      </c>
      <c r="AR52" s="27">
        <f t="shared" si="112"/>
        <v>0</v>
      </c>
      <c r="AS52" s="27">
        <f t="shared" si="113"/>
        <v>0</v>
      </c>
      <c r="AT52" s="31"/>
      <c r="AU52" s="31">
        <f t="shared" si="114"/>
        <v>0</v>
      </c>
      <c r="AV52" s="31">
        <f t="shared" si="115"/>
        <v>0</v>
      </c>
      <c r="AW52" s="31">
        <f t="shared" si="116"/>
        <v>0</v>
      </c>
      <c r="AX52" s="31">
        <f t="shared" si="117"/>
        <v>0</v>
      </c>
      <c r="AY52" s="31">
        <f t="shared" si="118"/>
        <v>0</v>
      </c>
      <c r="AZ52" s="31">
        <f t="shared" si="119"/>
        <v>0</v>
      </c>
      <c r="BA52" s="31"/>
      <c r="BB52" s="31">
        <f t="shared" si="120"/>
        <v>0</v>
      </c>
      <c r="BC52" s="31">
        <f t="shared" si="121"/>
        <v>0</v>
      </c>
      <c r="BD52" s="31">
        <f t="shared" si="122"/>
        <v>0</v>
      </c>
      <c r="BE52" s="31">
        <f t="shared" si="123"/>
        <v>0</v>
      </c>
      <c r="BF52" s="31">
        <f t="shared" si="124"/>
        <v>0</v>
      </c>
      <c r="BG52" s="31">
        <f t="shared" si="125"/>
        <v>0</v>
      </c>
      <c r="BH52" s="31"/>
      <c r="BI52" s="31">
        <f t="shared" si="126"/>
        <v>0</v>
      </c>
      <c r="BJ52" s="31">
        <f t="shared" si="127"/>
        <v>0</v>
      </c>
      <c r="BK52" s="31">
        <f t="shared" si="128"/>
        <v>0</v>
      </c>
      <c r="BL52" s="31">
        <f t="shared" si="129"/>
        <v>0</v>
      </c>
      <c r="BM52" s="31">
        <f t="shared" si="130"/>
        <v>0</v>
      </c>
      <c r="BN52" s="31">
        <f t="shared" si="131"/>
        <v>0</v>
      </c>
      <c r="BO52" s="31"/>
      <c r="BP52" s="31">
        <f t="shared" si="132"/>
        <v>0</v>
      </c>
      <c r="BQ52" s="31">
        <f t="shared" si="133"/>
        <v>0</v>
      </c>
      <c r="BR52" s="31">
        <f t="shared" si="134"/>
        <v>0</v>
      </c>
      <c r="BS52" s="31">
        <f t="shared" si="135"/>
        <v>0</v>
      </c>
      <c r="BT52" s="31">
        <f t="shared" si="136"/>
        <v>0</v>
      </c>
      <c r="BU52" s="31">
        <f t="shared" si="137"/>
        <v>0</v>
      </c>
      <c r="BV52" s="31"/>
      <c r="BW52" s="31">
        <f t="shared" si="138"/>
        <v>0</v>
      </c>
      <c r="BX52" s="31">
        <f t="shared" si="139"/>
        <v>0</v>
      </c>
      <c r="BY52" s="31">
        <f t="shared" si="140"/>
        <v>0</v>
      </c>
      <c r="BZ52" s="31">
        <f t="shared" si="141"/>
        <v>0</v>
      </c>
      <c r="CA52" s="31">
        <f t="shared" si="142"/>
        <v>0</v>
      </c>
      <c r="CB52" s="31">
        <f t="shared" si="143"/>
        <v>0</v>
      </c>
      <c r="CC52" s="31"/>
      <c r="CD52" s="31">
        <f t="shared" si="144"/>
        <v>0</v>
      </c>
      <c r="CE52" s="31">
        <f t="shared" si="145"/>
        <v>0</v>
      </c>
      <c r="CF52" s="31">
        <f t="shared" si="146"/>
        <v>0</v>
      </c>
      <c r="CG52" s="31">
        <f t="shared" si="147"/>
        <v>0</v>
      </c>
      <c r="CH52" s="31">
        <f t="shared" si="148"/>
        <v>0</v>
      </c>
      <c r="CI52" s="31">
        <f t="shared" si="149"/>
        <v>0</v>
      </c>
    </row>
    <row r="53" spans="1:87" x14ac:dyDescent="0.35">
      <c r="A53">
        <v>47</v>
      </c>
      <c r="B53">
        <f>modules!B53</f>
        <v>0</v>
      </c>
      <c r="C53">
        <f>modules!C53</f>
        <v>0</v>
      </c>
      <c r="E53" s="27">
        <f t="shared" si="78"/>
        <v>0</v>
      </c>
      <c r="F53" s="27">
        <f t="shared" si="79"/>
        <v>0</v>
      </c>
      <c r="G53" s="27">
        <f t="shared" si="80"/>
        <v>0</v>
      </c>
      <c r="H53" s="27">
        <f t="shared" si="81"/>
        <v>0</v>
      </c>
      <c r="I53" s="27">
        <f t="shared" si="82"/>
        <v>0</v>
      </c>
      <c r="J53" s="27">
        <f t="shared" si="83"/>
        <v>0</v>
      </c>
      <c r="L53" s="27">
        <f t="shared" si="84"/>
        <v>0</v>
      </c>
      <c r="M53" s="27">
        <f t="shared" si="85"/>
        <v>0</v>
      </c>
      <c r="N53" s="27">
        <f t="shared" si="86"/>
        <v>0</v>
      </c>
      <c r="O53" s="27">
        <f t="shared" si="87"/>
        <v>0</v>
      </c>
      <c r="P53" s="27">
        <f t="shared" si="88"/>
        <v>0</v>
      </c>
      <c r="Q53" s="27">
        <f t="shared" si="89"/>
        <v>0</v>
      </c>
      <c r="S53" s="27">
        <f t="shared" si="90"/>
        <v>0</v>
      </c>
      <c r="T53" s="27">
        <f t="shared" si="91"/>
        <v>0</v>
      </c>
      <c r="U53" s="27">
        <f t="shared" si="92"/>
        <v>0</v>
      </c>
      <c r="V53" s="27">
        <f t="shared" si="93"/>
        <v>0</v>
      </c>
      <c r="W53" s="27">
        <f t="shared" si="94"/>
        <v>0</v>
      </c>
      <c r="X53" s="27">
        <f t="shared" si="95"/>
        <v>0</v>
      </c>
      <c r="Z53" s="27">
        <f t="shared" si="96"/>
        <v>0</v>
      </c>
      <c r="AA53" s="27">
        <f t="shared" si="97"/>
        <v>0</v>
      </c>
      <c r="AB53" s="27">
        <f t="shared" si="98"/>
        <v>0</v>
      </c>
      <c r="AC53" s="27">
        <f t="shared" si="99"/>
        <v>0</v>
      </c>
      <c r="AD53" s="27">
        <f t="shared" si="100"/>
        <v>0</v>
      </c>
      <c r="AE53" s="27">
        <f t="shared" si="101"/>
        <v>0</v>
      </c>
      <c r="AG53" s="27">
        <f t="shared" si="102"/>
        <v>0</v>
      </c>
      <c r="AH53" s="27">
        <f t="shared" si="103"/>
        <v>0</v>
      </c>
      <c r="AI53" s="27">
        <f t="shared" si="104"/>
        <v>0</v>
      </c>
      <c r="AJ53" s="27">
        <f t="shared" si="105"/>
        <v>0</v>
      </c>
      <c r="AK53" s="27">
        <f t="shared" si="106"/>
        <v>0</v>
      </c>
      <c r="AL53" s="27">
        <f t="shared" si="107"/>
        <v>0</v>
      </c>
      <c r="AN53" s="27">
        <f t="shared" si="108"/>
        <v>0</v>
      </c>
      <c r="AO53" s="27">
        <f t="shared" si="109"/>
        <v>0</v>
      </c>
      <c r="AP53" s="27">
        <f t="shared" si="110"/>
        <v>0</v>
      </c>
      <c r="AQ53" s="27">
        <f t="shared" si="111"/>
        <v>0</v>
      </c>
      <c r="AR53" s="27">
        <f t="shared" si="112"/>
        <v>0</v>
      </c>
      <c r="AS53" s="27">
        <f t="shared" si="113"/>
        <v>0</v>
      </c>
      <c r="AT53" s="31"/>
      <c r="AU53" s="31">
        <f t="shared" si="114"/>
        <v>0</v>
      </c>
      <c r="AV53" s="31">
        <f t="shared" si="115"/>
        <v>0</v>
      </c>
      <c r="AW53" s="31">
        <f t="shared" si="116"/>
        <v>0</v>
      </c>
      <c r="AX53" s="31">
        <f t="shared" si="117"/>
        <v>0</v>
      </c>
      <c r="AY53" s="31">
        <f t="shared" si="118"/>
        <v>0</v>
      </c>
      <c r="AZ53" s="31">
        <f t="shared" si="119"/>
        <v>0</v>
      </c>
      <c r="BA53" s="31"/>
      <c r="BB53" s="31">
        <f t="shared" si="120"/>
        <v>0</v>
      </c>
      <c r="BC53" s="31">
        <f t="shared" si="121"/>
        <v>0</v>
      </c>
      <c r="BD53" s="31">
        <f t="shared" si="122"/>
        <v>0</v>
      </c>
      <c r="BE53" s="31">
        <f t="shared" si="123"/>
        <v>0</v>
      </c>
      <c r="BF53" s="31">
        <f t="shared" si="124"/>
        <v>0</v>
      </c>
      <c r="BG53" s="31">
        <f t="shared" si="125"/>
        <v>0</v>
      </c>
      <c r="BH53" s="31"/>
      <c r="BI53" s="31">
        <f t="shared" si="126"/>
        <v>0</v>
      </c>
      <c r="BJ53" s="31">
        <f t="shared" si="127"/>
        <v>0</v>
      </c>
      <c r="BK53" s="31">
        <f t="shared" si="128"/>
        <v>0</v>
      </c>
      <c r="BL53" s="31">
        <f t="shared" si="129"/>
        <v>0</v>
      </c>
      <c r="BM53" s="31">
        <f t="shared" si="130"/>
        <v>0</v>
      </c>
      <c r="BN53" s="31">
        <f t="shared" si="131"/>
        <v>0</v>
      </c>
      <c r="BO53" s="31"/>
      <c r="BP53" s="31">
        <f t="shared" si="132"/>
        <v>0</v>
      </c>
      <c r="BQ53" s="31">
        <f t="shared" si="133"/>
        <v>0</v>
      </c>
      <c r="BR53" s="31">
        <f t="shared" si="134"/>
        <v>0</v>
      </c>
      <c r="BS53" s="31">
        <f t="shared" si="135"/>
        <v>0</v>
      </c>
      <c r="BT53" s="31">
        <f t="shared" si="136"/>
        <v>0</v>
      </c>
      <c r="BU53" s="31">
        <f t="shared" si="137"/>
        <v>0</v>
      </c>
      <c r="BV53" s="31"/>
      <c r="BW53" s="31">
        <f t="shared" si="138"/>
        <v>0</v>
      </c>
      <c r="BX53" s="31">
        <f t="shared" si="139"/>
        <v>0</v>
      </c>
      <c r="BY53" s="31">
        <f t="shared" si="140"/>
        <v>0</v>
      </c>
      <c r="BZ53" s="31">
        <f t="shared" si="141"/>
        <v>0</v>
      </c>
      <c r="CA53" s="31">
        <f t="shared" si="142"/>
        <v>0</v>
      </c>
      <c r="CB53" s="31">
        <f t="shared" si="143"/>
        <v>0</v>
      </c>
      <c r="CC53" s="31"/>
      <c r="CD53" s="31">
        <f t="shared" si="144"/>
        <v>0</v>
      </c>
      <c r="CE53" s="31">
        <f t="shared" si="145"/>
        <v>0</v>
      </c>
      <c r="CF53" s="31">
        <f t="shared" si="146"/>
        <v>0</v>
      </c>
      <c r="CG53" s="31">
        <f t="shared" si="147"/>
        <v>0</v>
      </c>
      <c r="CH53" s="31">
        <f t="shared" si="148"/>
        <v>0</v>
      </c>
      <c r="CI53" s="31">
        <f t="shared" si="149"/>
        <v>0</v>
      </c>
    </row>
    <row r="54" spans="1:87" x14ac:dyDescent="0.35">
      <c r="A54">
        <v>48</v>
      </c>
      <c r="B54">
        <f>modules!B54</f>
        <v>0</v>
      </c>
      <c r="C54">
        <f>modules!C54</f>
        <v>0</v>
      </c>
      <c r="E54" s="27">
        <f t="shared" si="78"/>
        <v>0</v>
      </c>
      <c r="F54" s="27">
        <f t="shared" si="79"/>
        <v>0</v>
      </c>
      <c r="G54" s="27">
        <f t="shared" si="80"/>
        <v>0</v>
      </c>
      <c r="H54" s="27">
        <f t="shared" si="81"/>
        <v>0</v>
      </c>
      <c r="I54" s="27">
        <f t="shared" si="82"/>
        <v>0</v>
      </c>
      <c r="J54" s="27">
        <f t="shared" si="83"/>
        <v>0</v>
      </c>
      <c r="L54" s="27">
        <f t="shared" si="84"/>
        <v>0</v>
      </c>
      <c r="M54" s="27">
        <f t="shared" si="85"/>
        <v>0</v>
      </c>
      <c r="N54" s="27">
        <f t="shared" si="86"/>
        <v>0</v>
      </c>
      <c r="O54" s="27">
        <f t="shared" si="87"/>
        <v>0</v>
      </c>
      <c r="P54" s="27">
        <f t="shared" si="88"/>
        <v>0</v>
      </c>
      <c r="Q54" s="27">
        <f t="shared" si="89"/>
        <v>0</v>
      </c>
      <c r="S54" s="27">
        <f t="shared" si="90"/>
        <v>0</v>
      </c>
      <c r="T54" s="27">
        <f t="shared" si="91"/>
        <v>0</v>
      </c>
      <c r="U54" s="27">
        <f t="shared" si="92"/>
        <v>0</v>
      </c>
      <c r="V54" s="27">
        <f t="shared" si="93"/>
        <v>0</v>
      </c>
      <c r="W54" s="27">
        <f t="shared" si="94"/>
        <v>0</v>
      </c>
      <c r="X54" s="27">
        <f t="shared" si="95"/>
        <v>0</v>
      </c>
      <c r="Z54" s="27">
        <f t="shared" si="96"/>
        <v>0</v>
      </c>
      <c r="AA54" s="27">
        <f t="shared" si="97"/>
        <v>0</v>
      </c>
      <c r="AB54" s="27">
        <f t="shared" si="98"/>
        <v>0</v>
      </c>
      <c r="AC54" s="27">
        <f t="shared" si="99"/>
        <v>0</v>
      </c>
      <c r="AD54" s="27">
        <f t="shared" si="100"/>
        <v>0</v>
      </c>
      <c r="AE54" s="27">
        <f t="shared" si="101"/>
        <v>0</v>
      </c>
      <c r="AG54" s="27">
        <f t="shared" si="102"/>
        <v>0</v>
      </c>
      <c r="AH54" s="27">
        <f t="shared" si="103"/>
        <v>0</v>
      </c>
      <c r="AI54" s="27">
        <f t="shared" si="104"/>
        <v>0</v>
      </c>
      <c r="AJ54" s="27">
        <f t="shared" si="105"/>
        <v>0</v>
      </c>
      <c r="AK54" s="27">
        <f t="shared" si="106"/>
        <v>0</v>
      </c>
      <c r="AL54" s="27">
        <f t="shared" si="107"/>
        <v>0</v>
      </c>
      <c r="AN54" s="27">
        <f t="shared" si="108"/>
        <v>0</v>
      </c>
      <c r="AO54" s="27">
        <f t="shared" si="109"/>
        <v>0</v>
      </c>
      <c r="AP54" s="27">
        <f t="shared" si="110"/>
        <v>0</v>
      </c>
      <c r="AQ54" s="27">
        <f t="shared" si="111"/>
        <v>0</v>
      </c>
      <c r="AR54" s="27">
        <f t="shared" si="112"/>
        <v>0</v>
      </c>
      <c r="AS54" s="27">
        <f t="shared" si="113"/>
        <v>0</v>
      </c>
      <c r="AT54" s="31"/>
      <c r="AU54" s="31">
        <f t="shared" si="114"/>
        <v>0</v>
      </c>
      <c r="AV54" s="31">
        <f t="shared" si="115"/>
        <v>0</v>
      </c>
      <c r="AW54" s="31">
        <f t="shared" si="116"/>
        <v>0</v>
      </c>
      <c r="AX54" s="31">
        <f t="shared" si="117"/>
        <v>0</v>
      </c>
      <c r="AY54" s="31">
        <f t="shared" si="118"/>
        <v>0</v>
      </c>
      <c r="AZ54" s="31">
        <f t="shared" si="119"/>
        <v>0</v>
      </c>
      <c r="BA54" s="31"/>
      <c r="BB54" s="31">
        <f t="shared" si="120"/>
        <v>0</v>
      </c>
      <c r="BC54" s="31">
        <f t="shared" si="121"/>
        <v>0</v>
      </c>
      <c r="BD54" s="31">
        <f t="shared" si="122"/>
        <v>0</v>
      </c>
      <c r="BE54" s="31">
        <f t="shared" si="123"/>
        <v>0</v>
      </c>
      <c r="BF54" s="31">
        <f t="shared" si="124"/>
        <v>0</v>
      </c>
      <c r="BG54" s="31">
        <f t="shared" si="125"/>
        <v>0</v>
      </c>
      <c r="BH54" s="31"/>
      <c r="BI54" s="31">
        <f t="shared" si="126"/>
        <v>0</v>
      </c>
      <c r="BJ54" s="31">
        <f t="shared" si="127"/>
        <v>0</v>
      </c>
      <c r="BK54" s="31">
        <f t="shared" si="128"/>
        <v>0</v>
      </c>
      <c r="BL54" s="31">
        <f t="shared" si="129"/>
        <v>0</v>
      </c>
      <c r="BM54" s="31">
        <f t="shared" si="130"/>
        <v>0</v>
      </c>
      <c r="BN54" s="31">
        <f t="shared" si="131"/>
        <v>0</v>
      </c>
      <c r="BO54" s="31"/>
      <c r="BP54" s="31">
        <f t="shared" si="132"/>
        <v>0</v>
      </c>
      <c r="BQ54" s="31">
        <f t="shared" si="133"/>
        <v>0</v>
      </c>
      <c r="BR54" s="31">
        <f t="shared" si="134"/>
        <v>0</v>
      </c>
      <c r="BS54" s="31">
        <f t="shared" si="135"/>
        <v>0</v>
      </c>
      <c r="BT54" s="31">
        <f t="shared" si="136"/>
        <v>0</v>
      </c>
      <c r="BU54" s="31">
        <f t="shared" si="137"/>
        <v>0</v>
      </c>
      <c r="BV54" s="31"/>
      <c r="BW54" s="31">
        <f t="shared" si="138"/>
        <v>0</v>
      </c>
      <c r="BX54" s="31">
        <f t="shared" si="139"/>
        <v>0</v>
      </c>
      <c r="BY54" s="31">
        <f t="shared" si="140"/>
        <v>0</v>
      </c>
      <c r="BZ54" s="31">
        <f t="shared" si="141"/>
        <v>0</v>
      </c>
      <c r="CA54" s="31">
        <f t="shared" si="142"/>
        <v>0</v>
      </c>
      <c r="CB54" s="31">
        <f t="shared" si="143"/>
        <v>0</v>
      </c>
      <c r="CC54" s="31"/>
      <c r="CD54" s="31">
        <f t="shared" si="144"/>
        <v>0</v>
      </c>
      <c r="CE54" s="31">
        <f t="shared" si="145"/>
        <v>0</v>
      </c>
      <c r="CF54" s="31">
        <f t="shared" si="146"/>
        <v>0</v>
      </c>
      <c r="CG54" s="31">
        <f t="shared" si="147"/>
        <v>0</v>
      </c>
      <c r="CH54" s="31">
        <f t="shared" si="148"/>
        <v>0</v>
      </c>
      <c r="CI54" s="31">
        <f t="shared" si="149"/>
        <v>0</v>
      </c>
    </row>
    <row r="55" spans="1:87" x14ac:dyDescent="0.35">
      <c r="A55">
        <v>49</v>
      </c>
      <c r="B55">
        <f>modules!B55</f>
        <v>0</v>
      </c>
      <c r="C55">
        <f>modules!C55</f>
        <v>0</v>
      </c>
      <c r="E55" s="27">
        <f t="shared" si="78"/>
        <v>0</v>
      </c>
      <c r="F55" s="27">
        <f t="shared" si="79"/>
        <v>0</v>
      </c>
      <c r="G55" s="27">
        <f t="shared" si="80"/>
        <v>0</v>
      </c>
      <c r="H55" s="27">
        <f t="shared" si="81"/>
        <v>0</v>
      </c>
      <c r="I55" s="27">
        <f t="shared" si="82"/>
        <v>0</v>
      </c>
      <c r="J55" s="27">
        <f t="shared" si="83"/>
        <v>0</v>
      </c>
      <c r="L55" s="27">
        <f t="shared" si="84"/>
        <v>0</v>
      </c>
      <c r="M55" s="27">
        <f t="shared" si="85"/>
        <v>0</v>
      </c>
      <c r="N55" s="27">
        <f t="shared" si="86"/>
        <v>0</v>
      </c>
      <c r="O55" s="27">
        <f t="shared" si="87"/>
        <v>0</v>
      </c>
      <c r="P55" s="27">
        <f t="shared" si="88"/>
        <v>0</v>
      </c>
      <c r="Q55" s="27">
        <f t="shared" si="89"/>
        <v>0</v>
      </c>
      <c r="S55" s="27">
        <f t="shared" si="90"/>
        <v>0</v>
      </c>
      <c r="T55" s="27">
        <f t="shared" si="91"/>
        <v>0</v>
      </c>
      <c r="U55" s="27">
        <f t="shared" si="92"/>
        <v>0</v>
      </c>
      <c r="V55" s="27">
        <f t="shared" si="93"/>
        <v>0</v>
      </c>
      <c r="W55" s="27">
        <f t="shared" si="94"/>
        <v>0</v>
      </c>
      <c r="X55" s="27">
        <f t="shared" si="95"/>
        <v>0</v>
      </c>
      <c r="Z55" s="27">
        <f t="shared" si="96"/>
        <v>0</v>
      </c>
      <c r="AA55" s="27">
        <f t="shared" si="97"/>
        <v>0</v>
      </c>
      <c r="AB55" s="27">
        <f t="shared" si="98"/>
        <v>0</v>
      </c>
      <c r="AC55" s="27">
        <f t="shared" si="99"/>
        <v>0</v>
      </c>
      <c r="AD55" s="27">
        <f t="shared" si="100"/>
        <v>0</v>
      </c>
      <c r="AE55" s="27">
        <f t="shared" si="101"/>
        <v>0</v>
      </c>
      <c r="AG55" s="27">
        <f t="shared" si="102"/>
        <v>0</v>
      </c>
      <c r="AH55" s="27">
        <f t="shared" si="103"/>
        <v>0</v>
      </c>
      <c r="AI55" s="27">
        <f t="shared" si="104"/>
        <v>0</v>
      </c>
      <c r="AJ55" s="27">
        <f t="shared" si="105"/>
        <v>0</v>
      </c>
      <c r="AK55" s="27">
        <f t="shared" si="106"/>
        <v>0</v>
      </c>
      <c r="AL55" s="27">
        <f t="shared" si="107"/>
        <v>0</v>
      </c>
      <c r="AN55" s="27">
        <f t="shared" si="108"/>
        <v>0</v>
      </c>
      <c r="AO55" s="27">
        <f t="shared" si="109"/>
        <v>0</v>
      </c>
      <c r="AP55" s="27">
        <f t="shared" si="110"/>
        <v>0</v>
      </c>
      <c r="AQ55" s="27">
        <f t="shared" si="111"/>
        <v>0</v>
      </c>
      <c r="AR55" s="27">
        <f t="shared" si="112"/>
        <v>0</v>
      </c>
      <c r="AS55" s="27">
        <f t="shared" si="113"/>
        <v>0</v>
      </c>
      <c r="AT55" s="31"/>
      <c r="AU55" s="31">
        <f t="shared" si="114"/>
        <v>0</v>
      </c>
      <c r="AV55" s="31">
        <f t="shared" si="115"/>
        <v>0</v>
      </c>
      <c r="AW55" s="31">
        <f t="shared" si="116"/>
        <v>0</v>
      </c>
      <c r="AX55" s="31">
        <f t="shared" si="117"/>
        <v>0</v>
      </c>
      <c r="AY55" s="31">
        <f t="shared" si="118"/>
        <v>0</v>
      </c>
      <c r="AZ55" s="31">
        <f t="shared" si="119"/>
        <v>0</v>
      </c>
      <c r="BA55" s="31"/>
      <c r="BB55" s="31">
        <f t="shared" si="120"/>
        <v>0</v>
      </c>
      <c r="BC55" s="31">
        <f t="shared" si="121"/>
        <v>0</v>
      </c>
      <c r="BD55" s="31">
        <f t="shared" si="122"/>
        <v>0</v>
      </c>
      <c r="BE55" s="31">
        <f t="shared" si="123"/>
        <v>0</v>
      </c>
      <c r="BF55" s="31">
        <f t="shared" si="124"/>
        <v>0</v>
      </c>
      <c r="BG55" s="31">
        <f t="shared" si="125"/>
        <v>0</v>
      </c>
      <c r="BH55" s="31"/>
      <c r="BI55" s="31">
        <f t="shared" si="126"/>
        <v>0</v>
      </c>
      <c r="BJ55" s="31">
        <f t="shared" si="127"/>
        <v>0</v>
      </c>
      <c r="BK55" s="31">
        <f t="shared" si="128"/>
        <v>0</v>
      </c>
      <c r="BL55" s="31">
        <f t="shared" si="129"/>
        <v>0</v>
      </c>
      <c r="BM55" s="31">
        <f t="shared" si="130"/>
        <v>0</v>
      </c>
      <c r="BN55" s="31">
        <f t="shared" si="131"/>
        <v>0</v>
      </c>
      <c r="BO55" s="31"/>
      <c r="BP55" s="31">
        <f t="shared" si="132"/>
        <v>0</v>
      </c>
      <c r="BQ55" s="31">
        <f t="shared" si="133"/>
        <v>0</v>
      </c>
      <c r="BR55" s="31">
        <f t="shared" si="134"/>
        <v>0</v>
      </c>
      <c r="BS55" s="31">
        <f t="shared" si="135"/>
        <v>0</v>
      </c>
      <c r="BT55" s="31">
        <f t="shared" si="136"/>
        <v>0</v>
      </c>
      <c r="BU55" s="31">
        <f t="shared" si="137"/>
        <v>0</v>
      </c>
      <c r="BV55" s="31"/>
      <c r="BW55" s="31">
        <f t="shared" si="138"/>
        <v>0</v>
      </c>
      <c r="BX55" s="31">
        <f t="shared" si="139"/>
        <v>0</v>
      </c>
      <c r="BY55" s="31">
        <f t="shared" si="140"/>
        <v>0</v>
      </c>
      <c r="BZ55" s="31">
        <f t="shared" si="141"/>
        <v>0</v>
      </c>
      <c r="CA55" s="31">
        <f t="shared" si="142"/>
        <v>0</v>
      </c>
      <c r="CB55" s="31">
        <f t="shared" si="143"/>
        <v>0</v>
      </c>
      <c r="CC55" s="31"/>
      <c r="CD55" s="31">
        <f t="shared" si="144"/>
        <v>0</v>
      </c>
      <c r="CE55" s="31">
        <f t="shared" si="145"/>
        <v>0</v>
      </c>
      <c r="CF55" s="31">
        <f t="shared" si="146"/>
        <v>0</v>
      </c>
      <c r="CG55" s="31">
        <f t="shared" si="147"/>
        <v>0</v>
      </c>
      <c r="CH55" s="31">
        <f t="shared" si="148"/>
        <v>0</v>
      </c>
      <c r="CI55" s="31">
        <f t="shared" si="149"/>
        <v>0</v>
      </c>
    </row>
    <row r="56" spans="1:87" x14ac:dyDescent="0.35">
      <c r="A56">
        <v>50</v>
      </c>
      <c r="B56">
        <f>modules!B56</f>
        <v>0</v>
      </c>
      <c r="C56">
        <f>modules!C56</f>
        <v>0</v>
      </c>
      <c r="E56" s="27">
        <f t="shared" si="78"/>
        <v>0</v>
      </c>
      <c r="F56" s="27">
        <f t="shared" si="79"/>
        <v>0</v>
      </c>
      <c r="G56" s="27">
        <f t="shared" si="80"/>
        <v>0</v>
      </c>
      <c r="H56" s="27">
        <f t="shared" si="81"/>
        <v>0</v>
      </c>
      <c r="I56" s="27">
        <f t="shared" si="82"/>
        <v>0</v>
      </c>
      <c r="J56" s="27">
        <f t="shared" si="83"/>
        <v>0</v>
      </c>
      <c r="L56" s="27">
        <f t="shared" si="84"/>
        <v>0</v>
      </c>
      <c r="M56" s="27">
        <f t="shared" si="85"/>
        <v>0</v>
      </c>
      <c r="N56" s="27">
        <f t="shared" si="86"/>
        <v>0</v>
      </c>
      <c r="O56" s="27">
        <f t="shared" si="87"/>
        <v>0</v>
      </c>
      <c r="P56" s="27">
        <f t="shared" si="88"/>
        <v>0</v>
      </c>
      <c r="Q56" s="27">
        <f t="shared" si="89"/>
        <v>0</v>
      </c>
      <c r="S56" s="27">
        <f t="shared" si="90"/>
        <v>0</v>
      </c>
      <c r="T56" s="27">
        <f t="shared" si="91"/>
        <v>0</v>
      </c>
      <c r="U56" s="27">
        <f t="shared" si="92"/>
        <v>0</v>
      </c>
      <c r="V56" s="27">
        <f t="shared" si="93"/>
        <v>0</v>
      </c>
      <c r="W56" s="27">
        <f t="shared" si="94"/>
        <v>0</v>
      </c>
      <c r="X56" s="27">
        <f t="shared" si="95"/>
        <v>0</v>
      </c>
      <c r="Z56" s="27">
        <f t="shared" si="96"/>
        <v>0</v>
      </c>
      <c r="AA56" s="27">
        <f t="shared" si="97"/>
        <v>0</v>
      </c>
      <c r="AB56" s="27">
        <f t="shared" si="98"/>
        <v>0</v>
      </c>
      <c r="AC56" s="27">
        <f t="shared" si="99"/>
        <v>0</v>
      </c>
      <c r="AD56" s="27">
        <f t="shared" si="100"/>
        <v>0</v>
      </c>
      <c r="AE56" s="27">
        <f t="shared" si="101"/>
        <v>0</v>
      </c>
      <c r="AG56" s="27">
        <f t="shared" si="102"/>
        <v>0</v>
      </c>
      <c r="AH56" s="27">
        <f t="shared" si="103"/>
        <v>0</v>
      </c>
      <c r="AI56" s="27">
        <f t="shared" si="104"/>
        <v>0</v>
      </c>
      <c r="AJ56" s="27">
        <f t="shared" si="105"/>
        <v>0</v>
      </c>
      <c r="AK56" s="27">
        <f t="shared" si="106"/>
        <v>0</v>
      </c>
      <c r="AL56" s="27">
        <f t="shared" si="107"/>
        <v>0</v>
      </c>
      <c r="AN56" s="27">
        <f t="shared" si="108"/>
        <v>0</v>
      </c>
      <c r="AO56" s="27">
        <f t="shared" si="109"/>
        <v>0</v>
      </c>
      <c r="AP56" s="27">
        <f t="shared" si="110"/>
        <v>0</v>
      </c>
      <c r="AQ56" s="27">
        <f t="shared" si="111"/>
        <v>0</v>
      </c>
      <c r="AR56" s="27">
        <f t="shared" si="112"/>
        <v>0</v>
      </c>
      <c r="AS56" s="27">
        <f t="shared" si="113"/>
        <v>0</v>
      </c>
      <c r="AT56" s="31"/>
      <c r="AU56" s="31">
        <f t="shared" si="114"/>
        <v>0</v>
      </c>
      <c r="AV56" s="31">
        <f t="shared" si="115"/>
        <v>0</v>
      </c>
      <c r="AW56" s="31">
        <f t="shared" si="116"/>
        <v>0</v>
      </c>
      <c r="AX56" s="31">
        <f t="shared" si="117"/>
        <v>0</v>
      </c>
      <c r="AY56" s="31">
        <f t="shared" si="118"/>
        <v>0</v>
      </c>
      <c r="AZ56" s="31">
        <f t="shared" si="119"/>
        <v>0</v>
      </c>
      <c r="BA56" s="31"/>
      <c r="BB56" s="31">
        <f t="shared" si="120"/>
        <v>0</v>
      </c>
      <c r="BC56" s="31">
        <f t="shared" si="121"/>
        <v>0</v>
      </c>
      <c r="BD56" s="31">
        <f t="shared" si="122"/>
        <v>0</v>
      </c>
      <c r="BE56" s="31">
        <f t="shared" si="123"/>
        <v>0</v>
      </c>
      <c r="BF56" s="31">
        <f t="shared" si="124"/>
        <v>0</v>
      </c>
      <c r="BG56" s="31">
        <f t="shared" si="125"/>
        <v>0</v>
      </c>
      <c r="BH56" s="31"/>
      <c r="BI56" s="31">
        <f t="shared" si="126"/>
        <v>0</v>
      </c>
      <c r="BJ56" s="31">
        <f t="shared" si="127"/>
        <v>0</v>
      </c>
      <c r="BK56" s="31">
        <f t="shared" si="128"/>
        <v>0</v>
      </c>
      <c r="BL56" s="31">
        <f t="shared" si="129"/>
        <v>0</v>
      </c>
      <c r="BM56" s="31">
        <f t="shared" si="130"/>
        <v>0</v>
      </c>
      <c r="BN56" s="31">
        <f t="shared" si="131"/>
        <v>0</v>
      </c>
      <c r="BO56" s="31"/>
      <c r="BP56" s="31">
        <f t="shared" si="132"/>
        <v>0</v>
      </c>
      <c r="BQ56" s="31">
        <f t="shared" si="133"/>
        <v>0</v>
      </c>
      <c r="BR56" s="31">
        <f t="shared" si="134"/>
        <v>0</v>
      </c>
      <c r="BS56" s="31">
        <f t="shared" si="135"/>
        <v>0</v>
      </c>
      <c r="BT56" s="31">
        <f t="shared" si="136"/>
        <v>0</v>
      </c>
      <c r="BU56" s="31">
        <f t="shared" si="137"/>
        <v>0</v>
      </c>
      <c r="BV56" s="31"/>
      <c r="BW56" s="31">
        <f t="shared" si="138"/>
        <v>0</v>
      </c>
      <c r="BX56" s="31">
        <f t="shared" si="139"/>
        <v>0</v>
      </c>
      <c r="BY56" s="31">
        <f t="shared" si="140"/>
        <v>0</v>
      </c>
      <c r="BZ56" s="31">
        <f t="shared" si="141"/>
        <v>0</v>
      </c>
      <c r="CA56" s="31">
        <f t="shared" si="142"/>
        <v>0</v>
      </c>
      <c r="CB56" s="31">
        <f t="shared" si="143"/>
        <v>0</v>
      </c>
      <c r="CC56" s="31"/>
      <c r="CD56" s="31">
        <f t="shared" si="144"/>
        <v>0</v>
      </c>
      <c r="CE56" s="31">
        <f t="shared" si="145"/>
        <v>0</v>
      </c>
      <c r="CF56" s="31">
        <f t="shared" si="146"/>
        <v>0</v>
      </c>
      <c r="CG56" s="31">
        <f t="shared" si="147"/>
        <v>0</v>
      </c>
      <c r="CH56" s="31">
        <f t="shared" si="148"/>
        <v>0</v>
      </c>
      <c r="CI56" s="31">
        <f t="shared" si="149"/>
        <v>0</v>
      </c>
    </row>
    <row r="57" spans="1:87" x14ac:dyDescent="0.35">
      <c r="A57">
        <v>51</v>
      </c>
      <c r="B57">
        <f>modules!B57</f>
        <v>0</v>
      </c>
      <c r="C57">
        <f>modules!C57</f>
        <v>0</v>
      </c>
      <c r="E57" s="27">
        <f t="shared" si="78"/>
        <v>0</v>
      </c>
      <c r="F57" s="27">
        <f t="shared" si="79"/>
        <v>0</v>
      </c>
      <c r="G57" s="27">
        <f t="shared" si="80"/>
        <v>0</v>
      </c>
      <c r="H57" s="27">
        <f t="shared" si="81"/>
        <v>0</v>
      </c>
      <c r="I57" s="27">
        <f t="shared" si="82"/>
        <v>0</v>
      </c>
      <c r="J57" s="27">
        <f t="shared" si="83"/>
        <v>0</v>
      </c>
      <c r="L57" s="27">
        <f t="shared" si="84"/>
        <v>0</v>
      </c>
      <c r="M57" s="27">
        <f t="shared" si="85"/>
        <v>0</v>
      </c>
      <c r="N57" s="27">
        <f t="shared" si="86"/>
        <v>0</v>
      </c>
      <c r="O57" s="27">
        <f t="shared" si="87"/>
        <v>0</v>
      </c>
      <c r="P57" s="27">
        <f t="shared" si="88"/>
        <v>0</v>
      </c>
      <c r="Q57" s="27">
        <f t="shared" si="89"/>
        <v>0</v>
      </c>
      <c r="S57" s="27">
        <f t="shared" si="90"/>
        <v>0</v>
      </c>
      <c r="T57" s="27">
        <f t="shared" si="91"/>
        <v>0</v>
      </c>
      <c r="U57" s="27">
        <f t="shared" si="92"/>
        <v>0</v>
      </c>
      <c r="V57" s="27">
        <f t="shared" si="93"/>
        <v>0</v>
      </c>
      <c r="W57" s="27">
        <f t="shared" si="94"/>
        <v>0</v>
      </c>
      <c r="X57" s="27">
        <f t="shared" si="95"/>
        <v>0</v>
      </c>
      <c r="Z57" s="27">
        <f t="shared" si="96"/>
        <v>0</v>
      </c>
      <c r="AA57" s="27">
        <f t="shared" si="97"/>
        <v>0</v>
      </c>
      <c r="AB57" s="27">
        <f t="shared" si="98"/>
        <v>0</v>
      </c>
      <c r="AC57" s="27">
        <f t="shared" si="99"/>
        <v>0</v>
      </c>
      <c r="AD57" s="27">
        <f t="shared" si="100"/>
        <v>0</v>
      </c>
      <c r="AE57" s="27">
        <f t="shared" si="101"/>
        <v>0</v>
      </c>
      <c r="AG57" s="27">
        <f t="shared" si="102"/>
        <v>0</v>
      </c>
      <c r="AH57" s="27">
        <f t="shared" si="103"/>
        <v>0</v>
      </c>
      <c r="AI57" s="27">
        <f t="shared" si="104"/>
        <v>0</v>
      </c>
      <c r="AJ57" s="27">
        <f t="shared" si="105"/>
        <v>0</v>
      </c>
      <c r="AK57" s="27">
        <f t="shared" si="106"/>
        <v>0</v>
      </c>
      <c r="AL57" s="27">
        <f t="shared" si="107"/>
        <v>0</v>
      </c>
      <c r="AN57" s="27">
        <f t="shared" si="108"/>
        <v>0</v>
      </c>
      <c r="AO57" s="27">
        <f t="shared" si="109"/>
        <v>0</v>
      </c>
      <c r="AP57" s="27">
        <f t="shared" si="110"/>
        <v>0</v>
      </c>
      <c r="AQ57" s="27">
        <f t="shared" si="111"/>
        <v>0</v>
      </c>
      <c r="AR57" s="27">
        <f t="shared" si="112"/>
        <v>0</v>
      </c>
      <c r="AS57" s="27">
        <f t="shared" si="113"/>
        <v>0</v>
      </c>
      <c r="AT57" s="31"/>
      <c r="AU57" s="31">
        <f t="shared" si="114"/>
        <v>0</v>
      </c>
      <c r="AV57" s="31">
        <f t="shared" si="115"/>
        <v>0</v>
      </c>
      <c r="AW57" s="31">
        <f t="shared" si="116"/>
        <v>0</v>
      </c>
      <c r="AX57" s="31">
        <f t="shared" si="117"/>
        <v>0</v>
      </c>
      <c r="AY57" s="31">
        <f t="shared" si="118"/>
        <v>0</v>
      </c>
      <c r="AZ57" s="31">
        <f t="shared" si="119"/>
        <v>0</v>
      </c>
      <c r="BA57" s="31"/>
      <c r="BB57" s="31">
        <f t="shared" si="120"/>
        <v>0</v>
      </c>
      <c r="BC57" s="31">
        <f t="shared" si="121"/>
        <v>0</v>
      </c>
      <c r="BD57" s="31">
        <f t="shared" si="122"/>
        <v>0</v>
      </c>
      <c r="BE57" s="31">
        <f t="shared" si="123"/>
        <v>0</v>
      </c>
      <c r="BF57" s="31">
        <f t="shared" si="124"/>
        <v>0</v>
      </c>
      <c r="BG57" s="31">
        <f t="shared" si="125"/>
        <v>0</v>
      </c>
      <c r="BH57" s="31"/>
      <c r="BI57" s="31">
        <f t="shared" si="126"/>
        <v>0</v>
      </c>
      <c r="BJ57" s="31">
        <f t="shared" si="127"/>
        <v>0</v>
      </c>
      <c r="BK57" s="31">
        <f t="shared" si="128"/>
        <v>0</v>
      </c>
      <c r="BL57" s="31">
        <f t="shared" si="129"/>
        <v>0</v>
      </c>
      <c r="BM57" s="31">
        <f t="shared" si="130"/>
        <v>0</v>
      </c>
      <c r="BN57" s="31">
        <f t="shared" si="131"/>
        <v>0</v>
      </c>
      <c r="BO57" s="31"/>
      <c r="BP57" s="31">
        <f t="shared" si="132"/>
        <v>0</v>
      </c>
      <c r="BQ57" s="31">
        <f t="shared" si="133"/>
        <v>0</v>
      </c>
      <c r="BR57" s="31">
        <f t="shared" si="134"/>
        <v>0</v>
      </c>
      <c r="BS57" s="31">
        <f t="shared" si="135"/>
        <v>0</v>
      </c>
      <c r="BT57" s="31">
        <f t="shared" si="136"/>
        <v>0</v>
      </c>
      <c r="BU57" s="31">
        <f t="shared" si="137"/>
        <v>0</v>
      </c>
      <c r="BV57" s="31"/>
      <c r="BW57" s="31">
        <f t="shared" si="138"/>
        <v>0</v>
      </c>
      <c r="BX57" s="31">
        <f t="shared" si="139"/>
        <v>0</v>
      </c>
      <c r="BY57" s="31">
        <f t="shared" si="140"/>
        <v>0</v>
      </c>
      <c r="BZ57" s="31">
        <f t="shared" si="141"/>
        <v>0</v>
      </c>
      <c r="CA57" s="31">
        <f t="shared" si="142"/>
        <v>0</v>
      </c>
      <c r="CB57" s="31">
        <f t="shared" si="143"/>
        <v>0</v>
      </c>
      <c r="CC57" s="31"/>
      <c r="CD57" s="31">
        <f t="shared" si="144"/>
        <v>0</v>
      </c>
      <c r="CE57" s="31">
        <f t="shared" si="145"/>
        <v>0</v>
      </c>
      <c r="CF57" s="31">
        <f t="shared" si="146"/>
        <v>0</v>
      </c>
      <c r="CG57" s="31">
        <f t="shared" si="147"/>
        <v>0</v>
      </c>
      <c r="CH57" s="31">
        <f t="shared" si="148"/>
        <v>0</v>
      </c>
      <c r="CI57" s="31">
        <f t="shared" si="149"/>
        <v>0</v>
      </c>
    </row>
    <row r="58" spans="1:87" x14ac:dyDescent="0.35">
      <c r="A58">
        <v>52</v>
      </c>
      <c r="B58">
        <f>modules!B58</f>
        <v>0</v>
      </c>
      <c r="C58">
        <f>modules!C58</f>
        <v>0</v>
      </c>
      <c r="E58" s="27">
        <f t="shared" si="78"/>
        <v>0</v>
      </c>
      <c r="F58" s="27">
        <f t="shared" si="79"/>
        <v>0</v>
      </c>
      <c r="G58" s="27">
        <f t="shared" si="80"/>
        <v>0</v>
      </c>
      <c r="H58" s="27">
        <f t="shared" si="81"/>
        <v>0</v>
      </c>
      <c r="I58" s="27">
        <f t="shared" si="82"/>
        <v>0</v>
      </c>
      <c r="J58" s="27">
        <f t="shared" si="83"/>
        <v>0</v>
      </c>
      <c r="L58" s="27">
        <f t="shared" si="84"/>
        <v>0</v>
      </c>
      <c r="M58" s="27">
        <f t="shared" si="85"/>
        <v>0</v>
      </c>
      <c r="N58" s="27">
        <f t="shared" si="86"/>
        <v>0</v>
      </c>
      <c r="O58" s="27">
        <f t="shared" si="87"/>
        <v>0</v>
      </c>
      <c r="P58" s="27">
        <f t="shared" si="88"/>
        <v>0</v>
      </c>
      <c r="Q58" s="27">
        <f t="shared" si="89"/>
        <v>0</v>
      </c>
      <c r="S58" s="27">
        <f t="shared" si="90"/>
        <v>0</v>
      </c>
      <c r="T58" s="27">
        <f t="shared" si="91"/>
        <v>0</v>
      </c>
      <c r="U58" s="27">
        <f t="shared" si="92"/>
        <v>0</v>
      </c>
      <c r="V58" s="27">
        <f t="shared" si="93"/>
        <v>0</v>
      </c>
      <c r="W58" s="27">
        <f t="shared" si="94"/>
        <v>0</v>
      </c>
      <c r="X58" s="27">
        <f t="shared" si="95"/>
        <v>0</v>
      </c>
      <c r="Z58" s="27">
        <f t="shared" si="96"/>
        <v>0</v>
      </c>
      <c r="AA58" s="27">
        <f t="shared" si="97"/>
        <v>0</v>
      </c>
      <c r="AB58" s="27">
        <f t="shared" si="98"/>
        <v>0</v>
      </c>
      <c r="AC58" s="27">
        <f t="shared" si="99"/>
        <v>0</v>
      </c>
      <c r="AD58" s="27">
        <f t="shared" si="100"/>
        <v>0</v>
      </c>
      <c r="AE58" s="27">
        <f t="shared" si="101"/>
        <v>0</v>
      </c>
      <c r="AG58" s="27">
        <f t="shared" si="102"/>
        <v>0</v>
      </c>
      <c r="AH58" s="27">
        <f t="shared" si="103"/>
        <v>0</v>
      </c>
      <c r="AI58" s="27">
        <f t="shared" si="104"/>
        <v>0</v>
      </c>
      <c r="AJ58" s="27">
        <f t="shared" si="105"/>
        <v>0</v>
      </c>
      <c r="AK58" s="27">
        <f t="shared" si="106"/>
        <v>0</v>
      </c>
      <c r="AL58" s="27">
        <f t="shared" si="107"/>
        <v>0</v>
      </c>
      <c r="AN58" s="27">
        <f t="shared" si="108"/>
        <v>0</v>
      </c>
      <c r="AO58" s="27">
        <f t="shared" si="109"/>
        <v>0</v>
      </c>
      <c r="AP58" s="27">
        <f t="shared" si="110"/>
        <v>0</v>
      </c>
      <c r="AQ58" s="27">
        <f t="shared" si="111"/>
        <v>0</v>
      </c>
      <c r="AR58" s="27">
        <f t="shared" si="112"/>
        <v>0</v>
      </c>
      <c r="AS58" s="27">
        <f t="shared" si="113"/>
        <v>0</v>
      </c>
      <c r="AT58" s="31"/>
      <c r="AU58" s="31">
        <f t="shared" si="114"/>
        <v>0</v>
      </c>
      <c r="AV58" s="31">
        <f t="shared" si="115"/>
        <v>0</v>
      </c>
      <c r="AW58" s="31">
        <f t="shared" si="116"/>
        <v>0</v>
      </c>
      <c r="AX58" s="31">
        <f t="shared" si="117"/>
        <v>0</v>
      </c>
      <c r="AY58" s="31">
        <f t="shared" si="118"/>
        <v>0</v>
      </c>
      <c r="AZ58" s="31">
        <f t="shared" si="119"/>
        <v>0</v>
      </c>
      <c r="BA58" s="31"/>
      <c r="BB58" s="31">
        <f t="shared" si="120"/>
        <v>0</v>
      </c>
      <c r="BC58" s="31">
        <f t="shared" si="121"/>
        <v>0</v>
      </c>
      <c r="BD58" s="31">
        <f t="shared" si="122"/>
        <v>0</v>
      </c>
      <c r="BE58" s="31">
        <f t="shared" si="123"/>
        <v>0</v>
      </c>
      <c r="BF58" s="31">
        <f t="shared" si="124"/>
        <v>0</v>
      </c>
      <c r="BG58" s="31">
        <f t="shared" si="125"/>
        <v>0</v>
      </c>
      <c r="BH58" s="31"/>
      <c r="BI58" s="31">
        <f t="shared" si="126"/>
        <v>0</v>
      </c>
      <c r="BJ58" s="31">
        <f t="shared" si="127"/>
        <v>0</v>
      </c>
      <c r="BK58" s="31">
        <f t="shared" si="128"/>
        <v>0</v>
      </c>
      <c r="BL58" s="31">
        <f t="shared" si="129"/>
        <v>0</v>
      </c>
      <c r="BM58" s="31">
        <f t="shared" si="130"/>
        <v>0</v>
      </c>
      <c r="BN58" s="31">
        <f t="shared" si="131"/>
        <v>0</v>
      </c>
      <c r="BO58" s="31"/>
      <c r="BP58" s="31">
        <f t="shared" si="132"/>
        <v>0</v>
      </c>
      <c r="BQ58" s="31">
        <f t="shared" si="133"/>
        <v>0</v>
      </c>
      <c r="BR58" s="31">
        <f t="shared" si="134"/>
        <v>0</v>
      </c>
      <c r="BS58" s="31">
        <f t="shared" si="135"/>
        <v>0</v>
      </c>
      <c r="BT58" s="31">
        <f t="shared" si="136"/>
        <v>0</v>
      </c>
      <c r="BU58" s="31">
        <f t="shared" si="137"/>
        <v>0</v>
      </c>
      <c r="BV58" s="31"/>
      <c r="BW58" s="31">
        <f t="shared" si="138"/>
        <v>0</v>
      </c>
      <c r="BX58" s="31">
        <f t="shared" si="139"/>
        <v>0</v>
      </c>
      <c r="BY58" s="31">
        <f t="shared" si="140"/>
        <v>0</v>
      </c>
      <c r="BZ58" s="31">
        <f t="shared" si="141"/>
        <v>0</v>
      </c>
      <c r="CA58" s="31">
        <f t="shared" si="142"/>
        <v>0</v>
      </c>
      <c r="CB58" s="31">
        <f t="shared" si="143"/>
        <v>0</v>
      </c>
      <c r="CC58" s="31"/>
      <c r="CD58" s="31">
        <f t="shared" si="144"/>
        <v>0</v>
      </c>
      <c r="CE58" s="31">
        <f t="shared" si="145"/>
        <v>0</v>
      </c>
      <c r="CF58" s="31">
        <f t="shared" si="146"/>
        <v>0</v>
      </c>
      <c r="CG58" s="31">
        <f t="shared" si="147"/>
        <v>0</v>
      </c>
      <c r="CH58" s="31">
        <f t="shared" si="148"/>
        <v>0</v>
      </c>
      <c r="CI58" s="31">
        <f t="shared" si="149"/>
        <v>0</v>
      </c>
    </row>
    <row r="59" spans="1:87" x14ac:dyDescent="0.35">
      <c r="A59">
        <v>53</v>
      </c>
      <c r="B59">
        <f>modules!B59</f>
        <v>0</v>
      </c>
      <c r="C59">
        <f>modules!C59</f>
        <v>0</v>
      </c>
      <c r="E59" s="27">
        <f t="shared" si="78"/>
        <v>0</v>
      </c>
      <c r="F59" s="27">
        <f t="shared" si="79"/>
        <v>0</v>
      </c>
      <c r="G59" s="27">
        <f t="shared" si="80"/>
        <v>0</v>
      </c>
      <c r="H59" s="27">
        <f t="shared" si="81"/>
        <v>0</v>
      </c>
      <c r="I59" s="27">
        <f t="shared" si="82"/>
        <v>0</v>
      </c>
      <c r="J59" s="27">
        <f t="shared" si="83"/>
        <v>0</v>
      </c>
      <c r="L59" s="27">
        <f t="shared" si="84"/>
        <v>0</v>
      </c>
      <c r="M59" s="27">
        <f t="shared" si="85"/>
        <v>0</v>
      </c>
      <c r="N59" s="27">
        <f t="shared" si="86"/>
        <v>0</v>
      </c>
      <c r="O59" s="27">
        <f t="shared" si="87"/>
        <v>0</v>
      </c>
      <c r="P59" s="27">
        <f t="shared" si="88"/>
        <v>0</v>
      </c>
      <c r="Q59" s="27">
        <f t="shared" si="89"/>
        <v>0</v>
      </c>
      <c r="S59" s="27">
        <f t="shared" si="90"/>
        <v>0</v>
      </c>
      <c r="T59" s="27">
        <f t="shared" si="91"/>
        <v>0</v>
      </c>
      <c r="U59" s="27">
        <f t="shared" si="92"/>
        <v>0</v>
      </c>
      <c r="V59" s="27">
        <f t="shared" si="93"/>
        <v>0</v>
      </c>
      <c r="W59" s="27">
        <f t="shared" si="94"/>
        <v>0</v>
      </c>
      <c r="X59" s="27">
        <f t="shared" si="95"/>
        <v>0</v>
      </c>
      <c r="Z59" s="27">
        <f t="shared" si="96"/>
        <v>0</v>
      </c>
      <c r="AA59" s="27">
        <f t="shared" si="97"/>
        <v>0</v>
      </c>
      <c r="AB59" s="27">
        <f t="shared" si="98"/>
        <v>0</v>
      </c>
      <c r="AC59" s="27">
        <f t="shared" si="99"/>
        <v>0</v>
      </c>
      <c r="AD59" s="27">
        <f t="shared" si="100"/>
        <v>0</v>
      </c>
      <c r="AE59" s="27">
        <f t="shared" si="101"/>
        <v>0</v>
      </c>
      <c r="AG59" s="27">
        <f t="shared" si="102"/>
        <v>0</v>
      </c>
      <c r="AH59" s="27">
        <f t="shared" si="103"/>
        <v>0</v>
      </c>
      <c r="AI59" s="27">
        <f t="shared" si="104"/>
        <v>0</v>
      </c>
      <c r="AJ59" s="27">
        <f t="shared" si="105"/>
        <v>0</v>
      </c>
      <c r="AK59" s="27">
        <f t="shared" si="106"/>
        <v>0</v>
      </c>
      <c r="AL59" s="27">
        <f t="shared" si="107"/>
        <v>0</v>
      </c>
      <c r="AN59" s="27">
        <f t="shared" si="108"/>
        <v>0</v>
      </c>
      <c r="AO59" s="27">
        <f t="shared" si="109"/>
        <v>0</v>
      </c>
      <c r="AP59" s="27">
        <f t="shared" si="110"/>
        <v>0</v>
      </c>
      <c r="AQ59" s="27">
        <f t="shared" si="111"/>
        <v>0</v>
      </c>
      <c r="AR59" s="27">
        <f t="shared" si="112"/>
        <v>0</v>
      </c>
      <c r="AS59" s="27">
        <f t="shared" si="113"/>
        <v>0</v>
      </c>
      <c r="AT59" s="31"/>
      <c r="AU59" s="31">
        <f t="shared" si="114"/>
        <v>0</v>
      </c>
      <c r="AV59" s="31">
        <f t="shared" si="115"/>
        <v>0</v>
      </c>
      <c r="AW59" s="31">
        <f t="shared" si="116"/>
        <v>0</v>
      </c>
      <c r="AX59" s="31">
        <f t="shared" si="117"/>
        <v>0</v>
      </c>
      <c r="AY59" s="31">
        <f t="shared" si="118"/>
        <v>0</v>
      </c>
      <c r="AZ59" s="31">
        <f t="shared" si="119"/>
        <v>0</v>
      </c>
      <c r="BA59" s="31"/>
      <c r="BB59" s="31">
        <f t="shared" si="120"/>
        <v>0</v>
      </c>
      <c r="BC59" s="31">
        <f t="shared" si="121"/>
        <v>0</v>
      </c>
      <c r="BD59" s="31">
        <f t="shared" si="122"/>
        <v>0</v>
      </c>
      <c r="BE59" s="31">
        <f t="shared" si="123"/>
        <v>0</v>
      </c>
      <c r="BF59" s="31">
        <f t="shared" si="124"/>
        <v>0</v>
      </c>
      <c r="BG59" s="31">
        <f t="shared" si="125"/>
        <v>0</v>
      </c>
      <c r="BH59" s="31"/>
      <c r="BI59" s="31">
        <f t="shared" si="126"/>
        <v>0</v>
      </c>
      <c r="BJ59" s="31">
        <f t="shared" si="127"/>
        <v>0</v>
      </c>
      <c r="BK59" s="31">
        <f t="shared" si="128"/>
        <v>0</v>
      </c>
      <c r="BL59" s="31">
        <f t="shared" si="129"/>
        <v>0</v>
      </c>
      <c r="BM59" s="31">
        <f t="shared" si="130"/>
        <v>0</v>
      </c>
      <c r="BN59" s="31">
        <f t="shared" si="131"/>
        <v>0</v>
      </c>
      <c r="BO59" s="31"/>
      <c r="BP59" s="31">
        <f t="shared" si="132"/>
        <v>0</v>
      </c>
      <c r="BQ59" s="31">
        <f t="shared" si="133"/>
        <v>0</v>
      </c>
      <c r="BR59" s="31">
        <f t="shared" si="134"/>
        <v>0</v>
      </c>
      <c r="BS59" s="31">
        <f t="shared" si="135"/>
        <v>0</v>
      </c>
      <c r="BT59" s="31">
        <f t="shared" si="136"/>
        <v>0</v>
      </c>
      <c r="BU59" s="31">
        <f t="shared" si="137"/>
        <v>0</v>
      </c>
      <c r="BV59" s="31"/>
      <c r="BW59" s="31">
        <f t="shared" si="138"/>
        <v>0</v>
      </c>
      <c r="BX59" s="31">
        <f t="shared" si="139"/>
        <v>0</v>
      </c>
      <c r="BY59" s="31">
        <f t="shared" si="140"/>
        <v>0</v>
      </c>
      <c r="BZ59" s="31">
        <f t="shared" si="141"/>
        <v>0</v>
      </c>
      <c r="CA59" s="31">
        <f t="shared" si="142"/>
        <v>0</v>
      </c>
      <c r="CB59" s="31">
        <f t="shared" si="143"/>
        <v>0</v>
      </c>
      <c r="CC59" s="31"/>
      <c r="CD59" s="31">
        <f t="shared" si="144"/>
        <v>0</v>
      </c>
      <c r="CE59" s="31">
        <f t="shared" si="145"/>
        <v>0</v>
      </c>
      <c r="CF59" s="31">
        <f t="shared" si="146"/>
        <v>0</v>
      </c>
      <c r="CG59" s="31">
        <f t="shared" si="147"/>
        <v>0</v>
      </c>
      <c r="CH59" s="31">
        <f t="shared" si="148"/>
        <v>0</v>
      </c>
      <c r="CI59" s="31">
        <f t="shared" si="149"/>
        <v>0</v>
      </c>
    </row>
    <row r="60" spans="1:87" x14ac:dyDescent="0.35">
      <c r="A60">
        <v>54</v>
      </c>
      <c r="B60">
        <f>modules!B60</f>
        <v>0</v>
      </c>
      <c r="C60">
        <f>modules!C60</f>
        <v>0</v>
      </c>
      <c r="E60" s="27">
        <f t="shared" si="78"/>
        <v>0</v>
      </c>
      <c r="F60" s="27">
        <f t="shared" si="79"/>
        <v>0</v>
      </c>
      <c r="G60" s="27">
        <f t="shared" si="80"/>
        <v>0</v>
      </c>
      <c r="H60" s="27">
        <f t="shared" si="81"/>
        <v>0</v>
      </c>
      <c r="I60" s="27">
        <f t="shared" si="82"/>
        <v>0</v>
      </c>
      <c r="J60" s="27">
        <f t="shared" si="83"/>
        <v>0</v>
      </c>
      <c r="L60" s="27">
        <f t="shared" si="84"/>
        <v>0</v>
      </c>
      <c r="M60" s="27">
        <f t="shared" si="85"/>
        <v>0</v>
      </c>
      <c r="N60" s="27">
        <f t="shared" si="86"/>
        <v>0</v>
      </c>
      <c r="O60" s="27">
        <f t="shared" si="87"/>
        <v>0</v>
      </c>
      <c r="P60" s="27">
        <f t="shared" si="88"/>
        <v>0</v>
      </c>
      <c r="Q60" s="27">
        <f t="shared" si="89"/>
        <v>0</v>
      </c>
      <c r="S60" s="27">
        <f t="shared" si="90"/>
        <v>0</v>
      </c>
      <c r="T60" s="27">
        <f t="shared" si="91"/>
        <v>0</v>
      </c>
      <c r="U60" s="27">
        <f t="shared" si="92"/>
        <v>0</v>
      </c>
      <c r="V60" s="27">
        <f t="shared" si="93"/>
        <v>0</v>
      </c>
      <c r="W60" s="27">
        <f t="shared" si="94"/>
        <v>0</v>
      </c>
      <c r="X60" s="27">
        <f t="shared" si="95"/>
        <v>0</v>
      </c>
      <c r="Z60" s="27">
        <f t="shared" si="96"/>
        <v>0</v>
      </c>
      <c r="AA60" s="27">
        <f t="shared" si="97"/>
        <v>0</v>
      </c>
      <c r="AB60" s="27">
        <f t="shared" si="98"/>
        <v>0</v>
      </c>
      <c r="AC60" s="27">
        <f t="shared" si="99"/>
        <v>0</v>
      </c>
      <c r="AD60" s="27">
        <f t="shared" si="100"/>
        <v>0</v>
      </c>
      <c r="AE60" s="27">
        <f t="shared" si="101"/>
        <v>0</v>
      </c>
      <c r="AG60" s="27">
        <f t="shared" si="102"/>
        <v>0</v>
      </c>
      <c r="AH60" s="27">
        <f t="shared" si="103"/>
        <v>0</v>
      </c>
      <c r="AI60" s="27">
        <f t="shared" si="104"/>
        <v>0</v>
      </c>
      <c r="AJ60" s="27">
        <f t="shared" si="105"/>
        <v>0</v>
      </c>
      <c r="AK60" s="27">
        <f t="shared" si="106"/>
        <v>0</v>
      </c>
      <c r="AL60" s="27">
        <f t="shared" si="107"/>
        <v>0</v>
      </c>
      <c r="AN60" s="27">
        <f t="shared" si="108"/>
        <v>0</v>
      </c>
      <c r="AO60" s="27">
        <f t="shared" si="109"/>
        <v>0</v>
      </c>
      <c r="AP60" s="27">
        <f t="shared" si="110"/>
        <v>0</v>
      </c>
      <c r="AQ60" s="27">
        <f t="shared" si="111"/>
        <v>0</v>
      </c>
      <c r="AR60" s="27">
        <f t="shared" si="112"/>
        <v>0</v>
      </c>
      <c r="AS60" s="27">
        <f t="shared" si="113"/>
        <v>0</v>
      </c>
      <c r="AT60" s="31"/>
      <c r="AU60" s="31">
        <f t="shared" si="114"/>
        <v>0</v>
      </c>
      <c r="AV60" s="31">
        <f t="shared" si="115"/>
        <v>0</v>
      </c>
      <c r="AW60" s="31">
        <f t="shared" si="116"/>
        <v>0</v>
      </c>
      <c r="AX60" s="31">
        <f t="shared" si="117"/>
        <v>0</v>
      </c>
      <c r="AY60" s="31">
        <f t="shared" si="118"/>
        <v>0</v>
      </c>
      <c r="AZ60" s="31">
        <f t="shared" si="119"/>
        <v>0</v>
      </c>
      <c r="BA60" s="31"/>
      <c r="BB60" s="31">
        <f t="shared" si="120"/>
        <v>0</v>
      </c>
      <c r="BC60" s="31">
        <f t="shared" si="121"/>
        <v>0</v>
      </c>
      <c r="BD60" s="31">
        <f t="shared" si="122"/>
        <v>0</v>
      </c>
      <c r="BE60" s="31">
        <f t="shared" si="123"/>
        <v>0</v>
      </c>
      <c r="BF60" s="31">
        <f t="shared" si="124"/>
        <v>0</v>
      </c>
      <c r="BG60" s="31">
        <f t="shared" si="125"/>
        <v>0</v>
      </c>
      <c r="BH60" s="31"/>
      <c r="BI60" s="31">
        <f t="shared" si="126"/>
        <v>0</v>
      </c>
      <c r="BJ60" s="31">
        <f t="shared" si="127"/>
        <v>0</v>
      </c>
      <c r="BK60" s="31">
        <f t="shared" si="128"/>
        <v>0</v>
      </c>
      <c r="BL60" s="31">
        <f t="shared" si="129"/>
        <v>0</v>
      </c>
      <c r="BM60" s="31">
        <f t="shared" si="130"/>
        <v>0</v>
      </c>
      <c r="BN60" s="31">
        <f t="shared" si="131"/>
        <v>0</v>
      </c>
      <c r="BO60" s="31"/>
      <c r="BP60" s="31">
        <f t="shared" si="132"/>
        <v>0</v>
      </c>
      <c r="BQ60" s="31">
        <f t="shared" si="133"/>
        <v>0</v>
      </c>
      <c r="BR60" s="31">
        <f t="shared" si="134"/>
        <v>0</v>
      </c>
      <c r="BS60" s="31">
        <f t="shared" si="135"/>
        <v>0</v>
      </c>
      <c r="BT60" s="31">
        <f t="shared" si="136"/>
        <v>0</v>
      </c>
      <c r="BU60" s="31">
        <f t="shared" si="137"/>
        <v>0</v>
      </c>
      <c r="BV60" s="31"/>
      <c r="BW60" s="31">
        <f t="shared" si="138"/>
        <v>0</v>
      </c>
      <c r="BX60" s="31">
        <f t="shared" si="139"/>
        <v>0</v>
      </c>
      <c r="BY60" s="31">
        <f t="shared" si="140"/>
        <v>0</v>
      </c>
      <c r="BZ60" s="31">
        <f t="shared" si="141"/>
        <v>0</v>
      </c>
      <c r="CA60" s="31">
        <f t="shared" si="142"/>
        <v>0</v>
      </c>
      <c r="CB60" s="31">
        <f t="shared" si="143"/>
        <v>0</v>
      </c>
      <c r="CC60" s="31"/>
      <c r="CD60" s="31">
        <f t="shared" si="144"/>
        <v>0</v>
      </c>
      <c r="CE60" s="31">
        <f t="shared" si="145"/>
        <v>0</v>
      </c>
      <c r="CF60" s="31">
        <f t="shared" si="146"/>
        <v>0</v>
      </c>
      <c r="CG60" s="31">
        <f t="shared" si="147"/>
        <v>0</v>
      </c>
      <c r="CH60" s="31">
        <f t="shared" si="148"/>
        <v>0</v>
      </c>
      <c r="CI60" s="31">
        <f t="shared" si="149"/>
        <v>0</v>
      </c>
    </row>
    <row r="61" spans="1:87" x14ac:dyDescent="0.35">
      <c r="A61">
        <v>55</v>
      </c>
      <c r="B61">
        <f>modules!B61</f>
        <v>0</v>
      </c>
      <c r="C61">
        <f>modules!C61</f>
        <v>0</v>
      </c>
      <c r="E61" s="27">
        <f t="shared" si="78"/>
        <v>0</v>
      </c>
      <c r="F61" s="27">
        <f t="shared" si="79"/>
        <v>0</v>
      </c>
      <c r="G61" s="27">
        <f t="shared" si="80"/>
        <v>0</v>
      </c>
      <c r="H61" s="27">
        <f t="shared" si="81"/>
        <v>0</v>
      </c>
      <c r="I61" s="27">
        <f t="shared" si="82"/>
        <v>0</v>
      </c>
      <c r="J61" s="27">
        <f t="shared" si="83"/>
        <v>0</v>
      </c>
      <c r="L61" s="27">
        <f t="shared" si="84"/>
        <v>0</v>
      </c>
      <c r="M61" s="27">
        <f t="shared" si="85"/>
        <v>0</v>
      </c>
      <c r="N61" s="27">
        <f t="shared" si="86"/>
        <v>0</v>
      </c>
      <c r="O61" s="27">
        <f t="shared" si="87"/>
        <v>0</v>
      </c>
      <c r="P61" s="27">
        <f t="shared" si="88"/>
        <v>0</v>
      </c>
      <c r="Q61" s="27">
        <f t="shared" si="89"/>
        <v>0</v>
      </c>
      <c r="S61" s="27">
        <f t="shared" si="90"/>
        <v>0</v>
      </c>
      <c r="T61" s="27">
        <f t="shared" si="91"/>
        <v>0</v>
      </c>
      <c r="U61" s="27">
        <f t="shared" si="92"/>
        <v>0</v>
      </c>
      <c r="V61" s="27">
        <f t="shared" si="93"/>
        <v>0</v>
      </c>
      <c r="W61" s="27">
        <f t="shared" si="94"/>
        <v>0</v>
      </c>
      <c r="X61" s="27">
        <f t="shared" si="95"/>
        <v>0</v>
      </c>
      <c r="Z61" s="27">
        <f t="shared" si="96"/>
        <v>0</v>
      </c>
      <c r="AA61" s="27">
        <f t="shared" si="97"/>
        <v>0</v>
      </c>
      <c r="AB61" s="27">
        <f t="shared" si="98"/>
        <v>0</v>
      </c>
      <c r="AC61" s="27">
        <f t="shared" si="99"/>
        <v>0</v>
      </c>
      <c r="AD61" s="27">
        <f t="shared" si="100"/>
        <v>0</v>
      </c>
      <c r="AE61" s="27">
        <f t="shared" si="101"/>
        <v>0</v>
      </c>
      <c r="AG61" s="27">
        <f t="shared" si="102"/>
        <v>0</v>
      </c>
      <c r="AH61" s="27">
        <f t="shared" si="103"/>
        <v>0</v>
      </c>
      <c r="AI61" s="27">
        <f t="shared" si="104"/>
        <v>0</v>
      </c>
      <c r="AJ61" s="27">
        <f t="shared" si="105"/>
        <v>0</v>
      </c>
      <c r="AK61" s="27">
        <f t="shared" si="106"/>
        <v>0</v>
      </c>
      <c r="AL61" s="27">
        <f t="shared" si="107"/>
        <v>0</v>
      </c>
      <c r="AN61" s="27">
        <f t="shared" si="108"/>
        <v>0</v>
      </c>
      <c r="AO61" s="27">
        <f t="shared" si="109"/>
        <v>0</v>
      </c>
      <c r="AP61" s="27">
        <f t="shared" si="110"/>
        <v>0</v>
      </c>
      <c r="AQ61" s="27">
        <f t="shared" si="111"/>
        <v>0</v>
      </c>
      <c r="AR61" s="27">
        <f t="shared" si="112"/>
        <v>0</v>
      </c>
      <c r="AS61" s="27">
        <f t="shared" si="113"/>
        <v>0</v>
      </c>
      <c r="AT61" s="31"/>
      <c r="AU61" s="31">
        <f t="shared" si="114"/>
        <v>0</v>
      </c>
      <c r="AV61" s="31">
        <f t="shared" si="115"/>
        <v>0</v>
      </c>
      <c r="AW61" s="31">
        <f t="shared" si="116"/>
        <v>0</v>
      </c>
      <c r="AX61" s="31">
        <f t="shared" si="117"/>
        <v>0</v>
      </c>
      <c r="AY61" s="31">
        <f t="shared" si="118"/>
        <v>0</v>
      </c>
      <c r="AZ61" s="31">
        <f t="shared" si="119"/>
        <v>0</v>
      </c>
      <c r="BA61" s="31"/>
      <c r="BB61" s="31">
        <f t="shared" si="120"/>
        <v>0</v>
      </c>
      <c r="BC61" s="31">
        <f t="shared" si="121"/>
        <v>0</v>
      </c>
      <c r="BD61" s="31">
        <f t="shared" si="122"/>
        <v>0</v>
      </c>
      <c r="BE61" s="31">
        <f t="shared" si="123"/>
        <v>0</v>
      </c>
      <c r="BF61" s="31">
        <f t="shared" si="124"/>
        <v>0</v>
      </c>
      <c r="BG61" s="31">
        <f t="shared" si="125"/>
        <v>0</v>
      </c>
      <c r="BH61" s="31"/>
      <c r="BI61" s="31">
        <f t="shared" si="126"/>
        <v>0</v>
      </c>
      <c r="BJ61" s="31">
        <f t="shared" si="127"/>
        <v>0</v>
      </c>
      <c r="BK61" s="31">
        <f t="shared" si="128"/>
        <v>0</v>
      </c>
      <c r="BL61" s="31">
        <f t="shared" si="129"/>
        <v>0</v>
      </c>
      <c r="BM61" s="31">
        <f t="shared" si="130"/>
        <v>0</v>
      </c>
      <c r="BN61" s="31">
        <f t="shared" si="131"/>
        <v>0</v>
      </c>
      <c r="BO61" s="31"/>
      <c r="BP61" s="31">
        <f t="shared" si="132"/>
        <v>0</v>
      </c>
      <c r="BQ61" s="31">
        <f t="shared" si="133"/>
        <v>0</v>
      </c>
      <c r="BR61" s="31">
        <f t="shared" si="134"/>
        <v>0</v>
      </c>
      <c r="BS61" s="31">
        <f t="shared" si="135"/>
        <v>0</v>
      </c>
      <c r="BT61" s="31">
        <f t="shared" si="136"/>
        <v>0</v>
      </c>
      <c r="BU61" s="31">
        <f t="shared" si="137"/>
        <v>0</v>
      </c>
      <c r="BV61" s="31"/>
      <c r="BW61" s="31">
        <f t="shared" si="138"/>
        <v>0</v>
      </c>
      <c r="BX61" s="31">
        <f t="shared" si="139"/>
        <v>0</v>
      </c>
      <c r="BY61" s="31">
        <f t="shared" si="140"/>
        <v>0</v>
      </c>
      <c r="BZ61" s="31">
        <f t="shared" si="141"/>
        <v>0</v>
      </c>
      <c r="CA61" s="31">
        <f t="shared" si="142"/>
        <v>0</v>
      </c>
      <c r="CB61" s="31">
        <f t="shared" si="143"/>
        <v>0</v>
      </c>
      <c r="CC61" s="31"/>
      <c r="CD61" s="31">
        <f t="shared" si="144"/>
        <v>0</v>
      </c>
      <c r="CE61" s="31">
        <f t="shared" si="145"/>
        <v>0</v>
      </c>
      <c r="CF61" s="31">
        <f t="shared" si="146"/>
        <v>0</v>
      </c>
      <c r="CG61" s="31">
        <f t="shared" si="147"/>
        <v>0</v>
      </c>
      <c r="CH61" s="31">
        <f t="shared" si="148"/>
        <v>0</v>
      </c>
      <c r="CI61" s="31">
        <f t="shared" si="149"/>
        <v>0</v>
      </c>
    </row>
    <row r="62" spans="1:87" x14ac:dyDescent="0.35">
      <c r="A62">
        <v>56</v>
      </c>
      <c r="B62">
        <f>modules!B62</f>
        <v>0</v>
      </c>
      <c r="C62">
        <f>modules!C62</f>
        <v>0</v>
      </c>
      <c r="E62" s="27">
        <f t="shared" si="78"/>
        <v>0</v>
      </c>
      <c r="F62" s="27">
        <f t="shared" si="79"/>
        <v>0</v>
      </c>
      <c r="G62" s="27">
        <f t="shared" si="80"/>
        <v>0</v>
      </c>
      <c r="H62" s="27">
        <f t="shared" si="81"/>
        <v>0</v>
      </c>
      <c r="I62" s="27">
        <f t="shared" si="82"/>
        <v>0</v>
      </c>
      <c r="J62" s="27">
        <f t="shared" si="83"/>
        <v>0</v>
      </c>
      <c r="L62" s="27">
        <f t="shared" si="84"/>
        <v>0</v>
      </c>
      <c r="M62" s="27">
        <f t="shared" si="85"/>
        <v>0</v>
      </c>
      <c r="N62" s="27">
        <f t="shared" si="86"/>
        <v>0</v>
      </c>
      <c r="O62" s="27">
        <f t="shared" si="87"/>
        <v>0</v>
      </c>
      <c r="P62" s="27">
        <f t="shared" si="88"/>
        <v>0</v>
      </c>
      <c r="Q62" s="27">
        <f t="shared" si="89"/>
        <v>0</v>
      </c>
      <c r="S62" s="27">
        <f t="shared" si="90"/>
        <v>0</v>
      </c>
      <c r="T62" s="27">
        <f t="shared" si="91"/>
        <v>0</v>
      </c>
      <c r="U62" s="27">
        <f t="shared" si="92"/>
        <v>0</v>
      </c>
      <c r="V62" s="27">
        <f t="shared" si="93"/>
        <v>0</v>
      </c>
      <c r="W62" s="27">
        <f t="shared" si="94"/>
        <v>0</v>
      </c>
      <c r="X62" s="27">
        <f t="shared" si="95"/>
        <v>0</v>
      </c>
      <c r="Z62" s="27">
        <f t="shared" si="96"/>
        <v>0</v>
      </c>
      <c r="AA62" s="27">
        <f t="shared" si="97"/>
        <v>0</v>
      </c>
      <c r="AB62" s="27">
        <f t="shared" si="98"/>
        <v>0</v>
      </c>
      <c r="AC62" s="27">
        <f t="shared" si="99"/>
        <v>0</v>
      </c>
      <c r="AD62" s="27">
        <f t="shared" si="100"/>
        <v>0</v>
      </c>
      <c r="AE62" s="27">
        <f t="shared" si="101"/>
        <v>0</v>
      </c>
      <c r="AG62" s="27">
        <f t="shared" si="102"/>
        <v>0</v>
      </c>
      <c r="AH62" s="27">
        <f t="shared" si="103"/>
        <v>0</v>
      </c>
      <c r="AI62" s="27">
        <f t="shared" si="104"/>
        <v>0</v>
      </c>
      <c r="AJ62" s="27">
        <f t="shared" si="105"/>
        <v>0</v>
      </c>
      <c r="AK62" s="27">
        <f t="shared" si="106"/>
        <v>0</v>
      </c>
      <c r="AL62" s="27">
        <f t="shared" si="107"/>
        <v>0</v>
      </c>
      <c r="AN62" s="27">
        <f t="shared" si="108"/>
        <v>0</v>
      </c>
      <c r="AO62" s="27">
        <f t="shared" si="109"/>
        <v>0</v>
      </c>
      <c r="AP62" s="27">
        <f t="shared" si="110"/>
        <v>0</v>
      </c>
      <c r="AQ62" s="27">
        <f t="shared" si="111"/>
        <v>0</v>
      </c>
      <c r="AR62" s="27">
        <f t="shared" si="112"/>
        <v>0</v>
      </c>
      <c r="AS62" s="27">
        <f t="shared" si="113"/>
        <v>0</v>
      </c>
      <c r="AT62" s="31"/>
      <c r="AU62" s="31">
        <f t="shared" si="114"/>
        <v>0</v>
      </c>
      <c r="AV62" s="31">
        <f t="shared" si="115"/>
        <v>0</v>
      </c>
      <c r="AW62" s="31">
        <f t="shared" si="116"/>
        <v>0</v>
      </c>
      <c r="AX62" s="31">
        <f t="shared" si="117"/>
        <v>0</v>
      </c>
      <c r="AY62" s="31">
        <f t="shared" si="118"/>
        <v>0</v>
      </c>
      <c r="AZ62" s="31">
        <f t="shared" si="119"/>
        <v>0</v>
      </c>
      <c r="BA62" s="31"/>
      <c r="BB62" s="31">
        <f t="shared" si="120"/>
        <v>0</v>
      </c>
      <c r="BC62" s="31">
        <f t="shared" si="121"/>
        <v>0</v>
      </c>
      <c r="BD62" s="31">
        <f t="shared" si="122"/>
        <v>0</v>
      </c>
      <c r="BE62" s="31">
        <f t="shared" si="123"/>
        <v>0</v>
      </c>
      <c r="BF62" s="31">
        <f t="shared" si="124"/>
        <v>0</v>
      </c>
      <c r="BG62" s="31">
        <f t="shared" si="125"/>
        <v>0</v>
      </c>
      <c r="BH62" s="31"/>
      <c r="BI62" s="31">
        <f t="shared" si="126"/>
        <v>0</v>
      </c>
      <c r="BJ62" s="31">
        <f t="shared" si="127"/>
        <v>0</v>
      </c>
      <c r="BK62" s="31">
        <f t="shared" si="128"/>
        <v>0</v>
      </c>
      <c r="BL62" s="31">
        <f t="shared" si="129"/>
        <v>0</v>
      </c>
      <c r="BM62" s="31">
        <f t="shared" si="130"/>
        <v>0</v>
      </c>
      <c r="BN62" s="31">
        <f t="shared" si="131"/>
        <v>0</v>
      </c>
      <c r="BO62" s="31"/>
      <c r="BP62" s="31">
        <f t="shared" si="132"/>
        <v>0</v>
      </c>
      <c r="BQ62" s="31">
        <f t="shared" si="133"/>
        <v>0</v>
      </c>
      <c r="BR62" s="31">
        <f t="shared" si="134"/>
        <v>0</v>
      </c>
      <c r="BS62" s="31">
        <f t="shared" si="135"/>
        <v>0</v>
      </c>
      <c r="BT62" s="31">
        <f t="shared" si="136"/>
        <v>0</v>
      </c>
      <c r="BU62" s="31">
        <f t="shared" si="137"/>
        <v>0</v>
      </c>
      <c r="BV62" s="31"/>
      <c r="BW62" s="31">
        <f t="shared" si="138"/>
        <v>0</v>
      </c>
      <c r="BX62" s="31">
        <f t="shared" si="139"/>
        <v>0</v>
      </c>
      <c r="BY62" s="31">
        <f t="shared" si="140"/>
        <v>0</v>
      </c>
      <c r="BZ62" s="31">
        <f t="shared" si="141"/>
        <v>0</v>
      </c>
      <c r="CA62" s="31">
        <f t="shared" si="142"/>
        <v>0</v>
      </c>
      <c r="CB62" s="31">
        <f t="shared" si="143"/>
        <v>0</v>
      </c>
      <c r="CC62" s="31"/>
      <c r="CD62" s="31">
        <f t="shared" si="144"/>
        <v>0</v>
      </c>
      <c r="CE62" s="31">
        <f t="shared" si="145"/>
        <v>0</v>
      </c>
      <c r="CF62" s="31">
        <f t="shared" si="146"/>
        <v>0</v>
      </c>
      <c r="CG62" s="31">
        <f t="shared" si="147"/>
        <v>0</v>
      </c>
      <c r="CH62" s="31">
        <f t="shared" si="148"/>
        <v>0</v>
      </c>
      <c r="CI62" s="31">
        <f t="shared" si="149"/>
        <v>0</v>
      </c>
    </row>
    <row r="63" spans="1:87" x14ac:dyDescent="0.35">
      <c r="A63">
        <v>57</v>
      </c>
      <c r="B63">
        <f>modules!B63</f>
        <v>0</v>
      </c>
      <c r="C63">
        <f>modules!C63</f>
        <v>0</v>
      </c>
      <c r="E63" s="27">
        <f t="shared" si="78"/>
        <v>0</v>
      </c>
      <c r="F63" s="27">
        <f t="shared" si="79"/>
        <v>0</v>
      </c>
      <c r="G63" s="27">
        <f t="shared" si="80"/>
        <v>0</v>
      </c>
      <c r="H63" s="27">
        <f t="shared" si="81"/>
        <v>0</v>
      </c>
      <c r="I63" s="27">
        <f t="shared" si="82"/>
        <v>0</v>
      </c>
      <c r="J63" s="27">
        <f t="shared" si="83"/>
        <v>0</v>
      </c>
      <c r="L63" s="27">
        <f t="shared" si="84"/>
        <v>0</v>
      </c>
      <c r="M63" s="27">
        <f t="shared" si="85"/>
        <v>0</v>
      </c>
      <c r="N63" s="27">
        <f t="shared" si="86"/>
        <v>0</v>
      </c>
      <c r="O63" s="27">
        <f t="shared" si="87"/>
        <v>0</v>
      </c>
      <c r="P63" s="27">
        <f t="shared" si="88"/>
        <v>0</v>
      </c>
      <c r="Q63" s="27">
        <f t="shared" si="89"/>
        <v>0</v>
      </c>
      <c r="S63" s="27">
        <f t="shared" si="90"/>
        <v>0</v>
      </c>
      <c r="T63" s="27">
        <f t="shared" si="91"/>
        <v>0</v>
      </c>
      <c r="U63" s="27">
        <f t="shared" si="92"/>
        <v>0</v>
      </c>
      <c r="V63" s="27">
        <f t="shared" si="93"/>
        <v>0</v>
      </c>
      <c r="W63" s="27">
        <f t="shared" si="94"/>
        <v>0</v>
      </c>
      <c r="X63" s="27">
        <f t="shared" si="95"/>
        <v>0</v>
      </c>
      <c r="Z63" s="27">
        <f t="shared" si="96"/>
        <v>0</v>
      </c>
      <c r="AA63" s="27">
        <f t="shared" si="97"/>
        <v>0</v>
      </c>
      <c r="AB63" s="27">
        <f t="shared" si="98"/>
        <v>0</v>
      </c>
      <c r="AC63" s="27">
        <f t="shared" si="99"/>
        <v>0</v>
      </c>
      <c r="AD63" s="27">
        <f t="shared" si="100"/>
        <v>0</v>
      </c>
      <c r="AE63" s="27">
        <f t="shared" si="101"/>
        <v>0</v>
      </c>
      <c r="AG63" s="27">
        <f t="shared" si="102"/>
        <v>0</v>
      </c>
      <c r="AH63" s="27">
        <f t="shared" si="103"/>
        <v>0</v>
      </c>
      <c r="AI63" s="27">
        <f t="shared" si="104"/>
        <v>0</v>
      </c>
      <c r="AJ63" s="27">
        <f t="shared" si="105"/>
        <v>0</v>
      </c>
      <c r="AK63" s="27">
        <f t="shared" si="106"/>
        <v>0</v>
      </c>
      <c r="AL63" s="27">
        <f t="shared" si="107"/>
        <v>0</v>
      </c>
      <c r="AN63" s="27">
        <f t="shared" si="108"/>
        <v>0</v>
      </c>
      <c r="AO63" s="27">
        <f t="shared" si="109"/>
        <v>0</v>
      </c>
      <c r="AP63" s="27">
        <f t="shared" si="110"/>
        <v>0</v>
      </c>
      <c r="AQ63" s="27">
        <f t="shared" si="111"/>
        <v>0</v>
      </c>
      <c r="AR63" s="27">
        <f t="shared" si="112"/>
        <v>0</v>
      </c>
      <c r="AS63" s="27">
        <f t="shared" si="113"/>
        <v>0</v>
      </c>
      <c r="AT63" s="31"/>
      <c r="AU63" s="31">
        <f t="shared" si="114"/>
        <v>0</v>
      </c>
      <c r="AV63" s="31">
        <f t="shared" si="115"/>
        <v>0</v>
      </c>
      <c r="AW63" s="31">
        <f t="shared" si="116"/>
        <v>0</v>
      </c>
      <c r="AX63" s="31">
        <f t="shared" si="117"/>
        <v>0</v>
      </c>
      <c r="AY63" s="31">
        <f t="shared" si="118"/>
        <v>0</v>
      </c>
      <c r="AZ63" s="31">
        <f t="shared" si="119"/>
        <v>0</v>
      </c>
      <c r="BA63" s="31"/>
      <c r="BB63" s="31">
        <f t="shared" si="120"/>
        <v>0</v>
      </c>
      <c r="BC63" s="31">
        <f t="shared" si="121"/>
        <v>0</v>
      </c>
      <c r="BD63" s="31">
        <f t="shared" si="122"/>
        <v>0</v>
      </c>
      <c r="BE63" s="31">
        <f t="shared" si="123"/>
        <v>0</v>
      </c>
      <c r="BF63" s="31">
        <f t="shared" si="124"/>
        <v>0</v>
      </c>
      <c r="BG63" s="31">
        <f t="shared" si="125"/>
        <v>0</v>
      </c>
      <c r="BH63" s="31"/>
      <c r="BI63" s="31">
        <f t="shared" si="126"/>
        <v>0</v>
      </c>
      <c r="BJ63" s="31">
        <f t="shared" si="127"/>
        <v>0</v>
      </c>
      <c r="BK63" s="31">
        <f t="shared" si="128"/>
        <v>0</v>
      </c>
      <c r="BL63" s="31">
        <f t="shared" si="129"/>
        <v>0</v>
      </c>
      <c r="BM63" s="31">
        <f t="shared" si="130"/>
        <v>0</v>
      </c>
      <c r="BN63" s="31">
        <f t="shared" si="131"/>
        <v>0</v>
      </c>
      <c r="BO63" s="31"/>
      <c r="BP63" s="31">
        <f t="shared" si="132"/>
        <v>0</v>
      </c>
      <c r="BQ63" s="31">
        <f t="shared" si="133"/>
        <v>0</v>
      </c>
      <c r="BR63" s="31">
        <f t="shared" si="134"/>
        <v>0</v>
      </c>
      <c r="BS63" s="31">
        <f t="shared" si="135"/>
        <v>0</v>
      </c>
      <c r="BT63" s="31">
        <f t="shared" si="136"/>
        <v>0</v>
      </c>
      <c r="BU63" s="31">
        <f t="shared" si="137"/>
        <v>0</v>
      </c>
      <c r="BV63" s="31"/>
      <c r="BW63" s="31">
        <f t="shared" si="138"/>
        <v>0</v>
      </c>
      <c r="BX63" s="31">
        <f t="shared" si="139"/>
        <v>0</v>
      </c>
      <c r="BY63" s="31">
        <f t="shared" si="140"/>
        <v>0</v>
      </c>
      <c r="BZ63" s="31">
        <f t="shared" si="141"/>
        <v>0</v>
      </c>
      <c r="CA63" s="31">
        <f t="shared" si="142"/>
        <v>0</v>
      </c>
      <c r="CB63" s="31">
        <f t="shared" si="143"/>
        <v>0</v>
      </c>
      <c r="CC63" s="31"/>
      <c r="CD63" s="31">
        <f t="shared" si="144"/>
        <v>0</v>
      </c>
      <c r="CE63" s="31">
        <f t="shared" si="145"/>
        <v>0</v>
      </c>
      <c r="CF63" s="31">
        <f t="shared" si="146"/>
        <v>0</v>
      </c>
      <c r="CG63" s="31">
        <f t="shared" si="147"/>
        <v>0</v>
      </c>
      <c r="CH63" s="31">
        <f t="shared" si="148"/>
        <v>0</v>
      </c>
      <c r="CI63" s="31">
        <f t="shared" si="149"/>
        <v>0</v>
      </c>
    </row>
    <row r="64" spans="1:87" x14ac:dyDescent="0.35">
      <c r="A64">
        <v>58</v>
      </c>
      <c r="B64">
        <f>modules!B64</f>
        <v>0</v>
      </c>
      <c r="C64">
        <f>modules!C64</f>
        <v>0</v>
      </c>
      <c r="E64" s="27">
        <f t="shared" si="78"/>
        <v>0</v>
      </c>
      <c r="F64" s="27">
        <f t="shared" si="79"/>
        <v>0</v>
      </c>
      <c r="G64" s="27">
        <f t="shared" si="80"/>
        <v>0</v>
      </c>
      <c r="H64" s="27">
        <f t="shared" si="81"/>
        <v>0</v>
      </c>
      <c r="I64" s="27">
        <f t="shared" si="82"/>
        <v>0</v>
      </c>
      <c r="J64" s="27">
        <f t="shared" si="83"/>
        <v>0</v>
      </c>
      <c r="L64" s="27">
        <f t="shared" si="84"/>
        <v>0</v>
      </c>
      <c r="M64" s="27">
        <f t="shared" si="85"/>
        <v>0</v>
      </c>
      <c r="N64" s="27">
        <f t="shared" si="86"/>
        <v>0</v>
      </c>
      <c r="O64" s="27">
        <f t="shared" si="87"/>
        <v>0</v>
      </c>
      <c r="P64" s="27">
        <f t="shared" si="88"/>
        <v>0</v>
      </c>
      <c r="Q64" s="27">
        <f t="shared" si="89"/>
        <v>0</v>
      </c>
      <c r="S64" s="27">
        <f t="shared" si="90"/>
        <v>0</v>
      </c>
      <c r="T64" s="27">
        <f t="shared" si="91"/>
        <v>0</v>
      </c>
      <c r="U64" s="27">
        <f t="shared" si="92"/>
        <v>0</v>
      </c>
      <c r="V64" s="27">
        <f t="shared" si="93"/>
        <v>0</v>
      </c>
      <c r="W64" s="27">
        <f t="shared" si="94"/>
        <v>0</v>
      </c>
      <c r="X64" s="27">
        <f t="shared" si="95"/>
        <v>0</v>
      </c>
      <c r="Z64" s="27">
        <f t="shared" si="96"/>
        <v>0</v>
      </c>
      <c r="AA64" s="27">
        <f t="shared" si="97"/>
        <v>0</v>
      </c>
      <c r="AB64" s="27">
        <f t="shared" si="98"/>
        <v>0</v>
      </c>
      <c r="AC64" s="27">
        <f t="shared" si="99"/>
        <v>0</v>
      </c>
      <c r="AD64" s="27">
        <f t="shared" si="100"/>
        <v>0</v>
      </c>
      <c r="AE64" s="27">
        <f t="shared" si="101"/>
        <v>0</v>
      </c>
      <c r="AG64" s="27">
        <f t="shared" si="102"/>
        <v>0</v>
      </c>
      <c r="AH64" s="27">
        <f t="shared" si="103"/>
        <v>0</v>
      </c>
      <c r="AI64" s="27">
        <f t="shared" si="104"/>
        <v>0</v>
      </c>
      <c r="AJ64" s="27">
        <f t="shared" si="105"/>
        <v>0</v>
      </c>
      <c r="AK64" s="27">
        <f t="shared" si="106"/>
        <v>0</v>
      </c>
      <c r="AL64" s="27">
        <f t="shared" si="107"/>
        <v>0</v>
      </c>
      <c r="AN64" s="27">
        <f t="shared" si="108"/>
        <v>0</v>
      </c>
      <c r="AO64" s="27">
        <f t="shared" si="109"/>
        <v>0</v>
      </c>
      <c r="AP64" s="27">
        <f t="shared" si="110"/>
        <v>0</v>
      </c>
      <c r="AQ64" s="27">
        <f t="shared" si="111"/>
        <v>0</v>
      </c>
      <c r="AR64" s="27">
        <f t="shared" si="112"/>
        <v>0</v>
      </c>
      <c r="AS64" s="27">
        <f t="shared" si="113"/>
        <v>0</v>
      </c>
      <c r="AT64" s="31"/>
      <c r="AU64" s="31">
        <f t="shared" si="114"/>
        <v>0</v>
      </c>
      <c r="AV64" s="31">
        <f t="shared" si="115"/>
        <v>0</v>
      </c>
      <c r="AW64" s="31">
        <f t="shared" si="116"/>
        <v>0</v>
      </c>
      <c r="AX64" s="31">
        <f t="shared" si="117"/>
        <v>0</v>
      </c>
      <c r="AY64" s="31">
        <f t="shared" si="118"/>
        <v>0</v>
      </c>
      <c r="AZ64" s="31">
        <f t="shared" si="119"/>
        <v>0</v>
      </c>
      <c r="BA64" s="31"/>
      <c r="BB64" s="31">
        <f t="shared" si="120"/>
        <v>0</v>
      </c>
      <c r="BC64" s="31">
        <f t="shared" si="121"/>
        <v>0</v>
      </c>
      <c r="BD64" s="31">
        <f t="shared" si="122"/>
        <v>0</v>
      </c>
      <c r="BE64" s="31">
        <f t="shared" si="123"/>
        <v>0</v>
      </c>
      <c r="BF64" s="31">
        <f t="shared" si="124"/>
        <v>0</v>
      </c>
      <c r="BG64" s="31">
        <f t="shared" si="125"/>
        <v>0</v>
      </c>
      <c r="BH64" s="31"/>
      <c r="BI64" s="31">
        <f t="shared" si="126"/>
        <v>0</v>
      </c>
      <c r="BJ64" s="31">
        <f t="shared" si="127"/>
        <v>0</v>
      </c>
      <c r="BK64" s="31">
        <f t="shared" si="128"/>
        <v>0</v>
      </c>
      <c r="BL64" s="31">
        <f t="shared" si="129"/>
        <v>0</v>
      </c>
      <c r="BM64" s="31">
        <f t="shared" si="130"/>
        <v>0</v>
      </c>
      <c r="BN64" s="31">
        <f t="shared" si="131"/>
        <v>0</v>
      </c>
      <c r="BO64" s="31"/>
      <c r="BP64" s="31">
        <f t="shared" si="132"/>
        <v>0</v>
      </c>
      <c r="BQ64" s="31">
        <f t="shared" si="133"/>
        <v>0</v>
      </c>
      <c r="BR64" s="31">
        <f t="shared" si="134"/>
        <v>0</v>
      </c>
      <c r="BS64" s="31">
        <f t="shared" si="135"/>
        <v>0</v>
      </c>
      <c r="BT64" s="31">
        <f t="shared" si="136"/>
        <v>0</v>
      </c>
      <c r="BU64" s="31">
        <f t="shared" si="137"/>
        <v>0</v>
      </c>
      <c r="BV64" s="31"/>
      <c r="BW64" s="31">
        <f t="shared" si="138"/>
        <v>0</v>
      </c>
      <c r="BX64" s="31">
        <f t="shared" si="139"/>
        <v>0</v>
      </c>
      <c r="BY64" s="31">
        <f t="shared" si="140"/>
        <v>0</v>
      </c>
      <c r="BZ64" s="31">
        <f t="shared" si="141"/>
        <v>0</v>
      </c>
      <c r="CA64" s="31">
        <f t="shared" si="142"/>
        <v>0</v>
      </c>
      <c r="CB64" s="31">
        <f t="shared" si="143"/>
        <v>0</v>
      </c>
      <c r="CC64" s="31"/>
      <c r="CD64" s="31">
        <f t="shared" si="144"/>
        <v>0</v>
      </c>
      <c r="CE64" s="31">
        <f t="shared" si="145"/>
        <v>0</v>
      </c>
      <c r="CF64" s="31">
        <f t="shared" si="146"/>
        <v>0</v>
      </c>
      <c r="CG64" s="31">
        <f t="shared" si="147"/>
        <v>0</v>
      </c>
      <c r="CH64" s="31">
        <f t="shared" si="148"/>
        <v>0</v>
      </c>
      <c r="CI64" s="31">
        <f t="shared" si="149"/>
        <v>0</v>
      </c>
    </row>
    <row r="65" spans="1:87" x14ac:dyDescent="0.35">
      <c r="A65">
        <v>59</v>
      </c>
      <c r="B65">
        <f>modules!B65</f>
        <v>0</v>
      </c>
      <c r="C65">
        <f>modules!C65</f>
        <v>0</v>
      </c>
      <c r="E65" s="27">
        <f t="shared" si="78"/>
        <v>0</v>
      </c>
      <c r="F65" s="27">
        <f t="shared" si="79"/>
        <v>0</v>
      </c>
      <c r="G65" s="27">
        <f t="shared" si="80"/>
        <v>0</v>
      </c>
      <c r="H65" s="27">
        <f t="shared" si="81"/>
        <v>0</v>
      </c>
      <c r="I65" s="27">
        <f t="shared" si="82"/>
        <v>0</v>
      </c>
      <c r="J65" s="27">
        <f t="shared" si="83"/>
        <v>0</v>
      </c>
      <c r="L65" s="27">
        <f t="shared" si="84"/>
        <v>0</v>
      </c>
      <c r="M65" s="27">
        <f t="shared" si="85"/>
        <v>0</v>
      </c>
      <c r="N65" s="27">
        <f t="shared" si="86"/>
        <v>0</v>
      </c>
      <c r="O65" s="27">
        <f t="shared" si="87"/>
        <v>0</v>
      </c>
      <c r="P65" s="27">
        <f t="shared" si="88"/>
        <v>0</v>
      </c>
      <c r="Q65" s="27">
        <f t="shared" si="89"/>
        <v>0</v>
      </c>
      <c r="S65" s="27">
        <f t="shared" si="90"/>
        <v>0</v>
      </c>
      <c r="T65" s="27">
        <f t="shared" si="91"/>
        <v>0</v>
      </c>
      <c r="U65" s="27">
        <f t="shared" si="92"/>
        <v>0</v>
      </c>
      <c r="V65" s="27">
        <f t="shared" si="93"/>
        <v>0</v>
      </c>
      <c r="W65" s="27">
        <f t="shared" si="94"/>
        <v>0</v>
      </c>
      <c r="X65" s="27">
        <f t="shared" si="95"/>
        <v>0</v>
      </c>
      <c r="Z65" s="27">
        <f t="shared" si="96"/>
        <v>0</v>
      </c>
      <c r="AA65" s="27">
        <f t="shared" si="97"/>
        <v>0</v>
      </c>
      <c r="AB65" s="27">
        <f t="shared" si="98"/>
        <v>0</v>
      </c>
      <c r="AC65" s="27">
        <f t="shared" si="99"/>
        <v>0</v>
      </c>
      <c r="AD65" s="27">
        <f t="shared" si="100"/>
        <v>0</v>
      </c>
      <c r="AE65" s="27">
        <f t="shared" si="101"/>
        <v>0</v>
      </c>
      <c r="AG65" s="27">
        <f t="shared" si="102"/>
        <v>0</v>
      </c>
      <c r="AH65" s="27">
        <f t="shared" si="103"/>
        <v>0</v>
      </c>
      <c r="AI65" s="27">
        <f t="shared" si="104"/>
        <v>0</v>
      </c>
      <c r="AJ65" s="27">
        <f t="shared" si="105"/>
        <v>0</v>
      </c>
      <c r="AK65" s="27">
        <f t="shared" si="106"/>
        <v>0</v>
      </c>
      <c r="AL65" s="27">
        <f t="shared" si="107"/>
        <v>0</v>
      </c>
      <c r="AN65" s="27">
        <f t="shared" si="108"/>
        <v>0</v>
      </c>
      <c r="AO65" s="27">
        <f t="shared" si="109"/>
        <v>0</v>
      </c>
      <c r="AP65" s="27">
        <f t="shared" si="110"/>
        <v>0</v>
      </c>
      <c r="AQ65" s="27">
        <f t="shared" si="111"/>
        <v>0</v>
      </c>
      <c r="AR65" s="27">
        <f t="shared" si="112"/>
        <v>0</v>
      </c>
      <c r="AS65" s="27">
        <f t="shared" si="113"/>
        <v>0</v>
      </c>
      <c r="AT65" s="31"/>
      <c r="AU65" s="31">
        <f t="shared" si="114"/>
        <v>0</v>
      </c>
      <c r="AV65" s="31">
        <f t="shared" si="115"/>
        <v>0</v>
      </c>
      <c r="AW65" s="31">
        <f t="shared" si="116"/>
        <v>0</v>
      </c>
      <c r="AX65" s="31">
        <f t="shared" si="117"/>
        <v>0</v>
      </c>
      <c r="AY65" s="31">
        <f t="shared" si="118"/>
        <v>0</v>
      </c>
      <c r="AZ65" s="31">
        <f t="shared" si="119"/>
        <v>0</v>
      </c>
      <c r="BA65" s="31"/>
      <c r="BB65" s="31">
        <f t="shared" si="120"/>
        <v>0</v>
      </c>
      <c r="BC65" s="31">
        <f t="shared" si="121"/>
        <v>0</v>
      </c>
      <c r="BD65" s="31">
        <f t="shared" si="122"/>
        <v>0</v>
      </c>
      <c r="BE65" s="31">
        <f t="shared" si="123"/>
        <v>0</v>
      </c>
      <c r="BF65" s="31">
        <f t="shared" si="124"/>
        <v>0</v>
      </c>
      <c r="BG65" s="31">
        <f t="shared" si="125"/>
        <v>0</v>
      </c>
      <c r="BH65" s="31"/>
      <c r="BI65" s="31">
        <f t="shared" si="126"/>
        <v>0</v>
      </c>
      <c r="BJ65" s="31">
        <f t="shared" si="127"/>
        <v>0</v>
      </c>
      <c r="BK65" s="31">
        <f t="shared" si="128"/>
        <v>0</v>
      </c>
      <c r="BL65" s="31">
        <f t="shared" si="129"/>
        <v>0</v>
      </c>
      <c r="BM65" s="31">
        <f t="shared" si="130"/>
        <v>0</v>
      </c>
      <c r="BN65" s="31">
        <f t="shared" si="131"/>
        <v>0</v>
      </c>
      <c r="BO65" s="31"/>
      <c r="BP65" s="31">
        <f t="shared" si="132"/>
        <v>0</v>
      </c>
      <c r="BQ65" s="31">
        <f t="shared" si="133"/>
        <v>0</v>
      </c>
      <c r="BR65" s="31">
        <f t="shared" si="134"/>
        <v>0</v>
      </c>
      <c r="BS65" s="31">
        <f t="shared" si="135"/>
        <v>0</v>
      </c>
      <c r="BT65" s="31">
        <f t="shared" si="136"/>
        <v>0</v>
      </c>
      <c r="BU65" s="31">
        <f t="shared" si="137"/>
        <v>0</v>
      </c>
      <c r="BV65" s="31"/>
      <c r="BW65" s="31">
        <f t="shared" si="138"/>
        <v>0</v>
      </c>
      <c r="BX65" s="31">
        <f t="shared" si="139"/>
        <v>0</v>
      </c>
      <c r="BY65" s="31">
        <f t="shared" si="140"/>
        <v>0</v>
      </c>
      <c r="BZ65" s="31">
        <f t="shared" si="141"/>
        <v>0</v>
      </c>
      <c r="CA65" s="31">
        <f t="shared" si="142"/>
        <v>0</v>
      </c>
      <c r="CB65" s="31">
        <f t="shared" si="143"/>
        <v>0</v>
      </c>
      <c r="CC65" s="31"/>
      <c r="CD65" s="31">
        <f t="shared" si="144"/>
        <v>0</v>
      </c>
      <c r="CE65" s="31">
        <f t="shared" si="145"/>
        <v>0</v>
      </c>
      <c r="CF65" s="31">
        <f t="shared" si="146"/>
        <v>0</v>
      </c>
      <c r="CG65" s="31">
        <f t="shared" si="147"/>
        <v>0</v>
      </c>
      <c r="CH65" s="31">
        <f t="shared" si="148"/>
        <v>0</v>
      </c>
      <c r="CI65" s="31">
        <f t="shared" si="149"/>
        <v>0</v>
      </c>
    </row>
    <row r="66" spans="1:87" x14ac:dyDescent="0.35">
      <c r="A66">
        <v>60</v>
      </c>
      <c r="B66">
        <f>modules!B66</f>
        <v>0</v>
      </c>
      <c r="C66">
        <f>modules!C66</f>
        <v>0</v>
      </c>
      <c r="E66" s="27">
        <f t="shared" si="78"/>
        <v>0</v>
      </c>
      <c r="F66" s="27">
        <f t="shared" si="79"/>
        <v>0</v>
      </c>
      <c r="G66" s="27">
        <f t="shared" si="80"/>
        <v>0</v>
      </c>
      <c r="H66" s="27">
        <f t="shared" si="81"/>
        <v>0</v>
      </c>
      <c r="I66" s="27">
        <f t="shared" si="82"/>
        <v>0</v>
      </c>
      <c r="J66" s="27">
        <f t="shared" si="83"/>
        <v>0</v>
      </c>
      <c r="L66" s="27">
        <f t="shared" si="84"/>
        <v>0</v>
      </c>
      <c r="M66" s="27">
        <f t="shared" si="85"/>
        <v>0</v>
      </c>
      <c r="N66" s="27">
        <f t="shared" si="86"/>
        <v>0</v>
      </c>
      <c r="O66" s="27">
        <f t="shared" si="87"/>
        <v>0</v>
      </c>
      <c r="P66" s="27">
        <f t="shared" si="88"/>
        <v>0</v>
      </c>
      <c r="Q66" s="27">
        <f t="shared" si="89"/>
        <v>0</v>
      </c>
      <c r="S66" s="27">
        <f t="shared" si="90"/>
        <v>0</v>
      </c>
      <c r="T66" s="27">
        <f t="shared" si="91"/>
        <v>0</v>
      </c>
      <c r="U66" s="27">
        <f t="shared" si="92"/>
        <v>0</v>
      </c>
      <c r="V66" s="27">
        <f t="shared" si="93"/>
        <v>0</v>
      </c>
      <c r="W66" s="27">
        <f t="shared" si="94"/>
        <v>0</v>
      </c>
      <c r="X66" s="27">
        <f t="shared" si="95"/>
        <v>0</v>
      </c>
      <c r="Z66" s="27">
        <f t="shared" si="96"/>
        <v>0</v>
      </c>
      <c r="AA66" s="27">
        <f t="shared" si="97"/>
        <v>0</v>
      </c>
      <c r="AB66" s="27">
        <f t="shared" si="98"/>
        <v>0</v>
      </c>
      <c r="AC66" s="27">
        <f t="shared" si="99"/>
        <v>0</v>
      </c>
      <c r="AD66" s="27">
        <f t="shared" si="100"/>
        <v>0</v>
      </c>
      <c r="AE66" s="27">
        <f t="shared" si="101"/>
        <v>0</v>
      </c>
      <c r="AG66" s="27">
        <f t="shared" si="102"/>
        <v>0</v>
      </c>
      <c r="AH66" s="27">
        <f t="shared" si="103"/>
        <v>0</v>
      </c>
      <c r="AI66" s="27">
        <f t="shared" si="104"/>
        <v>0</v>
      </c>
      <c r="AJ66" s="27">
        <f t="shared" si="105"/>
        <v>0</v>
      </c>
      <c r="AK66" s="27">
        <f t="shared" si="106"/>
        <v>0</v>
      </c>
      <c r="AL66" s="27">
        <f t="shared" si="107"/>
        <v>0</v>
      </c>
      <c r="AN66" s="27">
        <f t="shared" si="108"/>
        <v>0</v>
      </c>
      <c r="AO66" s="27">
        <f t="shared" si="109"/>
        <v>0</v>
      </c>
      <c r="AP66" s="27">
        <f t="shared" si="110"/>
        <v>0</v>
      </c>
      <c r="AQ66" s="27">
        <f t="shared" si="111"/>
        <v>0</v>
      </c>
      <c r="AR66" s="27">
        <f t="shared" si="112"/>
        <v>0</v>
      </c>
      <c r="AS66" s="27">
        <f t="shared" si="113"/>
        <v>0</v>
      </c>
      <c r="AT66" s="31"/>
      <c r="AU66" s="31">
        <f t="shared" si="114"/>
        <v>0</v>
      </c>
      <c r="AV66" s="31">
        <f t="shared" si="115"/>
        <v>0</v>
      </c>
      <c r="AW66" s="31">
        <f t="shared" si="116"/>
        <v>0</v>
      </c>
      <c r="AX66" s="31">
        <f t="shared" si="117"/>
        <v>0</v>
      </c>
      <c r="AY66" s="31">
        <f t="shared" si="118"/>
        <v>0</v>
      </c>
      <c r="AZ66" s="31">
        <f t="shared" si="119"/>
        <v>0</v>
      </c>
      <c r="BA66" s="31"/>
      <c r="BB66" s="31">
        <f t="shared" si="120"/>
        <v>0</v>
      </c>
      <c r="BC66" s="31">
        <f t="shared" si="121"/>
        <v>0</v>
      </c>
      <c r="BD66" s="31">
        <f t="shared" si="122"/>
        <v>0</v>
      </c>
      <c r="BE66" s="31">
        <f t="shared" si="123"/>
        <v>0</v>
      </c>
      <c r="BF66" s="31">
        <f t="shared" si="124"/>
        <v>0</v>
      </c>
      <c r="BG66" s="31">
        <f t="shared" si="125"/>
        <v>0</v>
      </c>
      <c r="BH66" s="31"/>
      <c r="BI66" s="31">
        <f t="shared" si="126"/>
        <v>0</v>
      </c>
      <c r="BJ66" s="31">
        <f t="shared" si="127"/>
        <v>0</v>
      </c>
      <c r="BK66" s="31">
        <f t="shared" si="128"/>
        <v>0</v>
      </c>
      <c r="BL66" s="31">
        <f t="shared" si="129"/>
        <v>0</v>
      </c>
      <c r="BM66" s="31">
        <f t="shared" si="130"/>
        <v>0</v>
      </c>
      <c r="BN66" s="31">
        <f t="shared" si="131"/>
        <v>0</v>
      </c>
      <c r="BO66" s="31"/>
      <c r="BP66" s="31">
        <f t="shared" si="132"/>
        <v>0</v>
      </c>
      <c r="BQ66" s="31">
        <f t="shared" si="133"/>
        <v>0</v>
      </c>
      <c r="BR66" s="31">
        <f t="shared" si="134"/>
        <v>0</v>
      </c>
      <c r="BS66" s="31">
        <f t="shared" si="135"/>
        <v>0</v>
      </c>
      <c r="BT66" s="31">
        <f t="shared" si="136"/>
        <v>0</v>
      </c>
      <c r="BU66" s="31">
        <f t="shared" si="137"/>
        <v>0</v>
      </c>
      <c r="BV66" s="31"/>
      <c r="BW66" s="31">
        <f t="shared" si="138"/>
        <v>0</v>
      </c>
      <c r="BX66" s="31">
        <f t="shared" si="139"/>
        <v>0</v>
      </c>
      <c r="BY66" s="31">
        <f t="shared" si="140"/>
        <v>0</v>
      </c>
      <c r="BZ66" s="31">
        <f t="shared" si="141"/>
        <v>0</v>
      </c>
      <c r="CA66" s="31">
        <f t="shared" si="142"/>
        <v>0</v>
      </c>
      <c r="CB66" s="31">
        <f t="shared" si="143"/>
        <v>0</v>
      </c>
      <c r="CC66" s="31"/>
      <c r="CD66" s="31">
        <f t="shared" si="144"/>
        <v>0</v>
      </c>
      <c r="CE66" s="31">
        <f t="shared" si="145"/>
        <v>0</v>
      </c>
      <c r="CF66" s="31">
        <f t="shared" si="146"/>
        <v>0</v>
      </c>
      <c r="CG66" s="31">
        <f t="shared" si="147"/>
        <v>0</v>
      </c>
      <c r="CH66" s="31">
        <f t="shared" si="148"/>
        <v>0</v>
      </c>
      <c r="CI66" s="31">
        <f t="shared" si="149"/>
        <v>0</v>
      </c>
    </row>
    <row r="67" spans="1:87" x14ac:dyDescent="0.35">
      <c r="A67">
        <v>61</v>
      </c>
      <c r="B67">
        <f>modules!B67</f>
        <v>0</v>
      </c>
      <c r="C67">
        <f>modules!C67</f>
        <v>0</v>
      </c>
      <c r="E67" s="27">
        <f t="shared" si="78"/>
        <v>0</v>
      </c>
      <c r="F67" s="27">
        <f t="shared" si="79"/>
        <v>0</v>
      </c>
      <c r="G67" s="27">
        <f t="shared" si="80"/>
        <v>0</v>
      </c>
      <c r="H67" s="27">
        <f t="shared" si="81"/>
        <v>0</v>
      </c>
      <c r="I67" s="27">
        <f t="shared" si="82"/>
        <v>0</v>
      </c>
      <c r="J67" s="27">
        <f t="shared" si="83"/>
        <v>0</v>
      </c>
      <c r="L67" s="27">
        <f t="shared" si="84"/>
        <v>0</v>
      </c>
      <c r="M67" s="27">
        <f t="shared" si="85"/>
        <v>0</v>
      </c>
      <c r="N67" s="27">
        <f t="shared" si="86"/>
        <v>0</v>
      </c>
      <c r="O67" s="27">
        <f t="shared" si="87"/>
        <v>0</v>
      </c>
      <c r="P67" s="27">
        <f t="shared" si="88"/>
        <v>0</v>
      </c>
      <c r="Q67" s="27">
        <f t="shared" si="89"/>
        <v>0</v>
      </c>
      <c r="S67" s="27">
        <f t="shared" si="90"/>
        <v>0</v>
      </c>
      <c r="T67" s="27">
        <f t="shared" si="91"/>
        <v>0</v>
      </c>
      <c r="U67" s="27">
        <f t="shared" si="92"/>
        <v>0</v>
      </c>
      <c r="V67" s="27">
        <f t="shared" si="93"/>
        <v>0</v>
      </c>
      <c r="W67" s="27">
        <f t="shared" si="94"/>
        <v>0</v>
      </c>
      <c r="X67" s="27">
        <f t="shared" si="95"/>
        <v>0</v>
      </c>
      <c r="Z67" s="27">
        <f t="shared" si="96"/>
        <v>0</v>
      </c>
      <c r="AA67" s="27">
        <f t="shared" si="97"/>
        <v>0</v>
      </c>
      <c r="AB67" s="27">
        <f t="shared" si="98"/>
        <v>0</v>
      </c>
      <c r="AC67" s="27">
        <f t="shared" si="99"/>
        <v>0</v>
      </c>
      <c r="AD67" s="27">
        <f t="shared" si="100"/>
        <v>0</v>
      </c>
      <c r="AE67" s="27">
        <f t="shared" si="101"/>
        <v>0</v>
      </c>
      <c r="AG67" s="27">
        <f t="shared" si="102"/>
        <v>0</v>
      </c>
      <c r="AH67" s="27">
        <f t="shared" si="103"/>
        <v>0</v>
      </c>
      <c r="AI67" s="27">
        <f t="shared" si="104"/>
        <v>0</v>
      </c>
      <c r="AJ67" s="27">
        <f t="shared" si="105"/>
        <v>0</v>
      </c>
      <c r="AK67" s="27">
        <f t="shared" si="106"/>
        <v>0</v>
      </c>
      <c r="AL67" s="27">
        <f t="shared" si="107"/>
        <v>0</v>
      </c>
      <c r="AN67" s="27">
        <f t="shared" si="108"/>
        <v>0</v>
      </c>
      <c r="AO67" s="27">
        <f t="shared" si="109"/>
        <v>0</v>
      </c>
      <c r="AP67" s="27">
        <f t="shared" si="110"/>
        <v>0</v>
      </c>
      <c r="AQ67" s="27">
        <f t="shared" si="111"/>
        <v>0</v>
      </c>
      <c r="AR67" s="27">
        <f t="shared" si="112"/>
        <v>0</v>
      </c>
      <c r="AS67" s="27">
        <f t="shared" si="113"/>
        <v>0</v>
      </c>
      <c r="AT67" s="31"/>
      <c r="AU67" s="31">
        <f t="shared" si="114"/>
        <v>0</v>
      </c>
      <c r="AV67" s="31">
        <f t="shared" si="115"/>
        <v>0</v>
      </c>
      <c r="AW67" s="31">
        <f t="shared" si="116"/>
        <v>0</v>
      </c>
      <c r="AX67" s="31">
        <f t="shared" si="117"/>
        <v>0</v>
      </c>
      <c r="AY67" s="31">
        <f t="shared" si="118"/>
        <v>0</v>
      </c>
      <c r="AZ67" s="31">
        <f t="shared" si="119"/>
        <v>0</v>
      </c>
      <c r="BA67" s="31"/>
      <c r="BB67" s="31">
        <f t="shared" si="120"/>
        <v>0</v>
      </c>
      <c r="BC67" s="31">
        <f t="shared" si="121"/>
        <v>0</v>
      </c>
      <c r="BD67" s="31">
        <f t="shared" si="122"/>
        <v>0</v>
      </c>
      <c r="BE67" s="31">
        <f t="shared" si="123"/>
        <v>0</v>
      </c>
      <c r="BF67" s="31">
        <f t="shared" si="124"/>
        <v>0</v>
      </c>
      <c r="BG67" s="31">
        <f t="shared" si="125"/>
        <v>0</v>
      </c>
      <c r="BH67" s="31"/>
      <c r="BI67" s="31">
        <f t="shared" si="126"/>
        <v>0</v>
      </c>
      <c r="BJ67" s="31">
        <f t="shared" si="127"/>
        <v>0</v>
      </c>
      <c r="BK67" s="31">
        <f t="shared" si="128"/>
        <v>0</v>
      </c>
      <c r="BL67" s="31">
        <f t="shared" si="129"/>
        <v>0</v>
      </c>
      <c r="BM67" s="31">
        <f t="shared" si="130"/>
        <v>0</v>
      </c>
      <c r="BN67" s="31">
        <f t="shared" si="131"/>
        <v>0</v>
      </c>
      <c r="BO67" s="31"/>
      <c r="BP67" s="31">
        <f t="shared" si="132"/>
        <v>0</v>
      </c>
      <c r="BQ67" s="31">
        <f t="shared" si="133"/>
        <v>0</v>
      </c>
      <c r="BR67" s="31">
        <f t="shared" si="134"/>
        <v>0</v>
      </c>
      <c r="BS67" s="31">
        <f t="shared" si="135"/>
        <v>0</v>
      </c>
      <c r="BT67" s="31">
        <f t="shared" si="136"/>
        <v>0</v>
      </c>
      <c r="BU67" s="31">
        <f t="shared" si="137"/>
        <v>0</v>
      </c>
      <c r="BV67" s="31"/>
      <c r="BW67" s="31">
        <f t="shared" si="138"/>
        <v>0</v>
      </c>
      <c r="BX67" s="31">
        <f t="shared" si="139"/>
        <v>0</v>
      </c>
      <c r="BY67" s="31">
        <f t="shared" si="140"/>
        <v>0</v>
      </c>
      <c r="BZ67" s="31">
        <f t="shared" si="141"/>
        <v>0</v>
      </c>
      <c r="CA67" s="31">
        <f t="shared" si="142"/>
        <v>0</v>
      </c>
      <c r="CB67" s="31">
        <f t="shared" si="143"/>
        <v>0</v>
      </c>
      <c r="CC67" s="31"/>
      <c r="CD67" s="31">
        <f t="shared" si="144"/>
        <v>0</v>
      </c>
      <c r="CE67" s="31">
        <f t="shared" si="145"/>
        <v>0</v>
      </c>
      <c r="CF67" s="31">
        <f t="shared" si="146"/>
        <v>0</v>
      </c>
      <c r="CG67" s="31">
        <f t="shared" si="147"/>
        <v>0</v>
      </c>
      <c r="CH67" s="31">
        <f t="shared" si="148"/>
        <v>0</v>
      </c>
      <c r="CI67" s="31">
        <f t="shared" si="149"/>
        <v>0</v>
      </c>
    </row>
    <row r="68" spans="1:87" x14ac:dyDescent="0.35">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row>
    <row r="69" spans="1:87" x14ac:dyDescent="0.35">
      <c r="C69" s="137" t="s">
        <v>514</v>
      </c>
      <c r="D69" s="27">
        <f>SUM(D8:D67)</f>
        <v>0</v>
      </c>
      <c r="E69" s="27">
        <f t="shared" ref="E69:BP69" si="150">SUM(E8:E67)</f>
        <v>0</v>
      </c>
      <c r="F69" s="27">
        <f t="shared" si="150"/>
        <v>0</v>
      </c>
      <c r="G69" s="27">
        <f t="shared" si="150"/>
        <v>0</v>
      </c>
      <c r="H69" s="27">
        <f t="shared" si="150"/>
        <v>0</v>
      </c>
      <c r="I69" s="27">
        <f t="shared" si="150"/>
        <v>0</v>
      </c>
      <c r="J69" s="27">
        <f t="shared" si="150"/>
        <v>0</v>
      </c>
      <c r="K69" s="27">
        <f t="shared" si="150"/>
        <v>0</v>
      </c>
      <c r="L69" s="27">
        <f t="shared" si="150"/>
        <v>0</v>
      </c>
      <c r="M69" s="27">
        <f t="shared" si="150"/>
        <v>0</v>
      </c>
      <c r="N69" s="27">
        <f t="shared" si="150"/>
        <v>0</v>
      </c>
      <c r="O69" s="27">
        <f t="shared" si="150"/>
        <v>0</v>
      </c>
      <c r="P69" s="27">
        <f t="shared" si="150"/>
        <v>0</v>
      </c>
      <c r="Q69" s="27">
        <f t="shared" si="150"/>
        <v>0</v>
      </c>
      <c r="R69" s="27">
        <f t="shared" si="150"/>
        <v>0</v>
      </c>
      <c r="S69" s="27">
        <f t="shared" si="150"/>
        <v>0</v>
      </c>
      <c r="T69" s="27">
        <f t="shared" si="150"/>
        <v>0</v>
      </c>
      <c r="U69" s="27">
        <f t="shared" si="150"/>
        <v>0</v>
      </c>
      <c r="V69" s="27">
        <f t="shared" si="150"/>
        <v>0</v>
      </c>
      <c r="W69" s="27">
        <f t="shared" si="150"/>
        <v>0</v>
      </c>
      <c r="X69" s="27">
        <f t="shared" si="150"/>
        <v>0</v>
      </c>
      <c r="Y69" s="27">
        <f t="shared" si="150"/>
        <v>0</v>
      </c>
      <c r="Z69" s="27">
        <f t="shared" si="150"/>
        <v>0</v>
      </c>
      <c r="AA69" s="27">
        <f t="shared" si="150"/>
        <v>0</v>
      </c>
      <c r="AB69" s="27">
        <f t="shared" si="150"/>
        <v>0</v>
      </c>
      <c r="AC69" s="27">
        <f t="shared" si="150"/>
        <v>0</v>
      </c>
      <c r="AD69" s="27">
        <f t="shared" si="150"/>
        <v>0</v>
      </c>
      <c r="AE69" s="27">
        <f t="shared" si="150"/>
        <v>0</v>
      </c>
      <c r="AF69" s="27">
        <f t="shared" si="150"/>
        <v>0</v>
      </c>
      <c r="AG69" s="27">
        <f t="shared" si="150"/>
        <v>0</v>
      </c>
      <c r="AH69" s="27">
        <f t="shared" si="150"/>
        <v>0</v>
      </c>
      <c r="AI69" s="27">
        <f t="shared" si="150"/>
        <v>0</v>
      </c>
      <c r="AJ69" s="27">
        <f t="shared" si="150"/>
        <v>0</v>
      </c>
      <c r="AK69" s="27">
        <f t="shared" si="150"/>
        <v>0</v>
      </c>
      <c r="AL69" s="27">
        <f t="shared" si="150"/>
        <v>0</v>
      </c>
      <c r="AM69" s="27">
        <f t="shared" si="150"/>
        <v>0</v>
      </c>
      <c r="AN69" s="27">
        <f t="shared" si="150"/>
        <v>0</v>
      </c>
      <c r="AO69" s="27">
        <f t="shared" si="150"/>
        <v>0</v>
      </c>
      <c r="AP69" s="27">
        <f t="shared" si="150"/>
        <v>0</v>
      </c>
      <c r="AQ69" s="27">
        <f t="shared" si="150"/>
        <v>0</v>
      </c>
      <c r="AR69" s="27">
        <f t="shared" si="150"/>
        <v>0</v>
      </c>
      <c r="AS69" s="27">
        <f t="shared" si="150"/>
        <v>0</v>
      </c>
      <c r="AT69" s="31">
        <f t="shared" si="150"/>
        <v>0</v>
      </c>
      <c r="AU69" s="31">
        <f t="shared" si="150"/>
        <v>0</v>
      </c>
      <c r="AV69" s="31">
        <f t="shared" si="150"/>
        <v>0</v>
      </c>
      <c r="AW69" s="31">
        <f t="shared" si="150"/>
        <v>0</v>
      </c>
      <c r="AX69" s="31">
        <f t="shared" si="150"/>
        <v>0</v>
      </c>
      <c r="AY69" s="31">
        <f t="shared" si="150"/>
        <v>0</v>
      </c>
      <c r="AZ69" s="31">
        <f t="shared" si="150"/>
        <v>0</v>
      </c>
      <c r="BA69" s="31">
        <f t="shared" si="150"/>
        <v>0</v>
      </c>
      <c r="BB69" s="31">
        <f t="shared" si="150"/>
        <v>0</v>
      </c>
      <c r="BC69" s="31">
        <f t="shared" si="150"/>
        <v>0</v>
      </c>
      <c r="BD69" s="31">
        <f t="shared" si="150"/>
        <v>0</v>
      </c>
      <c r="BE69" s="31">
        <f t="shared" si="150"/>
        <v>0</v>
      </c>
      <c r="BF69" s="31">
        <f t="shared" si="150"/>
        <v>0</v>
      </c>
      <c r="BG69" s="31">
        <f t="shared" si="150"/>
        <v>0</v>
      </c>
      <c r="BH69" s="31">
        <f t="shared" si="150"/>
        <v>0</v>
      </c>
      <c r="BI69" s="31">
        <f t="shared" si="150"/>
        <v>0</v>
      </c>
      <c r="BJ69" s="31">
        <f t="shared" si="150"/>
        <v>0</v>
      </c>
      <c r="BK69" s="31">
        <f t="shared" si="150"/>
        <v>0</v>
      </c>
      <c r="BL69" s="31">
        <f t="shared" si="150"/>
        <v>0</v>
      </c>
      <c r="BM69" s="31">
        <f t="shared" si="150"/>
        <v>0</v>
      </c>
      <c r="BN69" s="31">
        <f t="shared" si="150"/>
        <v>0</v>
      </c>
      <c r="BO69" s="31">
        <f t="shared" si="150"/>
        <v>0</v>
      </c>
      <c r="BP69" s="31">
        <f t="shared" si="150"/>
        <v>0</v>
      </c>
      <c r="BQ69" s="31">
        <f t="shared" ref="BQ69:CI69" si="151">SUM(BQ8:BQ67)</f>
        <v>0</v>
      </c>
      <c r="BR69" s="31">
        <f t="shared" si="151"/>
        <v>0</v>
      </c>
      <c r="BS69" s="31">
        <f t="shared" si="151"/>
        <v>0</v>
      </c>
      <c r="BT69" s="31">
        <f t="shared" si="151"/>
        <v>0</v>
      </c>
      <c r="BU69" s="31">
        <f t="shared" si="151"/>
        <v>0</v>
      </c>
      <c r="BV69" s="31">
        <f t="shared" si="151"/>
        <v>0</v>
      </c>
      <c r="BW69" s="31">
        <f t="shared" si="151"/>
        <v>0</v>
      </c>
      <c r="BX69" s="31">
        <f t="shared" si="151"/>
        <v>0</v>
      </c>
      <c r="BY69" s="31">
        <f t="shared" si="151"/>
        <v>0</v>
      </c>
      <c r="BZ69" s="31">
        <f t="shared" si="151"/>
        <v>0</v>
      </c>
      <c r="CA69" s="31">
        <f t="shared" si="151"/>
        <v>0</v>
      </c>
      <c r="CB69" s="31">
        <f t="shared" si="151"/>
        <v>0</v>
      </c>
      <c r="CC69" s="31">
        <f t="shared" si="151"/>
        <v>0</v>
      </c>
      <c r="CD69" s="31">
        <f t="shared" si="151"/>
        <v>0</v>
      </c>
      <c r="CE69" s="31">
        <f t="shared" si="151"/>
        <v>0</v>
      </c>
      <c r="CF69" s="31">
        <f t="shared" si="151"/>
        <v>0</v>
      </c>
      <c r="CG69" s="31">
        <f t="shared" si="151"/>
        <v>0</v>
      </c>
      <c r="CH69" s="31">
        <f t="shared" si="151"/>
        <v>0</v>
      </c>
      <c r="CI69" s="31">
        <f t="shared" si="151"/>
        <v>0</v>
      </c>
    </row>
    <row r="70" spans="1:87" x14ac:dyDescent="0.35">
      <c r="C70" t="s">
        <v>484</v>
      </c>
      <c r="D70" s="27">
        <f>D69/1650</f>
        <v>0</v>
      </c>
      <c r="E70" s="27">
        <f t="shared" ref="E70:AS70" si="152">E69/1650</f>
        <v>0</v>
      </c>
      <c r="F70" s="27">
        <f t="shared" si="152"/>
        <v>0</v>
      </c>
      <c r="G70" s="27">
        <f t="shared" si="152"/>
        <v>0</v>
      </c>
      <c r="H70" s="27">
        <f t="shared" si="152"/>
        <v>0</v>
      </c>
      <c r="I70" s="27">
        <f t="shared" si="152"/>
        <v>0</v>
      </c>
      <c r="J70" s="27">
        <f t="shared" si="152"/>
        <v>0</v>
      </c>
      <c r="K70" s="27">
        <f t="shared" si="152"/>
        <v>0</v>
      </c>
      <c r="L70" s="27">
        <f t="shared" si="152"/>
        <v>0</v>
      </c>
      <c r="M70" s="27">
        <f t="shared" si="152"/>
        <v>0</v>
      </c>
      <c r="N70" s="27">
        <f t="shared" si="152"/>
        <v>0</v>
      </c>
      <c r="O70" s="27">
        <f t="shared" si="152"/>
        <v>0</v>
      </c>
      <c r="P70" s="27">
        <f t="shared" si="152"/>
        <v>0</v>
      </c>
      <c r="Q70" s="27">
        <f t="shared" si="152"/>
        <v>0</v>
      </c>
      <c r="R70" s="27">
        <f t="shared" si="152"/>
        <v>0</v>
      </c>
      <c r="S70" s="27">
        <f t="shared" si="152"/>
        <v>0</v>
      </c>
      <c r="T70" s="27">
        <f t="shared" si="152"/>
        <v>0</v>
      </c>
      <c r="U70" s="27">
        <f t="shared" si="152"/>
        <v>0</v>
      </c>
      <c r="V70" s="27">
        <f t="shared" si="152"/>
        <v>0</v>
      </c>
      <c r="W70" s="27">
        <f t="shared" si="152"/>
        <v>0</v>
      </c>
      <c r="X70" s="27">
        <f t="shared" si="152"/>
        <v>0</v>
      </c>
      <c r="Y70" s="27">
        <f t="shared" si="152"/>
        <v>0</v>
      </c>
      <c r="Z70" s="27">
        <f t="shared" si="152"/>
        <v>0</v>
      </c>
      <c r="AA70" s="27">
        <f t="shared" si="152"/>
        <v>0</v>
      </c>
      <c r="AB70" s="27">
        <f t="shared" si="152"/>
        <v>0</v>
      </c>
      <c r="AC70" s="27">
        <f t="shared" si="152"/>
        <v>0</v>
      </c>
      <c r="AD70" s="27">
        <f t="shared" si="152"/>
        <v>0</v>
      </c>
      <c r="AE70" s="27">
        <f t="shared" si="152"/>
        <v>0</v>
      </c>
      <c r="AF70" s="27">
        <f t="shared" si="152"/>
        <v>0</v>
      </c>
      <c r="AG70" s="27">
        <f t="shared" si="152"/>
        <v>0</v>
      </c>
      <c r="AH70" s="27">
        <f t="shared" si="152"/>
        <v>0</v>
      </c>
      <c r="AI70" s="27">
        <f t="shared" si="152"/>
        <v>0</v>
      </c>
      <c r="AJ70" s="27">
        <f t="shared" si="152"/>
        <v>0</v>
      </c>
      <c r="AK70" s="27">
        <f t="shared" si="152"/>
        <v>0</v>
      </c>
      <c r="AL70" s="27">
        <f t="shared" si="152"/>
        <v>0</v>
      </c>
      <c r="AM70" s="27">
        <f t="shared" si="152"/>
        <v>0</v>
      </c>
      <c r="AN70" s="27">
        <f t="shared" si="152"/>
        <v>0</v>
      </c>
      <c r="AO70" s="27">
        <f t="shared" si="152"/>
        <v>0</v>
      </c>
      <c r="AP70" s="27">
        <f t="shared" si="152"/>
        <v>0</v>
      </c>
      <c r="AQ70" s="27">
        <f t="shared" si="152"/>
        <v>0</v>
      </c>
      <c r="AR70" s="27">
        <f t="shared" si="152"/>
        <v>0</v>
      </c>
      <c r="AS70" s="27">
        <f t="shared" si="152"/>
        <v>0</v>
      </c>
    </row>
    <row r="72" spans="1:87" x14ac:dyDescent="0.35">
      <c r="C72" s="137" t="s">
        <v>512</v>
      </c>
      <c r="D72" s="27">
        <f>D70+K70+R70+Y70+AF70+AM70</f>
        <v>0</v>
      </c>
      <c r="E72" s="27">
        <f t="shared" ref="E72:J72" si="153">E70+L70+S70+Z70+AG70+AN70</f>
        <v>0</v>
      </c>
      <c r="F72" s="27">
        <f t="shared" si="153"/>
        <v>0</v>
      </c>
      <c r="G72" s="27">
        <f t="shared" si="153"/>
        <v>0</v>
      </c>
      <c r="H72" s="27">
        <f t="shared" si="153"/>
        <v>0</v>
      </c>
      <c r="I72" s="27">
        <f t="shared" si="153"/>
        <v>0</v>
      </c>
      <c r="J72" s="27">
        <f t="shared" si="153"/>
        <v>0</v>
      </c>
    </row>
    <row r="74" spans="1:87" x14ac:dyDescent="0.35">
      <c r="C74" s="137" t="s">
        <v>515</v>
      </c>
      <c r="D74" s="27">
        <f>IFERROR(IF(VLOOKUP('selections(hide)'!$A$4,'selections(hide)'!$D$18:$P$30,7,FALSE)="PGT",HLOOKUP(prog_header!$C$6,cost_rates!$N$3:$T$5,3,FALSE)*D69,IF(VLOOKUP('selections(hide)'!$A$4,'selections(hide)'!$D$18:$P$30,7,FALSE)="UG",HLOOKUP(prog_header!$C$6,cost_rates!$V$3:$AB$5,3,FALSE)*D69,0)),0)</f>
        <v>0</v>
      </c>
      <c r="E74" s="27">
        <f>IFERROR(IF(VLOOKUP('selections(hide)'!$A$4,'selections(hide)'!$D$18:$P$30,7,FALSE)="PGT",HLOOKUP(prog_header!$C$6,cost_rates!$N$3:$T$5,3,FALSE)*E69,IF(VLOOKUP('selections(hide)'!$A$4,'selections(hide)'!$D$18:$P$30,7,FALSE)="UG",HLOOKUP(prog_header!$C$6,cost_rates!$V$3:$AB$5,3,FALSE)*E69,0)),0)</f>
        <v>0</v>
      </c>
      <c r="F74" s="27">
        <f>IFERROR(IF(VLOOKUP('selections(hide)'!$A$4,'selections(hide)'!$D$18:$P$30,7,FALSE)="PGT",HLOOKUP(prog_header!$C$6,cost_rates!$N$3:$T$5,3,FALSE)*F69,IF(VLOOKUP('selections(hide)'!$A$4,'selections(hide)'!$D$18:$P$30,7,FALSE)="UG",HLOOKUP(prog_header!$C$6,cost_rates!$V$3:$AB$5,3,FALSE)*F69,0)),0)</f>
        <v>0</v>
      </c>
      <c r="G74" s="27">
        <f>IFERROR(IF(VLOOKUP('selections(hide)'!$A$4,'selections(hide)'!$D$18:$P$30,7,FALSE)="PGT",HLOOKUP(prog_header!$C$6,cost_rates!$N$3:$T$5,3,FALSE)*G69,IF(VLOOKUP('selections(hide)'!$A$4,'selections(hide)'!$D$18:$P$30,7,FALSE)="UG",HLOOKUP(prog_header!$C$6,cost_rates!$V$3:$AB$5,3,FALSE)*G69,0)),0)</f>
        <v>0</v>
      </c>
      <c r="H74" s="27">
        <f>IFERROR(IF(VLOOKUP('selections(hide)'!$A$4,'selections(hide)'!$D$18:$P$30,7,FALSE)="PGT",HLOOKUP(prog_header!$C$6,cost_rates!$N$3:$T$5,3,FALSE)*H69,IF(VLOOKUP('selections(hide)'!$A$4,'selections(hide)'!$D$18:$P$30,7,FALSE)="UG",HLOOKUP(prog_header!$C$6,cost_rates!$V$3:$AB$5,3,FALSE)*H69,0)),0)</f>
        <v>0</v>
      </c>
      <c r="I74" s="27">
        <f>IFERROR(IF(VLOOKUP('selections(hide)'!$A$4,'selections(hide)'!$D$18:$P$30,7,FALSE)="PGT",HLOOKUP(prog_header!$C$6,cost_rates!$N$3:$T$5,3,FALSE)*I69,IF(VLOOKUP('selections(hide)'!$A$4,'selections(hide)'!$D$18:$P$30,7,FALSE)="UG",HLOOKUP(prog_header!$C$6,cost_rates!$V$3:$AB$5,3,FALSE)*I69,0)),0)</f>
        <v>0</v>
      </c>
      <c r="J74" s="27">
        <f>IFERROR(IF(VLOOKUP('selections(hide)'!$A$4,'selections(hide)'!$D$18:$P$30,7,FALSE)="PGT",HLOOKUP(prog_header!$C$6,cost_rates!$N$3:$T$5,3,FALSE)*J69,IF(VLOOKUP('selections(hide)'!$A$4,'selections(hide)'!$D$18:$P$30,7,FALSE)="UG",HLOOKUP(prog_header!$C$6,cost_rates!$V$3:$AB$5,3,FALSE)*J69,0)),0)</f>
        <v>0</v>
      </c>
      <c r="K74" s="27">
        <f>IFERROR(IF(VLOOKUP('selections(hide)'!$A$4,'selections(hide)'!$D$18:$P$30,7,FALSE)="PGT",HLOOKUP(prog_header!$C$6,cost_rates!$N$3:$T$5,3,FALSE)*K69,IF(VLOOKUP('selections(hide)'!$A$4,'selections(hide)'!$D$18:$P$30,7,FALSE)="UG",HLOOKUP(prog_header!$C$6,cost_rates!$V$3:$AB$5,3,FALSE)*K69,0)),0)</f>
        <v>0</v>
      </c>
      <c r="L74" s="27">
        <f>IFERROR(IF(VLOOKUP('selections(hide)'!$A$4,'selections(hide)'!$D$18:$P$30,7,FALSE)="PGT",HLOOKUP(prog_header!$C$6,cost_rates!$N$3:$T$5,3,FALSE)*L69,IF(VLOOKUP('selections(hide)'!$A$4,'selections(hide)'!$D$18:$P$30,7,FALSE)="UG",HLOOKUP(prog_header!$C$6,cost_rates!$V$3:$AB$5,3,FALSE)*L69,0)),0)</f>
        <v>0</v>
      </c>
      <c r="M74" s="27">
        <f>IFERROR(IF(VLOOKUP('selections(hide)'!$A$4,'selections(hide)'!$D$18:$P$30,7,FALSE)="PGT",HLOOKUP(prog_header!$C$6,cost_rates!$N$3:$T$5,3,FALSE)*M69,IF(VLOOKUP('selections(hide)'!$A$4,'selections(hide)'!$D$18:$P$30,7,FALSE)="UG",HLOOKUP(prog_header!$C$6,cost_rates!$V$3:$AB$5,3,FALSE)*M69,0)),0)</f>
        <v>0</v>
      </c>
      <c r="N74" s="27">
        <f>IFERROR(IF(VLOOKUP('selections(hide)'!$A$4,'selections(hide)'!$D$18:$P$30,7,FALSE)="PGT",HLOOKUP(prog_header!$C$6,cost_rates!$N$3:$T$5,3,FALSE)*N69,IF(VLOOKUP('selections(hide)'!$A$4,'selections(hide)'!$D$18:$P$30,7,FALSE)="UG",HLOOKUP(prog_header!$C$6,cost_rates!$V$3:$AB$5,3,FALSE)*N69,0)),0)</f>
        <v>0</v>
      </c>
      <c r="O74" s="27">
        <f>IFERROR(IF(VLOOKUP('selections(hide)'!$A$4,'selections(hide)'!$D$18:$P$30,7,FALSE)="PGT",HLOOKUP(prog_header!$C$6,cost_rates!$N$3:$T$5,3,FALSE)*O69,IF(VLOOKUP('selections(hide)'!$A$4,'selections(hide)'!$D$18:$P$30,7,FALSE)="UG",HLOOKUP(prog_header!$C$6,cost_rates!$V$3:$AB$5,3,FALSE)*O69,0)),0)</f>
        <v>0</v>
      </c>
      <c r="P74" s="27">
        <f>IFERROR(IF(VLOOKUP('selections(hide)'!$A$4,'selections(hide)'!$D$18:$P$30,7,FALSE)="PGT",HLOOKUP(prog_header!$C$6,cost_rates!$N$3:$T$5,3,FALSE)*P69,IF(VLOOKUP('selections(hide)'!$A$4,'selections(hide)'!$D$18:$P$30,7,FALSE)="UG",HLOOKUP(prog_header!$C$6,cost_rates!$V$3:$AB$5,3,FALSE)*P69,0)),0)</f>
        <v>0</v>
      </c>
      <c r="Q74" s="27">
        <f>IFERROR(IF(VLOOKUP('selections(hide)'!$A$4,'selections(hide)'!$D$18:$P$30,7,FALSE)="PGT",HLOOKUP(prog_header!$C$6,cost_rates!$N$3:$T$5,3,FALSE)*Q69,IF(VLOOKUP('selections(hide)'!$A$4,'selections(hide)'!$D$18:$P$30,7,FALSE)="UG",HLOOKUP(prog_header!$C$6,cost_rates!$V$3:$AB$5,3,FALSE)*Q69,0)),0)</f>
        <v>0</v>
      </c>
      <c r="R74" s="27">
        <f>IFERROR(IF(VLOOKUP('selections(hide)'!$A$4,'selections(hide)'!$D$18:$P$30,7,FALSE)="PGT",HLOOKUP(prog_header!$C$6,cost_rates!$N$3:$T$5,3,FALSE)*R69,IF(VLOOKUP('selections(hide)'!$A$4,'selections(hide)'!$D$18:$P$30,7,FALSE)="UG",HLOOKUP(prog_header!$C$6,cost_rates!$V$3:$AB$5,3,FALSE)*R69,0)),0)</f>
        <v>0</v>
      </c>
      <c r="S74" s="27">
        <f>IFERROR(IF(VLOOKUP('selections(hide)'!$A$4,'selections(hide)'!$D$18:$P$30,7,FALSE)="PGT",HLOOKUP(prog_header!$C$6,cost_rates!$N$3:$T$5,3,FALSE)*S69,IF(VLOOKUP('selections(hide)'!$A$4,'selections(hide)'!$D$18:$P$30,7,FALSE)="UG",HLOOKUP(prog_header!$C$6,cost_rates!$V$3:$AB$5,3,FALSE)*S69,0)),0)</f>
        <v>0</v>
      </c>
      <c r="T74" s="27">
        <f>IFERROR(IF(VLOOKUP('selections(hide)'!$A$4,'selections(hide)'!$D$18:$P$30,7,FALSE)="PGT",HLOOKUP(prog_header!$C$6,cost_rates!$N$3:$T$5,3,FALSE)*T69,IF(VLOOKUP('selections(hide)'!$A$4,'selections(hide)'!$D$18:$P$30,7,FALSE)="UG",HLOOKUP(prog_header!$C$6,cost_rates!$V$3:$AB$5,3,FALSE)*T69,0)),0)</f>
        <v>0</v>
      </c>
      <c r="U74" s="27">
        <f>IFERROR(IF(VLOOKUP('selections(hide)'!$A$4,'selections(hide)'!$D$18:$P$30,7,FALSE)="PGT",HLOOKUP(prog_header!$C$6,cost_rates!$N$3:$T$5,3,FALSE)*U69,IF(VLOOKUP('selections(hide)'!$A$4,'selections(hide)'!$D$18:$P$30,7,FALSE)="UG",HLOOKUP(prog_header!$C$6,cost_rates!$V$3:$AB$5,3,FALSE)*U69,0)),0)</f>
        <v>0</v>
      </c>
      <c r="V74" s="27">
        <f>IFERROR(IF(VLOOKUP('selections(hide)'!$A$4,'selections(hide)'!$D$18:$P$30,7,FALSE)="PGT",HLOOKUP(prog_header!$C$6,cost_rates!$N$3:$T$5,3,FALSE)*V69,IF(VLOOKUP('selections(hide)'!$A$4,'selections(hide)'!$D$18:$P$30,7,FALSE)="UG",HLOOKUP(prog_header!$C$6,cost_rates!$V$3:$AB$5,3,FALSE)*V69,0)),0)</f>
        <v>0</v>
      </c>
      <c r="W74" s="27">
        <f>IFERROR(IF(VLOOKUP('selections(hide)'!$A$4,'selections(hide)'!$D$18:$P$30,7,FALSE)="PGT",HLOOKUP(prog_header!$C$6,cost_rates!$N$3:$T$5,3,FALSE)*W69,IF(VLOOKUP('selections(hide)'!$A$4,'selections(hide)'!$D$18:$P$30,7,FALSE)="UG",HLOOKUP(prog_header!$C$6,cost_rates!$V$3:$AB$5,3,FALSE)*W69,0)),0)</f>
        <v>0</v>
      </c>
      <c r="X74" s="27">
        <f>IFERROR(IF(VLOOKUP('selections(hide)'!$A$4,'selections(hide)'!$D$18:$P$30,7,FALSE)="PGT",HLOOKUP(prog_header!$C$6,cost_rates!$N$3:$T$5,3,FALSE)*X69,IF(VLOOKUP('selections(hide)'!$A$4,'selections(hide)'!$D$18:$P$30,7,FALSE)="UG",HLOOKUP(prog_header!$C$6,cost_rates!$V$3:$AB$5,3,FALSE)*X69,0)),0)</f>
        <v>0</v>
      </c>
      <c r="Y74" s="27">
        <f>IFERROR(IF(VLOOKUP('selections(hide)'!$A$4,'selections(hide)'!$D$18:$P$30,7,FALSE)="PGT",HLOOKUP(prog_header!$C$6,cost_rates!$N$3:$T$5,3,FALSE)*Y69,IF(VLOOKUP('selections(hide)'!$A$4,'selections(hide)'!$D$18:$P$30,7,FALSE)="UG",HLOOKUP(prog_header!$C$6,cost_rates!$V$3:$AB$5,3,FALSE)*Y69,0)),0)</f>
        <v>0</v>
      </c>
      <c r="Z74" s="27">
        <f>IFERROR(IF(VLOOKUP('selections(hide)'!$A$4,'selections(hide)'!$D$18:$P$30,7,FALSE)="PGT",HLOOKUP(prog_header!$C$6,cost_rates!$N$3:$T$5,3,FALSE)*Z69,IF(VLOOKUP('selections(hide)'!$A$4,'selections(hide)'!$D$18:$P$30,7,FALSE)="UG",HLOOKUP(prog_header!$C$6,cost_rates!$V$3:$AB$5,3,FALSE)*Z69,0)),0)</f>
        <v>0</v>
      </c>
      <c r="AA74" s="27">
        <f>IFERROR(IF(VLOOKUP('selections(hide)'!$A$4,'selections(hide)'!$D$18:$P$30,7,FALSE)="PGT",HLOOKUP(prog_header!$C$6,cost_rates!$N$3:$T$5,3,FALSE)*AA69,IF(VLOOKUP('selections(hide)'!$A$4,'selections(hide)'!$D$18:$P$30,7,FALSE)="UG",HLOOKUP(prog_header!$C$6,cost_rates!$V$3:$AB$5,3,FALSE)*AA69,0)),0)</f>
        <v>0</v>
      </c>
      <c r="AB74" s="27">
        <f>IFERROR(IF(VLOOKUP('selections(hide)'!$A$4,'selections(hide)'!$D$18:$P$30,7,FALSE)="PGT",HLOOKUP(prog_header!$C$6,cost_rates!$N$3:$T$5,3,FALSE)*AB69,IF(VLOOKUP('selections(hide)'!$A$4,'selections(hide)'!$D$18:$P$30,7,FALSE)="UG",HLOOKUP(prog_header!$C$6,cost_rates!$V$3:$AB$5,3,FALSE)*AB69,0)),0)</f>
        <v>0</v>
      </c>
      <c r="AC74" s="27">
        <f>IFERROR(IF(VLOOKUP('selections(hide)'!$A$4,'selections(hide)'!$D$18:$P$30,7,FALSE)="PGT",HLOOKUP(prog_header!$C$6,cost_rates!$N$3:$T$5,3,FALSE)*AC69,IF(VLOOKUP('selections(hide)'!$A$4,'selections(hide)'!$D$18:$P$30,7,FALSE)="UG",HLOOKUP(prog_header!$C$6,cost_rates!$V$3:$AB$5,3,FALSE)*AC69,0)),0)</f>
        <v>0</v>
      </c>
      <c r="AD74" s="27">
        <f>IFERROR(IF(VLOOKUP('selections(hide)'!$A$4,'selections(hide)'!$D$18:$P$30,7,FALSE)="PGT",HLOOKUP(prog_header!$C$6,cost_rates!$N$3:$T$5,3,FALSE)*AD69,IF(VLOOKUP('selections(hide)'!$A$4,'selections(hide)'!$D$18:$P$30,7,FALSE)="UG",HLOOKUP(prog_header!$C$6,cost_rates!$V$3:$AB$5,3,FALSE)*AD69,0)),0)</f>
        <v>0</v>
      </c>
      <c r="AE74" s="27">
        <f>IFERROR(IF(VLOOKUP('selections(hide)'!$A$4,'selections(hide)'!$D$18:$P$30,7,FALSE)="PGT",HLOOKUP(prog_header!$C$6,cost_rates!$N$3:$T$5,3,FALSE)*AE69,IF(VLOOKUP('selections(hide)'!$A$4,'selections(hide)'!$D$18:$P$30,7,FALSE)="UG",HLOOKUP(prog_header!$C$6,cost_rates!$V$3:$AB$5,3,FALSE)*AE69,0)),0)</f>
        <v>0</v>
      </c>
      <c r="AF74" s="27">
        <f>IFERROR(IF(VLOOKUP('selections(hide)'!$A$4,'selections(hide)'!$D$18:$P$30,7,FALSE)="PGT",HLOOKUP(prog_header!$C$6,cost_rates!$N$3:$T$5,3,FALSE)*AF69,IF(VLOOKUP('selections(hide)'!$A$4,'selections(hide)'!$D$18:$P$30,7,FALSE)="UG",HLOOKUP(prog_header!$C$6,cost_rates!$V$3:$AB$5,3,FALSE)*AF69,0)),0)</f>
        <v>0</v>
      </c>
      <c r="AG74" s="27">
        <f>IFERROR(IF(VLOOKUP('selections(hide)'!$A$4,'selections(hide)'!$D$18:$P$30,7,FALSE)="PGT",HLOOKUP(prog_header!$C$6,cost_rates!$N$3:$T$5,3,FALSE)*AG69,IF(VLOOKUP('selections(hide)'!$A$4,'selections(hide)'!$D$18:$P$30,7,FALSE)="UG",HLOOKUP(prog_header!$C$6,cost_rates!$V$3:$AB$5,3,FALSE)*AG69,0)),0)</f>
        <v>0</v>
      </c>
      <c r="AH74" s="27">
        <f>IFERROR(IF(VLOOKUP('selections(hide)'!$A$4,'selections(hide)'!$D$18:$P$30,7,FALSE)="PGT",HLOOKUP(prog_header!$C$6,cost_rates!$N$3:$T$5,3,FALSE)*AH69,IF(VLOOKUP('selections(hide)'!$A$4,'selections(hide)'!$D$18:$P$30,7,FALSE)="UG",HLOOKUP(prog_header!$C$6,cost_rates!$V$3:$AB$5,3,FALSE)*AH69,0)),0)</f>
        <v>0</v>
      </c>
      <c r="AI74" s="27">
        <f>IFERROR(IF(VLOOKUP('selections(hide)'!$A$4,'selections(hide)'!$D$18:$P$30,7,FALSE)="PGT",HLOOKUP(prog_header!$C$6,cost_rates!$N$3:$T$5,3,FALSE)*AI69,IF(VLOOKUP('selections(hide)'!$A$4,'selections(hide)'!$D$18:$P$30,7,FALSE)="UG",HLOOKUP(prog_header!$C$6,cost_rates!$V$3:$AB$5,3,FALSE)*AI69,0)),0)</f>
        <v>0</v>
      </c>
      <c r="AJ74" s="27">
        <f>IFERROR(IF(VLOOKUP('selections(hide)'!$A$4,'selections(hide)'!$D$18:$P$30,7,FALSE)="PGT",HLOOKUP(prog_header!$C$6,cost_rates!$N$3:$T$5,3,FALSE)*AJ69,IF(VLOOKUP('selections(hide)'!$A$4,'selections(hide)'!$D$18:$P$30,7,FALSE)="UG",HLOOKUP(prog_header!$C$6,cost_rates!$V$3:$AB$5,3,FALSE)*AJ69,0)),0)</f>
        <v>0</v>
      </c>
      <c r="AK74" s="27">
        <f>IFERROR(IF(VLOOKUP('selections(hide)'!$A$4,'selections(hide)'!$D$18:$P$30,7,FALSE)="PGT",HLOOKUP(prog_header!$C$6,cost_rates!$N$3:$T$5,3,FALSE)*AK69,IF(VLOOKUP('selections(hide)'!$A$4,'selections(hide)'!$D$18:$P$30,7,FALSE)="UG",HLOOKUP(prog_header!$C$6,cost_rates!$V$3:$AB$5,3,FALSE)*AK69,0)),0)</f>
        <v>0</v>
      </c>
      <c r="AL74" s="27">
        <f>IFERROR(IF(VLOOKUP('selections(hide)'!$A$4,'selections(hide)'!$D$18:$P$30,7,FALSE)="PGT",HLOOKUP(prog_header!$C$6,cost_rates!$N$3:$T$5,3,FALSE)*AL69,IF(VLOOKUP('selections(hide)'!$A$4,'selections(hide)'!$D$18:$P$30,7,FALSE)="UG",HLOOKUP(prog_header!$C$6,cost_rates!$V$3:$AB$5,3,FALSE)*AL69,0)),0)</f>
        <v>0</v>
      </c>
      <c r="AM74" s="27">
        <f>IFERROR(IF(VLOOKUP('selections(hide)'!$A$4,'selections(hide)'!$D$18:$P$30,7,FALSE)="PGT",HLOOKUP(prog_header!$C$6,cost_rates!$N$3:$T$5,3,FALSE)*AM69,IF(VLOOKUP('selections(hide)'!$A$4,'selections(hide)'!$D$18:$P$30,7,FALSE)="UG",HLOOKUP(prog_header!$C$6,cost_rates!$V$3:$AB$5,3,FALSE)*AM69,0)),0)</f>
        <v>0</v>
      </c>
      <c r="AN74" s="27">
        <f>IFERROR(IF(VLOOKUP('selections(hide)'!$A$4,'selections(hide)'!$D$18:$P$30,7,FALSE)="PGT",HLOOKUP(prog_header!$C$6,cost_rates!$N$3:$T$5,3,FALSE)*AN69,IF(VLOOKUP('selections(hide)'!$A$4,'selections(hide)'!$D$18:$P$30,7,FALSE)="UG",HLOOKUP(prog_header!$C$6,cost_rates!$V$3:$AB$5,3,FALSE)*AN69,0)),0)</f>
        <v>0</v>
      </c>
      <c r="AO74" s="27">
        <f>IFERROR(IF(VLOOKUP('selections(hide)'!$A$4,'selections(hide)'!$D$18:$P$30,7,FALSE)="PGT",HLOOKUP(prog_header!$C$6,cost_rates!$N$3:$T$5,3,FALSE)*AO69,IF(VLOOKUP('selections(hide)'!$A$4,'selections(hide)'!$D$18:$P$30,7,FALSE)="UG",HLOOKUP(prog_header!$C$6,cost_rates!$V$3:$AB$5,3,FALSE)*AO69,0)),0)</f>
        <v>0</v>
      </c>
      <c r="AP74" s="27">
        <f>IFERROR(IF(VLOOKUP('selections(hide)'!$A$4,'selections(hide)'!$D$18:$P$30,7,FALSE)="PGT",HLOOKUP(prog_header!$C$6,cost_rates!$N$3:$T$5,3,FALSE)*AP69,IF(VLOOKUP('selections(hide)'!$A$4,'selections(hide)'!$D$18:$P$30,7,FALSE)="UG",HLOOKUP(prog_header!$C$6,cost_rates!$V$3:$AB$5,3,FALSE)*AP69,0)),0)</f>
        <v>0</v>
      </c>
      <c r="AQ74" s="27">
        <f>IFERROR(IF(VLOOKUP('selections(hide)'!$A$4,'selections(hide)'!$D$18:$P$30,7,FALSE)="PGT",HLOOKUP(prog_header!$C$6,cost_rates!$N$3:$T$5,3,FALSE)*AQ69,IF(VLOOKUP('selections(hide)'!$A$4,'selections(hide)'!$D$18:$P$30,7,FALSE)="UG",HLOOKUP(prog_header!$C$6,cost_rates!$V$3:$AB$5,3,FALSE)*AQ69,0)),0)</f>
        <v>0</v>
      </c>
      <c r="AR74" s="27">
        <f>IFERROR(IF(VLOOKUP('selections(hide)'!$A$4,'selections(hide)'!$D$18:$P$30,7,FALSE)="PGT",HLOOKUP(prog_header!$C$6,cost_rates!$N$3:$T$5,3,FALSE)*AR69,IF(VLOOKUP('selections(hide)'!$A$4,'selections(hide)'!$D$18:$P$30,7,FALSE)="UG",HLOOKUP(prog_header!$C$6,cost_rates!$V$3:$AB$5,3,FALSE)*AR69,0)),0)</f>
        <v>0</v>
      </c>
      <c r="AS74" s="27">
        <f>IFERROR(IF(VLOOKUP('selections(hide)'!$A$4,'selections(hide)'!$D$18:$P$30,7,FALSE)="PGT",HLOOKUP(prog_header!$C$6,cost_rates!$N$3:$T$5,3,FALSE)*AS69,IF(VLOOKUP('selections(hide)'!$A$4,'selections(hide)'!$D$18:$P$30,7,FALSE)="UG",HLOOKUP(prog_header!$C$6,cost_rates!$V$3:$AB$5,3,FALSE)*AS69,0)),0)</f>
        <v>0</v>
      </c>
      <c r="AT74" s="27">
        <f>IFERROR(IF(VLOOKUP('selections(hide)'!$A$4,'selections(hide)'!$D$18:$P$30,7,FALSE)="PGT",HLOOKUP(prog_header!$C$6,cost_rates!$N$3:$T$5,3,FALSE)*AT69,IF(VLOOKUP('selections(hide)'!$A$4,'selections(hide)'!$D$18:$P$30,7,FALSE)="UG",HLOOKUP(prog_header!$C$6,cost_rates!$V$3:$AB$5,3,FALSE)*AT69,0)),0)</f>
        <v>0</v>
      </c>
      <c r="AU74" s="27">
        <f>IFERROR(IF(VLOOKUP('selections(hide)'!$A$4,'selections(hide)'!$D$18:$P$30,7,FALSE)="PGT",HLOOKUP(prog_header!$C$6,cost_rates!$N$3:$T$5,3,FALSE)*AU69,IF(VLOOKUP('selections(hide)'!$A$4,'selections(hide)'!$D$18:$P$30,7,FALSE)="UG",HLOOKUP(prog_header!$C$6,cost_rates!$V$3:$AB$5,3,FALSE)*AU69,0)),0)</f>
        <v>0</v>
      </c>
      <c r="AV74" s="27">
        <f>IFERROR(IF(VLOOKUP('selections(hide)'!$A$4,'selections(hide)'!$D$18:$P$30,7,FALSE)="PGT",HLOOKUP(prog_header!$C$6,cost_rates!$N$3:$T$5,3,FALSE)*AV69,IF(VLOOKUP('selections(hide)'!$A$4,'selections(hide)'!$D$18:$P$30,7,FALSE)="UG",HLOOKUP(prog_header!$C$6,cost_rates!$V$3:$AB$5,3,FALSE)*AV69,0)),0)</f>
        <v>0</v>
      </c>
      <c r="AW74" s="27">
        <f>IFERROR(IF(VLOOKUP('selections(hide)'!$A$4,'selections(hide)'!$D$18:$P$30,7,FALSE)="PGT",HLOOKUP(prog_header!$C$6,cost_rates!$N$3:$T$5,3,FALSE)*AW69,IF(VLOOKUP('selections(hide)'!$A$4,'selections(hide)'!$D$18:$P$30,7,FALSE)="UG",HLOOKUP(prog_header!$C$6,cost_rates!$V$3:$AB$5,3,FALSE)*AW69,0)),0)</f>
        <v>0</v>
      </c>
      <c r="AX74" s="27">
        <f>IFERROR(IF(VLOOKUP('selections(hide)'!$A$4,'selections(hide)'!$D$18:$P$30,7,FALSE)="PGT",HLOOKUP(prog_header!$C$6,cost_rates!$N$3:$T$5,3,FALSE)*AX69,IF(VLOOKUP('selections(hide)'!$A$4,'selections(hide)'!$D$18:$P$30,7,FALSE)="UG",HLOOKUP(prog_header!$C$6,cost_rates!$V$3:$AB$5,3,FALSE)*AX69,0)),0)</f>
        <v>0</v>
      </c>
      <c r="AY74" s="27">
        <f>IFERROR(IF(VLOOKUP('selections(hide)'!$A$4,'selections(hide)'!$D$18:$P$30,7,FALSE)="PGT",HLOOKUP(prog_header!$C$6,cost_rates!$N$3:$T$5,3,FALSE)*AY69,IF(VLOOKUP('selections(hide)'!$A$4,'selections(hide)'!$D$18:$P$30,7,FALSE)="UG",HLOOKUP(prog_header!$C$6,cost_rates!$V$3:$AB$5,3,FALSE)*AY69,0)),0)</f>
        <v>0</v>
      </c>
      <c r="AZ74" s="27">
        <f>IFERROR(IF(VLOOKUP('selections(hide)'!$A$4,'selections(hide)'!$D$18:$P$30,7,FALSE)="PGT",HLOOKUP(prog_header!$C$6,cost_rates!$N$3:$T$5,3,FALSE)*AZ69,IF(VLOOKUP('selections(hide)'!$A$4,'selections(hide)'!$D$18:$P$30,7,FALSE)="UG",HLOOKUP(prog_header!$C$6,cost_rates!$V$3:$AB$5,3,FALSE)*AZ69,0)),0)</f>
        <v>0</v>
      </c>
      <c r="BA74" s="27">
        <f>IFERROR(IF(VLOOKUP('selections(hide)'!$A$4,'selections(hide)'!$D$18:$P$30,7,FALSE)="PGT",HLOOKUP(prog_header!$C$6,cost_rates!$N$3:$T$5,3,FALSE)*BA69,IF(VLOOKUP('selections(hide)'!$A$4,'selections(hide)'!$D$18:$P$30,7,FALSE)="UG",HLOOKUP(prog_header!$C$6,cost_rates!$V$3:$AB$5,3,FALSE)*BA69,0)),0)</f>
        <v>0</v>
      </c>
      <c r="BB74" s="27">
        <f>IFERROR(IF(VLOOKUP('selections(hide)'!$A$4,'selections(hide)'!$D$18:$P$30,7,FALSE)="PGT",HLOOKUP(prog_header!$C$6,cost_rates!$N$3:$T$5,3,FALSE)*BB69,IF(VLOOKUP('selections(hide)'!$A$4,'selections(hide)'!$D$18:$P$30,7,FALSE)="UG",HLOOKUP(prog_header!$C$6,cost_rates!$V$3:$AB$5,3,FALSE)*BB69,0)),0)</f>
        <v>0</v>
      </c>
      <c r="BC74" s="27">
        <f>IFERROR(IF(VLOOKUP('selections(hide)'!$A$4,'selections(hide)'!$D$18:$P$30,7,FALSE)="PGT",HLOOKUP(prog_header!$C$6,cost_rates!$N$3:$T$5,3,FALSE)*BC69,IF(VLOOKUP('selections(hide)'!$A$4,'selections(hide)'!$D$18:$P$30,7,FALSE)="UG",HLOOKUP(prog_header!$C$6,cost_rates!$V$3:$AB$5,3,FALSE)*BC69,0)),0)</f>
        <v>0</v>
      </c>
      <c r="BD74" s="27">
        <f>IFERROR(IF(VLOOKUP('selections(hide)'!$A$4,'selections(hide)'!$D$18:$P$30,7,FALSE)="PGT",HLOOKUP(prog_header!$C$6,cost_rates!$N$3:$T$5,3,FALSE)*BD69,IF(VLOOKUP('selections(hide)'!$A$4,'selections(hide)'!$D$18:$P$30,7,FALSE)="UG",HLOOKUP(prog_header!$C$6,cost_rates!$V$3:$AB$5,3,FALSE)*BD69,0)),0)</f>
        <v>0</v>
      </c>
      <c r="BE74" s="27">
        <f>IFERROR(IF(VLOOKUP('selections(hide)'!$A$4,'selections(hide)'!$D$18:$P$30,7,FALSE)="PGT",HLOOKUP(prog_header!$C$6,cost_rates!$N$3:$T$5,3,FALSE)*BE69,IF(VLOOKUP('selections(hide)'!$A$4,'selections(hide)'!$D$18:$P$30,7,FALSE)="UG",HLOOKUP(prog_header!$C$6,cost_rates!$V$3:$AB$5,3,FALSE)*BE69,0)),0)</f>
        <v>0</v>
      </c>
      <c r="BF74" s="27">
        <f>IFERROR(IF(VLOOKUP('selections(hide)'!$A$4,'selections(hide)'!$D$18:$P$30,7,FALSE)="PGT",HLOOKUP(prog_header!$C$6,cost_rates!$N$3:$T$5,3,FALSE)*BF69,IF(VLOOKUP('selections(hide)'!$A$4,'selections(hide)'!$D$18:$P$30,7,FALSE)="UG",HLOOKUP(prog_header!$C$6,cost_rates!$V$3:$AB$5,3,FALSE)*BF69,0)),0)</f>
        <v>0</v>
      </c>
      <c r="BG74" s="27">
        <f>IFERROR(IF(VLOOKUP('selections(hide)'!$A$4,'selections(hide)'!$D$18:$P$30,7,FALSE)="PGT",HLOOKUP(prog_header!$C$6,cost_rates!$N$3:$T$5,3,FALSE)*BG69,IF(VLOOKUP('selections(hide)'!$A$4,'selections(hide)'!$D$18:$P$30,7,FALSE)="UG",HLOOKUP(prog_header!$C$6,cost_rates!$V$3:$AB$5,3,FALSE)*BG69,0)),0)</f>
        <v>0</v>
      </c>
      <c r="BH74" s="27">
        <f>IFERROR(IF(VLOOKUP('selections(hide)'!$A$4,'selections(hide)'!$D$18:$P$30,7,FALSE)="PGT",HLOOKUP(prog_header!$C$6,cost_rates!$N$3:$T$5,3,FALSE)*BH69,IF(VLOOKUP('selections(hide)'!$A$4,'selections(hide)'!$D$18:$P$30,7,FALSE)="UG",HLOOKUP(prog_header!$C$6,cost_rates!$V$3:$AB$5,3,FALSE)*BH69,0)),0)</f>
        <v>0</v>
      </c>
      <c r="BI74" s="27">
        <f>IFERROR(IF(VLOOKUP('selections(hide)'!$A$4,'selections(hide)'!$D$18:$P$30,7,FALSE)="PGT",HLOOKUP(prog_header!$C$6,cost_rates!$N$3:$T$5,3,FALSE)*BI69,IF(VLOOKUP('selections(hide)'!$A$4,'selections(hide)'!$D$18:$P$30,7,FALSE)="UG",HLOOKUP(prog_header!$C$6,cost_rates!$V$3:$AB$5,3,FALSE)*BI69,0)),0)</f>
        <v>0</v>
      </c>
      <c r="BJ74" s="27">
        <f>IFERROR(IF(VLOOKUP('selections(hide)'!$A$4,'selections(hide)'!$D$18:$P$30,7,FALSE)="PGT",HLOOKUP(prog_header!$C$6,cost_rates!$N$3:$T$5,3,FALSE)*BJ69,IF(VLOOKUP('selections(hide)'!$A$4,'selections(hide)'!$D$18:$P$30,7,FALSE)="UG",HLOOKUP(prog_header!$C$6,cost_rates!$V$3:$AB$5,3,FALSE)*BJ69,0)),0)</f>
        <v>0</v>
      </c>
      <c r="BK74" s="27">
        <f>IFERROR(IF(VLOOKUP('selections(hide)'!$A$4,'selections(hide)'!$D$18:$P$30,7,FALSE)="PGT",HLOOKUP(prog_header!$C$6,cost_rates!$N$3:$T$5,3,FALSE)*BK69,IF(VLOOKUP('selections(hide)'!$A$4,'selections(hide)'!$D$18:$P$30,7,FALSE)="UG",HLOOKUP(prog_header!$C$6,cost_rates!$V$3:$AB$5,3,FALSE)*BK69,0)),0)</f>
        <v>0</v>
      </c>
      <c r="BL74" s="27">
        <f>IFERROR(IF(VLOOKUP('selections(hide)'!$A$4,'selections(hide)'!$D$18:$P$30,7,FALSE)="PGT",HLOOKUP(prog_header!$C$6,cost_rates!$N$3:$T$5,3,FALSE)*BL69,IF(VLOOKUP('selections(hide)'!$A$4,'selections(hide)'!$D$18:$P$30,7,FALSE)="UG",HLOOKUP(prog_header!$C$6,cost_rates!$V$3:$AB$5,3,FALSE)*BL69,0)),0)</f>
        <v>0</v>
      </c>
      <c r="BM74" s="27">
        <f>IFERROR(IF(VLOOKUP('selections(hide)'!$A$4,'selections(hide)'!$D$18:$P$30,7,FALSE)="PGT",HLOOKUP(prog_header!$C$6,cost_rates!$N$3:$T$5,3,FALSE)*BM69,IF(VLOOKUP('selections(hide)'!$A$4,'selections(hide)'!$D$18:$P$30,7,FALSE)="UG",HLOOKUP(prog_header!$C$6,cost_rates!$V$3:$AB$5,3,FALSE)*BM69,0)),0)</f>
        <v>0</v>
      </c>
      <c r="BN74" s="27">
        <f>IFERROR(IF(VLOOKUP('selections(hide)'!$A$4,'selections(hide)'!$D$18:$P$30,7,FALSE)="PGT",HLOOKUP(prog_header!$C$6,cost_rates!$N$3:$T$5,3,FALSE)*BN69,IF(VLOOKUP('selections(hide)'!$A$4,'selections(hide)'!$D$18:$P$30,7,FALSE)="UG",HLOOKUP(prog_header!$C$6,cost_rates!$V$3:$AB$5,3,FALSE)*BN69,0)),0)</f>
        <v>0</v>
      </c>
      <c r="BO74" s="27">
        <f>IFERROR(IF(VLOOKUP('selections(hide)'!$A$4,'selections(hide)'!$D$18:$P$30,7,FALSE)="PGT",HLOOKUP(prog_header!$C$6,cost_rates!$N$3:$T$5,3,FALSE)*BO69,IF(VLOOKUP('selections(hide)'!$A$4,'selections(hide)'!$D$18:$P$30,7,FALSE)="UG",HLOOKUP(prog_header!$C$6,cost_rates!$V$3:$AB$5,3,FALSE)*BO69,0)),0)</f>
        <v>0</v>
      </c>
      <c r="BP74" s="27">
        <f>IFERROR(IF(VLOOKUP('selections(hide)'!$A$4,'selections(hide)'!$D$18:$P$30,7,FALSE)="PGT",HLOOKUP(prog_header!$C$6,cost_rates!$N$3:$T$5,3,FALSE)*BP69,IF(VLOOKUP('selections(hide)'!$A$4,'selections(hide)'!$D$18:$P$30,7,FALSE)="UG",HLOOKUP(prog_header!$C$6,cost_rates!$V$3:$AB$5,3,FALSE)*BP69,0)),0)</f>
        <v>0</v>
      </c>
      <c r="BQ74" s="27">
        <f>IFERROR(IF(VLOOKUP('selections(hide)'!$A$4,'selections(hide)'!$D$18:$P$30,7,FALSE)="PGT",HLOOKUP(prog_header!$C$6,cost_rates!$N$3:$T$5,3,FALSE)*BQ69,IF(VLOOKUP('selections(hide)'!$A$4,'selections(hide)'!$D$18:$P$30,7,FALSE)="UG",HLOOKUP(prog_header!$C$6,cost_rates!$V$3:$AB$5,3,FALSE)*BQ69,0)),0)</f>
        <v>0</v>
      </c>
      <c r="BR74" s="27">
        <f>IFERROR(IF(VLOOKUP('selections(hide)'!$A$4,'selections(hide)'!$D$18:$P$30,7,FALSE)="PGT",HLOOKUP(prog_header!$C$6,cost_rates!$N$3:$T$5,3,FALSE)*BR69,IF(VLOOKUP('selections(hide)'!$A$4,'selections(hide)'!$D$18:$P$30,7,FALSE)="UG",HLOOKUP(prog_header!$C$6,cost_rates!$V$3:$AB$5,3,FALSE)*BR69,0)),0)</f>
        <v>0</v>
      </c>
      <c r="BS74" s="27">
        <f>IFERROR(IF(VLOOKUP('selections(hide)'!$A$4,'selections(hide)'!$D$18:$P$30,7,FALSE)="PGT",HLOOKUP(prog_header!$C$6,cost_rates!$N$3:$T$5,3,FALSE)*BS69,IF(VLOOKUP('selections(hide)'!$A$4,'selections(hide)'!$D$18:$P$30,7,FALSE)="UG",HLOOKUP(prog_header!$C$6,cost_rates!$V$3:$AB$5,3,FALSE)*BS69,0)),0)</f>
        <v>0</v>
      </c>
      <c r="BT74" s="27">
        <f>IFERROR(IF(VLOOKUP('selections(hide)'!$A$4,'selections(hide)'!$D$18:$P$30,7,FALSE)="PGT",HLOOKUP(prog_header!$C$6,cost_rates!$N$3:$T$5,3,FALSE)*BT69,IF(VLOOKUP('selections(hide)'!$A$4,'selections(hide)'!$D$18:$P$30,7,FALSE)="UG",HLOOKUP(prog_header!$C$6,cost_rates!$V$3:$AB$5,3,FALSE)*BT69,0)),0)</f>
        <v>0</v>
      </c>
      <c r="BU74" s="27">
        <f>IFERROR(IF(VLOOKUP('selections(hide)'!$A$4,'selections(hide)'!$D$18:$P$30,7,FALSE)="PGT",HLOOKUP(prog_header!$C$6,cost_rates!$N$3:$T$5,3,FALSE)*BU69,IF(VLOOKUP('selections(hide)'!$A$4,'selections(hide)'!$D$18:$P$30,7,FALSE)="UG",HLOOKUP(prog_header!$C$6,cost_rates!$V$3:$AB$5,3,FALSE)*BU69,0)),0)</f>
        <v>0</v>
      </c>
      <c r="BV74" s="27">
        <f>IFERROR(IF(VLOOKUP('selections(hide)'!$A$4,'selections(hide)'!$D$18:$P$30,7,FALSE)="PGT",HLOOKUP(prog_header!$C$6,cost_rates!$N$3:$T$5,3,FALSE)*BV69,IF(VLOOKUP('selections(hide)'!$A$4,'selections(hide)'!$D$18:$P$30,7,FALSE)="UG",HLOOKUP(prog_header!$C$6,cost_rates!$V$3:$AB$5,3,FALSE)*BV69,0)),0)</f>
        <v>0</v>
      </c>
      <c r="BW74" s="27">
        <f>IFERROR(IF(VLOOKUP('selections(hide)'!$A$4,'selections(hide)'!$D$18:$P$30,7,FALSE)="PGT",HLOOKUP(prog_header!$C$6,cost_rates!$N$3:$T$5,3,FALSE)*BW69,IF(VLOOKUP('selections(hide)'!$A$4,'selections(hide)'!$D$18:$P$30,7,FALSE)="UG",HLOOKUP(prog_header!$C$6,cost_rates!$V$3:$AB$5,3,FALSE)*BW69,0)),0)</f>
        <v>0</v>
      </c>
      <c r="BX74" s="27">
        <f>IFERROR(IF(VLOOKUP('selections(hide)'!$A$4,'selections(hide)'!$D$18:$P$30,7,FALSE)="PGT",HLOOKUP(prog_header!$C$6,cost_rates!$N$3:$T$5,3,FALSE)*BX69,IF(VLOOKUP('selections(hide)'!$A$4,'selections(hide)'!$D$18:$P$30,7,FALSE)="UG",HLOOKUP(prog_header!$C$6,cost_rates!$V$3:$AB$5,3,FALSE)*BX69,0)),0)</f>
        <v>0</v>
      </c>
      <c r="BY74" s="27">
        <f>IFERROR(IF(VLOOKUP('selections(hide)'!$A$4,'selections(hide)'!$D$18:$P$30,7,FALSE)="PGT",HLOOKUP(prog_header!$C$6,cost_rates!$N$3:$T$5,3,FALSE)*BY69,IF(VLOOKUP('selections(hide)'!$A$4,'selections(hide)'!$D$18:$P$30,7,FALSE)="UG",HLOOKUP(prog_header!$C$6,cost_rates!$V$3:$AB$5,3,FALSE)*BY69,0)),0)</f>
        <v>0</v>
      </c>
      <c r="BZ74" s="27">
        <f>IFERROR(IF(VLOOKUP('selections(hide)'!$A$4,'selections(hide)'!$D$18:$P$30,7,FALSE)="PGT",HLOOKUP(prog_header!$C$6,cost_rates!$N$3:$T$5,3,FALSE)*BZ69,IF(VLOOKUP('selections(hide)'!$A$4,'selections(hide)'!$D$18:$P$30,7,FALSE)="UG",HLOOKUP(prog_header!$C$6,cost_rates!$V$3:$AB$5,3,FALSE)*BZ69,0)),0)</f>
        <v>0</v>
      </c>
      <c r="CA74" s="27">
        <f>IFERROR(IF(VLOOKUP('selections(hide)'!$A$4,'selections(hide)'!$D$18:$P$30,7,FALSE)="PGT",HLOOKUP(prog_header!$C$6,cost_rates!$N$3:$T$5,3,FALSE)*CA69,IF(VLOOKUP('selections(hide)'!$A$4,'selections(hide)'!$D$18:$P$30,7,FALSE)="UG",HLOOKUP(prog_header!$C$6,cost_rates!$V$3:$AB$5,3,FALSE)*CA69,0)),0)</f>
        <v>0</v>
      </c>
      <c r="CB74" s="27">
        <f>IFERROR(IF(VLOOKUP('selections(hide)'!$A$4,'selections(hide)'!$D$18:$P$30,7,FALSE)="PGT",HLOOKUP(prog_header!$C$6,cost_rates!$N$3:$T$5,3,FALSE)*CB69,IF(VLOOKUP('selections(hide)'!$A$4,'selections(hide)'!$D$18:$P$30,7,FALSE)="UG",HLOOKUP(prog_header!$C$6,cost_rates!$V$3:$AB$5,3,FALSE)*CB69,0)),0)</f>
        <v>0</v>
      </c>
      <c r="CC74" s="27">
        <f>IFERROR(IF(VLOOKUP('selections(hide)'!$A$4,'selections(hide)'!$D$18:$P$30,7,FALSE)="PGT",HLOOKUP(prog_header!$C$6,cost_rates!$N$3:$T$5,3,FALSE)*CC69,IF(VLOOKUP('selections(hide)'!$A$4,'selections(hide)'!$D$18:$P$30,7,FALSE)="UG",HLOOKUP(prog_header!$C$6,cost_rates!$V$3:$AB$5,3,FALSE)*CC69,0)),0)</f>
        <v>0</v>
      </c>
      <c r="CD74" s="27">
        <f>IFERROR(IF(VLOOKUP('selections(hide)'!$A$4,'selections(hide)'!$D$18:$P$30,7,FALSE)="PGT",HLOOKUP(prog_header!$C$6,cost_rates!$N$3:$T$5,3,FALSE)*CD69,IF(VLOOKUP('selections(hide)'!$A$4,'selections(hide)'!$D$18:$P$30,7,FALSE)="UG",HLOOKUP(prog_header!$C$6,cost_rates!$V$3:$AB$5,3,FALSE)*CD69,0)),0)</f>
        <v>0</v>
      </c>
      <c r="CE74" s="27">
        <f>IFERROR(IF(VLOOKUP('selections(hide)'!$A$4,'selections(hide)'!$D$18:$P$30,7,FALSE)="PGT",HLOOKUP(prog_header!$C$6,cost_rates!$N$3:$T$5,3,FALSE)*CE69,IF(VLOOKUP('selections(hide)'!$A$4,'selections(hide)'!$D$18:$P$30,7,FALSE)="UG",HLOOKUP(prog_header!$C$6,cost_rates!$V$3:$AB$5,3,FALSE)*CE69,0)),0)</f>
        <v>0</v>
      </c>
      <c r="CF74" s="27">
        <f>IFERROR(IF(VLOOKUP('selections(hide)'!$A$4,'selections(hide)'!$D$18:$P$30,7,FALSE)="PGT",HLOOKUP(prog_header!$C$6,cost_rates!$N$3:$T$5,3,FALSE)*CF69,IF(VLOOKUP('selections(hide)'!$A$4,'selections(hide)'!$D$18:$P$30,7,FALSE)="UG",HLOOKUP(prog_header!$C$6,cost_rates!$V$3:$AB$5,3,FALSE)*CF69,0)),0)</f>
        <v>0</v>
      </c>
      <c r="CG74" s="27">
        <f>IFERROR(IF(VLOOKUP('selections(hide)'!$A$4,'selections(hide)'!$D$18:$P$30,7,FALSE)="PGT",HLOOKUP(prog_header!$C$6,cost_rates!$N$3:$T$5,3,FALSE)*CG69,IF(VLOOKUP('selections(hide)'!$A$4,'selections(hide)'!$D$18:$P$30,7,FALSE)="UG",HLOOKUP(prog_header!$C$6,cost_rates!$V$3:$AB$5,3,FALSE)*CG69,0)),0)</f>
        <v>0</v>
      </c>
      <c r="CH74" s="27">
        <f>IFERROR(IF(VLOOKUP('selections(hide)'!$A$4,'selections(hide)'!$D$18:$P$30,7,FALSE)="PGT",HLOOKUP(prog_header!$C$6,cost_rates!$N$3:$T$5,3,FALSE)*CH69,IF(VLOOKUP('selections(hide)'!$A$4,'selections(hide)'!$D$18:$P$30,7,FALSE)="UG",HLOOKUP(prog_header!$C$6,cost_rates!$V$3:$AB$5,3,FALSE)*CH69,0)),0)</f>
        <v>0</v>
      </c>
      <c r="CI74" s="27">
        <f>IFERROR(IF(VLOOKUP('selections(hide)'!$A$4,'selections(hide)'!$D$18:$P$30,7,FALSE)="PGT",HLOOKUP(prog_header!$C$6,cost_rates!$N$3:$T$5,3,FALSE)*CI69,IF(VLOOKUP('selections(hide)'!$A$4,'selections(hide)'!$D$18:$P$30,7,FALSE)="UG",HLOOKUP(prog_header!$C$6,cost_rates!$V$3:$AB$5,3,FALSE)*CI69,0)),0)</f>
        <v>0</v>
      </c>
    </row>
    <row r="75" spans="1:87" x14ac:dyDescent="0.35">
      <c r="C75" s="137" t="s">
        <v>513</v>
      </c>
      <c r="D75" s="27">
        <f>D74/1650</f>
        <v>0</v>
      </c>
      <c r="E75" s="27">
        <f t="shared" ref="E75:AS75" si="154">E74/1650</f>
        <v>0</v>
      </c>
      <c r="F75" s="27">
        <f t="shared" si="154"/>
        <v>0</v>
      </c>
      <c r="G75" s="27">
        <f t="shared" si="154"/>
        <v>0</v>
      </c>
      <c r="H75" s="27">
        <f t="shared" si="154"/>
        <v>0</v>
      </c>
      <c r="I75" s="27">
        <f t="shared" si="154"/>
        <v>0</v>
      </c>
      <c r="J75" s="27">
        <f t="shared" si="154"/>
        <v>0</v>
      </c>
      <c r="K75" s="27">
        <f t="shared" si="154"/>
        <v>0</v>
      </c>
      <c r="L75" s="27">
        <f t="shared" si="154"/>
        <v>0</v>
      </c>
      <c r="M75" s="27">
        <f t="shared" si="154"/>
        <v>0</v>
      </c>
      <c r="N75" s="27">
        <f t="shared" si="154"/>
        <v>0</v>
      </c>
      <c r="O75" s="27">
        <f t="shared" si="154"/>
        <v>0</v>
      </c>
      <c r="P75" s="27">
        <f t="shared" si="154"/>
        <v>0</v>
      </c>
      <c r="Q75" s="27">
        <f t="shared" si="154"/>
        <v>0</v>
      </c>
      <c r="R75" s="27">
        <f t="shared" si="154"/>
        <v>0</v>
      </c>
      <c r="S75" s="27">
        <f t="shared" si="154"/>
        <v>0</v>
      </c>
      <c r="T75" s="27">
        <f t="shared" si="154"/>
        <v>0</v>
      </c>
      <c r="U75" s="27">
        <f t="shared" si="154"/>
        <v>0</v>
      </c>
      <c r="V75" s="27">
        <f t="shared" si="154"/>
        <v>0</v>
      </c>
      <c r="W75" s="27">
        <f t="shared" si="154"/>
        <v>0</v>
      </c>
      <c r="X75" s="27">
        <f t="shared" si="154"/>
        <v>0</v>
      </c>
      <c r="Y75" s="27">
        <f t="shared" si="154"/>
        <v>0</v>
      </c>
      <c r="Z75" s="27">
        <f t="shared" si="154"/>
        <v>0</v>
      </c>
      <c r="AA75" s="27">
        <f t="shared" si="154"/>
        <v>0</v>
      </c>
      <c r="AB75" s="27">
        <f t="shared" si="154"/>
        <v>0</v>
      </c>
      <c r="AC75" s="27">
        <f t="shared" si="154"/>
        <v>0</v>
      </c>
      <c r="AD75" s="27">
        <f t="shared" si="154"/>
        <v>0</v>
      </c>
      <c r="AE75" s="27">
        <f t="shared" si="154"/>
        <v>0</v>
      </c>
      <c r="AF75" s="27">
        <f t="shared" si="154"/>
        <v>0</v>
      </c>
      <c r="AG75" s="27">
        <f t="shared" si="154"/>
        <v>0</v>
      </c>
      <c r="AH75" s="27">
        <f t="shared" si="154"/>
        <v>0</v>
      </c>
      <c r="AI75" s="27">
        <f t="shared" si="154"/>
        <v>0</v>
      </c>
      <c r="AJ75" s="27">
        <f t="shared" si="154"/>
        <v>0</v>
      </c>
      <c r="AK75" s="27">
        <f t="shared" si="154"/>
        <v>0</v>
      </c>
      <c r="AL75" s="27">
        <f t="shared" si="154"/>
        <v>0</v>
      </c>
      <c r="AM75" s="27">
        <f t="shared" si="154"/>
        <v>0</v>
      </c>
      <c r="AN75" s="27">
        <f t="shared" si="154"/>
        <v>0</v>
      </c>
      <c r="AO75" s="27">
        <f t="shared" si="154"/>
        <v>0</v>
      </c>
      <c r="AP75" s="27">
        <f t="shared" si="154"/>
        <v>0</v>
      </c>
      <c r="AQ75" s="27">
        <f t="shared" si="154"/>
        <v>0</v>
      </c>
      <c r="AR75" s="27">
        <f t="shared" si="154"/>
        <v>0</v>
      </c>
      <c r="AS75" s="27">
        <f t="shared" si="154"/>
        <v>0</v>
      </c>
    </row>
    <row r="76" spans="1:87" x14ac:dyDescent="0.35">
      <c r="C76" s="137" t="s">
        <v>516</v>
      </c>
      <c r="D76" s="27">
        <f>D75+K75+R75+Y75+AF75+AM75</f>
        <v>0</v>
      </c>
      <c r="E76" s="27">
        <f t="shared" ref="E76:J76" si="155">E75+L75+S75+Z75+AG75+AN75</f>
        <v>0</v>
      </c>
      <c r="F76" s="27">
        <f t="shared" si="155"/>
        <v>0</v>
      </c>
      <c r="G76" s="27">
        <f t="shared" si="155"/>
        <v>0</v>
      </c>
      <c r="H76" s="27">
        <f t="shared" si="155"/>
        <v>0</v>
      </c>
      <c r="I76" s="27">
        <f t="shared" si="155"/>
        <v>0</v>
      </c>
      <c r="J76" s="27">
        <f t="shared" si="155"/>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I76"/>
  <sheetViews>
    <sheetView zoomScale="75" zoomScaleNormal="75" workbookViewId="0">
      <pane xSplit="3" ySplit="7" topLeftCell="D57" activePane="bottomRight" state="frozen"/>
      <selection activeCell="A74" sqref="A74:XFD74"/>
      <selection pane="topRight" activeCell="A74" sqref="A74:XFD74"/>
      <selection pane="bottomLeft" activeCell="A74" sqref="A74:XFD74"/>
      <selection pane="bottomRight" activeCell="AF64" sqref="AF64"/>
    </sheetView>
  </sheetViews>
  <sheetFormatPr defaultRowHeight="14.5" x14ac:dyDescent="0.35"/>
  <cols>
    <col min="1" max="1" width="5.1796875" bestFit="1" customWidth="1"/>
    <col min="2" max="2" width="20.81640625" bestFit="1" customWidth="1"/>
  </cols>
  <sheetData>
    <row r="1" spans="1:87" x14ac:dyDescent="0.35">
      <c r="B1" s="176" t="s">
        <v>478</v>
      </c>
      <c r="C1" s="20" t="str">
        <f>IF(prog_header!$C$8="existing","Yes","No")</f>
        <v>No</v>
      </c>
    </row>
    <row r="2" spans="1:87" x14ac:dyDescent="0.35">
      <c r="B2" t="s">
        <v>556</v>
      </c>
    </row>
    <row r="4" spans="1:87" x14ac:dyDescent="0.35">
      <c r="D4" s="179" t="s">
        <v>10</v>
      </c>
      <c r="E4" s="179" t="s">
        <v>487</v>
      </c>
      <c r="F4" s="179"/>
      <c r="G4" s="179"/>
      <c r="H4" s="179"/>
      <c r="I4" s="179"/>
      <c r="J4" s="179"/>
      <c r="K4" s="15" t="s">
        <v>11</v>
      </c>
      <c r="L4" s="15" t="s">
        <v>487</v>
      </c>
      <c r="M4" s="15"/>
      <c r="N4" s="15"/>
      <c r="O4" s="15"/>
      <c r="P4" s="15"/>
      <c r="Q4" s="15"/>
      <c r="R4" s="3" t="s">
        <v>12</v>
      </c>
      <c r="S4" s="3" t="s">
        <v>487</v>
      </c>
      <c r="T4" s="3"/>
      <c r="U4" s="3"/>
      <c r="V4" s="3"/>
      <c r="W4" s="3"/>
      <c r="X4" s="3"/>
      <c r="Y4" s="16" t="s">
        <v>13</v>
      </c>
      <c r="Z4" s="16" t="s">
        <v>487</v>
      </c>
      <c r="AA4" s="16"/>
      <c r="AB4" s="16"/>
      <c r="AC4" s="16"/>
      <c r="AD4" s="16"/>
      <c r="AE4" s="16"/>
      <c r="AF4" s="19" t="s">
        <v>14</v>
      </c>
      <c r="AG4" s="19" t="s">
        <v>487</v>
      </c>
      <c r="AH4" s="19"/>
      <c r="AI4" s="19"/>
      <c r="AJ4" s="19"/>
      <c r="AK4" s="19"/>
      <c r="AL4" s="19"/>
      <c r="AM4" s="17" t="s">
        <v>15</v>
      </c>
      <c r="AN4" s="17" t="s">
        <v>487</v>
      </c>
      <c r="AO4" s="17"/>
      <c r="AP4" s="17"/>
      <c r="AQ4" s="17"/>
      <c r="AR4" s="17"/>
      <c r="AS4" s="17"/>
      <c r="AT4" s="179" t="s">
        <v>10</v>
      </c>
      <c r="AU4" s="179" t="s">
        <v>488</v>
      </c>
      <c r="AV4" s="179"/>
      <c r="AW4" s="179"/>
      <c r="AX4" s="179"/>
      <c r="AY4" s="179"/>
      <c r="AZ4" s="179"/>
      <c r="BA4" s="15" t="s">
        <v>11</v>
      </c>
      <c r="BB4" s="15" t="s">
        <v>488</v>
      </c>
      <c r="BC4" s="15"/>
      <c r="BD4" s="15"/>
      <c r="BE4" s="15"/>
      <c r="BF4" s="15"/>
      <c r="BG4" s="15"/>
      <c r="BH4" s="3" t="s">
        <v>12</v>
      </c>
      <c r="BI4" s="3" t="s">
        <v>488</v>
      </c>
      <c r="BJ4" s="3"/>
      <c r="BK4" s="3"/>
      <c r="BL4" s="3"/>
      <c r="BM4" s="3"/>
      <c r="BN4" s="3"/>
      <c r="BO4" s="16" t="s">
        <v>13</v>
      </c>
      <c r="BP4" s="16" t="s">
        <v>488</v>
      </c>
      <c r="BQ4" s="16"/>
      <c r="BR4" s="16"/>
      <c r="BS4" s="16"/>
      <c r="BT4" s="16"/>
      <c r="BU4" s="16"/>
      <c r="BV4" s="19" t="s">
        <v>14</v>
      </c>
      <c r="BW4" s="19" t="s">
        <v>488</v>
      </c>
      <c r="BX4" s="19"/>
      <c r="BY4" s="19"/>
      <c r="BZ4" s="19"/>
      <c r="CA4" s="19"/>
      <c r="CB4" s="19"/>
      <c r="CC4" s="17" t="s">
        <v>15</v>
      </c>
      <c r="CD4" s="17" t="s">
        <v>488</v>
      </c>
      <c r="CE4" s="17"/>
      <c r="CF4" s="17"/>
      <c r="CG4" s="17"/>
      <c r="CH4" s="17"/>
      <c r="CI4" s="17"/>
    </row>
    <row r="5" spans="1:87" x14ac:dyDescent="0.35">
      <c r="D5" s="179">
        <v>0</v>
      </c>
      <c r="E5" s="179">
        <v>1</v>
      </c>
      <c r="F5" s="179">
        <v>2</v>
      </c>
      <c r="G5" s="179">
        <v>3</v>
      </c>
      <c r="H5" s="179">
        <v>4</v>
      </c>
      <c r="I5" s="179">
        <v>5</v>
      </c>
      <c r="J5" s="179">
        <v>6</v>
      </c>
      <c r="K5" s="15">
        <f>D5</f>
        <v>0</v>
      </c>
      <c r="L5" s="15">
        <f t="shared" ref="L5:AA7" si="0">E5</f>
        <v>1</v>
      </c>
      <c r="M5" s="15">
        <f t="shared" si="0"/>
        <v>2</v>
      </c>
      <c r="N5" s="15">
        <f t="shared" si="0"/>
        <v>3</v>
      </c>
      <c r="O5" s="15">
        <f t="shared" si="0"/>
        <v>4</v>
      </c>
      <c r="P5" s="15">
        <f t="shared" si="0"/>
        <v>5</v>
      </c>
      <c r="Q5" s="15">
        <f t="shared" si="0"/>
        <v>6</v>
      </c>
      <c r="R5" s="3">
        <f t="shared" si="0"/>
        <v>0</v>
      </c>
      <c r="S5" s="3">
        <f t="shared" si="0"/>
        <v>1</v>
      </c>
      <c r="T5" s="3">
        <f t="shared" si="0"/>
        <v>2</v>
      </c>
      <c r="U5" s="3">
        <f t="shared" si="0"/>
        <v>3</v>
      </c>
      <c r="V5" s="3">
        <f t="shared" si="0"/>
        <v>4</v>
      </c>
      <c r="W5" s="3">
        <f t="shared" si="0"/>
        <v>5</v>
      </c>
      <c r="X5" s="3">
        <f t="shared" si="0"/>
        <v>6</v>
      </c>
      <c r="Y5" s="16">
        <f t="shared" si="0"/>
        <v>0</v>
      </c>
      <c r="Z5" s="16">
        <f t="shared" si="0"/>
        <v>1</v>
      </c>
      <c r="AA5" s="16">
        <f t="shared" si="0"/>
        <v>2</v>
      </c>
      <c r="AB5" s="16">
        <f t="shared" ref="AB5:AQ7" si="1">U5</f>
        <v>3</v>
      </c>
      <c r="AC5" s="16">
        <f t="shared" si="1"/>
        <v>4</v>
      </c>
      <c r="AD5" s="16">
        <f t="shared" si="1"/>
        <v>5</v>
      </c>
      <c r="AE5" s="16">
        <f t="shared" si="1"/>
        <v>6</v>
      </c>
      <c r="AF5" s="19">
        <f t="shared" si="1"/>
        <v>0</v>
      </c>
      <c r="AG5" s="19">
        <f t="shared" si="1"/>
        <v>1</v>
      </c>
      <c r="AH5" s="19">
        <f t="shared" si="1"/>
        <v>2</v>
      </c>
      <c r="AI5" s="19">
        <f t="shared" si="1"/>
        <v>3</v>
      </c>
      <c r="AJ5" s="19">
        <f t="shared" si="1"/>
        <v>4</v>
      </c>
      <c r="AK5" s="19">
        <f t="shared" si="1"/>
        <v>5</v>
      </c>
      <c r="AL5" s="19">
        <f t="shared" si="1"/>
        <v>6</v>
      </c>
      <c r="AM5" s="17">
        <f t="shared" si="1"/>
        <v>0</v>
      </c>
      <c r="AN5" s="17">
        <f t="shared" si="1"/>
        <v>1</v>
      </c>
      <c r="AO5" s="17">
        <f t="shared" si="1"/>
        <v>2</v>
      </c>
      <c r="AP5" s="17">
        <f t="shared" si="1"/>
        <v>3</v>
      </c>
      <c r="AQ5" s="17">
        <f t="shared" si="1"/>
        <v>4</v>
      </c>
      <c r="AR5" s="17">
        <f t="shared" ref="AR5:AZ7" si="2">AK5</f>
        <v>5</v>
      </c>
      <c r="AS5" s="17">
        <f t="shared" si="2"/>
        <v>6</v>
      </c>
      <c r="AT5" s="179">
        <f t="shared" si="2"/>
        <v>0</v>
      </c>
      <c r="AU5" s="179">
        <f t="shared" si="2"/>
        <v>1</v>
      </c>
      <c r="AV5" s="179">
        <f t="shared" si="2"/>
        <v>2</v>
      </c>
      <c r="AW5" s="179">
        <f t="shared" si="2"/>
        <v>3</v>
      </c>
      <c r="AX5" s="179">
        <f t="shared" si="2"/>
        <v>4</v>
      </c>
      <c r="AY5" s="179">
        <f t="shared" si="2"/>
        <v>5</v>
      </c>
      <c r="AZ5" s="179">
        <f t="shared" si="2"/>
        <v>6</v>
      </c>
      <c r="BA5" s="15">
        <f>AT5</f>
        <v>0</v>
      </c>
      <c r="BB5" s="15">
        <f t="shared" ref="BB5:BQ7" si="3">AU5</f>
        <v>1</v>
      </c>
      <c r="BC5" s="15">
        <f t="shared" si="3"/>
        <v>2</v>
      </c>
      <c r="BD5" s="15">
        <f t="shared" si="3"/>
        <v>3</v>
      </c>
      <c r="BE5" s="15">
        <f t="shared" si="3"/>
        <v>4</v>
      </c>
      <c r="BF5" s="15">
        <f t="shared" si="3"/>
        <v>5</v>
      </c>
      <c r="BG5" s="15">
        <f t="shared" si="3"/>
        <v>6</v>
      </c>
      <c r="BH5" s="3">
        <f t="shared" si="3"/>
        <v>0</v>
      </c>
      <c r="BI5" s="3">
        <f t="shared" si="3"/>
        <v>1</v>
      </c>
      <c r="BJ5" s="3">
        <f t="shared" si="3"/>
        <v>2</v>
      </c>
      <c r="BK5" s="3">
        <f t="shared" si="3"/>
        <v>3</v>
      </c>
      <c r="BL5" s="3">
        <f t="shared" si="3"/>
        <v>4</v>
      </c>
      <c r="BM5" s="3">
        <f t="shared" si="3"/>
        <v>5</v>
      </c>
      <c r="BN5" s="3">
        <f t="shared" si="3"/>
        <v>6</v>
      </c>
      <c r="BO5" s="16">
        <f t="shared" si="3"/>
        <v>0</v>
      </c>
      <c r="BP5" s="16">
        <f t="shared" si="3"/>
        <v>1</v>
      </c>
      <c r="BQ5" s="16">
        <f t="shared" si="3"/>
        <v>2</v>
      </c>
      <c r="BR5" s="16">
        <f t="shared" ref="BR5:CG7" si="4">BK5</f>
        <v>3</v>
      </c>
      <c r="BS5" s="16">
        <f t="shared" si="4"/>
        <v>4</v>
      </c>
      <c r="BT5" s="16">
        <f t="shared" si="4"/>
        <v>5</v>
      </c>
      <c r="BU5" s="16">
        <f t="shared" si="4"/>
        <v>6</v>
      </c>
      <c r="BV5" s="19">
        <f t="shared" si="4"/>
        <v>0</v>
      </c>
      <c r="BW5" s="19">
        <f t="shared" si="4"/>
        <v>1</v>
      </c>
      <c r="BX5" s="19">
        <f t="shared" si="4"/>
        <v>2</v>
      </c>
      <c r="BY5" s="19">
        <f t="shared" si="4"/>
        <v>3</v>
      </c>
      <c r="BZ5" s="19">
        <f t="shared" si="4"/>
        <v>4</v>
      </c>
      <c r="CA5" s="19">
        <f t="shared" si="4"/>
        <v>5</v>
      </c>
      <c r="CB5" s="19">
        <f t="shared" si="4"/>
        <v>6</v>
      </c>
      <c r="CC5" s="17">
        <f t="shared" si="4"/>
        <v>0</v>
      </c>
      <c r="CD5" s="17">
        <f t="shared" si="4"/>
        <v>1</v>
      </c>
      <c r="CE5" s="17">
        <f t="shared" si="4"/>
        <v>2</v>
      </c>
      <c r="CF5" s="17">
        <f t="shared" si="4"/>
        <v>3</v>
      </c>
      <c r="CG5" s="17">
        <f t="shared" si="4"/>
        <v>4</v>
      </c>
      <c r="CH5" s="17">
        <f t="shared" ref="CH5:CI7" si="5">CA5</f>
        <v>5</v>
      </c>
      <c r="CI5" s="17">
        <f t="shared" si="5"/>
        <v>6</v>
      </c>
    </row>
    <row r="6" spans="1:87" x14ac:dyDescent="0.35">
      <c r="D6" s="179" t="s">
        <v>37</v>
      </c>
      <c r="E6" s="179" t="s">
        <v>281</v>
      </c>
      <c r="F6" s="179" t="s">
        <v>282</v>
      </c>
      <c r="G6" s="179" t="s">
        <v>283</v>
      </c>
      <c r="H6" s="179" t="s">
        <v>284</v>
      </c>
      <c r="I6" s="179" t="s">
        <v>285</v>
      </c>
      <c r="J6" s="179" t="s">
        <v>286</v>
      </c>
      <c r="K6" s="15" t="str">
        <f>D6</f>
        <v>Dev Yr</v>
      </c>
      <c r="L6" s="15" t="str">
        <f t="shared" si="0"/>
        <v>Launch Yr</v>
      </c>
      <c r="M6" s="15" t="str">
        <f t="shared" si="0"/>
        <v>Yr 2</v>
      </c>
      <c r="N6" s="15" t="str">
        <f t="shared" si="0"/>
        <v>Yr 3</v>
      </c>
      <c r="O6" s="15" t="str">
        <f t="shared" si="0"/>
        <v>Yr 4</v>
      </c>
      <c r="P6" s="15" t="str">
        <f t="shared" si="0"/>
        <v>Yr 5</v>
      </c>
      <c r="Q6" s="15" t="str">
        <f t="shared" si="0"/>
        <v>Yr 6</v>
      </c>
      <c r="R6" s="3" t="str">
        <f t="shared" si="0"/>
        <v>Dev Yr</v>
      </c>
      <c r="S6" s="3" t="str">
        <f t="shared" si="0"/>
        <v>Launch Yr</v>
      </c>
      <c r="T6" s="3" t="str">
        <f t="shared" si="0"/>
        <v>Yr 2</v>
      </c>
      <c r="U6" s="3" t="str">
        <f t="shared" si="0"/>
        <v>Yr 3</v>
      </c>
      <c r="V6" s="3" t="str">
        <f t="shared" si="0"/>
        <v>Yr 4</v>
      </c>
      <c r="W6" s="3" t="str">
        <f t="shared" si="0"/>
        <v>Yr 5</v>
      </c>
      <c r="X6" s="3" t="str">
        <f t="shared" si="0"/>
        <v>Yr 6</v>
      </c>
      <c r="Y6" s="16" t="str">
        <f t="shared" si="0"/>
        <v>Dev Yr</v>
      </c>
      <c r="Z6" s="16" t="str">
        <f t="shared" si="0"/>
        <v>Launch Yr</v>
      </c>
      <c r="AA6" s="16" t="str">
        <f t="shared" si="0"/>
        <v>Yr 2</v>
      </c>
      <c r="AB6" s="16" t="str">
        <f t="shared" si="1"/>
        <v>Yr 3</v>
      </c>
      <c r="AC6" s="16" t="str">
        <f t="shared" si="1"/>
        <v>Yr 4</v>
      </c>
      <c r="AD6" s="16" t="str">
        <f t="shared" si="1"/>
        <v>Yr 5</v>
      </c>
      <c r="AE6" s="16" t="str">
        <f t="shared" si="1"/>
        <v>Yr 6</v>
      </c>
      <c r="AF6" s="19" t="str">
        <f t="shared" si="1"/>
        <v>Dev Yr</v>
      </c>
      <c r="AG6" s="19" t="str">
        <f t="shared" si="1"/>
        <v>Launch Yr</v>
      </c>
      <c r="AH6" s="19" t="str">
        <f t="shared" si="1"/>
        <v>Yr 2</v>
      </c>
      <c r="AI6" s="19" t="str">
        <f t="shared" si="1"/>
        <v>Yr 3</v>
      </c>
      <c r="AJ6" s="19" t="str">
        <f t="shared" si="1"/>
        <v>Yr 4</v>
      </c>
      <c r="AK6" s="19" t="str">
        <f t="shared" si="1"/>
        <v>Yr 5</v>
      </c>
      <c r="AL6" s="19" t="str">
        <f t="shared" si="1"/>
        <v>Yr 6</v>
      </c>
      <c r="AM6" s="17" t="str">
        <f t="shared" si="1"/>
        <v>Dev Yr</v>
      </c>
      <c r="AN6" s="17" t="str">
        <f t="shared" si="1"/>
        <v>Launch Yr</v>
      </c>
      <c r="AO6" s="17" t="str">
        <f t="shared" si="1"/>
        <v>Yr 2</v>
      </c>
      <c r="AP6" s="17" t="str">
        <f t="shared" si="1"/>
        <v>Yr 3</v>
      </c>
      <c r="AQ6" s="17" t="str">
        <f t="shared" si="1"/>
        <v>Yr 4</v>
      </c>
      <c r="AR6" s="17" t="str">
        <f t="shared" si="2"/>
        <v>Yr 5</v>
      </c>
      <c r="AS6" s="17" t="str">
        <f t="shared" si="2"/>
        <v>Yr 6</v>
      </c>
      <c r="AT6" s="179" t="str">
        <f t="shared" si="2"/>
        <v>Dev Yr</v>
      </c>
      <c r="AU6" s="179" t="str">
        <f t="shared" si="2"/>
        <v>Launch Yr</v>
      </c>
      <c r="AV6" s="179" t="str">
        <f t="shared" si="2"/>
        <v>Yr 2</v>
      </c>
      <c r="AW6" s="179" t="str">
        <f t="shared" si="2"/>
        <v>Yr 3</v>
      </c>
      <c r="AX6" s="179" t="str">
        <f t="shared" si="2"/>
        <v>Yr 4</v>
      </c>
      <c r="AY6" s="179" t="str">
        <f t="shared" si="2"/>
        <v>Yr 5</v>
      </c>
      <c r="AZ6" s="179" t="str">
        <f t="shared" si="2"/>
        <v>Yr 6</v>
      </c>
      <c r="BA6" s="15" t="str">
        <f>AT6</f>
        <v>Dev Yr</v>
      </c>
      <c r="BB6" s="15" t="str">
        <f t="shared" si="3"/>
        <v>Launch Yr</v>
      </c>
      <c r="BC6" s="15" t="str">
        <f t="shared" si="3"/>
        <v>Yr 2</v>
      </c>
      <c r="BD6" s="15" t="str">
        <f t="shared" si="3"/>
        <v>Yr 3</v>
      </c>
      <c r="BE6" s="15" t="str">
        <f t="shared" si="3"/>
        <v>Yr 4</v>
      </c>
      <c r="BF6" s="15" t="str">
        <f t="shared" si="3"/>
        <v>Yr 5</v>
      </c>
      <c r="BG6" s="15" t="str">
        <f t="shared" si="3"/>
        <v>Yr 6</v>
      </c>
      <c r="BH6" s="3" t="str">
        <f t="shared" si="3"/>
        <v>Dev Yr</v>
      </c>
      <c r="BI6" s="3" t="str">
        <f t="shared" si="3"/>
        <v>Launch Yr</v>
      </c>
      <c r="BJ6" s="3" t="str">
        <f t="shared" si="3"/>
        <v>Yr 2</v>
      </c>
      <c r="BK6" s="3" t="str">
        <f t="shared" si="3"/>
        <v>Yr 3</v>
      </c>
      <c r="BL6" s="3" t="str">
        <f t="shared" si="3"/>
        <v>Yr 4</v>
      </c>
      <c r="BM6" s="3" t="str">
        <f t="shared" si="3"/>
        <v>Yr 5</v>
      </c>
      <c r="BN6" s="3" t="str">
        <f t="shared" si="3"/>
        <v>Yr 6</v>
      </c>
      <c r="BO6" s="16" t="str">
        <f t="shared" si="3"/>
        <v>Dev Yr</v>
      </c>
      <c r="BP6" s="16" t="str">
        <f t="shared" si="3"/>
        <v>Launch Yr</v>
      </c>
      <c r="BQ6" s="16" t="str">
        <f t="shared" si="3"/>
        <v>Yr 2</v>
      </c>
      <c r="BR6" s="16" t="str">
        <f t="shared" si="4"/>
        <v>Yr 3</v>
      </c>
      <c r="BS6" s="16" t="str">
        <f t="shared" si="4"/>
        <v>Yr 4</v>
      </c>
      <c r="BT6" s="16" t="str">
        <f t="shared" si="4"/>
        <v>Yr 5</v>
      </c>
      <c r="BU6" s="16" t="str">
        <f t="shared" si="4"/>
        <v>Yr 6</v>
      </c>
      <c r="BV6" s="19" t="str">
        <f t="shared" si="4"/>
        <v>Dev Yr</v>
      </c>
      <c r="BW6" s="19" t="str">
        <f t="shared" si="4"/>
        <v>Launch Yr</v>
      </c>
      <c r="BX6" s="19" t="str">
        <f t="shared" si="4"/>
        <v>Yr 2</v>
      </c>
      <c r="BY6" s="19" t="str">
        <f t="shared" si="4"/>
        <v>Yr 3</v>
      </c>
      <c r="BZ6" s="19" t="str">
        <f t="shared" si="4"/>
        <v>Yr 4</v>
      </c>
      <c r="CA6" s="19" t="str">
        <f t="shared" si="4"/>
        <v>Yr 5</v>
      </c>
      <c r="CB6" s="19" t="str">
        <f t="shared" si="4"/>
        <v>Yr 6</v>
      </c>
      <c r="CC6" s="17" t="str">
        <f t="shared" si="4"/>
        <v>Dev Yr</v>
      </c>
      <c r="CD6" s="17" t="str">
        <f t="shared" si="4"/>
        <v>Launch Yr</v>
      </c>
      <c r="CE6" s="17" t="str">
        <f t="shared" si="4"/>
        <v>Yr 2</v>
      </c>
      <c r="CF6" s="17" t="str">
        <f t="shared" si="4"/>
        <v>Yr 3</v>
      </c>
      <c r="CG6" s="17" t="str">
        <f t="shared" si="4"/>
        <v>Yr 4</v>
      </c>
      <c r="CH6" s="17" t="str">
        <f t="shared" si="5"/>
        <v>Yr 5</v>
      </c>
      <c r="CI6" s="17" t="str">
        <f t="shared" si="5"/>
        <v>Yr 6</v>
      </c>
    </row>
    <row r="7" spans="1:87" s="11" customFormat="1" ht="80.25" customHeight="1" x14ac:dyDescent="0.35">
      <c r="A7" s="11" t="s">
        <v>479</v>
      </c>
      <c r="B7" s="11" t="s">
        <v>384</v>
      </c>
      <c r="C7" s="11" t="s">
        <v>408</v>
      </c>
      <c r="D7" s="180" t="str">
        <f>IFERROR(VLOOKUP(E7,'selections(hide)'!$M$3:$N$12,2,FALSE),0)</f>
        <v>2020/21</v>
      </c>
      <c r="E7" s="180" t="str">
        <f>staff_students!E29</f>
        <v>2021/22</v>
      </c>
      <c r="F7" s="180" t="str">
        <f>staff_students!F29</f>
        <v>2022/23</v>
      </c>
      <c r="G7" s="180" t="str">
        <f>staff_students!G29</f>
        <v>2023/24</v>
      </c>
      <c r="H7" s="180" t="str">
        <f>staff_students!H29</f>
        <v>2024/25</v>
      </c>
      <c r="I7" s="180" t="str">
        <f>staff_students!I29</f>
        <v>2025/26</v>
      </c>
      <c r="J7" s="180" t="str">
        <f>staff_students!J29</f>
        <v>2026/27</v>
      </c>
      <c r="K7" s="181" t="str">
        <f>D7</f>
        <v>2020/21</v>
      </c>
      <c r="L7" s="181" t="str">
        <f t="shared" si="0"/>
        <v>2021/22</v>
      </c>
      <c r="M7" s="181" t="str">
        <f t="shared" si="0"/>
        <v>2022/23</v>
      </c>
      <c r="N7" s="181" t="str">
        <f t="shared" si="0"/>
        <v>2023/24</v>
      </c>
      <c r="O7" s="181" t="str">
        <f t="shared" si="0"/>
        <v>2024/25</v>
      </c>
      <c r="P7" s="181" t="str">
        <f t="shared" si="0"/>
        <v>2025/26</v>
      </c>
      <c r="Q7" s="181" t="str">
        <f t="shared" si="0"/>
        <v>2026/27</v>
      </c>
      <c r="R7" s="182" t="str">
        <f t="shared" si="0"/>
        <v>2020/21</v>
      </c>
      <c r="S7" s="182" t="str">
        <f t="shared" si="0"/>
        <v>2021/22</v>
      </c>
      <c r="T7" s="182" t="str">
        <f t="shared" si="0"/>
        <v>2022/23</v>
      </c>
      <c r="U7" s="182" t="str">
        <f t="shared" si="0"/>
        <v>2023/24</v>
      </c>
      <c r="V7" s="182" t="str">
        <f t="shared" si="0"/>
        <v>2024/25</v>
      </c>
      <c r="W7" s="182" t="str">
        <f t="shared" si="0"/>
        <v>2025/26</v>
      </c>
      <c r="X7" s="182" t="str">
        <f t="shared" si="0"/>
        <v>2026/27</v>
      </c>
      <c r="Y7" s="184" t="str">
        <f t="shared" si="0"/>
        <v>2020/21</v>
      </c>
      <c r="Z7" s="184" t="str">
        <f t="shared" si="0"/>
        <v>2021/22</v>
      </c>
      <c r="AA7" s="184" t="str">
        <f t="shared" si="0"/>
        <v>2022/23</v>
      </c>
      <c r="AB7" s="184" t="str">
        <f t="shared" si="1"/>
        <v>2023/24</v>
      </c>
      <c r="AC7" s="184" t="str">
        <f t="shared" si="1"/>
        <v>2024/25</v>
      </c>
      <c r="AD7" s="184" t="str">
        <f t="shared" si="1"/>
        <v>2025/26</v>
      </c>
      <c r="AE7" s="184" t="str">
        <f t="shared" si="1"/>
        <v>2026/27</v>
      </c>
      <c r="AF7" s="183" t="str">
        <f t="shared" si="1"/>
        <v>2020/21</v>
      </c>
      <c r="AG7" s="183" t="str">
        <f t="shared" si="1"/>
        <v>2021/22</v>
      </c>
      <c r="AH7" s="183" t="str">
        <f t="shared" si="1"/>
        <v>2022/23</v>
      </c>
      <c r="AI7" s="183" t="str">
        <f t="shared" si="1"/>
        <v>2023/24</v>
      </c>
      <c r="AJ7" s="183" t="str">
        <f t="shared" si="1"/>
        <v>2024/25</v>
      </c>
      <c r="AK7" s="183" t="str">
        <f t="shared" si="1"/>
        <v>2025/26</v>
      </c>
      <c r="AL7" s="183" t="str">
        <f t="shared" si="1"/>
        <v>2026/27</v>
      </c>
      <c r="AM7" s="111" t="str">
        <f t="shared" si="1"/>
        <v>2020/21</v>
      </c>
      <c r="AN7" s="111" t="str">
        <f t="shared" si="1"/>
        <v>2021/22</v>
      </c>
      <c r="AO7" s="111" t="str">
        <f t="shared" si="1"/>
        <v>2022/23</v>
      </c>
      <c r="AP7" s="111" t="str">
        <f t="shared" si="1"/>
        <v>2023/24</v>
      </c>
      <c r="AQ7" s="111" t="str">
        <f t="shared" si="1"/>
        <v>2024/25</v>
      </c>
      <c r="AR7" s="111" t="str">
        <f t="shared" si="2"/>
        <v>2025/26</v>
      </c>
      <c r="AS7" s="111" t="str">
        <f t="shared" si="2"/>
        <v>2026/27</v>
      </c>
      <c r="AT7" s="180" t="str">
        <f t="shared" si="2"/>
        <v>2020/21</v>
      </c>
      <c r="AU7" s="180" t="str">
        <f t="shared" si="2"/>
        <v>2021/22</v>
      </c>
      <c r="AV7" s="180" t="str">
        <f t="shared" si="2"/>
        <v>2022/23</v>
      </c>
      <c r="AW7" s="180" t="str">
        <f t="shared" si="2"/>
        <v>2023/24</v>
      </c>
      <c r="AX7" s="180" t="str">
        <f t="shared" si="2"/>
        <v>2024/25</v>
      </c>
      <c r="AY7" s="180" t="str">
        <f t="shared" si="2"/>
        <v>2025/26</v>
      </c>
      <c r="AZ7" s="180" t="str">
        <f t="shared" si="2"/>
        <v>2026/27</v>
      </c>
      <c r="BA7" s="181" t="str">
        <f>AT7</f>
        <v>2020/21</v>
      </c>
      <c r="BB7" s="181" t="str">
        <f t="shared" si="3"/>
        <v>2021/22</v>
      </c>
      <c r="BC7" s="181" t="str">
        <f t="shared" si="3"/>
        <v>2022/23</v>
      </c>
      <c r="BD7" s="181" t="str">
        <f t="shared" si="3"/>
        <v>2023/24</v>
      </c>
      <c r="BE7" s="181" t="str">
        <f t="shared" si="3"/>
        <v>2024/25</v>
      </c>
      <c r="BF7" s="181" t="str">
        <f t="shared" si="3"/>
        <v>2025/26</v>
      </c>
      <c r="BG7" s="181" t="str">
        <f t="shared" si="3"/>
        <v>2026/27</v>
      </c>
      <c r="BH7" s="182" t="str">
        <f t="shared" si="3"/>
        <v>2020/21</v>
      </c>
      <c r="BI7" s="182" t="str">
        <f t="shared" si="3"/>
        <v>2021/22</v>
      </c>
      <c r="BJ7" s="182" t="str">
        <f t="shared" si="3"/>
        <v>2022/23</v>
      </c>
      <c r="BK7" s="182" t="str">
        <f t="shared" si="3"/>
        <v>2023/24</v>
      </c>
      <c r="BL7" s="182" t="str">
        <f t="shared" si="3"/>
        <v>2024/25</v>
      </c>
      <c r="BM7" s="182" t="str">
        <f t="shared" si="3"/>
        <v>2025/26</v>
      </c>
      <c r="BN7" s="182" t="str">
        <f t="shared" si="3"/>
        <v>2026/27</v>
      </c>
      <c r="BO7" s="184" t="str">
        <f t="shared" si="3"/>
        <v>2020/21</v>
      </c>
      <c r="BP7" s="184" t="str">
        <f t="shared" si="3"/>
        <v>2021/22</v>
      </c>
      <c r="BQ7" s="184" t="str">
        <f t="shared" si="3"/>
        <v>2022/23</v>
      </c>
      <c r="BR7" s="184" t="str">
        <f t="shared" si="4"/>
        <v>2023/24</v>
      </c>
      <c r="BS7" s="184" t="str">
        <f t="shared" si="4"/>
        <v>2024/25</v>
      </c>
      <c r="BT7" s="184" t="str">
        <f t="shared" si="4"/>
        <v>2025/26</v>
      </c>
      <c r="BU7" s="184" t="str">
        <f t="shared" si="4"/>
        <v>2026/27</v>
      </c>
      <c r="BV7" s="183" t="str">
        <f t="shared" si="4"/>
        <v>2020/21</v>
      </c>
      <c r="BW7" s="183" t="str">
        <f t="shared" si="4"/>
        <v>2021/22</v>
      </c>
      <c r="BX7" s="183" t="str">
        <f t="shared" si="4"/>
        <v>2022/23</v>
      </c>
      <c r="BY7" s="183" t="str">
        <f t="shared" si="4"/>
        <v>2023/24</v>
      </c>
      <c r="BZ7" s="183" t="str">
        <f t="shared" si="4"/>
        <v>2024/25</v>
      </c>
      <c r="CA7" s="183" t="str">
        <f t="shared" si="4"/>
        <v>2025/26</v>
      </c>
      <c r="CB7" s="183" t="str">
        <f t="shared" si="4"/>
        <v>2026/27</v>
      </c>
      <c r="CC7" s="111" t="str">
        <f t="shared" si="4"/>
        <v>2020/21</v>
      </c>
      <c r="CD7" s="111" t="str">
        <f t="shared" si="4"/>
        <v>2021/22</v>
      </c>
      <c r="CE7" s="111" t="str">
        <f t="shared" si="4"/>
        <v>2022/23</v>
      </c>
      <c r="CF7" s="111" t="str">
        <f t="shared" si="4"/>
        <v>2023/24</v>
      </c>
      <c r="CG7" s="111" t="str">
        <f t="shared" si="4"/>
        <v>2024/25</v>
      </c>
      <c r="CH7" s="111" t="str">
        <f t="shared" si="5"/>
        <v>2025/26</v>
      </c>
      <c r="CI7" s="111" t="str">
        <f t="shared" si="5"/>
        <v>2026/27</v>
      </c>
    </row>
    <row r="8" spans="1:87" x14ac:dyDescent="0.35">
      <c r="A8">
        <v>2</v>
      </c>
      <c r="B8">
        <f>modules!B8</f>
        <v>0</v>
      </c>
      <c r="C8">
        <f>modules!C8</f>
        <v>0</v>
      </c>
      <c r="D8" s="27">
        <f t="shared" ref="D8:D39" si="6">IFERROR(IF($C$1="Yes",0,IF($C8=E$5,HLOOKUP(D$4,DHRS,$A8,FALSE),0)),0)</f>
        <v>0</v>
      </c>
      <c r="E8" s="27">
        <f t="shared" ref="E8:E39" si="7">IFERROR(IF($C$1="Yes",0,IF($C8=F$5,HLOOKUP(D$4,DHRS,$A8,FALSE),0)),0)</f>
        <v>0</v>
      </c>
      <c r="F8" s="27">
        <f t="shared" ref="F8:F39" si="8">IFERROR(IF($C$1="Yes",0,IF($C8=G$5,HLOOKUP(D$4,DHRS,$A8,FALSE),0)),0)</f>
        <v>0</v>
      </c>
      <c r="G8" s="27">
        <f t="shared" ref="G8:G39" si="9">IFERROR(IF($C$1="Yes",0,IF($C8=H$5,HLOOKUP(D$4,DHRS,$A8,FALSE),0)),0)</f>
        <v>0</v>
      </c>
      <c r="H8" s="27">
        <f t="shared" ref="H8:H39" si="10">IFERROR(IF($C$1="Yes",0,IF($C8=I$5,HLOOKUP(D$4,DHRS,$A8,FALSE),0)),0)</f>
        <v>0</v>
      </c>
      <c r="I8" s="27">
        <f t="shared" ref="I8:I39" si="11">IFERROR(IF($C$1="Yes",0,IF($C8=J$5,HLOOKUP(D$4,DHRS,$A8,FALSE),0)),0)</f>
        <v>0</v>
      </c>
      <c r="J8" s="27">
        <f t="shared" ref="J8:J39" si="12">IFERROR(IF($C$1="Yes",0,IF($C8=K$5,HLOOKUP(D$4,DHRS,$A8,FALSE),0)),0)</f>
        <v>0</v>
      </c>
      <c r="K8" s="27">
        <f t="shared" ref="K8:K39" si="13">IFERROR(IF($C$1="Yes",0,IF($C8=L$5,HLOOKUP(K$4,DHRS,$A8,FALSE),0)),0)</f>
        <v>0</v>
      </c>
      <c r="L8" s="27">
        <f t="shared" ref="L8:L39" si="14">IFERROR(IF($C$1="Yes",0,IF($C8=M$5,HLOOKUP(K$4,DHRS,$A8,FALSE),0)),0)</f>
        <v>0</v>
      </c>
      <c r="M8" s="27">
        <f t="shared" ref="M8:M39" si="15">IFERROR(IF($C$1="Yes",0,IF($C8=N$5,HLOOKUP(K$4,DHRS,$A8,FALSE),0)),0)</f>
        <v>0</v>
      </c>
      <c r="N8" s="27">
        <f t="shared" ref="N8:N39" si="16">IFERROR(IF($C$1="Yes",0,IF($C8=O$5,HLOOKUP(K$4,DHRS,$A8,FALSE),0)),0)</f>
        <v>0</v>
      </c>
      <c r="O8" s="27">
        <f t="shared" ref="O8:O39" si="17">IFERROR(IF($C$1="Yes",0,IF($C8=P$5,HLOOKUP(K$4,DHRS,$A8,FALSE),0)),0)</f>
        <v>0</v>
      </c>
      <c r="P8" s="27">
        <f t="shared" ref="P8:P39" si="18">IFERROR(IF($C$1="Yes",0,IF($C8=Q$5,HLOOKUP(K$4,DHRS,$A8,FALSE),0)),0)</f>
        <v>0</v>
      </c>
      <c r="Q8" s="27">
        <f t="shared" ref="Q8:Q39" si="19">IFERROR(IF($C$1="Yes",0,IF($C8=R$5,HLOOKUP(K$4,DHRS,$A8,FALSE),0)),0)</f>
        <v>0</v>
      </c>
      <c r="R8" s="27">
        <f t="shared" ref="R8:R39" si="20">IFERROR(IF($C$1="Yes",0,IF($C8=S$5,HLOOKUP(R$4,DHRS,$A8,FALSE),0)),0)</f>
        <v>0</v>
      </c>
      <c r="S8" s="27">
        <f t="shared" ref="S8:S39" si="21">IFERROR(IF($C$1="Yes",0,IF($C8=T$5,HLOOKUP(R$4,DHRS,$A8,FALSE),0)),0)</f>
        <v>0</v>
      </c>
      <c r="T8" s="27">
        <f t="shared" ref="T8:T39" si="22">IFERROR(IF($C$1="Yes",0,IF($C8=U$5,HLOOKUP(R$4,DHRS,$A8,FALSE),0)),0)</f>
        <v>0</v>
      </c>
      <c r="U8" s="27">
        <f t="shared" ref="U8:U39" si="23">IFERROR(IF($C$1="Yes",0,IF($C8=V$5,HLOOKUP(R$4,DHRS,$A8,FALSE),0)),0)</f>
        <v>0</v>
      </c>
      <c r="V8" s="27">
        <f t="shared" ref="V8:V39" si="24">IFERROR(IF($C$1="Yes",0,IF($C8=W$5,HLOOKUP(R$4,DHRS,$A8,FALSE),0)),0)</f>
        <v>0</v>
      </c>
      <c r="W8" s="27">
        <f t="shared" ref="W8:W39" si="25">IFERROR(IF($C$1="Yes",0,IF($C8=X$5,HLOOKUP(R$4,DHRS,$A8,FALSE),0)),0)</f>
        <v>0</v>
      </c>
      <c r="X8" s="27">
        <f t="shared" ref="X8:X39" si="26">IFERROR(IF($C$1="Yes",0,IF($C8=Y$5,HLOOKUP(R$4,DHRS,$A8,FALSE),0)),0)</f>
        <v>0</v>
      </c>
      <c r="Y8" s="27">
        <f t="shared" ref="Y8:Y39" si="27">IFERROR(IF($C$1="Yes",0,IF($C8=Z$5,HLOOKUP(Y$4,DHRS,$A8,FALSE),0)),0)</f>
        <v>0</v>
      </c>
      <c r="Z8" s="27">
        <f t="shared" ref="Z8:Z39" si="28">IFERROR(IF($C$1="Yes",0,IF($C8=AA$5,HLOOKUP(Y$4,DHRS,$A8,FALSE),0)),0)</f>
        <v>0</v>
      </c>
      <c r="AA8" s="27">
        <f t="shared" ref="AA8:AA39" si="29">IFERROR(IF($C$1="Yes",0,IF($C8=AB$5,HLOOKUP(Y$4,DHRS,$A8,FALSE),0)),0)</f>
        <v>0</v>
      </c>
      <c r="AB8" s="27">
        <f t="shared" ref="AB8:AB39" si="30">IFERROR(IF($C$1="Yes",0,IF($C8=AC$5,HLOOKUP(Y$4,DHRS,$A8,FALSE),0)),0)</f>
        <v>0</v>
      </c>
      <c r="AC8" s="27">
        <f t="shared" ref="AC8:AC39" si="31">IFERROR(IF($C$1="Yes",0,IF($C8=AD$5,HLOOKUP(Y$4,DHRS,$A8,FALSE),0)),0)</f>
        <v>0</v>
      </c>
      <c r="AD8" s="27">
        <f t="shared" ref="AD8:AD39" si="32">IFERROR(IF($C$1="Yes",0,IF($C8=AE$5,HLOOKUP(Y$4,DHRS,$A8,FALSE),0)),0)</f>
        <v>0</v>
      </c>
      <c r="AE8" s="27">
        <f t="shared" ref="AE8:AE39" si="33">IFERROR(IF($C$1="Yes",0,IF($C8=AF$5,HLOOKUP(Y$4,DHRS,$A8,FALSE),0)),0)</f>
        <v>0</v>
      </c>
      <c r="AF8" s="27">
        <f t="shared" ref="AF8:AF39" si="34">IFERROR(IF($C$1="Yes",0,IF($C8=AG$5,HLOOKUP(AF$4,DHRS,$A8,FALSE),0)),0)</f>
        <v>0</v>
      </c>
      <c r="AG8" s="27">
        <f t="shared" ref="AG8:AG39" si="35">IFERROR(IF($C$1="Yes",0,IF($C8=AH$5,HLOOKUP(AF$4,DHRS,$A8,FALSE),0)),0)</f>
        <v>0</v>
      </c>
      <c r="AH8" s="27">
        <f t="shared" ref="AH8:AH39" si="36">IFERROR(IF($C$1="Yes",0,IF($C8=AI$5,HLOOKUP(AF$4,DHRS,$A8,FALSE),0)),0)</f>
        <v>0</v>
      </c>
      <c r="AI8" s="27">
        <f t="shared" ref="AI8:AI39" si="37">IFERROR(IF($C$1="Yes",0,IF($C8=AJ$5,HLOOKUP(AF$4,DHRS,$A8,FALSE),0)),0)</f>
        <v>0</v>
      </c>
      <c r="AJ8" s="27">
        <f t="shared" ref="AJ8:AJ39" si="38">IFERROR(IF($C$1="Yes",0,IF($C8=AK$5,HLOOKUP(AF$4,DHRS,$A8,FALSE),0)),0)</f>
        <v>0</v>
      </c>
      <c r="AK8" s="27">
        <f t="shared" ref="AK8:AK39" si="39">IFERROR(IF($C$1="Yes",0,IF($C8=AL$5,HLOOKUP(AF$4,DHRS,$A8,FALSE),0)),0)</f>
        <v>0</v>
      </c>
      <c r="AL8" s="27">
        <f t="shared" ref="AL8:AL39" si="40">IFERROR(IF($C$1="Yes",0,IF($C8=AM$5,HLOOKUP(AF$4,DHRS,$A8,FALSE),0)),0)</f>
        <v>0</v>
      </c>
      <c r="AM8" s="27">
        <f t="shared" ref="AM8:AM39" si="41">IFERROR(IF($C$1="Yes",0,IF($C8=AN$5,HLOOKUP(AM$4,DHRS,$A8,FALSE),0)),0)</f>
        <v>0</v>
      </c>
      <c r="AN8" s="27">
        <f t="shared" ref="AN8:AN39" si="42">IFERROR(IF($C$1="Yes",0,IF($C8=AO$5,HLOOKUP(AM$4,DHRS,$A8,FALSE),0)),0)</f>
        <v>0</v>
      </c>
      <c r="AO8" s="27">
        <f t="shared" ref="AO8:AO39" si="43">IFERROR(IF($C$1="Yes",0,IF($C8=AP$5,HLOOKUP(AM$4,DHRS,$A8,FALSE),0)),0)</f>
        <v>0</v>
      </c>
      <c r="AP8" s="27">
        <f t="shared" ref="AP8:AP39" si="44">IFERROR(IF($C$1="Yes",0,IF($C8=AQ$5,HLOOKUP(AM$4,DHRS,$A8,FALSE),0)),0)</f>
        <v>0</v>
      </c>
      <c r="AQ8" s="27">
        <f t="shared" ref="AQ8:AQ39" si="45">IFERROR(IF($C$1="Yes",0,IF($C8=AR$5,HLOOKUP(AM$4,DHRS,$A8,FALSE),0)),0)</f>
        <v>0</v>
      </c>
      <c r="AR8" s="27">
        <f t="shared" ref="AR8:AR39" si="46">IFERROR(IF($C$1="Yes",0,IF($C8=AS$5,HLOOKUP(AM$4,DHRS,$A8,FALSE),0)),0)</f>
        <v>0</v>
      </c>
      <c r="AS8" s="27">
        <f t="shared" ref="AS8:AS39" si="47">IFERROR(IF($C$1="Yes",0,IF($C8=AT$5,HLOOKUP(AM$4,DHRS,$A8,FALSE),0)),0)</f>
        <v>0</v>
      </c>
      <c r="AT8" s="31">
        <f t="shared" ref="AT8:AT39" si="48">IFERROR(IF($C$1="Yes",0,IF($C8=AU$5,HLOOKUP(AT$4,DCOST,$A8,FALSE),0)),0)</f>
        <v>0</v>
      </c>
      <c r="AU8" s="31">
        <f t="shared" ref="AU8:AU39" si="49">IFERROR(IF($C$1="Yes",0,IF($C8=AV$5,HLOOKUP(AT$4,DCOST,$A8,FALSE),0)),0)</f>
        <v>0</v>
      </c>
      <c r="AV8" s="31">
        <f t="shared" ref="AV8:AV39" si="50">IFERROR(IF($C$1="Yes",0,IF($C8=AW$5,HLOOKUP(AT$4,DCOST,$A8,FALSE),0)),0)</f>
        <v>0</v>
      </c>
      <c r="AW8" s="31">
        <f t="shared" ref="AW8:AW39" si="51">IFERROR(IF($C$1="Yes",0,IF($C8=AX$5,HLOOKUP(AT$4,DCOST,$A8,FALSE),0)),0)</f>
        <v>0</v>
      </c>
      <c r="AX8" s="31">
        <f t="shared" ref="AX8:AX39" si="52">IFERROR(IF($C$1="Yes",0,IF($C8=AY$5,HLOOKUP(AT$4,DCOST,$A8,FALSE),0)),0)</f>
        <v>0</v>
      </c>
      <c r="AY8" s="31">
        <f t="shared" ref="AY8:AY39" si="53">IFERROR(IF($C$1="Yes",0,IF($C8=AZ$5,HLOOKUP(AT$4,DCOST,$A8,FALSE),0)),0)</f>
        <v>0</v>
      </c>
      <c r="AZ8" s="31">
        <f t="shared" ref="AZ8:AZ39" si="54">IFERROR(IF($C$1="Yes",0,IF($C8=BA$5,HLOOKUP(AT$4,DCOST,$A8,FALSE),0)),0)</f>
        <v>0</v>
      </c>
      <c r="BA8" s="31">
        <f t="shared" ref="BA8:BA39" si="55">IFERROR(IF($C$1="Yes",0,IF($C8=BB$5,HLOOKUP(BA$4,DCOST,$A8,FALSE),0)),0)</f>
        <v>0</v>
      </c>
      <c r="BB8" s="31">
        <f t="shared" ref="BB8:BB39" si="56">IFERROR(IF($C$1="Yes",0,IF($C8=BC$5,HLOOKUP(BA$4,DCOST,$A8,FALSE),0)),0)</f>
        <v>0</v>
      </c>
      <c r="BC8" s="31">
        <f t="shared" ref="BC8:BC39" si="57">IFERROR(IF($C$1="Yes",0,IF($C8=BD$5,HLOOKUP(BA$4,DCOST,$A8,FALSE),0)),0)</f>
        <v>0</v>
      </c>
      <c r="BD8" s="31">
        <f t="shared" ref="BD8:BD39" si="58">IFERROR(IF($C$1="Yes",0,IF($C8=BE$5,HLOOKUP(BA$4,DCOST,$A8,FALSE),0)),0)</f>
        <v>0</v>
      </c>
      <c r="BE8" s="31">
        <f t="shared" ref="BE8:BE39" si="59">IFERROR(IF($C$1="Yes",0,IF($C8=BF$5,HLOOKUP(BA$4,DCOST,$A8,FALSE),0)),0)</f>
        <v>0</v>
      </c>
      <c r="BF8" s="31">
        <f t="shared" ref="BF8:BF39" si="60">IFERROR(IF($C$1="Yes",0,IF($C8=BG$5,HLOOKUP(BA$4,DCOST,$A8,FALSE),0)),0)</f>
        <v>0</v>
      </c>
      <c r="BG8" s="31">
        <f t="shared" ref="BG8:BG39" si="61">IFERROR(IF($C$1="Yes",0,IF($C8=BH$5,HLOOKUP(BA$4,DCOST,$A8,FALSE),0)),0)</f>
        <v>0</v>
      </c>
      <c r="BH8" s="31">
        <f t="shared" ref="BH8:BH39" si="62">IFERROR(IF($C$1="Yes",0,IF($C8=BI$5,HLOOKUP(BH$4,DCOST,$A8,FALSE),0)),0)</f>
        <v>0</v>
      </c>
      <c r="BI8" s="31">
        <f t="shared" ref="BI8:BI39" si="63">IFERROR(IF($C$1="Yes",0,IF($C8=BJ$5,HLOOKUP(BH$4,DCOST,$A8,FALSE),0)),0)</f>
        <v>0</v>
      </c>
      <c r="BJ8" s="31">
        <f t="shared" ref="BJ8:BJ39" si="64">IFERROR(IF($C$1="Yes",0,IF($C8=BK$5,HLOOKUP(BH$4,DCOST,$A8,FALSE),0)),0)</f>
        <v>0</v>
      </c>
      <c r="BK8" s="31">
        <f t="shared" ref="BK8:BK39" si="65">IFERROR(IF($C$1="Yes",0,IF($C8=BL$5,HLOOKUP(BH$4,DCOST,$A8,FALSE),0)),0)</f>
        <v>0</v>
      </c>
      <c r="BL8" s="31">
        <f t="shared" ref="BL8:BL39" si="66">IFERROR(IF($C$1="Yes",0,IF($C8=BM$5,HLOOKUP(BH$4,DCOST,$A8,FALSE),0)),0)</f>
        <v>0</v>
      </c>
      <c r="BM8" s="31">
        <f t="shared" ref="BM8:BM39" si="67">IFERROR(IF($C$1="Yes",0,IF($C8=BN$5,HLOOKUP(BH$4,DCOST,$A8,FALSE),0)),0)</f>
        <v>0</v>
      </c>
      <c r="BN8" s="31">
        <f t="shared" ref="BN8:BN39" si="68">IFERROR(IF($C$1="Yes",0,IF($C8=BO$5,HLOOKUP(BH$4,DCOST,$A8,FALSE),0)),0)</f>
        <v>0</v>
      </c>
      <c r="BO8" s="31">
        <f t="shared" ref="BO8:BO39" si="69">IFERROR(IF($C$1="Yes",0,IF($C8=BP$5,HLOOKUP(BO$4,DCOST,$A8,FALSE),0)),0)</f>
        <v>0</v>
      </c>
      <c r="BP8" s="31">
        <f t="shared" ref="BP8:BP39" si="70">IFERROR(IF($C$1="Yes",0,IF($C8=BQ$5,HLOOKUP(BO$4,DCOST,$A8,FALSE),0)),0)</f>
        <v>0</v>
      </c>
      <c r="BQ8" s="31">
        <f t="shared" ref="BQ8:BQ39" si="71">IFERROR(IF($C$1="Yes",0,IF($C8=BR$5,HLOOKUP(BO$4,DCOST,$A8,FALSE),0)),0)</f>
        <v>0</v>
      </c>
      <c r="BR8" s="31">
        <f t="shared" ref="BR8:BR39" si="72">IFERROR(IF($C$1="Yes",0,IF($C8=BS$5,HLOOKUP(BO$4,DCOST,$A8,FALSE),0)),0)</f>
        <v>0</v>
      </c>
      <c r="BS8" s="31">
        <f t="shared" ref="BS8:BS39" si="73">IFERROR(IF($C$1="Yes",0,IF($C8=BT$5,HLOOKUP(BO$4,DCOST,$A8,FALSE),0)),0)</f>
        <v>0</v>
      </c>
      <c r="BT8" s="31">
        <f t="shared" ref="BT8:BT39" si="74">IFERROR(IF($C$1="Yes",0,IF($C8=BU$5,HLOOKUP(BO$4,DCOST,$A8,FALSE),0)),0)</f>
        <v>0</v>
      </c>
      <c r="BU8" s="31">
        <f t="shared" ref="BU8:BU39" si="75">IFERROR(IF($C$1="Yes",0,IF($C8=BV$5,HLOOKUP(BO$4,DCOST,$A8,FALSE),0)),0)</f>
        <v>0</v>
      </c>
      <c r="BV8" s="31">
        <f t="shared" ref="BV8:BV39" si="76">IFERROR(IF($C$1="Yes",0,IF($C8=BW$5,HLOOKUP(BV$4,DCOST,$A8,FALSE),0)),0)</f>
        <v>0</v>
      </c>
      <c r="BW8" s="31">
        <f t="shared" ref="BW8:BW39" si="77">IFERROR(IF($C$1="Yes",0,IF($C8=BX$5,HLOOKUP(BV$4,DCOST,$A8,FALSE),0)),0)</f>
        <v>0</v>
      </c>
      <c r="BX8" s="31">
        <f t="shared" ref="BX8:BX39" si="78">IFERROR(IF($C$1="Yes",0,IF($C8=BY$5,HLOOKUP(BV$4,DCOST,$A8,FALSE),0)),0)</f>
        <v>0</v>
      </c>
      <c r="BY8" s="31">
        <f t="shared" ref="BY8:BY39" si="79">IFERROR(IF($C$1="Yes",0,IF($C8=BZ$5,HLOOKUP(BV$4,DCOST,$A8,FALSE),0)),0)</f>
        <v>0</v>
      </c>
      <c r="BZ8" s="31">
        <f t="shared" ref="BZ8:BZ39" si="80">IFERROR(IF($C$1="Yes",0,IF($C8=CA$5,HLOOKUP(BV$4,DCOST,$A8,FALSE),0)),0)</f>
        <v>0</v>
      </c>
      <c r="CA8" s="31">
        <f t="shared" ref="CA8:CA39" si="81">IFERROR(IF($C$1="Yes",0,IF($C8=CB$5,HLOOKUP(BV$4,DCOST,$A8,FALSE),0)),0)</f>
        <v>0</v>
      </c>
      <c r="CB8" s="31">
        <f t="shared" ref="CB8:CB39" si="82">IFERROR(IF($C$1="Yes",0,IF($C8=CC$5,HLOOKUP(BV$4,DCOST,$A8,FALSE),0)),0)</f>
        <v>0</v>
      </c>
      <c r="CC8" s="31">
        <f t="shared" ref="CC8:CC39" si="83">IFERROR(IF($C$1="Yes",0,IF($C8=CD$5,HLOOKUP(CC$4,DCOST,$A8,FALSE),0)),0)</f>
        <v>0</v>
      </c>
      <c r="CD8" s="31">
        <f t="shared" ref="CD8:CD39" si="84">IFERROR(IF($C$1="Yes",0,IF($C8=CE$5,HLOOKUP(CC$4,DCOST,$A8,FALSE),0)),0)</f>
        <v>0</v>
      </c>
      <c r="CE8" s="31">
        <f t="shared" ref="CE8:CE39" si="85">IFERROR(IF($C$1="Yes",0,IF($C8=CF$5,HLOOKUP(CC$4,DCOST,$A8,FALSE),0)),0)</f>
        <v>0</v>
      </c>
      <c r="CF8" s="31">
        <f t="shared" ref="CF8:CF39" si="86">IFERROR(IF($C$1="Yes",0,IF($C8=CG$5,HLOOKUP(CC$4,DCOST,$A8,FALSE),0)),0)</f>
        <v>0</v>
      </c>
      <c r="CG8" s="31">
        <f t="shared" ref="CG8:CG39" si="87">IFERROR(IF($C$1="Yes",0,IF($C8=CH$5,HLOOKUP(CC$4,DCOST,$A8,FALSE),0)),0)</f>
        <v>0</v>
      </c>
      <c r="CH8" s="31">
        <f t="shared" ref="CH8:CH39" si="88">IFERROR(IF($C$1="Yes",0,IF($C8=CI$5,HLOOKUP(CC$4,DCOST,$A8,FALSE),0)),0)</f>
        <v>0</v>
      </c>
      <c r="CI8" s="31">
        <f t="shared" ref="CI8:CI39" si="89">IFERROR(IF($C$1="Yes",0,IF($C8=CJ$5,HLOOKUP(CC$4,DCOST,$A8,FALSE),0)),0)</f>
        <v>0</v>
      </c>
    </row>
    <row r="9" spans="1:87" x14ac:dyDescent="0.35">
      <c r="A9">
        <v>3</v>
      </c>
      <c r="B9">
        <f>modules!B9</f>
        <v>0</v>
      </c>
      <c r="C9">
        <f>modules!C9</f>
        <v>0</v>
      </c>
      <c r="D9" s="27">
        <f t="shared" si="6"/>
        <v>0</v>
      </c>
      <c r="E9" s="27">
        <f t="shared" si="7"/>
        <v>0</v>
      </c>
      <c r="F9" s="27">
        <f t="shared" si="8"/>
        <v>0</v>
      </c>
      <c r="G9" s="27">
        <f t="shared" si="9"/>
        <v>0</v>
      </c>
      <c r="H9" s="27">
        <f t="shared" si="10"/>
        <v>0</v>
      </c>
      <c r="I9" s="27">
        <f t="shared" si="11"/>
        <v>0</v>
      </c>
      <c r="J9" s="27">
        <f t="shared" si="12"/>
        <v>0</v>
      </c>
      <c r="K9" s="27">
        <f t="shared" si="13"/>
        <v>0</v>
      </c>
      <c r="L9" s="27">
        <f t="shared" si="14"/>
        <v>0</v>
      </c>
      <c r="M9" s="27">
        <f t="shared" si="15"/>
        <v>0</v>
      </c>
      <c r="N9" s="27">
        <f t="shared" si="16"/>
        <v>0</v>
      </c>
      <c r="O9" s="27">
        <f t="shared" si="17"/>
        <v>0</v>
      </c>
      <c r="P9" s="27">
        <f t="shared" si="18"/>
        <v>0</v>
      </c>
      <c r="Q9" s="27">
        <f t="shared" si="19"/>
        <v>0</v>
      </c>
      <c r="R9" s="27">
        <f t="shared" si="20"/>
        <v>0</v>
      </c>
      <c r="S9" s="27">
        <f t="shared" si="21"/>
        <v>0</v>
      </c>
      <c r="T9" s="27">
        <f t="shared" si="22"/>
        <v>0</v>
      </c>
      <c r="U9" s="27">
        <f t="shared" si="23"/>
        <v>0</v>
      </c>
      <c r="V9" s="27">
        <f t="shared" si="24"/>
        <v>0</v>
      </c>
      <c r="W9" s="27">
        <f t="shared" si="25"/>
        <v>0</v>
      </c>
      <c r="X9" s="27">
        <f t="shared" si="26"/>
        <v>0</v>
      </c>
      <c r="Y9" s="27">
        <f t="shared" si="27"/>
        <v>0</v>
      </c>
      <c r="Z9" s="27">
        <f t="shared" si="28"/>
        <v>0</v>
      </c>
      <c r="AA9" s="27">
        <f t="shared" si="29"/>
        <v>0</v>
      </c>
      <c r="AB9" s="27">
        <f t="shared" si="30"/>
        <v>0</v>
      </c>
      <c r="AC9" s="27">
        <f t="shared" si="31"/>
        <v>0</v>
      </c>
      <c r="AD9" s="27">
        <f t="shared" si="32"/>
        <v>0</v>
      </c>
      <c r="AE9" s="27">
        <f t="shared" si="33"/>
        <v>0</v>
      </c>
      <c r="AF9" s="27">
        <f t="shared" si="34"/>
        <v>0</v>
      </c>
      <c r="AG9" s="27">
        <f t="shared" si="35"/>
        <v>0</v>
      </c>
      <c r="AH9" s="27">
        <f t="shared" si="36"/>
        <v>0</v>
      </c>
      <c r="AI9" s="27">
        <f t="shared" si="37"/>
        <v>0</v>
      </c>
      <c r="AJ9" s="27">
        <f t="shared" si="38"/>
        <v>0</v>
      </c>
      <c r="AK9" s="27">
        <f t="shared" si="39"/>
        <v>0</v>
      </c>
      <c r="AL9" s="27">
        <f t="shared" si="40"/>
        <v>0</v>
      </c>
      <c r="AM9" s="27">
        <f t="shared" si="41"/>
        <v>0</v>
      </c>
      <c r="AN9" s="27">
        <f t="shared" si="42"/>
        <v>0</v>
      </c>
      <c r="AO9" s="27">
        <f t="shared" si="43"/>
        <v>0</v>
      </c>
      <c r="AP9" s="27">
        <f t="shared" si="44"/>
        <v>0</v>
      </c>
      <c r="AQ9" s="27">
        <f t="shared" si="45"/>
        <v>0</v>
      </c>
      <c r="AR9" s="27">
        <f t="shared" si="46"/>
        <v>0</v>
      </c>
      <c r="AS9" s="27">
        <f t="shared" si="47"/>
        <v>0</v>
      </c>
      <c r="AT9" s="31">
        <f t="shared" si="48"/>
        <v>0</v>
      </c>
      <c r="AU9" s="31">
        <f t="shared" si="49"/>
        <v>0</v>
      </c>
      <c r="AV9" s="31">
        <f t="shared" si="50"/>
        <v>0</v>
      </c>
      <c r="AW9" s="31">
        <f t="shared" si="51"/>
        <v>0</v>
      </c>
      <c r="AX9" s="31">
        <f t="shared" si="52"/>
        <v>0</v>
      </c>
      <c r="AY9" s="31">
        <f t="shared" si="53"/>
        <v>0</v>
      </c>
      <c r="AZ9" s="31">
        <f t="shared" si="54"/>
        <v>0</v>
      </c>
      <c r="BA9" s="31">
        <f t="shared" si="55"/>
        <v>0</v>
      </c>
      <c r="BB9" s="31">
        <f t="shared" si="56"/>
        <v>0</v>
      </c>
      <c r="BC9" s="31">
        <f t="shared" si="57"/>
        <v>0</v>
      </c>
      <c r="BD9" s="31">
        <f t="shared" si="58"/>
        <v>0</v>
      </c>
      <c r="BE9" s="31">
        <f t="shared" si="59"/>
        <v>0</v>
      </c>
      <c r="BF9" s="31">
        <f t="shared" si="60"/>
        <v>0</v>
      </c>
      <c r="BG9" s="31">
        <f t="shared" si="61"/>
        <v>0</v>
      </c>
      <c r="BH9" s="31">
        <f t="shared" si="62"/>
        <v>0</v>
      </c>
      <c r="BI9" s="31">
        <f t="shared" si="63"/>
        <v>0</v>
      </c>
      <c r="BJ9" s="31">
        <f t="shared" si="64"/>
        <v>0</v>
      </c>
      <c r="BK9" s="31">
        <f t="shared" si="65"/>
        <v>0</v>
      </c>
      <c r="BL9" s="31">
        <f t="shared" si="66"/>
        <v>0</v>
      </c>
      <c r="BM9" s="31">
        <f t="shared" si="67"/>
        <v>0</v>
      </c>
      <c r="BN9" s="31">
        <f t="shared" si="68"/>
        <v>0</v>
      </c>
      <c r="BO9" s="31">
        <f t="shared" si="69"/>
        <v>0</v>
      </c>
      <c r="BP9" s="31">
        <f t="shared" si="70"/>
        <v>0</v>
      </c>
      <c r="BQ9" s="31">
        <f t="shared" si="71"/>
        <v>0</v>
      </c>
      <c r="BR9" s="31">
        <f t="shared" si="72"/>
        <v>0</v>
      </c>
      <c r="BS9" s="31">
        <f t="shared" si="73"/>
        <v>0</v>
      </c>
      <c r="BT9" s="31">
        <f t="shared" si="74"/>
        <v>0</v>
      </c>
      <c r="BU9" s="31">
        <f t="shared" si="75"/>
        <v>0</v>
      </c>
      <c r="BV9" s="31">
        <f t="shared" si="76"/>
        <v>0</v>
      </c>
      <c r="BW9" s="31">
        <f t="shared" si="77"/>
        <v>0</v>
      </c>
      <c r="BX9" s="31">
        <f t="shared" si="78"/>
        <v>0</v>
      </c>
      <c r="BY9" s="31">
        <f t="shared" si="79"/>
        <v>0</v>
      </c>
      <c r="BZ9" s="31">
        <f t="shared" si="80"/>
        <v>0</v>
      </c>
      <c r="CA9" s="31">
        <f t="shared" si="81"/>
        <v>0</v>
      </c>
      <c r="CB9" s="31">
        <f t="shared" si="82"/>
        <v>0</v>
      </c>
      <c r="CC9" s="31">
        <f t="shared" si="83"/>
        <v>0</v>
      </c>
      <c r="CD9" s="31">
        <f t="shared" si="84"/>
        <v>0</v>
      </c>
      <c r="CE9" s="31">
        <f t="shared" si="85"/>
        <v>0</v>
      </c>
      <c r="CF9" s="31">
        <f t="shared" si="86"/>
        <v>0</v>
      </c>
      <c r="CG9" s="31">
        <f t="shared" si="87"/>
        <v>0</v>
      </c>
      <c r="CH9" s="31">
        <f t="shared" si="88"/>
        <v>0</v>
      </c>
      <c r="CI9" s="31">
        <f t="shared" si="89"/>
        <v>0</v>
      </c>
    </row>
    <row r="10" spans="1:87" x14ac:dyDescent="0.35">
      <c r="A10">
        <v>4</v>
      </c>
      <c r="B10">
        <f>modules!B10</f>
        <v>0</v>
      </c>
      <c r="C10">
        <f>modules!C10</f>
        <v>0</v>
      </c>
      <c r="D10" s="27">
        <f t="shared" si="6"/>
        <v>0</v>
      </c>
      <c r="E10" s="27">
        <f t="shared" si="7"/>
        <v>0</v>
      </c>
      <c r="F10" s="27">
        <f t="shared" si="8"/>
        <v>0</v>
      </c>
      <c r="G10" s="27">
        <f t="shared" si="9"/>
        <v>0</v>
      </c>
      <c r="H10" s="27">
        <f t="shared" si="10"/>
        <v>0</v>
      </c>
      <c r="I10" s="27">
        <f t="shared" si="11"/>
        <v>0</v>
      </c>
      <c r="J10" s="27">
        <f t="shared" si="12"/>
        <v>0</v>
      </c>
      <c r="K10" s="27">
        <f t="shared" si="13"/>
        <v>0</v>
      </c>
      <c r="L10" s="27">
        <f t="shared" si="14"/>
        <v>0</v>
      </c>
      <c r="M10" s="27">
        <f t="shared" si="15"/>
        <v>0</v>
      </c>
      <c r="N10" s="27">
        <f t="shared" si="16"/>
        <v>0</v>
      </c>
      <c r="O10" s="27">
        <f t="shared" si="17"/>
        <v>0</v>
      </c>
      <c r="P10" s="27">
        <f t="shared" si="18"/>
        <v>0</v>
      </c>
      <c r="Q10" s="27">
        <f t="shared" si="19"/>
        <v>0</v>
      </c>
      <c r="R10" s="27">
        <f t="shared" si="20"/>
        <v>0</v>
      </c>
      <c r="S10" s="27">
        <f t="shared" si="21"/>
        <v>0</v>
      </c>
      <c r="T10" s="27">
        <f t="shared" si="22"/>
        <v>0</v>
      </c>
      <c r="U10" s="27">
        <f t="shared" si="23"/>
        <v>0</v>
      </c>
      <c r="V10" s="27">
        <f t="shared" si="24"/>
        <v>0</v>
      </c>
      <c r="W10" s="27">
        <f t="shared" si="25"/>
        <v>0</v>
      </c>
      <c r="X10" s="27">
        <f t="shared" si="26"/>
        <v>0</v>
      </c>
      <c r="Y10" s="27">
        <f t="shared" si="27"/>
        <v>0</v>
      </c>
      <c r="Z10" s="27">
        <f t="shared" si="28"/>
        <v>0</v>
      </c>
      <c r="AA10" s="27">
        <f t="shared" si="29"/>
        <v>0</v>
      </c>
      <c r="AB10" s="27">
        <f t="shared" si="30"/>
        <v>0</v>
      </c>
      <c r="AC10" s="27">
        <f t="shared" si="31"/>
        <v>0</v>
      </c>
      <c r="AD10" s="27">
        <f t="shared" si="32"/>
        <v>0</v>
      </c>
      <c r="AE10" s="27">
        <f t="shared" si="33"/>
        <v>0</v>
      </c>
      <c r="AF10" s="27">
        <f t="shared" si="34"/>
        <v>0</v>
      </c>
      <c r="AG10" s="27">
        <f t="shared" si="35"/>
        <v>0</v>
      </c>
      <c r="AH10" s="27">
        <f t="shared" si="36"/>
        <v>0</v>
      </c>
      <c r="AI10" s="27">
        <f t="shared" si="37"/>
        <v>0</v>
      </c>
      <c r="AJ10" s="27">
        <f t="shared" si="38"/>
        <v>0</v>
      </c>
      <c r="AK10" s="27">
        <f t="shared" si="39"/>
        <v>0</v>
      </c>
      <c r="AL10" s="27">
        <f t="shared" si="40"/>
        <v>0</v>
      </c>
      <c r="AM10" s="27">
        <f t="shared" si="41"/>
        <v>0</v>
      </c>
      <c r="AN10" s="27">
        <f t="shared" si="42"/>
        <v>0</v>
      </c>
      <c r="AO10" s="27">
        <f t="shared" si="43"/>
        <v>0</v>
      </c>
      <c r="AP10" s="27">
        <f t="shared" si="44"/>
        <v>0</v>
      </c>
      <c r="AQ10" s="27">
        <f t="shared" si="45"/>
        <v>0</v>
      </c>
      <c r="AR10" s="27">
        <f t="shared" si="46"/>
        <v>0</v>
      </c>
      <c r="AS10" s="27">
        <f t="shared" si="47"/>
        <v>0</v>
      </c>
      <c r="AT10" s="31">
        <f t="shared" si="48"/>
        <v>0</v>
      </c>
      <c r="AU10" s="31">
        <f t="shared" si="49"/>
        <v>0</v>
      </c>
      <c r="AV10" s="31">
        <f t="shared" si="50"/>
        <v>0</v>
      </c>
      <c r="AW10" s="31">
        <f t="shared" si="51"/>
        <v>0</v>
      </c>
      <c r="AX10" s="31">
        <f t="shared" si="52"/>
        <v>0</v>
      </c>
      <c r="AY10" s="31">
        <f t="shared" si="53"/>
        <v>0</v>
      </c>
      <c r="AZ10" s="31">
        <f t="shared" si="54"/>
        <v>0</v>
      </c>
      <c r="BA10" s="31">
        <f t="shared" si="55"/>
        <v>0</v>
      </c>
      <c r="BB10" s="31">
        <f t="shared" si="56"/>
        <v>0</v>
      </c>
      <c r="BC10" s="31">
        <f t="shared" si="57"/>
        <v>0</v>
      </c>
      <c r="BD10" s="31">
        <f t="shared" si="58"/>
        <v>0</v>
      </c>
      <c r="BE10" s="31">
        <f t="shared" si="59"/>
        <v>0</v>
      </c>
      <c r="BF10" s="31">
        <f t="shared" si="60"/>
        <v>0</v>
      </c>
      <c r="BG10" s="31">
        <f t="shared" si="61"/>
        <v>0</v>
      </c>
      <c r="BH10" s="31">
        <f t="shared" si="62"/>
        <v>0</v>
      </c>
      <c r="BI10" s="31">
        <f t="shared" si="63"/>
        <v>0</v>
      </c>
      <c r="BJ10" s="31">
        <f t="shared" si="64"/>
        <v>0</v>
      </c>
      <c r="BK10" s="31">
        <f t="shared" si="65"/>
        <v>0</v>
      </c>
      <c r="BL10" s="31">
        <f t="shared" si="66"/>
        <v>0</v>
      </c>
      <c r="BM10" s="31">
        <f t="shared" si="67"/>
        <v>0</v>
      </c>
      <c r="BN10" s="31">
        <f t="shared" si="68"/>
        <v>0</v>
      </c>
      <c r="BO10" s="31">
        <f t="shared" si="69"/>
        <v>0</v>
      </c>
      <c r="BP10" s="31">
        <f t="shared" si="70"/>
        <v>0</v>
      </c>
      <c r="BQ10" s="31">
        <f t="shared" si="71"/>
        <v>0</v>
      </c>
      <c r="BR10" s="31">
        <f t="shared" si="72"/>
        <v>0</v>
      </c>
      <c r="BS10" s="31">
        <f t="shared" si="73"/>
        <v>0</v>
      </c>
      <c r="BT10" s="31">
        <f t="shared" si="74"/>
        <v>0</v>
      </c>
      <c r="BU10" s="31">
        <f t="shared" si="75"/>
        <v>0</v>
      </c>
      <c r="BV10" s="31">
        <f t="shared" si="76"/>
        <v>0</v>
      </c>
      <c r="BW10" s="31">
        <f t="shared" si="77"/>
        <v>0</v>
      </c>
      <c r="BX10" s="31">
        <f t="shared" si="78"/>
        <v>0</v>
      </c>
      <c r="BY10" s="31">
        <f t="shared" si="79"/>
        <v>0</v>
      </c>
      <c r="BZ10" s="31">
        <f t="shared" si="80"/>
        <v>0</v>
      </c>
      <c r="CA10" s="31">
        <f t="shared" si="81"/>
        <v>0</v>
      </c>
      <c r="CB10" s="31">
        <f t="shared" si="82"/>
        <v>0</v>
      </c>
      <c r="CC10" s="31">
        <f t="shared" si="83"/>
        <v>0</v>
      </c>
      <c r="CD10" s="31">
        <f t="shared" si="84"/>
        <v>0</v>
      </c>
      <c r="CE10" s="31">
        <f t="shared" si="85"/>
        <v>0</v>
      </c>
      <c r="CF10" s="31">
        <f t="shared" si="86"/>
        <v>0</v>
      </c>
      <c r="CG10" s="31">
        <f t="shared" si="87"/>
        <v>0</v>
      </c>
      <c r="CH10" s="31">
        <f t="shared" si="88"/>
        <v>0</v>
      </c>
      <c r="CI10" s="31">
        <f t="shared" si="89"/>
        <v>0</v>
      </c>
    </row>
    <row r="11" spans="1:87" x14ac:dyDescent="0.35">
      <c r="A11">
        <v>5</v>
      </c>
      <c r="B11">
        <f>modules!B11</f>
        <v>0</v>
      </c>
      <c r="C11">
        <f>modules!C11</f>
        <v>0</v>
      </c>
      <c r="D11" s="27">
        <f t="shared" si="6"/>
        <v>0</v>
      </c>
      <c r="E11" s="27">
        <f t="shared" si="7"/>
        <v>0</v>
      </c>
      <c r="F11" s="27">
        <f t="shared" si="8"/>
        <v>0</v>
      </c>
      <c r="G11" s="27">
        <f t="shared" si="9"/>
        <v>0</v>
      </c>
      <c r="H11" s="27">
        <f t="shared" si="10"/>
        <v>0</v>
      </c>
      <c r="I11" s="27">
        <f t="shared" si="11"/>
        <v>0</v>
      </c>
      <c r="J11" s="27">
        <f t="shared" si="12"/>
        <v>0</v>
      </c>
      <c r="K11" s="27">
        <f t="shared" si="13"/>
        <v>0</v>
      </c>
      <c r="L11" s="27">
        <f t="shared" si="14"/>
        <v>0</v>
      </c>
      <c r="M11" s="27">
        <f t="shared" si="15"/>
        <v>0</v>
      </c>
      <c r="N11" s="27">
        <f t="shared" si="16"/>
        <v>0</v>
      </c>
      <c r="O11" s="27">
        <f t="shared" si="17"/>
        <v>0</v>
      </c>
      <c r="P11" s="27">
        <f t="shared" si="18"/>
        <v>0</v>
      </c>
      <c r="Q11" s="27">
        <f t="shared" si="19"/>
        <v>0</v>
      </c>
      <c r="R11" s="27">
        <f t="shared" si="20"/>
        <v>0</v>
      </c>
      <c r="S11" s="27">
        <f t="shared" si="21"/>
        <v>0</v>
      </c>
      <c r="T11" s="27">
        <f t="shared" si="22"/>
        <v>0</v>
      </c>
      <c r="U11" s="27">
        <f t="shared" si="23"/>
        <v>0</v>
      </c>
      <c r="V11" s="27">
        <f t="shared" si="24"/>
        <v>0</v>
      </c>
      <c r="W11" s="27">
        <f t="shared" si="25"/>
        <v>0</v>
      </c>
      <c r="X11" s="27">
        <f t="shared" si="26"/>
        <v>0</v>
      </c>
      <c r="Y11" s="27">
        <f t="shared" si="27"/>
        <v>0</v>
      </c>
      <c r="Z11" s="27">
        <f t="shared" si="28"/>
        <v>0</v>
      </c>
      <c r="AA11" s="27">
        <f t="shared" si="29"/>
        <v>0</v>
      </c>
      <c r="AB11" s="27">
        <f t="shared" si="30"/>
        <v>0</v>
      </c>
      <c r="AC11" s="27">
        <f t="shared" si="31"/>
        <v>0</v>
      </c>
      <c r="AD11" s="27">
        <f t="shared" si="32"/>
        <v>0</v>
      </c>
      <c r="AE11" s="27">
        <f t="shared" si="33"/>
        <v>0</v>
      </c>
      <c r="AF11" s="27">
        <f t="shared" si="34"/>
        <v>0</v>
      </c>
      <c r="AG11" s="27">
        <f t="shared" si="35"/>
        <v>0</v>
      </c>
      <c r="AH11" s="27">
        <f t="shared" si="36"/>
        <v>0</v>
      </c>
      <c r="AI11" s="27">
        <f t="shared" si="37"/>
        <v>0</v>
      </c>
      <c r="AJ11" s="27">
        <f t="shared" si="38"/>
        <v>0</v>
      </c>
      <c r="AK11" s="27">
        <f t="shared" si="39"/>
        <v>0</v>
      </c>
      <c r="AL11" s="27">
        <f t="shared" si="40"/>
        <v>0</v>
      </c>
      <c r="AM11" s="27">
        <f t="shared" si="41"/>
        <v>0</v>
      </c>
      <c r="AN11" s="27">
        <f t="shared" si="42"/>
        <v>0</v>
      </c>
      <c r="AO11" s="27">
        <f t="shared" si="43"/>
        <v>0</v>
      </c>
      <c r="AP11" s="27">
        <f t="shared" si="44"/>
        <v>0</v>
      </c>
      <c r="AQ11" s="27">
        <f t="shared" si="45"/>
        <v>0</v>
      </c>
      <c r="AR11" s="27">
        <f t="shared" si="46"/>
        <v>0</v>
      </c>
      <c r="AS11" s="27">
        <f t="shared" si="47"/>
        <v>0</v>
      </c>
      <c r="AT11" s="31">
        <f t="shared" si="48"/>
        <v>0</v>
      </c>
      <c r="AU11" s="31">
        <f t="shared" si="49"/>
        <v>0</v>
      </c>
      <c r="AV11" s="31">
        <f t="shared" si="50"/>
        <v>0</v>
      </c>
      <c r="AW11" s="31">
        <f t="shared" si="51"/>
        <v>0</v>
      </c>
      <c r="AX11" s="31">
        <f t="shared" si="52"/>
        <v>0</v>
      </c>
      <c r="AY11" s="31">
        <f t="shared" si="53"/>
        <v>0</v>
      </c>
      <c r="AZ11" s="31">
        <f t="shared" si="54"/>
        <v>0</v>
      </c>
      <c r="BA11" s="31">
        <f t="shared" si="55"/>
        <v>0</v>
      </c>
      <c r="BB11" s="31">
        <f t="shared" si="56"/>
        <v>0</v>
      </c>
      <c r="BC11" s="31">
        <f t="shared" si="57"/>
        <v>0</v>
      </c>
      <c r="BD11" s="31">
        <f t="shared" si="58"/>
        <v>0</v>
      </c>
      <c r="BE11" s="31">
        <f t="shared" si="59"/>
        <v>0</v>
      </c>
      <c r="BF11" s="31">
        <f t="shared" si="60"/>
        <v>0</v>
      </c>
      <c r="BG11" s="31">
        <f t="shared" si="61"/>
        <v>0</v>
      </c>
      <c r="BH11" s="31">
        <f t="shared" si="62"/>
        <v>0</v>
      </c>
      <c r="BI11" s="31">
        <f t="shared" si="63"/>
        <v>0</v>
      </c>
      <c r="BJ11" s="31">
        <f t="shared" si="64"/>
        <v>0</v>
      </c>
      <c r="BK11" s="31">
        <f t="shared" si="65"/>
        <v>0</v>
      </c>
      <c r="BL11" s="31">
        <f t="shared" si="66"/>
        <v>0</v>
      </c>
      <c r="BM11" s="31">
        <f t="shared" si="67"/>
        <v>0</v>
      </c>
      <c r="BN11" s="31">
        <f t="shared" si="68"/>
        <v>0</v>
      </c>
      <c r="BO11" s="31">
        <f t="shared" si="69"/>
        <v>0</v>
      </c>
      <c r="BP11" s="31">
        <f t="shared" si="70"/>
        <v>0</v>
      </c>
      <c r="BQ11" s="31">
        <f t="shared" si="71"/>
        <v>0</v>
      </c>
      <c r="BR11" s="31">
        <f t="shared" si="72"/>
        <v>0</v>
      </c>
      <c r="BS11" s="31">
        <f t="shared" si="73"/>
        <v>0</v>
      </c>
      <c r="BT11" s="31">
        <f t="shared" si="74"/>
        <v>0</v>
      </c>
      <c r="BU11" s="31">
        <f t="shared" si="75"/>
        <v>0</v>
      </c>
      <c r="BV11" s="31">
        <f t="shared" si="76"/>
        <v>0</v>
      </c>
      <c r="BW11" s="31">
        <f t="shared" si="77"/>
        <v>0</v>
      </c>
      <c r="BX11" s="31">
        <f t="shared" si="78"/>
        <v>0</v>
      </c>
      <c r="BY11" s="31">
        <f t="shared" si="79"/>
        <v>0</v>
      </c>
      <c r="BZ11" s="31">
        <f t="shared" si="80"/>
        <v>0</v>
      </c>
      <c r="CA11" s="31">
        <f t="shared" si="81"/>
        <v>0</v>
      </c>
      <c r="CB11" s="31">
        <f t="shared" si="82"/>
        <v>0</v>
      </c>
      <c r="CC11" s="31">
        <f t="shared" si="83"/>
        <v>0</v>
      </c>
      <c r="CD11" s="31">
        <f t="shared" si="84"/>
        <v>0</v>
      </c>
      <c r="CE11" s="31">
        <f t="shared" si="85"/>
        <v>0</v>
      </c>
      <c r="CF11" s="31">
        <f t="shared" si="86"/>
        <v>0</v>
      </c>
      <c r="CG11" s="31">
        <f t="shared" si="87"/>
        <v>0</v>
      </c>
      <c r="CH11" s="31">
        <f t="shared" si="88"/>
        <v>0</v>
      </c>
      <c r="CI11" s="31">
        <f t="shared" si="89"/>
        <v>0</v>
      </c>
    </row>
    <row r="12" spans="1:87" x14ac:dyDescent="0.35">
      <c r="A12">
        <v>6</v>
      </c>
      <c r="B12">
        <f>modules!B12</f>
        <v>0</v>
      </c>
      <c r="C12">
        <f>modules!C12</f>
        <v>0</v>
      </c>
      <c r="D12" s="27">
        <f t="shared" si="6"/>
        <v>0</v>
      </c>
      <c r="E12" s="27">
        <f t="shared" si="7"/>
        <v>0</v>
      </c>
      <c r="F12" s="27">
        <f t="shared" si="8"/>
        <v>0</v>
      </c>
      <c r="G12" s="27">
        <f t="shared" si="9"/>
        <v>0</v>
      </c>
      <c r="H12" s="27">
        <f t="shared" si="10"/>
        <v>0</v>
      </c>
      <c r="I12" s="27">
        <f t="shared" si="11"/>
        <v>0</v>
      </c>
      <c r="J12" s="27">
        <f t="shared" si="12"/>
        <v>0</v>
      </c>
      <c r="K12" s="27">
        <f t="shared" si="13"/>
        <v>0</v>
      </c>
      <c r="L12" s="27">
        <f t="shared" si="14"/>
        <v>0</v>
      </c>
      <c r="M12" s="27">
        <f t="shared" si="15"/>
        <v>0</v>
      </c>
      <c r="N12" s="27">
        <f t="shared" si="16"/>
        <v>0</v>
      </c>
      <c r="O12" s="27">
        <f t="shared" si="17"/>
        <v>0</v>
      </c>
      <c r="P12" s="27">
        <f t="shared" si="18"/>
        <v>0</v>
      </c>
      <c r="Q12" s="27">
        <f t="shared" si="19"/>
        <v>0</v>
      </c>
      <c r="R12" s="27">
        <f t="shared" si="20"/>
        <v>0</v>
      </c>
      <c r="S12" s="27">
        <f t="shared" si="21"/>
        <v>0</v>
      </c>
      <c r="T12" s="27">
        <f t="shared" si="22"/>
        <v>0</v>
      </c>
      <c r="U12" s="27">
        <f t="shared" si="23"/>
        <v>0</v>
      </c>
      <c r="V12" s="27">
        <f t="shared" si="24"/>
        <v>0</v>
      </c>
      <c r="W12" s="27">
        <f t="shared" si="25"/>
        <v>0</v>
      </c>
      <c r="X12" s="27">
        <f t="shared" si="26"/>
        <v>0</v>
      </c>
      <c r="Y12" s="27">
        <f t="shared" si="27"/>
        <v>0</v>
      </c>
      <c r="Z12" s="27">
        <f t="shared" si="28"/>
        <v>0</v>
      </c>
      <c r="AA12" s="27">
        <f t="shared" si="29"/>
        <v>0</v>
      </c>
      <c r="AB12" s="27">
        <f t="shared" si="30"/>
        <v>0</v>
      </c>
      <c r="AC12" s="27">
        <f t="shared" si="31"/>
        <v>0</v>
      </c>
      <c r="AD12" s="27">
        <f t="shared" si="32"/>
        <v>0</v>
      </c>
      <c r="AE12" s="27">
        <f t="shared" si="33"/>
        <v>0</v>
      </c>
      <c r="AF12" s="27">
        <f t="shared" si="34"/>
        <v>0</v>
      </c>
      <c r="AG12" s="27">
        <f t="shared" si="35"/>
        <v>0</v>
      </c>
      <c r="AH12" s="27">
        <f t="shared" si="36"/>
        <v>0</v>
      </c>
      <c r="AI12" s="27">
        <f t="shared" si="37"/>
        <v>0</v>
      </c>
      <c r="AJ12" s="27">
        <f t="shared" si="38"/>
        <v>0</v>
      </c>
      <c r="AK12" s="27">
        <f t="shared" si="39"/>
        <v>0</v>
      </c>
      <c r="AL12" s="27">
        <f t="shared" si="40"/>
        <v>0</v>
      </c>
      <c r="AM12" s="27">
        <f t="shared" si="41"/>
        <v>0</v>
      </c>
      <c r="AN12" s="27">
        <f t="shared" si="42"/>
        <v>0</v>
      </c>
      <c r="AO12" s="27">
        <f t="shared" si="43"/>
        <v>0</v>
      </c>
      <c r="AP12" s="27">
        <f t="shared" si="44"/>
        <v>0</v>
      </c>
      <c r="AQ12" s="27">
        <f t="shared" si="45"/>
        <v>0</v>
      </c>
      <c r="AR12" s="27">
        <f t="shared" si="46"/>
        <v>0</v>
      </c>
      <c r="AS12" s="27">
        <f t="shared" si="47"/>
        <v>0</v>
      </c>
      <c r="AT12" s="31">
        <f t="shared" si="48"/>
        <v>0</v>
      </c>
      <c r="AU12" s="31">
        <f t="shared" si="49"/>
        <v>0</v>
      </c>
      <c r="AV12" s="31">
        <f t="shared" si="50"/>
        <v>0</v>
      </c>
      <c r="AW12" s="31">
        <f t="shared" si="51"/>
        <v>0</v>
      </c>
      <c r="AX12" s="31">
        <f t="shared" si="52"/>
        <v>0</v>
      </c>
      <c r="AY12" s="31">
        <f t="shared" si="53"/>
        <v>0</v>
      </c>
      <c r="AZ12" s="31">
        <f t="shared" si="54"/>
        <v>0</v>
      </c>
      <c r="BA12" s="31">
        <f t="shared" si="55"/>
        <v>0</v>
      </c>
      <c r="BB12" s="31">
        <f t="shared" si="56"/>
        <v>0</v>
      </c>
      <c r="BC12" s="31">
        <f t="shared" si="57"/>
        <v>0</v>
      </c>
      <c r="BD12" s="31">
        <f t="shared" si="58"/>
        <v>0</v>
      </c>
      <c r="BE12" s="31">
        <f t="shared" si="59"/>
        <v>0</v>
      </c>
      <c r="BF12" s="31">
        <f t="shared" si="60"/>
        <v>0</v>
      </c>
      <c r="BG12" s="31">
        <f t="shared" si="61"/>
        <v>0</v>
      </c>
      <c r="BH12" s="31">
        <f t="shared" si="62"/>
        <v>0</v>
      </c>
      <c r="BI12" s="31">
        <f t="shared" si="63"/>
        <v>0</v>
      </c>
      <c r="BJ12" s="31">
        <f t="shared" si="64"/>
        <v>0</v>
      </c>
      <c r="BK12" s="31">
        <f t="shared" si="65"/>
        <v>0</v>
      </c>
      <c r="BL12" s="31">
        <f t="shared" si="66"/>
        <v>0</v>
      </c>
      <c r="BM12" s="31">
        <f t="shared" si="67"/>
        <v>0</v>
      </c>
      <c r="BN12" s="31">
        <f t="shared" si="68"/>
        <v>0</v>
      </c>
      <c r="BO12" s="31">
        <f t="shared" si="69"/>
        <v>0</v>
      </c>
      <c r="BP12" s="31">
        <f t="shared" si="70"/>
        <v>0</v>
      </c>
      <c r="BQ12" s="31">
        <f t="shared" si="71"/>
        <v>0</v>
      </c>
      <c r="BR12" s="31">
        <f t="shared" si="72"/>
        <v>0</v>
      </c>
      <c r="BS12" s="31">
        <f t="shared" si="73"/>
        <v>0</v>
      </c>
      <c r="BT12" s="31">
        <f t="shared" si="74"/>
        <v>0</v>
      </c>
      <c r="BU12" s="31">
        <f t="shared" si="75"/>
        <v>0</v>
      </c>
      <c r="BV12" s="31">
        <f t="shared" si="76"/>
        <v>0</v>
      </c>
      <c r="BW12" s="31">
        <f t="shared" si="77"/>
        <v>0</v>
      </c>
      <c r="BX12" s="31">
        <f t="shared" si="78"/>
        <v>0</v>
      </c>
      <c r="BY12" s="31">
        <f t="shared" si="79"/>
        <v>0</v>
      </c>
      <c r="BZ12" s="31">
        <f t="shared" si="80"/>
        <v>0</v>
      </c>
      <c r="CA12" s="31">
        <f t="shared" si="81"/>
        <v>0</v>
      </c>
      <c r="CB12" s="31">
        <f t="shared" si="82"/>
        <v>0</v>
      </c>
      <c r="CC12" s="31">
        <f t="shared" si="83"/>
        <v>0</v>
      </c>
      <c r="CD12" s="31">
        <f t="shared" si="84"/>
        <v>0</v>
      </c>
      <c r="CE12" s="31">
        <f t="shared" si="85"/>
        <v>0</v>
      </c>
      <c r="CF12" s="31">
        <f t="shared" si="86"/>
        <v>0</v>
      </c>
      <c r="CG12" s="31">
        <f t="shared" si="87"/>
        <v>0</v>
      </c>
      <c r="CH12" s="31">
        <f t="shared" si="88"/>
        <v>0</v>
      </c>
      <c r="CI12" s="31">
        <f t="shared" si="89"/>
        <v>0</v>
      </c>
    </row>
    <row r="13" spans="1:87" x14ac:dyDescent="0.35">
      <c r="A13">
        <v>7</v>
      </c>
      <c r="B13">
        <f>modules!B13</f>
        <v>0</v>
      </c>
      <c r="C13">
        <f>modules!C13</f>
        <v>0</v>
      </c>
      <c r="D13" s="27">
        <f t="shared" si="6"/>
        <v>0</v>
      </c>
      <c r="E13" s="27">
        <f t="shared" si="7"/>
        <v>0</v>
      </c>
      <c r="F13" s="27">
        <f t="shared" si="8"/>
        <v>0</v>
      </c>
      <c r="G13" s="27">
        <f t="shared" si="9"/>
        <v>0</v>
      </c>
      <c r="H13" s="27">
        <f t="shared" si="10"/>
        <v>0</v>
      </c>
      <c r="I13" s="27">
        <f t="shared" si="11"/>
        <v>0</v>
      </c>
      <c r="J13" s="27">
        <f t="shared" si="12"/>
        <v>0</v>
      </c>
      <c r="K13" s="27">
        <f t="shared" si="13"/>
        <v>0</v>
      </c>
      <c r="L13" s="27">
        <f t="shared" si="14"/>
        <v>0</v>
      </c>
      <c r="M13" s="27">
        <f t="shared" si="15"/>
        <v>0</v>
      </c>
      <c r="N13" s="27">
        <f t="shared" si="16"/>
        <v>0</v>
      </c>
      <c r="O13" s="27">
        <f t="shared" si="17"/>
        <v>0</v>
      </c>
      <c r="P13" s="27">
        <f t="shared" si="18"/>
        <v>0</v>
      </c>
      <c r="Q13" s="27">
        <f t="shared" si="19"/>
        <v>0</v>
      </c>
      <c r="R13" s="27">
        <f t="shared" si="20"/>
        <v>0</v>
      </c>
      <c r="S13" s="27">
        <f t="shared" si="21"/>
        <v>0</v>
      </c>
      <c r="T13" s="27">
        <f t="shared" si="22"/>
        <v>0</v>
      </c>
      <c r="U13" s="27">
        <f t="shared" si="23"/>
        <v>0</v>
      </c>
      <c r="V13" s="27">
        <f t="shared" si="24"/>
        <v>0</v>
      </c>
      <c r="W13" s="27">
        <f t="shared" si="25"/>
        <v>0</v>
      </c>
      <c r="X13" s="27">
        <f t="shared" si="26"/>
        <v>0</v>
      </c>
      <c r="Y13" s="27">
        <f t="shared" si="27"/>
        <v>0</v>
      </c>
      <c r="Z13" s="27">
        <f t="shared" si="28"/>
        <v>0</v>
      </c>
      <c r="AA13" s="27">
        <f t="shared" si="29"/>
        <v>0</v>
      </c>
      <c r="AB13" s="27">
        <f t="shared" si="30"/>
        <v>0</v>
      </c>
      <c r="AC13" s="27">
        <f t="shared" si="31"/>
        <v>0</v>
      </c>
      <c r="AD13" s="27">
        <f t="shared" si="32"/>
        <v>0</v>
      </c>
      <c r="AE13" s="27">
        <f t="shared" si="33"/>
        <v>0</v>
      </c>
      <c r="AF13" s="27">
        <f t="shared" si="34"/>
        <v>0</v>
      </c>
      <c r="AG13" s="27">
        <f t="shared" si="35"/>
        <v>0</v>
      </c>
      <c r="AH13" s="27">
        <f t="shared" si="36"/>
        <v>0</v>
      </c>
      <c r="AI13" s="27">
        <f t="shared" si="37"/>
        <v>0</v>
      </c>
      <c r="AJ13" s="27">
        <f t="shared" si="38"/>
        <v>0</v>
      </c>
      <c r="AK13" s="27">
        <f t="shared" si="39"/>
        <v>0</v>
      </c>
      <c r="AL13" s="27">
        <f t="shared" si="40"/>
        <v>0</v>
      </c>
      <c r="AM13" s="27">
        <f t="shared" si="41"/>
        <v>0</v>
      </c>
      <c r="AN13" s="27">
        <f t="shared" si="42"/>
        <v>0</v>
      </c>
      <c r="AO13" s="27">
        <f t="shared" si="43"/>
        <v>0</v>
      </c>
      <c r="AP13" s="27">
        <f t="shared" si="44"/>
        <v>0</v>
      </c>
      <c r="AQ13" s="27">
        <f t="shared" si="45"/>
        <v>0</v>
      </c>
      <c r="AR13" s="27">
        <f t="shared" si="46"/>
        <v>0</v>
      </c>
      <c r="AS13" s="27">
        <f t="shared" si="47"/>
        <v>0</v>
      </c>
      <c r="AT13" s="31">
        <f t="shared" si="48"/>
        <v>0</v>
      </c>
      <c r="AU13" s="31">
        <f t="shared" si="49"/>
        <v>0</v>
      </c>
      <c r="AV13" s="31">
        <f t="shared" si="50"/>
        <v>0</v>
      </c>
      <c r="AW13" s="31">
        <f t="shared" si="51"/>
        <v>0</v>
      </c>
      <c r="AX13" s="31">
        <f t="shared" si="52"/>
        <v>0</v>
      </c>
      <c r="AY13" s="31">
        <f t="shared" si="53"/>
        <v>0</v>
      </c>
      <c r="AZ13" s="31">
        <f t="shared" si="54"/>
        <v>0</v>
      </c>
      <c r="BA13" s="31">
        <f t="shared" si="55"/>
        <v>0</v>
      </c>
      <c r="BB13" s="31">
        <f t="shared" si="56"/>
        <v>0</v>
      </c>
      <c r="BC13" s="31">
        <f t="shared" si="57"/>
        <v>0</v>
      </c>
      <c r="BD13" s="31">
        <f t="shared" si="58"/>
        <v>0</v>
      </c>
      <c r="BE13" s="31">
        <f t="shared" si="59"/>
        <v>0</v>
      </c>
      <c r="BF13" s="31">
        <f t="shared" si="60"/>
        <v>0</v>
      </c>
      <c r="BG13" s="31">
        <f t="shared" si="61"/>
        <v>0</v>
      </c>
      <c r="BH13" s="31">
        <f t="shared" si="62"/>
        <v>0</v>
      </c>
      <c r="BI13" s="31">
        <f t="shared" si="63"/>
        <v>0</v>
      </c>
      <c r="BJ13" s="31">
        <f t="shared" si="64"/>
        <v>0</v>
      </c>
      <c r="BK13" s="31">
        <f t="shared" si="65"/>
        <v>0</v>
      </c>
      <c r="BL13" s="31">
        <f t="shared" si="66"/>
        <v>0</v>
      </c>
      <c r="BM13" s="31">
        <f t="shared" si="67"/>
        <v>0</v>
      </c>
      <c r="BN13" s="31">
        <f t="shared" si="68"/>
        <v>0</v>
      </c>
      <c r="BO13" s="31">
        <f t="shared" si="69"/>
        <v>0</v>
      </c>
      <c r="BP13" s="31">
        <f t="shared" si="70"/>
        <v>0</v>
      </c>
      <c r="BQ13" s="31">
        <f t="shared" si="71"/>
        <v>0</v>
      </c>
      <c r="BR13" s="31">
        <f t="shared" si="72"/>
        <v>0</v>
      </c>
      <c r="BS13" s="31">
        <f t="shared" si="73"/>
        <v>0</v>
      </c>
      <c r="BT13" s="31">
        <f t="shared" si="74"/>
        <v>0</v>
      </c>
      <c r="BU13" s="31">
        <f t="shared" si="75"/>
        <v>0</v>
      </c>
      <c r="BV13" s="31">
        <f t="shared" si="76"/>
        <v>0</v>
      </c>
      <c r="BW13" s="31">
        <f t="shared" si="77"/>
        <v>0</v>
      </c>
      <c r="BX13" s="31">
        <f t="shared" si="78"/>
        <v>0</v>
      </c>
      <c r="BY13" s="31">
        <f t="shared" si="79"/>
        <v>0</v>
      </c>
      <c r="BZ13" s="31">
        <f t="shared" si="80"/>
        <v>0</v>
      </c>
      <c r="CA13" s="31">
        <f t="shared" si="81"/>
        <v>0</v>
      </c>
      <c r="CB13" s="31">
        <f t="shared" si="82"/>
        <v>0</v>
      </c>
      <c r="CC13" s="31">
        <f t="shared" si="83"/>
        <v>0</v>
      </c>
      <c r="CD13" s="31">
        <f t="shared" si="84"/>
        <v>0</v>
      </c>
      <c r="CE13" s="31">
        <f t="shared" si="85"/>
        <v>0</v>
      </c>
      <c r="CF13" s="31">
        <f t="shared" si="86"/>
        <v>0</v>
      </c>
      <c r="CG13" s="31">
        <f t="shared" si="87"/>
        <v>0</v>
      </c>
      <c r="CH13" s="31">
        <f t="shared" si="88"/>
        <v>0</v>
      </c>
      <c r="CI13" s="31">
        <f t="shared" si="89"/>
        <v>0</v>
      </c>
    </row>
    <row r="14" spans="1:87" x14ac:dyDescent="0.35">
      <c r="A14">
        <v>8</v>
      </c>
      <c r="B14">
        <f>modules!B14</f>
        <v>0</v>
      </c>
      <c r="C14">
        <f>modules!C14</f>
        <v>0</v>
      </c>
      <c r="D14" s="27">
        <f t="shared" si="6"/>
        <v>0</v>
      </c>
      <c r="E14" s="27">
        <f t="shared" si="7"/>
        <v>0</v>
      </c>
      <c r="F14" s="27">
        <f t="shared" si="8"/>
        <v>0</v>
      </c>
      <c r="G14" s="27">
        <f t="shared" si="9"/>
        <v>0</v>
      </c>
      <c r="H14" s="27">
        <f t="shared" si="10"/>
        <v>0</v>
      </c>
      <c r="I14" s="27">
        <f t="shared" si="11"/>
        <v>0</v>
      </c>
      <c r="J14" s="27">
        <f t="shared" si="12"/>
        <v>0</v>
      </c>
      <c r="K14" s="27">
        <f t="shared" si="13"/>
        <v>0</v>
      </c>
      <c r="L14" s="27">
        <f t="shared" si="14"/>
        <v>0</v>
      </c>
      <c r="M14" s="27">
        <f t="shared" si="15"/>
        <v>0</v>
      </c>
      <c r="N14" s="27">
        <f t="shared" si="16"/>
        <v>0</v>
      </c>
      <c r="O14" s="27">
        <f t="shared" si="17"/>
        <v>0</v>
      </c>
      <c r="P14" s="27">
        <f t="shared" si="18"/>
        <v>0</v>
      </c>
      <c r="Q14" s="27">
        <f t="shared" si="19"/>
        <v>0</v>
      </c>
      <c r="R14" s="27">
        <f t="shared" si="20"/>
        <v>0</v>
      </c>
      <c r="S14" s="27">
        <f t="shared" si="21"/>
        <v>0</v>
      </c>
      <c r="T14" s="27">
        <f t="shared" si="22"/>
        <v>0</v>
      </c>
      <c r="U14" s="27">
        <f t="shared" si="23"/>
        <v>0</v>
      </c>
      <c r="V14" s="27">
        <f t="shared" si="24"/>
        <v>0</v>
      </c>
      <c r="W14" s="27">
        <f t="shared" si="25"/>
        <v>0</v>
      </c>
      <c r="X14" s="27">
        <f t="shared" si="26"/>
        <v>0</v>
      </c>
      <c r="Y14" s="27">
        <f t="shared" si="27"/>
        <v>0</v>
      </c>
      <c r="Z14" s="27">
        <f t="shared" si="28"/>
        <v>0</v>
      </c>
      <c r="AA14" s="27">
        <f t="shared" si="29"/>
        <v>0</v>
      </c>
      <c r="AB14" s="27">
        <f t="shared" si="30"/>
        <v>0</v>
      </c>
      <c r="AC14" s="27">
        <f t="shared" si="31"/>
        <v>0</v>
      </c>
      <c r="AD14" s="27">
        <f t="shared" si="32"/>
        <v>0</v>
      </c>
      <c r="AE14" s="27">
        <f t="shared" si="33"/>
        <v>0</v>
      </c>
      <c r="AF14" s="27">
        <f t="shared" si="34"/>
        <v>0</v>
      </c>
      <c r="AG14" s="27">
        <f t="shared" si="35"/>
        <v>0</v>
      </c>
      <c r="AH14" s="27">
        <f t="shared" si="36"/>
        <v>0</v>
      </c>
      <c r="AI14" s="27">
        <f t="shared" si="37"/>
        <v>0</v>
      </c>
      <c r="AJ14" s="27">
        <f t="shared" si="38"/>
        <v>0</v>
      </c>
      <c r="AK14" s="27">
        <f t="shared" si="39"/>
        <v>0</v>
      </c>
      <c r="AL14" s="27">
        <f t="shared" si="40"/>
        <v>0</v>
      </c>
      <c r="AM14" s="27">
        <f t="shared" si="41"/>
        <v>0</v>
      </c>
      <c r="AN14" s="27">
        <f t="shared" si="42"/>
        <v>0</v>
      </c>
      <c r="AO14" s="27">
        <f t="shared" si="43"/>
        <v>0</v>
      </c>
      <c r="AP14" s="27">
        <f t="shared" si="44"/>
        <v>0</v>
      </c>
      <c r="AQ14" s="27">
        <f t="shared" si="45"/>
        <v>0</v>
      </c>
      <c r="AR14" s="27">
        <f t="shared" si="46"/>
        <v>0</v>
      </c>
      <c r="AS14" s="27">
        <f t="shared" si="47"/>
        <v>0</v>
      </c>
      <c r="AT14" s="31">
        <f t="shared" si="48"/>
        <v>0</v>
      </c>
      <c r="AU14" s="31">
        <f t="shared" si="49"/>
        <v>0</v>
      </c>
      <c r="AV14" s="31">
        <f t="shared" si="50"/>
        <v>0</v>
      </c>
      <c r="AW14" s="31">
        <f t="shared" si="51"/>
        <v>0</v>
      </c>
      <c r="AX14" s="31">
        <f t="shared" si="52"/>
        <v>0</v>
      </c>
      <c r="AY14" s="31">
        <f t="shared" si="53"/>
        <v>0</v>
      </c>
      <c r="AZ14" s="31">
        <f t="shared" si="54"/>
        <v>0</v>
      </c>
      <c r="BA14" s="31">
        <f t="shared" si="55"/>
        <v>0</v>
      </c>
      <c r="BB14" s="31">
        <f t="shared" si="56"/>
        <v>0</v>
      </c>
      <c r="BC14" s="31">
        <f t="shared" si="57"/>
        <v>0</v>
      </c>
      <c r="BD14" s="31">
        <f t="shared" si="58"/>
        <v>0</v>
      </c>
      <c r="BE14" s="31">
        <f t="shared" si="59"/>
        <v>0</v>
      </c>
      <c r="BF14" s="31">
        <f t="shared" si="60"/>
        <v>0</v>
      </c>
      <c r="BG14" s="31">
        <f t="shared" si="61"/>
        <v>0</v>
      </c>
      <c r="BH14" s="31">
        <f t="shared" si="62"/>
        <v>0</v>
      </c>
      <c r="BI14" s="31">
        <f t="shared" si="63"/>
        <v>0</v>
      </c>
      <c r="BJ14" s="31">
        <f t="shared" si="64"/>
        <v>0</v>
      </c>
      <c r="BK14" s="31">
        <f t="shared" si="65"/>
        <v>0</v>
      </c>
      <c r="BL14" s="31">
        <f t="shared" si="66"/>
        <v>0</v>
      </c>
      <c r="BM14" s="31">
        <f t="shared" si="67"/>
        <v>0</v>
      </c>
      <c r="BN14" s="31">
        <f t="shared" si="68"/>
        <v>0</v>
      </c>
      <c r="BO14" s="31">
        <f t="shared" si="69"/>
        <v>0</v>
      </c>
      <c r="BP14" s="31">
        <f t="shared" si="70"/>
        <v>0</v>
      </c>
      <c r="BQ14" s="31">
        <f t="shared" si="71"/>
        <v>0</v>
      </c>
      <c r="BR14" s="31">
        <f t="shared" si="72"/>
        <v>0</v>
      </c>
      <c r="BS14" s="31">
        <f t="shared" si="73"/>
        <v>0</v>
      </c>
      <c r="BT14" s="31">
        <f t="shared" si="74"/>
        <v>0</v>
      </c>
      <c r="BU14" s="31">
        <f t="shared" si="75"/>
        <v>0</v>
      </c>
      <c r="BV14" s="31">
        <f t="shared" si="76"/>
        <v>0</v>
      </c>
      <c r="BW14" s="31">
        <f t="shared" si="77"/>
        <v>0</v>
      </c>
      <c r="BX14" s="31">
        <f t="shared" si="78"/>
        <v>0</v>
      </c>
      <c r="BY14" s="31">
        <f t="shared" si="79"/>
        <v>0</v>
      </c>
      <c r="BZ14" s="31">
        <f t="shared" si="80"/>
        <v>0</v>
      </c>
      <c r="CA14" s="31">
        <f t="shared" si="81"/>
        <v>0</v>
      </c>
      <c r="CB14" s="31">
        <f t="shared" si="82"/>
        <v>0</v>
      </c>
      <c r="CC14" s="31">
        <f t="shared" si="83"/>
        <v>0</v>
      </c>
      <c r="CD14" s="31">
        <f t="shared" si="84"/>
        <v>0</v>
      </c>
      <c r="CE14" s="31">
        <f t="shared" si="85"/>
        <v>0</v>
      </c>
      <c r="CF14" s="31">
        <f t="shared" si="86"/>
        <v>0</v>
      </c>
      <c r="CG14" s="31">
        <f t="shared" si="87"/>
        <v>0</v>
      </c>
      <c r="CH14" s="31">
        <f t="shared" si="88"/>
        <v>0</v>
      </c>
      <c r="CI14" s="31">
        <f t="shared" si="89"/>
        <v>0</v>
      </c>
    </row>
    <row r="15" spans="1:87" x14ac:dyDescent="0.35">
      <c r="A15">
        <v>9</v>
      </c>
      <c r="B15">
        <f>modules!B15</f>
        <v>0</v>
      </c>
      <c r="C15">
        <f>modules!C15</f>
        <v>0</v>
      </c>
      <c r="D15" s="27">
        <f t="shared" si="6"/>
        <v>0</v>
      </c>
      <c r="E15" s="27">
        <f t="shared" si="7"/>
        <v>0</v>
      </c>
      <c r="F15" s="27">
        <f t="shared" si="8"/>
        <v>0</v>
      </c>
      <c r="G15" s="27">
        <f t="shared" si="9"/>
        <v>0</v>
      </c>
      <c r="H15" s="27">
        <f t="shared" si="10"/>
        <v>0</v>
      </c>
      <c r="I15" s="27">
        <f t="shared" si="11"/>
        <v>0</v>
      </c>
      <c r="J15" s="27">
        <f t="shared" si="12"/>
        <v>0</v>
      </c>
      <c r="K15" s="27">
        <f t="shared" si="13"/>
        <v>0</v>
      </c>
      <c r="L15" s="27">
        <f t="shared" si="14"/>
        <v>0</v>
      </c>
      <c r="M15" s="27">
        <f t="shared" si="15"/>
        <v>0</v>
      </c>
      <c r="N15" s="27">
        <f t="shared" si="16"/>
        <v>0</v>
      </c>
      <c r="O15" s="27">
        <f t="shared" si="17"/>
        <v>0</v>
      </c>
      <c r="P15" s="27">
        <f t="shared" si="18"/>
        <v>0</v>
      </c>
      <c r="Q15" s="27">
        <f t="shared" si="19"/>
        <v>0</v>
      </c>
      <c r="R15" s="27">
        <f t="shared" si="20"/>
        <v>0</v>
      </c>
      <c r="S15" s="27">
        <f t="shared" si="21"/>
        <v>0</v>
      </c>
      <c r="T15" s="27">
        <f t="shared" si="22"/>
        <v>0</v>
      </c>
      <c r="U15" s="27">
        <f t="shared" si="23"/>
        <v>0</v>
      </c>
      <c r="V15" s="27">
        <f t="shared" si="24"/>
        <v>0</v>
      </c>
      <c r="W15" s="27">
        <f t="shared" si="25"/>
        <v>0</v>
      </c>
      <c r="X15" s="27">
        <f t="shared" si="26"/>
        <v>0</v>
      </c>
      <c r="Y15" s="27">
        <f t="shared" si="27"/>
        <v>0</v>
      </c>
      <c r="Z15" s="27">
        <f t="shared" si="28"/>
        <v>0</v>
      </c>
      <c r="AA15" s="27">
        <f t="shared" si="29"/>
        <v>0</v>
      </c>
      <c r="AB15" s="27">
        <f t="shared" si="30"/>
        <v>0</v>
      </c>
      <c r="AC15" s="27">
        <f t="shared" si="31"/>
        <v>0</v>
      </c>
      <c r="AD15" s="27">
        <f t="shared" si="32"/>
        <v>0</v>
      </c>
      <c r="AE15" s="27">
        <f t="shared" si="33"/>
        <v>0</v>
      </c>
      <c r="AF15" s="27">
        <f t="shared" si="34"/>
        <v>0</v>
      </c>
      <c r="AG15" s="27">
        <f t="shared" si="35"/>
        <v>0</v>
      </c>
      <c r="AH15" s="27">
        <f t="shared" si="36"/>
        <v>0</v>
      </c>
      <c r="AI15" s="27">
        <f t="shared" si="37"/>
        <v>0</v>
      </c>
      <c r="AJ15" s="27">
        <f t="shared" si="38"/>
        <v>0</v>
      </c>
      <c r="AK15" s="27">
        <f t="shared" si="39"/>
        <v>0</v>
      </c>
      <c r="AL15" s="27">
        <f t="shared" si="40"/>
        <v>0</v>
      </c>
      <c r="AM15" s="27">
        <f t="shared" si="41"/>
        <v>0</v>
      </c>
      <c r="AN15" s="27">
        <f t="shared" si="42"/>
        <v>0</v>
      </c>
      <c r="AO15" s="27">
        <f t="shared" si="43"/>
        <v>0</v>
      </c>
      <c r="AP15" s="27">
        <f t="shared" si="44"/>
        <v>0</v>
      </c>
      <c r="AQ15" s="27">
        <f t="shared" si="45"/>
        <v>0</v>
      </c>
      <c r="AR15" s="27">
        <f t="shared" si="46"/>
        <v>0</v>
      </c>
      <c r="AS15" s="27">
        <f t="shared" si="47"/>
        <v>0</v>
      </c>
      <c r="AT15" s="31">
        <f t="shared" si="48"/>
        <v>0</v>
      </c>
      <c r="AU15" s="31">
        <f t="shared" si="49"/>
        <v>0</v>
      </c>
      <c r="AV15" s="31">
        <f t="shared" si="50"/>
        <v>0</v>
      </c>
      <c r="AW15" s="31">
        <f t="shared" si="51"/>
        <v>0</v>
      </c>
      <c r="AX15" s="31">
        <f t="shared" si="52"/>
        <v>0</v>
      </c>
      <c r="AY15" s="31">
        <f t="shared" si="53"/>
        <v>0</v>
      </c>
      <c r="AZ15" s="31">
        <f t="shared" si="54"/>
        <v>0</v>
      </c>
      <c r="BA15" s="31">
        <f t="shared" si="55"/>
        <v>0</v>
      </c>
      <c r="BB15" s="31">
        <f t="shared" si="56"/>
        <v>0</v>
      </c>
      <c r="BC15" s="31">
        <f t="shared" si="57"/>
        <v>0</v>
      </c>
      <c r="BD15" s="31">
        <f t="shared" si="58"/>
        <v>0</v>
      </c>
      <c r="BE15" s="31">
        <f t="shared" si="59"/>
        <v>0</v>
      </c>
      <c r="BF15" s="31">
        <f t="shared" si="60"/>
        <v>0</v>
      </c>
      <c r="BG15" s="31">
        <f t="shared" si="61"/>
        <v>0</v>
      </c>
      <c r="BH15" s="31">
        <f t="shared" si="62"/>
        <v>0</v>
      </c>
      <c r="BI15" s="31">
        <f t="shared" si="63"/>
        <v>0</v>
      </c>
      <c r="BJ15" s="31">
        <f t="shared" si="64"/>
        <v>0</v>
      </c>
      <c r="BK15" s="31">
        <f t="shared" si="65"/>
        <v>0</v>
      </c>
      <c r="BL15" s="31">
        <f t="shared" si="66"/>
        <v>0</v>
      </c>
      <c r="BM15" s="31">
        <f t="shared" si="67"/>
        <v>0</v>
      </c>
      <c r="BN15" s="31">
        <f t="shared" si="68"/>
        <v>0</v>
      </c>
      <c r="BO15" s="31">
        <f t="shared" si="69"/>
        <v>0</v>
      </c>
      <c r="BP15" s="31">
        <f t="shared" si="70"/>
        <v>0</v>
      </c>
      <c r="BQ15" s="31">
        <f t="shared" si="71"/>
        <v>0</v>
      </c>
      <c r="BR15" s="31">
        <f t="shared" si="72"/>
        <v>0</v>
      </c>
      <c r="BS15" s="31">
        <f t="shared" si="73"/>
        <v>0</v>
      </c>
      <c r="BT15" s="31">
        <f t="shared" si="74"/>
        <v>0</v>
      </c>
      <c r="BU15" s="31">
        <f t="shared" si="75"/>
        <v>0</v>
      </c>
      <c r="BV15" s="31">
        <f t="shared" si="76"/>
        <v>0</v>
      </c>
      <c r="BW15" s="31">
        <f t="shared" si="77"/>
        <v>0</v>
      </c>
      <c r="BX15" s="31">
        <f t="shared" si="78"/>
        <v>0</v>
      </c>
      <c r="BY15" s="31">
        <f t="shared" si="79"/>
        <v>0</v>
      </c>
      <c r="BZ15" s="31">
        <f t="shared" si="80"/>
        <v>0</v>
      </c>
      <c r="CA15" s="31">
        <f t="shared" si="81"/>
        <v>0</v>
      </c>
      <c r="CB15" s="31">
        <f t="shared" si="82"/>
        <v>0</v>
      </c>
      <c r="CC15" s="31">
        <f t="shared" si="83"/>
        <v>0</v>
      </c>
      <c r="CD15" s="31">
        <f t="shared" si="84"/>
        <v>0</v>
      </c>
      <c r="CE15" s="31">
        <f t="shared" si="85"/>
        <v>0</v>
      </c>
      <c r="CF15" s="31">
        <f t="shared" si="86"/>
        <v>0</v>
      </c>
      <c r="CG15" s="31">
        <f t="shared" si="87"/>
        <v>0</v>
      </c>
      <c r="CH15" s="31">
        <f t="shared" si="88"/>
        <v>0</v>
      </c>
      <c r="CI15" s="31">
        <f t="shared" si="89"/>
        <v>0</v>
      </c>
    </row>
    <row r="16" spans="1:87" x14ac:dyDescent="0.35">
      <c r="A16">
        <v>10</v>
      </c>
      <c r="B16">
        <f>modules!B16</f>
        <v>0</v>
      </c>
      <c r="C16">
        <f>modules!C16</f>
        <v>0</v>
      </c>
      <c r="D16" s="27">
        <f t="shared" si="6"/>
        <v>0</v>
      </c>
      <c r="E16" s="27">
        <f t="shared" si="7"/>
        <v>0</v>
      </c>
      <c r="F16" s="27">
        <f t="shared" si="8"/>
        <v>0</v>
      </c>
      <c r="G16" s="27">
        <f t="shared" si="9"/>
        <v>0</v>
      </c>
      <c r="H16" s="27">
        <f t="shared" si="10"/>
        <v>0</v>
      </c>
      <c r="I16" s="27">
        <f t="shared" si="11"/>
        <v>0</v>
      </c>
      <c r="J16" s="27">
        <f t="shared" si="12"/>
        <v>0</v>
      </c>
      <c r="K16" s="27">
        <f t="shared" si="13"/>
        <v>0</v>
      </c>
      <c r="L16" s="27">
        <f t="shared" si="14"/>
        <v>0</v>
      </c>
      <c r="M16" s="27">
        <f t="shared" si="15"/>
        <v>0</v>
      </c>
      <c r="N16" s="27">
        <f t="shared" si="16"/>
        <v>0</v>
      </c>
      <c r="O16" s="27">
        <f t="shared" si="17"/>
        <v>0</v>
      </c>
      <c r="P16" s="27">
        <f t="shared" si="18"/>
        <v>0</v>
      </c>
      <c r="Q16" s="27">
        <f t="shared" si="19"/>
        <v>0</v>
      </c>
      <c r="R16" s="27">
        <f t="shared" si="20"/>
        <v>0</v>
      </c>
      <c r="S16" s="27">
        <f t="shared" si="21"/>
        <v>0</v>
      </c>
      <c r="T16" s="27">
        <f t="shared" si="22"/>
        <v>0</v>
      </c>
      <c r="U16" s="27">
        <f t="shared" si="23"/>
        <v>0</v>
      </c>
      <c r="V16" s="27">
        <f t="shared" si="24"/>
        <v>0</v>
      </c>
      <c r="W16" s="27">
        <f t="shared" si="25"/>
        <v>0</v>
      </c>
      <c r="X16" s="27">
        <f t="shared" si="26"/>
        <v>0</v>
      </c>
      <c r="Y16" s="27">
        <f t="shared" si="27"/>
        <v>0</v>
      </c>
      <c r="Z16" s="27">
        <f t="shared" si="28"/>
        <v>0</v>
      </c>
      <c r="AA16" s="27">
        <f t="shared" si="29"/>
        <v>0</v>
      </c>
      <c r="AB16" s="27">
        <f t="shared" si="30"/>
        <v>0</v>
      </c>
      <c r="AC16" s="27">
        <f t="shared" si="31"/>
        <v>0</v>
      </c>
      <c r="AD16" s="27">
        <f t="shared" si="32"/>
        <v>0</v>
      </c>
      <c r="AE16" s="27">
        <f t="shared" si="33"/>
        <v>0</v>
      </c>
      <c r="AF16" s="27">
        <f t="shared" si="34"/>
        <v>0</v>
      </c>
      <c r="AG16" s="27">
        <f t="shared" si="35"/>
        <v>0</v>
      </c>
      <c r="AH16" s="27">
        <f t="shared" si="36"/>
        <v>0</v>
      </c>
      <c r="AI16" s="27">
        <f t="shared" si="37"/>
        <v>0</v>
      </c>
      <c r="AJ16" s="27">
        <f t="shared" si="38"/>
        <v>0</v>
      </c>
      <c r="AK16" s="27">
        <f t="shared" si="39"/>
        <v>0</v>
      </c>
      <c r="AL16" s="27">
        <f t="shared" si="40"/>
        <v>0</v>
      </c>
      <c r="AM16" s="27">
        <f t="shared" si="41"/>
        <v>0</v>
      </c>
      <c r="AN16" s="27">
        <f t="shared" si="42"/>
        <v>0</v>
      </c>
      <c r="AO16" s="27">
        <f t="shared" si="43"/>
        <v>0</v>
      </c>
      <c r="AP16" s="27">
        <f t="shared" si="44"/>
        <v>0</v>
      </c>
      <c r="AQ16" s="27">
        <f t="shared" si="45"/>
        <v>0</v>
      </c>
      <c r="AR16" s="27">
        <f t="shared" si="46"/>
        <v>0</v>
      </c>
      <c r="AS16" s="27">
        <f t="shared" si="47"/>
        <v>0</v>
      </c>
      <c r="AT16" s="31">
        <f t="shared" si="48"/>
        <v>0</v>
      </c>
      <c r="AU16" s="31">
        <f t="shared" si="49"/>
        <v>0</v>
      </c>
      <c r="AV16" s="31">
        <f t="shared" si="50"/>
        <v>0</v>
      </c>
      <c r="AW16" s="31">
        <f t="shared" si="51"/>
        <v>0</v>
      </c>
      <c r="AX16" s="31">
        <f t="shared" si="52"/>
        <v>0</v>
      </c>
      <c r="AY16" s="31">
        <f t="shared" si="53"/>
        <v>0</v>
      </c>
      <c r="AZ16" s="31">
        <f t="shared" si="54"/>
        <v>0</v>
      </c>
      <c r="BA16" s="31">
        <f t="shared" si="55"/>
        <v>0</v>
      </c>
      <c r="BB16" s="31">
        <f t="shared" si="56"/>
        <v>0</v>
      </c>
      <c r="BC16" s="31">
        <f t="shared" si="57"/>
        <v>0</v>
      </c>
      <c r="BD16" s="31">
        <f t="shared" si="58"/>
        <v>0</v>
      </c>
      <c r="BE16" s="31">
        <f t="shared" si="59"/>
        <v>0</v>
      </c>
      <c r="BF16" s="31">
        <f t="shared" si="60"/>
        <v>0</v>
      </c>
      <c r="BG16" s="31">
        <f t="shared" si="61"/>
        <v>0</v>
      </c>
      <c r="BH16" s="31">
        <f t="shared" si="62"/>
        <v>0</v>
      </c>
      <c r="BI16" s="31">
        <f t="shared" si="63"/>
        <v>0</v>
      </c>
      <c r="BJ16" s="31">
        <f t="shared" si="64"/>
        <v>0</v>
      </c>
      <c r="BK16" s="31">
        <f t="shared" si="65"/>
        <v>0</v>
      </c>
      <c r="BL16" s="31">
        <f t="shared" si="66"/>
        <v>0</v>
      </c>
      <c r="BM16" s="31">
        <f t="shared" si="67"/>
        <v>0</v>
      </c>
      <c r="BN16" s="31">
        <f t="shared" si="68"/>
        <v>0</v>
      </c>
      <c r="BO16" s="31">
        <f t="shared" si="69"/>
        <v>0</v>
      </c>
      <c r="BP16" s="31">
        <f t="shared" si="70"/>
        <v>0</v>
      </c>
      <c r="BQ16" s="31">
        <f t="shared" si="71"/>
        <v>0</v>
      </c>
      <c r="BR16" s="31">
        <f t="shared" si="72"/>
        <v>0</v>
      </c>
      <c r="BS16" s="31">
        <f t="shared" si="73"/>
        <v>0</v>
      </c>
      <c r="BT16" s="31">
        <f t="shared" si="74"/>
        <v>0</v>
      </c>
      <c r="BU16" s="31">
        <f t="shared" si="75"/>
        <v>0</v>
      </c>
      <c r="BV16" s="31">
        <f t="shared" si="76"/>
        <v>0</v>
      </c>
      <c r="BW16" s="31">
        <f t="shared" si="77"/>
        <v>0</v>
      </c>
      <c r="BX16" s="31">
        <f t="shared" si="78"/>
        <v>0</v>
      </c>
      <c r="BY16" s="31">
        <f t="shared" si="79"/>
        <v>0</v>
      </c>
      <c r="BZ16" s="31">
        <f t="shared" si="80"/>
        <v>0</v>
      </c>
      <c r="CA16" s="31">
        <f t="shared" si="81"/>
        <v>0</v>
      </c>
      <c r="CB16" s="31">
        <f t="shared" si="82"/>
        <v>0</v>
      </c>
      <c r="CC16" s="31">
        <f t="shared" si="83"/>
        <v>0</v>
      </c>
      <c r="CD16" s="31">
        <f t="shared" si="84"/>
        <v>0</v>
      </c>
      <c r="CE16" s="31">
        <f t="shared" si="85"/>
        <v>0</v>
      </c>
      <c r="CF16" s="31">
        <f t="shared" si="86"/>
        <v>0</v>
      </c>
      <c r="CG16" s="31">
        <f t="shared" si="87"/>
        <v>0</v>
      </c>
      <c r="CH16" s="31">
        <f t="shared" si="88"/>
        <v>0</v>
      </c>
      <c r="CI16" s="31">
        <f t="shared" si="89"/>
        <v>0</v>
      </c>
    </row>
    <row r="17" spans="1:87" x14ac:dyDescent="0.35">
      <c r="A17">
        <v>11</v>
      </c>
      <c r="B17">
        <f>modules!B17</f>
        <v>0</v>
      </c>
      <c r="C17">
        <f>modules!C17</f>
        <v>0</v>
      </c>
      <c r="D17" s="27">
        <f t="shared" si="6"/>
        <v>0</v>
      </c>
      <c r="E17" s="27">
        <f t="shared" si="7"/>
        <v>0</v>
      </c>
      <c r="F17" s="27">
        <f t="shared" si="8"/>
        <v>0</v>
      </c>
      <c r="G17" s="27">
        <f t="shared" si="9"/>
        <v>0</v>
      </c>
      <c r="H17" s="27">
        <f t="shared" si="10"/>
        <v>0</v>
      </c>
      <c r="I17" s="27">
        <f t="shared" si="11"/>
        <v>0</v>
      </c>
      <c r="J17" s="27">
        <f t="shared" si="12"/>
        <v>0</v>
      </c>
      <c r="K17" s="27">
        <f t="shared" si="13"/>
        <v>0</v>
      </c>
      <c r="L17" s="27">
        <f t="shared" si="14"/>
        <v>0</v>
      </c>
      <c r="M17" s="27">
        <f t="shared" si="15"/>
        <v>0</v>
      </c>
      <c r="N17" s="27">
        <f t="shared" si="16"/>
        <v>0</v>
      </c>
      <c r="O17" s="27">
        <f t="shared" si="17"/>
        <v>0</v>
      </c>
      <c r="P17" s="27">
        <f t="shared" si="18"/>
        <v>0</v>
      </c>
      <c r="Q17" s="27">
        <f t="shared" si="19"/>
        <v>0</v>
      </c>
      <c r="R17" s="27">
        <f t="shared" si="20"/>
        <v>0</v>
      </c>
      <c r="S17" s="27">
        <f t="shared" si="21"/>
        <v>0</v>
      </c>
      <c r="T17" s="27">
        <f t="shared" si="22"/>
        <v>0</v>
      </c>
      <c r="U17" s="27">
        <f t="shared" si="23"/>
        <v>0</v>
      </c>
      <c r="V17" s="27">
        <f t="shared" si="24"/>
        <v>0</v>
      </c>
      <c r="W17" s="27">
        <f t="shared" si="25"/>
        <v>0</v>
      </c>
      <c r="X17" s="27">
        <f t="shared" si="26"/>
        <v>0</v>
      </c>
      <c r="Y17" s="27">
        <f t="shared" si="27"/>
        <v>0</v>
      </c>
      <c r="Z17" s="27">
        <f t="shared" si="28"/>
        <v>0</v>
      </c>
      <c r="AA17" s="27">
        <f t="shared" si="29"/>
        <v>0</v>
      </c>
      <c r="AB17" s="27">
        <f t="shared" si="30"/>
        <v>0</v>
      </c>
      <c r="AC17" s="27">
        <f t="shared" si="31"/>
        <v>0</v>
      </c>
      <c r="AD17" s="27">
        <f t="shared" si="32"/>
        <v>0</v>
      </c>
      <c r="AE17" s="27">
        <f t="shared" si="33"/>
        <v>0</v>
      </c>
      <c r="AF17" s="27">
        <f t="shared" si="34"/>
        <v>0</v>
      </c>
      <c r="AG17" s="27">
        <f t="shared" si="35"/>
        <v>0</v>
      </c>
      <c r="AH17" s="27">
        <f t="shared" si="36"/>
        <v>0</v>
      </c>
      <c r="AI17" s="27">
        <f t="shared" si="37"/>
        <v>0</v>
      </c>
      <c r="AJ17" s="27">
        <f t="shared" si="38"/>
        <v>0</v>
      </c>
      <c r="AK17" s="27">
        <f t="shared" si="39"/>
        <v>0</v>
      </c>
      <c r="AL17" s="27">
        <f t="shared" si="40"/>
        <v>0</v>
      </c>
      <c r="AM17" s="27">
        <f t="shared" si="41"/>
        <v>0</v>
      </c>
      <c r="AN17" s="27">
        <f t="shared" si="42"/>
        <v>0</v>
      </c>
      <c r="AO17" s="27">
        <f t="shared" si="43"/>
        <v>0</v>
      </c>
      <c r="AP17" s="27">
        <f t="shared" si="44"/>
        <v>0</v>
      </c>
      <c r="AQ17" s="27">
        <f t="shared" si="45"/>
        <v>0</v>
      </c>
      <c r="AR17" s="27">
        <f t="shared" si="46"/>
        <v>0</v>
      </c>
      <c r="AS17" s="27">
        <f t="shared" si="47"/>
        <v>0</v>
      </c>
      <c r="AT17" s="31">
        <f t="shared" si="48"/>
        <v>0</v>
      </c>
      <c r="AU17" s="31">
        <f t="shared" si="49"/>
        <v>0</v>
      </c>
      <c r="AV17" s="31">
        <f t="shared" si="50"/>
        <v>0</v>
      </c>
      <c r="AW17" s="31">
        <f t="shared" si="51"/>
        <v>0</v>
      </c>
      <c r="AX17" s="31">
        <f t="shared" si="52"/>
        <v>0</v>
      </c>
      <c r="AY17" s="31">
        <f t="shared" si="53"/>
        <v>0</v>
      </c>
      <c r="AZ17" s="31">
        <f t="shared" si="54"/>
        <v>0</v>
      </c>
      <c r="BA17" s="31">
        <f t="shared" si="55"/>
        <v>0</v>
      </c>
      <c r="BB17" s="31">
        <f t="shared" si="56"/>
        <v>0</v>
      </c>
      <c r="BC17" s="31">
        <f t="shared" si="57"/>
        <v>0</v>
      </c>
      <c r="BD17" s="31">
        <f t="shared" si="58"/>
        <v>0</v>
      </c>
      <c r="BE17" s="31">
        <f t="shared" si="59"/>
        <v>0</v>
      </c>
      <c r="BF17" s="31">
        <f t="shared" si="60"/>
        <v>0</v>
      </c>
      <c r="BG17" s="31">
        <f t="shared" si="61"/>
        <v>0</v>
      </c>
      <c r="BH17" s="31">
        <f t="shared" si="62"/>
        <v>0</v>
      </c>
      <c r="BI17" s="31">
        <f t="shared" si="63"/>
        <v>0</v>
      </c>
      <c r="BJ17" s="31">
        <f t="shared" si="64"/>
        <v>0</v>
      </c>
      <c r="BK17" s="31">
        <f t="shared" si="65"/>
        <v>0</v>
      </c>
      <c r="BL17" s="31">
        <f t="shared" si="66"/>
        <v>0</v>
      </c>
      <c r="BM17" s="31">
        <f t="shared" si="67"/>
        <v>0</v>
      </c>
      <c r="BN17" s="31">
        <f t="shared" si="68"/>
        <v>0</v>
      </c>
      <c r="BO17" s="31">
        <f t="shared" si="69"/>
        <v>0</v>
      </c>
      <c r="BP17" s="31">
        <f t="shared" si="70"/>
        <v>0</v>
      </c>
      <c r="BQ17" s="31">
        <f t="shared" si="71"/>
        <v>0</v>
      </c>
      <c r="BR17" s="31">
        <f t="shared" si="72"/>
        <v>0</v>
      </c>
      <c r="BS17" s="31">
        <f t="shared" si="73"/>
        <v>0</v>
      </c>
      <c r="BT17" s="31">
        <f t="shared" si="74"/>
        <v>0</v>
      </c>
      <c r="BU17" s="31">
        <f t="shared" si="75"/>
        <v>0</v>
      </c>
      <c r="BV17" s="31">
        <f t="shared" si="76"/>
        <v>0</v>
      </c>
      <c r="BW17" s="31">
        <f t="shared" si="77"/>
        <v>0</v>
      </c>
      <c r="BX17" s="31">
        <f t="shared" si="78"/>
        <v>0</v>
      </c>
      <c r="BY17" s="31">
        <f t="shared" si="79"/>
        <v>0</v>
      </c>
      <c r="BZ17" s="31">
        <f t="shared" si="80"/>
        <v>0</v>
      </c>
      <c r="CA17" s="31">
        <f t="shared" si="81"/>
        <v>0</v>
      </c>
      <c r="CB17" s="31">
        <f t="shared" si="82"/>
        <v>0</v>
      </c>
      <c r="CC17" s="31">
        <f t="shared" si="83"/>
        <v>0</v>
      </c>
      <c r="CD17" s="31">
        <f t="shared" si="84"/>
        <v>0</v>
      </c>
      <c r="CE17" s="31">
        <f t="shared" si="85"/>
        <v>0</v>
      </c>
      <c r="CF17" s="31">
        <f t="shared" si="86"/>
        <v>0</v>
      </c>
      <c r="CG17" s="31">
        <f t="shared" si="87"/>
        <v>0</v>
      </c>
      <c r="CH17" s="31">
        <f t="shared" si="88"/>
        <v>0</v>
      </c>
      <c r="CI17" s="31">
        <f t="shared" si="89"/>
        <v>0</v>
      </c>
    </row>
    <row r="18" spans="1:87" x14ac:dyDescent="0.35">
      <c r="A18">
        <v>12</v>
      </c>
      <c r="B18">
        <f>modules!B18</f>
        <v>0</v>
      </c>
      <c r="C18">
        <f>modules!C18</f>
        <v>0</v>
      </c>
      <c r="D18" s="27">
        <f t="shared" si="6"/>
        <v>0</v>
      </c>
      <c r="E18" s="27">
        <f t="shared" si="7"/>
        <v>0</v>
      </c>
      <c r="F18" s="27">
        <f t="shared" si="8"/>
        <v>0</v>
      </c>
      <c r="G18" s="27">
        <f t="shared" si="9"/>
        <v>0</v>
      </c>
      <c r="H18" s="27">
        <f t="shared" si="10"/>
        <v>0</v>
      </c>
      <c r="I18" s="27">
        <f t="shared" si="11"/>
        <v>0</v>
      </c>
      <c r="J18" s="27">
        <f t="shared" si="12"/>
        <v>0</v>
      </c>
      <c r="K18" s="27">
        <f t="shared" si="13"/>
        <v>0</v>
      </c>
      <c r="L18" s="27">
        <f t="shared" si="14"/>
        <v>0</v>
      </c>
      <c r="M18" s="27">
        <f t="shared" si="15"/>
        <v>0</v>
      </c>
      <c r="N18" s="27">
        <f t="shared" si="16"/>
        <v>0</v>
      </c>
      <c r="O18" s="27">
        <f t="shared" si="17"/>
        <v>0</v>
      </c>
      <c r="P18" s="27">
        <f t="shared" si="18"/>
        <v>0</v>
      </c>
      <c r="Q18" s="27">
        <f t="shared" si="19"/>
        <v>0</v>
      </c>
      <c r="R18" s="27">
        <f t="shared" si="20"/>
        <v>0</v>
      </c>
      <c r="S18" s="27">
        <f t="shared" si="21"/>
        <v>0</v>
      </c>
      <c r="T18" s="27">
        <f t="shared" si="22"/>
        <v>0</v>
      </c>
      <c r="U18" s="27">
        <f t="shared" si="23"/>
        <v>0</v>
      </c>
      <c r="V18" s="27">
        <f t="shared" si="24"/>
        <v>0</v>
      </c>
      <c r="W18" s="27">
        <f t="shared" si="25"/>
        <v>0</v>
      </c>
      <c r="X18" s="27">
        <f t="shared" si="26"/>
        <v>0</v>
      </c>
      <c r="Y18" s="27">
        <f t="shared" si="27"/>
        <v>0</v>
      </c>
      <c r="Z18" s="27">
        <f t="shared" si="28"/>
        <v>0</v>
      </c>
      <c r="AA18" s="27">
        <f t="shared" si="29"/>
        <v>0</v>
      </c>
      <c r="AB18" s="27">
        <f t="shared" si="30"/>
        <v>0</v>
      </c>
      <c r="AC18" s="27">
        <f t="shared" si="31"/>
        <v>0</v>
      </c>
      <c r="AD18" s="27">
        <f t="shared" si="32"/>
        <v>0</v>
      </c>
      <c r="AE18" s="27">
        <f t="shared" si="33"/>
        <v>0</v>
      </c>
      <c r="AF18" s="27">
        <f t="shared" si="34"/>
        <v>0</v>
      </c>
      <c r="AG18" s="27">
        <f t="shared" si="35"/>
        <v>0</v>
      </c>
      <c r="AH18" s="27">
        <f t="shared" si="36"/>
        <v>0</v>
      </c>
      <c r="AI18" s="27">
        <f t="shared" si="37"/>
        <v>0</v>
      </c>
      <c r="AJ18" s="27">
        <f t="shared" si="38"/>
        <v>0</v>
      </c>
      <c r="AK18" s="27">
        <f t="shared" si="39"/>
        <v>0</v>
      </c>
      <c r="AL18" s="27">
        <f t="shared" si="40"/>
        <v>0</v>
      </c>
      <c r="AM18" s="27">
        <f t="shared" si="41"/>
        <v>0</v>
      </c>
      <c r="AN18" s="27">
        <f t="shared" si="42"/>
        <v>0</v>
      </c>
      <c r="AO18" s="27">
        <f t="shared" si="43"/>
        <v>0</v>
      </c>
      <c r="AP18" s="27">
        <f t="shared" si="44"/>
        <v>0</v>
      </c>
      <c r="AQ18" s="27">
        <f t="shared" si="45"/>
        <v>0</v>
      </c>
      <c r="AR18" s="27">
        <f t="shared" si="46"/>
        <v>0</v>
      </c>
      <c r="AS18" s="27">
        <f t="shared" si="47"/>
        <v>0</v>
      </c>
      <c r="AT18" s="31">
        <f t="shared" si="48"/>
        <v>0</v>
      </c>
      <c r="AU18" s="31">
        <f t="shared" si="49"/>
        <v>0</v>
      </c>
      <c r="AV18" s="31">
        <f t="shared" si="50"/>
        <v>0</v>
      </c>
      <c r="AW18" s="31">
        <f t="shared" si="51"/>
        <v>0</v>
      </c>
      <c r="AX18" s="31">
        <f t="shared" si="52"/>
        <v>0</v>
      </c>
      <c r="AY18" s="31">
        <f t="shared" si="53"/>
        <v>0</v>
      </c>
      <c r="AZ18" s="31">
        <f t="shared" si="54"/>
        <v>0</v>
      </c>
      <c r="BA18" s="31">
        <f t="shared" si="55"/>
        <v>0</v>
      </c>
      <c r="BB18" s="31">
        <f t="shared" si="56"/>
        <v>0</v>
      </c>
      <c r="BC18" s="31">
        <f t="shared" si="57"/>
        <v>0</v>
      </c>
      <c r="BD18" s="31">
        <f t="shared" si="58"/>
        <v>0</v>
      </c>
      <c r="BE18" s="31">
        <f t="shared" si="59"/>
        <v>0</v>
      </c>
      <c r="BF18" s="31">
        <f t="shared" si="60"/>
        <v>0</v>
      </c>
      <c r="BG18" s="31">
        <f t="shared" si="61"/>
        <v>0</v>
      </c>
      <c r="BH18" s="31">
        <f t="shared" si="62"/>
        <v>0</v>
      </c>
      <c r="BI18" s="31">
        <f t="shared" si="63"/>
        <v>0</v>
      </c>
      <c r="BJ18" s="31">
        <f t="shared" si="64"/>
        <v>0</v>
      </c>
      <c r="BK18" s="31">
        <f t="shared" si="65"/>
        <v>0</v>
      </c>
      <c r="BL18" s="31">
        <f t="shared" si="66"/>
        <v>0</v>
      </c>
      <c r="BM18" s="31">
        <f t="shared" si="67"/>
        <v>0</v>
      </c>
      <c r="BN18" s="31">
        <f t="shared" si="68"/>
        <v>0</v>
      </c>
      <c r="BO18" s="31">
        <f t="shared" si="69"/>
        <v>0</v>
      </c>
      <c r="BP18" s="31">
        <f t="shared" si="70"/>
        <v>0</v>
      </c>
      <c r="BQ18" s="31">
        <f t="shared" si="71"/>
        <v>0</v>
      </c>
      <c r="BR18" s="31">
        <f t="shared" si="72"/>
        <v>0</v>
      </c>
      <c r="BS18" s="31">
        <f t="shared" si="73"/>
        <v>0</v>
      </c>
      <c r="BT18" s="31">
        <f t="shared" si="74"/>
        <v>0</v>
      </c>
      <c r="BU18" s="31">
        <f t="shared" si="75"/>
        <v>0</v>
      </c>
      <c r="BV18" s="31">
        <f t="shared" si="76"/>
        <v>0</v>
      </c>
      <c r="BW18" s="31">
        <f t="shared" si="77"/>
        <v>0</v>
      </c>
      <c r="BX18" s="31">
        <f t="shared" si="78"/>
        <v>0</v>
      </c>
      <c r="BY18" s="31">
        <f t="shared" si="79"/>
        <v>0</v>
      </c>
      <c r="BZ18" s="31">
        <f t="shared" si="80"/>
        <v>0</v>
      </c>
      <c r="CA18" s="31">
        <f t="shared" si="81"/>
        <v>0</v>
      </c>
      <c r="CB18" s="31">
        <f t="shared" si="82"/>
        <v>0</v>
      </c>
      <c r="CC18" s="31">
        <f t="shared" si="83"/>
        <v>0</v>
      </c>
      <c r="CD18" s="31">
        <f t="shared" si="84"/>
        <v>0</v>
      </c>
      <c r="CE18" s="31">
        <f t="shared" si="85"/>
        <v>0</v>
      </c>
      <c r="CF18" s="31">
        <f t="shared" si="86"/>
        <v>0</v>
      </c>
      <c r="CG18" s="31">
        <f t="shared" si="87"/>
        <v>0</v>
      </c>
      <c r="CH18" s="31">
        <f t="shared" si="88"/>
        <v>0</v>
      </c>
      <c r="CI18" s="31">
        <f t="shared" si="89"/>
        <v>0</v>
      </c>
    </row>
    <row r="19" spans="1:87" x14ac:dyDescent="0.35">
      <c r="A19">
        <v>13</v>
      </c>
      <c r="B19">
        <f>modules!B19</f>
        <v>0</v>
      </c>
      <c r="C19">
        <f>modules!C19</f>
        <v>0</v>
      </c>
      <c r="D19" s="27">
        <f t="shared" si="6"/>
        <v>0</v>
      </c>
      <c r="E19" s="27">
        <f t="shared" si="7"/>
        <v>0</v>
      </c>
      <c r="F19" s="27">
        <f t="shared" si="8"/>
        <v>0</v>
      </c>
      <c r="G19" s="27">
        <f t="shared" si="9"/>
        <v>0</v>
      </c>
      <c r="H19" s="27">
        <f t="shared" si="10"/>
        <v>0</v>
      </c>
      <c r="I19" s="27">
        <f t="shared" si="11"/>
        <v>0</v>
      </c>
      <c r="J19" s="27">
        <f t="shared" si="12"/>
        <v>0</v>
      </c>
      <c r="K19" s="27">
        <f t="shared" si="13"/>
        <v>0</v>
      </c>
      <c r="L19" s="27">
        <f t="shared" si="14"/>
        <v>0</v>
      </c>
      <c r="M19" s="27">
        <f t="shared" si="15"/>
        <v>0</v>
      </c>
      <c r="N19" s="27">
        <f t="shared" si="16"/>
        <v>0</v>
      </c>
      <c r="O19" s="27">
        <f t="shared" si="17"/>
        <v>0</v>
      </c>
      <c r="P19" s="27">
        <f t="shared" si="18"/>
        <v>0</v>
      </c>
      <c r="Q19" s="27">
        <f t="shared" si="19"/>
        <v>0</v>
      </c>
      <c r="R19" s="27">
        <f t="shared" si="20"/>
        <v>0</v>
      </c>
      <c r="S19" s="27">
        <f t="shared" si="21"/>
        <v>0</v>
      </c>
      <c r="T19" s="27">
        <f t="shared" si="22"/>
        <v>0</v>
      </c>
      <c r="U19" s="27">
        <f t="shared" si="23"/>
        <v>0</v>
      </c>
      <c r="V19" s="27">
        <f t="shared" si="24"/>
        <v>0</v>
      </c>
      <c r="W19" s="27">
        <f t="shared" si="25"/>
        <v>0</v>
      </c>
      <c r="X19" s="27">
        <f t="shared" si="26"/>
        <v>0</v>
      </c>
      <c r="Y19" s="27">
        <f t="shared" si="27"/>
        <v>0</v>
      </c>
      <c r="Z19" s="27">
        <f t="shared" si="28"/>
        <v>0</v>
      </c>
      <c r="AA19" s="27">
        <f t="shared" si="29"/>
        <v>0</v>
      </c>
      <c r="AB19" s="27">
        <f t="shared" si="30"/>
        <v>0</v>
      </c>
      <c r="AC19" s="27">
        <f t="shared" si="31"/>
        <v>0</v>
      </c>
      <c r="AD19" s="27">
        <f t="shared" si="32"/>
        <v>0</v>
      </c>
      <c r="AE19" s="27">
        <f t="shared" si="33"/>
        <v>0</v>
      </c>
      <c r="AF19" s="27">
        <f t="shared" si="34"/>
        <v>0</v>
      </c>
      <c r="AG19" s="27">
        <f t="shared" si="35"/>
        <v>0</v>
      </c>
      <c r="AH19" s="27">
        <f t="shared" si="36"/>
        <v>0</v>
      </c>
      <c r="AI19" s="27">
        <f t="shared" si="37"/>
        <v>0</v>
      </c>
      <c r="AJ19" s="27">
        <f t="shared" si="38"/>
        <v>0</v>
      </c>
      <c r="AK19" s="27">
        <f t="shared" si="39"/>
        <v>0</v>
      </c>
      <c r="AL19" s="27">
        <f t="shared" si="40"/>
        <v>0</v>
      </c>
      <c r="AM19" s="27">
        <f t="shared" si="41"/>
        <v>0</v>
      </c>
      <c r="AN19" s="27">
        <f t="shared" si="42"/>
        <v>0</v>
      </c>
      <c r="AO19" s="27">
        <f t="shared" si="43"/>
        <v>0</v>
      </c>
      <c r="AP19" s="27">
        <f t="shared" si="44"/>
        <v>0</v>
      </c>
      <c r="AQ19" s="27">
        <f t="shared" si="45"/>
        <v>0</v>
      </c>
      <c r="AR19" s="27">
        <f t="shared" si="46"/>
        <v>0</v>
      </c>
      <c r="AS19" s="27">
        <f t="shared" si="47"/>
        <v>0</v>
      </c>
      <c r="AT19" s="31">
        <f t="shared" si="48"/>
        <v>0</v>
      </c>
      <c r="AU19" s="31">
        <f t="shared" si="49"/>
        <v>0</v>
      </c>
      <c r="AV19" s="31">
        <f t="shared" si="50"/>
        <v>0</v>
      </c>
      <c r="AW19" s="31">
        <f t="shared" si="51"/>
        <v>0</v>
      </c>
      <c r="AX19" s="31">
        <f t="shared" si="52"/>
        <v>0</v>
      </c>
      <c r="AY19" s="31">
        <f t="shared" si="53"/>
        <v>0</v>
      </c>
      <c r="AZ19" s="31">
        <f t="shared" si="54"/>
        <v>0</v>
      </c>
      <c r="BA19" s="31">
        <f t="shared" si="55"/>
        <v>0</v>
      </c>
      <c r="BB19" s="31">
        <f t="shared" si="56"/>
        <v>0</v>
      </c>
      <c r="BC19" s="31">
        <f t="shared" si="57"/>
        <v>0</v>
      </c>
      <c r="BD19" s="31">
        <f t="shared" si="58"/>
        <v>0</v>
      </c>
      <c r="BE19" s="31">
        <f t="shared" si="59"/>
        <v>0</v>
      </c>
      <c r="BF19" s="31">
        <f t="shared" si="60"/>
        <v>0</v>
      </c>
      <c r="BG19" s="31">
        <f t="shared" si="61"/>
        <v>0</v>
      </c>
      <c r="BH19" s="31">
        <f t="shared" si="62"/>
        <v>0</v>
      </c>
      <c r="BI19" s="31">
        <f t="shared" si="63"/>
        <v>0</v>
      </c>
      <c r="BJ19" s="31">
        <f t="shared" si="64"/>
        <v>0</v>
      </c>
      <c r="BK19" s="31">
        <f t="shared" si="65"/>
        <v>0</v>
      </c>
      <c r="BL19" s="31">
        <f t="shared" si="66"/>
        <v>0</v>
      </c>
      <c r="BM19" s="31">
        <f t="shared" si="67"/>
        <v>0</v>
      </c>
      <c r="BN19" s="31">
        <f t="shared" si="68"/>
        <v>0</v>
      </c>
      <c r="BO19" s="31">
        <f t="shared" si="69"/>
        <v>0</v>
      </c>
      <c r="BP19" s="31">
        <f t="shared" si="70"/>
        <v>0</v>
      </c>
      <c r="BQ19" s="31">
        <f t="shared" si="71"/>
        <v>0</v>
      </c>
      <c r="BR19" s="31">
        <f t="shared" si="72"/>
        <v>0</v>
      </c>
      <c r="BS19" s="31">
        <f t="shared" si="73"/>
        <v>0</v>
      </c>
      <c r="BT19" s="31">
        <f t="shared" si="74"/>
        <v>0</v>
      </c>
      <c r="BU19" s="31">
        <f t="shared" si="75"/>
        <v>0</v>
      </c>
      <c r="BV19" s="31">
        <f t="shared" si="76"/>
        <v>0</v>
      </c>
      <c r="BW19" s="31">
        <f t="shared" si="77"/>
        <v>0</v>
      </c>
      <c r="BX19" s="31">
        <f t="shared" si="78"/>
        <v>0</v>
      </c>
      <c r="BY19" s="31">
        <f t="shared" si="79"/>
        <v>0</v>
      </c>
      <c r="BZ19" s="31">
        <f t="shared" si="80"/>
        <v>0</v>
      </c>
      <c r="CA19" s="31">
        <f t="shared" si="81"/>
        <v>0</v>
      </c>
      <c r="CB19" s="31">
        <f t="shared" si="82"/>
        <v>0</v>
      </c>
      <c r="CC19" s="31">
        <f t="shared" si="83"/>
        <v>0</v>
      </c>
      <c r="CD19" s="31">
        <f t="shared" si="84"/>
        <v>0</v>
      </c>
      <c r="CE19" s="31">
        <f t="shared" si="85"/>
        <v>0</v>
      </c>
      <c r="CF19" s="31">
        <f t="shared" si="86"/>
        <v>0</v>
      </c>
      <c r="CG19" s="31">
        <f t="shared" si="87"/>
        <v>0</v>
      </c>
      <c r="CH19" s="31">
        <f t="shared" si="88"/>
        <v>0</v>
      </c>
      <c r="CI19" s="31">
        <f t="shared" si="89"/>
        <v>0</v>
      </c>
    </row>
    <row r="20" spans="1:87" x14ac:dyDescent="0.35">
      <c r="A20">
        <v>14</v>
      </c>
      <c r="B20">
        <f>modules!B20</f>
        <v>0</v>
      </c>
      <c r="C20">
        <f>modules!C20</f>
        <v>0</v>
      </c>
      <c r="D20" s="27">
        <f t="shared" si="6"/>
        <v>0</v>
      </c>
      <c r="E20" s="27">
        <f t="shared" si="7"/>
        <v>0</v>
      </c>
      <c r="F20" s="27">
        <f t="shared" si="8"/>
        <v>0</v>
      </c>
      <c r="G20" s="27">
        <f t="shared" si="9"/>
        <v>0</v>
      </c>
      <c r="H20" s="27">
        <f t="shared" si="10"/>
        <v>0</v>
      </c>
      <c r="I20" s="27">
        <f t="shared" si="11"/>
        <v>0</v>
      </c>
      <c r="J20" s="27">
        <f t="shared" si="12"/>
        <v>0</v>
      </c>
      <c r="K20" s="27">
        <f t="shared" si="13"/>
        <v>0</v>
      </c>
      <c r="L20" s="27">
        <f t="shared" si="14"/>
        <v>0</v>
      </c>
      <c r="M20" s="27">
        <f t="shared" si="15"/>
        <v>0</v>
      </c>
      <c r="N20" s="27">
        <f t="shared" si="16"/>
        <v>0</v>
      </c>
      <c r="O20" s="27">
        <f t="shared" si="17"/>
        <v>0</v>
      </c>
      <c r="P20" s="27">
        <f t="shared" si="18"/>
        <v>0</v>
      </c>
      <c r="Q20" s="27">
        <f t="shared" si="19"/>
        <v>0</v>
      </c>
      <c r="R20" s="27">
        <f t="shared" si="20"/>
        <v>0</v>
      </c>
      <c r="S20" s="27">
        <f t="shared" si="21"/>
        <v>0</v>
      </c>
      <c r="T20" s="27">
        <f t="shared" si="22"/>
        <v>0</v>
      </c>
      <c r="U20" s="27">
        <f t="shared" si="23"/>
        <v>0</v>
      </c>
      <c r="V20" s="27">
        <f t="shared" si="24"/>
        <v>0</v>
      </c>
      <c r="W20" s="27">
        <f t="shared" si="25"/>
        <v>0</v>
      </c>
      <c r="X20" s="27">
        <f t="shared" si="26"/>
        <v>0</v>
      </c>
      <c r="Y20" s="27">
        <f t="shared" si="27"/>
        <v>0</v>
      </c>
      <c r="Z20" s="27">
        <f t="shared" si="28"/>
        <v>0</v>
      </c>
      <c r="AA20" s="27">
        <f t="shared" si="29"/>
        <v>0</v>
      </c>
      <c r="AB20" s="27">
        <f t="shared" si="30"/>
        <v>0</v>
      </c>
      <c r="AC20" s="27">
        <f t="shared" si="31"/>
        <v>0</v>
      </c>
      <c r="AD20" s="27">
        <f t="shared" si="32"/>
        <v>0</v>
      </c>
      <c r="AE20" s="27">
        <f t="shared" si="33"/>
        <v>0</v>
      </c>
      <c r="AF20" s="27">
        <f t="shared" si="34"/>
        <v>0</v>
      </c>
      <c r="AG20" s="27">
        <f t="shared" si="35"/>
        <v>0</v>
      </c>
      <c r="AH20" s="27">
        <f t="shared" si="36"/>
        <v>0</v>
      </c>
      <c r="AI20" s="27">
        <f t="shared" si="37"/>
        <v>0</v>
      </c>
      <c r="AJ20" s="27">
        <f t="shared" si="38"/>
        <v>0</v>
      </c>
      <c r="AK20" s="27">
        <f t="shared" si="39"/>
        <v>0</v>
      </c>
      <c r="AL20" s="27">
        <f t="shared" si="40"/>
        <v>0</v>
      </c>
      <c r="AM20" s="27">
        <f t="shared" si="41"/>
        <v>0</v>
      </c>
      <c r="AN20" s="27">
        <f t="shared" si="42"/>
        <v>0</v>
      </c>
      <c r="AO20" s="27">
        <f t="shared" si="43"/>
        <v>0</v>
      </c>
      <c r="AP20" s="27">
        <f t="shared" si="44"/>
        <v>0</v>
      </c>
      <c r="AQ20" s="27">
        <f t="shared" si="45"/>
        <v>0</v>
      </c>
      <c r="AR20" s="27">
        <f t="shared" si="46"/>
        <v>0</v>
      </c>
      <c r="AS20" s="27">
        <f t="shared" si="47"/>
        <v>0</v>
      </c>
      <c r="AT20" s="31">
        <f t="shared" si="48"/>
        <v>0</v>
      </c>
      <c r="AU20" s="31">
        <f t="shared" si="49"/>
        <v>0</v>
      </c>
      <c r="AV20" s="31">
        <f t="shared" si="50"/>
        <v>0</v>
      </c>
      <c r="AW20" s="31">
        <f t="shared" si="51"/>
        <v>0</v>
      </c>
      <c r="AX20" s="31">
        <f t="shared" si="52"/>
        <v>0</v>
      </c>
      <c r="AY20" s="31">
        <f t="shared" si="53"/>
        <v>0</v>
      </c>
      <c r="AZ20" s="31">
        <f t="shared" si="54"/>
        <v>0</v>
      </c>
      <c r="BA20" s="31">
        <f t="shared" si="55"/>
        <v>0</v>
      </c>
      <c r="BB20" s="31">
        <f t="shared" si="56"/>
        <v>0</v>
      </c>
      <c r="BC20" s="31">
        <f t="shared" si="57"/>
        <v>0</v>
      </c>
      <c r="BD20" s="31">
        <f t="shared" si="58"/>
        <v>0</v>
      </c>
      <c r="BE20" s="31">
        <f t="shared" si="59"/>
        <v>0</v>
      </c>
      <c r="BF20" s="31">
        <f t="shared" si="60"/>
        <v>0</v>
      </c>
      <c r="BG20" s="31">
        <f t="shared" si="61"/>
        <v>0</v>
      </c>
      <c r="BH20" s="31">
        <f t="shared" si="62"/>
        <v>0</v>
      </c>
      <c r="BI20" s="31">
        <f t="shared" si="63"/>
        <v>0</v>
      </c>
      <c r="BJ20" s="31">
        <f t="shared" si="64"/>
        <v>0</v>
      </c>
      <c r="BK20" s="31">
        <f t="shared" si="65"/>
        <v>0</v>
      </c>
      <c r="BL20" s="31">
        <f t="shared" si="66"/>
        <v>0</v>
      </c>
      <c r="BM20" s="31">
        <f t="shared" si="67"/>
        <v>0</v>
      </c>
      <c r="BN20" s="31">
        <f t="shared" si="68"/>
        <v>0</v>
      </c>
      <c r="BO20" s="31">
        <f t="shared" si="69"/>
        <v>0</v>
      </c>
      <c r="BP20" s="31">
        <f t="shared" si="70"/>
        <v>0</v>
      </c>
      <c r="BQ20" s="31">
        <f t="shared" si="71"/>
        <v>0</v>
      </c>
      <c r="BR20" s="31">
        <f t="shared" si="72"/>
        <v>0</v>
      </c>
      <c r="BS20" s="31">
        <f t="shared" si="73"/>
        <v>0</v>
      </c>
      <c r="BT20" s="31">
        <f t="shared" si="74"/>
        <v>0</v>
      </c>
      <c r="BU20" s="31">
        <f t="shared" si="75"/>
        <v>0</v>
      </c>
      <c r="BV20" s="31">
        <f t="shared" si="76"/>
        <v>0</v>
      </c>
      <c r="BW20" s="31">
        <f t="shared" si="77"/>
        <v>0</v>
      </c>
      <c r="BX20" s="31">
        <f t="shared" si="78"/>
        <v>0</v>
      </c>
      <c r="BY20" s="31">
        <f t="shared" si="79"/>
        <v>0</v>
      </c>
      <c r="BZ20" s="31">
        <f t="shared" si="80"/>
        <v>0</v>
      </c>
      <c r="CA20" s="31">
        <f t="shared" si="81"/>
        <v>0</v>
      </c>
      <c r="CB20" s="31">
        <f t="shared" si="82"/>
        <v>0</v>
      </c>
      <c r="CC20" s="31">
        <f t="shared" si="83"/>
        <v>0</v>
      </c>
      <c r="CD20" s="31">
        <f t="shared" si="84"/>
        <v>0</v>
      </c>
      <c r="CE20" s="31">
        <f t="shared" si="85"/>
        <v>0</v>
      </c>
      <c r="CF20" s="31">
        <f t="shared" si="86"/>
        <v>0</v>
      </c>
      <c r="CG20" s="31">
        <f t="shared" si="87"/>
        <v>0</v>
      </c>
      <c r="CH20" s="31">
        <f t="shared" si="88"/>
        <v>0</v>
      </c>
      <c r="CI20" s="31">
        <f t="shared" si="89"/>
        <v>0</v>
      </c>
    </row>
    <row r="21" spans="1:87" x14ac:dyDescent="0.35">
      <c r="A21">
        <v>15</v>
      </c>
      <c r="B21">
        <f>modules!B21</f>
        <v>0</v>
      </c>
      <c r="C21">
        <f>modules!C21</f>
        <v>0</v>
      </c>
      <c r="D21" s="27">
        <f t="shared" si="6"/>
        <v>0</v>
      </c>
      <c r="E21" s="27">
        <f t="shared" si="7"/>
        <v>0</v>
      </c>
      <c r="F21" s="27">
        <f t="shared" si="8"/>
        <v>0</v>
      </c>
      <c r="G21" s="27">
        <f t="shared" si="9"/>
        <v>0</v>
      </c>
      <c r="H21" s="27">
        <f t="shared" si="10"/>
        <v>0</v>
      </c>
      <c r="I21" s="27">
        <f t="shared" si="11"/>
        <v>0</v>
      </c>
      <c r="J21" s="27">
        <f t="shared" si="12"/>
        <v>0</v>
      </c>
      <c r="K21" s="27">
        <f t="shared" si="13"/>
        <v>0</v>
      </c>
      <c r="L21" s="27">
        <f t="shared" si="14"/>
        <v>0</v>
      </c>
      <c r="M21" s="27">
        <f t="shared" si="15"/>
        <v>0</v>
      </c>
      <c r="N21" s="27">
        <f t="shared" si="16"/>
        <v>0</v>
      </c>
      <c r="O21" s="27">
        <f t="shared" si="17"/>
        <v>0</v>
      </c>
      <c r="P21" s="27">
        <f t="shared" si="18"/>
        <v>0</v>
      </c>
      <c r="Q21" s="27">
        <f t="shared" si="19"/>
        <v>0</v>
      </c>
      <c r="R21" s="27">
        <f t="shared" si="20"/>
        <v>0</v>
      </c>
      <c r="S21" s="27">
        <f t="shared" si="21"/>
        <v>0</v>
      </c>
      <c r="T21" s="27">
        <f t="shared" si="22"/>
        <v>0</v>
      </c>
      <c r="U21" s="27">
        <f t="shared" si="23"/>
        <v>0</v>
      </c>
      <c r="V21" s="27">
        <f t="shared" si="24"/>
        <v>0</v>
      </c>
      <c r="W21" s="27">
        <f t="shared" si="25"/>
        <v>0</v>
      </c>
      <c r="X21" s="27">
        <f t="shared" si="26"/>
        <v>0</v>
      </c>
      <c r="Y21" s="27">
        <f t="shared" si="27"/>
        <v>0</v>
      </c>
      <c r="Z21" s="27">
        <f t="shared" si="28"/>
        <v>0</v>
      </c>
      <c r="AA21" s="27">
        <f t="shared" si="29"/>
        <v>0</v>
      </c>
      <c r="AB21" s="27">
        <f t="shared" si="30"/>
        <v>0</v>
      </c>
      <c r="AC21" s="27">
        <f t="shared" si="31"/>
        <v>0</v>
      </c>
      <c r="AD21" s="27">
        <f t="shared" si="32"/>
        <v>0</v>
      </c>
      <c r="AE21" s="27">
        <f t="shared" si="33"/>
        <v>0</v>
      </c>
      <c r="AF21" s="27">
        <f t="shared" si="34"/>
        <v>0</v>
      </c>
      <c r="AG21" s="27">
        <f t="shared" si="35"/>
        <v>0</v>
      </c>
      <c r="AH21" s="27">
        <f t="shared" si="36"/>
        <v>0</v>
      </c>
      <c r="AI21" s="27">
        <f t="shared" si="37"/>
        <v>0</v>
      </c>
      <c r="AJ21" s="27">
        <f t="shared" si="38"/>
        <v>0</v>
      </c>
      <c r="AK21" s="27">
        <f t="shared" si="39"/>
        <v>0</v>
      </c>
      <c r="AL21" s="27">
        <f t="shared" si="40"/>
        <v>0</v>
      </c>
      <c r="AM21" s="27">
        <f t="shared" si="41"/>
        <v>0</v>
      </c>
      <c r="AN21" s="27">
        <f t="shared" si="42"/>
        <v>0</v>
      </c>
      <c r="AO21" s="27">
        <f t="shared" si="43"/>
        <v>0</v>
      </c>
      <c r="AP21" s="27">
        <f t="shared" si="44"/>
        <v>0</v>
      </c>
      <c r="AQ21" s="27">
        <f t="shared" si="45"/>
        <v>0</v>
      </c>
      <c r="AR21" s="27">
        <f t="shared" si="46"/>
        <v>0</v>
      </c>
      <c r="AS21" s="27">
        <f t="shared" si="47"/>
        <v>0</v>
      </c>
      <c r="AT21" s="31">
        <f t="shared" si="48"/>
        <v>0</v>
      </c>
      <c r="AU21" s="31">
        <f t="shared" si="49"/>
        <v>0</v>
      </c>
      <c r="AV21" s="31">
        <f t="shared" si="50"/>
        <v>0</v>
      </c>
      <c r="AW21" s="31">
        <f t="shared" si="51"/>
        <v>0</v>
      </c>
      <c r="AX21" s="31">
        <f t="shared" si="52"/>
        <v>0</v>
      </c>
      <c r="AY21" s="31">
        <f t="shared" si="53"/>
        <v>0</v>
      </c>
      <c r="AZ21" s="31">
        <f t="shared" si="54"/>
        <v>0</v>
      </c>
      <c r="BA21" s="31">
        <f t="shared" si="55"/>
        <v>0</v>
      </c>
      <c r="BB21" s="31">
        <f t="shared" si="56"/>
        <v>0</v>
      </c>
      <c r="BC21" s="31">
        <f t="shared" si="57"/>
        <v>0</v>
      </c>
      <c r="BD21" s="31">
        <f t="shared" si="58"/>
        <v>0</v>
      </c>
      <c r="BE21" s="31">
        <f t="shared" si="59"/>
        <v>0</v>
      </c>
      <c r="BF21" s="31">
        <f t="shared" si="60"/>
        <v>0</v>
      </c>
      <c r="BG21" s="31">
        <f t="shared" si="61"/>
        <v>0</v>
      </c>
      <c r="BH21" s="31">
        <f t="shared" si="62"/>
        <v>0</v>
      </c>
      <c r="BI21" s="31">
        <f t="shared" si="63"/>
        <v>0</v>
      </c>
      <c r="BJ21" s="31">
        <f t="shared" si="64"/>
        <v>0</v>
      </c>
      <c r="BK21" s="31">
        <f t="shared" si="65"/>
        <v>0</v>
      </c>
      <c r="BL21" s="31">
        <f t="shared" si="66"/>
        <v>0</v>
      </c>
      <c r="BM21" s="31">
        <f t="shared" si="67"/>
        <v>0</v>
      </c>
      <c r="BN21" s="31">
        <f t="shared" si="68"/>
        <v>0</v>
      </c>
      <c r="BO21" s="31">
        <f t="shared" si="69"/>
        <v>0</v>
      </c>
      <c r="BP21" s="31">
        <f t="shared" si="70"/>
        <v>0</v>
      </c>
      <c r="BQ21" s="31">
        <f t="shared" si="71"/>
        <v>0</v>
      </c>
      <c r="BR21" s="31">
        <f t="shared" si="72"/>
        <v>0</v>
      </c>
      <c r="BS21" s="31">
        <f t="shared" si="73"/>
        <v>0</v>
      </c>
      <c r="BT21" s="31">
        <f t="shared" si="74"/>
        <v>0</v>
      </c>
      <c r="BU21" s="31">
        <f t="shared" si="75"/>
        <v>0</v>
      </c>
      <c r="BV21" s="31">
        <f t="shared" si="76"/>
        <v>0</v>
      </c>
      <c r="BW21" s="31">
        <f t="shared" si="77"/>
        <v>0</v>
      </c>
      <c r="BX21" s="31">
        <f t="shared" si="78"/>
        <v>0</v>
      </c>
      <c r="BY21" s="31">
        <f t="shared" si="79"/>
        <v>0</v>
      </c>
      <c r="BZ21" s="31">
        <f t="shared" si="80"/>
        <v>0</v>
      </c>
      <c r="CA21" s="31">
        <f t="shared" si="81"/>
        <v>0</v>
      </c>
      <c r="CB21" s="31">
        <f t="shared" si="82"/>
        <v>0</v>
      </c>
      <c r="CC21" s="31">
        <f t="shared" si="83"/>
        <v>0</v>
      </c>
      <c r="CD21" s="31">
        <f t="shared" si="84"/>
        <v>0</v>
      </c>
      <c r="CE21" s="31">
        <f t="shared" si="85"/>
        <v>0</v>
      </c>
      <c r="CF21" s="31">
        <f t="shared" si="86"/>
        <v>0</v>
      </c>
      <c r="CG21" s="31">
        <f t="shared" si="87"/>
        <v>0</v>
      </c>
      <c r="CH21" s="31">
        <f t="shared" si="88"/>
        <v>0</v>
      </c>
      <c r="CI21" s="31">
        <f t="shared" si="89"/>
        <v>0</v>
      </c>
    </row>
    <row r="22" spans="1:87" x14ac:dyDescent="0.35">
      <c r="A22">
        <v>16</v>
      </c>
      <c r="B22">
        <f>modules!B22</f>
        <v>0</v>
      </c>
      <c r="C22">
        <f>modules!C22</f>
        <v>0</v>
      </c>
      <c r="D22" s="27">
        <f t="shared" si="6"/>
        <v>0</v>
      </c>
      <c r="E22" s="27">
        <f t="shared" si="7"/>
        <v>0</v>
      </c>
      <c r="F22" s="27">
        <f t="shared" si="8"/>
        <v>0</v>
      </c>
      <c r="G22" s="27">
        <f t="shared" si="9"/>
        <v>0</v>
      </c>
      <c r="H22" s="27">
        <f t="shared" si="10"/>
        <v>0</v>
      </c>
      <c r="I22" s="27">
        <f t="shared" si="11"/>
        <v>0</v>
      </c>
      <c r="J22" s="27">
        <f t="shared" si="12"/>
        <v>0</v>
      </c>
      <c r="K22" s="27">
        <f t="shared" si="13"/>
        <v>0</v>
      </c>
      <c r="L22" s="27">
        <f t="shared" si="14"/>
        <v>0</v>
      </c>
      <c r="M22" s="27">
        <f t="shared" si="15"/>
        <v>0</v>
      </c>
      <c r="N22" s="27">
        <f t="shared" si="16"/>
        <v>0</v>
      </c>
      <c r="O22" s="27">
        <f t="shared" si="17"/>
        <v>0</v>
      </c>
      <c r="P22" s="27">
        <f t="shared" si="18"/>
        <v>0</v>
      </c>
      <c r="Q22" s="27">
        <f t="shared" si="19"/>
        <v>0</v>
      </c>
      <c r="R22" s="27">
        <f t="shared" si="20"/>
        <v>0</v>
      </c>
      <c r="S22" s="27">
        <f t="shared" si="21"/>
        <v>0</v>
      </c>
      <c r="T22" s="27">
        <f t="shared" si="22"/>
        <v>0</v>
      </c>
      <c r="U22" s="27">
        <f t="shared" si="23"/>
        <v>0</v>
      </c>
      <c r="V22" s="27">
        <f t="shared" si="24"/>
        <v>0</v>
      </c>
      <c r="W22" s="27">
        <f t="shared" si="25"/>
        <v>0</v>
      </c>
      <c r="X22" s="27">
        <f t="shared" si="26"/>
        <v>0</v>
      </c>
      <c r="Y22" s="27">
        <f t="shared" si="27"/>
        <v>0</v>
      </c>
      <c r="Z22" s="27">
        <f t="shared" si="28"/>
        <v>0</v>
      </c>
      <c r="AA22" s="27">
        <f t="shared" si="29"/>
        <v>0</v>
      </c>
      <c r="AB22" s="27">
        <f t="shared" si="30"/>
        <v>0</v>
      </c>
      <c r="AC22" s="27">
        <f t="shared" si="31"/>
        <v>0</v>
      </c>
      <c r="AD22" s="27">
        <f t="shared" si="32"/>
        <v>0</v>
      </c>
      <c r="AE22" s="27">
        <f t="shared" si="33"/>
        <v>0</v>
      </c>
      <c r="AF22" s="27">
        <f t="shared" si="34"/>
        <v>0</v>
      </c>
      <c r="AG22" s="27">
        <f t="shared" si="35"/>
        <v>0</v>
      </c>
      <c r="AH22" s="27">
        <f t="shared" si="36"/>
        <v>0</v>
      </c>
      <c r="AI22" s="27">
        <f t="shared" si="37"/>
        <v>0</v>
      </c>
      <c r="AJ22" s="27">
        <f t="shared" si="38"/>
        <v>0</v>
      </c>
      <c r="AK22" s="27">
        <f t="shared" si="39"/>
        <v>0</v>
      </c>
      <c r="AL22" s="27">
        <f t="shared" si="40"/>
        <v>0</v>
      </c>
      <c r="AM22" s="27">
        <f t="shared" si="41"/>
        <v>0</v>
      </c>
      <c r="AN22" s="27">
        <f t="shared" si="42"/>
        <v>0</v>
      </c>
      <c r="AO22" s="27">
        <f t="shared" si="43"/>
        <v>0</v>
      </c>
      <c r="AP22" s="27">
        <f t="shared" si="44"/>
        <v>0</v>
      </c>
      <c r="AQ22" s="27">
        <f t="shared" si="45"/>
        <v>0</v>
      </c>
      <c r="AR22" s="27">
        <f t="shared" si="46"/>
        <v>0</v>
      </c>
      <c r="AS22" s="27">
        <f t="shared" si="47"/>
        <v>0</v>
      </c>
      <c r="AT22" s="31">
        <f t="shared" si="48"/>
        <v>0</v>
      </c>
      <c r="AU22" s="31">
        <f t="shared" si="49"/>
        <v>0</v>
      </c>
      <c r="AV22" s="31">
        <f t="shared" si="50"/>
        <v>0</v>
      </c>
      <c r="AW22" s="31">
        <f t="shared" si="51"/>
        <v>0</v>
      </c>
      <c r="AX22" s="31">
        <f t="shared" si="52"/>
        <v>0</v>
      </c>
      <c r="AY22" s="31">
        <f t="shared" si="53"/>
        <v>0</v>
      </c>
      <c r="AZ22" s="31">
        <f t="shared" si="54"/>
        <v>0</v>
      </c>
      <c r="BA22" s="31">
        <f t="shared" si="55"/>
        <v>0</v>
      </c>
      <c r="BB22" s="31">
        <f t="shared" si="56"/>
        <v>0</v>
      </c>
      <c r="BC22" s="31">
        <f t="shared" si="57"/>
        <v>0</v>
      </c>
      <c r="BD22" s="31">
        <f t="shared" si="58"/>
        <v>0</v>
      </c>
      <c r="BE22" s="31">
        <f t="shared" si="59"/>
        <v>0</v>
      </c>
      <c r="BF22" s="31">
        <f t="shared" si="60"/>
        <v>0</v>
      </c>
      <c r="BG22" s="31">
        <f t="shared" si="61"/>
        <v>0</v>
      </c>
      <c r="BH22" s="31">
        <f t="shared" si="62"/>
        <v>0</v>
      </c>
      <c r="BI22" s="31">
        <f t="shared" si="63"/>
        <v>0</v>
      </c>
      <c r="BJ22" s="31">
        <f t="shared" si="64"/>
        <v>0</v>
      </c>
      <c r="BK22" s="31">
        <f t="shared" si="65"/>
        <v>0</v>
      </c>
      <c r="BL22" s="31">
        <f t="shared" si="66"/>
        <v>0</v>
      </c>
      <c r="BM22" s="31">
        <f t="shared" si="67"/>
        <v>0</v>
      </c>
      <c r="BN22" s="31">
        <f t="shared" si="68"/>
        <v>0</v>
      </c>
      <c r="BO22" s="31">
        <f t="shared" si="69"/>
        <v>0</v>
      </c>
      <c r="BP22" s="31">
        <f t="shared" si="70"/>
        <v>0</v>
      </c>
      <c r="BQ22" s="31">
        <f t="shared" si="71"/>
        <v>0</v>
      </c>
      <c r="BR22" s="31">
        <f t="shared" si="72"/>
        <v>0</v>
      </c>
      <c r="BS22" s="31">
        <f t="shared" si="73"/>
        <v>0</v>
      </c>
      <c r="BT22" s="31">
        <f t="shared" si="74"/>
        <v>0</v>
      </c>
      <c r="BU22" s="31">
        <f t="shared" si="75"/>
        <v>0</v>
      </c>
      <c r="BV22" s="31">
        <f t="shared" si="76"/>
        <v>0</v>
      </c>
      <c r="BW22" s="31">
        <f t="shared" si="77"/>
        <v>0</v>
      </c>
      <c r="BX22" s="31">
        <f t="shared" si="78"/>
        <v>0</v>
      </c>
      <c r="BY22" s="31">
        <f t="shared" si="79"/>
        <v>0</v>
      </c>
      <c r="BZ22" s="31">
        <f t="shared" si="80"/>
        <v>0</v>
      </c>
      <c r="CA22" s="31">
        <f t="shared" si="81"/>
        <v>0</v>
      </c>
      <c r="CB22" s="31">
        <f t="shared" si="82"/>
        <v>0</v>
      </c>
      <c r="CC22" s="31">
        <f t="shared" si="83"/>
        <v>0</v>
      </c>
      <c r="CD22" s="31">
        <f t="shared" si="84"/>
        <v>0</v>
      </c>
      <c r="CE22" s="31">
        <f t="shared" si="85"/>
        <v>0</v>
      </c>
      <c r="CF22" s="31">
        <f t="shared" si="86"/>
        <v>0</v>
      </c>
      <c r="CG22" s="31">
        <f t="shared" si="87"/>
        <v>0</v>
      </c>
      <c r="CH22" s="31">
        <f t="shared" si="88"/>
        <v>0</v>
      </c>
      <c r="CI22" s="31">
        <f t="shared" si="89"/>
        <v>0</v>
      </c>
    </row>
    <row r="23" spans="1:87" x14ac:dyDescent="0.35">
      <c r="A23">
        <v>17</v>
      </c>
      <c r="B23">
        <f>modules!B23</f>
        <v>0</v>
      </c>
      <c r="C23">
        <f>modules!C23</f>
        <v>0</v>
      </c>
      <c r="D23" s="27">
        <f t="shared" si="6"/>
        <v>0</v>
      </c>
      <c r="E23" s="27">
        <f t="shared" si="7"/>
        <v>0</v>
      </c>
      <c r="F23" s="27">
        <f t="shared" si="8"/>
        <v>0</v>
      </c>
      <c r="G23" s="27">
        <f t="shared" si="9"/>
        <v>0</v>
      </c>
      <c r="H23" s="27">
        <f t="shared" si="10"/>
        <v>0</v>
      </c>
      <c r="I23" s="27">
        <f t="shared" si="11"/>
        <v>0</v>
      </c>
      <c r="J23" s="27">
        <f t="shared" si="12"/>
        <v>0</v>
      </c>
      <c r="K23" s="27">
        <f t="shared" si="13"/>
        <v>0</v>
      </c>
      <c r="L23" s="27">
        <f t="shared" si="14"/>
        <v>0</v>
      </c>
      <c r="M23" s="27">
        <f t="shared" si="15"/>
        <v>0</v>
      </c>
      <c r="N23" s="27">
        <f t="shared" si="16"/>
        <v>0</v>
      </c>
      <c r="O23" s="27">
        <f t="shared" si="17"/>
        <v>0</v>
      </c>
      <c r="P23" s="27">
        <f t="shared" si="18"/>
        <v>0</v>
      </c>
      <c r="Q23" s="27">
        <f t="shared" si="19"/>
        <v>0</v>
      </c>
      <c r="R23" s="27">
        <f t="shared" si="20"/>
        <v>0</v>
      </c>
      <c r="S23" s="27">
        <f t="shared" si="21"/>
        <v>0</v>
      </c>
      <c r="T23" s="27">
        <f t="shared" si="22"/>
        <v>0</v>
      </c>
      <c r="U23" s="27">
        <f t="shared" si="23"/>
        <v>0</v>
      </c>
      <c r="V23" s="27">
        <f t="shared" si="24"/>
        <v>0</v>
      </c>
      <c r="W23" s="27">
        <f t="shared" si="25"/>
        <v>0</v>
      </c>
      <c r="X23" s="27">
        <f t="shared" si="26"/>
        <v>0</v>
      </c>
      <c r="Y23" s="27">
        <f t="shared" si="27"/>
        <v>0</v>
      </c>
      <c r="Z23" s="27">
        <f t="shared" si="28"/>
        <v>0</v>
      </c>
      <c r="AA23" s="27">
        <f t="shared" si="29"/>
        <v>0</v>
      </c>
      <c r="AB23" s="27">
        <f t="shared" si="30"/>
        <v>0</v>
      </c>
      <c r="AC23" s="27">
        <f t="shared" si="31"/>
        <v>0</v>
      </c>
      <c r="AD23" s="27">
        <f t="shared" si="32"/>
        <v>0</v>
      </c>
      <c r="AE23" s="27">
        <f t="shared" si="33"/>
        <v>0</v>
      </c>
      <c r="AF23" s="27">
        <f t="shared" si="34"/>
        <v>0</v>
      </c>
      <c r="AG23" s="27">
        <f t="shared" si="35"/>
        <v>0</v>
      </c>
      <c r="AH23" s="27">
        <f t="shared" si="36"/>
        <v>0</v>
      </c>
      <c r="AI23" s="27">
        <f t="shared" si="37"/>
        <v>0</v>
      </c>
      <c r="AJ23" s="27">
        <f t="shared" si="38"/>
        <v>0</v>
      </c>
      <c r="AK23" s="27">
        <f t="shared" si="39"/>
        <v>0</v>
      </c>
      <c r="AL23" s="27">
        <f t="shared" si="40"/>
        <v>0</v>
      </c>
      <c r="AM23" s="27">
        <f t="shared" si="41"/>
        <v>0</v>
      </c>
      <c r="AN23" s="27">
        <f t="shared" si="42"/>
        <v>0</v>
      </c>
      <c r="AO23" s="27">
        <f t="shared" si="43"/>
        <v>0</v>
      </c>
      <c r="AP23" s="27">
        <f t="shared" si="44"/>
        <v>0</v>
      </c>
      <c r="AQ23" s="27">
        <f t="shared" si="45"/>
        <v>0</v>
      </c>
      <c r="AR23" s="27">
        <f t="shared" si="46"/>
        <v>0</v>
      </c>
      <c r="AS23" s="27">
        <f t="shared" si="47"/>
        <v>0</v>
      </c>
      <c r="AT23" s="31">
        <f t="shared" si="48"/>
        <v>0</v>
      </c>
      <c r="AU23" s="31">
        <f t="shared" si="49"/>
        <v>0</v>
      </c>
      <c r="AV23" s="31">
        <f t="shared" si="50"/>
        <v>0</v>
      </c>
      <c r="AW23" s="31">
        <f t="shared" si="51"/>
        <v>0</v>
      </c>
      <c r="AX23" s="31">
        <f t="shared" si="52"/>
        <v>0</v>
      </c>
      <c r="AY23" s="31">
        <f t="shared" si="53"/>
        <v>0</v>
      </c>
      <c r="AZ23" s="31">
        <f t="shared" si="54"/>
        <v>0</v>
      </c>
      <c r="BA23" s="31">
        <f t="shared" si="55"/>
        <v>0</v>
      </c>
      <c r="BB23" s="31">
        <f t="shared" si="56"/>
        <v>0</v>
      </c>
      <c r="BC23" s="31">
        <f t="shared" si="57"/>
        <v>0</v>
      </c>
      <c r="BD23" s="31">
        <f t="shared" si="58"/>
        <v>0</v>
      </c>
      <c r="BE23" s="31">
        <f t="shared" si="59"/>
        <v>0</v>
      </c>
      <c r="BF23" s="31">
        <f t="shared" si="60"/>
        <v>0</v>
      </c>
      <c r="BG23" s="31">
        <f t="shared" si="61"/>
        <v>0</v>
      </c>
      <c r="BH23" s="31">
        <f t="shared" si="62"/>
        <v>0</v>
      </c>
      <c r="BI23" s="31">
        <f t="shared" si="63"/>
        <v>0</v>
      </c>
      <c r="BJ23" s="31">
        <f t="shared" si="64"/>
        <v>0</v>
      </c>
      <c r="BK23" s="31">
        <f t="shared" si="65"/>
        <v>0</v>
      </c>
      <c r="BL23" s="31">
        <f t="shared" si="66"/>
        <v>0</v>
      </c>
      <c r="BM23" s="31">
        <f t="shared" si="67"/>
        <v>0</v>
      </c>
      <c r="BN23" s="31">
        <f t="shared" si="68"/>
        <v>0</v>
      </c>
      <c r="BO23" s="31">
        <f t="shared" si="69"/>
        <v>0</v>
      </c>
      <c r="BP23" s="31">
        <f t="shared" si="70"/>
        <v>0</v>
      </c>
      <c r="BQ23" s="31">
        <f t="shared" si="71"/>
        <v>0</v>
      </c>
      <c r="BR23" s="31">
        <f t="shared" si="72"/>
        <v>0</v>
      </c>
      <c r="BS23" s="31">
        <f t="shared" si="73"/>
        <v>0</v>
      </c>
      <c r="BT23" s="31">
        <f t="shared" si="74"/>
        <v>0</v>
      </c>
      <c r="BU23" s="31">
        <f t="shared" si="75"/>
        <v>0</v>
      </c>
      <c r="BV23" s="31">
        <f t="shared" si="76"/>
        <v>0</v>
      </c>
      <c r="BW23" s="31">
        <f t="shared" si="77"/>
        <v>0</v>
      </c>
      <c r="BX23" s="31">
        <f t="shared" si="78"/>
        <v>0</v>
      </c>
      <c r="BY23" s="31">
        <f t="shared" si="79"/>
        <v>0</v>
      </c>
      <c r="BZ23" s="31">
        <f t="shared" si="80"/>
        <v>0</v>
      </c>
      <c r="CA23" s="31">
        <f t="shared" si="81"/>
        <v>0</v>
      </c>
      <c r="CB23" s="31">
        <f t="shared" si="82"/>
        <v>0</v>
      </c>
      <c r="CC23" s="31">
        <f t="shared" si="83"/>
        <v>0</v>
      </c>
      <c r="CD23" s="31">
        <f t="shared" si="84"/>
        <v>0</v>
      </c>
      <c r="CE23" s="31">
        <f t="shared" si="85"/>
        <v>0</v>
      </c>
      <c r="CF23" s="31">
        <f t="shared" si="86"/>
        <v>0</v>
      </c>
      <c r="CG23" s="31">
        <f t="shared" si="87"/>
        <v>0</v>
      </c>
      <c r="CH23" s="31">
        <f t="shared" si="88"/>
        <v>0</v>
      </c>
      <c r="CI23" s="31">
        <f t="shared" si="89"/>
        <v>0</v>
      </c>
    </row>
    <row r="24" spans="1:87" x14ac:dyDescent="0.35">
      <c r="A24">
        <v>18</v>
      </c>
      <c r="B24">
        <f>modules!B24</f>
        <v>0</v>
      </c>
      <c r="C24">
        <f>modules!C24</f>
        <v>0</v>
      </c>
      <c r="D24" s="27">
        <f t="shared" si="6"/>
        <v>0</v>
      </c>
      <c r="E24" s="27">
        <f t="shared" si="7"/>
        <v>0</v>
      </c>
      <c r="F24" s="27">
        <f t="shared" si="8"/>
        <v>0</v>
      </c>
      <c r="G24" s="27">
        <f t="shared" si="9"/>
        <v>0</v>
      </c>
      <c r="H24" s="27">
        <f t="shared" si="10"/>
        <v>0</v>
      </c>
      <c r="I24" s="27">
        <f t="shared" si="11"/>
        <v>0</v>
      </c>
      <c r="J24" s="27">
        <f t="shared" si="12"/>
        <v>0</v>
      </c>
      <c r="K24" s="27">
        <f t="shared" si="13"/>
        <v>0</v>
      </c>
      <c r="L24" s="27">
        <f t="shared" si="14"/>
        <v>0</v>
      </c>
      <c r="M24" s="27">
        <f t="shared" si="15"/>
        <v>0</v>
      </c>
      <c r="N24" s="27">
        <f t="shared" si="16"/>
        <v>0</v>
      </c>
      <c r="O24" s="27">
        <f t="shared" si="17"/>
        <v>0</v>
      </c>
      <c r="P24" s="27">
        <f t="shared" si="18"/>
        <v>0</v>
      </c>
      <c r="Q24" s="27">
        <f t="shared" si="19"/>
        <v>0</v>
      </c>
      <c r="R24" s="27">
        <f t="shared" si="20"/>
        <v>0</v>
      </c>
      <c r="S24" s="27">
        <f t="shared" si="21"/>
        <v>0</v>
      </c>
      <c r="T24" s="27">
        <f t="shared" si="22"/>
        <v>0</v>
      </c>
      <c r="U24" s="27">
        <f t="shared" si="23"/>
        <v>0</v>
      </c>
      <c r="V24" s="27">
        <f t="shared" si="24"/>
        <v>0</v>
      </c>
      <c r="W24" s="27">
        <f t="shared" si="25"/>
        <v>0</v>
      </c>
      <c r="X24" s="27">
        <f t="shared" si="26"/>
        <v>0</v>
      </c>
      <c r="Y24" s="27">
        <f t="shared" si="27"/>
        <v>0</v>
      </c>
      <c r="Z24" s="27">
        <f t="shared" si="28"/>
        <v>0</v>
      </c>
      <c r="AA24" s="27">
        <f t="shared" si="29"/>
        <v>0</v>
      </c>
      <c r="AB24" s="27">
        <f t="shared" si="30"/>
        <v>0</v>
      </c>
      <c r="AC24" s="27">
        <f t="shared" si="31"/>
        <v>0</v>
      </c>
      <c r="AD24" s="27">
        <f t="shared" si="32"/>
        <v>0</v>
      </c>
      <c r="AE24" s="27">
        <f t="shared" si="33"/>
        <v>0</v>
      </c>
      <c r="AF24" s="27">
        <f t="shared" si="34"/>
        <v>0</v>
      </c>
      <c r="AG24" s="27">
        <f t="shared" si="35"/>
        <v>0</v>
      </c>
      <c r="AH24" s="27">
        <f t="shared" si="36"/>
        <v>0</v>
      </c>
      <c r="AI24" s="27">
        <f t="shared" si="37"/>
        <v>0</v>
      </c>
      <c r="AJ24" s="27">
        <f t="shared" si="38"/>
        <v>0</v>
      </c>
      <c r="AK24" s="27">
        <f t="shared" si="39"/>
        <v>0</v>
      </c>
      <c r="AL24" s="27">
        <f t="shared" si="40"/>
        <v>0</v>
      </c>
      <c r="AM24" s="27">
        <f t="shared" si="41"/>
        <v>0</v>
      </c>
      <c r="AN24" s="27">
        <f t="shared" si="42"/>
        <v>0</v>
      </c>
      <c r="AO24" s="27">
        <f t="shared" si="43"/>
        <v>0</v>
      </c>
      <c r="AP24" s="27">
        <f t="shared" si="44"/>
        <v>0</v>
      </c>
      <c r="AQ24" s="27">
        <f t="shared" si="45"/>
        <v>0</v>
      </c>
      <c r="AR24" s="27">
        <f t="shared" si="46"/>
        <v>0</v>
      </c>
      <c r="AS24" s="27">
        <f t="shared" si="47"/>
        <v>0</v>
      </c>
      <c r="AT24" s="31">
        <f t="shared" si="48"/>
        <v>0</v>
      </c>
      <c r="AU24" s="31">
        <f t="shared" si="49"/>
        <v>0</v>
      </c>
      <c r="AV24" s="31">
        <f t="shared" si="50"/>
        <v>0</v>
      </c>
      <c r="AW24" s="31">
        <f t="shared" si="51"/>
        <v>0</v>
      </c>
      <c r="AX24" s="31">
        <f t="shared" si="52"/>
        <v>0</v>
      </c>
      <c r="AY24" s="31">
        <f t="shared" si="53"/>
        <v>0</v>
      </c>
      <c r="AZ24" s="31">
        <f t="shared" si="54"/>
        <v>0</v>
      </c>
      <c r="BA24" s="31">
        <f t="shared" si="55"/>
        <v>0</v>
      </c>
      <c r="BB24" s="31">
        <f t="shared" si="56"/>
        <v>0</v>
      </c>
      <c r="BC24" s="31">
        <f t="shared" si="57"/>
        <v>0</v>
      </c>
      <c r="BD24" s="31">
        <f t="shared" si="58"/>
        <v>0</v>
      </c>
      <c r="BE24" s="31">
        <f t="shared" si="59"/>
        <v>0</v>
      </c>
      <c r="BF24" s="31">
        <f t="shared" si="60"/>
        <v>0</v>
      </c>
      <c r="BG24" s="31">
        <f t="shared" si="61"/>
        <v>0</v>
      </c>
      <c r="BH24" s="31">
        <f t="shared" si="62"/>
        <v>0</v>
      </c>
      <c r="BI24" s="31">
        <f t="shared" si="63"/>
        <v>0</v>
      </c>
      <c r="BJ24" s="31">
        <f t="shared" si="64"/>
        <v>0</v>
      </c>
      <c r="BK24" s="31">
        <f t="shared" si="65"/>
        <v>0</v>
      </c>
      <c r="BL24" s="31">
        <f t="shared" si="66"/>
        <v>0</v>
      </c>
      <c r="BM24" s="31">
        <f t="shared" si="67"/>
        <v>0</v>
      </c>
      <c r="BN24" s="31">
        <f t="shared" si="68"/>
        <v>0</v>
      </c>
      <c r="BO24" s="31">
        <f t="shared" si="69"/>
        <v>0</v>
      </c>
      <c r="BP24" s="31">
        <f t="shared" si="70"/>
        <v>0</v>
      </c>
      <c r="BQ24" s="31">
        <f t="shared" si="71"/>
        <v>0</v>
      </c>
      <c r="BR24" s="31">
        <f t="shared" si="72"/>
        <v>0</v>
      </c>
      <c r="BS24" s="31">
        <f t="shared" si="73"/>
        <v>0</v>
      </c>
      <c r="BT24" s="31">
        <f t="shared" si="74"/>
        <v>0</v>
      </c>
      <c r="BU24" s="31">
        <f t="shared" si="75"/>
        <v>0</v>
      </c>
      <c r="BV24" s="31">
        <f t="shared" si="76"/>
        <v>0</v>
      </c>
      <c r="BW24" s="31">
        <f t="shared" si="77"/>
        <v>0</v>
      </c>
      <c r="BX24" s="31">
        <f t="shared" si="78"/>
        <v>0</v>
      </c>
      <c r="BY24" s="31">
        <f t="shared" si="79"/>
        <v>0</v>
      </c>
      <c r="BZ24" s="31">
        <f t="shared" si="80"/>
        <v>0</v>
      </c>
      <c r="CA24" s="31">
        <f t="shared" si="81"/>
        <v>0</v>
      </c>
      <c r="CB24" s="31">
        <f t="shared" si="82"/>
        <v>0</v>
      </c>
      <c r="CC24" s="31">
        <f t="shared" si="83"/>
        <v>0</v>
      </c>
      <c r="CD24" s="31">
        <f t="shared" si="84"/>
        <v>0</v>
      </c>
      <c r="CE24" s="31">
        <f t="shared" si="85"/>
        <v>0</v>
      </c>
      <c r="CF24" s="31">
        <f t="shared" si="86"/>
        <v>0</v>
      </c>
      <c r="CG24" s="31">
        <f t="shared" si="87"/>
        <v>0</v>
      </c>
      <c r="CH24" s="31">
        <f t="shared" si="88"/>
        <v>0</v>
      </c>
      <c r="CI24" s="31">
        <f t="shared" si="89"/>
        <v>0</v>
      </c>
    </row>
    <row r="25" spans="1:87" x14ac:dyDescent="0.35">
      <c r="A25">
        <v>19</v>
      </c>
      <c r="B25">
        <f>modules!B25</f>
        <v>0</v>
      </c>
      <c r="C25">
        <f>modules!C25</f>
        <v>0</v>
      </c>
      <c r="D25" s="27">
        <f t="shared" si="6"/>
        <v>0</v>
      </c>
      <c r="E25" s="27">
        <f t="shared" si="7"/>
        <v>0</v>
      </c>
      <c r="F25" s="27">
        <f t="shared" si="8"/>
        <v>0</v>
      </c>
      <c r="G25" s="27">
        <f t="shared" si="9"/>
        <v>0</v>
      </c>
      <c r="H25" s="27">
        <f t="shared" si="10"/>
        <v>0</v>
      </c>
      <c r="I25" s="27">
        <f t="shared" si="11"/>
        <v>0</v>
      </c>
      <c r="J25" s="27">
        <f t="shared" si="12"/>
        <v>0</v>
      </c>
      <c r="K25" s="27">
        <f t="shared" si="13"/>
        <v>0</v>
      </c>
      <c r="L25" s="27">
        <f t="shared" si="14"/>
        <v>0</v>
      </c>
      <c r="M25" s="27">
        <f t="shared" si="15"/>
        <v>0</v>
      </c>
      <c r="N25" s="27">
        <f t="shared" si="16"/>
        <v>0</v>
      </c>
      <c r="O25" s="27">
        <f t="shared" si="17"/>
        <v>0</v>
      </c>
      <c r="P25" s="27">
        <f t="shared" si="18"/>
        <v>0</v>
      </c>
      <c r="Q25" s="27">
        <f t="shared" si="19"/>
        <v>0</v>
      </c>
      <c r="R25" s="27">
        <f t="shared" si="20"/>
        <v>0</v>
      </c>
      <c r="S25" s="27">
        <f t="shared" si="21"/>
        <v>0</v>
      </c>
      <c r="T25" s="27">
        <f t="shared" si="22"/>
        <v>0</v>
      </c>
      <c r="U25" s="27">
        <f t="shared" si="23"/>
        <v>0</v>
      </c>
      <c r="V25" s="27">
        <f t="shared" si="24"/>
        <v>0</v>
      </c>
      <c r="W25" s="27">
        <f t="shared" si="25"/>
        <v>0</v>
      </c>
      <c r="X25" s="27">
        <f t="shared" si="26"/>
        <v>0</v>
      </c>
      <c r="Y25" s="27">
        <f t="shared" si="27"/>
        <v>0</v>
      </c>
      <c r="Z25" s="27">
        <f t="shared" si="28"/>
        <v>0</v>
      </c>
      <c r="AA25" s="27">
        <f t="shared" si="29"/>
        <v>0</v>
      </c>
      <c r="AB25" s="27">
        <f t="shared" si="30"/>
        <v>0</v>
      </c>
      <c r="AC25" s="27">
        <f t="shared" si="31"/>
        <v>0</v>
      </c>
      <c r="AD25" s="27">
        <f t="shared" si="32"/>
        <v>0</v>
      </c>
      <c r="AE25" s="27">
        <f t="shared" si="33"/>
        <v>0</v>
      </c>
      <c r="AF25" s="27">
        <f t="shared" si="34"/>
        <v>0</v>
      </c>
      <c r="AG25" s="27">
        <f t="shared" si="35"/>
        <v>0</v>
      </c>
      <c r="AH25" s="27">
        <f t="shared" si="36"/>
        <v>0</v>
      </c>
      <c r="AI25" s="27">
        <f t="shared" si="37"/>
        <v>0</v>
      </c>
      <c r="AJ25" s="27">
        <f t="shared" si="38"/>
        <v>0</v>
      </c>
      <c r="AK25" s="27">
        <f t="shared" si="39"/>
        <v>0</v>
      </c>
      <c r="AL25" s="27">
        <f t="shared" si="40"/>
        <v>0</v>
      </c>
      <c r="AM25" s="27">
        <f t="shared" si="41"/>
        <v>0</v>
      </c>
      <c r="AN25" s="27">
        <f t="shared" si="42"/>
        <v>0</v>
      </c>
      <c r="AO25" s="27">
        <f t="shared" si="43"/>
        <v>0</v>
      </c>
      <c r="AP25" s="27">
        <f t="shared" si="44"/>
        <v>0</v>
      </c>
      <c r="AQ25" s="27">
        <f t="shared" si="45"/>
        <v>0</v>
      </c>
      <c r="AR25" s="27">
        <f t="shared" si="46"/>
        <v>0</v>
      </c>
      <c r="AS25" s="27">
        <f t="shared" si="47"/>
        <v>0</v>
      </c>
      <c r="AT25" s="31">
        <f t="shared" si="48"/>
        <v>0</v>
      </c>
      <c r="AU25" s="31">
        <f t="shared" si="49"/>
        <v>0</v>
      </c>
      <c r="AV25" s="31">
        <f t="shared" si="50"/>
        <v>0</v>
      </c>
      <c r="AW25" s="31">
        <f t="shared" si="51"/>
        <v>0</v>
      </c>
      <c r="AX25" s="31">
        <f t="shared" si="52"/>
        <v>0</v>
      </c>
      <c r="AY25" s="31">
        <f t="shared" si="53"/>
        <v>0</v>
      </c>
      <c r="AZ25" s="31">
        <f t="shared" si="54"/>
        <v>0</v>
      </c>
      <c r="BA25" s="31">
        <f t="shared" si="55"/>
        <v>0</v>
      </c>
      <c r="BB25" s="31">
        <f t="shared" si="56"/>
        <v>0</v>
      </c>
      <c r="BC25" s="31">
        <f t="shared" si="57"/>
        <v>0</v>
      </c>
      <c r="BD25" s="31">
        <f t="shared" si="58"/>
        <v>0</v>
      </c>
      <c r="BE25" s="31">
        <f t="shared" si="59"/>
        <v>0</v>
      </c>
      <c r="BF25" s="31">
        <f t="shared" si="60"/>
        <v>0</v>
      </c>
      <c r="BG25" s="31">
        <f t="shared" si="61"/>
        <v>0</v>
      </c>
      <c r="BH25" s="31">
        <f t="shared" si="62"/>
        <v>0</v>
      </c>
      <c r="BI25" s="31">
        <f t="shared" si="63"/>
        <v>0</v>
      </c>
      <c r="BJ25" s="31">
        <f t="shared" si="64"/>
        <v>0</v>
      </c>
      <c r="BK25" s="31">
        <f t="shared" si="65"/>
        <v>0</v>
      </c>
      <c r="BL25" s="31">
        <f t="shared" si="66"/>
        <v>0</v>
      </c>
      <c r="BM25" s="31">
        <f t="shared" si="67"/>
        <v>0</v>
      </c>
      <c r="BN25" s="31">
        <f t="shared" si="68"/>
        <v>0</v>
      </c>
      <c r="BO25" s="31">
        <f t="shared" si="69"/>
        <v>0</v>
      </c>
      <c r="BP25" s="31">
        <f t="shared" si="70"/>
        <v>0</v>
      </c>
      <c r="BQ25" s="31">
        <f t="shared" si="71"/>
        <v>0</v>
      </c>
      <c r="BR25" s="31">
        <f t="shared" si="72"/>
        <v>0</v>
      </c>
      <c r="BS25" s="31">
        <f t="shared" si="73"/>
        <v>0</v>
      </c>
      <c r="BT25" s="31">
        <f t="shared" si="74"/>
        <v>0</v>
      </c>
      <c r="BU25" s="31">
        <f t="shared" si="75"/>
        <v>0</v>
      </c>
      <c r="BV25" s="31">
        <f t="shared" si="76"/>
        <v>0</v>
      </c>
      <c r="BW25" s="31">
        <f t="shared" si="77"/>
        <v>0</v>
      </c>
      <c r="BX25" s="31">
        <f t="shared" si="78"/>
        <v>0</v>
      </c>
      <c r="BY25" s="31">
        <f t="shared" si="79"/>
        <v>0</v>
      </c>
      <c r="BZ25" s="31">
        <f t="shared" si="80"/>
        <v>0</v>
      </c>
      <c r="CA25" s="31">
        <f t="shared" si="81"/>
        <v>0</v>
      </c>
      <c r="CB25" s="31">
        <f t="shared" si="82"/>
        <v>0</v>
      </c>
      <c r="CC25" s="31">
        <f t="shared" si="83"/>
        <v>0</v>
      </c>
      <c r="CD25" s="31">
        <f t="shared" si="84"/>
        <v>0</v>
      </c>
      <c r="CE25" s="31">
        <f t="shared" si="85"/>
        <v>0</v>
      </c>
      <c r="CF25" s="31">
        <f t="shared" si="86"/>
        <v>0</v>
      </c>
      <c r="CG25" s="31">
        <f t="shared" si="87"/>
        <v>0</v>
      </c>
      <c r="CH25" s="31">
        <f t="shared" si="88"/>
        <v>0</v>
      </c>
      <c r="CI25" s="31">
        <f t="shared" si="89"/>
        <v>0</v>
      </c>
    </row>
    <row r="26" spans="1:87" x14ac:dyDescent="0.35">
      <c r="A26">
        <v>20</v>
      </c>
      <c r="B26">
        <f>modules!B26</f>
        <v>0</v>
      </c>
      <c r="C26">
        <f>modules!C26</f>
        <v>0</v>
      </c>
      <c r="D26" s="27">
        <f t="shared" si="6"/>
        <v>0</v>
      </c>
      <c r="E26" s="27">
        <f t="shared" si="7"/>
        <v>0</v>
      </c>
      <c r="F26" s="27">
        <f t="shared" si="8"/>
        <v>0</v>
      </c>
      <c r="G26" s="27">
        <f t="shared" si="9"/>
        <v>0</v>
      </c>
      <c r="H26" s="27">
        <f t="shared" si="10"/>
        <v>0</v>
      </c>
      <c r="I26" s="27">
        <f t="shared" si="11"/>
        <v>0</v>
      </c>
      <c r="J26" s="27">
        <f t="shared" si="12"/>
        <v>0</v>
      </c>
      <c r="K26" s="27">
        <f t="shared" si="13"/>
        <v>0</v>
      </c>
      <c r="L26" s="27">
        <f t="shared" si="14"/>
        <v>0</v>
      </c>
      <c r="M26" s="27">
        <f t="shared" si="15"/>
        <v>0</v>
      </c>
      <c r="N26" s="27">
        <f t="shared" si="16"/>
        <v>0</v>
      </c>
      <c r="O26" s="27">
        <f t="shared" si="17"/>
        <v>0</v>
      </c>
      <c r="P26" s="27">
        <f t="shared" si="18"/>
        <v>0</v>
      </c>
      <c r="Q26" s="27">
        <f t="shared" si="19"/>
        <v>0</v>
      </c>
      <c r="R26" s="27">
        <f t="shared" si="20"/>
        <v>0</v>
      </c>
      <c r="S26" s="27">
        <f t="shared" si="21"/>
        <v>0</v>
      </c>
      <c r="T26" s="27">
        <f t="shared" si="22"/>
        <v>0</v>
      </c>
      <c r="U26" s="27">
        <f t="shared" si="23"/>
        <v>0</v>
      </c>
      <c r="V26" s="27">
        <f t="shared" si="24"/>
        <v>0</v>
      </c>
      <c r="W26" s="27">
        <f t="shared" si="25"/>
        <v>0</v>
      </c>
      <c r="X26" s="27">
        <f t="shared" si="26"/>
        <v>0</v>
      </c>
      <c r="Y26" s="27">
        <f t="shared" si="27"/>
        <v>0</v>
      </c>
      <c r="Z26" s="27">
        <f t="shared" si="28"/>
        <v>0</v>
      </c>
      <c r="AA26" s="27">
        <f t="shared" si="29"/>
        <v>0</v>
      </c>
      <c r="AB26" s="27">
        <f t="shared" si="30"/>
        <v>0</v>
      </c>
      <c r="AC26" s="27">
        <f t="shared" si="31"/>
        <v>0</v>
      </c>
      <c r="AD26" s="27">
        <f t="shared" si="32"/>
        <v>0</v>
      </c>
      <c r="AE26" s="27">
        <f t="shared" si="33"/>
        <v>0</v>
      </c>
      <c r="AF26" s="27">
        <f t="shared" si="34"/>
        <v>0</v>
      </c>
      <c r="AG26" s="27">
        <f t="shared" si="35"/>
        <v>0</v>
      </c>
      <c r="AH26" s="27">
        <f t="shared" si="36"/>
        <v>0</v>
      </c>
      <c r="AI26" s="27">
        <f t="shared" si="37"/>
        <v>0</v>
      </c>
      <c r="AJ26" s="27">
        <f t="shared" si="38"/>
        <v>0</v>
      </c>
      <c r="AK26" s="27">
        <f t="shared" si="39"/>
        <v>0</v>
      </c>
      <c r="AL26" s="27">
        <f t="shared" si="40"/>
        <v>0</v>
      </c>
      <c r="AM26" s="27">
        <f t="shared" si="41"/>
        <v>0</v>
      </c>
      <c r="AN26" s="27">
        <f t="shared" si="42"/>
        <v>0</v>
      </c>
      <c r="AO26" s="27">
        <f t="shared" si="43"/>
        <v>0</v>
      </c>
      <c r="AP26" s="27">
        <f t="shared" si="44"/>
        <v>0</v>
      </c>
      <c r="AQ26" s="27">
        <f t="shared" si="45"/>
        <v>0</v>
      </c>
      <c r="AR26" s="27">
        <f t="shared" si="46"/>
        <v>0</v>
      </c>
      <c r="AS26" s="27">
        <f t="shared" si="47"/>
        <v>0</v>
      </c>
      <c r="AT26" s="31">
        <f t="shared" si="48"/>
        <v>0</v>
      </c>
      <c r="AU26" s="31">
        <f t="shared" si="49"/>
        <v>0</v>
      </c>
      <c r="AV26" s="31">
        <f t="shared" si="50"/>
        <v>0</v>
      </c>
      <c r="AW26" s="31">
        <f t="shared" si="51"/>
        <v>0</v>
      </c>
      <c r="AX26" s="31">
        <f t="shared" si="52"/>
        <v>0</v>
      </c>
      <c r="AY26" s="31">
        <f t="shared" si="53"/>
        <v>0</v>
      </c>
      <c r="AZ26" s="31">
        <f t="shared" si="54"/>
        <v>0</v>
      </c>
      <c r="BA26" s="31">
        <f t="shared" si="55"/>
        <v>0</v>
      </c>
      <c r="BB26" s="31">
        <f t="shared" si="56"/>
        <v>0</v>
      </c>
      <c r="BC26" s="31">
        <f t="shared" si="57"/>
        <v>0</v>
      </c>
      <c r="BD26" s="31">
        <f t="shared" si="58"/>
        <v>0</v>
      </c>
      <c r="BE26" s="31">
        <f t="shared" si="59"/>
        <v>0</v>
      </c>
      <c r="BF26" s="31">
        <f t="shared" si="60"/>
        <v>0</v>
      </c>
      <c r="BG26" s="31">
        <f t="shared" si="61"/>
        <v>0</v>
      </c>
      <c r="BH26" s="31">
        <f t="shared" si="62"/>
        <v>0</v>
      </c>
      <c r="BI26" s="31">
        <f t="shared" si="63"/>
        <v>0</v>
      </c>
      <c r="BJ26" s="31">
        <f t="shared" si="64"/>
        <v>0</v>
      </c>
      <c r="BK26" s="31">
        <f t="shared" si="65"/>
        <v>0</v>
      </c>
      <c r="BL26" s="31">
        <f t="shared" si="66"/>
        <v>0</v>
      </c>
      <c r="BM26" s="31">
        <f t="shared" si="67"/>
        <v>0</v>
      </c>
      <c r="BN26" s="31">
        <f t="shared" si="68"/>
        <v>0</v>
      </c>
      <c r="BO26" s="31">
        <f t="shared" si="69"/>
        <v>0</v>
      </c>
      <c r="BP26" s="31">
        <f t="shared" si="70"/>
        <v>0</v>
      </c>
      <c r="BQ26" s="31">
        <f t="shared" si="71"/>
        <v>0</v>
      </c>
      <c r="BR26" s="31">
        <f t="shared" si="72"/>
        <v>0</v>
      </c>
      <c r="BS26" s="31">
        <f t="shared" si="73"/>
        <v>0</v>
      </c>
      <c r="BT26" s="31">
        <f t="shared" si="74"/>
        <v>0</v>
      </c>
      <c r="BU26" s="31">
        <f t="shared" si="75"/>
        <v>0</v>
      </c>
      <c r="BV26" s="31">
        <f t="shared" si="76"/>
        <v>0</v>
      </c>
      <c r="BW26" s="31">
        <f t="shared" si="77"/>
        <v>0</v>
      </c>
      <c r="BX26" s="31">
        <f t="shared" si="78"/>
        <v>0</v>
      </c>
      <c r="BY26" s="31">
        <f t="shared" si="79"/>
        <v>0</v>
      </c>
      <c r="BZ26" s="31">
        <f t="shared" si="80"/>
        <v>0</v>
      </c>
      <c r="CA26" s="31">
        <f t="shared" si="81"/>
        <v>0</v>
      </c>
      <c r="CB26" s="31">
        <f t="shared" si="82"/>
        <v>0</v>
      </c>
      <c r="CC26" s="31">
        <f t="shared" si="83"/>
        <v>0</v>
      </c>
      <c r="CD26" s="31">
        <f t="shared" si="84"/>
        <v>0</v>
      </c>
      <c r="CE26" s="31">
        <f t="shared" si="85"/>
        <v>0</v>
      </c>
      <c r="CF26" s="31">
        <f t="shared" si="86"/>
        <v>0</v>
      </c>
      <c r="CG26" s="31">
        <f t="shared" si="87"/>
        <v>0</v>
      </c>
      <c r="CH26" s="31">
        <f t="shared" si="88"/>
        <v>0</v>
      </c>
      <c r="CI26" s="31">
        <f t="shared" si="89"/>
        <v>0</v>
      </c>
    </row>
    <row r="27" spans="1:87" x14ac:dyDescent="0.35">
      <c r="A27">
        <v>21</v>
      </c>
      <c r="B27">
        <f>modules!B27</f>
        <v>0</v>
      </c>
      <c r="C27">
        <f>modules!C27</f>
        <v>0</v>
      </c>
      <c r="D27" s="27">
        <f t="shared" si="6"/>
        <v>0</v>
      </c>
      <c r="E27" s="27">
        <f t="shared" si="7"/>
        <v>0</v>
      </c>
      <c r="F27" s="27">
        <f t="shared" si="8"/>
        <v>0</v>
      </c>
      <c r="G27" s="27">
        <f t="shared" si="9"/>
        <v>0</v>
      </c>
      <c r="H27" s="27">
        <f t="shared" si="10"/>
        <v>0</v>
      </c>
      <c r="I27" s="27">
        <f t="shared" si="11"/>
        <v>0</v>
      </c>
      <c r="J27" s="27">
        <f t="shared" si="12"/>
        <v>0</v>
      </c>
      <c r="K27" s="27">
        <f t="shared" si="13"/>
        <v>0</v>
      </c>
      <c r="L27" s="27">
        <f t="shared" si="14"/>
        <v>0</v>
      </c>
      <c r="M27" s="27">
        <f t="shared" si="15"/>
        <v>0</v>
      </c>
      <c r="N27" s="27">
        <f t="shared" si="16"/>
        <v>0</v>
      </c>
      <c r="O27" s="27">
        <f t="shared" si="17"/>
        <v>0</v>
      </c>
      <c r="P27" s="27">
        <f t="shared" si="18"/>
        <v>0</v>
      </c>
      <c r="Q27" s="27">
        <f t="shared" si="19"/>
        <v>0</v>
      </c>
      <c r="R27" s="27">
        <f t="shared" si="20"/>
        <v>0</v>
      </c>
      <c r="S27" s="27">
        <f t="shared" si="21"/>
        <v>0</v>
      </c>
      <c r="T27" s="27">
        <f t="shared" si="22"/>
        <v>0</v>
      </c>
      <c r="U27" s="27">
        <f t="shared" si="23"/>
        <v>0</v>
      </c>
      <c r="V27" s="27">
        <f t="shared" si="24"/>
        <v>0</v>
      </c>
      <c r="W27" s="27">
        <f t="shared" si="25"/>
        <v>0</v>
      </c>
      <c r="X27" s="27">
        <f t="shared" si="26"/>
        <v>0</v>
      </c>
      <c r="Y27" s="27">
        <f t="shared" si="27"/>
        <v>0</v>
      </c>
      <c r="Z27" s="27">
        <f t="shared" si="28"/>
        <v>0</v>
      </c>
      <c r="AA27" s="27">
        <f t="shared" si="29"/>
        <v>0</v>
      </c>
      <c r="AB27" s="27">
        <f t="shared" si="30"/>
        <v>0</v>
      </c>
      <c r="AC27" s="27">
        <f t="shared" si="31"/>
        <v>0</v>
      </c>
      <c r="AD27" s="27">
        <f t="shared" si="32"/>
        <v>0</v>
      </c>
      <c r="AE27" s="27">
        <f t="shared" si="33"/>
        <v>0</v>
      </c>
      <c r="AF27" s="27">
        <f t="shared" si="34"/>
        <v>0</v>
      </c>
      <c r="AG27" s="27">
        <f t="shared" si="35"/>
        <v>0</v>
      </c>
      <c r="AH27" s="27">
        <f t="shared" si="36"/>
        <v>0</v>
      </c>
      <c r="AI27" s="27">
        <f t="shared" si="37"/>
        <v>0</v>
      </c>
      <c r="AJ27" s="27">
        <f t="shared" si="38"/>
        <v>0</v>
      </c>
      <c r="AK27" s="27">
        <f t="shared" si="39"/>
        <v>0</v>
      </c>
      <c r="AL27" s="27">
        <f t="shared" si="40"/>
        <v>0</v>
      </c>
      <c r="AM27" s="27">
        <f t="shared" si="41"/>
        <v>0</v>
      </c>
      <c r="AN27" s="27">
        <f t="shared" si="42"/>
        <v>0</v>
      </c>
      <c r="AO27" s="27">
        <f t="shared" si="43"/>
        <v>0</v>
      </c>
      <c r="AP27" s="27">
        <f t="shared" si="44"/>
        <v>0</v>
      </c>
      <c r="AQ27" s="27">
        <f t="shared" si="45"/>
        <v>0</v>
      </c>
      <c r="AR27" s="27">
        <f t="shared" si="46"/>
        <v>0</v>
      </c>
      <c r="AS27" s="27">
        <f t="shared" si="47"/>
        <v>0</v>
      </c>
      <c r="AT27" s="31">
        <f t="shared" si="48"/>
        <v>0</v>
      </c>
      <c r="AU27" s="31">
        <f t="shared" si="49"/>
        <v>0</v>
      </c>
      <c r="AV27" s="31">
        <f t="shared" si="50"/>
        <v>0</v>
      </c>
      <c r="AW27" s="31">
        <f t="shared" si="51"/>
        <v>0</v>
      </c>
      <c r="AX27" s="31">
        <f t="shared" si="52"/>
        <v>0</v>
      </c>
      <c r="AY27" s="31">
        <f t="shared" si="53"/>
        <v>0</v>
      </c>
      <c r="AZ27" s="31">
        <f t="shared" si="54"/>
        <v>0</v>
      </c>
      <c r="BA27" s="31">
        <f t="shared" si="55"/>
        <v>0</v>
      </c>
      <c r="BB27" s="31">
        <f t="shared" si="56"/>
        <v>0</v>
      </c>
      <c r="BC27" s="31">
        <f t="shared" si="57"/>
        <v>0</v>
      </c>
      <c r="BD27" s="31">
        <f t="shared" si="58"/>
        <v>0</v>
      </c>
      <c r="BE27" s="31">
        <f t="shared" si="59"/>
        <v>0</v>
      </c>
      <c r="BF27" s="31">
        <f t="shared" si="60"/>
        <v>0</v>
      </c>
      <c r="BG27" s="31">
        <f t="shared" si="61"/>
        <v>0</v>
      </c>
      <c r="BH27" s="31">
        <f t="shared" si="62"/>
        <v>0</v>
      </c>
      <c r="BI27" s="31">
        <f t="shared" si="63"/>
        <v>0</v>
      </c>
      <c r="BJ27" s="31">
        <f t="shared" si="64"/>
        <v>0</v>
      </c>
      <c r="BK27" s="31">
        <f t="shared" si="65"/>
        <v>0</v>
      </c>
      <c r="BL27" s="31">
        <f t="shared" si="66"/>
        <v>0</v>
      </c>
      <c r="BM27" s="31">
        <f t="shared" si="67"/>
        <v>0</v>
      </c>
      <c r="BN27" s="31">
        <f t="shared" si="68"/>
        <v>0</v>
      </c>
      <c r="BO27" s="31">
        <f t="shared" si="69"/>
        <v>0</v>
      </c>
      <c r="BP27" s="31">
        <f t="shared" si="70"/>
        <v>0</v>
      </c>
      <c r="BQ27" s="31">
        <f t="shared" si="71"/>
        <v>0</v>
      </c>
      <c r="BR27" s="31">
        <f t="shared" si="72"/>
        <v>0</v>
      </c>
      <c r="BS27" s="31">
        <f t="shared" si="73"/>
        <v>0</v>
      </c>
      <c r="BT27" s="31">
        <f t="shared" si="74"/>
        <v>0</v>
      </c>
      <c r="BU27" s="31">
        <f t="shared" si="75"/>
        <v>0</v>
      </c>
      <c r="BV27" s="31">
        <f t="shared" si="76"/>
        <v>0</v>
      </c>
      <c r="BW27" s="31">
        <f t="shared" si="77"/>
        <v>0</v>
      </c>
      <c r="BX27" s="31">
        <f t="shared" si="78"/>
        <v>0</v>
      </c>
      <c r="BY27" s="31">
        <f t="shared" si="79"/>
        <v>0</v>
      </c>
      <c r="BZ27" s="31">
        <f t="shared" si="80"/>
        <v>0</v>
      </c>
      <c r="CA27" s="31">
        <f t="shared" si="81"/>
        <v>0</v>
      </c>
      <c r="CB27" s="31">
        <f t="shared" si="82"/>
        <v>0</v>
      </c>
      <c r="CC27" s="31">
        <f t="shared" si="83"/>
        <v>0</v>
      </c>
      <c r="CD27" s="31">
        <f t="shared" si="84"/>
        <v>0</v>
      </c>
      <c r="CE27" s="31">
        <f t="shared" si="85"/>
        <v>0</v>
      </c>
      <c r="CF27" s="31">
        <f t="shared" si="86"/>
        <v>0</v>
      </c>
      <c r="CG27" s="31">
        <f t="shared" si="87"/>
        <v>0</v>
      </c>
      <c r="CH27" s="31">
        <f t="shared" si="88"/>
        <v>0</v>
      </c>
      <c r="CI27" s="31">
        <f t="shared" si="89"/>
        <v>0</v>
      </c>
    </row>
    <row r="28" spans="1:87" x14ac:dyDescent="0.35">
      <c r="A28">
        <v>22</v>
      </c>
      <c r="B28">
        <f>modules!B28</f>
        <v>0</v>
      </c>
      <c r="C28">
        <f>modules!C28</f>
        <v>0</v>
      </c>
      <c r="D28" s="27">
        <f t="shared" si="6"/>
        <v>0</v>
      </c>
      <c r="E28" s="27">
        <f t="shared" si="7"/>
        <v>0</v>
      </c>
      <c r="F28" s="27">
        <f t="shared" si="8"/>
        <v>0</v>
      </c>
      <c r="G28" s="27">
        <f t="shared" si="9"/>
        <v>0</v>
      </c>
      <c r="H28" s="27">
        <f t="shared" si="10"/>
        <v>0</v>
      </c>
      <c r="I28" s="27">
        <f t="shared" si="11"/>
        <v>0</v>
      </c>
      <c r="J28" s="27">
        <f t="shared" si="12"/>
        <v>0</v>
      </c>
      <c r="K28" s="27">
        <f t="shared" si="13"/>
        <v>0</v>
      </c>
      <c r="L28" s="27">
        <f t="shared" si="14"/>
        <v>0</v>
      </c>
      <c r="M28" s="27">
        <f t="shared" si="15"/>
        <v>0</v>
      </c>
      <c r="N28" s="27">
        <f t="shared" si="16"/>
        <v>0</v>
      </c>
      <c r="O28" s="27">
        <f t="shared" si="17"/>
        <v>0</v>
      </c>
      <c r="P28" s="27">
        <f t="shared" si="18"/>
        <v>0</v>
      </c>
      <c r="Q28" s="27">
        <f t="shared" si="19"/>
        <v>0</v>
      </c>
      <c r="R28" s="27">
        <f t="shared" si="20"/>
        <v>0</v>
      </c>
      <c r="S28" s="27">
        <f t="shared" si="21"/>
        <v>0</v>
      </c>
      <c r="T28" s="27">
        <f t="shared" si="22"/>
        <v>0</v>
      </c>
      <c r="U28" s="27">
        <f t="shared" si="23"/>
        <v>0</v>
      </c>
      <c r="V28" s="27">
        <f t="shared" si="24"/>
        <v>0</v>
      </c>
      <c r="W28" s="27">
        <f t="shared" si="25"/>
        <v>0</v>
      </c>
      <c r="X28" s="27">
        <f t="shared" si="26"/>
        <v>0</v>
      </c>
      <c r="Y28" s="27">
        <f t="shared" si="27"/>
        <v>0</v>
      </c>
      <c r="Z28" s="27">
        <f t="shared" si="28"/>
        <v>0</v>
      </c>
      <c r="AA28" s="27">
        <f t="shared" si="29"/>
        <v>0</v>
      </c>
      <c r="AB28" s="27">
        <f t="shared" si="30"/>
        <v>0</v>
      </c>
      <c r="AC28" s="27">
        <f t="shared" si="31"/>
        <v>0</v>
      </c>
      <c r="AD28" s="27">
        <f t="shared" si="32"/>
        <v>0</v>
      </c>
      <c r="AE28" s="27">
        <f t="shared" si="33"/>
        <v>0</v>
      </c>
      <c r="AF28" s="27">
        <f t="shared" si="34"/>
        <v>0</v>
      </c>
      <c r="AG28" s="27">
        <f t="shared" si="35"/>
        <v>0</v>
      </c>
      <c r="AH28" s="27">
        <f t="shared" si="36"/>
        <v>0</v>
      </c>
      <c r="AI28" s="27">
        <f t="shared" si="37"/>
        <v>0</v>
      </c>
      <c r="AJ28" s="27">
        <f t="shared" si="38"/>
        <v>0</v>
      </c>
      <c r="AK28" s="27">
        <f t="shared" si="39"/>
        <v>0</v>
      </c>
      <c r="AL28" s="27">
        <f t="shared" si="40"/>
        <v>0</v>
      </c>
      <c r="AM28" s="27">
        <f t="shared" si="41"/>
        <v>0</v>
      </c>
      <c r="AN28" s="27">
        <f t="shared" si="42"/>
        <v>0</v>
      </c>
      <c r="AO28" s="27">
        <f t="shared" si="43"/>
        <v>0</v>
      </c>
      <c r="AP28" s="27">
        <f t="shared" si="44"/>
        <v>0</v>
      </c>
      <c r="AQ28" s="27">
        <f t="shared" si="45"/>
        <v>0</v>
      </c>
      <c r="AR28" s="27">
        <f t="shared" si="46"/>
        <v>0</v>
      </c>
      <c r="AS28" s="27">
        <f t="shared" si="47"/>
        <v>0</v>
      </c>
      <c r="AT28" s="31">
        <f t="shared" si="48"/>
        <v>0</v>
      </c>
      <c r="AU28" s="31">
        <f t="shared" si="49"/>
        <v>0</v>
      </c>
      <c r="AV28" s="31">
        <f t="shared" si="50"/>
        <v>0</v>
      </c>
      <c r="AW28" s="31">
        <f t="shared" si="51"/>
        <v>0</v>
      </c>
      <c r="AX28" s="31">
        <f t="shared" si="52"/>
        <v>0</v>
      </c>
      <c r="AY28" s="31">
        <f t="shared" si="53"/>
        <v>0</v>
      </c>
      <c r="AZ28" s="31">
        <f t="shared" si="54"/>
        <v>0</v>
      </c>
      <c r="BA28" s="31">
        <f t="shared" si="55"/>
        <v>0</v>
      </c>
      <c r="BB28" s="31">
        <f t="shared" si="56"/>
        <v>0</v>
      </c>
      <c r="BC28" s="31">
        <f t="shared" si="57"/>
        <v>0</v>
      </c>
      <c r="BD28" s="31">
        <f t="shared" si="58"/>
        <v>0</v>
      </c>
      <c r="BE28" s="31">
        <f t="shared" si="59"/>
        <v>0</v>
      </c>
      <c r="BF28" s="31">
        <f t="shared" si="60"/>
        <v>0</v>
      </c>
      <c r="BG28" s="31">
        <f t="shared" si="61"/>
        <v>0</v>
      </c>
      <c r="BH28" s="31">
        <f t="shared" si="62"/>
        <v>0</v>
      </c>
      <c r="BI28" s="31">
        <f t="shared" si="63"/>
        <v>0</v>
      </c>
      <c r="BJ28" s="31">
        <f t="shared" si="64"/>
        <v>0</v>
      </c>
      <c r="BK28" s="31">
        <f t="shared" si="65"/>
        <v>0</v>
      </c>
      <c r="BL28" s="31">
        <f t="shared" si="66"/>
        <v>0</v>
      </c>
      <c r="BM28" s="31">
        <f t="shared" si="67"/>
        <v>0</v>
      </c>
      <c r="BN28" s="31">
        <f t="shared" si="68"/>
        <v>0</v>
      </c>
      <c r="BO28" s="31">
        <f t="shared" si="69"/>
        <v>0</v>
      </c>
      <c r="BP28" s="31">
        <f t="shared" si="70"/>
        <v>0</v>
      </c>
      <c r="BQ28" s="31">
        <f t="shared" si="71"/>
        <v>0</v>
      </c>
      <c r="BR28" s="31">
        <f t="shared" si="72"/>
        <v>0</v>
      </c>
      <c r="BS28" s="31">
        <f t="shared" si="73"/>
        <v>0</v>
      </c>
      <c r="BT28" s="31">
        <f t="shared" si="74"/>
        <v>0</v>
      </c>
      <c r="BU28" s="31">
        <f t="shared" si="75"/>
        <v>0</v>
      </c>
      <c r="BV28" s="31">
        <f t="shared" si="76"/>
        <v>0</v>
      </c>
      <c r="BW28" s="31">
        <f t="shared" si="77"/>
        <v>0</v>
      </c>
      <c r="BX28" s="31">
        <f t="shared" si="78"/>
        <v>0</v>
      </c>
      <c r="BY28" s="31">
        <f t="shared" si="79"/>
        <v>0</v>
      </c>
      <c r="BZ28" s="31">
        <f t="shared" si="80"/>
        <v>0</v>
      </c>
      <c r="CA28" s="31">
        <f t="shared" si="81"/>
        <v>0</v>
      </c>
      <c r="CB28" s="31">
        <f t="shared" si="82"/>
        <v>0</v>
      </c>
      <c r="CC28" s="31">
        <f t="shared" si="83"/>
        <v>0</v>
      </c>
      <c r="CD28" s="31">
        <f t="shared" si="84"/>
        <v>0</v>
      </c>
      <c r="CE28" s="31">
        <f t="shared" si="85"/>
        <v>0</v>
      </c>
      <c r="CF28" s="31">
        <f t="shared" si="86"/>
        <v>0</v>
      </c>
      <c r="CG28" s="31">
        <f t="shared" si="87"/>
        <v>0</v>
      </c>
      <c r="CH28" s="31">
        <f t="shared" si="88"/>
        <v>0</v>
      </c>
      <c r="CI28" s="31">
        <f t="shared" si="89"/>
        <v>0</v>
      </c>
    </row>
    <row r="29" spans="1:87" x14ac:dyDescent="0.35">
      <c r="A29">
        <v>23</v>
      </c>
      <c r="B29">
        <f>modules!B29</f>
        <v>0</v>
      </c>
      <c r="C29">
        <f>modules!C29</f>
        <v>0</v>
      </c>
      <c r="D29" s="27">
        <f t="shared" si="6"/>
        <v>0</v>
      </c>
      <c r="E29" s="27">
        <f t="shared" si="7"/>
        <v>0</v>
      </c>
      <c r="F29" s="27">
        <f t="shared" si="8"/>
        <v>0</v>
      </c>
      <c r="G29" s="27">
        <f t="shared" si="9"/>
        <v>0</v>
      </c>
      <c r="H29" s="27">
        <f t="shared" si="10"/>
        <v>0</v>
      </c>
      <c r="I29" s="27">
        <f t="shared" si="11"/>
        <v>0</v>
      </c>
      <c r="J29" s="27">
        <f t="shared" si="12"/>
        <v>0</v>
      </c>
      <c r="K29" s="27">
        <f t="shared" si="13"/>
        <v>0</v>
      </c>
      <c r="L29" s="27">
        <f t="shared" si="14"/>
        <v>0</v>
      </c>
      <c r="M29" s="27">
        <f t="shared" si="15"/>
        <v>0</v>
      </c>
      <c r="N29" s="27">
        <f t="shared" si="16"/>
        <v>0</v>
      </c>
      <c r="O29" s="27">
        <f t="shared" si="17"/>
        <v>0</v>
      </c>
      <c r="P29" s="27">
        <f t="shared" si="18"/>
        <v>0</v>
      </c>
      <c r="Q29" s="27">
        <f t="shared" si="19"/>
        <v>0</v>
      </c>
      <c r="R29" s="27">
        <f t="shared" si="20"/>
        <v>0</v>
      </c>
      <c r="S29" s="27">
        <f t="shared" si="21"/>
        <v>0</v>
      </c>
      <c r="T29" s="27">
        <f t="shared" si="22"/>
        <v>0</v>
      </c>
      <c r="U29" s="27">
        <f t="shared" si="23"/>
        <v>0</v>
      </c>
      <c r="V29" s="27">
        <f t="shared" si="24"/>
        <v>0</v>
      </c>
      <c r="W29" s="27">
        <f t="shared" si="25"/>
        <v>0</v>
      </c>
      <c r="X29" s="27">
        <f t="shared" si="26"/>
        <v>0</v>
      </c>
      <c r="Y29" s="27">
        <f t="shared" si="27"/>
        <v>0</v>
      </c>
      <c r="Z29" s="27">
        <f t="shared" si="28"/>
        <v>0</v>
      </c>
      <c r="AA29" s="27">
        <f t="shared" si="29"/>
        <v>0</v>
      </c>
      <c r="AB29" s="27">
        <f t="shared" si="30"/>
        <v>0</v>
      </c>
      <c r="AC29" s="27">
        <f t="shared" si="31"/>
        <v>0</v>
      </c>
      <c r="AD29" s="27">
        <f t="shared" si="32"/>
        <v>0</v>
      </c>
      <c r="AE29" s="27">
        <f t="shared" si="33"/>
        <v>0</v>
      </c>
      <c r="AF29" s="27">
        <f t="shared" si="34"/>
        <v>0</v>
      </c>
      <c r="AG29" s="27">
        <f t="shared" si="35"/>
        <v>0</v>
      </c>
      <c r="AH29" s="27">
        <f t="shared" si="36"/>
        <v>0</v>
      </c>
      <c r="AI29" s="27">
        <f t="shared" si="37"/>
        <v>0</v>
      </c>
      <c r="AJ29" s="27">
        <f t="shared" si="38"/>
        <v>0</v>
      </c>
      <c r="AK29" s="27">
        <f t="shared" si="39"/>
        <v>0</v>
      </c>
      <c r="AL29" s="27">
        <f t="shared" si="40"/>
        <v>0</v>
      </c>
      <c r="AM29" s="27">
        <f t="shared" si="41"/>
        <v>0</v>
      </c>
      <c r="AN29" s="27">
        <f t="shared" si="42"/>
        <v>0</v>
      </c>
      <c r="AO29" s="27">
        <f t="shared" si="43"/>
        <v>0</v>
      </c>
      <c r="AP29" s="27">
        <f t="shared" si="44"/>
        <v>0</v>
      </c>
      <c r="AQ29" s="27">
        <f t="shared" si="45"/>
        <v>0</v>
      </c>
      <c r="AR29" s="27">
        <f t="shared" si="46"/>
        <v>0</v>
      </c>
      <c r="AS29" s="27">
        <f t="shared" si="47"/>
        <v>0</v>
      </c>
      <c r="AT29" s="31">
        <f t="shared" si="48"/>
        <v>0</v>
      </c>
      <c r="AU29" s="31">
        <f t="shared" si="49"/>
        <v>0</v>
      </c>
      <c r="AV29" s="31">
        <f t="shared" si="50"/>
        <v>0</v>
      </c>
      <c r="AW29" s="31">
        <f t="shared" si="51"/>
        <v>0</v>
      </c>
      <c r="AX29" s="31">
        <f t="shared" si="52"/>
        <v>0</v>
      </c>
      <c r="AY29" s="31">
        <f t="shared" si="53"/>
        <v>0</v>
      </c>
      <c r="AZ29" s="31">
        <f t="shared" si="54"/>
        <v>0</v>
      </c>
      <c r="BA29" s="31">
        <f t="shared" si="55"/>
        <v>0</v>
      </c>
      <c r="BB29" s="31">
        <f t="shared" si="56"/>
        <v>0</v>
      </c>
      <c r="BC29" s="31">
        <f t="shared" si="57"/>
        <v>0</v>
      </c>
      <c r="BD29" s="31">
        <f t="shared" si="58"/>
        <v>0</v>
      </c>
      <c r="BE29" s="31">
        <f t="shared" si="59"/>
        <v>0</v>
      </c>
      <c r="BF29" s="31">
        <f t="shared" si="60"/>
        <v>0</v>
      </c>
      <c r="BG29" s="31">
        <f t="shared" si="61"/>
        <v>0</v>
      </c>
      <c r="BH29" s="31">
        <f t="shared" si="62"/>
        <v>0</v>
      </c>
      <c r="BI29" s="31">
        <f t="shared" si="63"/>
        <v>0</v>
      </c>
      <c r="BJ29" s="31">
        <f t="shared" si="64"/>
        <v>0</v>
      </c>
      <c r="BK29" s="31">
        <f t="shared" si="65"/>
        <v>0</v>
      </c>
      <c r="BL29" s="31">
        <f t="shared" si="66"/>
        <v>0</v>
      </c>
      <c r="BM29" s="31">
        <f t="shared" si="67"/>
        <v>0</v>
      </c>
      <c r="BN29" s="31">
        <f t="shared" si="68"/>
        <v>0</v>
      </c>
      <c r="BO29" s="31">
        <f t="shared" si="69"/>
        <v>0</v>
      </c>
      <c r="BP29" s="31">
        <f t="shared" si="70"/>
        <v>0</v>
      </c>
      <c r="BQ29" s="31">
        <f t="shared" si="71"/>
        <v>0</v>
      </c>
      <c r="BR29" s="31">
        <f t="shared" si="72"/>
        <v>0</v>
      </c>
      <c r="BS29" s="31">
        <f t="shared" si="73"/>
        <v>0</v>
      </c>
      <c r="BT29" s="31">
        <f t="shared" si="74"/>
        <v>0</v>
      </c>
      <c r="BU29" s="31">
        <f t="shared" si="75"/>
        <v>0</v>
      </c>
      <c r="BV29" s="31">
        <f t="shared" si="76"/>
        <v>0</v>
      </c>
      <c r="BW29" s="31">
        <f t="shared" si="77"/>
        <v>0</v>
      </c>
      <c r="BX29" s="31">
        <f t="shared" si="78"/>
        <v>0</v>
      </c>
      <c r="BY29" s="31">
        <f t="shared" si="79"/>
        <v>0</v>
      </c>
      <c r="BZ29" s="31">
        <f t="shared" si="80"/>
        <v>0</v>
      </c>
      <c r="CA29" s="31">
        <f t="shared" si="81"/>
        <v>0</v>
      </c>
      <c r="CB29" s="31">
        <f t="shared" si="82"/>
        <v>0</v>
      </c>
      <c r="CC29" s="31">
        <f t="shared" si="83"/>
        <v>0</v>
      </c>
      <c r="CD29" s="31">
        <f t="shared" si="84"/>
        <v>0</v>
      </c>
      <c r="CE29" s="31">
        <f t="shared" si="85"/>
        <v>0</v>
      </c>
      <c r="CF29" s="31">
        <f t="shared" si="86"/>
        <v>0</v>
      </c>
      <c r="CG29" s="31">
        <f t="shared" si="87"/>
        <v>0</v>
      </c>
      <c r="CH29" s="31">
        <f t="shared" si="88"/>
        <v>0</v>
      </c>
      <c r="CI29" s="31">
        <f t="shared" si="89"/>
        <v>0</v>
      </c>
    </row>
    <row r="30" spans="1:87" x14ac:dyDescent="0.35">
      <c r="A30">
        <v>24</v>
      </c>
      <c r="B30">
        <f>modules!B30</f>
        <v>0</v>
      </c>
      <c r="C30">
        <f>modules!C30</f>
        <v>0</v>
      </c>
      <c r="D30" s="27">
        <f t="shared" si="6"/>
        <v>0</v>
      </c>
      <c r="E30" s="27">
        <f t="shared" si="7"/>
        <v>0</v>
      </c>
      <c r="F30" s="27">
        <f t="shared" si="8"/>
        <v>0</v>
      </c>
      <c r="G30" s="27">
        <f t="shared" si="9"/>
        <v>0</v>
      </c>
      <c r="H30" s="27">
        <f t="shared" si="10"/>
        <v>0</v>
      </c>
      <c r="I30" s="27">
        <f t="shared" si="11"/>
        <v>0</v>
      </c>
      <c r="J30" s="27">
        <f t="shared" si="12"/>
        <v>0</v>
      </c>
      <c r="K30" s="27">
        <f t="shared" si="13"/>
        <v>0</v>
      </c>
      <c r="L30" s="27">
        <f t="shared" si="14"/>
        <v>0</v>
      </c>
      <c r="M30" s="27">
        <f t="shared" si="15"/>
        <v>0</v>
      </c>
      <c r="N30" s="27">
        <f t="shared" si="16"/>
        <v>0</v>
      </c>
      <c r="O30" s="27">
        <f t="shared" si="17"/>
        <v>0</v>
      </c>
      <c r="P30" s="27">
        <f t="shared" si="18"/>
        <v>0</v>
      </c>
      <c r="Q30" s="27">
        <f t="shared" si="19"/>
        <v>0</v>
      </c>
      <c r="R30" s="27">
        <f t="shared" si="20"/>
        <v>0</v>
      </c>
      <c r="S30" s="27">
        <f t="shared" si="21"/>
        <v>0</v>
      </c>
      <c r="T30" s="27">
        <f t="shared" si="22"/>
        <v>0</v>
      </c>
      <c r="U30" s="27">
        <f t="shared" si="23"/>
        <v>0</v>
      </c>
      <c r="V30" s="27">
        <f t="shared" si="24"/>
        <v>0</v>
      </c>
      <c r="W30" s="27">
        <f t="shared" si="25"/>
        <v>0</v>
      </c>
      <c r="X30" s="27">
        <f t="shared" si="26"/>
        <v>0</v>
      </c>
      <c r="Y30" s="27">
        <f t="shared" si="27"/>
        <v>0</v>
      </c>
      <c r="Z30" s="27">
        <f t="shared" si="28"/>
        <v>0</v>
      </c>
      <c r="AA30" s="27">
        <f t="shared" si="29"/>
        <v>0</v>
      </c>
      <c r="AB30" s="27">
        <f t="shared" si="30"/>
        <v>0</v>
      </c>
      <c r="AC30" s="27">
        <f t="shared" si="31"/>
        <v>0</v>
      </c>
      <c r="AD30" s="27">
        <f t="shared" si="32"/>
        <v>0</v>
      </c>
      <c r="AE30" s="27">
        <f t="shared" si="33"/>
        <v>0</v>
      </c>
      <c r="AF30" s="27">
        <f t="shared" si="34"/>
        <v>0</v>
      </c>
      <c r="AG30" s="27">
        <f t="shared" si="35"/>
        <v>0</v>
      </c>
      <c r="AH30" s="27">
        <f t="shared" si="36"/>
        <v>0</v>
      </c>
      <c r="AI30" s="27">
        <f t="shared" si="37"/>
        <v>0</v>
      </c>
      <c r="AJ30" s="27">
        <f t="shared" si="38"/>
        <v>0</v>
      </c>
      <c r="AK30" s="27">
        <f t="shared" si="39"/>
        <v>0</v>
      </c>
      <c r="AL30" s="27">
        <f t="shared" si="40"/>
        <v>0</v>
      </c>
      <c r="AM30" s="27">
        <f t="shared" si="41"/>
        <v>0</v>
      </c>
      <c r="AN30" s="27">
        <f t="shared" si="42"/>
        <v>0</v>
      </c>
      <c r="AO30" s="27">
        <f t="shared" si="43"/>
        <v>0</v>
      </c>
      <c r="AP30" s="27">
        <f t="shared" si="44"/>
        <v>0</v>
      </c>
      <c r="AQ30" s="27">
        <f t="shared" si="45"/>
        <v>0</v>
      </c>
      <c r="AR30" s="27">
        <f t="shared" si="46"/>
        <v>0</v>
      </c>
      <c r="AS30" s="27">
        <f t="shared" si="47"/>
        <v>0</v>
      </c>
      <c r="AT30" s="31">
        <f t="shared" si="48"/>
        <v>0</v>
      </c>
      <c r="AU30" s="31">
        <f t="shared" si="49"/>
        <v>0</v>
      </c>
      <c r="AV30" s="31">
        <f t="shared" si="50"/>
        <v>0</v>
      </c>
      <c r="AW30" s="31">
        <f t="shared" si="51"/>
        <v>0</v>
      </c>
      <c r="AX30" s="31">
        <f t="shared" si="52"/>
        <v>0</v>
      </c>
      <c r="AY30" s="31">
        <f t="shared" si="53"/>
        <v>0</v>
      </c>
      <c r="AZ30" s="31">
        <f t="shared" si="54"/>
        <v>0</v>
      </c>
      <c r="BA30" s="31">
        <f t="shared" si="55"/>
        <v>0</v>
      </c>
      <c r="BB30" s="31">
        <f t="shared" si="56"/>
        <v>0</v>
      </c>
      <c r="BC30" s="31">
        <f t="shared" si="57"/>
        <v>0</v>
      </c>
      <c r="BD30" s="31">
        <f t="shared" si="58"/>
        <v>0</v>
      </c>
      <c r="BE30" s="31">
        <f t="shared" si="59"/>
        <v>0</v>
      </c>
      <c r="BF30" s="31">
        <f t="shared" si="60"/>
        <v>0</v>
      </c>
      <c r="BG30" s="31">
        <f t="shared" si="61"/>
        <v>0</v>
      </c>
      <c r="BH30" s="31">
        <f t="shared" si="62"/>
        <v>0</v>
      </c>
      <c r="BI30" s="31">
        <f t="shared" si="63"/>
        <v>0</v>
      </c>
      <c r="BJ30" s="31">
        <f t="shared" si="64"/>
        <v>0</v>
      </c>
      <c r="BK30" s="31">
        <f t="shared" si="65"/>
        <v>0</v>
      </c>
      <c r="BL30" s="31">
        <f t="shared" si="66"/>
        <v>0</v>
      </c>
      <c r="BM30" s="31">
        <f t="shared" si="67"/>
        <v>0</v>
      </c>
      <c r="BN30" s="31">
        <f t="shared" si="68"/>
        <v>0</v>
      </c>
      <c r="BO30" s="31">
        <f t="shared" si="69"/>
        <v>0</v>
      </c>
      <c r="BP30" s="31">
        <f t="shared" si="70"/>
        <v>0</v>
      </c>
      <c r="BQ30" s="31">
        <f t="shared" si="71"/>
        <v>0</v>
      </c>
      <c r="BR30" s="31">
        <f t="shared" si="72"/>
        <v>0</v>
      </c>
      <c r="BS30" s="31">
        <f t="shared" si="73"/>
        <v>0</v>
      </c>
      <c r="BT30" s="31">
        <f t="shared" si="74"/>
        <v>0</v>
      </c>
      <c r="BU30" s="31">
        <f t="shared" si="75"/>
        <v>0</v>
      </c>
      <c r="BV30" s="31">
        <f t="shared" si="76"/>
        <v>0</v>
      </c>
      <c r="BW30" s="31">
        <f t="shared" si="77"/>
        <v>0</v>
      </c>
      <c r="BX30" s="31">
        <f t="shared" si="78"/>
        <v>0</v>
      </c>
      <c r="BY30" s="31">
        <f t="shared" si="79"/>
        <v>0</v>
      </c>
      <c r="BZ30" s="31">
        <f t="shared" si="80"/>
        <v>0</v>
      </c>
      <c r="CA30" s="31">
        <f t="shared" si="81"/>
        <v>0</v>
      </c>
      <c r="CB30" s="31">
        <f t="shared" si="82"/>
        <v>0</v>
      </c>
      <c r="CC30" s="31">
        <f t="shared" si="83"/>
        <v>0</v>
      </c>
      <c r="CD30" s="31">
        <f t="shared" si="84"/>
        <v>0</v>
      </c>
      <c r="CE30" s="31">
        <f t="shared" si="85"/>
        <v>0</v>
      </c>
      <c r="CF30" s="31">
        <f t="shared" si="86"/>
        <v>0</v>
      </c>
      <c r="CG30" s="31">
        <f t="shared" si="87"/>
        <v>0</v>
      </c>
      <c r="CH30" s="31">
        <f t="shared" si="88"/>
        <v>0</v>
      </c>
      <c r="CI30" s="31">
        <f t="shared" si="89"/>
        <v>0</v>
      </c>
    </row>
    <row r="31" spans="1:87" x14ac:dyDescent="0.35">
      <c r="A31">
        <v>25</v>
      </c>
      <c r="B31">
        <f>modules!B31</f>
        <v>0</v>
      </c>
      <c r="C31">
        <f>modules!C31</f>
        <v>0</v>
      </c>
      <c r="D31" s="27">
        <f t="shared" si="6"/>
        <v>0</v>
      </c>
      <c r="E31" s="27">
        <f t="shared" si="7"/>
        <v>0</v>
      </c>
      <c r="F31" s="27">
        <f t="shared" si="8"/>
        <v>0</v>
      </c>
      <c r="G31" s="27">
        <f t="shared" si="9"/>
        <v>0</v>
      </c>
      <c r="H31" s="27">
        <f t="shared" si="10"/>
        <v>0</v>
      </c>
      <c r="I31" s="27">
        <f t="shared" si="11"/>
        <v>0</v>
      </c>
      <c r="J31" s="27">
        <f t="shared" si="12"/>
        <v>0</v>
      </c>
      <c r="K31" s="27">
        <f t="shared" si="13"/>
        <v>0</v>
      </c>
      <c r="L31" s="27">
        <f t="shared" si="14"/>
        <v>0</v>
      </c>
      <c r="M31" s="27">
        <f t="shared" si="15"/>
        <v>0</v>
      </c>
      <c r="N31" s="27">
        <f t="shared" si="16"/>
        <v>0</v>
      </c>
      <c r="O31" s="27">
        <f t="shared" si="17"/>
        <v>0</v>
      </c>
      <c r="P31" s="27">
        <f t="shared" si="18"/>
        <v>0</v>
      </c>
      <c r="Q31" s="27">
        <f t="shared" si="19"/>
        <v>0</v>
      </c>
      <c r="R31" s="27">
        <f t="shared" si="20"/>
        <v>0</v>
      </c>
      <c r="S31" s="27">
        <f t="shared" si="21"/>
        <v>0</v>
      </c>
      <c r="T31" s="27">
        <f t="shared" si="22"/>
        <v>0</v>
      </c>
      <c r="U31" s="27">
        <f t="shared" si="23"/>
        <v>0</v>
      </c>
      <c r="V31" s="27">
        <f t="shared" si="24"/>
        <v>0</v>
      </c>
      <c r="W31" s="27">
        <f t="shared" si="25"/>
        <v>0</v>
      </c>
      <c r="X31" s="27">
        <f t="shared" si="26"/>
        <v>0</v>
      </c>
      <c r="Y31" s="27">
        <f t="shared" si="27"/>
        <v>0</v>
      </c>
      <c r="Z31" s="27">
        <f t="shared" si="28"/>
        <v>0</v>
      </c>
      <c r="AA31" s="27">
        <f t="shared" si="29"/>
        <v>0</v>
      </c>
      <c r="AB31" s="27">
        <f t="shared" si="30"/>
        <v>0</v>
      </c>
      <c r="AC31" s="27">
        <f t="shared" si="31"/>
        <v>0</v>
      </c>
      <c r="AD31" s="27">
        <f t="shared" si="32"/>
        <v>0</v>
      </c>
      <c r="AE31" s="27">
        <f t="shared" si="33"/>
        <v>0</v>
      </c>
      <c r="AF31" s="27">
        <f t="shared" si="34"/>
        <v>0</v>
      </c>
      <c r="AG31" s="27">
        <f t="shared" si="35"/>
        <v>0</v>
      </c>
      <c r="AH31" s="27">
        <f t="shared" si="36"/>
        <v>0</v>
      </c>
      <c r="AI31" s="27">
        <f t="shared" si="37"/>
        <v>0</v>
      </c>
      <c r="AJ31" s="27">
        <f t="shared" si="38"/>
        <v>0</v>
      </c>
      <c r="AK31" s="27">
        <f t="shared" si="39"/>
        <v>0</v>
      </c>
      <c r="AL31" s="27">
        <f t="shared" si="40"/>
        <v>0</v>
      </c>
      <c r="AM31" s="27">
        <f t="shared" si="41"/>
        <v>0</v>
      </c>
      <c r="AN31" s="27">
        <f t="shared" si="42"/>
        <v>0</v>
      </c>
      <c r="AO31" s="27">
        <f t="shared" si="43"/>
        <v>0</v>
      </c>
      <c r="AP31" s="27">
        <f t="shared" si="44"/>
        <v>0</v>
      </c>
      <c r="AQ31" s="27">
        <f t="shared" si="45"/>
        <v>0</v>
      </c>
      <c r="AR31" s="27">
        <f t="shared" si="46"/>
        <v>0</v>
      </c>
      <c r="AS31" s="27">
        <f t="shared" si="47"/>
        <v>0</v>
      </c>
      <c r="AT31" s="31">
        <f t="shared" si="48"/>
        <v>0</v>
      </c>
      <c r="AU31" s="31">
        <f t="shared" si="49"/>
        <v>0</v>
      </c>
      <c r="AV31" s="31">
        <f t="shared" si="50"/>
        <v>0</v>
      </c>
      <c r="AW31" s="31">
        <f t="shared" si="51"/>
        <v>0</v>
      </c>
      <c r="AX31" s="31">
        <f t="shared" si="52"/>
        <v>0</v>
      </c>
      <c r="AY31" s="31">
        <f t="shared" si="53"/>
        <v>0</v>
      </c>
      <c r="AZ31" s="31">
        <f t="shared" si="54"/>
        <v>0</v>
      </c>
      <c r="BA31" s="31">
        <f t="shared" si="55"/>
        <v>0</v>
      </c>
      <c r="BB31" s="31">
        <f t="shared" si="56"/>
        <v>0</v>
      </c>
      <c r="BC31" s="31">
        <f t="shared" si="57"/>
        <v>0</v>
      </c>
      <c r="BD31" s="31">
        <f t="shared" si="58"/>
        <v>0</v>
      </c>
      <c r="BE31" s="31">
        <f t="shared" si="59"/>
        <v>0</v>
      </c>
      <c r="BF31" s="31">
        <f t="shared" si="60"/>
        <v>0</v>
      </c>
      <c r="BG31" s="31">
        <f t="shared" si="61"/>
        <v>0</v>
      </c>
      <c r="BH31" s="31">
        <f t="shared" si="62"/>
        <v>0</v>
      </c>
      <c r="BI31" s="31">
        <f t="shared" si="63"/>
        <v>0</v>
      </c>
      <c r="BJ31" s="31">
        <f t="shared" si="64"/>
        <v>0</v>
      </c>
      <c r="BK31" s="31">
        <f t="shared" si="65"/>
        <v>0</v>
      </c>
      <c r="BL31" s="31">
        <f t="shared" si="66"/>
        <v>0</v>
      </c>
      <c r="BM31" s="31">
        <f t="shared" si="67"/>
        <v>0</v>
      </c>
      <c r="BN31" s="31">
        <f t="shared" si="68"/>
        <v>0</v>
      </c>
      <c r="BO31" s="31">
        <f t="shared" si="69"/>
        <v>0</v>
      </c>
      <c r="BP31" s="31">
        <f t="shared" si="70"/>
        <v>0</v>
      </c>
      <c r="BQ31" s="31">
        <f t="shared" si="71"/>
        <v>0</v>
      </c>
      <c r="BR31" s="31">
        <f t="shared" si="72"/>
        <v>0</v>
      </c>
      <c r="BS31" s="31">
        <f t="shared" si="73"/>
        <v>0</v>
      </c>
      <c r="BT31" s="31">
        <f t="shared" si="74"/>
        <v>0</v>
      </c>
      <c r="BU31" s="31">
        <f t="shared" si="75"/>
        <v>0</v>
      </c>
      <c r="BV31" s="31">
        <f t="shared" si="76"/>
        <v>0</v>
      </c>
      <c r="BW31" s="31">
        <f t="shared" si="77"/>
        <v>0</v>
      </c>
      <c r="BX31" s="31">
        <f t="shared" si="78"/>
        <v>0</v>
      </c>
      <c r="BY31" s="31">
        <f t="shared" si="79"/>
        <v>0</v>
      </c>
      <c r="BZ31" s="31">
        <f t="shared" si="80"/>
        <v>0</v>
      </c>
      <c r="CA31" s="31">
        <f t="shared" si="81"/>
        <v>0</v>
      </c>
      <c r="CB31" s="31">
        <f t="shared" si="82"/>
        <v>0</v>
      </c>
      <c r="CC31" s="31">
        <f t="shared" si="83"/>
        <v>0</v>
      </c>
      <c r="CD31" s="31">
        <f t="shared" si="84"/>
        <v>0</v>
      </c>
      <c r="CE31" s="31">
        <f t="shared" si="85"/>
        <v>0</v>
      </c>
      <c r="CF31" s="31">
        <f t="shared" si="86"/>
        <v>0</v>
      </c>
      <c r="CG31" s="31">
        <f t="shared" si="87"/>
        <v>0</v>
      </c>
      <c r="CH31" s="31">
        <f t="shared" si="88"/>
        <v>0</v>
      </c>
      <c r="CI31" s="31">
        <f t="shared" si="89"/>
        <v>0</v>
      </c>
    </row>
    <row r="32" spans="1:87" x14ac:dyDescent="0.35">
      <c r="A32">
        <v>26</v>
      </c>
      <c r="B32">
        <f>modules!B32</f>
        <v>0</v>
      </c>
      <c r="C32">
        <f>modules!C32</f>
        <v>0</v>
      </c>
      <c r="D32" s="27">
        <f t="shared" si="6"/>
        <v>0</v>
      </c>
      <c r="E32" s="27">
        <f t="shared" si="7"/>
        <v>0</v>
      </c>
      <c r="F32" s="27">
        <f t="shared" si="8"/>
        <v>0</v>
      </c>
      <c r="G32" s="27">
        <f t="shared" si="9"/>
        <v>0</v>
      </c>
      <c r="H32" s="27">
        <f t="shared" si="10"/>
        <v>0</v>
      </c>
      <c r="I32" s="27">
        <f t="shared" si="11"/>
        <v>0</v>
      </c>
      <c r="J32" s="27">
        <f t="shared" si="12"/>
        <v>0</v>
      </c>
      <c r="K32" s="27">
        <f t="shared" si="13"/>
        <v>0</v>
      </c>
      <c r="L32" s="27">
        <f t="shared" si="14"/>
        <v>0</v>
      </c>
      <c r="M32" s="27">
        <f t="shared" si="15"/>
        <v>0</v>
      </c>
      <c r="N32" s="27">
        <f t="shared" si="16"/>
        <v>0</v>
      </c>
      <c r="O32" s="27">
        <f t="shared" si="17"/>
        <v>0</v>
      </c>
      <c r="P32" s="27">
        <f t="shared" si="18"/>
        <v>0</v>
      </c>
      <c r="Q32" s="27">
        <f t="shared" si="19"/>
        <v>0</v>
      </c>
      <c r="R32" s="27">
        <f t="shared" si="20"/>
        <v>0</v>
      </c>
      <c r="S32" s="27">
        <f t="shared" si="21"/>
        <v>0</v>
      </c>
      <c r="T32" s="27">
        <f t="shared" si="22"/>
        <v>0</v>
      </c>
      <c r="U32" s="27">
        <f t="shared" si="23"/>
        <v>0</v>
      </c>
      <c r="V32" s="27">
        <f t="shared" si="24"/>
        <v>0</v>
      </c>
      <c r="W32" s="27">
        <f t="shared" si="25"/>
        <v>0</v>
      </c>
      <c r="X32" s="27">
        <f t="shared" si="26"/>
        <v>0</v>
      </c>
      <c r="Y32" s="27">
        <f t="shared" si="27"/>
        <v>0</v>
      </c>
      <c r="Z32" s="27">
        <f t="shared" si="28"/>
        <v>0</v>
      </c>
      <c r="AA32" s="27">
        <f t="shared" si="29"/>
        <v>0</v>
      </c>
      <c r="AB32" s="27">
        <f t="shared" si="30"/>
        <v>0</v>
      </c>
      <c r="AC32" s="27">
        <f t="shared" si="31"/>
        <v>0</v>
      </c>
      <c r="AD32" s="27">
        <f t="shared" si="32"/>
        <v>0</v>
      </c>
      <c r="AE32" s="27">
        <f t="shared" si="33"/>
        <v>0</v>
      </c>
      <c r="AF32" s="27">
        <f t="shared" si="34"/>
        <v>0</v>
      </c>
      <c r="AG32" s="27">
        <f t="shared" si="35"/>
        <v>0</v>
      </c>
      <c r="AH32" s="27">
        <f t="shared" si="36"/>
        <v>0</v>
      </c>
      <c r="AI32" s="27">
        <f t="shared" si="37"/>
        <v>0</v>
      </c>
      <c r="AJ32" s="27">
        <f t="shared" si="38"/>
        <v>0</v>
      </c>
      <c r="AK32" s="27">
        <f t="shared" si="39"/>
        <v>0</v>
      </c>
      <c r="AL32" s="27">
        <f t="shared" si="40"/>
        <v>0</v>
      </c>
      <c r="AM32" s="27">
        <f t="shared" si="41"/>
        <v>0</v>
      </c>
      <c r="AN32" s="27">
        <f t="shared" si="42"/>
        <v>0</v>
      </c>
      <c r="AO32" s="27">
        <f t="shared" si="43"/>
        <v>0</v>
      </c>
      <c r="AP32" s="27">
        <f t="shared" si="44"/>
        <v>0</v>
      </c>
      <c r="AQ32" s="27">
        <f t="shared" si="45"/>
        <v>0</v>
      </c>
      <c r="AR32" s="27">
        <f t="shared" si="46"/>
        <v>0</v>
      </c>
      <c r="AS32" s="27">
        <f t="shared" si="47"/>
        <v>0</v>
      </c>
      <c r="AT32" s="31">
        <f t="shared" si="48"/>
        <v>0</v>
      </c>
      <c r="AU32" s="31">
        <f t="shared" si="49"/>
        <v>0</v>
      </c>
      <c r="AV32" s="31">
        <f t="shared" si="50"/>
        <v>0</v>
      </c>
      <c r="AW32" s="31">
        <f t="shared" si="51"/>
        <v>0</v>
      </c>
      <c r="AX32" s="31">
        <f t="shared" si="52"/>
        <v>0</v>
      </c>
      <c r="AY32" s="31">
        <f t="shared" si="53"/>
        <v>0</v>
      </c>
      <c r="AZ32" s="31">
        <f t="shared" si="54"/>
        <v>0</v>
      </c>
      <c r="BA32" s="31">
        <f t="shared" si="55"/>
        <v>0</v>
      </c>
      <c r="BB32" s="31">
        <f t="shared" si="56"/>
        <v>0</v>
      </c>
      <c r="BC32" s="31">
        <f t="shared" si="57"/>
        <v>0</v>
      </c>
      <c r="BD32" s="31">
        <f t="shared" si="58"/>
        <v>0</v>
      </c>
      <c r="BE32" s="31">
        <f t="shared" si="59"/>
        <v>0</v>
      </c>
      <c r="BF32" s="31">
        <f t="shared" si="60"/>
        <v>0</v>
      </c>
      <c r="BG32" s="31">
        <f t="shared" si="61"/>
        <v>0</v>
      </c>
      <c r="BH32" s="31">
        <f t="shared" si="62"/>
        <v>0</v>
      </c>
      <c r="BI32" s="31">
        <f t="shared" si="63"/>
        <v>0</v>
      </c>
      <c r="BJ32" s="31">
        <f t="shared" si="64"/>
        <v>0</v>
      </c>
      <c r="BK32" s="31">
        <f t="shared" si="65"/>
        <v>0</v>
      </c>
      <c r="BL32" s="31">
        <f t="shared" si="66"/>
        <v>0</v>
      </c>
      <c r="BM32" s="31">
        <f t="shared" si="67"/>
        <v>0</v>
      </c>
      <c r="BN32" s="31">
        <f t="shared" si="68"/>
        <v>0</v>
      </c>
      <c r="BO32" s="31">
        <f t="shared" si="69"/>
        <v>0</v>
      </c>
      <c r="BP32" s="31">
        <f t="shared" si="70"/>
        <v>0</v>
      </c>
      <c r="BQ32" s="31">
        <f t="shared" si="71"/>
        <v>0</v>
      </c>
      <c r="BR32" s="31">
        <f t="shared" si="72"/>
        <v>0</v>
      </c>
      <c r="BS32" s="31">
        <f t="shared" si="73"/>
        <v>0</v>
      </c>
      <c r="BT32" s="31">
        <f t="shared" si="74"/>
        <v>0</v>
      </c>
      <c r="BU32" s="31">
        <f t="shared" si="75"/>
        <v>0</v>
      </c>
      <c r="BV32" s="31">
        <f t="shared" si="76"/>
        <v>0</v>
      </c>
      <c r="BW32" s="31">
        <f t="shared" si="77"/>
        <v>0</v>
      </c>
      <c r="BX32" s="31">
        <f t="shared" si="78"/>
        <v>0</v>
      </c>
      <c r="BY32" s="31">
        <f t="shared" si="79"/>
        <v>0</v>
      </c>
      <c r="BZ32" s="31">
        <f t="shared" si="80"/>
        <v>0</v>
      </c>
      <c r="CA32" s="31">
        <f t="shared" si="81"/>
        <v>0</v>
      </c>
      <c r="CB32" s="31">
        <f t="shared" si="82"/>
        <v>0</v>
      </c>
      <c r="CC32" s="31">
        <f t="shared" si="83"/>
        <v>0</v>
      </c>
      <c r="CD32" s="31">
        <f t="shared" si="84"/>
        <v>0</v>
      </c>
      <c r="CE32" s="31">
        <f t="shared" si="85"/>
        <v>0</v>
      </c>
      <c r="CF32" s="31">
        <f t="shared" si="86"/>
        <v>0</v>
      </c>
      <c r="CG32" s="31">
        <f t="shared" si="87"/>
        <v>0</v>
      </c>
      <c r="CH32" s="31">
        <f t="shared" si="88"/>
        <v>0</v>
      </c>
      <c r="CI32" s="31">
        <f t="shared" si="89"/>
        <v>0</v>
      </c>
    </row>
    <row r="33" spans="1:87" x14ac:dyDescent="0.35">
      <c r="A33">
        <v>27</v>
      </c>
      <c r="B33">
        <f>modules!B33</f>
        <v>0</v>
      </c>
      <c r="C33">
        <f>modules!C33</f>
        <v>0</v>
      </c>
      <c r="D33" s="27">
        <f t="shared" si="6"/>
        <v>0</v>
      </c>
      <c r="E33" s="27">
        <f t="shared" si="7"/>
        <v>0</v>
      </c>
      <c r="F33" s="27">
        <f t="shared" si="8"/>
        <v>0</v>
      </c>
      <c r="G33" s="27">
        <f t="shared" si="9"/>
        <v>0</v>
      </c>
      <c r="H33" s="27">
        <f t="shared" si="10"/>
        <v>0</v>
      </c>
      <c r="I33" s="27">
        <f t="shared" si="11"/>
        <v>0</v>
      </c>
      <c r="J33" s="27">
        <f t="shared" si="12"/>
        <v>0</v>
      </c>
      <c r="K33" s="27">
        <f t="shared" si="13"/>
        <v>0</v>
      </c>
      <c r="L33" s="27">
        <f t="shared" si="14"/>
        <v>0</v>
      </c>
      <c r="M33" s="27">
        <f t="shared" si="15"/>
        <v>0</v>
      </c>
      <c r="N33" s="27">
        <f t="shared" si="16"/>
        <v>0</v>
      </c>
      <c r="O33" s="27">
        <f t="shared" si="17"/>
        <v>0</v>
      </c>
      <c r="P33" s="27">
        <f t="shared" si="18"/>
        <v>0</v>
      </c>
      <c r="Q33" s="27">
        <f t="shared" si="19"/>
        <v>0</v>
      </c>
      <c r="R33" s="27">
        <f t="shared" si="20"/>
        <v>0</v>
      </c>
      <c r="S33" s="27">
        <f t="shared" si="21"/>
        <v>0</v>
      </c>
      <c r="T33" s="27">
        <f t="shared" si="22"/>
        <v>0</v>
      </c>
      <c r="U33" s="27">
        <f t="shared" si="23"/>
        <v>0</v>
      </c>
      <c r="V33" s="27">
        <f t="shared" si="24"/>
        <v>0</v>
      </c>
      <c r="W33" s="27">
        <f t="shared" si="25"/>
        <v>0</v>
      </c>
      <c r="X33" s="27">
        <f t="shared" si="26"/>
        <v>0</v>
      </c>
      <c r="Y33" s="27">
        <f t="shared" si="27"/>
        <v>0</v>
      </c>
      <c r="Z33" s="27">
        <f t="shared" si="28"/>
        <v>0</v>
      </c>
      <c r="AA33" s="27">
        <f t="shared" si="29"/>
        <v>0</v>
      </c>
      <c r="AB33" s="27">
        <f t="shared" si="30"/>
        <v>0</v>
      </c>
      <c r="AC33" s="27">
        <f t="shared" si="31"/>
        <v>0</v>
      </c>
      <c r="AD33" s="27">
        <f t="shared" si="32"/>
        <v>0</v>
      </c>
      <c r="AE33" s="27">
        <f t="shared" si="33"/>
        <v>0</v>
      </c>
      <c r="AF33" s="27">
        <f t="shared" si="34"/>
        <v>0</v>
      </c>
      <c r="AG33" s="27">
        <f t="shared" si="35"/>
        <v>0</v>
      </c>
      <c r="AH33" s="27">
        <f t="shared" si="36"/>
        <v>0</v>
      </c>
      <c r="AI33" s="27">
        <f t="shared" si="37"/>
        <v>0</v>
      </c>
      <c r="AJ33" s="27">
        <f t="shared" si="38"/>
        <v>0</v>
      </c>
      <c r="AK33" s="27">
        <f t="shared" si="39"/>
        <v>0</v>
      </c>
      <c r="AL33" s="27">
        <f t="shared" si="40"/>
        <v>0</v>
      </c>
      <c r="AM33" s="27">
        <f t="shared" si="41"/>
        <v>0</v>
      </c>
      <c r="AN33" s="27">
        <f t="shared" si="42"/>
        <v>0</v>
      </c>
      <c r="AO33" s="27">
        <f t="shared" si="43"/>
        <v>0</v>
      </c>
      <c r="AP33" s="27">
        <f t="shared" si="44"/>
        <v>0</v>
      </c>
      <c r="AQ33" s="27">
        <f t="shared" si="45"/>
        <v>0</v>
      </c>
      <c r="AR33" s="27">
        <f t="shared" si="46"/>
        <v>0</v>
      </c>
      <c r="AS33" s="27">
        <f t="shared" si="47"/>
        <v>0</v>
      </c>
      <c r="AT33" s="31">
        <f t="shared" si="48"/>
        <v>0</v>
      </c>
      <c r="AU33" s="31">
        <f t="shared" si="49"/>
        <v>0</v>
      </c>
      <c r="AV33" s="31">
        <f t="shared" si="50"/>
        <v>0</v>
      </c>
      <c r="AW33" s="31">
        <f t="shared" si="51"/>
        <v>0</v>
      </c>
      <c r="AX33" s="31">
        <f t="shared" si="52"/>
        <v>0</v>
      </c>
      <c r="AY33" s="31">
        <f t="shared" si="53"/>
        <v>0</v>
      </c>
      <c r="AZ33" s="31">
        <f t="shared" si="54"/>
        <v>0</v>
      </c>
      <c r="BA33" s="31">
        <f t="shared" si="55"/>
        <v>0</v>
      </c>
      <c r="BB33" s="31">
        <f t="shared" si="56"/>
        <v>0</v>
      </c>
      <c r="BC33" s="31">
        <f t="shared" si="57"/>
        <v>0</v>
      </c>
      <c r="BD33" s="31">
        <f t="shared" si="58"/>
        <v>0</v>
      </c>
      <c r="BE33" s="31">
        <f t="shared" si="59"/>
        <v>0</v>
      </c>
      <c r="BF33" s="31">
        <f t="shared" si="60"/>
        <v>0</v>
      </c>
      <c r="BG33" s="31">
        <f t="shared" si="61"/>
        <v>0</v>
      </c>
      <c r="BH33" s="31">
        <f t="shared" si="62"/>
        <v>0</v>
      </c>
      <c r="BI33" s="31">
        <f t="shared" si="63"/>
        <v>0</v>
      </c>
      <c r="BJ33" s="31">
        <f t="shared" si="64"/>
        <v>0</v>
      </c>
      <c r="BK33" s="31">
        <f t="shared" si="65"/>
        <v>0</v>
      </c>
      <c r="BL33" s="31">
        <f t="shared" si="66"/>
        <v>0</v>
      </c>
      <c r="BM33" s="31">
        <f t="shared" si="67"/>
        <v>0</v>
      </c>
      <c r="BN33" s="31">
        <f t="shared" si="68"/>
        <v>0</v>
      </c>
      <c r="BO33" s="31">
        <f t="shared" si="69"/>
        <v>0</v>
      </c>
      <c r="BP33" s="31">
        <f t="shared" si="70"/>
        <v>0</v>
      </c>
      <c r="BQ33" s="31">
        <f t="shared" si="71"/>
        <v>0</v>
      </c>
      <c r="BR33" s="31">
        <f t="shared" si="72"/>
        <v>0</v>
      </c>
      <c r="BS33" s="31">
        <f t="shared" si="73"/>
        <v>0</v>
      </c>
      <c r="BT33" s="31">
        <f t="shared" si="74"/>
        <v>0</v>
      </c>
      <c r="BU33" s="31">
        <f t="shared" si="75"/>
        <v>0</v>
      </c>
      <c r="BV33" s="31">
        <f t="shared" si="76"/>
        <v>0</v>
      </c>
      <c r="BW33" s="31">
        <f t="shared" si="77"/>
        <v>0</v>
      </c>
      <c r="BX33" s="31">
        <f t="shared" si="78"/>
        <v>0</v>
      </c>
      <c r="BY33" s="31">
        <f t="shared" si="79"/>
        <v>0</v>
      </c>
      <c r="BZ33" s="31">
        <f t="shared" si="80"/>
        <v>0</v>
      </c>
      <c r="CA33" s="31">
        <f t="shared" si="81"/>
        <v>0</v>
      </c>
      <c r="CB33" s="31">
        <f t="shared" si="82"/>
        <v>0</v>
      </c>
      <c r="CC33" s="31">
        <f t="shared" si="83"/>
        <v>0</v>
      </c>
      <c r="CD33" s="31">
        <f t="shared" si="84"/>
        <v>0</v>
      </c>
      <c r="CE33" s="31">
        <f t="shared" si="85"/>
        <v>0</v>
      </c>
      <c r="CF33" s="31">
        <f t="shared" si="86"/>
        <v>0</v>
      </c>
      <c r="CG33" s="31">
        <f t="shared" si="87"/>
        <v>0</v>
      </c>
      <c r="CH33" s="31">
        <f t="shared" si="88"/>
        <v>0</v>
      </c>
      <c r="CI33" s="31">
        <f t="shared" si="89"/>
        <v>0</v>
      </c>
    </row>
    <row r="34" spans="1:87" x14ac:dyDescent="0.35">
      <c r="A34">
        <v>28</v>
      </c>
      <c r="B34">
        <f>modules!B34</f>
        <v>0</v>
      </c>
      <c r="C34">
        <f>modules!C34</f>
        <v>0</v>
      </c>
      <c r="D34" s="27">
        <f t="shared" si="6"/>
        <v>0</v>
      </c>
      <c r="E34" s="27">
        <f t="shared" si="7"/>
        <v>0</v>
      </c>
      <c r="F34" s="27">
        <f t="shared" si="8"/>
        <v>0</v>
      </c>
      <c r="G34" s="27">
        <f t="shared" si="9"/>
        <v>0</v>
      </c>
      <c r="H34" s="27">
        <f t="shared" si="10"/>
        <v>0</v>
      </c>
      <c r="I34" s="27">
        <f t="shared" si="11"/>
        <v>0</v>
      </c>
      <c r="J34" s="27">
        <f t="shared" si="12"/>
        <v>0</v>
      </c>
      <c r="K34" s="27">
        <f t="shared" si="13"/>
        <v>0</v>
      </c>
      <c r="L34" s="27">
        <f t="shared" si="14"/>
        <v>0</v>
      </c>
      <c r="M34" s="27">
        <f t="shared" si="15"/>
        <v>0</v>
      </c>
      <c r="N34" s="27">
        <f t="shared" si="16"/>
        <v>0</v>
      </c>
      <c r="O34" s="27">
        <f t="shared" si="17"/>
        <v>0</v>
      </c>
      <c r="P34" s="27">
        <f t="shared" si="18"/>
        <v>0</v>
      </c>
      <c r="Q34" s="27">
        <f t="shared" si="19"/>
        <v>0</v>
      </c>
      <c r="R34" s="27">
        <f t="shared" si="20"/>
        <v>0</v>
      </c>
      <c r="S34" s="27">
        <f t="shared" si="21"/>
        <v>0</v>
      </c>
      <c r="T34" s="27">
        <f t="shared" si="22"/>
        <v>0</v>
      </c>
      <c r="U34" s="27">
        <f t="shared" si="23"/>
        <v>0</v>
      </c>
      <c r="V34" s="27">
        <f t="shared" si="24"/>
        <v>0</v>
      </c>
      <c r="W34" s="27">
        <f t="shared" si="25"/>
        <v>0</v>
      </c>
      <c r="X34" s="27">
        <f t="shared" si="26"/>
        <v>0</v>
      </c>
      <c r="Y34" s="27">
        <f t="shared" si="27"/>
        <v>0</v>
      </c>
      <c r="Z34" s="27">
        <f t="shared" si="28"/>
        <v>0</v>
      </c>
      <c r="AA34" s="27">
        <f t="shared" si="29"/>
        <v>0</v>
      </c>
      <c r="AB34" s="27">
        <f t="shared" si="30"/>
        <v>0</v>
      </c>
      <c r="AC34" s="27">
        <f t="shared" si="31"/>
        <v>0</v>
      </c>
      <c r="AD34" s="27">
        <f t="shared" si="32"/>
        <v>0</v>
      </c>
      <c r="AE34" s="27">
        <f t="shared" si="33"/>
        <v>0</v>
      </c>
      <c r="AF34" s="27">
        <f t="shared" si="34"/>
        <v>0</v>
      </c>
      <c r="AG34" s="27">
        <f t="shared" si="35"/>
        <v>0</v>
      </c>
      <c r="AH34" s="27">
        <f t="shared" si="36"/>
        <v>0</v>
      </c>
      <c r="AI34" s="27">
        <f t="shared" si="37"/>
        <v>0</v>
      </c>
      <c r="AJ34" s="27">
        <f t="shared" si="38"/>
        <v>0</v>
      </c>
      <c r="AK34" s="27">
        <f t="shared" si="39"/>
        <v>0</v>
      </c>
      <c r="AL34" s="27">
        <f t="shared" si="40"/>
        <v>0</v>
      </c>
      <c r="AM34" s="27">
        <f t="shared" si="41"/>
        <v>0</v>
      </c>
      <c r="AN34" s="27">
        <f t="shared" si="42"/>
        <v>0</v>
      </c>
      <c r="AO34" s="27">
        <f t="shared" si="43"/>
        <v>0</v>
      </c>
      <c r="AP34" s="27">
        <f t="shared" si="44"/>
        <v>0</v>
      </c>
      <c r="AQ34" s="27">
        <f t="shared" si="45"/>
        <v>0</v>
      </c>
      <c r="AR34" s="27">
        <f t="shared" si="46"/>
        <v>0</v>
      </c>
      <c r="AS34" s="27">
        <f t="shared" si="47"/>
        <v>0</v>
      </c>
      <c r="AT34" s="31">
        <f t="shared" si="48"/>
        <v>0</v>
      </c>
      <c r="AU34" s="31">
        <f t="shared" si="49"/>
        <v>0</v>
      </c>
      <c r="AV34" s="31">
        <f t="shared" si="50"/>
        <v>0</v>
      </c>
      <c r="AW34" s="31">
        <f t="shared" si="51"/>
        <v>0</v>
      </c>
      <c r="AX34" s="31">
        <f t="shared" si="52"/>
        <v>0</v>
      </c>
      <c r="AY34" s="31">
        <f t="shared" si="53"/>
        <v>0</v>
      </c>
      <c r="AZ34" s="31">
        <f t="shared" si="54"/>
        <v>0</v>
      </c>
      <c r="BA34" s="31">
        <f t="shared" si="55"/>
        <v>0</v>
      </c>
      <c r="BB34" s="31">
        <f t="shared" si="56"/>
        <v>0</v>
      </c>
      <c r="BC34" s="31">
        <f t="shared" si="57"/>
        <v>0</v>
      </c>
      <c r="BD34" s="31">
        <f t="shared" si="58"/>
        <v>0</v>
      </c>
      <c r="BE34" s="31">
        <f t="shared" si="59"/>
        <v>0</v>
      </c>
      <c r="BF34" s="31">
        <f t="shared" si="60"/>
        <v>0</v>
      </c>
      <c r="BG34" s="31">
        <f t="shared" si="61"/>
        <v>0</v>
      </c>
      <c r="BH34" s="31">
        <f t="shared" si="62"/>
        <v>0</v>
      </c>
      <c r="BI34" s="31">
        <f t="shared" si="63"/>
        <v>0</v>
      </c>
      <c r="BJ34" s="31">
        <f t="shared" si="64"/>
        <v>0</v>
      </c>
      <c r="BK34" s="31">
        <f t="shared" si="65"/>
        <v>0</v>
      </c>
      <c r="BL34" s="31">
        <f t="shared" si="66"/>
        <v>0</v>
      </c>
      <c r="BM34" s="31">
        <f t="shared" si="67"/>
        <v>0</v>
      </c>
      <c r="BN34" s="31">
        <f t="shared" si="68"/>
        <v>0</v>
      </c>
      <c r="BO34" s="31">
        <f t="shared" si="69"/>
        <v>0</v>
      </c>
      <c r="BP34" s="31">
        <f t="shared" si="70"/>
        <v>0</v>
      </c>
      <c r="BQ34" s="31">
        <f t="shared" si="71"/>
        <v>0</v>
      </c>
      <c r="BR34" s="31">
        <f t="shared" si="72"/>
        <v>0</v>
      </c>
      <c r="BS34" s="31">
        <f t="shared" si="73"/>
        <v>0</v>
      </c>
      <c r="BT34" s="31">
        <f t="shared" si="74"/>
        <v>0</v>
      </c>
      <c r="BU34" s="31">
        <f t="shared" si="75"/>
        <v>0</v>
      </c>
      <c r="BV34" s="31">
        <f t="shared" si="76"/>
        <v>0</v>
      </c>
      <c r="BW34" s="31">
        <f t="shared" si="77"/>
        <v>0</v>
      </c>
      <c r="BX34" s="31">
        <f t="shared" si="78"/>
        <v>0</v>
      </c>
      <c r="BY34" s="31">
        <f t="shared" si="79"/>
        <v>0</v>
      </c>
      <c r="BZ34" s="31">
        <f t="shared" si="80"/>
        <v>0</v>
      </c>
      <c r="CA34" s="31">
        <f t="shared" si="81"/>
        <v>0</v>
      </c>
      <c r="CB34" s="31">
        <f t="shared" si="82"/>
        <v>0</v>
      </c>
      <c r="CC34" s="31">
        <f t="shared" si="83"/>
        <v>0</v>
      </c>
      <c r="CD34" s="31">
        <f t="shared" si="84"/>
        <v>0</v>
      </c>
      <c r="CE34" s="31">
        <f t="shared" si="85"/>
        <v>0</v>
      </c>
      <c r="CF34" s="31">
        <f t="shared" si="86"/>
        <v>0</v>
      </c>
      <c r="CG34" s="31">
        <f t="shared" si="87"/>
        <v>0</v>
      </c>
      <c r="CH34" s="31">
        <f t="shared" si="88"/>
        <v>0</v>
      </c>
      <c r="CI34" s="31">
        <f t="shared" si="89"/>
        <v>0</v>
      </c>
    </row>
    <row r="35" spans="1:87" x14ac:dyDescent="0.35">
      <c r="A35">
        <v>29</v>
      </c>
      <c r="B35">
        <f>modules!B35</f>
        <v>0</v>
      </c>
      <c r="C35">
        <f>modules!C35</f>
        <v>0</v>
      </c>
      <c r="D35" s="27">
        <f t="shared" si="6"/>
        <v>0</v>
      </c>
      <c r="E35" s="27">
        <f t="shared" si="7"/>
        <v>0</v>
      </c>
      <c r="F35" s="27">
        <f t="shared" si="8"/>
        <v>0</v>
      </c>
      <c r="G35" s="27">
        <f t="shared" si="9"/>
        <v>0</v>
      </c>
      <c r="H35" s="27">
        <f t="shared" si="10"/>
        <v>0</v>
      </c>
      <c r="I35" s="27">
        <f t="shared" si="11"/>
        <v>0</v>
      </c>
      <c r="J35" s="27">
        <f t="shared" si="12"/>
        <v>0</v>
      </c>
      <c r="K35" s="27">
        <f t="shared" si="13"/>
        <v>0</v>
      </c>
      <c r="L35" s="27">
        <f t="shared" si="14"/>
        <v>0</v>
      </c>
      <c r="M35" s="27">
        <f t="shared" si="15"/>
        <v>0</v>
      </c>
      <c r="N35" s="27">
        <f t="shared" si="16"/>
        <v>0</v>
      </c>
      <c r="O35" s="27">
        <f t="shared" si="17"/>
        <v>0</v>
      </c>
      <c r="P35" s="27">
        <f t="shared" si="18"/>
        <v>0</v>
      </c>
      <c r="Q35" s="27">
        <f t="shared" si="19"/>
        <v>0</v>
      </c>
      <c r="R35" s="27">
        <f t="shared" si="20"/>
        <v>0</v>
      </c>
      <c r="S35" s="27">
        <f t="shared" si="21"/>
        <v>0</v>
      </c>
      <c r="T35" s="27">
        <f t="shared" si="22"/>
        <v>0</v>
      </c>
      <c r="U35" s="27">
        <f t="shared" si="23"/>
        <v>0</v>
      </c>
      <c r="V35" s="27">
        <f t="shared" si="24"/>
        <v>0</v>
      </c>
      <c r="W35" s="27">
        <f t="shared" si="25"/>
        <v>0</v>
      </c>
      <c r="X35" s="27">
        <f t="shared" si="26"/>
        <v>0</v>
      </c>
      <c r="Y35" s="27">
        <f t="shared" si="27"/>
        <v>0</v>
      </c>
      <c r="Z35" s="27">
        <f t="shared" si="28"/>
        <v>0</v>
      </c>
      <c r="AA35" s="27">
        <f t="shared" si="29"/>
        <v>0</v>
      </c>
      <c r="AB35" s="27">
        <f t="shared" si="30"/>
        <v>0</v>
      </c>
      <c r="AC35" s="27">
        <f t="shared" si="31"/>
        <v>0</v>
      </c>
      <c r="AD35" s="27">
        <f t="shared" si="32"/>
        <v>0</v>
      </c>
      <c r="AE35" s="27">
        <f t="shared" si="33"/>
        <v>0</v>
      </c>
      <c r="AF35" s="27">
        <f t="shared" si="34"/>
        <v>0</v>
      </c>
      <c r="AG35" s="27">
        <f t="shared" si="35"/>
        <v>0</v>
      </c>
      <c r="AH35" s="27">
        <f t="shared" si="36"/>
        <v>0</v>
      </c>
      <c r="AI35" s="27">
        <f t="shared" si="37"/>
        <v>0</v>
      </c>
      <c r="AJ35" s="27">
        <f t="shared" si="38"/>
        <v>0</v>
      </c>
      <c r="AK35" s="27">
        <f t="shared" si="39"/>
        <v>0</v>
      </c>
      <c r="AL35" s="27">
        <f t="shared" si="40"/>
        <v>0</v>
      </c>
      <c r="AM35" s="27">
        <f t="shared" si="41"/>
        <v>0</v>
      </c>
      <c r="AN35" s="27">
        <f t="shared" si="42"/>
        <v>0</v>
      </c>
      <c r="AO35" s="27">
        <f t="shared" si="43"/>
        <v>0</v>
      </c>
      <c r="AP35" s="27">
        <f t="shared" si="44"/>
        <v>0</v>
      </c>
      <c r="AQ35" s="27">
        <f t="shared" si="45"/>
        <v>0</v>
      </c>
      <c r="AR35" s="27">
        <f t="shared" si="46"/>
        <v>0</v>
      </c>
      <c r="AS35" s="27">
        <f t="shared" si="47"/>
        <v>0</v>
      </c>
      <c r="AT35" s="31">
        <f t="shared" si="48"/>
        <v>0</v>
      </c>
      <c r="AU35" s="31">
        <f t="shared" si="49"/>
        <v>0</v>
      </c>
      <c r="AV35" s="31">
        <f t="shared" si="50"/>
        <v>0</v>
      </c>
      <c r="AW35" s="31">
        <f t="shared" si="51"/>
        <v>0</v>
      </c>
      <c r="AX35" s="31">
        <f t="shared" si="52"/>
        <v>0</v>
      </c>
      <c r="AY35" s="31">
        <f t="shared" si="53"/>
        <v>0</v>
      </c>
      <c r="AZ35" s="31">
        <f t="shared" si="54"/>
        <v>0</v>
      </c>
      <c r="BA35" s="31">
        <f t="shared" si="55"/>
        <v>0</v>
      </c>
      <c r="BB35" s="31">
        <f t="shared" si="56"/>
        <v>0</v>
      </c>
      <c r="BC35" s="31">
        <f t="shared" si="57"/>
        <v>0</v>
      </c>
      <c r="BD35" s="31">
        <f t="shared" si="58"/>
        <v>0</v>
      </c>
      <c r="BE35" s="31">
        <f t="shared" si="59"/>
        <v>0</v>
      </c>
      <c r="BF35" s="31">
        <f t="shared" si="60"/>
        <v>0</v>
      </c>
      <c r="BG35" s="31">
        <f t="shared" si="61"/>
        <v>0</v>
      </c>
      <c r="BH35" s="31">
        <f t="shared" si="62"/>
        <v>0</v>
      </c>
      <c r="BI35" s="31">
        <f t="shared" si="63"/>
        <v>0</v>
      </c>
      <c r="BJ35" s="31">
        <f t="shared" si="64"/>
        <v>0</v>
      </c>
      <c r="BK35" s="31">
        <f t="shared" si="65"/>
        <v>0</v>
      </c>
      <c r="BL35" s="31">
        <f t="shared" si="66"/>
        <v>0</v>
      </c>
      <c r="BM35" s="31">
        <f t="shared" si="67"/>
        <v>0</v>
      </c>
      <c r="BN35" s="31">
        <f t="shared" si="68"/>
        <v>0</v>
      </c>
      <c r="BO35" s="31">
        <f t="shared" si="69"/>
        <v>0</v>
      </c>
      <c r="BP35" s="31">
        <f t="shared" si="70"/>
        <v>0</v>
      </c>
      <c r="BQ35" s="31">
        <f t="shared" si="71"/>
        <v>0</v>
      </c>
      <c r="BR35" s="31">
        <f t="shared" si="72"/>
        <v>0</v>
      </c>
      <c r="BS35" s="31">
        <f t="shared" si="73"/>
        <v>0</v>
      </c>
      <c r="BT35" s="31">
        <f t="shared" si="74"/>
        <v>0</v>
      </c>
      <c r="BU35" s="31">
        <f t="shared" si="75"/>
        <v>0</v>
      </c>
      <c r="BV35" s="31">
        <f t="shared" si="76"/>
        <v>0</v>
      </c>
      <c r="BW35" s="31">
        <f t="shared" si="77"/>
        <v>0</v>
      </c>
      <c r="BX35" s="31">
        <f t="shared" si="78"/>
        <v>0</v>
      </c>
      <c r="BY35" s="31">
        <f t="shared" si="79"/>
        <v>0</v>
      </c>
      <c r="BZ35" s="31">
        <f t="shared" si="80"/>
        <v>0</v>
      </c>
      <c r="CA35" s="31">
        <f t="shared" si="81"/>
        <v>0</v>
      </c>
      <c r="CB35" s="31">
        <f t="shared" si="82"/>
        <v>0</v>
      </c>
      <c r="CC35" s="31">
        <f t="shared" si="83"/>
        <v>0</v>
      </c>
      <c r="CD35" s="31">
        <f t="shared" si="84"/>
        <v>0</v>
      </c>
      <c r="CE35" s="31">
        <f t="shared" si="85"/>
        <v>0</v>
      </c>
      <c r="CF35" s="31">
        <f t="shared" si="86"/>
        <v>0</v>
      </c>
      <c r="CG35" s="31">
        <f t="shared" si="87"/>
        <v>0</v>
      </c>
      <c r="CH35" s="31">
        <f t="shared" si="88"/>
        <v>0</v>
      </c>
      <c r="CI35" s="31">
        <f t="shared" si="89"/>
        <v>0</v>
      </c>
    </row>
    <row r="36" spans="1:87" x14ac:dyDescent="0.35">
      <c r="A36">
        <v>30</v>
      </c>
      <c r="B36">
        <f>modules!B36</f>
        <v>0</v>
      </c>
      <c r="C36">
        <f>modules!C36</f>
        <v>0</v>
      </c>
      <c r="D36" s="27">
        <f t="shared" si="6"/>
        <v>0</v>
      </c>
      <c r="E36" s="27">
        <f t="shared" si="7"/>
        <v>0</v>
      </c>
      <c r="F36" s="27">
        <f t="shared" si="8"/>
        <v>0</v>
      </c>
      <c r="G36" s="27">
        <f t="shared" si="9"/>
        <v>0</v>
      </c>
      <c r="H36" s="27">
        <f t="shared" si="10"/>
        <v>0</v>
      </c>
      <c r="I36" s="27">
        <f t="shared" si="11"/>
        <v>0</v>
      </c>
      <c r="J36" s="27">
        <f t="shared" si="12"/>
        <v>0</v>
      </c>
      <c r="K36" s="27">
        <f t="shared" si="13"/>
        <v>0</v>
      </c>
      <c r="L36" s="27">
        <f t="shared" si="14"/>
        <v>0</v>
      </c>
      <c r="M36" s="27">
        <f t="shared" si="15"/>
        <v>0</v>
      </c>
      <c r="N36" s="27">
        <f t="shared" si="16"/>
        <v>0</v>
      </c>
      <c r="O36" s="27">
        <f t="shared" si="17"/>
        <v>0</v>
      </c>
      <c r="P36" s="27">
        <f t="shared" si="18"/>
        <v>0</v>
      </c>
      <c r="Q36" s="27">
        <f t="shared" si="19"/>
        <v>0</v>
      </c>
      <c r="R36" s="27">
        <f t="shared" si="20"/>
        <v>0</v>
      </c>
      <c r="S36" s="27">
        <f t="shared" si="21"/>
        <v>0</v>
      </c>
      <c r="T36" s="27">
        <f t="shared" si="22"/>
        <v>0</v>
      </c>
      <c r="U36" s="27">
        <f t="shared" si="23"/>
        <v>0</v>
      </c>
      <c r="V36" s="27">
        <f t="shared" si="24"/>
        <v>0</v>
      </c>
      <c r="W36" s="27">
        <f t="shared" si="25"/>
        <v>0</v>
      </c>
      <c r="X36" s="27">
        <f t="shared" si="26"/>
        <v>0</v>
      </c>
      <c r="Y36" s="27">
        <f t="shared" si="27"/>
        <v>0</v>
      </c>
      <c r="Z36" s="27">
        <f t="shared" si="28"/>
        <v>0</v>
      </c>
      <c r="AA36" s="27">
        <f t="shared" si="29"/>
        <v>0</v>
      </c>
      <c r="AB36" s="27">
        <f t="shared" si="30"/>
        <v>0</v>
      </c>
      <c r="AC36" s="27">
        <f t="shared" si="31"/>
        <v>0</v>
      </c>
      <c r="AD36" s="27">
        <f t="shared" si="32"/>
        <v>0</v>
      </c>
      <c r="AE36" s="27">
        <f t="shared" si="33"/>
        <v>0</v>
      </c>
      <c r="AF36" s="27">
        <f t="shared" si="34"/>
        <v>0</v>
      </c>
      <c r="AG36" s="27">
        <f t="shared" si="35"/>
        <v>0</v>
      </c>
      <c r="AH36" s="27">
        <f t="shared" si="36"/>
        <v>0</v>
      </c>
      <c r="AI36" s="27">
        <f t="shared" si="37"/>
        <v>0</v>
      </c>
      <c r="AJ36" s="27">
        <f t="shared" si="38"/>
        <v>0</v>
      </c>
      <c r="AK36" s="27">
        <f t="shared" si="39"/>
        <v>0</v>
      </c>
      <c r="AL36" s="27">
        <f t="shared" si="40"/>
        <v>0</v>
      </c>
      <c r="AM36" s="27">
        <f t="shared" si="41"/>
        <v>0</v>
      </c>
      <c r="AN36" s="27">
        <f t="shared" si="42"/>
        <v>0</v>
      </c>
      <c r="AO36" s="27">
        <f t="shared" si="43"/>
        <v>0</v>
      </c>
      <c r="AP36" s="27">
        <f t="shared" si="44"/>
        <v>0</v>
      </c>
      <c r="AQ36" s="27">
        <f t="shared" si="45"/>
        <v>0</v>
      </c>
      <c r="AR36" s="27">
        <f t="shared" si="46"/>
        <v>0</v>
      </c>
      <c r="AS36" s="27">
        <f t="shared" si="47"/>
        <v>0</v>
      </c>
      <c r="AT36" s="31">
        <f t="shared" si="48"/>
        <v>0</v>
      </c>
      <c r="AU36" s="31">
        <f t="shared" si="49"/>
        <v>0</v>
      </c>
      <c r="AV36" s="31">
        <f t="shared" si="50"/>
        <v>0</v>
      </c>
      <c r="AW36" s="31">
        <f t="shared" si="51"/>
        <v>0</v>
      </c>
      <c r="AX36" s="31">
        <f t="shared" si="52"/>
        <v>0</v>
      </c>
      <c r="AY36" s="31">
        <f t="shared" si="53"/>
        <v>0</v>
      </c>
      <c r="AZ36" s="31">
        <f t="shared" si="54"/>
        <v>0</v>
      </c>
      <c r="BA36" s="31">
        <f t="shared" si="55"/>
        <v>0</v>
      </c>
      <c r="BB36" s="31">
        <f t="shared" si="56"/>
        <v>0</v>
      </c>
      <c r="BC36" s="31">
        <f t="shared" si="57"/>
        <v>0</v>
      </c>
      <c r="BD36" s="31">
        <f t="shared" si="58"/>
        <v>0</v>
      </c>
      <c r="BE36" s="31">
        <f t="shared" si="59"/>
        <v>0</v>
      </c>
      <c r="BF36" s="31">
        <f t="shared" si="60"/>
        <v>0</v>
      </c>
      <c r="BG36" s="31">
        <f t="shared" si="61"/>
        <v>0</v>
      </c>
      <c r="BH36" s="31">
        <f t="shared" si="62"/>
        <v>0</v>
      </c>
      <c r="BI36" s="31">
        <f t="shared" si="63"/>
        <v>0</v>
      </c>
      <c r="BJ36" s="31">
        <f t="shared" si="64"/>
        <v>0</v>
      </c>
      <c r="BK36" s="31">
        <f t="shared" si="65"/>
        <v>0</v>
      </c>
      <c r="BL36" s="31">
        <f t="shared" si="66"/>
        <v>0</v>
      </c>
      <c r="BM36" s="31">
        <f t="shared" si="67"/>
        <v>0</v>
      </c>
      <c r="BN36" s="31">
        <f t="shared" si="68"/>
        <v>0</v>
      </c>
      <c r="BO36" s="31">
        <f t="shared" si="69"/>
        <v>0</v>
      </c>
      <c r="BP36" s="31">
        <f t="shared" si="70"/>
        <v>0</v>
      </c>
      <c r="BQ36" s="31">
        <f t="shared" si="71"/>
        <v>0</v>
      </c>
      <c r="BR36" s="31">
        <f t="shared" si="72"/>
        <v>0</v>
      </c>
      <c r="BS36" s="31">
        <f t="shared" si="73"/>
        <v>0</v>
      </c>
      <c r="BT36" s="31">
        <f t="shared" si="74"/>
        <v>0</v>
      </c>
      <c r="BU36" s="31">
        <f t="shared" si="75"/>
        <v>0</v>
      </c>
      <c r="BV36" s="31">
        <f t="shared" si="76"/>
        <v>0</v>
      </c>
      <c r="BW36" s="31">
        <f t="shared" si="77"/>
        <v>0</v>
      </c>
      <c r="BX36" s="31">
        <f t="shared" si="78"/>
        <v>0</v>
      </c>
      <c r="BY36" s="31">
        <f t="shared" si="79"/>
        <v>0</v>
      </c>
      <c r="BZ36" s="31">
        <f t="shared" si="80"/>
        <v>0</v>
      </c>
      <c r="CA36" s="31">
        <f t="shared" si="81"/>
        <v>0</v>
      </c>
      <c r="CB36" s="31">
        <f t="shared" si="82"/>
        <v>0</v>
      </c>
      <c r="CC36" s="31">
        <f t="shared" si="83"/>
        <v>0</v>
      </c>
      <c r="CD36" s="31">
        <f t="shared" si="84"/>
        <v>0</v>
      </c>
      <c r="CE36" s="31">
        <f t="shared" si="85"/>
        <v>0</v>
      </c>
      <c r="CF36" s="31">
        <f t="shared" si="86"/>
        <v>0</v>
      </c>
      <c r="CG36" s="31">
        <f t="shared" si="87"/>
        <v>0</v>
      </c>
      <c r="CH36" s="31">
        <f t="shared" si="88"/>
        <v>0</v>
      </c>
      <c r="CI36" s="31">
        <f t="shared" si="89"/>
        <v>0</v>
      </c>
    </row>
    <row r="37" spans="1:87" x14ac:dyDescent="0.35">
      <c r="A37">
        <v>31</v>
      </c>
      <c r="B37">
        <f>modules!B37</f>
        <v>0</v>
      </c>
      <c r="C37">
        <f>modules!C37</f>
        <v>0</v>
      </c>
      <c r="D37" s="27">
        <f t="shared" si="6"/>
        <v>0</v>
      </c>
      <c r="E37" s="27">
        <f t="shared" si="7"/>
        <v>0</v>
      </c>
      <c r="F37" s="27">
        <f t="shared" si="8"/>
        <v>0</v>
      </c>
      <c r="G37" s="27">
        <f t="shared" si="9"/>
        <v>0</v>
      </c>
      <c r="H37" s="27">
        <f t="shared" si="10"/>
        <v>0</v>
      </c>
      <c r="I37" s="27">
        <f t="shared" si="11"/>
        <v>0</v>
      </c>
      <c r="J37" s="27">
        <f t="shared" si="12"/>
        <v>0</v>
      </c>
      <c r="K37" s="27">
        <f t="shared" si="13"/>
        <v>0</v>
      </c>
      <c r="L37" s="27">
        <f t="shared" si="14"/>
        <v>0</v>
      </c>
      <c r="M37" s="27">
        <f t="shared" si="15"/>
        <v>0</v>
      </c>
      <c r="N37" s="27">
        <f t="shared" si="16"/>
        <v>0</v>
      </c>
      <c r="O37" s="27">
        <f t="shared" si="17"/>
        <v>0</v>
      </c>
      <c r="P37" s="27">
        <f t="shared" si="18"/>
        <v>0</v>
      </c>
      <c r="Q37" s="27">
        <f t="shared" si="19"/>
        <v>0</v>
      </c>
      <c r="R37" s="27">
        <f t="shared" si="20"/>
        <v>0</v>
      </c>
      <c r="S37" s="27">
        <f t="shared" si="21"/>
        <v>0</v>
      </c>
      <c r="T37" s="27">
        <f t="shared" si="22"/>
        <v>0</v>
      </c>
      <c r="U37" s="27">
        <f t="shared" si="23"/>
        <v>0</v>
      </c>
      <c r="V37" s="27">
        <f t="shared" si="24"/>
        <v>0</v>
      </c>
      <c r="W37" s="27">
        <f t="shared" si="25"/>
        <v>0</v>
      </c>
      <c r="X37" s="27">
        <f t="shared" si="26"/>
        <v>0</v>
      </c>
      <c r="Y37" s="27">
        <f t="shared" si="27"/>
        <v>0</v>
      </c>
      <c r="Z37" s="27">
        <f t="shared" si="28"/>
        <v>0</v>
      </c>
      <c r="AA37" s="27">
        <f t="shared" si="29"/>
        <v>0</v>
      </c>
      <c r="AB37" s="27">
        <f t="shared" si="30"/>
        <v>0</v>
      </c>
      <c r="AC37" s="27">
        <f t="shared" si="31"/>
        <v>0</v>
      </c>
      <c r="AD37" s="27">
        <f t="shared" si="32"/>
        <v>0</v>
      </c>
      <c r="AE37" s="27">
        <f t="shared" si="33"/>
        <v>0</v>
      </c>
      <c r="AF37" s="27">
        <f t="shared" si="34"/>
        <v>0</v>
      </c>
      <c r="AG37" s="27">
        <f t="shared" si="35"/>
        <v>0</v>
      </c>
      <c r="AH37" s="27">
        <f t="shared" si="36"/>
        <v>0</v>
      </c>
      <c r="AI37" s="27">
        <f t="shared" si="37"/>
        <v>0</v>
      </c>
      <c r="AJ37" s="27">
        <f t="shared" si="38"/>
        <v>0</v>
      </c>
      <c r="AK37" s="27">
        <f t="shared" si="39"/>
        <v>0</v>
      </c>
      <c r="AL37" s="27">
        <f t="shared" si="40"/>
        <v>0</v>
      </c>
      <c r="AM37" s="27">
        <f t="shared" si="41"/>
        <v>0</v>
      </c>
      <c r="AN37" s="27">
        <f t="shared" si="42"/>
        <v>0</v>
      </c>
      <c r="AO37" s="27">
        <f t="shared" si="43"/>
        <v>0</v>
      </c>
      <c r="AP37" s="27">
        <f t="shared" si="44"/>
        <v>0</v>
      </c>
      <c r="AQ37" s="27">
        <f t="shared" si="45"/>
        <v>0</v>
      </c>
      <c r="AR37" s="27">
        <f t="shared" si="46"/>
        <v>0</v>
      </c>
      <c r="AS37" s="27">
        <f t="shared" si="47"/>
        <v>0</v>
      </c>
      <c r="AT37" s="31">
        <f t="shared" si="48"/>
        <v>0</v>
      </c>
      <c r="AU37" s="31">
        <f t="shared" si="49"/>
        <v>0</v>
      </c>
      <c r="AV37" s="31">
        <f t="shared" si="50"/>
        <v>0</v>
      </c>
      <c r="AW37" s="31">
        <f t="shared" si="51"/>
        <v>0</v>
      </c>
      <c r="AX37" s="31">
        <f t="shared" si="52"/>
        <v>0</v>
      </c>
      <c r="AY37" s="31">
        <f t="shared" si="53"/>
        <v>0</v>
      </c>
      <c r="AZ37" s="31">
        <f t="shared" si="54"/>
        <v>0</v>
      </c>
      <c r="BA37" s="31">
        <f t="shared" si="55"/>
        <v>0</v>
      </c>
      <c r="BB37" s="31">
        <f t="shared" si="56"/>
        <v>0</v>
      </c>
      <c r="BC37" s="31">
        <f t="shared" si="57"/>
        <v>0</v>
      </c>
      <c r="BD37" s="31">
        <f t="shared" si="58"/>
        <v>0</v>
      </c>
      <c r="BE37" s="31">
        <f t="shared" si="59"/>
        <v>0</v>
      </c>
      <c r="BF37" s="31">
        <f t="shared" si="60"/>
        <v>0</v>
      </c>
      <c r="BG37" s="31">
        <f t="shared" si="61"/>
        <v>0</v>
      </c>
      <c r="BH37" s="31">
        <f t="shared" si="62"/>
        <v>0</v>
      </c>
      <c r="BI37" s="31">
        <f t="shared" si="63"/>
        <v>0</v>
      </c>
      <c r="BJ37" s="31">
        <f t="shared" si="64"/>
        <v>0</v>
      </c>
      <c r="BK37" s="31">
        <f t="shared" si="65"/>
        <v>0</v>
      </c>
      <c r="BL37" s="31">
        <f t="shared" si="66"/>
        <v>0</v>
      </c>
      <c r="BM37" s="31">
        <f t="shared" si="67"/>
        <v>0</v>
      </c>
      <c r="BN37" s="31">
        <f t="shared" si="68"/>
        <v>0</v>
      </c>
      <c r="BO37" s="31">
        <f t="shared" si="69"/>
        <v>0</v>
      </c>
      <c r="BP37" s="31">
        <f t="shared" si="70"/>
        <v>0</v>
      </c>
      <c r="BQ37" s="31">
        <f t="shared" si="71"/>
        <v>0</v>
      </c>
      <c r="BR37" s="31">
        <f t="shared" si="72"/>
        <v>0</v>
      </c>
      <c r="BS37" s="31">
        <f t="shared" si="73"/>
        <v>0</v>
      </c>
      <c r="BT37" s="31">
        <f t="shared" si="74"/>
        <v>0</v>
      </c>
      <c r="BU37" s="31">
        <f t="shared" si="75"/>
        <v>0</v>
      </c>
      <c r="BV37" s="31">
        <f t="shared" si="76"/>
        <v>0</v>
      </c>
      <c r="BW37" s="31">
        <f t="shared" si="77"/>
        <v>0</v>
      </c>
      <c r="BX37" s="31">
        <f t="shared" si="78"/>
        <v>0</v>
      </c>
      <c r="BY37" s="31">
        <f t="shared" si="79"/>
        <v>0</v>
      </c>
      <c r="BZ37" s="31">
        <f t="shared" si="80"/>
        <v>0</v>
      </c>
      <c r="CA37" s="31">
        <f t="shared" si="81"/>
        <v>0</v>
      </c>
      <c r="CB37" s="31">
        <f t="shared" si="82"/>
        <v>0</v>
      </c>
      <c r="CC37" s="31">
        <f t="shared" si="83"/>
        <v>0</v>
      </c>
      <c r="CD37" s="31">
        <f t="shared" si="84"/>
        <v>0</v>
      </c>
      <c r="CE37" s="31">
        <f t="shared" si="85"/>
        <v>0</v>
      </c>
      <c r="CF37" s="31">
        <f t="shared" si="86"/>
        <v>0</v>
      </c>
      <c r="CG37" s="31">
        <f t="shared" si="87"/>
        <v>0</v>
      </c>
      <c r="CH37" s="31">
        <f t="shared" si="88"/>
        <v>0</v>
      </c>
      <c r="CI37" s="31">
        <f t="shared" si="89"/>
        <v>0</v>
      </c>
    </row>
    <row r="38" spans="1:87" x14ac:dyDescent="0.35">
      <c r="A38">
        <v>32</v>
      </c>
      <c r="B38">
        <f>modules!B38</f>
        <v>0</v>
      </c>
      <c r="C38">
        <f>modules!C38</f>
        <v>0</v>
      </c>
      <c r="D38" s="27">
        <f t="shared" si="6"/>
        <v>0</v>
      </c>
      <c r="E38" s="27">
        <f t="shared" si="7"/>
        <v>0</v>
      </c>
      <c r="F38" s="27">
        <f t="shared" si="8"/>
        <v>0</v>
      </c>
      <c r="G38" s="27">
        <f t="shared" si="9"/>
        <v>0</v>
      </c>
      <c r="H38" s="27">
        <f t="shared" si="10"/>
        <v>0</v>
      </c>
      <c r="I38" s="27">
        <f t="shared" si="11"/>
        <v>0</v>
      </c>
      <c r="J38" s="27">
        <f t="shared" si="12"/>
        <v>0</v>
      </c>
      <c r="K38" s="27">
        <f t="shared" si="13"/>
        <v>0</v>
      </c>
      <c r="L38" s="27">
        <f t="shared" si="14"/>
        <v>0</v>
      </c>
      <c r="M38" s="27">
        <f t="shared" si="15"/>
        <v>0</v>
      </c>
      <c r="N38" s="27">
        <f t="shared" si="16"/>
        <v>0</v>
      </c>
      <c r="O38" s="27">
        <f t="shared" si="17"/>
        <v>0</v>
      </c>
      <c r="P38" s="27">
        <f t="shared" si="18"/>
        <v>0</v>
      </c>
      <c r="Q38" s="27">
        <f t="shared" si="19"/>
        <v>0</v>
      </c>
      <c r="R38" s="27">
        <f t="shared" si="20"/>
        <v>0</v>
      </c>
      <c r="S38" s="27">
        <f t="shared" si="21"/>
        <v>0</v>
      </c>
      <c r="T38" s="27">
        <f t="shared" si="22"/>
        <v>0</v>
      </c>
      <c r="U38" s="27">
        <f t="shared" si="23"/>
        <v>0</v>
      </c>
      <c r="V38" s="27">
        <f t="shared" si="24"/>
        <v>0</v>
      </c>
      <c r="W38" s="27">
        <f t="shared" si="25"/>
        <v>0</v>
      </c>
      <c r="X38" s="27">
        <f t="shared" si="26"/>
        <v>0</v>
      </c>
      <c r="Y38" s="27">
        <f t="shared" si="27"/>
        <v>0</v>
      </c>
      <c r="Z38" s="27">
        <f t="shared" si="28"/>
        <v>0</v>
      </c>
      <c r="AA38" s="27">
        <f t="shared" si="29"/>
        <v>0</v>
      </c>
      <c r="AB38" s="27">
        <f t="shared" si="30"/>
        <v>0</v>
      </c>
      <c r="AC38" s="27">
        <f t="shared" si="31"/>
        <v>0</v>
      </c>
      <c r="AD38" s="27">
        <f t="shared" si="32"/>
        <v>0</v>
      </c>
      <c r="AE38" s="27">
        <f t="shared" si="33"/>
        <v>0</v>
      </c>
      <c r="AF38" s="27">
        <f t="shared" si="34"/>
        <v>0</v>
      </c>
      <c r="AG38" s="27">
        <f t="shared" si="35"/>
        <v>0</v>
      </c>
      <c r="AH38" s="27">
        <f t="shared" si="36"/>
        <v>0</v>
      </c>
      <c r="AI38" s="27">
        <f t="shared" si="37"/>
        <v>0</v>
      </c>
      <c r="AJ38" s="27">
        <f t="shared" si="38"/>
        <v>0</v>
      </c>
      <c r="AK38" s="27">
        <f t="shared" si="39"/>
        <v>0</v>
      </c>
      <c r="AL38" s="27">
        <f t="shared" si="40"/>
        <v>0</v>
      </c>
      <c r="AM38" s="27">
        <f t="shared" si="41"/>
        <v>0</v>
      </c>
      <c r="AN38" s="27">
        <f t="shared" si="42"/>
        <v>0</v>
      </c>
      <c r="AO38" s="27">
        <f t="shared" si="43"/>
        <v>0</v>
      </c>
      <c r="AP38" s="27">
        <f t="shared" si="44"/>
        <v>0</v>
      </c>
      <c r="AQ38" s="27">
        <f t="shared" si="45"/>
        <v>0</v>
      </c>
      <c r="AR38" s="27">
        <f t="shared" si="46"/>
        <v>0</v>
      </c>
      <c r="AS38" s="27">
        <f t="shared" si="47"/>
        <v>0</v>
      </c>
      <c r="AT38" s="31">
        <f t="shared" si="48"/>
        <v>0</v>
      </c>
      <c r="AU38" s="31">
        <f t="shared" si="49"/>
        <v>0</v>
      </c>
      <c r="AV38" s="31">
        <f t="shared" si="50"/>
        <v>0</v>
      </c>
      <c r="AW38" s="31">
        <f t="shared" si="51"/>
        <v>0</v>
      </c>
      <c r="AX38" s="31">
        <f t="shared" si="52"/>
        <v>0</v>
      </c>
      <c r="AY38" s="31">
        <f t="shared" si="53"/>
        <v>0</v>
      </c>
      <c r="AZ38" s="31">
        <f t="shared" si="54"/>
        <v>0</v>
      </c>
      <c r="BA38" s="31">
        <f t="shared" si="55"/>
        <v>0</v>
      </c>
      <c r="BB38" s="31">
        <f t="shared" si="56"/>
        <v>0</v>
      </c>
      <c r="BC38" s="31">
        <f t="shared" si="57"/>
        <v>0</v>
      </c>
      <c r="BD38" s="31">
        <f t="shared" si="58"/>
        <v>0</v>
      </c>
      <c r="BE38" s="31">
        <f t="shared" si="59"/>
        <v>0</v>
      </c>
      <c r="BF38" s="31">
        <f t="shared" si="60"/>
        <v>0</v>
      </c>
      <c r="BG38" s="31">
        <f t="shared" si="61"/>
        <v>0</v>
      </c>
      <c r="BH38" s="31">
        <f t="shared" si="62"/>
        <v>0</v>
      </c>
      <c r="BI38" s="31">
        <f t="shared" si="63"/>
        <v>0</v>
      </c>
      <c r="BJ38" s="31">
        <f t="shared" si="64"/>
        <v>0</v>
      </c>
      <c r="BK38" s="31">
        <f t="shared" si="65"/>
        <v>0</v>
      </c>
      <c r="BL38" s="31">
        <f t="shared" si="66"/>
        <v>0</v>
      </c>
      <c r="BM38" s="31">
        <f t="shared" si="67"/>
        <v>0</v>
      </c>
      <c r="BN38" s="31">
        <f t="shared" si="68"/>
        <v>0</v>
      </c>
      <c r="BO38" s="31">
        <f t="shared" si="69"/>
        <v>0</v>
      </c>
      <c r="BP38" s="31">
        <f t="shared" si="70"/>
        <v>0</v>
      </c>
      <c r="BQ38" s="31">
        <f t="shared" si="71"/>
        <v>0</v>
      </c>
      <c r="BR38" s="31">
        <f t="shared" si="72"/>
        <v>0</v>
      </c>
      <c r="BS38" s="31">
        <f t="shared" si="73"/>
        <v>0</v>
      </c>
      <c r="BT38" s="31">
        <f t="shared" si="74"/>
        <v>0</v>
      </c>
      <c r="BU38" s="31">
        <f t="shared" si="75"/>
        <v>0</v>
      </c>
      <c r="BV38" s="31">
        <f t="shared" si="76"/>
        <v>0</v>
      </c>
      <c r="BW38" s="31">
        <f t="shared" si="77"/>
        <v>0</v>
      </c>
      <c r="BX38" s="31">
        <f t="shared" si="78"/>
        <v>0</v>
      </c>
      <c r="BY38" s="31">
        <f t="shared" si="79"/>
        <v>0</v>
      </c>
      <c r="BZ38" s="31">
        <f t="shared" si="80"/>
        <v>0</v>
      </c>
      <c r="CA38" s="31">
        <f t="shared" si="81"/>
        <v>0</v>
      </c>
      <c r="CB38" s="31">
        <f t="shared" si="82"/>
        <v>0</v>
      </c>
      <c r="CC38" s="31">
        <f t="shared" si="83"/>
        <v>0</v>
      </c>
      <c r="CD38" s="31">
        <f t="shared" si="84"/>
        <v>0</v>
      </c>
      <c r="CE38" s="31">
        <f t="shared" si="85"/>
        <v>0</v>
      </c>
      <c r="CF38" s="31">
        <f t="shared" si="86"/>
        <v>0</v>
      </c>
      <c r="CG38" s="31">
        <f t="shared" si="87"/>
        <v>0</v>
      </c>
      <c r="CH38" s="31">
        <f t="shared" si="88"/>
        <v>0</v>
      </c>
      <c r="CI38" s="31">
        <f t="shared" si="89"/>
        <v>0</v>
      </c>
    </row>
    <row r="39" spans="1:87" x14ac:dyDescent="0.35">
      <c r="A39">
        <v>33</v>
      </c>
      <c r="B39">
        <f>modules!B39</f>
        <v>0</v>
      </c>
      <c r="C39">
        <f>modules!C39</f>
        <v>0</v>
      </c>
      <c r="D39" s="27">
        <f t="shared" si="6"/>
        <v>0</v>
      </c>
      <c r="E39" s="27">
        <f t="shared" si="7"/>
        <v>0</v>
      </c>
      <c r="F39" s="27">
        <f t="shared" si="8"/>
        <v>0</v>
      </c>
      <c r="G39" s="27">
        <f t="shared" si="9"/>
        <v>0</v>
      </c>
      <c r="H39" s="27">
        <f t="shared" si="10"/>
        <v>0</v>
      </c>
      <c r="I39" s="27">
        <f t="shared" si="11"/>
        <v>0</v>
      </c>
      <c r="J39" s="27">
        <f t="shared" si="12"/>
        <v>0</v>
      </c>
      <c r="K39" s="27">
        <f t="shared" si="13"/>
        <v>0</v>
      </c>
      <c r="L39" s="27">
        <f t="shared" si="14"/>
        <v>0</v>
      </c>
      <c r="M39" s="27">
        <f t="shared" si="15"/>
        <v>0</v>
      </c>
      <c r="N39" s="27">
        <f t="shared" si="16"/>
        <v>0</v>
      </c>
      <c r="O39" s="27">
        <f t="shared" si="17"/>
        <v>0</v>
      </c>
      <c r="P39" s="27">
        <f t="shared" si="18"/>
        <v>0</v>
      </c>
      <c r="Q39" s="27">
        <f t="shared" si="19"/>
        <v>0</v>
      </c>
      <c r="R39" s="27">
        <f t="shared" si="20"/>
        <v>0</v>
      </c>
      <c r="S39" s="27">
        <f t="shared" si="21"/>
        <v>0</v>
      </c>
      <c r="T39" s="27">
        <f t="shared" si="22"/>
        <v>0</v>
      </c>
      <c r="U39" s="27">
        <f t="shared" si="23"/>
        <v>0</v>
      </c>
      <c r="V39" s="27">
        <f t="shared" si="24"/>
        <v>0</v>
      </c>
      <c r="W39" s="27">
        <f t="shared" si="25"/>
        <v>0</v>
      </c>
      <c r="X39" s="27">
        <f t="shared" si="26"/>
        <v>0</v>
      </c>
      <c r="Y39" s="27">
        <f t="shared" si="27"/>
        <v>0</v>
      </c>
      <c r="Z39" s="27">
        <f t="shared" si="28"/>
        <v>0</v>
      </c>
      <c r="AA39" s="27">
        <f t="shared" si="29"/>
        <v>0</v>
      </c>
      <c r="AB39" s="27">
        <f t="shared" si="30"/>
        <v>0</v>
      </c>
      <c r="AC39" s="27">
        <f t="shared" si="31"/>
        <v>0</v>
      </c>
      <c r="AD39" s="27">
        <f t="shared" si="32"/>
        <v>0</v>
      </c>
      <c r="AE39" s="27">
        <f t="shared" si="33"/>
        <v>0</v>
      </c>
      <c r="AF39" s="27">
        <f t="shared" si="34"/>
        <v>0</v>
      </c>
      <c r="AG39" s="27">
        <f t="shared" si="35"/>
        <v>0</v>
      </c>
      <c r="AH39" s="27">
        <f t="shared" si="36"/>
        <v>0</v>
      </c>
      <c r="AI39" s="27">
        <f t="shared" si="37"/>
        <v>0</v>
      </c>
      <c r="AJ39" s="27">
        <f t="shared" si="38"/>
        <v>0</v>
      </c>
      <c r="AK39" s="27">
        <f t="shared" si="39"/>
        <v>0</v>
      </c>
      <c r="AL39" s="27">
        <f t="shared" si="40"/>
        <v>0</v>
      </c>
      <c r="AM39" s="27">
        <f t="shared" si="41"/>
        <v>0</v>
      </c>
      <c r="AN39" s="27">
        <f t="shared" si="42"/>
        <v>0</v>
      </c>
      <c r="AO39" s="27">
        <f t="shared" si="43"/>
        <v>0</v>
      </c>
      <c r="AP39" s="27">
        <f t="shared" si="44"/>
        <v>0</v>
      </c>
      <c r="AQ39" s="27">
        <f t="shared" si="45"/>
        <v>0</v>
      </c>
      <c r="AR39" s="27">
        <f t="shared" si="46"/>
        <v>0</v>
      </c>
      <c r="AS39" s="27">
        <f t="shared" si="47"/>
        <v>0</v>
      </c>
      <c r="AT39" s="31">
        <f t="shared" si="48"/>
        <v>0</v>
      </c>
      <c r="AU39" s="31">
        <f t="shared" si="49"/>
        <v>0</v>
      </c>
      <c r="AV39" s="31">
        <f t="shared" si="50"/>
        <v>0</v>
      </c>
      <c r="AW39" s="31">
        <f t="shared" si="51"/>
        <v>0</v>
      </c>
      <c r="AX39" s="31">
        <f t="shared" si="52"/>
        <v>0</v>
      </c>
      <c r="AY39" s="31">
        <f t="shared" si="53"/>
        <v>0</v>
      </c>
      <c r="AZ39" s="31">
        <f t="shared" si="54"/>
        <v>0</v>
      </c>
      <c r="BA39" s="31">
        <f t="shared" si="55"/>
        <v>0</v>
      </c>
      <c r="BB39" s="31">
        <f t="shared" si="56"/>
        <v>0</v>
      </c>
      <c r="BC39" s="31">
        <f t="shared" si="57"/>
        <v>0</v>
      </c>
      <c r="BD39" s="31">
        <f t="shared" si="58"/>
        <v>0</v>
      </c>
      <c r="BE39" s="31">
        <f t="shared" si="59"/>
        <v>0</v>
      </c>
      <c r="BF39" s="31">
        <f t="shared" si="60"/>
        <v>0</v>
      </c>
      <c r="BG39" s="31">
        <f t="shared" si="61"/>
        <v>0</v>
      </c>
      <c r="BH39" s="31">
        <f t="shared" si="62"/>
        <v>0</v>
      </c>
      <c r="BI39" s="31">
        <f t="shared" si="63"/>
        <v>0</v>
      </c>
      <c r="BJ39" s="31">
        <f t="shared" si="64"/>
        <v>0</v>
      </c>
      <c r="BK39" s="31">
        <f t="shared" si="65"/>
        <v>0</v>
      </c>
      <c r="BL39" s="31">
        <f t="shared" si="66"/>
        <v>0</v>
      </c>
      <c r="BM39" s="31">
        <f t="shared" si="67"/>
        <v>0</v>
      </c>
      <c r="BN39" s="31">
        <f t="shared" si="68"/>
        <v>0</v>
      </c>
      <c r="BO39" s="31">
        <f t="shared" si="69"/>
        <v>0</v>
      </c>
      <c r="BP39" s="31">
        <f t="shared" si="70"/>
        <v>0</v>
      </c>
      <c r="BQ39" s="31">
        <f t="shared" si="71"/>
        <v>0</v>
      </c>
      <c r="BR39" s="31">
        <f t="shared" si="72"/>
        <v>0</v>
      </c>
      <c r="BS39" s="31">
        <f t="shared" si="73"/>
        <v>0</v>
      </c>
      <c r="BT39" s="31">
        <f t="shared" si="74"/>
        <v>0</v>
      </c>
      <c r="BU39" s="31">
        <f t="shared" si="75"/>
        <v>0</v>
      </c>
      <c r="BV39" s="31">
        <f t="shared" si="76"/>
        <v>0</v>
      </c>
      <c r="BW39" s="31">
        <f t="shared" si="77"/>
        <v>0</v>
      </c>
      <c r="BX39" s="31">
        <f t="shared" si="78"/>
        <v>0</v>
      </c>
      <c r="BY39" s="31">
        <f t="shared" si="79"/>
        <v>0</v>
      </c>
      <c r="BZ39" s="31">
        <f t="shared" si="80"/>
        <v>0</v>
      </c>
      <c r="CA39" s="31">
        <f t="shared" si="81"/>
        <v>0</v>
      </c>
      <c r="CB39" s="31">
        <f t="shared" si="82"/>
        <v>0</v>
      </c>
      <c r="CC39" s="31">
        <f t="shared" si="83"/>
        <v>0</v>
      </c>
      <c r="CD39" s="31">
        <f t="shared" si="84"/>
        <v>0</v>
      </c>
      <c r="CE39" s="31">
        <f t="shared" si="85"/>
        <v>0</v>
      </c>
      <c r="CF39" s="31">
        <f t="shared" si="86"/>
        <v>0</v>
      </c>
      <c r="CG39" s="31">
        <f t="shared" si="87"/>
        <v>0</v>
      </c>
      <c r="CH39" s="31">
        <f t="shared" si="88"/>
        <v>0</v>
      </c>
      <c r="CI39" s="31">
        <f t="shared" si="89"/>
        <v>0</v>
      </c>
    </row>
    <row r="40" spans="1:87" x14ac:dyDescent="0.35">
      <c r="A40">
        <v>34</v>
      </c>
      <c r="B40">
        <f>modules!B40</f>
        <v>0</v>
      </c>
      <c r="C40">
        <f>modules!C40</f>
        <v>0</v>
      </c>
      <c r="D40" s="27">
        <f t="shared" ref="D40:D67" si="90">IFERROR(IF($C$1="Yes",0,IF($C40=E$5,HLOOKUP(D$4,DHRS,$A40,FALSE),0)),0)</f>
        <v>0</v>
      </c>
      <c r="E40" s="27">
        <f t="shared" ref="E40:E67" si="91">IFERROR(IF($C$1="Yes",0,IF($C40=F$5,HLOOKUP(D$4,DHRS,$A40,FALSE),0)),0)</f>
        <v>0</v>
      </c>
      <c r="F40" s="27">
        <f t="shared" ref="F40:F67" si="92">IFERROR(IF($C$1="Yes",0,IF($C40=G$5,HLOOKUP(D$4,DHRS,$A40,FALSE),0)),0)</f>
        <v>0</v>
      </c>
      <c r="G40" s="27">
        <f t="shared" ref="G40:G67" si="93">IFERROR(IF($C$1="Yes",0,IF($C40=H$5,HLOOKUP(D$4,DHRS,$A40,FALSE),0)),0)</f>
        <v>0</v>
      </c>
      <c r="H40" s="27">
        <f t="shared" ref="H40:H67" si="94">IFERROR(IF($C$1="Yes",0,IF($C40=I$5,HLOOKUP(D$4,DHRS,$A40,FALSE),0)),0)</f>
        <v>0</v>
      </c>
      <c r="I40" s="27">
        <f t="shared" ref="I40:I67" si="95">IFERROR(IF($C$1="Yes",0,IF($C40=J$5,HLOOKUP(D$4,DHRS,$A40,FALSE),0)),0)</f>
        <v>0</v>
      </c>
      <c r="J40" s="27">
        <f t="shared" ref="J40:J67" si="96">IFERROR(IF($C$1="Yes",0,IF($C40=K$5,HLOOKUP(D$4,DHRS,$A40,FALSE),0)),0)</f>
        <v>0</v>
      </c>
      <c r="K40" s="27">
        <f t="shared" ref="K40:K67" si="97">IFERROR(IF($C$1="Yes",0,IF($C40=L$5,HLOOKUP(K$4,DHRS,$A40,FALSE),0)),0)</f>
        <v>0</v>
      </c>
      <c r="L40" s="27">
        <f t="shared" ref="L40:L67" si="98">IFERROR(IF($C$1="Yes",0,IF($C40=M$5,HLOOKUP(K$4,DHRS,$A40,FALSE),0)),0)</f>
        <v>0</v>
      </c>
      <c r="M40" s="27">
        <f t="shared" ref="M40:M67" si="99">IFERROR(IF($C$1="Yes",0,IF($C40=N$5,HLOOKUP(K$4,DHRS,$A40,FALSE),0)),0)</f>
        <v>0</v>
      </c>
      <c r="N40" s="27">
        <f t="shared" ref="N40:N67" si="100">IFERROR(IF($C$1="Yes",0,IF($C40=O$5,HLOOKUP(K$4,DHRS,$A40,FALSE),0)),0)</f>
        <v>0</v>
      </c>
      <c r="O40" s="27">
        <f t="shared" ref="O40:O67" si="101">IFERROR(IF($C$1="Yes",0,IF($C40=P$5,HLOOKUP(K$4,DHRS,$A40,FALSE),0)),0)</f>
        <v>0</v>
      </c>
      <c r="P40" s="27">
        <f t="shared" ref="P40:P67" si="102">IFERROR(IF($C$1="Yes",0,IF($C40=Q$5,HLOOKUP(K$4,DHRS,$A40,FALSE),0)),0)</f>
        <v>0</v>
      </c>
      <c r="Q40" s="27">
        <f t="shared" ref="Q40:Q67" si="103">IFERROR(IF($C$1="Yes",0,IF($C40=R$5,HLOOKUP(K$4,DHRS,$A40,FALSE),0)),0)</f>
        <v>0</v>
      </c>
      <c r="R40" s="27">
        <f t="shared" ref="R40:R67" si="104">IFERROR(IF($C$1="Yes",0,IF($C40=S$5,HLOOKUP(R$4,DHRS,$A40,FALSE),0)),0)</f>
        <v>0</v>
      </c>
      <c r="S40" s="27">
        <f t="shared" ref="S40:S67" si="105">IFERROR(IF($C$1="Yes",0,IF($C40=T$5,HLOOKUP(R$4,DHRS,$A40,FALSE),0)),0)</f>
        <v>0</v>
      </c>
      <c r="T40" s="27">
        <f t="shared" ref="T40:T67" si="106">IFERROR(IF($C$1="Yes",0,IF($C40=U$5,HLOOKUP(R$4,DHRS,$A40,FALSE),0)),0)</f>
        <v>0</v>
      </c>
      <c r="U40" s="27">
        <f t="shared" ref="U40:U67" si="107">IFERROR(IF($C$1="Yes",0,IF($C40=V$5,HLOOKUP(R$4,DHRS,$A40,FALSE),0)),0)</f>
        <v>0</v>
      </c>
      <c r="V40" s="27">
        <f t="shared" ref="V40:V67" si="108">IFERROR(IF($C$1="Yes",0,IF($C40=W$5,HLOOKUP(R$4,DHRS,$A40,FALSE),0)),0)</f>
        <v>0</v>
      </c>
      <c r="W40" s="27">
        <f t="shared" ref="W40:W67" si="109">IFERROR(IF($C$1="Yes",0,IF($C40=X$5,HLOOKUP(R$4,DHRS,$A40,FALSE),0)),0)</f>
        <v>0</v>
      </c>
      <c r="X40" s="27">
        <f t="shared" ref="X40:X67" si="110">IFERROR(IF($C$1="Yes",0,IF($C40=Y$5,HLOOKUP(R$4,DHRS,$A40,FALSE),0)),0)</f>
        <v>0</v>
      </c>
      <c r="Y40" s="27">
        <f t="shared" ref="Y40:Y67" si="111">IFERROR(IF($C$1="Yes",0,IF($C40=Z$5,HLOOKUP(Y$4,DHRS,$A40,FALSE),0)),0)</f>
        <v>0</v>
      </c>
      <c r="Z40" s="27">
        <f t="shared" ref="Z40:Z67" si="112">IFERROR(IF($C$1="Yes",0,IF($C40=AA$5,HLOOKUP(Y$4,DHRS,$A40,FALSE),0)),0)</f>
        <v>0</v>
      </c>
      <c r="AA40" s="27">
        <f t="shared" ref="AA40:AA67" si="113">IFERROR(IF($C$1="Yes",0,IF($C40=AB$5,HLOOKUP(Y$4,DHRS,$A40,FALSE),0)),0)</f>
        <v>0</v>
      </c>
      <c r="AB40" s="27">
        <f t="shared" ref="AB40:AB67" si="114">IFERROR(IF($C$1="Yes",0,IF($C40=AC$5,HLOOKUP(Y$4,DHRS,$A40,FALSE),0)),0)</f>
        <v>0</v>
      </c>
      <c r="AC40" s="27">
        <f t="shared" ref="AC40:AC67" si="115">IFERROR(IF($C$1="Yes",0,IF($C40=AD$5,HLOOKUP(Y$4,DHRS,$A40,FALSE),0)),0)</f>
        <v>0</v>
      </c>
      <c r="AD40" s="27">
        <f t="shared" ref="AD40:AD67" si="116">IFERROR(IF($C$1="Yes",0,IF($C40=AE$5,HLOOKUP(Y$4,DHRS,$A40,FALSE),0)),0)</f>
        <v>0</v>
      </c>
      <c r="AE40" s="27">
        <f t="shared" ref="AE40:AE67" si="117">IFERROR(IF($C$1="Yes",0,IF($C40=AF$5,HLOOKUP(Y$4,DHRS,$A40,FALSE),0)),0)</f>
        <v>0</v>
      </c>
      <c r="AF40" s="27">
        <f t="shared" ref="AF40:AF67" si="118">IFERROR(IF($C$1="Yes",0,IF($C40=AG$5,HLOOKUP(AF$4,DHRS,$A40,FALSE),0)),0)</f>
        <v>0</v>
      </c>
      <c r="AG40" s="27">
        <f t="shared" ref="AG40:AG67" si="119">IFERROR(IF($C$1="Yes",0,IF($C40=AH$5,HLOOKUP(AF$4,DHRS,$A40,FALSE),0)),0)</f>
        <v>0</v>
      </c>
      <c r="AH40" s="27">
        <f t="shared" ref="AH40:AH67" si="120">IFERROR(IF($C$1="Yes",0,IF($C40=AI$5,HLOOKUP(AF$4,DHRS,$A40,FALSE),0)),0)</f>
        <v>0</v>
      </c>
      <c r="AI40" s="27">
        <f t="shared" ref="AI40:AI67" si="121">IFERROR(IF($C$1="Yes",0,IF($C40=AJ$5,HLOOKUP(AF$4,DHRS,$A40,FALSE),0)),0)</f>
        <v>0</v>
      </c>
      <c r="AJ40" s="27">
        <f t="shared" ref="AJ40:AJ67" si="122">IFERROR(IF($C$1="Yes",0,IF($C40=AK$5,HLOOKUP(AF$4,DHRS,$A40,FALSE),0)),0)</f>
        <v>0</v>
      </c>
      <c r="AK40" s="27">
        <f t="shared" ref="AK40:AK67" si="123">IFERROR(IF($C$1="Yes",0,IF($C40=AL$5,HLOOKUP(AF$4,DHRS,$A40,FALSE),0)),0)</f>
        <v>0</v>
      </c>
      <c r="AL40" s="27">
        <f t="shared" ref="AL40:AL67" si="124">IFERROR(IF($C$1="Yes",0,IF($C40=AM$5,HLOOKUP(AF$4,DHRS,$A40,FALSE),0)),0)</f>
        <v>0</v>
      </c>
      <c r="AM40" s="27">
        <f t="shared" ref="AM40:AM67" si="125">IFERROR(IF($C$1="Yes",0,IF($C40=AN$5,HLOOKUP(AM$4,DHRS,$A40,FALSE),0)),0)</f>
        <v>0</v>
      </c>
      <c r="AN40" s="27">
        <f t="shared" ref="AN40:AN67" si="126">IFERROR(IF($C$1="Yes",0,IF($C40=AO$5,HLOOKUP(AM$4,DHRS,$A40,FALSE),0)),0)</f>
        <v>0</v>
      </c>
      <c r="AO40" s="27">
        <f t="shared" ref="AO40:AO67" si="127">IFERROR(IF($C$1="Yes",0,IF($C40=AP$5,HLOOKUP(AM$4,DHRS,$A40,FALSE),0)),0)</f>
        <v>0</v>
      </c>
      <c r="AP40" s="27">
        <f t="shared" ref="AP40:AP67" si="128">IFERROR(IF($C$1="Yes",0,IF($C40=AQ$5,HLOOKUP(AM$4,DHRS,$A40,FALSE),0)),0)</f>
        <v>0</v>
      </c>
      <c r="AQ40" s="27">
        <f t="shared" ref="AQ40:AQ67" si="129">IFERROR(IF($C$1="Yes",0,IF($C40=AR$5,HLOOKUP(AM$4,DHRS,$A40,FALSE),0)),0)</f>
        <v>0</v>
      </c>
      <c r="AR40" s="27">
        <f t="shared" ref="AR40:AR67" si="130">IFERROR(IF($C$1="Yes",0,IF($C40=AS$5,HLOOKUP(AM$4,DHRS,$A40,FALSE),0)),0)</f>
        <v>0</v>
      </c>
      <c r="AS40" s="27">
        <f t="shared" ref="AS40:AS67" si="131">IFERROR(IF($C$1="Yes",0,IF($C40=AT$5,HLOOKUP(AM$4,DHRS,$A40,FALSE),0)),0)</f>
        <v>0</v>
      </c>
      <c r="AT40" s="31">
        <f t="shared" ref="AT40:AT67" si="132">IFERROR(IF($C$1="Yes",0,IF($C40=AU$5,HLOOKUP(AT$4,DCOST,$A40,FALSE),0)),0)</f>
        <v>0</v>
      </c>
      <c r="AU40" s="31">
        <f t="shared" ref="AU40:AU67" si="133">IFERROR(IF($C$1="Yes",0,IF($C40=AV$5,HLOOKUP(AT$4,DCOST,$A40,FALSE),0)),0)</f>
        <v>0</v>
      </c>
      <c r="AV40" s="31">
        <f t="shared" ref="AV40:AV67" si="134">IFERROR(IF($C$1="Yes",0,IF($C40=AW$5,HLOOKUP(AT$4,DCOST,$A40,FALSE),0)),0)</f>
        <v>0</v>
      </c>
      <c r="AW40" s="31">
        <f t="shared" ref="AW40:AW67" si="135">IFERROR(IF($C$1="Yes",0,IF($C40=AX$5,HLOOKUP(AT$4,DCOST,$A40,FALSE),0)),0)</f>
        <v>0</v>
      </c>
      <c r="AX40" s="31">
        <f t="shared" ref="AX40:AX67" si="136">IFERROR(IF($C$1="Yes",0,IF($C40=AY$5,HLOOKUP(AT$4,DCOST,$A40,FALSE),0)),0)</f>
        <v>0</v>
      </c>
      <c r="AY40" s="31">
        <f t="shared" ref="AY40:AY67" si="137">IFERROR(IF($C$1="Yes",0,IF($C40=AZ$5,HLOOKUP(AT$4,DCOST,$A40,FALSE),0)),0)</f>
        <v>0</v>
      </c>
      <c r="AZ40" s="31">
        <f t="shared" ref="AZ40:AZ67" si="138">IFERROR(IF($C$1="Yes",0,IF($C40=BA$5,HLOOKUP(AT$4,DCOST,$A40,FALSE),0)),0)</f>
        <v>0</v>
      </c>
      <c r="BA40" s="31">
        <f t="shared" ref="BA40:BA67" si="139">IFERROR(IF($C$1="Yes",0,IF($C40=BB$5,HLOOKUP(BA$4,DCOST,$A40,FALSE),0)),0)</f>
        <v>0</v>
      </c>
      <c r="BB40" s="31">
        <f t="shared" ref="BB40:BB67" si="140">IFERROR(IF($C$1="Yes",0,IF($C40=BC$5,HLOOKUP(BA$4,DCOST,$A40,FALSE),0)),0)</f>
        <v>0</v>
      </c>
      <c r="BC40" s="31">
        <f t="shared" ref="BC40:BC67" si="141">IFERROR(IF($C$1="Yes",0,IF($C40=BD$5,HLOOKUP(BA$4,DCOST,$A40,FALSE),0)),0)</f>
        <v>0</v>
      </c>
      <c r="BD40" s="31">
        <f t="shared" ref="BD40:BD67" si="142">IFERROR(IF($C$1="Yes",0,IF($C40=BE$5,HLOOKUP(BA$4,DCOST,$A40,FALSE),0)),0)</f>
        <v>0</v>
      </c>
      <c r="BE40" s="31">
        <f t="shared" ref="BE40:BE67" si="143">IFERROR(IF($C$1="Yes",0,IF($C40=BF$5,HLOOKUP(BA$4,DCOST,$A40,FALSE),0)),0)</f>
        <v>0</v>
      </c>
      <c r="BF40" s="31">
        <f t="shared" ref="BF40:BF67" si="144">IFERROR(IF($C$1="Yes",0,IF($C40=BG$5,HLOOKUP(BA$4,DCOST,$A40,FALSE),0)),0)</f>
        <v>0</v>
      </c>
      <c r="BG40" s="31">
        <f t="shared" ref="BG40:BG67" si="145">IFERROR(IF($C$1="Yes",0,IF($C40=BH$5,HLOOKUP(BA$4,DCOST,$A40,FALSE),0)),0)</f>
        <v>0</v>
      </c>
      <c r="BH40" s="31">
        <f t="shared" ref="BH40:BH67" si="146">IFERROR(IF($C$1="Yes",0,IF($C40=BI$5,HLOOKUP(BH$4,DCOST,$A40,FALSE),0)),0)</f>
        <v>0</v>
      </c>
      <c r="BI40" s="31">
        <f t="shared" ref="BI40:BI67" si="147">IFERROR(IF($C$1="Yes",0,IF($C40=BJ$5,HLOOKUP(BH$4,DCOST,$A40,FALSE),0)),0)</f>
        <v>0</v>
      </c>
      <c r="BJ40" s="31">
        <f t="shared" ref="BJ40:BJ67" si="148">IFERROR(IF($C$1="Yes",0,IF($C40=BK$5,HLOOKUP(BH$4,DCOST,$A40,FALSE),0)),0)</f>
        <v>0</v>
      </c>
      <c r="BK40" s="31">
        <f t="shared" ref="BK40:BK67" si="149">IFERROR(IF($C$1="Yes",0,IF($C40=BL$5,HLOOKUP(BH$4,DCOST,$A40,FALSE),0)),0)</f>
        <v>0</v>
      </c>
      <c r="BL40" s="31">
        <f t="shared" ref="BL40:BL67" si="150">IFERROR(IF($C$1="Yes",0,IF($C40=BM$5,HLOOKUP(BH$4,DCOST,$A40,FALSE),0)),0)</f>
        <v>0</v>
      </c>
      <c r="BM40" s="31">
        <f t="shared" ref="BM40:BM67" si="151">IFERROR(IF($C$1="Yes",0,IF($C40=BN$5,HLOOKUP(BH$4,DCOST,$A40,FALSE),0)),0)</f>
        <v>0</v>
      </c>
      <c r="BN40" s="31">
        <f t="shared" ref="BN40:BN67" si="152">IFERROR(IF($C$1="Yes",0,IF($C40=BO$5,HLOOKUP(BH$4,DCOST,$A40,FALSE),0)),0)</f>
        <v>0</v>
      </c>
      <c r="BO40" s="31">
        <f t="shared" ref="BO40:BO67" si="153">IFERROR(IF($C$1="Yes",0,IF($C40=BP$5,HLOOKUP(BO$4,DCOST,$A40,FALSE),0)),0)</f>
        <v>0</v>
      </c>
      <c r="BP40" s="31">
        <f t="shared" ref="BP40:BP67" si="154">IFERROR(IF($C$1="Yes",0,IF($C40=BQ$5,HLOOKUP(BO$4,DCOST,$A40,FALSE),0)),0)</f>
        <v>0</v>
      </c>
      <c r="BQ40" s="31">
        <f t="shared" ref="BQ40:BQ67" si="155">IFERROR(IF($C$1="Yes",0,IF($C40=BR$5,HLOOKUP(BO$4,DCOST,$A40,FALSE),0)),0)</f>
        <v>0</v>
      </c>
      <c r="BR40" s="31">
        <f t="shared" ref="BR40:BR67" si="156">IFERROR(IF($C$1="Yes",0,IF($C40=BS$5,HLOOKUP(BO$4,DCOST,$A40,FALSE),0)),0)</f>
        <v>0</v>
      </c>
      <c r="BS40" s="31">
        <f t="shared" ref="BS40:BS67" si="157">IFERROR(IF($C$1="Yes",0,IF($C40=BT$5,HLOOKUP(BO$4,DCOST,$A40,FALSE),0)),0)</f>
        <v>0</v>
      </c>
      <c r="BT40" s="31">
        <f t="shared" ref="BT40:BT67" si="158">IFERROR(IF($C$1="Yes",0,IF($C40=BU$5,HLOOKUP(BO$4,DCOST,$A40,FALSE),0)),0)</f>
        <v>0</v>
      </c>
      <c r="BU40" s="31">
        <f t="shared" ref="BU40:BU67" si="159">IFERROR(IF($C$1="Yes",0,IF($C40=BV$5,HLOOKUP(BO$4,DCOST,$A40,FALSE),0)),0)</f>
        <v>0</v>
      </c>
      <c r="BV40" s="31">
        <f t="shared" ref="BV40:BV67" si="160">IFERROR(IF($C$1="Yes",0,IF($C40=BW$5,HLOOKUP(BV$4,DCOST,$A40,FALSE),0)),0)</f>
        <v>0</v>
      </c>
      <c r="BW40" s="31">
        <f t="shared" ref="BW40:BW67" si="161">IFERROR(IF($C$1="Yes",0,IF($C40=BX$5,HLOOKUP(BV$4,DCOST,$A40,FALSE),0)),0)</f>
        <v>0</v>
      </c>
      <c r="BX40" s="31">
        <f t="shared" ref="BX40:BX67" si="162">IFERROR(IF($C$1="Yes",0,IF($C40=BY$5,HLOOKUP(BV$4,DCOST,$A40,FALSE),0)),0)</f>
        <v>0</v>
      </c>
      <c r="BY40" s="31">
        <f t="shared" ref="BY40:BY67" si="163">IFERROR(IF($C$1="Yes",0,IF($C40=BZ$5,HLOOKUP(BV$4,DCOST,$A40,FALSE),0)),0)</f>
        <v>0</v>
      </c>
      <c r="BZ40" s="31">
        <f t="shared" ref="BZ40:BZ67" si="164">IFERROR(IF($C$1="Yes",0,IF($C40=CA$5,HLOOKUP(BV$4,DCOST,$A40,FALSE),0)),0)</f>
        <v>0</v>
      </c>
      <c r="CA40" s="31">
        <f t="shared" ref="CA40:CA67" si="165">IFERROR(IF($C$1="Yes",0,IF($C40=CB$5,HLOOKUP(BV$4,DCOST,$A40,FALSE),0)),0)</f>
        <v>0</v>
      </c>
      <c r="CB40" s="31">
        <f t="shared" ref="CB40:CB67" si="166">IFERROR(IF($C$1="Yes",0,IF($C40=CC$5,HLOOKUP(BV$4,DCOST,$A40,FALSE),0)),0)</f>
        <v>0</v>
      </c>
      <c r="CC40" s="31">
        <f t="shared" ref="CC40:CC67" si="167">IFERROR(IF($C$1="Yes",0,IF($C40=CD$5,HLOOKUP(CC$4,DCOST,$A40,FALSE),0)),0)</f>
        <v>0</v>
      </c>
      <c r="CD40" s="31">
        <f t="shared" ref="CD40:CD67" si="168">IFERROR(IF($C$1="Yes",0,IF($C40=CE$5,HLOOKUP(CC$4,DCOST,$A40,FALSE),0)),0)</f>
        <v>0</v>
      </c>
      <c r="CE40" s="31">
        <f t="shared" ref="CE40:CE67" si="169">IFERROR(IF($C$1="Yes",0,IF($C40=CF$5,HLOOKUP(CC$4,DCOST,$A40,FALSE),0)),0)</f>
        <v>0</v>
      </c>
      <c r="CF40" s="31">
        <f t="shared" ref="CF40:CF67" si="170">IFERROR(IF($C$1="Yes",0,IF($C40=CG$5,HLOOKUP(CC$4,DCOST,$A40,FALSE),0)),0)</f>
        <v>0</v>
      </c>
      <c r="CG40" s="31">
        <f t="shared" ref="CG40:CG67" si="171">IFERROR(IF($C$1="Yes",0,IF($C40=CH$5,HLOOKUP(CC$4,DCOST,$A40,FALSE),0)),0)</f>
        <v>0</v>
      </c>
      <c r="CH40" s="31">
        <f t="shared" ref="CH40:CH67" si="172">IFERROR(IF($C$1="Yes",0,IF($C40=CI$5,HLOOKUP(CC$4,DCOST,$A40,FALSE),0)),0)</f>
        <v>0</v>
      </c>
      <c r="CI40" s="31">
        <f t="shared" ref="CI40:CI67" si="173">IFERROR(IF($C$1="Yes",0,IF($C40=CJ$5,HLOOKUP(CC$4,DCOST,$A40,FALSE),0)),0)</f>
        <v>0</v>
      </c>
    </row>
    <row r="41" spans="1:87" x14ac:dyDescent="0.35">
      <c r="A41">
        <v>35</v>
      </c>
      <c r="B41">
        <f>modules!B41</f>
        <v>0</v>
      </c>
      <c r="C41">
        <f>modules!C41</f>
        <v>0</v>
      </c>
      <c r="D41" s="27">
        <f t="shared" si="90"/>
        <v>0</v>
      </c>
      <c r="E41" s="27">
        <f t="shared" si="91"/>
        <v>0</v>
      </c>
      <c r="F41" s="27">
        <f t="shared" si="92"/>
        <v>0</v>
      </c>
      <c r="G41" s="27">
        <f t="shared" si="93"/>
        <v>0</v>
      </c>
      <c r="H41" s="27">
        <f t="shared" si="94"/>
        <v>0</v>
      </c>
      <c r="I41" s="27">
        <f t="shared" si="95"/>
        <v>0</v>
      </c>
      <c r="J41" s="27">
        <f t="shared" si="96"/>
        <v>0</v>
      </c>
      <c r="K41" s="27">
        <f t="shared" si="97"/>
        <v>0</v>
      </c>
      <c r="L41" s="27">
        <f t="shared" si="98"/>
        <v>0</v>
      </c>
      <c r="M41" s="27">
        <f t="shared" si="99"/>
        <v>0</v>
      </c>
      <c r="N41" s="27">
        <f t="shared" si="100"/>
        <v>0</v>
      </c>
      <c r="O41" s="27">
        <f t="shared" si="101"/>
        <v>0</v>
      </c>
      <c r="P41" s="27">
        <f t="shared" si="102"/>
        <v>0</v>
      </c>
      <c r="Q41" s="27">
        <f t="shared" si="103"/>
        <v>0</v>
      </c>
      <c r="R41" s="27">
        <f t="shared" si="104"/>
        <v>0</v>
      </c>
      <c r="S41" s="27">
        <f t="shared" si="105"/>
        <v>0</v>
      </c>
      <c r="T41" s="27">
        <f t="shared" si="106"/>
        <v>0</v>
      </c>
      <c r="U41" s="27">
        <f t="shared" si="107"/>
        <v>0</v>
      </c>
      <c r="V41" s="27">
        <f t="shared" si="108"/>
        <v>0</v>
      </c>
      <c r="W41" s="27">
        <f t="shared" si="109"/>
        <v>0</v>
      </c>
      <c r="X41" s="27">
        <f t="shared" si="110"/>
        <v>0</v>
      </c>
      <c r="Y41" s="27">
        <f t="shared" si="111"/>
        <v>0</v>
      </c>
      <c r="Z41" s="27">
        <f t="shared" si="112"/>
        <v>0</v>
      </c>
      <c r="AA41" s="27">
        <f t="shared" si="113"/>
        <v>0</v>
      </c>
      <c r="AB41" s="27">
        <f t="shared" si="114"/>
        <v>0</v>
      </c>
      <c r="AC41" s="27">
        <f t="shared" si="115"/>
        <v>0</v>
      </c>
      <c r="AD41" s="27">
        <f t="shared" si="116"/>
        <v>0</v>
      </c>
      <c r="AE41" s="27">
        <f t="shared" si="117"/>
        <v>0</v>
      </c>
      <c r="AF41" s="27">
        <f t="shared" si="118"/>
        <v>0</v>
      </c>
      <c r="AG41" s="27">
        <f t="shared" si="119"/>
        <v>0</v>
      </c>
      <c r="AH41" s="27">
        <f t="shared" si="120"/>
        <v>0</v>
      </c>
      <c r="AI41" s="27">
        <f t="shared" si="121"/>
        <v>0</v>
      </c>
      <c r="AJ41" s="27">
        <f t="shared" si="122"/>
        <v>0</v>
      </c>
      <c r="AK41" s="27">
        <f t="shared" si="123"/>
        <v>0</v>
      </c>
      <c r="AL41" s="27">
        <f t="shared" si="124"/>
        <v>0</v>
      </c>
      <c r="AM41" s="27">
        <f t="shared" si="125"/>
        <v>0</v>
      </c>
      <c r="AN41" s="27">
        <f t="shared" si="126"/>
        <v>0</v>
      </c>
      <c r="AO41" s="27">
        <f t="shared" si="127"/>
        <v>0</v>
      </c>
      <c r="AP41" s="27">
        <f t="shared" si="128"/>
        <v>0</v>
      </c>
      <c r="AQ41" s="27">
        <f t="shared" si="129"/>
        <v>0</v>
      </c>
      <c r="AR41" s="27">
        <f t="shared" si="130"/>
        <v>0</v>
      </c>
      <c r="AS41" s="27">
        <f t="shared" si="131"/>
        <v>0</v>
      </c>
      <c r="AT41" s="31">
        <f t="shared" si="132"/>
        <v>0</v>
      </c>
      <c r="AU41" s="31">
        <f t="shared" si="133"/>
        <v>0</v>
      </c>
      <c r="AV41" s="31">
        <f t="shared" si="134"/>
        <v>0</v>
      </c>
      <c r="AW41" s="31">
        <f t="shared" si="135"/>
        <v>0</v>
      </c>
      <c r="AX41" s="31">
        <f t="shared" si="136"/>
        <v>0</v>
      </c>
      <c r="AY41" s="31">
        <f t="shared" si="137"/>
        <v>0</v>
      </c>
      <c r="AZ41" s="31">
        <f t="shared" si="138"/>
        <v>0</v>
      </c>
      <c r="BA41" s="31">
        <f t="shared" si="139"/>
        <v>0</v>
      </c>
      <c r="BB41" s="31">
        <f t="shared" si="140"/>
        <v>0</v>
      </c>
      <c r="BC41" s="31">
        <f t="shared" si="141"/>
        <v>0</v>
      </c>
      <c r="BD41" s="31">
        <f t="shared" si="142"/>
        <v>0</v>
      </c>
      <c r="BE41" s="31">
        <f t="shared" si="143"/>
        <v>0</v>
      </c>
      <c r="BF41" s="31">
        <f t="shared" si="144"/>
        <v>0</v>
      </c>
      <c r="BG41" s="31">
        <f t="shared" si="145"/>
        <v>0</v>
      </c>
      <c r="BH41" s="31">
        <f t="shared" si="146"/>
        <v>0</v>
      </c>
      <c r="BI41" s="31">
        <f t="shared" si="147"/>
        <v>0</v>
      </c>
      <c r="BJ41" s="31">
        <f t="shared" si="148"/>
        <v>0</v>
      </c>
      <c r="BK41" s="31">
        <f t="shared" si="149"/>
        <v>0</v>
      </c>
      <c r="BL41" s="31">
        <f t="shared" si="150"/>
        <v>0</v>
      </c>
      <c r="BM41" s="31">
        <f t="shared" si="151"/>
        <v>0</v>
      </c>
      <c r="BN41" s="31">
        <f t="shared" si="152"/>
        <v>0</v>
      </c>
      <c r="BO41" s="31">
        <f t="shared" si="153"/>
        <v>0</v>
      </c>
      <c r="BP41" s="31">
        <f t="shared" si="154"/>
        <v>0</v>
      </c>
      <c r="BQ41" s="31">
        <f t="shared" si="155"/>
        <v>0</v>
      </c>
      <c r="BR41" s="31">
        <f t="shared" si="156"/>
        <v>0</v>
      </c>
      <c r="BS41" s="31">
        <f t="shared" si="157"/>
        <v>0</v>
      </c>
      <c r="BT41" s="31">
        <f t="shared" si="158"/>
        <v>0</v>
      </c>
      <c r="BU41" s="31">
        <f t="shared" si="159"/>
        <v>0</v>
      </c>
      <c r="BV41" s="31">
        <f t="shared" si="160"/>
        <v>0</v>
      </c>
      <c r="BW41" s="31">
        <f t="shared" si="161"/>
        <v>0</v>
      </c>
      <c r="BX41" s="31">
        <f t="shared" si="162"/>
        <v>0</v>
      </c>
      <c r="BY41" s="31">
        <f t="shared" si="163"/>
        <v>0</v>
      </c>
      <c r="BZ41" s="31">
        <f t="shared" si="164"/>
        <v>0</v>
      </c>
      <c r="CA41" s="31">
        <f t="shared" si="165"/>
        <v>0</v>
      </c>
      <c r="CB41" s="31">
        <f t="shared" si="166"/>
        <v>0</v>
      </c>
      <c r="CC41" s="31">
        <f t="shared" si="167"/>
        <v>0</v>
      </c>
      <c r="CD41" s="31">
        <f t="shared" si="168"/>
        <v>0</v>
      </c>
      <c r="CE41" s="31">
        <f t="shared" si="169"/>
        <v>0</v>
      </c>
      <c r="CF41" s="31">
        <f t="shared" si="170"/>
        <v>0</v>
      </c>
      <c r="CG41" s="31">
        <f t="shared" si="171"/>
        <v>0</v>
      </c>
      <c r="CH41" s="31">
        <f t="shared" si="172"/>
        <v>0</v>
      </c>
      <c r="CI41" s="31">
        <f t="shared" si="173"/>
        <v>0</v>
      </c>
    </row>
    <row r="42" spans="1:87" x14ac:dyDescent="0.35">
      <c r="A42">
        <v>36</v>
      </c>
      <c r="B42">
        <f>modules!B42</f>
        <v>0</v>
      </c>
      <c r="C42">
        <f>modules!C42</f>
        <v>0</v>
      </c>
      <c r="D42" s="27">
        <f t="shared" si="90"/>
        <v>0</v>
      </c>
      <c r="E42" s="27">
        <f t="shared" si="91"/>
        <v>0</v>
      </c>
      <c r="F42" s="27">
        <f t="shared" si="92"/>
        <v>0</v>
      </c>
      <c r="G42" s="27">
        <f t="shared" si="93"/>
        <v>0</v>
      </c>
      <c r="H42" s="27">
        <f t="shared" si="94"/>
        <v>0</v>
      </c>
      <c r="I42" s="27">
        <f t="shared" si="95"/>
        <v>0</v>
      </c>
      <c r="J42" s="27">
        <f t="shared" si="96"/>
        <v>0</v>
      </c>
      <c r="K42" s="27">
        <f t="shared" si="97"/>
        <v>0</v>
      </c>
      <c r="L42" s="27">
        <f t="shared" si="98"/>
        <v>0</v>
      </c>
      <c r="M42" s="27">
        <f t="shared" si="99"/>
        <v>0</v>
      </c>
      <c r="N42" s="27">
        <f t="shared" si="100"/>
        <v>0</v>
      </c>
      <c r="O42" s="27">
        <f t="shared" si="101"/>
        <v>0</v>
      </c>
      <c r="P42" s="27">
        <f t="shared" si="102"/>
        <v>0</v>
      </c>
      <c r="Q42" s="27">
        <f t="shared" si="103"/>
        <v>0</v>
      </c>
      <c r="R42" s="27">
        <f t="shared" si="104"/>
        <v>0</v>
      </c>
      <c r="S42" s="27">
        <f t="shared" si="105"/>
        <v>0</v>
      </c>
      <c r="T42" s="27">
        <f t="shared" si="106"/>
        <v>0</v>
      </c>
      <c r="U42" s="27">
        <f t="shared" si="107"/>
        <v>0</v>
      </c>
      <c r="V42" s="27">
        <f t="shared" si="108"/>
        <v>0</v>
      </c>
      <c r="W42" s="27">
        <f t="shared" si="109"/>
        <v>0</v>
      </c>
      <c r="X42" s="27">
        <f t="shared" si="110"/>
        <v>0</v>
      </c>
      <c r="Y42" s="27">
        <f t="shared" si="111"/>
        <v>0</v>
      </c>
      <c r="Z42" s="27">
        <f t="shared" si="112"/>
        <v>0</v>
      </c>
      <c r="AA42" s="27">
        <f t="shared" si="113"/>
        <v>0</v>
      </c>
      <c r="AB42" s="27">
        <f t="shared" si="114"/>
        <v>0</v>
      </c>
      <c r="AC42" s="27">
        <f t="shared" si="115"/>
        <v>0</v>
      </c>
      <c r="AD42" s="27">
        <f t="shared" si="116"/>
        <v>0</v>
      </c>
      <c r="AE42" s="27">
        <f t="shared" si="117"/>
        <v>0</v>
      </c>
      <c r="AF42" s="27">
        <f t="shared" si="118"/>
        <v>0</v>
      </c>
      <c r="AG42" s="27">
        <f t="shared" si="119"/>
        <v>0</v>
      </c>
      <c r="AH42" s="27">
        <f t="shared" si="120"/>
        <v>0</v>
      </c>
      <c r="AI42" s="27">
        <f t="shared" si="121"/>
        <v>0</v>
      </c>
      <c r="AJ42" s="27">
        <f t="shared" si="122"/>
        <v>0</v>
      </c>
      <c r="AK42" s="27">
        <f t="shared" si="123"/>
        <v>0</v>
      </c>
      <c r="AL42" s="27">
        <f t="shared" si="124"/>
        <v>0</v>
      </c>
      <c r="AM42" s="27">
        <f t="shared" si="125"/>
        <v>0</v>
      </c>
      <c r="AN42" s="27">
        <f t="shared" si="126"/>
        <v>0</v>
      </c>
      <c r="AO42" s="27">
        <f t="shared" si="127"/>
        <v>0</v>
      </c>
      <c r="AP42" s="27">
        <f t="shared" si="128"/>
        <v>0</v>
      </c>
      <c r="AQ42" s="27">
        <f t="shared" si="129"/>
        <v>0</v>
      </c>
      <c r="AR42" s="27">
        <f t="shared" si="130"/>
        <v>0</v>
      </c>
      <c r="AS42" s="27">
        <f t="shared" si="131"/>
        <v>0</v>
      </c>
      <c r="AT42" s="31">
        <f t="shared" si="132"/>
        <v>0</v>
      </c>
      <c r="AU42" s="31">
        <f t="shared" si="133"/>
        <v>0</v>
      </c>
      <c r="AV42" s="31">
        <f t="shared" si="134"/>
        <v>0</v>
      </c>
      <c r="AW42" s="31">
        <f t="shared" si="135"/>
        <v>0</v>
      </c>
      <c r="AX42" s="31">
        <f t="shared" si="136"/>
        <v>0</v>
      </c>
      <c r="AY42" s="31">
        <f t="shared" si="137"/>
        <v>0</v>
      </c>
      <c r="AZ42" s="31">
        <f t="shared" si="138"/>
        <v>0</v>
      </c>
      <c r="BA42" s="31">
        <f t="shared" si="139"/>
        <v>0</v>
      </c>
      <c r="BB42" s="31">
        <f t="shared" si="140"/>
        <v>0</v>
      </c>
      <c r="BC42" s="31">
        <f t="shared" si="141"/>
        <v>0</v>
      </c>
      <c r="BD42" s="31">
        <f t="shared" si="142"/>
        <v>0</v>
      </c>
      <c r="BE42" s="31">
        <f t="shared" si="143"/>
        <v>0</v>
      </c>
      <c r="BF42" s="31">
        <f t="shared" si="144"/>
        <v>0</v>
      </c>
      <c r="BG42" s="31">
        <f t="shared" si="145"/>
        <v>0</v>
      </c>
      <c r="BH42" s="31">
        <f t="shared" si="146"/>
        <v>0</v>
      </c>
      <c r="BI42" s="31">
        <f t="shared" si="147"/>
        <v>0</v>
      </c>
      <c r="BJ42" s="31">
        <f t="shared" si="148"/>
        <v>0</v>
      </c>
      <c r="BK42" s="31">
        <f t="shared" si="149"/>
        <v>0</v>
      </c>
      <c r="BL42" s="31">
        <f t="shared" si="150"/>
        <v>0</v>
      </c>
      <c r="BM42" s="31">
        <f t="shared" si="151"/>
        <v>0</v>
      </c>
      <c r="BN42" s="31">
        <f t="shared" si="152"/>
        <v>0</v>
      </c>
      <c r="BO42" s="31">
        <f t="shared" si="153"/>
        <v>0</v>
      </c>
      <c r="BP42" s="31">
        <f t="shared" si="154"/>
        <v>0</v>
      </c>
      <c r="BQ42" s="31">
        <f t="shared" si="155"/>
        <v>0</v>
      </c>
      <c r="BR42" s="31">
        <f t="shared" si="156"/>
        <v>0</v>
      </c>
      <c r="BS42" s="31">
        <f t="shared" si="157"/>
        <v>0</v>
      </c>
      <c r="BT42" s="31">
        <f t="shared" si="158"/>
        <v>0</v>
      </c>
      <c r="BU42" s="31">
        <f t="shared" si="159"/>
        <v>0</v>
      </c>
      <c r="BV42" s="31">
        <f t="shared" si="160"/>
        <v>0</v>
      </c>
      <c r="BW42" s="31">
        <f t="shared" si="161"/>
        <v>0</v>
      </c>
      <c r="BX42" s="31">
        <f t="shared" si="162"/>
        <v>0</v>
      </c>
      <c r="BY42" s="31">
        <f t="shared" si="163"/>
        <v>0</v>
      </c>
      <c r="BZ42" s="31">
        <f t="shared" si="164"/>
        <v>0</v>
      </c>
      <c r="CA42" s="31">
        <f t="shared" si="165"/>
        <v>0</v>
      </c>
      <c r="CB42" s="31">
        <f t="shared" si="166"/>
        <v>0</v>
      </c>
      <c r="CC42" s="31">
        <f t="shared" si="167"/>
        <v>0</v>
      </c>
      <c r="CD42" s="31">
        <f t="shared" si="168"/>
        <v>0</v>
      </c>
      <c r="CE42" s="31">
        <f t="shared" si="169"/>
        <v>0</v>
      </c>
      <c r="CF42" s="31">
        <f t="shared" si="170"/>
        <v>0</v>
      </c>
      <c r="CG42" s="31">
        <f t="shared" si="171"/>
        <v>0</v>
      </c>
      <c r="CH42" s="31">
        <f t="shared" si="172"/>
        <v>0</v>
      </c>
      <c r="CI42" s="31">
        <f t="shared" si="173"/>
        <v>0</v>
      </c>
    </row>
    <row r="43" spans="1:87" x14ac:dyDescent="0.35">
      <c r="A43">
        <v>37</v>
      </c>
      <c r="B43">
        <f>modules!B43</f>
        <v>0</v>
      </c>
      <c r="C43">
        <f>modules!C43</f>
        <v>0</v>
      </c>
      <c r="D43" s="27">
        <f t="shared" si="90"/>
        <v>0</v>
      </c>
      <c r="E43" s="27">
        <f t="shared" si="91"/>
        <v>0</v>
      </c>
      <c r="F43" s="27">
        <f t="shared" si="92"/>
        <v>0</v>
      </c>
      <c r="G43" s="27">
        <f t="shared" si="93"/>
        <v>0</v>
      </c>
      <c r="H43" s="27">
        <f t="shared" si="94"/>
        <v>0</v>
      </c>
      <c r="I43" s="27">
        <f t="shared" si="95"/>
        <v>0</v>
      </c>
      <c r="J43" s="27">
        <f t="shared" si="96"/>
        <v>0</v>
      </c>
      <c r="K43" s="27">
        <f t="shared" si="97"/>
        <v>0</v>
      </c>
      <c r="L43" s="27">
        <f t="shared" si="98"/>
        <v>0</v>
      </c>
      <c r="M43" s="27">
        <f t="shared" si="99"/>
        <v>0</v>
      </c>
      <c r="N43" s="27">
        <f t="shared" si="100"/>
        <v>0</v>
      </c>
      <c r="O43" s="27">
        <f t="shared" si="101"/>
        <v>0</v>
      </c>
      <c r="P43" s="27">
        <f t="shared" si="102"/>
        <v>0</v>
      </c>
      <c r="Q43" s="27">
        <f t="shared" si="103"/>
        <v>0</v>
      </c>
      <c r="R43" s="27">
        <f t="shared" si="104"/>
        <v>0</v>
      </c>
      <c r="S43" s="27">
        <f t="shared" si="105"/>
        <v>0</v>
      </c>
      <c r="T43" s="27">
        <f t="shared" si="106"/>
        <v>0</v>
      </c>
      <c r="U43" s="27">
        <f t="shared" si="107"/>
        <v>0</v>
      </c>
      <c r="V43" s="27">
        <f t="shared" si="108"/>
        <v>0</v>
      </c>
      <c r="W43" s="27">
        <f t="shared" si="109"/>
        <v>0</v>
      </c>
      <c r="X43" s="27">
        <f t="shared" si="110"/>
        <v>0</v>
      </c>
      <c r="Y43" s="27">
        <f t="shared" si="111"/>
        <v>0</v>
      </c>
      <c r="Z43" s="27">
        <f t="shared" si="112"/>
        <v>0</v>
      </c>
      <c r="AA43" s="27">
        <f t="shared" si="113"/>
        <v>0</v>
      </c>
      <c r="AB43" s="27">
        <f t="shared" si="114"/>
        <v>0</v>
      </c>
      <c r="AC43" s="27">
        <f t="shared" si="115"/>
        <v>0</v>
      </c>
      <c r="AD43" s="27">
        <f t="shared" si="116"/>
        <v>0</v>
      </c>
      <c r="AE43" s="27">
        <f t="shared" si="117"/>
        <v>0</v>
      </c>
      <c r="AF43" s="27">
        <f t="shared" si="118"/>
        <v>0</v>
      </c>
      <c r="AG43" s="27">
        <f t="shared" si="119"/>
        <v>0</v>
      </c>
      <c r="AH43" s="27">
        <f t="shared" si="120"/>
        <v>0</v>
      </c>
      <c r="AI43" s="27">
        <f t="shared" si="121"/>
        <v>0</v>
      </c>
      <c r="AJ43" s="27">
        <f t="shared" si="122"/>
        <v>0</v>
      </c>
      <c r="AK43" s="27">
        <f t="shared" si="123"/>
        <v>0</v>
      </c>
      <c r="AL43" s="27">
        <f t="shared" si="124"/>
        <v>0</v>
      </c>
      <c r="AM43" s="27">
        <f t="shared" si="125"/>
        <v>0</v>
      </c>
      <c r="AN43" s="27">
        <f t="shared" si="126"/>
        <v>0</v>
      </c>
      <c r="AO43" s="27">
        <f t="shared" si="127"/>
        <v>0</v>
      </c>
      <c r="AP43" s="27">
        <f t="shared" si="128"/>
        <v>0</v>
      </c>
      <c r="AQ43" s="27">
        <f t="shared" si="129"/>
        <v>0</v>
      </c>
      <c r="AR43" s="27">
        <f t="shared" si="130"/>
        <v>0</v>
      </c>
      <c r="AS43" s="27">
        <f t="shared" si="131"/>
        <v>0</v>
      </c>
      <c r="AT43" s="31">
        <f t="shared" si="132"/>
        <v>0</v>
      </c>
      <c r="AU43" s="31">
        <f t="shared" si="133"/>
        <v>0</v>
      </c>
      <c r="AV43" s="31">
        <f t="shared" si="134"/>
        <v>0</v>
      </c>
      <c r="AW43" s="31">
        <f t="shared" si="135"/>
        <v>0</v>
      </c>
      <c r="AX43" s="31">
        <f t="shared" si="136"/>
        <v>0</v>
      </c>
      <c r="AY43" s="31">
        <f t="shared" si="137"/>
        <v>0</v>
      </c>
      <c r="AZ43" s="31">
        <f t="shared" si="138"/>
        <v>0</v>
      </c>
      <c r="BA43" s="31">
        <f t="shared" si="139"/>
        <v>0</v>
      </c>
      <c r="BB43" s="31">
        <f t="shared" si="140"/>
        <v>0</v>
      </c>
      <c r="BC43" s="31">
        <f t="shared" si="141"/>
        <v>0</v>
      </c>
      <c r="BD43" s="31">
        <f t="shared" si="142"/>
        <v>0</v>
      </c>
      <c r="BE43" s="31">
        <f t="shared" si="143"/>
        <v>0</v>
      </c>
      <c r="BF43" s="31">
        <f t="shared" si="144"/>
        <v>0</v>
      </c>
      <c r="BG43" s="31">
        <f t="shared" si="145"/>
        <v>0</v>
      </c>
      <c r="BH43" s="31">
        <f t="shared" si="146"/>
        <v>0</v>
      </c>
      <c r="BI43" s="31">
        <f t="shared" si="147"/>
        <v>0</v>
      </c>
      <c r="BJ43" s="31">
        <f t="shared" si="148"/>
        <v>0</v>
      </c>
      <c r="BK43" s="31">
        <f t="shared" si="149"/>
        <v>0</v>
      </c>
      <c r="BL43" s="31">
        <f t="shared" si="150"/>
        <v>0</v>
      </c>
      <c r="BM43" s="31">
        <f t="shared" si="151"/>
        <v>0</v>
      </c>
      <c r="BN43" s="31">
        <f t="shared" si="152"/>
        <v>0</v>
      </c>
      <c r="BO43" s="31">
        <f t="shared" si="153"/>
        <v>0</v>
      </c>
      <c r="BP43" s="31">
        <f t="shared" si="154"/>
        <v>0</v>
      </c>
      <c r="BQ43" s="31">
        <f t="shared" si="155"/>
        <v>0</v>
      </c>
      <c r="BR43" s="31">
        <f t="shared" si="156"/>
        <v>0</v>
      </c>
      <c r="BS43" s="31">
        <f t="shared" si="157"/>
        <v>0</v>
      </c>
      <c r="BT43" s="31">
        <f t="shared" si="158"/>
        <v>0</v>
      </c>
      <c r="BU43" s="31">
        <f t="shared" si="159"/>
        <v>0</v>
      </c>
      <c r="BV43" s="31">
        <f t="shared" si="160"/>
        <v>0</v>
      </c>
      <c r="BW43" s="31">
        <f t="shared" si="161"/>
        <v>0</v>
      </c>
      <c r="BX43" s="31">
        <f t="shared" si="162"/>
        <v>0</v>
      </c>
      <c r="BY43" s="31">
        <f t="shared" si="163"/>
        <v>0</v>
      </c>
      <c r="BZ43" s="31">
        <f t="shared" si="164"/>
        <v>0</v>
      </c>
      <c r="CA43" s="31">
        <f t="shared" si="165"/>
        <v>0</v>
      </c>
      <c r="CB43" s="31">
        <f t="shared" si="166"/>
        <v>0</v>
      </c>
      <c r="CC43" s="31">
        <f t="shared" si="167"/>
        <v>0</v>
      </c>
      <c r="CD43" s="31">
        <f t="shared" si="168"/>
        <v>0</v>
      </c>
      <c r="CE43" s="31">
        <f t="shared" si="169"/>
        <v>0</v>
      </c>
      <c r="CF43" s="31">
        <f t="shared" si="170"/>
        <v>0</v>
      </c>
      <c r="CG43" s="31">
        <f t="shared" si="171"/>
        <v>0</v>
      </c>
      <c r="CH43" s="31">
        <f t="shared" si="172"/>
        <v>0</v>
      </c>
      <c r="CI43" s="31">
        <f t="shared" si="173"/>
        <v>0</v>
      </c>
    </row>
    <row r="44" spans="1:87" x14ac:dyDescent="0.35">
      <c r="A44">
        <v>38</v>
      </c>
      <c r="B44">
        <f>modules!B44</f>
        <v>0</v>
      </c>
      <c r="C44">
        <f>modules!C44</f>
        <v>0</v>
      </c>
      <c r="D44" s="27">
        <f t="shared" si="90"/>
        <v>0</v>
      </c>
      <c r="E44" s="27">
        <f t="shared" si="91"/>
        <v>0</v>
      </c>
      <c r="F44" s="27">
        <f t="shared" si="92"/>
        <v>0</v>
      </c>
      <c r="G44" s="27">
        <f t="shared" si="93"/>
        <v>0</v>
      </c>
      <c r="H44" s="27">
        <f t="shared" si="94"/>
        <v>0</v>
      </c>
      <c r="I44" s="27">
        <f t="shared" si="95"/>
        <v>0</v>
      </c>
      <c r="J44" s="27">
        <f t="shared" si="96"/>
        <v>0</v>
      </c>
      <c r="K44" s="27">
        <f t="shared" si="97"/>
        <v>0</v>
      </c>
      <c r="L44" s="27">
        <f t="shared" si="98"/>
        <v>0</v>
      </c>
      <c r="M44" s="27">
        <f t="shared" si="99"/>
        <v>0</v>
      </c>
      <c r="N44" s="27">
        <f t="shared" si="100"/>
        <v>0</v>
      </c>
      <c r="O44" s="27">
        <f t="shared" si="101"/>
        <v>0</v>
      </c>
      <c r="P44" s="27">
        <f t="shared" si="102"/>
        <v>0</v>
      </c>
      <c r="Q44" s="27">
        <f t="shared" si="103"/>
        <v>0</v>
      </c>
      <c r="R44" s="27">
        <f t="shared" si="104"/>
        <v>0</v>
      </c>
      <c r="S44" s="27">
        <f t="shared" si="105"/>
        <v>0</v>
      </c>
      <c r="T44" s="27">
        <f t="shared" si="106"/>
        <v>0</v>
      </c>
      <c r="U44" s="27">
        <f t="shared" si="107"/>
        <v>0</v>
      </c>
      <c r="V44" s="27">
        <f t="shared" si="108"/>
        <v>0</v>
      </c>
      <c r="W44" s="27">
        <f t="shared" si="109"/>
        <v>0</v>
      </c>
      <c r="X44" s="27">
        <f t="shared" si="110"/>
        <v>0</v>
      </c>
      <c r="Y44" s="27">
        <f t="shared" si="111"/>
        <v>0</v>
      </c>
      <c r="Z44" s="27">
        <f t="shared" si="112"/>
        <v>0</v>
      </c>
      <c r="AA44" s="27">
        <f t="shared" si="113"/>
        <v>0</v>
      </c>
      <c r="AB44" s="27">
        <f t="shared" si="114"/>
        <v>0</v>
      </c>
      <c r="AC44" s="27">
        <f t="shared" si="115"/>
        <v>0</v>
      </c>
      <c r="AD44" s="27">
        <f t="shared" si="116"/>
        <v>0</v>
      </c>
      <c r="AE44" s="27">
        <f t="shared" si="117"/>
        <v>0</v>
      </c>
      <c r="AF44" s="27">
        <f t="shared" si="118"/>
        <v>0</v>
      </c>
      <c r="AG44" s="27">
        <f t="shared" si="119"/>
        <v>0</v>
      </c>
      <c r="AH44" s="27">
        <f t="shared" si="120"/>
        <v>0</v>
      </c>
      <c r="AI44" s="27">
        <f t="shared" si="121"/>
        <v>0</v>
      </c>
      <c r="AJ44" s="27">
        <f t="shared" si="122"/>
        <v>0</v>
      </c>
      <c r="AK44" s="27">
        <f t="shared" si="123"/>
        <v>0</v>
      </c>
      <c r="AL44" s="27">
        <f t="shared" si="124"/>
        <v>0</v>
      </c>
      <c r="AM44" s="27">
        <f t="shared" si="125"/>
        <v>0</v>
      </c>
      <c r="AN44" s="27">
        <f t="shared" si="126"/>
        <v>0</v>
      </c>
      <c r="AO44" s="27">
        <f t="shared" si="127"/>
        <v>0</v>
      </c>
      <c r="AP44" s="27">
        <f t="shared" si="128"/>
        <v>0</v>
      </c>
      <c r="AQ44" s="27">
        <f t="shared" si="129"/>
        <v>0</v>
      </c>
      <c r="AR44" s="27">
        <f t="shared" si="130"/>
        <v>0</v>
      </c>
      <c r="AS44" s="27">
        <f t="shared" si="131"/>
        <v>0</v>
      </c>
      <c r="AT44" s="31">
        <f t="shared" si="132"/>
        <v>0</v>
      </c>
      <c r="AU44" s="31">
        <f t="shared" si="133"/>
        <v>0</v>
      </c>
      <c r="AV44" s="31">
        <f t="shared" si="134"/>
        <v>0</v>
      </c>
      <c r="AW44" s="31">
        <f t="shared" si="135"/>
        <v>0</v>
      </c>
      <c r="AX44" s="31">
        <f t="shared" si="136"/>
        <v>0</v>
      </c>
      <c r="AY44" s="31">
        <f t="shared" si="137"/>
        <v>0</v>
      </c>
      <c r="AZ44" s="31">
        <f t="shared" si="138"/>
        <v>0</v>
      </c>
      <c r="BA44" s="31">
        <f t="shared" si="139"/>
        <v>0</v>
      </c>
      <c r="BB44" s="31">
        <f t="shared" si="140"/>
        <v>0</v>
      </c>
      <c r="BC44" s="31">
        <f t="shared" si="141"/>
        <v>0</v>
      </c>
      <c r="BD44" s="31">
        <f t="shared" si="142"/>
        <v>0</v>
      </c>
      <c r="BE44" s="31">
        <f t="shared" si="143"/>
        <v>0</v>
      </c>
      <c r="BF44" s="31">
        <f t="shared" si="144"/>
        <v>0</v>
      </c>
      <c r="BG44" s="31">
        <f t="shared" si="145"/>
        <v>0</v>
      </c>
      <c r="BH44" s="31">
        <f t="shared" si="146"/>
        <v>0</v>
      </c>
      <c r="BI44" s="31">
        <f t="shared" si="147"/>
        <v>0</v>
      </c>
      <c r="BJ44" s="31">
        <f t="shared" si="148"/>
        <v>0</v>
      </c>
      <c r="BK44" s="31">
        <f t="shared" si="149"/>
        <v>0</v>
      </c>
      <c r="BL44" s="31">
        <f t="shared" si="150"/>
        <v>0</v>
      </c>
      <c r="BM44" s="31">
        <f t="shared" si="151"/>
        <v>0</v>
      </c>
      <c r="BN44" s="31">
        <f t="shared" si="152"/>
        <v>0</v>
      </c>
      <c r="BO44" s="31">
        <f t="shared" si="153"/>
        <v>0</v>
      </c>
      <c r="BP44" s="31">
        <f t="shared" si="154"/>
        <v>0</v>
      </c>
      <c r="BQ44" s="31">
        <f t="shared" si="155"/>
        <v>0</v>
      </c>
      <c r="BR44" s="31">
        <f t="shared" si="156"/>
        <v>0</v>
      </c>
      <c r="BS44" s="31">
        <f t="shared" si="157"/>
        <v>0</v>
      </c>
      <c r="BT44" s="31">
        <f t="shared" si="158"/>
        <v>0</v>
      </c>
      <c r="BU44" s="31">
        <f t="shared" si="159"/>
        <v>0</v>
      </c>
      <c r="BV44" s="31">
        <f t="shared" si="160"/>
        <v>0</v>
      </c>
      <c r="BW44" s="31">
        <f t="shared" si="161"/>
        <v>0</v>
      </c>
      <c r="BX44" s="31">
        <f t="shared" si="162"/>
        <v>0</v>
      </c>
      <c r="BY44" s="31">
        <f t="shared" si="163"/>
        <v>0</v>
      </c>
      <c r="BZ44" s="31">
        <f t="shared" si="164"/>
        <v>0</v>
      </c>
      <c r="CA44" s="31">
        <f t="shared" si="165"/>
        <v>0</v>
      </c>
      <c r="CB44" s="31">
        <f t="shared" si="166"/>
        <v>0</v>
      </c>
      <c r="CC44" s="31">
        <f t="shared" si="167"/>
        <v>0</v>
      </c>
      <c r="CD44" s="31">
        <f t="shared" si="168"/>
        <v>0</v>
      </c>
      <c r="CE44" s="31">
        <f t="shared" si="169"/>
        <v>0</v>
      </c>
      <c r="CF44" s="31">
        <f t="shared" si="170"/>
        <v>0</v>
      </c>
      <c r="CG44" s="31">
        <f t="shared" si="171"/>
        <v>0</v>
      </c>
      <c r="CH44" s="31">
        <f t="shared" si="172"/>
        <v>0</v>
      </c>
      <c r="CI44" s="31">
        <f t="shared" si="173"/>
        <v>0</v>
      </c>
    </row>
    <row r="45" spans="1:87" x14ac:dyDescent="0.35">
      <c r="A45">
        <v>39</v>
      </c>
      <c r="B45">
        <f>modules!B45</f>
        <v>0</v>
      </c>
      <c r="C45">
        <f>modules!C45</f>
        <v>0</v>
      </c>
      <c r="D45" s="27">
        <f t="shared" si="90"/>
        <v>0</v>
      </c>
      <c r="E45" s="27">
        <f t="shared" si="91"/>
        <v>0</v>
      </c>
      <c r="F45" s="27">
        <f t="shared" si="92"/>
        <v>0</v>
      </c>
      <c r="G45" s="27">
        <f t="shared" si="93"/>
        <v>0</v>
      </c>
      <c r="H45" s="27">
        <f t="shared" si="94"/>
        <v>0</v>
      </c>
      <c r="I45" s="27">
        <f t="shared" si="95"/>
        <v>0</v>
      </c>
      <c r="J45" s="27">
        <f t="shared" si="96"/>
        <v>0</v>
      </c>
      <c r="K45" s="27">
        <f t="shared" si="97"/>
        <v>0</v>
      </c>
      <c r="L45" s="27">
        <f t="shared" si="98"/>
        <v>0</v>
      </c>
      <c r="M45" s="27">
        <f t="shared" si="99"/>
        <v>0</v>
      </c>
      <c r="N45" s="27">
        <f t="shared" si="100"/>
        <v>0</v>
      </c>
      <c r="O45" s="27">
        <f t="shared" si="101"/>
        <v>0</v>
      </c>
      <c r="P45" s="27">
        <f t="shared" si="102"/>
        <v>0</v>
      </c>
      <c r="Q45" s="27">
        <f t="shared" si="103"/>
        <v>0</v>
      </c>
      <c r="R45" s="27">
        <f t="shared" si="104"/>
        <v>0</v>
      </c>
      <c r="S45" s="27">
        <f t="shared" si="105"/>
        <v>0</v>
      </c>
      <c r="T45" s="27">
        <f t="shared" si="106"/>
        <v>0</v>
      </c>
      <c r="U45" s="27">
        <f t="shared" si="107"/>
        <v>0</v>
      </c>
      <c r="V45" s="27">
        <f t="shared" si="108"/>
        <v>0</v>
      </c>
      <c r="W45" s="27">
        <f t="shared" si="109"/>
        <v>0</v>
      </c>
      <c r="X45" s="27">
        <f t="shared" si="110"/>
        <v>0</v>
      </c>
      <c r="Y45" s="27">
        <f t="shared" si="111"/>
        <v>0</v>
      </c>
      <c r="Z45" s="27">
        <f t="shared" si="112"/>
        <v>0</v>
      </c>
      <c r="AA45" s="27">
        <f t="shared" si="113"/>
        <v>0</v>
      </c>
      <c r="AB45" s="27">
        <f t="shared" si="114"/>
        <v>0</v>
      </c>
      <c r="AC45" s="27">
        <f t="shared" si="115"/>
        <v>0</v>
      </c>
      <c r="AD45" s="27">
        <f t="shared" si="116"/>
        <v>0</v>
      </c>
      <c r="AE45" s="27">
        <f t="shared" si="117"/>
        <v>0</v>
      </c>
      <c r="AF45" s="27">
        <f t="shared" si="118"/>
        <v>0</v>
      </c>
      <c r="AG45" s="27">
        <f t="shared" si="119"/>
        <v>0</v>
      </c>
      <c r="AH45" s="27">
        <f t="shared" si="120"/>
        <v>0</v>
      </c>
      <c r="AI45" s="27">
        <f t="shared" si="121"/>
        <v>0</v>
      </c>
      <c r="AJ45" s="27">
        <f t="shared" si="122"/>
        <v>0</v>
      </c>
      <c r="AK45" s="27">
        <f t="shared" si="123"/>
        <v>0</v>
      </c>
      <c r="AL45" s="27">
        <f t="shared" si="124"/>
        <v>0</v>
      </c>
      <c r="AM45" s="27">
        <f t="shared" si="125"/>
        <v>0</v>
      </c>
      <c r="AN45" s="27">
        <f t="shared" si="126"/>
        <v>0</v>
      </c>
      <c r="AO45" s="27">
        <f t="shared" si="127"/>
        <v>0</v>
      </c>
      <c r="AP45" s="27">
        <f t="shared" si="128"/>
        <v>0</v>
      </c>
      <c r="AQ45" s="27">
        <f t="shared" si="129"/>
        <v>0</v>
      </c>
      <c r="AR45" s="27">
        <f t="shared" si="130"/>
        <v>0</v>
      </c>
      <c r="AS45" s="27">
        <f t="shared" si="131"/>
        <v>0</v>
      </c>
      <c r="AT45" s="31">
        <f t="shared" si="132"/>
        <v>0</v>
      </c>
      <c r="AU45" s="31">
        <f t="shared" si="133"/>
        <v>0</v>
      </c>
      <c r="AV45" s="31">
        <f t="shared" si="134"/>
        <v>0</v>
      </c>
      <c r="AW45" s="31">
        <f t="shared" si="135"/>
        <v>0</v>
      </c>
      <c r="AX45" s="31">
        <f t="shared" si="136"/>
        <v>0</v>
      </c>
      <c r="AY45" s="31">
        <f t="shared" si="137"/>
        <v>0</v>
      </c>
      <c r="AZ45" s="31">
        <f t="shared" si="138"/>
        <v>0</v>
      </c>
      <c r="BA45" s="31">
        <f t="shared" si="139"/>
        <v>0</v>
      </c>
      <c r="BB45" s="31">
        <f t="shared" si="140"/>
        <v>0</v>
      </c>
      <c r="BC45" s="31">
        <f t="shared" si="141"/>
        <v>0</v>
      </c>
      <c r="BD45" s="31">
        <f t="shared" si="142"/>
        <v>0</v>
      </c>
      <c r="BE45" s="31">
        <f t="shared" si="143"/>
        <v>0</v>
      </c>
      <c r="BF45" s="31">
        <f t="shared" si="144"/>
        <v>0</v>
      </c>
      <c r="BG45" s="31">
        <f t="shared" si="145"/>
        <v>0</v>
      </c>
      <c r="BH45" s="31">
        <f t="shared" si="146"/>
        <v>0</v>
      </c>
      <c r="BI45" s="31">
        <f t="shared" si="147"/>
        <v>0</v>
      </c>
      <c r="BJ45" s="31">
        <f t="shared" si="148"/>
        <v>0</v>
      </c>
      <c r="BK45" s="31">
        <f t="shared" si="149"/>
        <v>0</v>
      </c>
      <c r="BL45" s="31">
        <f t="shared" si="150"/>
        <v>0</v>
      </c>
      <c r="BM45" s="31">
        <f t="shared" si="151"/>
        <v>0</v>
      </c>
      <c r="BN45" s="31">
        <f t="shared" si="152"/>
        <v>0</v>
      </c>
      <c r="BO45" s="31">
        <f t="shared" si="153"/>
        <v>0</v>
      </c>
      <c r="BP45" s="31">
        <f t="shared" si="154"/>
        <v>0</v>
      </c>
      <c r="BQ45" s="31">
        <f t="shared" si="155"/>
        <v>0</v>
      </c>
      <c r="BR45" s="31">
        <f t="shared" si="156"/>
        <v>0</v>
      </c>
      <c r="BS45" s="31">
        <f t="shared" si="157"/>
        <v>0</v>
      </c>
      <c r="BT45" s="31">
        <f t="shared" si="158"/>
        <v>0</v>
      </c>
      <c r="BU45" s="31">
        <f t="shared" si="159"/>
        <v>0</v>
      </c>
      <c r="BV45" s="31">
        <f t="shared" si="160"/>
        <v>0</v>
      </c>
      <c r="BW45" s="31">
        <f t="shared" si="161"/>
        <v>0</v>
      </c>
      <c r="BX45" s="31">
        <f t="shared" si="162"/>
        <v>0</v>
      </c>
      <c r="BY45" s="31">
        <f t="shared" si="163"/>
        <v>0</v>
      </c>
      <c r="BZ45" s="31">
        <f t="shared" si="164"/>
        <v>0</v>
      </c>
      <c r="CA45" s="31">
        <f t="shared" si="165"/>
        <v>0</v>
      </c>
      <c r="CB45" s="31">
        <f t="shared" si="166"/>
        <v>0</v>
      </c>
      <c r="CC45" s="31">
        <f t="shared" si="167"/>
        <v>0</v>
      </c>
      <c r="CD45" s="31">
        <f t="shared" si="168"/>
        <v>0</v>
      </c>
      <c r="CE45" s="31">
        <f t="shared" si="169"/>
        <v>0</v>
      </c>
      <c r="CF45" s="31">
        <f t="shared" si="170"/>
        <v>0</v>
      </c>
      <c r="CG45" s="31">
        <f t="shared" si="171"/>
        <v>0</v>
      </c>
      <c r="CH45" s="31">
        <f t="shared" si="172"/>
        <v>0</v>
      </c>
      <c r="CI45" s="31">
        <f t="shared" si="173"/>
        <v>0</v>
      </c>
    </row>
    <row r="46" spans="1:87" x14ac:dyDescent="0.35">
      <c r="A46">
        <v>40</v>
      </c>
      <c r="B46">
        <f>modules!B46</f>
        <v>0</v>
      </c>
      <c r="C46">
        <f>modules!C46</f>
        <v>0</v>
      </c>
      <c r="D46" s="27">
        <f t="shared" si="90"/>
        <v>0</v>
      </c>
      <c r="E46" s="27">
        <f t="shared" si="91"/>
        <v>0</v>
      </c>
      <c r="F46" s="27">
        <f t="shared" si="92"/>
        <v>0</v>
      </c>
      <c r="G46" s="27">
        <f t="shared" si="93"/>
        <v>0</v>
      </c>
      <c r="H46" s="27">
        <f t="shared" si="94"/>
        <v>0</v>
      </c>
      <c r="I46" s="27">
        <f t="shared" si="95"/>
        <v>0</v>
      </c>
      <c r="J46" s="27">
        <f t="shared" si="96"/>
        <v>0</v>
      </c>
      <c r="K46" s="27">
        <f t="shared" si="97"/>
        <v>0</v>
      </c>
      <c r="L46" s="27">
        <f t="shared" si="98"/>
        <v>0</v>
      </c>
      <c r="M46" s="27">
        <f t="shared" si="99"/>
        <v>0</v>
      </c>
      <c r="N46" s="27">
        <f t="shared" si="100"/>
        <v>0</v>
      </c>
      <c r="O46" s="27">
        <f t="shared" si="101"/>
        <v>0</v>
      </c>
      <c r="P46" s="27">
        <f t="shared" si="102"/>
        <v>0</v>
      </c>
      <c r="Q46" s="27">
        <f t="shared" si="103"/>
        <v>0</v>
      </c>
      <c r="R46" s="27">
        <f t="shared" si="104"/>
        <v>0</v>
      </c>
      <c r="S46" s="27">
        <f t="shared" si="105"/>
        <v>0</v>
      </c>
      <c r="T46" s="27">
        <f t="shared" si="106"/>
        <v>0</v>
      </c>
      <c r="U46" s="27">
        <f t="shared" si="107"/>
        <v>0</v>
      </c>
      <c r="V46" s="27">
        <f t="shared" si="108"/>
        <v>0</v>
      </c>
      <c r="W46" s="27">
        <f t="shared" si="109"/>
        <v>0</v>
      </c>
      <c r="X46" s="27">
        <f t="shared" si="110"/>
        <v>0</v>
      </c>
      <c r="Y46" s="27">
        <f t="shared" si="111"/>
        <v>0</v>
      </c>
      <c r="Z46" s="27">
        <f t="shared" si="112"/>
        <v>0</v>
      </c>
      <c r="AA46" s="27">
        <f t="shared" si="113"/>
        <v>0</v>
      </c>
      <c r="AB46" s="27">
        <f t="shared" si="114"/>
        <v>0</v>
      </c>
      <c r="AC46" s="27">
        <f t="shared" si="115"/>
        <v>0</v>
      </c>
      <c r="AD46" s="27">
        <f t="shared" si="116"/>
        <v>0</v>
      </c>
      <c r="AE46" s="27">
        <f t="shared" si="117"/>
        <v>0</v>
      </c>
      <c r="AF46" s="27">
        <f t="shared" si="118"/>
        <v>0</v>
      </c>
      <c r="AG46" s="27">
        <f t="shared" si="119"/>
        <v>0</v>
      </c>
      <c r="AH46" s="27">
        <f t="shared" si="120"/>
        <v>0</v>
      </c>
      <c r="AI46" s="27">
        <f t="shared" si="121"/>
        <v>0</v>
      </c>
      <c r="AJ46" s="27">
        <f t="shared" si="122"/>
        <v>0</v>
      </c>
      <c r="AK46" s="27">
        <f t="shared" si="123"/>
        <v>0</v>
      </c>
      <c r="AL46" s="27">
        <f t="shared" si="124"/>
        <v>0</v>
      </c>
      <c r="AM46" s="27">
        <f t="shared" si="125"/>
        <v>0</v>
      </c>
      <c r="AN46" s="27">
        <f t="shared" si="126"/>
        <v>0</v>
      </c>
      <c r="AO46" s="27">
        <f t="shared" si="127"/>
        <v>0</v>
      </c>
      <c r="AP46" s="27">
        <f t="shared" si="128"/>
        <v>0</v>
      </c>
      <c r="AQ46" s="27">
        <f t="shared" si="129"/>
        <v>0</v>
      </c>
      <c r="AR46" s="27">
        <f t="shared" si="130"/>
        <v>0</v>
      </c>
      <c r="AS46" s="27">
        <f t="shared" si="131"/>
        <v>0</v>
      </c>
      <c r="AT46" s="31">
        <f t="shared" si="132"/>
        <v>0</v>
      </c>
      <c r="AU46" s="31">
        <f t="shared" si="133"/>
        <v>0</v>
      </c>
      <c r="AV46" s="31">
        <f t="shared" si="134"/>
        <v>0</v>
      </c>
      <c r="AW46" s="31">
        <f t="shared" si="135"/>
        <v>0</v>
      </c>
      <c r="AX46" s="31">
        <f t="shared" si="136"/>
        <v>0</v>
      </c>
      <c r="AY46" s="31">
        <f t="shared" si="137"/>
        <v>0</v>
      </c>
      <c r="AZ46" s="31">
        <f t="shared" si="138"/>
        <v>0</v>
      </c>
      <c r="BA46" s="31">
        <f t="shared" si="139"/>
        <v>0</v>
      </c>
      <c r="BB46" s="31">
        <f t="shared" si="140"/>
        <v>0</v>
      </c>
      <c r="BC46" s="31">
        <f t="shared" si="141"/>
        <v>0</v>
      </c>
      <c r="BD46" s="31">
        <f t="shared" si="142"/>
        <v>0</v>
      </c>
      <c r="BE46" s="31">
        <f t="shared" si="143"/>
        <v>0</v>
      </c>
      <c r="BF46" s="31">
        <f t="shared" si="144"/>
        <v>0</v>
      </c>
      <c r="BG46" s="31">
        <f t="shared" si="145"/>
        <v>0</v>
      </c>
      <c r="BH46" s="31">
        <f t="shared" si="146"/>
        <v>0</v>
      </c>
      <c r="BI46" s="31">
        <f t="shared" si="147"/>
        <v>0</v>
      </c>
      <c r="BJ46" s="31">
        <f t="shared" si="148"/>
        <v>0</v>
      </c>
      <c r="BK46" s="31">
        <f t="shared" si="149"/>
        <v>0</v>
      </c>
      <c r="BL46" s="31">
        <f t="shared" si="150"/>
        <v>0</v>
      </c>
      <c r="BM46" s="31">
        <f t="shared" si="151"/>
        <v>0</v>
      </c>
      <c r="BN46" s="31">
        <f t="shared" si="152"/>
        <v>0</v>
      </c>
      <c r="BO46" s="31">
        <f t="shared" si="153"/>
        <v>0</v>
      </c>
      <c r="BP46" s="31">
        <f t="shared" si="154"/>
        <v>0</v>
      </c>
      <c r="BQ46" s="31">
        <f t="shared" si="155"/>
        <v>0</v>
      </c>
      <c r="BR46" s="31">
        <f t="shared" si="156"/>
        <v>0</v>
      </c>
      <c r="BS46" s="31">
        <f t="shared" si="157"/>
        <v>0</v>
      </c>
      <c r="BT46" s="31">
        <f t="shared" si="158"/>
        <v>0</v>
      </c>
      <c r="BU46" s="31">
        <f t="shared" si="159"/>
        <v>0</v>
      </c>
      <c r="BV46" s="31">
        <f t="shared" si="160"/>
        <v>0</v>
      </c>
      <c r="BW46" s="31">
        <f t="shared" si="161"/>
        <v>0</v>
      </c>
      <c r="BX46" s="31">
        <f t="shared" si="162"/>
        <v>0</v>
      </c>
      <c r="BY46" s="31">
        <f t="shared" si="163"/>
        <v>0</v>
      </c>
      <c r="BZ46" s="31">
        <f t="shared" si="164"/>
        <v>0</v>
      </c>
      <c r="CA46" s="31">
        <f t="shared" si="165"/>
        <v>0</v>
      </c>
      <c r="CB46" s="31">
        <f t="shared" si="166"/>
        <v>0</v>
      </c>
      <c r="CC46" s="31">
        <f t="shared" si="167"/>
        <v>0</v>
      </c>
      <c r="CD46" s="31">
        <f t="shared" si="168"/>
        <v>0</v>
      </c>
      <c r="CE46" s="31">
        <f t="shared" si="169"/>
        <v>0</v>
      </c>
      <c r="CF46" s="31">
        <f t="shared" si="170"/>
        <v>0</v>
      </c>
      <c r="CG46" s="31">
        <f t="shared" si="171"/>
        <v>0</v>
      </c>
      <c r="CH46" s="31">
        <f t="shared" si="172"/>
        <v>0</v>
      </c>
      <c r="CI46" s="31">
        <f t="shared" si="173"/>
        <v>0</v>
      </c>
    </row>
    <row r="47" spans="1:87" x14ac:dyDescent="0.35">
      <c r="A47">
        <v>41</v>
      </c>
      <c r="B47">
        <f>modules!B47</f>
        <v>0</v>
      </c>
      <c r="C47">
        <f>modules!C47</f>
        <v>0</v>
      </c>
      <c r="D47" s="27">
        <f t="shared" si="90"/>
        <v>0</v>
      </c>
      <c r="E47" s="27">
        <f t="shared" si="91"/>
        <v>0</v>
      </c>
      <c r="F47" s="27">
        <f t="shared" si="92"/>
        <v>0</v>
      </c>
      <c r="G47" s="27">
        <f t="shared" si="93"/>
        <v>0</v>
      </c>
      <c r="H47" s="27">
        <f t="shared" si="94"/>
        <v>0</v>
      </c>
      <c r="I47" s="27">
        <f t="shared" si="95"/>
        <v>0</v>
      </c>
      <c r="J47" s="27">
        <f t="shared" si="96"/>
        <v>0</v>
      </c>
      <c r="K47" s="27">
        <f t="shared" si="97"/>
        <v>0</v>
      </c>
      <c r="L47" s="27">
        <f t="shared" si="98"/>
        <v>0</v>
      </c>
      <c r="M47" s="27">
        <f t="shared" si="99"/>
        <v>0</v>
      </c>
      <c r="N47" s="27">
        <f t="shared" si="100"/>
        <v>0</v>
      </c>
      <c r="O47" s="27">
        <f t="shared" si="101"/>
        <v>0</v>
      </c>
      <c r="P47" s="27">
        <f t="shared" si="102"/>
        <v>0</v>
      </c>
      <c r="Q47" s="27">
        <f t="shared" si="103"/>
        <v>0</v>
      </c>
      <c r="R47" s="27">
        <f t="shared" si="104"/>
        <v>0</v>
      </c>
      <c r="S47" s="27">
        <f t="shared" si="105"/>
        <v>0</v>
      </c>
      <c r="T47" s="27">
        <f t="shared" si="106"/>
        <v>0</v>
      </c>
      <c r="U47" s="27">
        <f t="shared" si="107"/>
        <v>0</v>
      </c>
      <c r="V47" s="27">
        <f t="shared" si="108"/>
        <v>0</v>
      </c>
      <c r="W47" s="27">
        <f t="shared" si="109"/>
        <v>0</v>
      </c>
      <c r="X47" s="27">
        <f t="shared" si="110"/>
        <v>0</v>
      </c>
      <c r="Y47" s="27">
        <f t="shared" si="111"/>
        <v>0</v>
      </c>
      <c r="Z47" s="27">
        <f t="shared" si="112"/>
        <v>0</v>
      </c>
      <c r="AA47" s="27">
        <f t="shared" si="113"/>
        <v>0</v>
      </c>
      <c r="AB47" s="27">
        <f t="shared" si="114"/>
        <v>0</v>
      </c>
      <c r="AC47" s="27">
        <f t="shared" si="115"/>
        <v>0</v>
      </c>
      <c r="AD47" s="27">
        <f t="shared" si="116"/>
        <v>0</v>
      </c>
      <c r="AE47" s="27">
        <f t="shared" si="117"/>
        <v>0</v>
      </c>
      <c r="AF47" s="27">
        <f t="shared" si="118"/>
        <v>0</v>
      </c>
      <c r="AG47" s="27">
        <f t="shared" si="119"/>
        <v>0</v>
      </c>
      <c r="AH47" s="27">
        <f t="shared" si="120"/>
        <v>0</v>
      </c>
      <c r="AI47" s="27">
        <f t="shared" si="121"/>
        <v>0</v>
      </c>
      <c r="AJ47" s="27">
        <f t="shared" si="122"/>
        <v>0</v>
      </c>
      <c r="AK47" s="27">
        <f t="shared" si="123"/>
        <v>0</v>
      </c>
      <c r="AL47" s="27">
        <f t="shared" si="124"/>
        <v>0</v>
      </c>
      <c r="AM47" s="27">
        <f t="shared" si="125"/>
        <v>0</v>
      </c>
      <c r="AN47" s="27">
        <f t="shared" si="126"/>
        <v>0</v>
      </c>
      <c r="AO47" s="27">
        <f t="shared" si="127"/>
        <v>0</v>
      </c>
      <c r="AP47" s="27">
        <f t="shared" si="128"/>
        <v>0</v>
      </c>
      <c r="AQ47" s="27">
        <f t="shared" si="129"/>
        <v>0</v>
      </c>
      <c r="AR47" s="27">
        <f t="shared" si="130"/>
        <v>0</v>
      </c>
      <c r="AS47" s="27">
        <f t="shared" si="131"/>
        <v>0</v>
      </c>
      <c r="AT47" s="31">
        <f t="shared" si="132"/>
        <v>0</v>
      </c>
      <c r="AU47" s="31">
        <f t="shared" si="133"/>
        <v>0</v>
      </c>
      <c r="AV47" s="31">
        <f t="shared" si="134"/>
        <v>0</v>
      </c>
      <c r="AW47" s="31">
        <f t="shared" si="135"/>
        <v>0</v>
      </c>
      <c r="AX47" s="31">
        <f t="shared" si="136"/>
        <v>0</v>
      </c>
      <c r="AY47" s="31">
        <f t="shared" si="137"/>
        <v>0</v>
      </c>
      <c r="AZ47" s="31">
        <f t="shared" si="138"/>
        <v>0</v>
      </c>
      <c r="BA47" s="31">
        <f t="shared" si="139"/>
        <v>0</v>
      </c>
      <c r="BB47" s="31">
        <f t="shared" si="140"/>
        <v>0</v>
      </c>
      <c r="BC47" s="31">
        <f t="shared" si="141"/>
        <v>0</v>
      </c>
      <c r="BD47" s="31">
        <f t="shared" si="142"/>
        <v>0</v>
      </c>
      <c r="BE47" s="31">
        <f t="shared" si="143"/>
        <v>0</v>
      </c>
      <c r="BF47" s="31">
        <f t="shared" si="144"/>
        <v>0</v>
      </c>
      <c r="BG47" s="31">
        <f t="shared" si="145"/>
        <v>0</v>
      </c>
      <c r="BH47" s="31">
        <f t="shared" si="146"/>
        <v>0</v>
      </c>
      <c r="BI47" s="31">
        <f t="shared" si="147"/>
        <v>0</v>
      </c>
      <c r="BJ47" s="31">
        <f t="shared" si="148"/>
        <v>0</v>
      </c>
      <c r="BK47" s="31">
        <f t="shared" si="149"/>
        <v>0</v>
      </c>
      <c r="BL47" s="31">
        <f t="shared" si="150"/>
        <v>0</v>
      </c>
      <c r="BM47" s="31">
        <f t="shared" si="151"/>
        <v>0</v>
      </c>
      <c r="BN47" s="31">
        <f t="shared" si="152"/>
        <v>0</v>
      </c>
      <c r="BO47" s="31">
        <f t="shared" si="153"/>
        <v>0</v>
      </c>
      <c r="BP47" s="31">
        <f t="shared" si="154"/>
        <v>0</v>
      </c>
      <c r="BQ47" s="31">
        <f t="shared" si="155"/>
        <v>0</v>
      </c>
      <c r="BR47" s="31">
        <f t="shared" si="156"/>
        <v>0</v>
      </c>
      <c r="BS47" s="31">
        <f t="shared" si="157"/>
        <v>0</v>
      </c>
      <c r="BT47" s="31">
        <f t="shared" si="158"/>
        <v>0</v>
      </c>
      <c r="BU47" s="31">
        <f t="shared" si="159"/>
        <v>0</v>
      </c>
      <c r="BV47" s="31">
        <f t="shared" si="160"/>
        <v>0</v>
      </c>
      <c r="BW47" s="31">
        <f t="shared" si="161"/>
        <v>0</v>
      </c>
      <c r="BX47" s="31">
        <f t="shared" si="162"/>
        <v>0</v>
      </c>
      <c r="BY47" s="31">
        <f t="shared" si="163"/>
        <v>0</v>
      </c>
      <c r="BZ47" s="31">
        <f t="shared" si="164"/>
        <v>0</v>
      </c>
      <c r="CA47" s="31">
        <f t="shared" si="165"/>
        <v>0</v>
      </c>
      <c r="CB47" s="31">
        <f t="shared" si="166"/>
        <v>0</v>
      </c>
      <c r="CC47" s="31">
        <f t="shared" si="167"/>
        <v>0</v>
      </c>
      <c r="CD47" s="31">
        <f t="shared" si="168"/>
        <v>0</v>
      </c>
      <c r="CE47" s="31">
        <f t="shared" si="169"/>
        <v>0</v>
      </c>
      <c r="CF47" s="31">
        <f t="shared" si="170"/>
        <v>0</v>
      </c>
      <c r="CG47" s="31">
        <f t="shared" si="171"/>
        <v>0</v>
      </c>
      <c r="CH47" s="31">
        <f t="shared" si="172"/>
        <v>0</v>
      </c>
      <c r="CI47" s="31">
        <f t="shared" si="173"/>
        <v>0</v>
      </c>
    </row>
    <row r="48" spans="1:87" x14ac:dyDescent="0.35">
      <c r="A48">
        <v>42</v>
      </c>
      <c r="B48">
        <f>modules!B48</f>
        <v>0</v>
      </c>
      <c r="C48">
        <f>modules!C48</f>
        <v>0</v>
      </c>
      <c r="D48" s="27">
        <f t="shared" si="90"/>
        <v>0</v>
      </c>
      <c r="E48" s="27">
        <f t="shared" si="91"/>
        <v>0</v>
      </c>
      <c r="F48" s="27">
        <f t="shared" si="92"/>
        <v>0</v>
      </c>
      <c r="G48" s="27">
        <f t="shared" si="93"/>
        <v>0</v>
      </c>
      <c r="H48" s="27">
        <f t="shared" si="94"/>
        <v>0</v>
      </c>
      <c r="I48" s="27">
        <f t="shared" si="95"/>
        <v>0</v>
      </c>
      <c r="J48" s="27">
        <f t="shared" si="96"/>
        <v>0</v>
      </c>
      <c r="K48" s="27">
        <f t="shared" si="97"/>
        <v>0</v>
      </c>
      <c r="L48" s="27">
        <f t="shared" si="98"/>
        <v>0</v>
      </c>
      <c r="M48" s="27">
        <f t="shared" si="99"/>
        <v>0</v>
      </c>
      <c r="N48" s="27">
        <f t="shared" si="100"/>
        <v>0</v>
      </c>
      <c r="O48" s="27">
        <f t="shared" si="101"/>
        <v>0</v>
      </c>
      <c r="P48" s="27">
        <f t="shared" si="102"/>
        <v>0</v>
      </c>
      <c r="Q48" s="27">
        <f t="shared" si="103"/>
        <v>0</v>
      </c>
      <c r="R48" s="27">
        <f t="shared" si="104"/>
        <v>0</v>
      </c>
      <c r="S48" s="27">
        <f t="shared" si="105"/>
        <v>0</v>
      </c>
      <c r="T48" s="27">
        <f t="shared" si="106"/>
        <v>0</v>
      </c>
      <c r="U48" s="27">
        <f t="shared" si="107"/>
        <v>0</v>
      </c>
      <c r="V48" s="27">
        <f t="shared" si="108"/>
        <v>0</v>
      </c>
      <c r="W48" s="27">
        <f t="shared" si="109"/>
        <v>0</v>
      </c>
      <c r="X48" s="27">
        <f t="shared" si="110"/>
        <v>0</v>
      </c>
      <c r="Y48" s="27">
        <f t="shared" si="111"/>
        <v>0</v>
      </c>
      <c r="Z48" s="27">
        <f t="shared" si="112"/>
        <v>0</v>
      </c>
      <c r="AA48" s="27">
        <f t="shared" si="113"/>
        <v>0</v>
      </c>
      <c r="AB48" s="27">
        <f t="shared" si="114"/>
        <v>0</v>
      </c>
      <c r="AC48" s="27">
        <f t="shared" si="115"/>
        <v>0</v>
      </c>
      <c r="AD48" s="27">
        <f t="shared" si="116"/>
        <v>0</v>
      </c>
      <c r="AE48" s="27">
        <f t="shared" si="117"/>
        <v>0</v>
      </c>
      <c r="AF48" s="27">
        <f t="shared" si="118"/>
        <v>0</v>
      </c>
      <c r="AG48" s="27">
        <f t="shared" si="119"/>
        <v>0</v>
      </c>
      <c r="AH48" s="27">
        <f t="shared" si="120"/>
        <v>0</v>
      </c>
      <c r="AI48" s="27">
        <f t="shared" si="121"/>
        <v>0</v>
      </c>
      <c r="AJ48" s="27">
        <f t="shared" si="122"/>
        <v>0</v>
      </c>
      <c r="AK48" s="27">
        <f t="shared" si="123"/>
        <v>0</v>
      </c>
      <c r="AL48" s="27">
        <f t="shared" si="124"/>
        <v>0</v>
      </c>
      <c r="AM48" s="27">
        <f t="shared" si="125"/>
        <v>0</v>
      </c>
      <c r="AN48" s="27">
        <f t="shared" si="126"/>
        <v>0</v>
      </c>
      <c r="AO48" s="27">
        <f t="shared" si="127"/>
        <v>0</v>
      </c>
      <c r="AP48" s="27">
        <f t="shared" si="128"/>
        <v>0</v>
      </c>
      <c r="AQ48" s="27">
        <f t="shared" si="129"/>
        <v>0</v>
      </c>
      <c r="AR48" s="27">
        <f t="shared" si="130"/>
        <v>0</v>
      </c>
      <c r="AS48" s="27">
        <f t="shared" si="131"/>
        <v>0</v>
      </c>
      <c r="AT48" s="31">
        <f t="shared" si="132"/>
        <v>0</v>
      </c>
      <c r="AU48" s="31">
        <f t="shared" si="133"/>
        <v>0</v>
      </c>
      <c r="AV48" s="31">
        <f t="shared" si="134"/>
        <v>0</v>
      </c>
      <c r="AW48" s="31">
        <f t="shared" si="135"/>
        <v>0</v>
      </c>
      <c r="AX48" s="31">
        <f t="shared" si="136"/>
        <v>0</v>
      </c>
      <c r="AY48" s="31">
        <f t="shared" si="137"/>
        <v>0</v>
      </c>
      <c r="AZ48" s="31">
        <f t="shared" si="138"/>
        <v>0</v>
      </c>
      <c r="BA48" s="31">
        <f t="shared" si="139"/>
        <v>0</v>
      </c>
      <c r="BB48" s="31">
        <f t="shared" si="140"/>
        <v>0</v>
      </c>
      <c r="BC48" s="31">
        <f t="shared" si="141"/>
        <v>0</v>
      </c>
      <c r="BD48" s="31">
        <f t="shared" si="142"/>
        <v>0</v>
      </c>
      <c r="BE48" s="31">
        <f t="shared" si="143"/>
        <v>0</v>
      </c>
      <c r="BF48" s="31">
        <f t="shared" si="144"/>
        <v>0</v>
      </c>
      <c r="BG48" s="31">
        <f t="shared" si="145"/>
        <v>0</v>
      </c>
      <c r="BH48" s="31">
        <f t="shared" si="146"/>
        <v>0</v>
      </c>
      <c r="BI48" s="31">
        <f t="shared" si="147"/>
        <v>0</v>
      </c>
      <c r="BJ48" s="31">
        <f t="shared" si="148"/>
        <v>0</v>
      </c>
      <c r="BK48" s="31">
        <f t="shared" si="149"/>
        <v>0</v>
      </c>
      <c r="BL48" s="31">
        <f t="shared" si="150"/>
        <v>0</v>
      </c>
      <c r="BM48" s="31">
        <f t="shared" si="151"/>
        <v>0</v>
      </c>
      <c r="BN48" s="31">
        <f t="shared" si="152"/>
        <v>0</v>
      </c>
      <c r="BO48" s="31">
        <f t="shared" si="153"/>
        <v>0</v>
      </c>
      <c r="BP48" s="31">
        <f t="shared" si="154"/>
        <v>0</v>
      </c>
      <c r="BQ48" s="31">
        <f t="shared" si="155"/>
        <v>0</v>
      </c>
      <c r="BR48" s="31">
        <f t="shared" si="156"/>
        <v>0</v>
      </c>
      <c r="BS48" s="31">
        <f t="shared" si="157"/>
        <v>0</v>
      </c>
      <c r="BT48" s="31">
        <f t="shared" si="158"/>
        <v>0</v>
      </c>
      <c r="BU48" s="31">
        <f t="shared" si="159"/>
        <v>0</v>
      </c>
      <c r="BV48" s="31">
        <f t="shared" si="160"/>
        <v>0</v>
      </c>
      <c r="BW48" s="31">
        <f t="shared" si="161"/>
        <v>0</v>
      </c>
      <c r="BX48" s="31">
        <f t="shared" si="162"/>
        <v>0</v>
      </c>
      <c r="BY48" s="31">
        <f t="shared" si="163"/>
        <v>0</v>
      </c>
      <c r="BZ48" s="31">
        <f t="shared" si="164"/>
        <v>0</v>
      </c>
      <c r="CA48" s="31">
        <f t="shared" si="165"/>
        <v>0</v>
      </c>
      <c r="CB48" s="31">
        <f t="shared" si="166"/>
        <v>0</v>
      </c>
      <c r="CC48" s="31">
        <f t="shared" si="167"/>
        <v>0</v>
      </c>
      <c r="CD48" s="31">
        <f t="shared" si="168"/>
        <v>0</v>
      </c>
      <c r="CE48" s="31">
        <f t="shared" si="169"/>
        <v>0</v>
      </c>
      <c r="CF48" s="31">
        <f t="shared" si="170"/>
        <v>0</v>
      </c>
      <c r="CG48" s="31">
        <f t="shared" si="171"/>
        <v>0</v>
      </c>
      <c r="CH48" s="31">
        <f t="shared" si="172"/>
        <v>0</v>
      </c>
      <c r="CI48" s="31">
        <f t="shared" si="173"/>
        <v>0</v>
      </c>
    </row>
    <row r="49" spans="1:87" x14ac:dyDescent="0.35">
      <c r="A49">
        <v>43</v>
      </c>
      <c r="B49">
        <f>modules!B49</f>
        <v>0</v>
      </c>
      <c r="C49">
        <f>modules!C49</f>
        <v>0</v>
      </c>
      <c r="D49" s="27">
        <f t="shared" si="90"/>
        <v>0</v>
      </c>
      <c r="E49" s="27">
        <f t="shared" si="91"/>
        <v>0</v>
      </c>
      <c r="F49" s="27">
        <f t="shared" si="92"/>
        <v>0</v>
      </c>
      <c r="G49" s="27">
        <f t="shared" si="93"/>
        <v>0</v>
      </c>
      <c r="H49" s="27">
        <f t="shared" si="94"/>
        <v>0</v>
      </c>
      <c r="I49" s="27">
        <f t="shared" si="95"/>
        <v>0</v>
      </c>
      <c r="J49" s="27">
        <f t="shared" si="96"/>
        <v>0</v>
      </c>
      <c r="K49" s="27">
        <f t="shared" si="97"/>
        <v>0</v>
      </c>
      <c r="L49" s="27">
        <f t="shared" si="98"/>
        <v>0</v>
      </c>
      <c r="M49" s="27">
        <f t="shared" si="99"/>
        <v>0</v>
      </c>
      <c r="N49" s="27">
        <f t="shared" si="100"/>
        <v>0</v>
      </c>
      <c r="O49" s="27">
        <f t="shared" si="101"/>
        <v>0</v>
      </c>
      <c r="P49" s="27">
        <f t="shared" si="102"/>
        <v>0</v>
      </c>
      <c r="Q49" s="27">
        <f t="shared" si="103"/>
        <v>0</v>
      </c>
      <c r="R49" s="27">
        <f t="shared" si="104"/>
        <v>0</v>
      </c>
      <c r="S49" s="27">
        <f t="shared" si="105"/>
        <v>0</v>
      </c>
      <c r="T49" s="27">
        <f t="shared" si="106"/>
        <v>0</v>
      </c>
      <c r="U49" s="27">
        <f t="shared" si="107"/>
        <v>0</v>
      </c>
      <c r="V49" s="27">
        <f t="shared" si="108"/>
        <v>0</v>
      </c>
      <c r="W49" s="27">
        <f t="shared" si="109"/>
        <v>0</v>
      </c>
      <c r="X49" s="27">
        <f t="shared" si="110"/>
        <v>0</v>
      </c>
      <c r="Y49" s="27">
        <f t="shared" si="111"/>
        <v>0</v>
      </c>
      <c r="Z49" s="27">
        <f t="shared" si="112"/>
        <v>0</v>
      </c>
      <c r="AA49" s="27">
        <f t="shared" si="113"/>
        <v>0</v>
      </c>
      <c r="AB49" s="27">
        <f t="shared" si="114"/>
        <v>0</v>
      </c>
      <c r="AC49" s="27">
        <f t="shared" si="115"/>
        <v>0</v>
      </c>
      <c r="AD49" s="27">
        <f t="shared" si="116"/>
        <v>0</v>
      </c>
      <c r="AE49" s="27">
        <f t="shared" si="117"/>
        <v>0</v>
      </c>
      <c r="AF49" s="27">
        <f t="shared" si="118"/>
        <v>0</v>
      </c>
      <c r="AG49" s="27">
        <f t="shared" si="119"/>
        <v>0</v>
      </c>
      <c r="AH49" s="27">
        <f t="shared" si="120"/>
        <v>0</v>
      </c>
      <c r="AI49" s="27">
        <f t="shared" si="121"/>
        <v>0</v>
      </c>
      <c r="AJ49" s="27">
        <f t="shared" si="122"/>
        <v>0</v>
      </c>
      <c r="AK49" s="27">
        <f t="shared" si="123"/>
        <v>0</v>
      </c>
      <c r="AL49" s="27">
        <f t="shared" si="124"/>
        <v>0</v>
      </c>
      <c r="AM49" s="27">
        <f t="shared" si="125"/>
        <v>0</v>
      </c>
      <c r="AN49" s="27">
        <f t="shared" si="126"/>
        <v>0</v>
      </c>
      <c r="AO49" s="27">
        <f t="shared" si="127"/>
        <v>0</v>
      </c>
      <c r="AP49" s="27">
        <f t="shared" si="128"/>
        <v>0</v>
      </c>
      <c r="AQ49" s="27">
        <f t="shared" si="129"/>
        <v>0</v>
      </c>
      <c r="AR49" s="27">
        <f t="shared" si="130"/>
        <v>0</v>
      </c>
      <c r="AS49" s="27">
        <f t="shared" si="131"/>
        <v>0</v>
      </c>
      <c r="AT49" s="31">
        <f t="shared" si="132"/>
        <v>0</v>
      </c>
      <c r="AU49" s="31">
        <f t="shared" si="133"/>
        <v>0</v>
      </c>
      <c r="AV49" s="31">
        <f t="shared" si="134"/>
        <v>0</v>
      </c>
      <c r="AW49" s="31">
        <f t="shared" si="135"/>
        <v>0</v>
      </c>
      <c r="AX49" s="31">
        <f t="shared" si="136"/>
        <v>0</v>
      </c>
      <c r="AY49" s="31">
        <f t="shared" si="137"/>
        <v>0</v>
      </c>
      <c r="AZ49" s="31">
        <f t="shared" si="138"/>
        <v>0</v>
      </c>
      <c r="BA49" s="31">
        <f t="shared" si="139"/>
        <v>0</v>
      </c>
      <c r="BB49" s="31">
        <f t="shared" si="140"/>
        <v>0</v>
      </c>
      <c r="BC49" s="31">
        <f t="shared" si="141"/>
        <v>0</v>
      </c>
      <c r="BD49" s="31">
        <f t="shared" si="142"/>
        <v>0</v>
      </c>
      <c r="BE49" s="31">
        <f t="shared" si="143"/>
        <v>0</v>
      </c>
      <c r="BF49" s="31">
        <f t="shared" si="144"/>
        <v>0</v>
      </c>
      <c r="BG49" s="31">
        <f t="shared" si="145"/>
        <v>0</v>
      </c>
      <c r="BH49" s="31">
        <f t="shared" si="146"/>
        <v>0</v>
      </c>
      <c r="BI49" s="31">
        <f t="shared" si="147"/>
        <v>0</v>
      </c>
      <c r="BJ49" s="31">
        <f t="shared" si="148"/>
        <v>0</v>
      </c>
      <c r="BK49" s="31">
        <f t="shared" si="149"/>
        <v>0</v>
      </c>
      <c r="BL49" s="31">
        <f t="shared" si="150"/>
        <v>0</v>
      </c>
      <c r="BM49" s="31">
        <f t="shared" si="151"/>
        <v>0</v>
      </c>
      <c r="BN49" s="31">
        <f t="shared" si="152"/>
        <v>0</v>
      </c>
      <c r="BO49" s="31">
        <f t="shared" si="153"/>
        <v>0</v>
      </c>
      <c r="BP49" s="31">
        <f t="shared" si="154"/>
        <v>0</v>
      </c>
      <c r="BQ49" s="31">
        <f t="shared" si="155"/>
        <v>0</v>
      </c>
      <c r="BR49" s="31">
        <f t="shared" si="156"/>
        <v>0</v>
      </c>
      <c r="BS49" s="31">
        <f t="shared" si="157"/>
        <v>0</v>
      </c>
      <c r="BT49" s="31">
        <f t="shared" si="158"/>
        <v>0</v>
      </c>
      <c r="BU49" s="31">
        <f t="shared" si="159"/>
        <v>0</v>
      </c>
      <c r="BV49" s="31">
        <f t="shared" si="160"/>
        <v>0</v>
      </c>
      <c r="BW49" s="31">
        <f t="shared" si="161"/>
        <v>0</v>
      </c>
      <c r="BX49" s="31">
        <f t="shared" si="162"/>
        <v>0</v>
      </c>
      <c r="BY49" s="31">
        <f t="shared" si="163"/>
        <v>0</v>
      </c>
      <c r="BZ49" s="31">
        <f t="shared" si="164"/>
        <v>0</v>
      </c>
      <c r="CA49" s="31">
        <f t="shared" si="165"/>
        <v>0</v>
      </c>
      <c r="CB49" s="31">
        <f t="shared" si="166"/>
        <v>0</v>
      </c>
      <c r="CC49" s="31">
        <f t="shared" si="167"/>
        <v>0</v>
      </c>
      <c r="CD49" s="31">
        <f t="shared" si="168"/>
        <v>0</v>
      </c>
      <c r="CE49" s="31">
        <f t="shared" si="169"/>
        <v>0</v>
      </c>
      <c r="CF49" s="31">
        <f t="shared" si="170"/>
        <v>0</v>
      </c>
      <c r="CG49" s="31">
        <f t="shared" si="171"/>
        <v>0</v>
      </c>
      <c r="CH49" s="31">
        <f t="shared" si="172"/>
        <v>0</v>
      </c>
      <c r="CI49" s="31">
        <f t="shared" si="173"/>
        <v>0</v>
      </c>
    </row>
    <row r="50" spans="1:87" x14ac:dyDescent="0.35">
      <c r="A50">
        <v>44</v>
      </c>
      <c r="B50">
        <f>modules!B50</f>
        <v>0</v>
      </c>
      <c r="C50">
        <f>modules!C50</f>
        <v>0</v>
      </c>
      <c r="D50" s="27">
        <f t="shared" si="90"/>
        <v>0</v>
      </c>
      <c r="E50" s="27">
        <f t="shared" si="91"/>
        <v>0</v>
      </c>
      <c r="F50" s="27">
        <f t="shared" si="92"/>
        <v>0</v>
      </c>
      <c r="G50" s="27">
        <f t="shared" si="93"/>
        <v>0</v>
      </c>
      <c r="H50" s="27">
        <f t="shared" si="94"/>
        <v>0</v>
      </c>
      <c r="I50" s="27">
        <f t="shared" si="95"/>
        <v>0</v>
      </c>
      <c r="J50" s="27">
        <f t="shared" si="96"/>
        <v>0</v>
      </c>
      <c r="K50" s="27">
        <f t="shared" si="97"/>
        <v>0</v>
      </c>
      <c r="L50" s="27">
        <f t="shared" si="98"/>
        <v>0</v>
      </c>
      <c r="M50" s="27">
        <f t="shared" si="99"/>
        <v>0</v>
      </c>
      <c r="N50" s="27">
        <f t="shared" si="100"/>
        <v>0</v>
      </c>
      <c r="O50" s="27">
        <f t="shared" si="101"/>
        <v>0</v>
      </c>
      <c r="P50" s="27">
        <f t="shared" si="102"/>
        <v>0</v>
      </c>
      <c r="Q50" s="27">
        <f t="shared" si="103"/>
        <v>0</v>
      </c>
      <c r="R50" s="27">
        <f t="shared" si="104"/>
        <v>0</v>
      </c>
      <c r="S50" s="27">
        <f t="shared" si="105"/>
        <v>0</v>
      </c>
      <c r="T50" s="27">
        <f t="shared" si="106"/>
        <v>0</v>
      </c>
      <c r="U50" s="27">
        <f t="shared" si="107"/>
        <v>0</v>
      </c>
      <c r="V50" s="27">
        <f t="shared" si="108"/>
        <v>0</v>
      </c>
      <c r="W50" s="27">
        <f t="shared" si="109"/>
        <v>0</v>
      </c>
      <c r="X50" s="27">
        <f t="shared" si="110"/>
        <v>0</v>
      </c>
      <c r="Y50" s="27">
        <f t="shared" si="111"/>
        <v>0</v>
      </c>
      <c r="Z50" s="27">
        <f t="shared" si="112"/>
        <v>0</v>
      </c>
      <c r="AA50" s="27">
        <f t="shared" si="113"/>
        <v>0</v>
      </c>
      <c r="AB50" s="27">
        <f t="shared" si="114"/>
        <v>0</v>
      </c>
      <c r="AC50" s="27">
        <f t="shared" si="115"/>
        <v>0</v>
      </c>
      <c r="AD50" s="27">
        <f t="shared" si="116"/>
        <v>0</v>
      </c>
      <c r="AE50" s="27">
        <f t="shared" si="117"/>
        <v>0</v>
      </c>
      <c r="AF50" s="27">
        <f t="shared" si="118"/>
        <v>0</v>
      </c>
      <c r="AG50" s="27">
        <f t="shared" si="119"/>
        <v>0</v>
      </c>
      <c r="AH50" s="27">
        <f t="shared" si="120"/>
        <v>0</v>
      </c>
      <c r="AI50" s="27">
        <f t="shared" si="121"/>
        <v>0</v>
      </c>
      <c r="AJ50" s="27">
        <f t="shared" si="122"/>
        <v>0</v>
      </c>
      <c r="AK50" s="27">
        <f t="shared" si="123"/>
        <v>0</v>
      </c>
      <c r="AL50" s="27">
        <f t="shared" si="124"/>
        <v>0</v>
      </c>
      <c r="AM50" s="27">
        <f t="shared" si="125"/>
        <v>0</v>
      </c>
      <c r="AN50" s="27">
        <f t="shared" si="126"/>
        <v>0</v>
      </c>
      <c r="AO50" s="27">
        <f t="shared" si="127"/>
        <v>0</v>
      </c>
      <c r="AP50" s="27">
        <f t="shared" si="128"/>
        <v>0</v>
      </c>
      <c r="AQ50" s="27">
        <f t="shared" si="129"/>
        <v>0</v>
      </c>
      <c r="AR50" s="27">
        <f t="shared" si="130"/>
        <v>0</v>
      </c>
      <c r="AS50" s="27">
        <f t="shared" si="131"/>
        <v>0</v>
      </c>
      <c r="AT50" s="31">
        <f t="shared" si="132"/>
        <v>0</v>
      </c>
      <c r="AU50" s="31">
        <f t="shared" si="133"/>
        <v>0</v>
      </c>
      <c r="AV50" s="31">
        <f t="shared" si="134"/>
        <v>0</v>
      </c>
      <c r="AW50" s="31">
        <f t="shared" si="135"/>
        <v>0</v>
      </c>
      <c r="AX50" s="31">
        <f t="shared" si="136"/>
        <v>0</v>
      </c>
      <c r="AY50" s="31">
        <f t="shared" si="137"/>
        <v>0</v>
      </c>
      <c r="AZ50" s="31">
        <f t="shared" si="138"/>
        <v>0</v>
      </c>
      <c r="BA50" s="31">
        <f t="shared" si="139"/>
        <v>0</v>
      </c>
      <c r="BB50" s="31">
        <f t="shared" si="140"/>
        <v>0</v>
      </c>
      <c r="BC50" s="31">
        <f t="shared" si="141"/>
        <v>0</v>
      </c>
      <c r="BD50" s="31">
        <f t="shared" si="142"/>
        <v>0</v>
      </c>
      <c r="BE50" s="31">
        <f t="shared" si="143"/>
        <v>0</v>
      </c>
      <c r="BF50" s="31">
        <f t="shared" si="144"/>
        <v>0</v>
      </c>
      <c r="BG50" s="31">
        <f t="shared" si="145"/>
        <v>0</v>
      </c>
      <c r="BH50" s="31">
        <f t="shared" si="146"/>
        <v>0</v>
      </c>
      <c r="BI50" s="31">
        <f t="shared" si="147"/>
        <v>0</v>
      </c>
      <c r="BJ50" s="31">
        <f t="shared" si="148"/>
        <v>0</v>
      </c>
      <c r="BK50" s="31">
        <f t="shared" si="149"/>
        <v>0</v>
      </c>
      <c r="BL50" s="31">
        <f t="shared" si="150"/>
        <v>0</v>
      </c>
      <c r="BM50" s="31">
        <f t="shared" si="151"/>
        <v>0</v>
      </c>
      <c r="BN50" s="31">
        <f t="shared" si="152"/>
        <v>0</v>
      </c>
      <c r="BO50" s="31">
        <f t="shared" si="153"/>
        <v>0</v>
      </c>
      <c r="BP50" s="31">
        <f t="shared" si="154"/>
        <v>0</v>
      </c>
      <c r="BQ50" s="31">
        <f t="shared" si="155"/>
        <v>0</v>
      </c>
      <c r="BR50" s="31">
        <f t="shared" si="156"/>
        <v>0</v>
      </c>
      <c r="BS50" s="31">
        <f t="shared" si="157"/>
        <v>0</v>
      </c>
      <c r="BT50" s="31">
        <f t="shared" si="158"/>
        <v>0</v>
      </c>
      <c r="BU50" s="31">
        <f t="shared" si="159"/>
        <v>0</v>
      </c>
      <c r="BV50" s="31">
        <f t="shared" si="160"/>
        <v>0</v>
      </c>
      <c r="BW50" s="31">
        <f t="shared" si="161"/>
        <v>0</v>
      </c>
      <c r="BX50" s="31">
        <f t="shared" si="162"/>
        <v>0</v>
      </c>
      <c r="BY50" s="31">
        <f t="shared" si="163"/>
        <v>0</v>
      </c>
      <c r="BZ50" s="31">
        <f t="shared" si="164"/>
        <v>0</v>
      </c>
      <c r="CA50" s="31">
        <f t="shared" si="165"/>
        <v>0</v>
      </c>
      <c r="CB50" s="31">
        <f t="shared" si="166"/>
        <v>0</v>
      </c>
      <c r="CC50" s="31">
        <f t="shared" si="167"/>
        <v>0</v>
      </c>
      <c r="CD50" s="31">
        <f t="shared" si="168"/>
        <v>0</v>
      </c>
      <c r="CE50" s="31">
        <f t="shared" si="169"/>
        <v>0</v>
      </c>
      <c r="CF50" s="31">
        <f t="shared" si="170"/>
        <v>0</v>
      </c>
      <c r="CG50" s="31">
        <f t="shared" si="171"/>
        <v>0</v>
      </c>
      <c r="CH50" s="31">
        <f t="shared" si="172"/>
        <v>0</v>
      </c>
      <c r="CI50" s="31">
        <f t="shared" si="173"/>
        <v>0</v>
      </c>
    </row>
    <row r="51" spans="1:87" x14ac:dyDescent="0.35">
      <c r="A51">
        <v>45</v>
      </c>
      <c r="B51">
        <f>modules!B51</f>
        <v>0</v>
      </c>
      <c r="C51">
        <f>modules!C51</f>
        <v>0</v>
      </c>
      <c r="D51" s="27">
        <f t="shared" si="90"/>
        <v>0</v>
      </c>
      <c r="E51" s="27">
        <f t="shared" si="91"/>
        <v>0</v>
      </c>
      <c r="F51" s="27">
        <f t="shared" si="92"/>
        <v>0</v>
      </c>
      <c r="G51" s="27">
        <f t="shared" si="93"/>
        <v>0</v>
      </c>
      <c r="H51" s="27">
        <f t="shared" si="94"/>
        <v>0</v>
      </c>
      <c r="I51" s="27">
        <f t="shared" si="95"/>
        <v>0</v>
      </c>
      <c r="J51" s="27">
        <f t="shared" si="96"/>
        <v>0</v>
      </c>
      <c r="K51" s="27">
        <f t="shared" si="97"/>
        <v>0</v>
      </c>
      <c r="L51" s="27">
        <f t="shared" si="98"/>
        <v>0</v>
      </c>
      <c r="M51" s="27">
        <f t="shared" si="99"/>
        <v>0</v>
      </c>
      <c r="N51" s="27">
        <f t="shared" si="100"/>
        <v>0</v>
      </c>
      <c r="O51" s="27">
        <f t="shared" si="101"/>
        <v>0</v>
      </c>
      <c r="P51" s="27">
        <f t="shared" si="102"/>
        <v>0</v>
      </c>
      <c r="Q51" s="27">
        <f t="shared" si="103"/>
        <v>0</v>
      </c>
      <c r="R51" s="27">
        <f t="shared" si="104"/>
        <v>0</v>
      </c>
      <c r="S51" s="27">
        <f t="shared" si="105"/>
        <v>0</v>
      </c>
      <c r="T51" s="27">
        <f t="shared" si="106"/>
        <v>0</v>
      </c>
      <c r="U51" s="27">
        <f t="shared" si="107"/>
        <v>0</v>
      </c>
      <c r="V51" s="27">
        <f t="shared" si="108"/>
        <v>0</v>
      </c>
      <c r="W51" s="27">
        <f t="shared" si="109"/>
        <v>0</v>
      </c>
      <c r="X51" s="27">
        <f t="shared" si="110"/>
        <v>0</v>
      </c>
      <c r="Y51" s="27">
        <f t="shared" si="111"/>
        <v>0</v>
      </c>
      <c r="Z51" s="27">
        <f t="shared" si="112"/>
        <v>0</v>
      </c>
      <c r="AA51" s="27">
        <f t="shared" si="113"/>
        <v>0</v>
      </c>
      <c r="AB51" s="27">
        <f t="shared" si="114"/>
        <v>0</v>
      </c>
      <c r="AC51" s="27">
        <f t="shared" si="115"/>
        <v>0</v>
      </c>
      <c r="AD51" s="27">
        <f t="shared" si="116"/>
        <v>0</v>
      </c>
      <c r="AE51" s="27">
        <f t="shared" si="117"/>
        <v>0</v>
      </c>
      <c r="AF51" s="27">
        <f t="shared" si="118"/>
        <v>0</v>
      </c>
      <c r="AG51" s="27">
        <f t="shared" si="119"/>
        <v>0</v>
      </c>
      <c r="AH51" s="27">
        <f t="shared" si="120"/>
        <v>0</v>
      </c>
      <c r="AI51" s="27">
        <f t="shared" si="121"/>
        <v>0</v>
      </c>
      <c r="AJ51" s="27">
        <f t="shared" si="122"/>
        <v>0</v>
      </c>
      <c r="AK51" s="27">
        <f t="shared" si="123"/>
        <v>0</v>
      </c>
      <c r="AL51" s="27">
        <f t="shared" si="124"/>
        <v>0</v>
      </c>
      <c r="AM51" s="27">
        <f t="shared" si="125"/>
        <v>0</v>
      </c>
      <c r="AN51" s="27">
        <f t="shared" si="126"/>
        <v>0</v>
      </c>
      <c r="AO51" s="27">
        <f t="shared" si="127"/>
        <v>0</v>
      </c>
      <c r="AP51" s="27">
        <f t="shared" si="128"/>
        <v>0</v>
      </c>
      <c r="AQ51" s="27">
        <f t="shared" si="129"/>
        <v>0</v>
      </c>
      <c r="AR51" s="27">
        <f t="shared" si="130"/>
        <v>0</v>
      </c>
      <c r="AS51" s="27">
        <f t="shared" si="131"/>
        <v>0</v>
      </c>
      <c r="AT51" s="31">
        <f t="shared" si="132"/>
        <v>0</v>
      </c>
      <c r="AU51" s="31">
        <f t="shared" si="133"/>
        <v>0</v>
      </c>
      <c r="AV51" s="31">
        <f t="shared" si="134"/>
        <v>0</v>
      </c>
      <c r="AW51" s="31">
        <f t="shared" si="135"/>
        <v>0</v>
      </c>
      <c r="AX51" s="31">
        <f t="shared" si="136"/>
        <v>0</v>
      </c>
      <c r="AY51" s="31">
        <f t="shared" si="137"/>
        <v>0</v>
      </c>
      <c r="AZ51" s="31">
        <f t="shared" si="138"/>
        <v>0</v>
      </c>
      <c r="BA51" s="31">
        <f t="shared" si="139"/>
        <v>0</v>
      </c>
      <c r="BB51" s="31">
        <f t="shared" si="140"/>
        <v>0</v>
      </c>
      <c r="BC51" s="31">
        <f t="shared" si="141"/>
        <v>0</v>
      </c>
      <c r="BD51" s="31">
        <f t="shared" si="142"/>
        <v>0</v>
      </c>
      <c r="BE51" s="31">
        <f t="shared" si="143"/>
        <v>0</v>
      </c>
      <c r="BF51" s="31">
        <f t="shared" si="144"/>
        <v>0</v>
      </c>
      <c r="BG51" s="31">
        <f t="shared" si="145"/>
        <v>0</v>
      </c>
      <c r="BH51" s="31">
        <f t="shared" si="146"/>
        <v>0</v>
      </c>
      <c r="BI51" s="31">
        <f t="shared" si="147"/>
        <v>0</v>
      </c>
      <c r="BJ51" s="31">
        <f t="shared" si="148"/>
        <v>0</v>
      </c>
      <c r="BK51" s="31">
        <f t="shared" si="149"/>
        <v>0</v>
      </c>
      <c r="BL51" s="31">
        <f t="shared" si="150"/>
        <v>0</v>
      </c>
      <c r="BM51" s="31">
        <f t="shared" si="151"/>
        <v>0</v>
      </c>
      <c r="BN51" s="31">
        <f t="shared" si="152"/>
        <v>0</v>
      </c>
      <c r="BO51" s="31">
        <f t="shared" si="153"/>
        <v>0</v>
      </c>
      <c r="BP51" s="31">
        <f t="shared" si="154"/>
        <v>0</v>
      </c>
      <c r="BQ51" s="31">
        <f t="shared" si="155"/>
        <v>0</v>
      </c>
      <c r="BR51" s="31">
        <f t="shared" si="156"/>
        <v>0</v>
      </c>
      <c r="BS51" s="31">
        <f t="shared" si="157"/>
        <v>0</v>
      </c>
      <c r="BT51" s="31">
        <f t="shared" si="158"/>
        <v>0</v>
      </c>
      <c r="BU51" s="31">
        <f t="shared" si="159"/>
        <v>0</v>
      </c>
      <c r="BV51" s="31">
        <f t="shared" si="160"/>
        <v>0</v>
      </c>
      <c r="BW51" s="31">
        <f t="shared" si="161"/>
        <v>0</v>
      </c>
      <c r="BX51" s="31">
        <f t="shared" si="162"/>
        <v>0</v>
      </c>
      <c r="BY51" s="31">
        <f t="shared" si="163"/>
        <v>0</v>
      </c>
      <c r="BZ51" s="31">
        <f t="shared" si="164"/>
        <v>0</v>
      </c>
      <c r="CA51" s="31">
        <f t="shared" si="165"/>
        <v>0</v>
      </c>
      <c r="CB51" s="31">
        <f t="shared" si="166"/>
        <v>0</v>
      </c>
      <c r="CC51" s="31">
        <f t="shared" si="167"/>
        <v>0</v>
      </c>
      <c r="CD51" s="31">
        <f t="shared" si="168"/>
        <v>0</v>
      </c>
      <c r="CE51" s="31">
        <f t="shared" si="169"/>
        <v>0</v>
      </c>
      <c r="CF51" s="31">
        <f t="shared" si="170"/>
        <v>0</v>
      </c>
      <c r="CG51" s="31">
        <f t="shared" si="171"/>
        <v>0</v>
      </c>
      <c r="CH51" s="31">
        <f t="shared" si="172"/>
        <v>0</v>
      </c>
      <c r="CI51" s="31">
        <f t="shared" si="173"/>
        <v>0</v>
      </c>
    </row>
    <row r="52" spans="1:87" x14ac:dyDescent="0.35">
      <c r="A52">
        <v>46</v>
      </c>
      <c r="B52">
        <f>modules!B52</f>
        <v>0</v>
      </c>
      <c r="C52">
        <f>modules!C52</f>
        <v>0</v>
      </c>
      <c r="D52" s="27">
        <f t="shared" si="90"/>
        <v>0</v>
      </c>
      <c r="E52" s="27">
        <f t="shared" si="91"/>
        <v>0</v>
      </c>
      <c r="F52" s="27">
        <f t="shared" si="92"/>
        <v>0</v>
      </c>
      <c r="G52" s="27">
        <f t="shared" si="93"/>
        <v>0</v>
      </c>
      <c r="H52" s="27">
        <f t="shared" si="94"/>
        <v>0</v>
      </c>
      <c r="I52" s="27">
        <f t="shared" si="95"/>
        <v>0</v>
      </c>
      <c r="J52" s="27">
        <f t="shared" si="96"/>
        <v>0</v>
      </c>
      <c r="K52" s="27">
        <f t="shared" si="97"/>
        <v>0</v>
      </c>
      <c r="L52" s="27">
        <f t="shared" si="98"/>
        <v>0</v>
      </c>
      <c r="M52" s="27">
        <f t="shared" si="99"/>
        <v>0</v>
      </c>
      <c r="N52" s="27">
        <f t="shared" si="100"/>
        <v>0</v>
      </c>
      <c r="O52" s="27">
        <f t="shared" si="101"/>
        <v>0</v>
      </c>
      <c r="P52" s="27">
        <f t="shared" si="102"/>
        <v>0</v>
      </c>
      <c r="Q52" s="27">
        <f t="shared" si="103"/>
        <v>0</v>
      </c>
      <c r="R52" s="27">
        <f t="shared" si="104"/>
        <v>0</v>
      </c>
      <c r="S52" s="27">
        <f t="shared" si="105"/>
        <v>0</v>
      </c>
      <c r="T52" s="27">
        <f t="shared" si="106"/>
        <v>0</v>
      </c>
      <c r="U52" s="27">
        <f t="shared" si="107"/>
        <v>0</v>
      </c>
      <c r="V52" s="27">
        <f t="shared" si="108"/>
        <v>0</v>
      </c>
      <c r="W52" s="27">
        <f t="shared" si="109"/>
        <v>0</v>
      </c>
      <c r="X52" s="27">
        <f t="shared" si="110"/>
        <v>0</v>
      </c>
      <c r="Y52" s="27">
        <f t="shared" si="111"/>
        <v>0</v>
      </c>
      <c r="Z52" s="27">
        <f t="shared" si="112"/>
        <v>0</v>
      </c>
      <c r="AA52" s="27">
        <f t="shared" si="113"/>
        <v>0</v>
      </c>
      <c r="AB52" s="27">
        <f t="shared" si="114"/>
        <v>0</v>
      </c>
      <c r="AC52" s="27">
        <f t="shared" si="115"/>
        <v>0</v>
      </c>
      <c r="AD52" s="27">
        <f t="shared" si="116"/>
        <v>0</v>
      </c>
      <c r="AE52" s="27">
        <f t="shared" si="117"/>
        <v>0</v>
      </c>
      <c r="AF52" s="27">
        <f t="shared" si="118"/>
        <v>0</v>
      </c>
      <c r="AG52" s="27">
        <f t="shared" si="119"/>
        <v>0</v>
      </c>
      <c r="AH52" s="27">
        <f t="shared" si="120"/>
        <v>0</v>
      </c>
      <c r="AI52" s="27">
        <f t="shared" si="121"/>
        <v>0</v>
      </c>
      <c r="AJ52" s="27">
        <f t="shared" si="122"/>
        <v>0</v>
      </c>
      <c r="AK52" s="27">
        <f t="shared" si="123"/>
        <v>0</v>
      </c>
      <c r="AL52" s="27">
        <f t="shared" si="124"/>
        <v>0</v>
      </c>
      <c r="AM52" s="27">
        <f t="shared" si="125"/>
        <v>0</v>
      </c>
      <c r="AN52" s="27">
        <f t="shared" si="126"/>
        <v>0</v>
      </c>
      <c r="AO52" s="27">
        <f t="shared" si="127"/>
        <v>0</v>
      </c>
      <c r="AP52" s="27">
        <f t="shared" si="128"/>
        <v>0</v>
      </c>
      <c r="AQ52" s="27">
        <f t="shared" si="129"/>
        <v>0</v>
      </c>
      <c r="AR52" s="27">
        <f t="shared" si="130"/>
        <v>0</v>
      </c>
      <c r="AS52" s="27">
        <f t="shared" si="131"/>
        <v>0</v>
      </c>
      <c r="AT52" s="31">
        <f t="shared" si="132"/>
        <v>0</v>
      </c>
      <c r="AU52" s="31">
        <f t="shared" si="133"/>
        <v>0</v>
      </c>
      <c r="AV52" s="31">
        <f t="shared" si="134"/>
        <v>0</v>
      </c>
      <c r="AW52" s="31">
        <f t="shared" si="135"/>
        <v>0</v>
      </c>
      <c r="AX52" s="31">
        <f t="shared" si="136"/>
        <v>0</v>
      </c>
      <c r="AY52" s="31">
        <f t="shared" si="137"/>
        <v>0</v>
      </c>
      <c r="AZ52" s="31">
        <f t="shared" si="138"/>
        <v>0</v>
      </c>
      <c r="BA52" s="31">
        <f t="shared" si="139"/>
        <v>0</v>
      </c>
      <c r="BB52" s="31">
        <f t="shared" si="140"/>
        <v>0</v>
      </c>
      <c r="BC52" s="31">
        <f t="shared" si="141"/>
        <v>0</v>
      </c>
      <c r="BD52" s="31">
        <f t="shared" si="142"/>
        <v>0</v>
      </c>
      <c r="BE52" s="31">
        <f t="shared" si="143"/>
        <v>0</v>
      </c>
      <c r="BF52" s="31">
        <f t="shared" si="144"/>
        <v>0</v>
      </c>
      <c r="BG52" s="31">
        <f t="shared" si="145"/>
        <v>0</v>
      </c>
      <c r="BH52" s="31">
        <f t="shared" si="146"/>
        <v>0</v>
      </c>
      <c r="BI52" s="31">
        <f t="shared" si="147"/>
        <v>0</v>
      </c>
      <c r="BJ52" s="31">
        <f t="shared" si="148"/>
        <v>0</v>
      </c>
      <c r="BK52" s="31">
        <f t="shared" si="149"/>
        <v>0</v>
      </c>
      <c r="BL52" s="31">
        <f t="shared" si="150"/>
        <v>0</v>
      </c>
      <c r="BM52" s="31">
        <f t="shared" si="151"/>
        <v>0</v>
      </c>
      <c r="BN52" s="31">
        <f t="shared" si="152"/>
        <v>0</v>
      </c>
      <c r="BO52" s="31">
        <f t="shared" si="153"/>
        <v>0</v>
      </c>
      <c r="BP52" s="31">
        <f t="shared" si="154"/>
        <v>0</v>
      </c>
      <c r="BQ52" s="31">
        <f t="shared" si="155"/>
        <v>0</v>
      </c>
      <c r="BR52" s="31">
        <f t="shared" si="156"/>
        <v>0</v>
      </c>
      <c r="BS52" s="31">
        <f t="shared" si="157"/>
        <v>0</v>
      </c>
      <c r="BT52" s="31">
        <f t="shared" si="158"/>
        <v>0</v>
      </c>
      <c r="BU52" s="31">
        <f t="shared" si="159"/>
        <v>0</v>
      </c>
      <c r="BV52" s="31">
        <f t="shared" si="160"/>
        <v>0</v>
      </c>
      <c r="BW52" s="31">
        <f t="shared" si="161"/>
        <v>0</v>
      </c>
      <c r="BX52" s="31">
        <f t="shared" si="162"/>
        <v>0</v>
      </c>
      <c r="BY52" s="31">
        <f t="shared" si="163"/>
        <v>0</v>
      </c>
      <c r="BZ52" s="31">
        <f t="shared" si="164"/>
        <v>0</v>
      </c>
      <c r="CA52" s="31">
        <f t="shared" si="165"/>
        <v>0</v>
      </c>
      <c r="CB52" s="31">
        <f t="shared" si="166"/>
        <v>0</v>
      </c>
      <c r="CC52" s="31">
        <f t="shared" si="167"/>
        <v>0</v>
      </c>
      <c r="CD52" s="31">
        <f t="shared" si="168"/>
        <v>0</v>
      </c>
      <c r="CE52" s="31">
        <f t="shared" si="169"/>
        <v>0</v>
      </c>
      <c r="CF52" s="31">
        <f t="shared" si="170"/>
        <v>0</v>
      </c>
      <c r="CG52" s="31">
        <f t="shared" si="171"/>
        <v>0</v>
      </c>
      <c r="CH52" s="31">
        <f t="shared" si="172"/>
        <v>0</v>
      </c>
      <c r="CI52" s="31">
        <f t="shared" si="173"/>
        <v>0</v>
      </c>
    </row>
    <row r="53" spans="1:87" x14ac:dyDescent="0.35">
      <c r="A53">
        <v>47</v>
      </c>
      <c r="B53">
        <f>modules!B53</f>
        <v>0</v>
      </c>
      <c r="C53">
        <f>modules!C53</f>
        <v>0</v>
      </c>
      <c r="D53" s="27">
        <f t="shared" si="90"/>
        <v>0</v>
      </c>
      <c r="E53" s="27">
        <f t="shared" si="91"/>
        <v>0</v>
      </c>
      <c r="F53" s="27">
        <f t="shared" si="92"/>
        <v>0</v>
      </c>
      <c r="G53" s="27">
        <f t="shared" si="93"/>
        <v>0</v>
      </c>
      <c r="H53" s="27">
        <f t="shared" si="94"/>
        <v>0</v>
      </c>
      <c r="I53" s="27">
        <f t="shared" si="95"/>
        <v>0</v>
      </c>
      <c r="J53" s="27">
        <f t="shared" si="96"/>
        <v>0</v>
      </c>
      <c r="K53" s="27">
        <f t="shared" si="97"/>
        <v>0</v>
      </c>
      <c r="L53" s="27">
        <f t="shared" si="98"/>
        <v>0</v>
      </c>
      <c r="M53" s="27">
        <f t="shared" si="99"/>
        <v>0</v>
      </c>
      <c r="N53" s="27">
        <f t="shared" si="100"/>
        <v>0</v>
      </c>
      <c r="O53" s="27">
        <f t="shared" si="101"/>
        <v>0</v>
      </c>
      <c r="P53" s="27">
        <f t="shared" si="102"/>
        <v>0</v>
      </c>
      <c r="Q53" s="27">
        <f t="shared" si="103"/>
        <v>0</v>
      </c>
      <c r="R53" s="27">
        <f t="shared" si="104"/>
        <v>0</v>
      </c>
      <c r="S53" s="27">
        <f t="shared" si="105"/>
        <v>0</v>
      </c>
      <c r="T53" s="27">
        <f t="shared" si="106"/>
        <v>0</v>
      </c>
      <c r="U53" s="27">
        <f t="shared" si="107"/>
        <v>0</v>
      </c>
      <c r="V53" s="27">
        <f t="shared" si="108"/>
        <v>0</v>
      </c>
      <c r="W53" s="27">
        <f t="shared" si="109"/>
        <v>0</v>
      </c>
      <c r="X53" s="27">
        <f t="shared" si="110"/>
        <v>0</v>
      </c>
      <c r="Y53" s="27">
        <f t="shared" si="111"/>
        <v>0</v>
      </c>
      <c r="Z53" s="27">
        <f t="shared" si="112"/>
        <v>0</v>
      </c>
      <c r="AA53" s="27">
        <f t="shared" si="113"/>
        <v>0</v>
      </c>
      <c r="AB53" s="27">
        <f t="shared" si="114"/>
        <v>0</v>
      </c>
      <c r="AC53" s="27">
        <f t="shared" si="115"/>
        <v>0</v>
      </c>
      <c r="AD53" s="27">
        <f t="shared" si="116"/>
        <v>0</v>
      </c>
      <c r="AE53" s="27">
        <f t="shared" si="117"/>
        <v>0</v>
      </c>
      <c r="AF53" s="27">
        <f t="shared" si="118"/>
        <v>0</v>
      </c>
      <c r="AG53" s="27">
        <f t="shared" si="119"/>
        <v>0</v>
      </c>
      <c r="AH53" s="27">
        <f t="shared" si="120"/>
        <v>0</v>
      </c>
      <c r="AI53" s="27">
        <f t="shared" si="121"/>
        <v>0</v>
      </c>
      <c r="AJ53" s="27">
        <f t="shared" si="122"/>
        <v>0</v>
      </c>
      <c r="AK53" s="27">
        <f t="shared" si="123"/>
        <v>0</v>
      </c>
      <c r="AL53" s="27">
        <f t="shared" si="124"/>
        <v>0</v>
      </c>
      <c r="AM53" s="27">
        <f t="shared" si="125"/>
        <v>0</v>
      </c>
      <c r="AN53" s="27">
        <f t="shared" si="126"/>
        <v>0</v>
      </c>
      <c r="AO53" s="27">
        <f t="shared" si="127"/>
        <v>0</v>
      </c>
      <c r="AP53" s="27">
        <f t="shared" si="128"/>
        <v>0</v>
      </c>
      <c r="AQ53" s="27">
        <f t="shared" si="129"/>
        <v>0</v>
      </c>
      <c r="AR53" s="27">
        <f t="shared" si="130"/>
        <v>0</v>
      </c>
      <c r="AS53" s="27">
        <f t="shared" si="131"/>
        <v>0</v>
      </c>
      <c r="AT53" s="31">
        <f t="shared" si="132"/>
        <v>0</v>
      </c>
      <c r="AU53" s="31">
        <f t="shared" si="133"/>
        <v>0</v>
      </c>
      <c r="AV53" s="31">
        <f t="shared" si="134"/>
        <v>0</v>
      </c>
      <c r="AW53" s="31">
        <f t="shared" si="135"/>
        <v>0</v>
      </c>
      <c r="AX53" s="31">
        <f t="shared" si="136"/>
        <v>0</v>
      </c>
      <c r="AY53" s="31">
        <f t="shared" si="137"/>
        <v>0</v>
      </c>
      <c r="AZ53" s="31">
        <f t="shared" si="138"/>
        <v>0</v>
      </c>
      <c r="BA53" s="31">
        <f t="shared" si="139"/>
        <v>0</v>
      </c>
      <c r="BB53" s="31">
        <f t="shared" si="140"/>
        <v>0</v>
      </c>
      <c r="BC53" s="31">
        <f t="shared" si="141"/>
        <v>0</v>
      </c>
      <c r="BD53" s="31">
        <f t="shared" si="142"/>
        <v>0</v>
      </c>
      <c r="BE53" s="31">
        <f t="shared" si="143"/>
        <v>0</v>
      </c>
      <c r="BF53" s="31">
        <f t="shared" si="144"/>
        <v>0</v>
      </c>
      <c r="BG53" s="31">
        <f t="shared" si="145"/>
        <v>0</v>
      </c>
      <c r="BH53" s="31">
        <f t="shared" si="146"/>
        <v>0</v>
      </c>
      <c r="BI53" s="31">
        <f t="shared" si="147"/>
        <v>0</v>
      </c>
      <c r="BJ53" s="31">
        <f t="shared" si="148"/>
        <v>0</v>
      </c>
      <c r="BK53" s="31">
        <f t="shared" si="149"/>
        <v>0</v>
      </c>
      <c r="BL53" s="31">
        <f t="shared" si="150"/>
        <v>0</v>
      </c>
      <c r="BM53" s="31">
        <f t="shared" si="151"/>
        <v>0</v>
      </c>
      <c r="BN53" s="31">
        <f t="shared" si="152"/>
        <v>0</v>
      </c>
      <c r="BO53" s="31">
        <f t="shared" si="153"/>
        <v>0</v>
      </c>
      <c r="BP53" s="31">
        <f t="shared" si="154"/>
        <v>0</v>
      </c>
      <c r="BQ53" s="31">
        <f t="shared" si="155"/>
        <v>0</v>
      </c>
      <c r="BR53" s="31">
        <f t="shared" si="156"/>
        <v>0</v>
      </c>
      <c r="BS53" s="31">
        <f t="shared" si="157"/>
        <v>0</v>
      </c>
      <c r="BT53" s="31">
        <f t="shared" si="158"/>
        <v>0</v>
      </c>
      <c r="BU53" s="31">
        <f t="shared" si="159"/>
        <v>0</v>
      </c>
      <c r="BV53" s="31">
        <f t="shared" si="160"/>
        <v>0</v>
      </c>
      <c r="BW53" s="31">
        <f t="shared" si="161"/>
        <v>0</v>
      </c>
      <c r="BX53" s="31">
        <f t="shared" si="162"/>
        <v>0</v>
      </c>
      <c r="BY53" s="31">
        <f t="shared" si="163"/>
        <v>0</v>
      </c>
      <c r="BZ53" s="31">
        <f t="shared" si="164"/>
        <v>0</v>
      </c>
      <c r="CA53" s="31">
        <f t="shared" si="165"/>
        <v>0</v>
      </c>
      <c r="CB53" s="31">
        <f t="shared" si="166"/>
        <v>0</v>
      </c>
      <c r="CC53" s="31">
        <f t="shared" si="167"/>
        <v>0</v>
      </c>
      <c r="CD53" s="31">
        <f t="shared" si="168"/>
        <v>0</v>
      </c>
      <c r="CE53" s="31">
        <f t="shared" si="169"/>
        <v>0</v>
      </c>
      <c r="CF53" s="31">
        <f t="shared" si="170"/>
        <v>0</v>
      </c>
      <c r="CG53" s="31">
        <f t="shared" si="171"/>
        <v>0</v>
      </c>
      <c r="CH53" s="31">
        <f t="shared" si="172"/>
        <v>0</v>
      </c>
      <c r="CI53" s="31">
        <f t="shared" si="173"/>
        <v>0</v>
      </c>
    </row>
    <row r="54" spans="1:87" x14ac:dyDescent="0.35">
      <c r="A54">
        <v>48</v>
      </c>
      <c r="B54">
        <f>modules!B54</f>
        <v>0</v>
      </c>
      <c r="C54">
        <f>modules!C54</f>
        <v>0</v>
      </c>
      <c r="D54" s="27">
        <f t="shared" si="90"/>
        <v>0</v>
      </c>
      <c r="E54" s="27">
        <f t="shared" si="91"/>
        <v>0</v>
      </c>
      <c r="F54" s="27">
        <f t="shared" si="92"/>
        <v>0</v>
      </c>
      <c r="G54" s="27">
        <f t="shared" si="93"/>
        <v>0</v>
      </c>
      <c r="H54" s="27">
        <f t="shared" si="94"/>
        <v>0</v>
      </c>
      <c r="I54" s="27">
        <f t="shared" si="95"/>
        <v>0</v>
      </c>
      <c r="J54" s="27">
        <f t="shared" si="96"/>
        <v>0</v>
      </c>
      <c r="K54" s="27">
        <f t="shared" si="97"/>
        <v>0</v>
      </c>
      <c r="L54" s="27">
        <f t="shared" si="98"/>
        <v>0</v>
      </c>
      <c r="M54" s="27">
        <f t="shared" si="99"/>
        <v>0</v>
      </c>
      <c r="N54" s="27">
        <f t="shared" si="100"/>
        <v>0</v>
      </c>
      <c r="O54" s="27">
        <f t="shared" si="101"/>
        <v>0</v>
      </c>
      <c r="P54" s="27">
        <f t="shared" si="102"/>
        <v>0</v>
      </c>
      <c r="Q54" s="27">
        <f t="shared" si="103"/>
        <v>0</v>
      </c>
      <c r="R54" s="27">
        <f t="shared" si="104"/>
        <v>0</v>
      </c>
      <c r="S54" s="27">
        <f t="shared" si="105"/>
        <v>0</v>
      </c>
      <c r="T54" s="27">
        <f t="shared" si="106"/>
        <v>0</v>
      </c>
      <c r="U54" s="27">
        <f t="shared" si="107"/>
        <v>0</v>
      </c>
      <c r="V54" s="27">
        <f t="shared" si="108"/>
        <v>0</v>
      </c>
      <c r="W54" s="27">
        <f t="shared" si="109"/>
        <v>0</v>
      </c>
      <c r="X54" s="27">
        <f t="shared" si="110"/>
        <v>0</v>
      </c>
      <c r="Y54" s="27">
        <f t="shared" si="111"/>
        <v>0</v>
      </c>
      <c r="Z54" s="27">
        <f t="shared" si="112"/>
        <v>0</v>
      </c>
      <c r="AA54" s="27">
        <f t="shared" si="113"/>
        <v>0</v>
      </c>
      <c r="AB54" s="27">
        <f t="shared" si="114"/>
        <v>0</v>
      </c>
      <c r="AC54" s="27">
        <f t="shared" si="115"/>
        <v>0</v>
      </c>
      <c r="AD54" s="27">
        <f t="shared" si="116"/>
        <v>0</v>
      </c>
      <c r="AE54" s="27">
        <f t="shared" si="117"/>
        <v>0</v>
      </c>
      <c r="AF54" s="27">
        <f t="shared" si="118"/>
        <v>0</v>
      </c>
      <c r="AG54" s="27">
        <f t="shared" si="119"/>
        <v>0</v>
      </c>
      <c r="AH54" s="27">
        <f t="shared" si="120"/>
        <v>0</v>
      </c>
      <c r="AI54" s="27">
        <f t="shared" si="121"/>
        <v>0</v>
      </c>
      <c r="AJ54" s="27">
        <f t="shared" si="122"/>
        <v>0</v>
      </c>
      <c r="AK54" s="27">
        <f t="shared" si="123"/>
        <v>0</v>
      </c>
      <c r="AL54" s="27">
        <f t="shared" si="124"/>
        <v>0</v>
      </c>
      <c r="AM54" s="27">
        <f t="shared" si="125"/>
        <v>0</v>
      </c>
      <c r="AN54" s="27">
        <f t="shared" si="126"/>
        <v>0</v>
      </c>
      <c r="AO54" s="27">
        <f t="shared" si="127"/>
        <v>0</v>
      </c>
      <c r="AP54" s="27">
        <f t="shared" si="128"/>
        <v>0</v>
      </c>
      <c r="AQ54" s="27">
        <f t="shared" si="129"/>
        <v>0</v>
      </c>
      <c r="AR54" s="27">
        <f t="shared" si="130"/>
        <v>0</v>
      </c>
      <c r="AS54" s="27">
        <f t="shared" si="131"/>
        <v>0</v>
      </c>
      <c r="AT54" s="31">
        <f t="shared" si="132"/>
        <v>0</v>
      </c>
      <c r="AU54" s="31">
        <f t="shared" si="133"/>
        <v>0</v>
      </c>
      <c r="AV54" s="31">
        <f t="shared" si="134"/>
        <v>0</v>
      </c>
      <c r="AW54" s="31">
        <f t="shared" si="135"/>
        <v>0</v>
      </c>
      <c r="AX54" s="31">
        <f t="shared" si="136"/>
        <v>0</v>
      </c>
      <c r="AY54" s="31">
        <f t="shared" si="137"/>
        <v>0</v>
      </c>
      <c r="AZ54" s="31">
        <f t="shared" si="138"/>
        <v>0</v>
      </c>
      <c r="BA54" s="31">
        <f t="shared" si="139"/>
        <v>0</v>
      </c>
      <c r="BB54" s="31">
        <f t="shared" si="140"/>
        <v>0</v>
      </c>
      <c r="BC54" s="31">
        <f t="shared" si="141"/>
        <v>0</v>
      </c>
      <c r="BD54" s="31">
        <f t="shared" si="142"/>
        <v>0</v>
      </c>
      <c r="BE54" s="31">
        <f t="shared" si="143"/>
        <v>0</v>
      </c>
      <c r="BF54" s="31">
        <f t="shared" si="144"/>
        <v>0</v>
      </c>
      <c r="BG54" s="31">
        <f t="shared" si="145"/>
        <v>0</v>
      </c>
      <c r="BH54" s="31">
        <f t="shared" si="146"/>
        <v>0</v>
      </c>
      <c r="BI54" s="31">
        <f t="shared" si="147"/>
        <v>0</v>
      </c>
      <c r="BJ54" s="31">
        <f t="shared" si="148"/>
        <v>0</v>
      </c>
      <c r="BK54" s="31">
        <f t="shared" si="149"/>
        <v>0</v>
      </c>
      <c r="BL54" s="31">
        <f t="shared" si="150"/>
        <v>0</v>
      </c>
      <c r="BM54" s="31">
        <f t="shared" si="151"/>
        <v>0</v>
      </c>
      <c r="BN54" s="31">
        <f t="shared" si="152"/>
        <v>0</v>
      </c>
      <c r="BO54" s="31">
        <f t="shared" si="153"/>
        <v>0</v>
      </c>
      <c r="BP54" s="31">
        <f t="shared" si="154"/>
        <v>0</v>
      </c>
      <c r="BQ54" s="31">
        <f t="shared" si="155"/>
        <v>0</v>
      </c>
      <c r="BR54" s="31">
        <f t="shared" si="156"/>
        <v>0</v>
      </c>
      <c r="BS54" s="31">
        <f t="shared" si="157"/>
        <v>0</v>
      </c>
      <c r="BT54" s="31">
        <f t="shared" si="158"/>
        <v>0</v>
      </c>
      <c r="BU54" s="31">
        <f t="shared" si="159"/>
        <v>0</v>
      </c>
      <c r="BV54" s="31">
        <f t="shared" si="160"/>
        <v>0</v>
      </c>
      <c r="BW54" s="31">
        <f t="shared" si="161"/>
        <v>0</v>
      </c>
      <c r="BX54" s="31">
        <f t="shared" si="162"/>
        <v>0</v>
      </c>
      <c r="BY54" s="31">
        <f t="shared" si="163"/>
        <v>0</v>
      </c>
      <c r="BZ54" s="31">
        <f t="shared" si="164"/>
        <v>0</v>
      </c>
      <c r="CA54" s="31">
        <f t="shared" si="165"/>
        <v>0</v>
      </c>
      <c r="CB54" s="31">
        <f t="shared" si="166"/>
        <v>0</v>
      </c>
      <c r="CC54" s="31">
        <f t="shared" si="167"/>
        <v>0</v>
      </c>
      <c r="CD54" s="31">
        <f t="shared" si="168"/>
        <v>0</v>
      </c>
      <c r="CE54" s="31">
        <f t="shared" si="169"/>
        <v>0</v>
      </c>
      <c r="CF54" s="31">
        <f t="shared" si="170"/>
        <v>0</v>
      </c>
      <c r="CG54" s="31">
        <f t="shared" si="171"/>
        <v>0</v>
      </c>
      <c r="CH54" s="31">
        <f t="shared" si="172"/>
        <v>0</v>
      </c>
      <c r="CI54" s="31">
        <f t="shared" si="173"/>
        <v>0</v>
      </c>
    </row>
    <row r="55" spans="1:87" x14ac:dyDescent="0.35">
      <c r="A55">
        <v>49</v>
      </c>
      <c r="B55">
        <f>modules!B55</f>
        <v>0</v>
      </c>
      <c r="C55">
        <f>modules!C55</f>
        <v>0</v>
      </c>
      <c r="D55" s="27">
        <f t="shared" si="90"/>
        <v>0</v>
      </c>
      <c r="E55" s="27">
        <f t="shared" si="91"/>
        <v>0</v>
      </c>
      <c r="F55" s="27">
        <f t="shared" si="92"/>
        <v>0</v>
      </c>
      <c r="G55" s="27">
        <f t="shared" si="93"/>
        <v>0</v>
      </c>
      <c r="H55" s="27">
        <f t="shared" si="94"/>
        <v>0</v>
      </c>
      <c r="I55" s="27">
        <f t="shared" si="95"/>
        <v>0</v>
      </c>
      <c r="J55" s="27">
        <f t="shared" si="96"/>
        <v>0</v>
      </c>
      <c r="K55" s="27">
        <f t="shared" si="97"/>
        <v>0</v>
      </c>
      <c r="L55" s="27">
        <f t="shared" si="98"/>
        <v>0</v>
      </c>
      <c r="M55" s="27">
        <f t="shared" si="99"/>
        <v>0</v>
      </c>
      <c r="N55" s="27">
        <f t="shared" si="100"/>
        <v>0</v>
      </c>
      <c r="O55" s="27">
        <f t="shared" si="101"/>
        <v>0</v>
      </c>
      <c r="P55" s="27">
        <f t="shared" si="102"/>
        <v>0</v>
      </c>
      <c r="Q55" s="27">
        <f t="shared" si="103"/>
        <v>0</v>
      </c>
      <c r="R55" s="27">
        <f t="shared" si="104"/>
        <v>0</v>
      </c>
      <c r="S55" s="27">
        <f t="shared" si="105"/>
        <v>0</v>
      </c>
      <c r="T55" s="27">
        <f t="shared" si="106"/>
        <v>0</v>
      </c>
      <c r="U55" s="27">
        <f t="shared" si="107"/>
        <v>0</v>
      </c>
      <c r="V55" s="27">
        <f t="shared" si="108"/>
        <v>0</v>
      </c>
      <c r="W55" s="27">
        <f t="shared" si="109"/>
        <v>0</v>
      </c>
      <c r="X55" s="27">
        <f t="shared" si="110"/>
        <v>0</v>
      </c>
      <c r="Y55" s="27">
        <f t="shared" si="111"/>
        <v>0</v>
      </c>
      <c r="Z55" s="27">
        <f t="shared" si="112"/>
        <v>0</v>
      </c>
      <c r="AA55" s="27">
        <f t="shared" si="113"/>
        <v>0</v>
      </c>
      <c r="AB55" s="27">
        <f t="shared" si="114"/>
        <v>0</v>
      </c>
      <c r="AC55" s="27">
        <f t="shared" si="115"/>
        <v>0</v>
      </c>
      <c r="AD55" s="27">
        <f t="shared" si="116"/>
        <v>0</v>
      </c>
      <c r="AE55" s="27">
        <f t="shared" si="117"/>
        <v>0</v>
      </c>
      <c r="AF55" s="27">
        <f t="shared" si="118"/>
        <v>0</v>
      </c>
      <c r="AG55" s="27">
        <f t="shared" si="119"/>
        <v>0</v>
      </c>
      <c r="AH55" s="27">
        <f t="shared" si="120"/>
        <v>0</v>
      </c>
      <c r="AI55" s="27">
        <f t="shared" si="121"/>
        <v>0</v>
      </c>
      <c r="AJ55" s="27">
        <f t="shared" si="122"/>
        <v>0</v>
      </c>
      <c r="AK55" s="27">
        <f t="shared" si="123"/>
        <v>0</v>
      </c>
      <c r="AL55" s="27">
        <f t="shared" si="124"/>
        <v>0</v>
      </c>
      <c r="AM55" s="27">
        <f t="shared" si="125"/>
        <v>0</v>
      </c>
      <c r="AN55" s="27">
        <f t="shared" si="126"/>
        <v>0</v>
      </c>
      <c r="AO55" s="27">
        <f t="shared" si="127"/>
        <v>0</v>
      </c>
      <c r="AP55" s="27">
        <f t="shared" si="128"/>
        <v>0</v>
      </c>
      <c r="AQ55" s="27">
        <f t="shared" si="129"/>
        <v>0</v>
      </c>
      <c r="AR55" s="27">
        <f t="shared" si="130"/>
        <v>0</v>
      </c>
      <c r="AS55" s="27">
        <f t="shared" si="131"/>
        <v>0</v>
      </c>
      <c r="AT55" s="31">
        <f t="shared" si="132"/>
        <v>0</v>
      </c>
      <c r="AU55" s="31">
        <f t="shared" si="133"/>
        <v>0</v>
      </c>
      <c r="AV55" s="31">
        <f t="shared" si="134"/>
        <v>0</v>
      </c>
      <c r="AW55" s="31">
        <f t="shared" si="135"/>
        <v>0</v>
      </c>
      <c r="AX55" s="31">
        <f t="shared" si="136"/>
        <v>0</v>
      </c>
      <c r="AY55" s="31">
        <f t="shared" si="137"/>
        <v>0</v>
      </c>
      <c r="AZ55" s="31">
        <f t="shared" si="138"/>
        <v>0</v>
      </c>
      <c r="BA55" s="31">
        <f t="shared" si="139"/>
        <v>0</v>
      </c>
      <c r="BB55" s="31">
        <f t="shared" si="140"/>
        <v>0</v>
      </c>
      <c r="BC55" s="31">
        <f t="shared" si="141"/>
        <v>0</v>
      </c>
      <c r="BD55" s="31">
        <f t="shared" si="142"/>
        <v>0</v>
      </c>
      <c r="BE55" s="31">
        <f t="shared" si="143"/>
        <v>0</v>
      </c>
      <c r="BF55" s="31">
        <f t="shared" si="144"/>
        <v>0</v>
      </c>
      <c r="BG55" s="31">
        <f t="shared" si="145"/>
        <v>0</v>
      </c>
      <c r="BH55" s="31">
        <f t="shared" si="146"/>
        <v>0</v>
      </c>
      <c r="BI55" s="31">
        <f t="shared" si="147"/>
        <v>0</v>
      </c>
      <c r="BJ55" s="31">
        <f t="shared" si="148"/>
        <v>0</v>
      </c>
      <c r="BK55" s="31">
        <f t="shared" si="149"/>
        <v>0</v>
      </c>
      <c r="BL55" s="31">
        <f t="shared" si="150"/>
        <v>0</v>
      </c>
      <c r="BM55" s="31">
        <f t="shared" si="151"/>
        <v>0</v>
      </c>
      <c r="BN55" s="31">
        <f t="shared" si="152"/>
        <v>0</v>
      </c>
      <c r="BO55" s="31">
        <f t="shared" si="153"/>
        <v>0</v>
      </c>
      <c r="BP55" s="31">
        <f t="shared" si="154"/>
        <v>0</v>
      </c>
      <c r="BQ55" s="31">
        <f t="shared" si="155"/>
        <v>0</v>
      </c>
      <c r="BR55" s="31">
        <f t="shared" si="156"/>
        <v>0</v>
      </c>
      <c r="BS55" s="31">
        <f t="shared" si="157"/>
        <v>0</v>
      </c>
      <c r="BT55" s="31">
        <f t="shared" si="158"/>
        <v>0</v>
      </c>
      <c r="BU55" s="31">
        <f t="shared" si="159"/>
        <v>0</v>
      </c>
      <c r="BV55" s="31">
        <f t="shared" si="160"/>
        <v>0</v>
      </c>
      <c r="BW55" s="31">
        <f t="shared" si="161"/>
        <v>0</v>
      </c>
      <c r="BX55" s="31">
        <f t="shared" si="162"/>
        <v>0</v>
      </c>
      <c r="BY55" s="31">
        <f t="shared" si="163"/>
        <v>0</v>
      </c>
      <c r="BZ55" s="31">
        <f t="shared" si="164"/>
        <v>0</v>
      </c>
      <c r="CA55" s="31">
        <f t="shared" si="165"/>
        <v>0</v>
      </c>
      <c r="CB55" s="31">
        <f t="shared" si="166"/>
        <v>0</v>
      </c>
      <c r="CC55" s="31">
        <f t="shared" si="167"/>
        <v>0</v>
      </c>
      <c r="CD55" s="31">
        <f t="shared" si="168"/>
        <v>0</v>
      </c>
      <c r="CE55" s="31">
        <f t="shared" si="169"/>
        <v>0</v>
      </c>
      <c r="CF55" s="31">
        <f t="shared" si="170"/>
        <v>0</v>
      </c>
      <c r="CG55" s="31">
        <f t="shared" si="171"/>
        <v>0</v>
      </c>
      <c r="CH55" s="31">
        <f t="shared" si="172"/>
        <v>0</v>
      </c>
      <c r="CI55" s="31">
        <f t="shared" si="173"/>
        <v>0</v>
      </c>
    </row>
    <row r="56" spans="1:87" x14ac:dyDescent="0.35">
      <c r="A56">
        <v>50</v>
      </c>
      <c r="B56">
        <f>modules!B56</f>
        <v>0</v>
      </c>
      <c r="C56">
        <f>modules!C56</f>
        <v>0</v>
      </c>
      <c r="D56" s="27">
        <f t="shared" si="90"/>
        <v>0</v>
      </c>
      <c r="E56" s="27">
        <f t="shared" si="91"/>
        <v>0</v>
      </c>
      <c r="F56" s="27">
        <f t="shared" si="92"/>
        <v>0</v>
      </c>
      <c r="G56" s="27">
        <f t="shared" si="93"/>
        <v>0</v>
      </c>
      <c r="H56" s="27">
        <f t="shared" si="94"/>
        <v>0</v>
      </c>
      <c r="I56" s="27">
        <f t="shared" si="95"/>
        <v>0</v>
      </c>
      <c r="J56" s="27">
        <f t="shared" si="96"/>
        <v>0</v>
      </c>
      <c r="K56" s="27">
        <f t="shared" si="97"/>
        <v>0</v>
      </c>
      <c r="L56" s="27">
        <f t="shared" si="98"/>
        <v>0</v>
      </c>
      <c r="M56" s="27">
        <f t="shared" si="99"/>
        <v>0</v>
      </c>
      <c r="N56" s="27">
        <f t="shared" si="100"/>
        <v>0</v>
      </c>
      <c r="O56" s="27">
        <f t="shared" si="101"/>
        <v>0</v>
      </c>
      <c r="P56" s="27">
        <f t="shared" si="102"/>
        <v>0</v>
      </c>
      <c r="Q56" s="27">
        <f t="shared" si="103"/>
        <v>0</v>
      </c>
      <c r="R56" s="27">
        <f t="shared" si="104"/>
        <v>0</v>
      </c>
      <c r="S56" s="27">
        <f t="shared" si="105"/>
        <v>0</v>
      </c>
      <c r="T56" s="27">
        <f t="shared" si="106"/>
        <v>0</v>
      </c>
      <c r="U56" s="27">
        <f t="shared" si="107"/>
        <v>0</v>
      </c>
      <c r="V56" s="27">
        <f t="shared" si="108"/>
        <v>0</v>
      </c>
      <c r="W56" s="27">
        <f t="shared" si="109"/>
        <v>0</v>
      </c>
      <c r="X56" s="27">
        <f t="shared" si="110"/>
        <v>0</v>
      </c>
      <c r="Y56" s="27">
        <f t="shared" si="111"/>
        <v>0</v>
      </c>
      <c r="Z56" s="27">
        <f t="shared" si="112"/>
        <v>0</v>
      </c>
      <c r="AA56" s="27">
        <f t="shared" si="113"/>
        <v>0</v>
      </c>
      <c r="AB56" s="27">
        <f t="shared" si="114"/>
        <v>0</v>
      </c>
      <c r="AC56" s="27">
        <f t="shared" si="115"/>
        <v>0</v>
      </c>
      <c r="AD56" s="27">
        <f t="shared" si="116"/>
        <v>0</v>
      </c>
      <c r="AE56" s="27">
        <f t="shared" si="117"/>
        <v>0</v>
      </c>
      <c r="AF56" s="27">
        <f t="shared" si="118"/>
        <v>0</v>
      </c>
      <c r="AG56" s="27">
        <f t="shared" si="119"/>
        <v>0</v>
      </c>
      <c r="AH56" s="27">
        <f t="shared" si="120"/>
        <v>0</v>
      </c>
      <c r="AI56" s="27">
        <f t="shared" si="121"/>
        <v>0</v>
      </c>
      <c r="AJ56" s="27">
        <f t="shared" si="122"/>
        <v>0</v>
      </c>
      <c r="AK56" s="27">
        <f t="shared" si="123"/>
        <v>0</v>
      </c>
      <c r="AL56" s="27">
        <f t="shared" si="124"/>
        <v>0</v>
      </c>
      <c r="AM56" s="27">
        <f t="shared" si="125"/>
        <v>0</v>
      </c>
      <c r="AN56" s="27">
        <f t="shared" si="126"/>
        <v>0</v>
      </c>
      <c r="AO56" s="27">
        <f t="shared" si="127"/>
        <v>0</v>
      </c>
      <c r="AP56" s="27">
        <f t="shared" si="128"/>
        <v>0</v>
      </c>
      <c r="AQ56" s="27">
        <f t="shared" si="129"/>
        <v>0</v>
      </c>
      <c r="AR56" s="27">
        <f t="shared" si="130"/>
        <v>0</v>
      </c>
      <c r="AS56" s="27">
        <f t="shared" si="131"/>
        <v>0</v>
      </c>
      <c r="AT56" s="31">
        <f t="shared" si="132"/>
        <v>0</v>
      </c>
      <c r="AU56" s="31">
        <f t="shared" si="133"/>
        <v>0</v>
      </c>
      <c r="AV56" s="31">
        <f t="shared" si="134"/>
        <v>0</v>
      </c>
      <c r="AW56" s="31">
        <f t="shared" si="135"/>
        <v>0</v>
      </c>
      <c r="AX56" s="31">
        <f t="shared" si="136"/>
        <v>0</v>
      </c>
      <c r="AY56" s="31">
        <f t="shared" si="137"/>
        <v>0</v>
      </c>
      <c r="AZ56" s="31">
        <f t="shared" si="138"/>
        <v>0</v>
      </c>
      <c r="BA56" s="31">
        <f t="shared" si="139"/>
        <v>0</v>
      </c>
      <c r="BB56" s="31">
        <f t="shared" si="140"/>
        <v>0</v>
      </c>
      <c r="BC56" s="31">
        <f t="shared" si="141"/>
        <v>0</v>
      </c>
      <c r="BD56" s="31">
        <f t="shared" si="142"/>
        <v>0</v>
      </c>
      <c r="BE56" s="31">
        <f t="shared" si="143"/>
        <v>0</v>
      </c>
      <c r="BF56" s="31">
        <f t="shared" si="144"/>
        <v>0</v>
      </c>
      <c r="BG56" s="31">
        <f t="shared" si="145"/>
        <v>0</v>
      </c>
      <c r="BH56" s="31">
        <f t="shared" si="146"/>
        <v>0</v>
      </c>
      <c r="BI56" s="31">
        <f t="shared" si="147"/>
        <v>0</v>
      </c>
      <c r="BJ56" s="31">
        <f t="shared" si="148"/>
        <v>0</v>
      </c>
      <c r="BK56" s="31">
        <f t="shared" si="149"/>
        <v>0</v>
      </c>
      <c r="BL56" s="31">
        <f t="shared" si="150"/>
        <v>0</v>
      </c>
      <c r="BM56" s="31">
        <f t="shared" si="151"/>
        <v>0</v>
      </c>
      <c r="BN56" s="31">
        <f t="shared" si="152"/>
        <v>0</v>
      </c>
      <c r="BO56" s="31">
        <f t="shared" si="153"/>
        <v>0</v>
      </c>
      <c r="BP56" s="31">
        <f t="shared" si="154"/>
        <v>0</v>
      </c>
      <c r="BQ56" s="31">
        <f t="shared" si="155"/>
        <v>0</v>
      </c>
      <c r="BR56" s="31">
        <f t="shared" si="156"/>
        <v>0</v>
      </c>
      <c r="BS56" s="31">
        <f t="shared" si="157"/>
        <v>0</v>
      </c>
      <c r="BT56" s="31">
        <f t="shared" si="158"/>
        <v>0</v>
      </c>
      <c r="BU56" s="31">
        <f t="shared" si="159"/>
        <v>0</v>
      </c>
      <c r="BV56" s="31">
        <f t="shared" si="160"/>
        <v>0</v>
      </c>
      <c r="BW56" s="31">
        <f t="shared" si="161"/>
        <v>0</v>
      </c>
      <c r="BX56" s="31">
        <f t="shared" si="162"/>
        <v>0</v>
      </c>
      <c r="BY56" s="31">
        <f t="shared" si="163"/>
        <v>0</v>
      </c>
      <c r="BZ56" s="31">
        <f t="shared" si="164"/>
        <v>0</v>
      </c>
      <c r="CA56" s="31">
        <f t="shared" si="165"/>
        <v>0</v>
      </c>
      <c r="CB56" s="31">
        <f t="shared" si="166"/>
        <v>0</v>
      </c>
      <c r="CC56" s="31">
        <f t="shared" si="167"/>
        <v>0</v>
      </c>
      <c r="CD56" s="31">
        <f t="shared" si="168"/>
        <v>0</v>
      </c>
      <c r="CE56" s="31">
        <f t="shared" si="169"/>
        <v>0</v>
      </c>
      <c r="CF56" s="31">
        <f t="shared" si="170"/>
        <v>0</v>
      </c>
      <c r="CG56" s="31">
        <f t="shared" si="171"/>
        <v>0</v>
      </c>
      <c r="CH56" s="31">
        <f t="shared" si="172"/>
        <v>0</v>
      </c>
      <c r="CI56" s="31">
        <f t="shared" si="173"/>
        <v>0</v>
      </c>
    </row>
    <row r="57" spans="1:87" x14ac:dyDescent="0.35">
      <c r="A57">
        <v>51</v>
      </c>
      <c r="B57">
        <f>modules!B57</f>
        <v>0</v>
      </c>
      <c r="C57">
        <f>modules!C57</f>
        <v>0</v>
      </c>
      <c r="D57" s="27">
        <f t="shared" si="90"/>
        <v>0</v>
      </c>
      <c r="E57" s="27">
        <f t="shared" si="91"/>
        <v>0</v>
      </c>
      <c r="F57" s="27">
        <f t="shared" si="92"/>
        <v>0</v>
      </c>
      <c r="G57" s="27">
        <f t="shared" si="93"/>
        <v>0</v>
      </c>
      <c r="H57" s="27">
        <f t="shared" si="94"/>
        <v>0</v>
      </c>
      <c r="I57" s="27">
        <f t="shared" si="95"/>
        <v>0</v>
      </c>
      <c r="J57" s="27">
        <f t="shared" si="96"/>
        <v>0</v>
      </c>
      <c r="K57" s="27">
        <f t="shared" si="97"/>
        <v>0</v>
      </c>
      <c r="L57" s="27">
        <f t="shared" si="98"/>
        <v>0</v>
      </c>
      <c r="M57" s="27">
        <f t="shared" si="99"/>
        <v>0</v>
      </c>
      <c r="N57" s="27">
        <f t="shared" si="100"/>
        <v>0</v>
      </c>
      <c r="O57" s="27">
        <f t="shared" si="101"/>
        <v>0</v>
      </c>
      <c r="P57" s="27">
        <f t="shared" si="102"/>
        <v>0</v>
      </c>
      <c r="Q57" s="27">
        <f t="shared" si="103"/>
        <v>0</v>
      </c>
      <c r="R57" s="27">
        <f t="shared" si="104"/>
        <v>0</v>
      </c>
      <c r="S57" s="27">
        <f t="shared" si="105"/>
        <v>0</v>
      </c>
      <c r="T57" s="27">
        <f t="shared" si="106"/>
        <v>0</v>
      </c>
      <c r="U57" s="27">
        <f t="shared" si="107"/>
        <v>0</v>
      </c>
      <c r="V57" s="27">
        <f t="shared" si="108"/>
        <v>0</v>
      </c>
      <c r="W57" s="27">
        <f t="shared" si="109"/>
        <v>0</v>
      </c>
      <c r="X57" s="27">
        <f t="shared" si="110"/>
        <v>0</v>
      </c>
      <c r="Y57" s="27">
        <f t="shared" si="111"/>
        <v>0</v>
      </c>
      <c r="Z57" s="27">
        <f t="shared" si="112"/>
        <v>0</v>
      </c>
      <c r="AA57" s="27">
        <f t="shared" si="113"/>
        <v>0</v>
      </c>
      <c r="AB57" s="27">
        <f t="shared" si="114"/>
        <v>0</v>
      </c>
      <c r="AC57" s="27">
        <f t="shared" si="115"/>
        <v>0</v>
      </c>
      <c r="AD57" s="27">
        <f t="shared" si="116"/>
        <v>0</v>
      </c>
      <c r="AE57" s="27">
        <f t="shared" si="117"/>
        <v>0</v>
      </c>
      <c r="AF57" s="27">
        <f t="shared" si="118"/>
        <v>0</v>
      </c>
      <c r="AG57" s="27">
        <f t="shared" si="119"/>
        <v>0</v>
      </c>
      <c r="AH57" s="27">
        <f t="shared" si="120"/>
        <v>0</v>
      </c>
      <c r="AI57" s="27">
        <f t="shared" si="121"/>
        <v>0</v>
      </c>
      <c r="AJ57" s="27">
        <f t="shared" si="122"/>
        <v>0</v>
      </c>
      <c r="AK57" s="27">
        <f t="shared" si="123"/>
        <v>0</v>
      </c>
      <c r="AL57" s="27">
        <f t="shared" si="124"/>
        <v>0</v>
      </c>
      <c r="AM57" s="27">
        <f t="shared" si="125"/>
        <v>0</v>
      </c>
      <c r="AN57" s="27">
        <f t="shared" si="126"/>
        <v>0</v>
      </c>
      <c r="AO57" s="27">
        <f t="shared" si="127"/>
        <v>0</v>
      </c>
      <c r="AP57" s="27">
        <f t="shared" si="128"/>
        <v>0</v>
      </c>
      <c r="AQ57" s="27">
        <f t="shared" si="129"/>
        <v>0</v>
      </c>
      <c r="AR57" s="27">
        <f t="shared" si="130"/>
        <v>0</v>
      </c>
      <c r="AS57" s="27">
        <f t="shared" si="131"/>
        <v>0</v>
      </c>
      <c r="AT57" s="31">
        <f t="shared" si="132"/>
        <v>0</v>
      </c>
      <c r="AU57" s="31">
        <f t="shared" si="133"/>
        <v>0</v>
      </c>
      <c r="AV57" s="31">
        <f t="shared" si="134"/>
        <v>0</v>
      </c>
      <c r="AW57" s="31">
        <f t="shared" si="135"/>
        <v>0</v>
      </c>
      <c r="AX57" s="31">
        <f t="shared" si="136"/>
        <v>0</v>
      </c>
      <c r="AY57" s="31">
        <f t="shared" si="137"/>
        <v>0</v>
      </c>
      <c r="AZ57" s="31">
        <f t="shared" si="138"/>
        <v>0</v>
      </c>
      <c r="BA57" s="31">
        <f t="shared" si="139"/>
        <v>0</v>
      </c>
      <c r="BB57" s="31">
        <f t="shared" si="140"/>
        <v>0</v>
      </c>
      <c r="BC57" s="31">
        <f t="shared" si="141"/>
        <v>0</v>
      </c>
      <c r="BD57" s="31">
        <f t="shared" si="142"/>
        <v>0</v>
      </c>
      <c r="BE57" s="31">
        <f t="shared" si="143"/>
        <v>0</v>
      </c>
      <c r="BF57" s="31">
        <f t="shared" si="144"/>
        <v>0</v>
      </c>
      <c r="BG57" s="31">
        <f t="shared" si="145"/>
        <v>0</v>
      </c>
      <c r="BH57" s="31">
        <f t="shared" si="146"/>
        <v>0</v>
      </c>
      <c r="BI57" s="31">
        <f t="shared" si="147"/>
        <v>0</v>
      </c>
      <c r="BJ57" s="31">
        <f t="shared" si="148"/>
        <v>0</v>
      </c>
      <c r="BK57" s="31">
        <f t="shared" si="149"/>
        <v>0</v>
      </c>
      <c r="BL57" s="31">
        <f t="shared" si="150"/>
        <v>0</v>
      </c>
      <c r="BM57" s="31">
        <f t="shared" si="151"/>
        <v>0</v>
      </c>
      <c r="BN57" s="31">
        <f t="shared" si="152"/>
        <v>0</v>
      </c>
      <c r="BO57" s="31">
        <f t="shared" si="153"/>
        <v>0</v>
      </c>
      <c r="BP57" s="31">
        <f t="shared" si="154"/>
        <v>0</v>
      </c>
      <c r="BQ57" s="31">
        <f t="shared" si="155"/>
        <v>0</v>
      </c>
      <c r="BR57" s="31">
        <f t="shared" si="156"/>
        <v>0</v>
      </c>
      <c r="BS57" s="31">
        <f t="shared" si="157"/>
        <v>0</v>
      </c>
      <c r="BT57" s="31">
        <f t="shared" si="158"/>
        <v>0</v>
      </c>
      <c r="BU57" s="31">
        <f t="shared" si="159"/>
        <v>0</v>
      </c>
      <c r="BV57" s="31">
        <f t="shared" si="160"/>
        <v>0</v>
      </c>
      <c r="BW57" s="31">
        <f t="shared" si="161"/>
        <v>0</v>
      </c>
      <c r="BX57" s="31">
        <f t="shared" si="162"/>
        <v>0</v>
      </c>
      <c r="BY57" s="31">
        <f t="shared" si="163"/>
        <v>0</v>
      </c>
      <c r="BZ57" s="31">
        <f t="shared" si="164"/>
        <v>0</v>
      </c>
      <c r="CA57" s="31">
        <f t="shared" si="165"/>
        <v>0</v>
      </c>
      <c r="CB57" s="31">
        <f t="shared" si="166"/>
        <v>0</v>
      </c>
      <c r="CC57" s="31">
        <f t="shared" si="167"/>
        <v>0</v>
      </c>
      <c r="CD57" s="31">
        <f t="shared" si="168"/>
        <v>0</v>
      </c>
      <c r="CE57" s="31">
        <f t="shared" si="169"/>
        <v>0</v>
      </c>
      <c r="CF57" s="31">
        <f t="shared" si="170"/>
        <v>0</v>
      </c>
      <c r="CG57" s="31">
        <f t="shared" si="171"/>
        <v>0</v>
      </c>
      <c r="CH57" s="31">
        <f t="shared" si="172"/>
        <v>0</v>
      </c>
      <c r="CI57" s="31">
        <f t="shared" si="173"/>
        <v>0</v>
      </c>
    </row>
    <row r="58" spans="1:87" x14ac:dyDescent="0.35">
      <c r="A58">
        <v>52</v>
      </c>
      <c r="B58">
        <f>modules!B58</f>
        <v>0</v>
      </c>
      <c r="C58">
        <f>modules!C58</f>
        <v>0</v>
      </c>
      <c r="D58" s="27">
        <f t="shared" si="90"/>
        <v>0</v>
      </c>
      <c r="E58" s="27">
        <f t="shared" si="91"/>
        <v>0</v>
      </c>
      <c r="F58" s="27">
        <f t="shared" si="92"/>
        <v>0</v>
      </c>
      <c r="G58" s="27">
        <f t="shared" si="93"/>
        <v>0</v>
      </c>
      <c r="H58" s="27">
        <f t="shared" si="94"/>
        <v>0</v>
      </c>
      <c r="I58" s="27">
        <f t="shared" si="95"/>
        <v>0</v>
      </c>
      <c r="J58" s="27">
        <f t="shared" si="96"/>
        <v>0</v>
      </c>
      <c r="K58" s="27">
        <f t="shared" si="97"/>
        <v>0</v>
      </c>
      <c r="L58" s="27">
        <f t="shared" si="98"/>
        <v>0</v>
      </c>
      <c r="M58" s="27">
        <f t="shared" si="99"/>
        <v>0</v>
      </c>
      <c r="N58" s="27">
        <f t="shared" si="100"/>
        <v>0</v>
      </c>
      <c r="O58" s="27">
        <f t="shared" si="101"/>
        <v>0</v>
      </c>
      <c r="P58" s="27">
        <f t="shared" si="102"/>
        <v>0</v>
      </c>
      <c r="Q58" s="27">
        <f t="shared" si="103"/>
        <v>0</v>
      </c>
      <c r="R58" s="27">
        <f t="shared" si="104"/>
        <v>0</v>
      </c>
      <c r="S58" s="27">
        <f t="shared" si="105"/>
        <v>0</v>
      </c>
      <c r="T58" s="27">
        <f t="shared" si="106"/>
        <v>0</v>
      </c>
      <c r="U58" s="27">
        <f t="shared" si="107"/>
        <v>0</v>
      </c>
      <c r="V58" s="27">
        <f t="shared" si="108"/>
        <v>0</v>
      </c>
      <c r="W58" s="27">
        <f t="shared" si="109"/>
        <v>0</v>
      </c>
      <c r="X58" s="27">
        <f t="shared" si="110"/>
        <v>0</v>
      </c>
      <c r="Y58" s="27">
        <f t="shared" si="111"/>
        <v>0</v>
      </c>
      <c r="Z58" s="27">
        <f t="shared" si="112"/>
        <v>0</v>
      </c>
      <c r="AA58" s="27">
        <f t="shared" si="113"/>
        <v>0</v>
      </c>
      <c r="AB58" s="27">
        <f t="shared" si="114"/>
        <v>0</v>
      </c>
      <c r="AC58" s="27">
        <f t="shared" si="115"/>
        <v>0</v>
      </c>
      <c r="AD58" s="27">
        <f t="shared" si="116"/>
        <v>0</v>
      </c>
      <c r="AE58" s="27">
        <f t="shared" si="117"/>
        <v>0</v>
      </c>
      <c r="AF58" s="27">
        <f t="shared" si="118"/>
        <v>0</v>
      </c>
      <c r="AG58" s="27">
        <f t="shared" si="119"/>
        <v>0</v>
      </c>
      <c r="AH58" s="27">
        <f t="shared" si="120"/>
        <v>0</v>
      </c>
      <c r="AI58" s="27">
        <f t="shared" si="121"/>
        <v>0</v>
      </c>
      <c r="AJ58" s="27">
        <f t="shared" si="122"/>
        <v>0</v>
      </c>
      <c r="AK58" s="27">
        <f t="shared" si="123"/>
        <v>0</v>
      </c>
      <c r="AL58" s="27">
        <f t="shared" si="124"/>
        <v>0</v>
      </c>
      <c r="AM58" s="27">
        <f t="shared" si="125"/>
        <v>0</v>
      </c>
      <c r="AN58" s="27">
        <f t="shared" si="126"/>
        <v>0</v>
      </c>
      <c r="AO58" s="27">
        <f t="shared" si="127"/>
        <v>0</v>
      </c>
      <c r="AP58" s="27">
        <f t="shared" si="128"/>
        <v>0</v>
      </c>
      <c r="AQ58" s="27">
        <f t="shared" si="129"/>
        <v>0</v>
      </c>
      <c r="AR58" s="27">
        <f t="shared" si="130"/>
        <v>0</v>
      </c>
      <c r="AS58" s="27">
        <f t="shared" si="131"/>
        <v>0</v>
      </c>
      <c r="AT58" s="31">
        <f t="shared" si="132"/>
        <v>0</v>
      </c>
      <c r="AU58" s="31">
        <f t="shared" si="133"/>
        <v>0</v>
      </c>
      <c r="AV58" s="31">
        <f t="shared" si="134"/>
        <v>0</v>
      </c>
      <c r="AW58" s="31">
        <f t="shared" si="135"/>
        <v>0</v>
      </c>
      <c r="AX58" s="31">
        <f t="shared" si="136"/>
        <v>0</v>
      </c>
      <c r="AY58" s="31">
        <f t="shared" si="137"/>
        <v>0</v>
      </c>
      <c r="AZ58" s="31">
        <f t="shared" si="138"/>
        <v>0</v>
      </c>
      <c r="BA58" s="31">
        <f t="shared" si="139"/>
        <v>0</v>
      </c>
      <c r="BB58" s="31">
        <f t="shared" si="140"/>
        <v>0</v>
      </c>
      <c r="BC58" s="31">
        <f t="shared" si="141"/>
        <v>0</v>
      </c>
      <c r="BD58" s="31">
        <f t="shared" si="142"/>
        <v>0</v>
      </c>
      <c r="BE58" s="31">
        <f t="shared" si="143"/>
        <v>0</v>
      </c>
      <c r="BF58" s="31">
        <f t="shared" si="144"/>
        <v>0</v>
      </c>
      <c r="BG58" s="31">
        <f t="shared" si="145"/>
        <v>0</v>
      </c>
      <c r="BH58" s="31">
        <f t="shared" si="146"/>
        <v>0</v>
      </c>
      <c r="BI58" s="31">
        <f t="shared" si="147"/>
        <v>0</v>
      </c>
      <c r="BJ58" s="31">
        <f t="shared" si="148"/>
        <v>0</v>
      </c>
      <c r="BK58" s="31">
        <f t="shared" si="149"/>
        <v>0</v>
      </c>
      <c r="BL58" s="31">
        <f t="shared" si="150"/>
        <v>0</v>
      </c>
      <c r="BM58" s="31">
        <f t="shared" si="151"/>
        <v>0</v>
      </c>
      <c r="BN58" s="31">
        <f t="shared" si="152"/>
        <v>0</v>
      </c>
      <c r="BO58" s="31">
        <f t="shared" si="153"/>
        <v>0</v>
      </c>
      <c r="BP58" s="31">
        <f t="shared" si="154"/>
        <v>0</v>
      </c>
      <c r="BQ58" s="31">
        <f t="shared" si="155"/>
        <v>0</v>
      </c>
      <c r="BR58" s="31">
        <f t="shared" si="156"/>
        <v>0</v>
      </c>
      <c r="BS58" s="31">
        <f t="shared" si="157"/>
        <v>0</v>
      </c>
      <c r="BT58" s="31">
        <f t="shared" si="158"/>
        <v>0</v>
      </c>
      <c r="BU58" s="31">
        <f t="shared" si="159"/>
        <v>0</v>
      </c>
      <c r="BV58" s="31">
        <f t="shared" si="160"/>
        <v>0</v>
      </c>
      <c r="BW58" s="31">
        <f t="shared" si="161"/>
        <v>0</v>
      </c>
      <c r="BX58" s="31">
        <f t="shared" si="162"/>
        <v>0</v>
      </c>
      <c r="BY58" s="31">
        <f t="shared" si="163"/>
        <v>0</v>
      </c>
      <c r="BZ58" s="31">
        <f t="shared" si="164"/>
        <v>0</v>
      </c>
      <c r="CA58" s="31">
        <f t="shared" si="165"/>
        <v>0</v>
      </c>
      <c r="CB58" s="31">
        <f t="shared" si="166"/>
        <v>0</v>
      </c>
      <c r="CC58" s="31">
        <f t="shared" si="167"/>
        <v>0</v>
      </c>
      <c r="CD58" s="31">
        <f t="shared" si="168"/>
        <v>0</v>
      </c>
      <c r="CE58" s="31">
        <f t="shared" si="169"/>
        <v>0</v>
      </c>
      <c r="CF58" s="31">
        <f t="shared" si="170"/>
        <v>0</v>
      </c>
      <c r="CG58" s="31">
        <f t="shared" si="171"/>
        <v>0</v>
      </c>
      <c r="CH58" s="31">
        <f t="shared" si="172"/>
        <v>0</v>
      </c>
      <c r="CI58" s="31">
        <f t="shared" si="173"/>
        <v>0</v>
      </c>
    </row>
    <row r="59" spans="1:87" x14ac:dyDescent="0.35">
      <c r="A59">
        <v>53</v>
      </c>
      <c r="B59">
        <f>modules!B59</f>
        <v>0</v>
      </c>
      <c r="C59">
        <f>modules!C59</f>
        <v>0</v>
      </c>
      <c r="D59" s="27">
        <f t="shared" si="90"/>
        <v>0</v>
      </c>
      <c r="E59" s="27">
        <f t="shared" si="91"/>
        <v>0</v>
      </c>
      <c r="F59" s="27">
        <f t="shared" si="92"/>
        <v>0</v>
      </c>
      <c r="G59" s="27">
        <f t="shared" si="93"/>
        <v>0</v>
      </c>
      <c r="H59" s="27">
        <f t="shared" si="94"/>
        <v>0</v>
      </c>
      <c r="I59" s="27">
        <f t="shared" si="95"/>
        <v>0</v>
      </c>
      <c r="J59" s="27">
        <f t="shared" si="96"/>
        <v>0</v>
      </c>
      <c r="K59" s="27">
        <f t="shared" si="97"/>
        <v>0</v>
      </c>
      <c r="L59" s="27">
        <f t="shared" si="98"/>
        <v>0</v>
      </c>
      <c r="M59" s="27">
        <f t="shared" si="99"/>
        <v>0</v>
      </c>
      <c r="N59" s="27">
        <f t="shared" si="100"/>
        <v>0</v>
      </c>
      <c r="O59" s="27">
        <f t="shared" si="101"/>
        <v>0</v>
      </c>
      <c r="P59" s="27">
        <f t="shared" si="102"/>
        <v>0</v>
      </c>
      <c r="Q59" s="27">
        <f t="shared" si="103"/>
        <v>0</v>
      </c>
      <c r="R59" s="27">
        <f t="shared" si="104"/>
        <v>0</v>
      </c>
      <c r="S59" s="27">
        <f t="shared" si="105"/>
        <v>0</v>
      </c>
      <c r="T59" s="27">
        <f t="shared" si="106"/>
        <v>0</v>
      </c>
      <c r="U59" s="27">
        <f t="shared" si="107"/>
        <v>0</v>
      </c>
      <c r="V59" s="27">
        <f t="shared" si="108"/>
        <v>0</v>
      </c>
      <c r="W59" s="27">
        <f t="shared" si="109"/>
        <v>0</v>
      </c>
      <c r="X59" s="27">
        <f t="shared" si="110"/>
        <v>0</v>
      </c>
      <c r="Y59" s="27">
        <f t="shared" si="111"/>
        <v>0</v>
      </c>
      <c r="Z59" s="27">
        <f t="shared" si="112"/>
        <v>0</v>
      </c>
      <c r="AA59" s="27">
        <f t="shared" si="113"/>
        <v>0</v>
      </c>
      <c r="AB59" s="27">
        <f t="shared" si="114"/>
        <v>0</v>
      </c>
      <c r="AC59" s="27">
        <f t="shared" si="115"/>
        <v>0</v>
      </c>
      <c r="AD59" s="27">
        <f t="shared" si="116"/>
        <v>0</v>
      </c>
      <c r="AE59" s="27">
        <f t="shared" si="117"/>
        <v>0</v>
      </c>
      <c r="AF59" s="27">
        <f t="shared" si="118"/>
        <v>0</v>
      </c>
      <c r="AG59" s="27">
        <f t="shared" si="119"/>
        <v>0</v>
      </c>
      <c r="AH59" s="27">
        <f t="shared" si="120"/>
        <v>0</v>
      </c>
      <c r="AI59" s="27">
        <f t="shared" si="121"/>
        <v>0</v>
      </c>
      <c r="AJ59" s="27">
        <f t="shared" si="122"/>
        <v>0</v>
      </c>
      <c r="AK59" s="27">
        <f t="shared" si="123"/>
        <v>0</v>
      </c>
      <c r="AL59" s="27">
        <f t="shared" si="124"/>
        <v>0</v>
      </c>
      <c r="AM59" s="27">
        <f t="shared" si="125"/>
        <v>0</v>
      </c>
      <c r="AN59" s="27">
        <f t="shared" si="126"/>
        <v>0</v>
      </c>
      <c r="AO59" s="27">
        <f t="shared" si="127"/>
        <v>0</v>
      </c>
      <c r="AP59" s="27">
        <f t="shared" si="128"/>
        <v>0</v>
      </c>
      <c r="AQ59" s="27">
        <f t="shared" si="129"/>
        <v>0</v>
      </c>
      <c r="AR59" s="27">
        <f t="shared" si="130"/>
        <v>0</v>
      </c>
      <c r="AS59" s="27">
        <f t="shared" si="131"/>
        <v>0</v>
      </c>
      <c r="AT59" s="31">
        <f t="shared" si="132"/>
        <v>0</v>
      </c>
      <c r="AU59" s="31">
        <f t="shared" si="133"/>
        <v>0</v>
      </c>
      <c r="AV59" s="31">
        <f t="shared" si="134"/>
        <v>0</v>
      </c>
      <c r="AW59" s="31">
        <f t="shared" si="135"/>
        <v>0</v>
      </c>
      <c r="AX59" s="31">
        <f t="shared" si="136"/>
        <v>0</v>
      </c>
      <c r="AY59" s="31">
        <f t="shared" si="137"/>
        <v>0</v>
      </c>
      <c r="AZ59" s="31">
        <f t="shared" si="138"/>
        <v>0</v>
      </c>
      <c r="BA59" s="31">
        <f t="shared" si="139"/>
        <v>0</v>
      </c>
      <c r="BB59" s="31">
        <f t="shared" si="140"/>
        <v>0</v>
      </c>
      <c r="BC59" s="31">
        <f t="shared" si="141"/>
        <v>0</v>
      </c>
      <c r="BD59" s="31">
        <f t="shared" si="142"/>
        <v>0</v>
      </c>
      <c r="BE59" s="31">
        <f t="shared" si="143"/>
        <v>0</v>
      </c>
      <c r="BF59" s="31">
        <f t="shared" si="144"/>
        <v>0</v>
      </c>
      <c r="BG59" s="31">
        <f t="shared" si="145"/>
        <v>0</v>
      </c>
      <c r="BH59" s="31">
        <f t="shared" si="146"/>
        <v>0</v>
      </c>
      <c r="BI59" s="31">
        <f t="shared" si="147"/>
        <v>0</v>
      </c>
      <c r="BJ59" s="31">
        <f t="shared" si="148"/>
        <v>0</v>
      </c>
      <c r="BK59" s="31">
        <f t="shared" si="149"/>
        <v>0</v>
      </c>
      <c r="BL59" s="31">
        <f t="shared" si="150"/>
        <v>0</v>
      </c>
      <c r="BM59" s="31">
        <f t="shared" si="151"/>
        <v>0</v>
      </c>
      <c r="BN59" s="31">
        <f t="shared" si="152"/>
        <v>0</v>
      </c>
      <c r="BO59" s="31">
        <f t="shared" si="153"/>
        <v>0</v>
      </c>
      <c r="BP59" s="31">
        <f t="shared" si="154"/>
        <v>0</v>
      </c>
      <c r="BQ59" s="31">
        <f t="shared" si="155"/>
        <v>0</v>
      </c>
      <c r="BR59" s="31">
        <f t="shared" si="156"/>
        <v>0</v>
      </c>
      <c r="BS59" s="31">
        <f t="shared" si="157"/>
        <v>0</v>
      </c>
      <c r="BT59" s="31">
        <f t="shared" si="158"/>
        <v>0</v>
      </c>
      <c r="BU59" s="31">
        <f t="shared" si="159"/>
        <v>0</v>
      </c>
      <c r="BV59" s="31">
        <f t="shared" si="160"/>
        <v>0</v>
      </c>
      <c r="BW59" s="31">
        <f t="shared" si="161"/>
        <v>0</v>
      </c>
      <c r="BX59" s="31">
        <f t="shared" si="162"/>
        <v>0</v>
      </c>
      <c r="BY59" s="31">
        <f t="shared" si="163"/>
        <v>0</v>
      </c>
      <c r="BZ59" s="31">
        <f t="shared" si="164"/>
        <v>0</v>
      </c>
      <c r="CA59" s="31">
        <f t="shared" si="165"/>
        <v>0</v>
      </c>
      <c r="CB59" s="31">
        <f t="shared" si="166"/>
        <v>0</v>
      </c>
      <c r="CC59" s="31">
        <f t="shared" si="167"/>
        <v>0</v>
      </c>
      <c r="CD59" s="31">
        <f t="shared" si="168"/>
        <v>0</v>
      </c>
      <c r="CE59" s="31">
        <f t="shared" si="169"/>
        <v>0</v>
      </c>
      <c r="CF59" s="31">
        <f t="shared" si="170"/>
        <v>0</v>
      </c>
      <c r="CG59" s="31">
        <f t="shared" si="171"/>
        <v>0</v>
      </c>
      <c r="CH59" s="31">
        <f t="shared" si="172"/>
        <v>0</v>
      </c>
      <c r="CI59" s="31">
        <f t="shared" si="173"/>
        <v>0</v>
      </c>
    </row>
    <row r="60" spans="1:87" x14ac:dyDescent="0.35">
      <c r="A60">
        <v>54</v>
      </c>
      <c r="B60">
        <f>modules!B60</f>
        <v>0</v>
      </c>
      <c r="C60">
        <f>modules!C60</f>
        <v>0</v>
      </c>
      <c r="D60" s="27">
        <f t="shared" si="90"/>
        <v>0</v>
      </c>
      <c r="E60" s="27">
        <f t="shared" si="91"/>
        <v>0</v>
      </c>
      <c r="F60" s="27">
        <f t="shared" si="92"/>
        <v>0</v>
      </c>
      <c r="G60" s="27">
        <f t="shared" si="93"/>
        <v>0</v>
      </c>
      <c r="H60" s="27">
        <f t="shared" si="94"/>
        <v>0</v>
      </c>
      <c r="I60" s="27">
        <f t="shared" si="95"/>
        <v>0</v>
      </c>
      <c r="J60" s="27">
        <f t="shared" si="96"/>
        <v>0</v>
      </c>
      <c r="K60" s="27">
        <f t="shared" si="97"/>
        <v>0</v>
      </c>
      <c r="L60" s="27">
        <f t="shared" si="98"/>
        <v>0</v>
      </c>
      <c r="M60" s="27">
        <f t="shared" si="99"/>
        <v>0</v>
      </c>
      <c r="N60" s="27">
        <f t="shared" si="100"/>
        <v>0</v>
      </c>
      <c r="O60" s="27">
        <f t="shared" si="101"/>
        <v>0</v>
      </c>
      <c r="P60" s="27">
        <f t="shared" si="102"/>
        <v>0</v>
      </c>
      <c r="Q60" s="27">
        <f t="shared" si="103"/>
        <v>0</v>
      </c>
      <c r="R60" s="27">
        <f t="shared" si="104"/>
        <v>0</v>
      </c>
      <c r="S60" s="27">
        <f t="shared" si="105"/>
        <v>0</v>
      </c>
      <c r="T60" s="27">
        <f t="shared" si="106"/>
        <v>0</v>
      </c>
      <c r="U60" s="27">
        <f t="shared" si="107"/>
        <v>0</v>
      </c>
      <c r="V60" s="27">
        <f t="shared" si="108"/>
        <v>0</v>
      </c>
      <c r="W60" s="27">
        <f t="shared" si="109"/>
        <v>0</v>
      </c>
      <c r="X60" s="27">
        <f t="shared" si="110"/>
        <v>0</v>
      </c>
      <c r="Y60" s="27">
        <f t="shared" si="111"/>
        <v>0</v>
      </c>
      <c r="Z60" s="27">
        <f t="shared" si="112"/>
        <v>0</v>
      </c>
      <c r="AA60" s="27">
        <f t="shared" si="113"/>
        <v>0</v>
      </c>
      <c r="AB60" s="27">
        <f t="shared" si="114"/>
        <v>0</v>
      </c>
      <c r="AC60" s="27">
        <f t="shared" si="115"/>
        <v>0</v>
      </c>
      <c r="AD60" s="27">
        <f t="shared" si="116"/>
        <v>0</v>
      </c>
      <c r="AE60" s="27">
        <f t="shared" si="117"/>
        <v>0</v>
      </c>
      <c r="AF60" s="27">
        <f t="shared" si="118"/>
        <v>0</v>
      </c>
      <c r="AG60" s="27">
        <f t="shared" si="119"/>
        <v>0</v>
      </c>
      <c r="AH60" s="27">
        <f t="shared" si="120"/>
        <v>0</v>
      </c>
      <c r="AI60" s="27">
        <f t="shared" si="121"/>
        <v>0</v>
      </c>
      <c r="AJ60" s="27">
        <f t="shared" si="122"/>
        <v>0</v>
      </c>
      <c r="AK60" s="27">
        <f t="shared" si="123"/>
        <v>0</v>
      </c>
      <c r="AL60" s="27">
        <f t="shared" si="124"/>
        <v>0</v>
      </c>
      <c r="AM60" s="27">
        <f t="shared" si="125"/>
        <v>0</v>
      </c>
      <c r="AN60" s="27">
        <f t="shared" si="126"/>
        <v>0</v>
      </c>
      <c r="AO60" s="27">
        <f t="shared" si="127"/>
        <v>0</v>
      </c>
      <c r="AP60" s="27">
        <f t="shared" si="128"/>
        <v>0</v>
      </c>
      <c r="AQ60" s="27">
        <f t="shared" si="129"/>
        <v>0</v>
      </c>
      <c r="AR60" s="27">
        <f t="shared" si="130"/>
        <v>0</v>
      </c>
      <c r="AS60" s="27">
        <f t="shared" si="131"/>
        <v>0</v>
      </c>
      <c r="AT60" s="31">
        <f t="shared" si="132"/>
        <v>0</v>
      </c>
      <c r="AU60" s="31">
        <f t="shared" si="133"/>
        <v>0</v>
      </c>
      <c r="AV60" s="31">
        <f t="shared" si="134"/>
        <v>0</v>
      </c>
      <c r="AW60" s="31">
        <f t="shared" si="135"/>
        <v>0</v>
      </c>
      <c r="AX60" s="31">
        <f t="shared" si="136"/>
        <v>0</v>
      </c>
      <c r="AY60" s="31">
        <f t="shared" si="137"/>
        <v>0</v>
      </c>
      <c r="AZ60" s="31">
        <f t="shared" si="138"/>
        <v>0</v>
      </c>
      <c r="BA60" s="31">
        <f t="shared" si="139"/>
        <v>0</v>
      </c>
      <c r="BB60" s="31">
        <f t="shared" si="140"/>
        <v>0</v>
      </c>
      <c r="BC60" s="31">
        <f t="shared" si="141"/>
        <v>0</v>
      </c>
      <c r="BD60" s="31">
        <f t="shared" si="142"/>
        <v>0</v>
      </c>
      <c r="BE60" s="31">
        <f t="shared" si="143"/>
        <v>0</v>
      </c>
      <c r="BF60" s="31">
        <f t="shared" si="144"/>
        <v>0</v>
      </c>
      <c r="BG60" s="31">
        <f t="shared" si="145"/>
        <v>0</v>
      </c>
      <c r="BH60" s="31">
        <f t="shared" si="146"/>
        <v>0</v>
      </c>
      <c r="BI60" s="31">
        <f t="shared" si="147"/>
        <v>0</v>
      </c>
      <c r="BJ60" s="31">
        <f t="shared" si="148"/>
        <v>0</v>
      </c>
      <c r="BK60" s="31">
        <f t="shared" si="149"/>
        <v>0</v>
      </c>
      <c r="BL60" s="31">
        <f t="shared" si="150"/>
        <v>0</v>
      </c>
      <c r="BM60" s="31">
        <f t="shared" si="151"/>
        <v>0</v>
      </c>
      <c r="BN60" s="31">
        <f t="shared" si="152"/>
        <v>0</v>
      </c>
      <c r="BO60" s="31">
        <f t="shared" si="153"/>
        <v>0</v>
      </c>
      <c r="BP60" s="31">
        <f t="shared" si="154"/>
        <v>0</v>
      </c>
      <c r="BQ60" s="31">
        <f t="shared" si="155"/>
        <v>0</v>
      </c>
      <c r="BR60" s="31">
        <f t="shared" si="156"/>
        <v>0</v>
      </c>
      <c r="BS60" s="31">
        <f t="shared" si="157"/>
        <v>0</v>
      </c>
      <c r="BT60" s="31">
        <f t="shared" si="158"/>
        <v>0</v>
      </c>
      <c r="BU60" s="31">
        <f t="shared" si="159"/>
        <v>0</v>
      </c>
      <c r="BV60" s="31">
        <f t="shared" si="160"/>
        <v>0</v>
      </c>
      <c r="BW60" s="31">
        <f t="shared" si="161"/>
        <v>0</v>
      </c>
      <c r="BX60" s="31">
        <f t="shared" si="162"/>
        <v>0</v>
      </c>
      <c r="BY60" s="31">
        <f t="shared" si="163"/>
        <v>0</v>
      </c>
      <c r="BZ60" s="31">
        <f t="shared" si="164"/>
        <v>0</v>
      </c>
      <c r="CA60" s="31">
        <f t="shared" si="165"/>
        <v>0</v>
      </c>
      <c r="CB60" s="31">
        <f t="shared" si="166"/>
        <v>0</v>
      </c>
      <c r="CC60" s="31">
        <f t="shared" si="167"/>
        <v>0</v>
      </c>
      <c r="CD60" s="31">
        <f t="shared" si="168"/>
        <v>0</v>
      </c>
      <c r="CE60" s="31">
        <f t="shared" si="169"/>
        <v>0</v>
      </c>
      <c r="CF60" s="31">
        <f t="shared" si="170"/>
        <v>0</v>
      </c>
      <c r="CG60" s="31">
        <f t="shared" si="171"/>
        <v>0</v>
      </c>
      <c r="CH60" s="31">
        <f t="shared" si="172"/>
        <v>0</v>
      </c>
      <c r="CI60" s="31">
        <f t="shared" si="173"/>
        <v>0</v>
      </c>
    </row>
    <row r="61" spans="1:87" x14ac:dyDescent="0.35">
      <c r="A61">
        <v>55</v>
      </c>
      <c r="B61">
        <f>modules!B61</f>
        <v>0</v>
      </c>
      <c r="C61">
        <f>modules!C61</f>
        <v>0</v>
      </c>
      <c r="D61" s="27">
        <f t="shared" si="90"/>
        <v>0</v>
      </c>
      <c r="E61" s="27">
        <f t="shared" si="91"/>
        <v>0</v>
      </c>
      <c r="F61" s="27">
        <f t="shared" si="92"/>
        <v>0</v>
      </c>
      <c r="G61" s="27">
        <f t="shared" si="93"/>
        <v>0</v>
      </c>
      <c r="H61" s="27">
        <f t="shared" si="94"/>
        <v>0</v>
      </c>
      <c r="I61" s="27">
        <f t="shared" si="95"/>
        <v>0</v>
      </c>
      <c r="J61" s="27">
        <f t="shared" si="96"/>
        <v>0</v>
      </c>
      <c r="K61" s="27">
        <f t="shared" si="97"/>
        <v>0</v>
      </c>
      <c r="L61" s="27">
        <f t="shared" si="98"/>
        <v>0</v>
      </c>
      <c r="M61" s="27">
        <f t="shared" si="99"/>
        <v>0</v>
      </c>
      <c r="N61" s="27">
        <f t="shared" si="100"/>
        <v>0</v>
      </c>
      <c r="O61" s="27">
        <f t="shared" si="101"/>
        <v>0</v>
      </c>
      <c r="P61" s="27">
        <f t="shared" si="102"/>
        <v>0</v>
      </c>
      <c r="Q61" s="27">
        <f t="shared" si="103"/>
        <v>0</v>
      </c>
      <c r="R61" s="27">
        <f t="shared" si="104"/>
        <v>0</v>
      </c>
      <c r="S61" s="27">
        <f t="shared" si="105"/>
        <v>0</v>
      </c>
      <c r="T61" s="27">
        <f t="shared" si="106"/>
        <v>0</v>
      </c>
      <c r="U61" s="27">
        <f t="shared" si="107"/>
        <v>0</v>
      </c>
      <c r="V61" s="27">
        <f t="shared" si="108"/>
        <v>0</v>
      </c>
      <c r="W61" s="27">
        <f t="shared" si="109"/>
        <v>0</v>
      </c>
      <c r="X61" s="27">
        <f t="shared" si="110"/>
        <v>0</v>
      </c>
      <c r="Y61" s="27">
        <f t="shared" si="111"/>
        <v>0</v>
      </c>
      <c r="Z61" s="27">
        <f t="shared" si="112"/>
        <v>0</v>
      </c>
      <c r="AA61" s="27">
        <f t="shared" si="113"/>
        <v>0</v>
      </c>
      <c r="AB61" s="27">
        <f t="shared" si="114"/>
        <v>0</v>
      </c>
      <c r="AC61" s="27">
        <f t="shared" si="115"/>
        <v>0</v>
      </c>
      <c r="AD61" s="27">
        <f t="shared" si="116"/>
        <v>0</v>
      </c>
      <c r="AE61" s="27">
        <f t="shared" si="117"/>
        <v>0</v>
      </c>
      <c r="AF61" s="27">
        <f t="shared" si="118"/>
        <v>0</v>
      </c>
      <c r="AG61" s="27">
        <f t="shared" si="119"/>
        <v>0</v>
      </c>
      <c r="AH61" s="27">
        <f t="shared" si="120"/>
        <v>0</v>
      </c>
      <c r="AI61" s="27">
        <f t="shared" si="121"/>
        <v>0</v>
      </c>
      <c r="AJ61" s="27">
        <f t="shared" si="122"/>
        <v>0</v>
      </c>
      <c r="AK61" s="27">
        <f t="shared" si="123"/>
        <v>0</v>
      </c>
      <c r="AL61" s="27">
        <f t="shared" si="124"/>
        <v>0</v>
      </c>
      <c r="AM61" s="27">
        <f t="shared" si="125"/>
        <v>0</v>
      </c>
      <c r="AN61" s="27">
        <f t="shared" si="126"/>
        <v>0</v>
      </c>
      <c r="AO61" s="27">
        <f t="shared" si="127"/>
        <v>0</v>
      </c>
      <c r="AP61" s="27">
        <f t="shared" si="128"/>
        <v>0</v>
      </c>
      <c r="AQ61" s="27">
        <f t="shared" si="129"/>
        <v>0</v>
      </c>
      <c r="AR61" s="27">
        <f t="shared" si="130"/>
        <v>0</v>
      </c>
      <c r="AS61" s="27">
        <f t="shared" si="131"/>
        <v>0</v>
      </c>
      <c r="AT61" s="31">
        <f t="shared" si="132"/>
        <v>0</v>
      </c>
      <c r="AU61" s="31">
        <f t="shared" si="133"/>
        <v>0</v>
      </c>
      <c r="AV61" s="31">
        <f t="shared" si="134"/>
        <v>0</v>
      </c>
      <c r="AW61" s="31">
        <f t="shared" si="135"/>
        <v>0</v>
      </c>
      <c r="AX61" s="31">
        <f t="shared" si="136"/>
        <v>0</v>
      </c>
      <c r="AY61" s="31">
        <f t="shared" si="137"/>
        <v>0</v>
      </c>
      <c r="AZ61" s="31">
        <f t="shared" si="138"/>
        <v>0</v>
      </c>
      <c r="BA61" s="31">
        <f t="shared" si="139"/>
        <v>0</v>
      </c>
      <c r="BB61" s="31">
        <f t="shared" si="140"/>
        <v>0</v>
      </c>
      <c r="BC61" s="31">
        <f t="shared" si="141"/>
        <v>0</v>
      </c>
      <c r="BD61" s="31">
        <f t="shared" si="142"/>
        <v>0</v>
      </c>
      <c r="BE61" s="31">
        <f t="shared" si="143"/>
        <v>0</v>
      </c>
      <c r="BF61" s="31">
        <f t="shared" si="144"/>
        <v>0</v>
      </c>
      <c r="BG61" s="31">
        <f t="shared" si="145"/>
        <v>0</v>
      </c>
      <c r="BH61" s="31">
        <f t="shared" si="146"/>
        <v>0</v>
      </c>
      <c r="BI61" s="31">
        <f t="shared" si="147"/>
        <v>0</v>
      </c>
      <c r="BJ61" s="31">
        <f t="shared" si="148"/>
        <v>0</v>
      </c>
      <c r="BK61" s="31">
        <f t="shared" si="149"/>
        <v>0</v>
      </c>
      <c r="BL61" s="31">
        <f t="shared" si="150"/>
        <v>0</v>
      </c>
      <c r="BM61" s="31">
        <f t="shared" si="151"/>
        <v>0</v>
      </c>
      <c r="BN61" s="31">
        <f t="shared" si="152"/>
        <v>0</v>
      </c>
      <c r="BO61" s="31">
        <f t="shared" si="153"/>
        <v>0</v>
      </c>
      <c r="BP61" s="31">
        <f t="shared" si="154"/>
        <v>0</v>
      </c>
      <c r="BQ61" s="31">
        <f t="shared" si="155"/>
        <v>0</v>
      </c>
      <c r="BR61" s="31">
        <f t="shared" si="156"/>
        <v>0</v>
      </c>
      <c r="BS61" s="31">
        <f t="shared" si="157"/>
        <v>0</v>
      </c>
      <c r="BT61" s="31">
        <f t="shared" si="158"/>
        <v>0</v>
      </c>
      <c r="BU61" s="31">
        <f t="shared" si="159"/>
        <v>0</v>
      </c>
      <c r="BV61" s="31">
        <f t="shared" si="160"/>
        <v>0</v>
      </c>
      <c r="BW61" s="31">
        <f t="shared" si="161"/>
        <v>0</v>
      </c>
      <c r="BX61" s="31">
        <f t="shared" si="162"/>
        <v>0</v>
      </c>
      <c r="BY61" s="31">
        <f t="shared" si="163"/>
        <v>0</v>
      </c>
      <c r="BZ61" s="31">
        <f t="shared" si="164"/>
        <v>0</v>
      </c>
      <c r="CA61" s="31">
        <f t="shared" si="165"/>
        <v>0</v>
      </c>
      <c r="CB61" s="31">
        <f t="shared" si="166"/>
        <v>0</v>
      </c>
      <c r="CC61" s="31">
        <f t="shared" si="167"/>
        <v>0</v>
      </c>
      <c r="CD61" s="31">
        <f t="shared" si="168"/>
        <v>0</v>
      </c>
      <c r="CE61" s="31">
        <f t="shared" si="169"/>
        <v>0</v>
      </c>
      <c r="CF61" s="31">
        <f t="shared" si="170"/>
        <v>0</v>
      </c>
      <c r="CG61" s="31">
        <f t="shared" si="171"/>
        <v>0</v>
      </c>
      <c r="CH61" s="31">
        <f t="shared" si="172"/>
        <v>0</v>
      </c>
      <c r="CI61" s="31">
        <f t="shared" si="173"/>
        <v>0</v>
      </c>
    </row>
    <row r="62" spans="1:87" x14ac:dyDescent="0.35">
      <c r="A62">
        <v>56</v>
      </c>
      <c r="B62">
        <f>modules!B62</f>
        <v>0</v>
      </c>
      <c r="C62">
        <f>modules!C62</f>
        <v>0</v>
      </c>
      <c r="D62" s="27">
        <f t="shared" si="90"/>
        <v>0</v>
      </c>
      <c r="E62" s="27">
        <f t="shared" si="91"/>
        <v>0</v>
      </c>
      <c r="F62" s="27">
        <f t="shared" si="92"/>
        <v>0</v>
      </c>
      <c r="G62" s="27">
        <f t="shared" si="93"/>
        <v>0</v>
      </c>
      <c r="H62" s="27">
        <f t="shared" si="94"/>
        <v>0</v>
      </c>
      <c r="I62" s="27">
        <f t="shared" si="95"/>
        <v>0</v>
      </c>
      <c r="J62" s="27">
        <f t="shared" si="96"/>
        <v>0</v>
      </c>
      <c r="K62" s="27">
        <f t="shared" si="97"/>
        <v>0</v>
      </c>
      <c r="L62" s="27">
        <f t="shared" si="98"/>
        <v>0</v>
      </c>
      <c r="M62" s="27">
        <f t="shared" si="99"/>
        <v>0</v>
      </c>
      <c r="N62" s="27">
        <f t="shared" si="100"/>
        <v>0</v>
      </c>
      <c r="O62" s="27">
        <f t="shared" si="101"/>
        <v>0</v>
      </c>
      <c r="P62" s="27">
        <f t="shared" si="102"/>
        <v>0</v>
      </c>
      <c r="Q62" s="27">
        <f t="shared" si="103"/>
        <v>0</v>
      </c>
      <c r="R62" s="27">
        <f t="shared" si="104"/>
        <v>0</v>
      </c>
      <c r="S62" s="27">
        <f t="shared" si="105"/>
        <v>0</v>
      </c>
      <c r="T62" s="27">
        <f t="shared" si="106"/>
        <v>0</v>
      </c>
      <c r="U62" s="27">
        <f t="shared" si="107"/>
        <v>0</v>
      </c>
      <c r="V62" s="27">
        <f t="shared" si="108"/>
        <v>0</v>
      </c>
      <c r="W62" s="27">
        <f t="shared" si="109"/>
        <v>0</v>
      </c>
      <c r="X62" s="27">
        <f t="shared" si="110"/>
        <v>0</v>
      </c>
      <c r="Y62" s="27">
        <f t="shared" si="111"/>
        <v>0</v>
      </c>
      <c r="Z62" s="27">
        <f t="shared" si="112"/>
        <v>0</v>
      </c>
      <c r="AA62" s="27">
        <f t="shared" si="113"/>
        <v>0</v>
      </c>
      <c r="AB62" s="27">
        <f t="shared" si="114"/>
        <v>0</v>
      </c>
      <c r="AC62" s="27">
        <f t="shared" si="115"/>
        <v>0</v>
      </c>
      <c r="AD62" s="27">
        <f t="shared" si="116"/>
        <v>0</v>
      </c>
      <c r="AE62" s="27">
        <f t="shared" si="117"/>
        <v>0</v>
      </c>
      <c r="AF62" s="27">
        <f t="shared" si="118"/>
        <v>0</v>
      </c>
      <c r="AG62" s="27">
        <f t="shared" si="119"/>
        <v>0</v>
      </c>
      <c r="AH62" s="27">
        <f t="shared" si="120"/>
        <v>0</v>
      </c>
      <c r="AI62" s="27">
        <f t="shared" si="121"/>
        <v>0</v>
      </c>
      <c r="AJ62" s="27">
        <f t="shared" si="122"/>
        <v>0</v>
      </c>
      <c r="AK62" s="27">
        <f t="shared" si="123"/>
        <v>0</v>
      </c>
      <c r="AL62" s="27">
        <f t="shared" si="124"/>
        <v>0</v>
      </c>
      <c r="AM62" s="27">
        <f t="shared" si="125"/>
        <v>0</v>
      </c>
      <c r="AN62" s="27">
        <f t="shared" si="126"/>
        <v>0</v>
      </c>
      <c r="AO62" s="27">
        <f t="shared" si="127"/>
        <v>0</v>
      </c>
      <c r="AP62" s="27">
        <f t="shared" si="128"/>
        <v>0</v>
      </c>
      <c r="AQ62" s="27">
        <f t="shared" si="129"/>
        <v>0</v>
      </c>
      <c r="AR62" s="27">
        <f t="shared" si="130"/>
        <v>0</v>
      </c>
      <c r="AS62" s="27">
        <f t="shared" si="131"/>
        <v>0</v>
      </c>
      <c r="AT62" s="31">
        <f t="shared" si="132"/>
        <v>0</v>
      </c>
      <c r="AU62" s="31">
        <f t="shared" si="133"/>
        <v>0</v>
      </c>
      <c r="AV62" s="31">
        <f t="shared" si="134"/>
        <v>0</v>
      </c>
      <c r="AW62" s="31">
        <f t="shared" si="135"/>
        <v>0</v>
      </c>
      <c r="AX62" s="31">
        <f t="shared" si="136"/>
        <v>0</v>
      </c>
      <c r="AY62" s="31">
        <f t="shared" si="137"/>
        <v>0</v>
      </c>
      <c r="AZ62" s="31">
        <f t="shared" si="138"/>
        <v>0</v>
      </c>
      <c r="BA62" s="31">
        <f t="shared" si="139"/>
        <v>0</v>
      </c>
      <c r="BB62" s="31">
        <f t="shared" si="140"/>
        <v>0</v>
      </c>
      <c r="BC62" s="31">
        <f t="shared" si="141"/>
        <v>0</v>
      </c>
      <c r="BD62" s="31">
        <f t="shared" si="142"/>
        <v>0</v>
      </c>
      <c r="BE62" s="31">
        <f t="shared" si="143"/>
        <v>0</v>
      </c>
      <c r="BF62" s="31">
        <f t="shared" si="144"/>
        <v>0</v>
      </c>
      <c r="BG62" s="31">
        <f t="shared" si="145"/>
        <v>0</v>
      </c>
      <c r="BH62" s="31">
        <f t="shared" si="146"/>
        <v>0</v>
      </c>
      <c r="BI62" s="31">
        <f t="shared" si="147"/>
        <v>0</v>
      </c>
      <c r="BJ62" s="31">
        <f t="shared" si="148"/>
        <v>0</v>
      </c>
      <c r="BK62" s="31">
        <f t="shared" si="149"/>
        <v>0</v>
      </c>
      <c r="BL62" s="31">
        <f t="shared" si="150"/>
        <v>0</v>
      </c>
      <c r="BM62" s="31">
        <f t="shared" si="151"/>
        <v>0</v>
      </c>
      <c r="BN62" s="31">
        <f t="shared" si="152"/>
        <v>0</v>
      </c>
      <c r="BO62" s="31">
        <f t="shared" si="153"/>
        <v>0</v>
      </c>
      <c r="BP62" s="31">
        <f t="shared" si="154"/>
        <v>0</v>
      </c>
      <c r="BQ62" s="31">
        <f t="shared" si="155"/>
        <v>0</v>
      </c>
      <c r="BR62" s="31">
        <f t="shared" si="156"/>
        <v>0</v>
      </c>
      <c r="BS62" s="31">
        <f t="shared" si="157"/>
        <v>0</v>
      </c>
      <c r="BT62" s="31">
        <f t="shared" si="158"/>
        <v>0</v>
      </c>
      <c r="BU62" s="31">
        <f t="shared" si="159"/>
        <v>0</v>
      </c>
      <c r="BV62" s="31">
        <f t="shared" si="160"/>
        <v>0</v>
      </c>
      <c r="BW62" s="31">
        <f t="shared" si="161"/>
        <v>0</v>
      </c>
      <c r="BX62" s="31">
        <f t="shared" si="162"/>
        <v>0</v>
      </c>
      <c r="BY62" s="31">
        <f t="shared" si="163"/>
        <v>0</v>
      </c>
      <c r="BZ62" s="31">
        <f t="shared" si="164"/>
        <v>0</v>
      </c>
      <c r="CA62" s="31">
        <f t="shared" si="165"/>
        <v>0</v>
      </c>
      <c r="CB62" s="31">
        <f t="shared" si="166"/>
        <v>0</v>
      </c>
      <c r="CC62" s="31">
        <f t="shared" si="167"/>
        <v>0</v>
      </c>
      <c r="CD62" s="31">
        <f t="shared" si="168"/>
        <v>0</v>
      </c>
      <c r="CE62" s="31">
        <f t="shared" si="169"/>
        <v>0</v>
      </c>
      <c r="CF62" s="31">
        <f t="shared" si="170"/>
        <v>0</v>
      </c>
      <c r="CG62" s="31">
        <f t="shared" si="171"/>
        <v>0</v>
      </c>
      <c r="CH62" s="31">
        <f t="shared" si="172"/>
        <v>0</v>
      </c>
      <c r="CI62" s="31">
        <f t="shared" si="173"/>
        <v>0</v>
      </c>
    </row>
    <row r="63" spans="1:87" x14ac:dyDescent="0.35">
      <c r="A63">
        <v>57</v>
      </c>
      <c r="B63">
        <f>modules!B63</f>
        <v>0</v>
      </c>
      <c r="C63">
        <f>modules!C63</f>
        <v>0</v>
      </c>
      <c r="D63" s="27">
        <f t="shared" si="90"/>
        <v>0</v>
      </c>
      <c r="E63" s="27">
        <f t="shared" si="91"/>
        <v>0</v>
      </c>
      <c r="F63" s="27">
        <f t="shared" si="92"/>
        <v>0</v>
      </c>
      <c r="G63" s="27">
        <f t="shared" si="93"/>
        <v>0</v>
      </c>
      <c r="H63" s="27">
        <f t="shared" si="94"/>
        <v>0</v>
      </c>
      <c r="I63" s="27">
        <f t="shared" si="95"/>
        <v>0</v>
      </c>
      <c r="J63" s="27">
        <f t="shared" si="96"/>
        <v>0</v>
      </c>
      <c r="K63" s="27">
        <f t="shared" si="97"/>
        <v>0</v>
      </c>
      <c r="L63" s="27">
        <f t="shared" si="98"/>
        <v>0</v>
      </c>
      <c r="M63" s="27">
        <f t="shared" si="99"/>
        <v>0</v>
      </c>
      <c r="N63" s="27">
        <f t="shared" si="100"/>
        <v>0</v>
      </c>
      <c r="O63" s="27">
        <f t="shared" si="101"/>
        <v>0</v>
      </c>
      <c r="P63" s="27">
        <f t="shared" si="102"/>
        <v>0</v>
      </c>
      <c r="Q63" s="27">
        <f t="shared" si="103"/>
        <v>0</v>
      </c>
      <c r="R63" s="27">
        <f t="shared" si="104"/>
        <v>0</v>
      </c>
      <c r="S63" s="27">
        <f t="shared" si="105"/>
        <v>0</v>
      </c>
      <c r="T63" s="27">
        <f t="shared" si="106"/>
        <v>0</v>
      </c>
      <c r="U63" s="27">
        <f t="shared" si="107"/>
        <v>0</v>
      </c>
      <c r="V63" s="27">
        <f t="shared" si="108"/>
        <v>0</v>
      </c>
      <c r="W63" s="27">
        <f t="shared" si="109"/>
        <v>0</v>
      </c>
      <c r="X63" s="27">
        <f t="shared" si="110"/>
        <v>0</v>
      </c>
      <c r="Y63" s="27">
        <f t="shared" si="111"/>
        <v>0</v>
      </c>
      <c r="Z63" s="27">
        <f t="shared" si="112"/>
        <v>0</v>
      </c>
      <c r="AA63" s="27">
        <f t="shared" si="113"/>
        <v>0</v>
      </c>
      <c r="AB63" s="27">
        <f t="shared" si="114"/>
        <v>0</v>
      </c>
      <c r="AC63" s="27">
        <f t="shared" si="115"/>
        <v>0</v>
      </c>
      <c r="AD63" s="27">
        <f t="shared" si="116"/>
        <v>0</v>
      </c>
      <c r="AE63" s="27">
        <f t="shared" si="117"/>
        <v>0</v>
      </c>
      <c r="AF63" s="27">
        <f t="shared" si="118"/>
        <v>0</v>
      </c>
      <c r="AG63" s="27">
        <f t="shared" si="119"/>
        <v>0</v>
      </c>
      <c r="AH63" s="27">
        <f t="shared" si="120"/>
        <v>0</v>
      </c>
      <c r="AI63" s="27">
        <f t="shared" si="121"/>
        <v>0</v>
      </c>
      <c r="AJ63" s="27">
        <f t="shared" si="122"/>
        <v>0</v>
      </c>
      <c r="AK63" s="27">
        <f t="shared" si="123"/>
        <v>0</v>
      </c>
      <c r="AL63" s="27">
        <f t="shared" si="124"/>
        <v>0</v>
      </c>
      <c r="AM63" s="27">
        <f t="shared" si="125"/>
        <v>0</v>
      </c>
      <c r="AN63" s="27">
        <f t="shared" si="126"/>
        <v>0</v>
      </c>
      <c r="AO63" s="27">
        <f t="shared" si="127"/>
        <v>0</v>
      </c>
      <c r="AP63" s="27">
        <f t="shared" si="128"/>
        <v>0</v>
      </c>
      <c r="AQ63" s="27">
        <f t="shared" si="129"/>
        <v>0</v>
      </c>
      <c r="AR63" s="27">
        <f t="shared" si="130"/>
        <v>0</v>
      </c>
      <c r="AS63" s="27">
        <f t="shared" si="131"/>
        <v>0</v>
      </c>
      <c r="AT63" s="31">
        <f t="shared" si="132"/>
        <v>0</v>
      </c>
      <c r="AU63" s="31">
        <f t="shared" si="133"/>
        <v>0</v>
      </c>
      <c r="AV63" s="31">
        <f t="shared" si="134"/>
        <v>0</v>
      </c>
      <c r="AW63" s="31">
        <f t="shared" si="135"/>
        <v>0</v>
      </c>
      <c r="AX63" s="31">
        <f t="shared" si="136"/>
        <v>0</v>
      </c>
      <c r="AY63" s="31">
        <f t="shared" si="137"/>
        <v>0</v>
      </c>
      <c r="AZ63" s="31">
        <f t="shared" si="138"/>
        <v>0</v>
      </c>
      <c r="BA63" s="31">
        <f t="shared" si="139"/>
        <v>0</v>
      </c>
      <c r="BB63" s="31">
        <f t="shared" si="140"/>
        <v>0</v>
      </c>
      <c r="BC63" s="31">
        <f t="shared" si="141"/>
        <v>0</v>
      </c>
      <c r="BD63" s="31">
        <f t="shared" si="142"/>
        <v>0</v>
      </c>
      <c r="BE63" s="31">
        <f t="shared" si="143"/>
        <v>0</v>
      </c>
      <c r="BF63" s="31">
        <f t="shared" si="144"/>
        <v>0</v>
      </c>
      <c r="BG63" s="31">
        <f t="shared" si="145"/>
        <v>0</v>
      </c>
      <c r="BH63" s="31">
        <f t="shared" si="146"/>
        <v>0</v>
      </c>
      <c r="BI63" s="31">
        <f t="shared" si="147"/>
        <v>0</v>
      </c>
      <c r="BJ63" s="31">
        <f t="shared" si="148"/>
        <v>0</v>
      </c>
      <c r="BK63" s="31">
        <f t="shared" si="149"/>
        <v>0</v>
      </c>
      <c r="BL63" s="31">
        <f t="shared" si="150"/>
        <v>0</v>
      </c>
      <c r="BM63" s="31">
        <f t="shared" si="151"/>
        <v>0</v>
      </c>
      <c r="BN63" s="31">
        <f t="shared" si="152"/>
        <v>0</v>
      </c>
      <c r="BO63" s="31">
        <f t="shared" si="153"/>
        <v>0</v>
      </c>
      <c r="BP63" s="31">
        <f t="shared" si="154"/>
        <v>0</v>
      </c>
      <c r="BQ63" s="31">
        <f t="shared" si="155"/>
        <v>0</v>
      </c>
      <c r="BR63" s="31">
        <f t="shared" si="156"/>
        <v>0</v>
      </c>
      <c r="BS63" s="31">
        <f t="shared" si="157"/>
        <v>0</v>
      </c>
      <c r="BT63" s="31">
        <f t="shared" si="158"/>
        <v>0</v>
      </c>
      <c r="BU63" s="31">
        <f t="shared" si="159"/>
        <v>0</v>
      </c>
      <c r="BV63" s="31">
        <f t="shared" si="160"/>
        <v>0</v>
      </c>
      <c r="BW63" s="31">
        <f t="shared" si="161"/>
        <v>0</v>
      </c>
      <c r="BX63" s="31">
        <f t="shared" si="162"/>
        <v>0</v>
      </c>
      <c r="BY63" s="31">
        <f t="shared" si="163"/>
        <v>0</v>
      </c>
      <c r="BZ63" s="31">
        <f t="shared" si="164"/>
        <v>0</v>
      </c>
      <c r="CA63" s="31">
        <f t="shared" si="165"/>
        <v>0</v>
      </c>
      <c r="CB63" s="31">
        <f t="shared" si="166"/>
        <v>0</v>
      </c>
      <c r="CC63" s="31">
        <f t="shared" si="167"/>
        <v>0</v>
      </c>
      <c r="CD63" s="31">
        <f t="shared" si="168"/>
        <v>0</v>
      </c>
      <c r="CE63" s="31">
        <f t="shared" si="169"/>
        <v>0</v>
      </c>
      <c r="CF63" s="31">
        <f t="shared" si="170"/>
        <v>0</v>
      </c>
      <c r="CG63" s="31">
        <f t="shared" si="171"/>
        <v>0</v>
      </c>
      <c r="CH63" s="31">
        <f t="shared" si="172"/>
        <v>0</v>
      </c>
      <c r="CI63" s="31">
        <f t="shared" si="173"/>
        <v>0</v>
      </c>
    </row>
    <row r="64" spans="1:87" x14ac:dyDescent="0.35">
      <c r="A64">
        <v>58</v>
      </c>
      <c r="B64">
        <f>modules!B64</f>
        <v>0</v>
      </c>
      <c r="C64">
        <f>modules!C64</f>
        <v>0</v>
      </c>
      <c r="D64" s="27">
        <f t="shared" si="90"/>
        <v>0</v>
      </c>
      <c r="E64" s="27">
        <f t="shared" si="91"/>
        <v>0</v>
      </c>
      <c r="F64" s="27">
        <f t="shared" si="92"/>
        <v>0</v>
      </c>
      <c r="G64" s="27">
        <f t="shared" si="93"/>
        <v>0</v>
      </c>
      <c r="H64" s="27">
        <f t="shared" si="94"/>
        <v>0</v>
      </c>
      <c r="I64" s="27">
        <f t="shared" si="95"/>
        <v>0</v>
      </c>
      <c r="J64" s="27">
        <f t="shared" si="96"/>
        <v>0</v>
      </c>
      <c r="K64" s="27">
        <f t="shared" si="97"/>
        <v>0</v>
      </c>
      <c r="L64" s="27">
        <f t="shared" si="98"/>
        <v>0</v>
      </c>
      <c r="M64" s="27">
        <f t="shared" si="99"/>
        <v>0</v>
      </c>
      <c r="N64" s="27">
        <f t="shared" si="100"/>
        <v>0</v>
      </c>
      <c r="O64" s="27">
        <f t="shared" si="101"/>
        <v>0</v>
      </c>
      <c r="P64" s="27">
        <f t="shared" si="102"/>
        <v>0</v>
      </c>
      <c r="Q64" s="27">
        <f t="shared" si="103"/>
        <v>0</v>
      </c>
      <c r="R64" s="27">
        <f t="shared" si="104"/>
        <v>0</v>
      </c>
      <c r="S64" s="27">
        <f t="shared" si="105"/>
        <v>0</v>
      </c>
      <c r="T64" s="27">
        <f t="shared" si="106"/>
        <v>0</v>
      </c>
      <c r="U64" s="27">
        <f t="shared" si="107"/>
        <v>0</v>
      </c>
      <c r="V64" s="27">
        <f t="shared" si="108"/>
        <v>0</v>
      </c>
      <c r="W64" s="27">
        <f t="shared" si="109"/>
        <v>0</v>
      </c>
      <c r="X64" s="27">
        <f t="shared" si="110"/>
        <v>0</v>
      </c>
      <c r="Y64" s="27">
        <f t="shared" si="111"/>
        <v>0</v>
      </c>
      <c r="Z64" s="27">
        <f t="shared" si="112"/>
        <v>0</v>
      </c>
      <c r="AA64" s="27">
        <f t="shared" si="113"/>
        <v>0</v>
      </c>
      <c r="AB64" s="27">
        <f t="shared" si="114"/>
        <v>0</v>
      </c>
      <c r="AC64" s="27">
        <f t="shared" si="115"/>
        <v>0</v>
      </c>
      <c r="AD64" s="27">
        <f t="shared" si="116"/>
        <v>0</v>
      </c>
      <c r="AE64" s="27">
        <f t="shared" si="117"/>
        <v>0</v>
      </c>
      <c r="AF64" s="27">
        <f t="shared" si="118"/>
        <v>0</v>
      </c>
      <c r="AG64" s="27">
        <f t="shared" si="119"/>
        <v>0</v>
      </c>
      <c r="AH64" s="27">
        <f t="shared" si="120"/>
        <v>0</v>
      </c>
      <c r="AI64" s="27">
        <f t="shared" si="121"/>
        <v>0</v>
      </c>
      <c r="AJ64" s="27">
        <f t="shared" si="122"/>
        <v>0</v>
      </c>
      <c r="AK64" s="27">
        <f t="shared" si="123"/>
        <v>0</v>
      </c>
      <c r="AL64" s="27">
        <f t="shared" si="124"/>
        <v>0</v>
      </c>
      <c r="AM64" s="27">
        <f t="shared" si="125"/>
        <v>0</v>
      </c>
      <c r="AN64" s="27">
        <f t="shared" si="126"/>
        <v>0</v>
      </c>
      <c r="AO64" s="27">
        <f t="shared" si="127"/>
        <v>0</v>
      </c>
      <c r="AP64" s="27">
        <f t="shared" si="128"/>
        <v>0</v>
      </c>
      <c r="AQ64" s="27">
        <f t="shared" si="129"/>
        <v>0</v>
      </c>
      <c r="AR64" s="27">
        <f t="shared" si="130"/>
        <v>0</v>
      </c>
      <c r="AS64" s="27">
        <f t="shared" si="131"/>
        <v>0</v>
      </c>
      <c r="AT64" s="31">
        <f t="shared" si="132"/>
        <v>0</v>
      </c>
      <c r="AU64" s="31">
        <f t="shared" si="133"/>
        <v>0</v>
      </c>
      <c r="AV64" s="31">
        <f t="shared" si="134"/>
        <v>0</v>
      </c>
      <c r="AW64" s="31">
        <f t="shared" si="135"/>
        <v>0</v>
      </c>
      <c r="AX64" s="31">
        <f t="shared" si="136"/>
        <v>0</v>
      </c>
      <c r="AY64" s="31">
        <f t="shared" si="137"/>
        <v>0</v>
      </c>
      <c r="AZ64" s="31">
        <f t="shared" si="138"/>
        <v>0</v>
      </c>
      <c r="BA64" s="31">
        <f t="shared" si="139"/>
        <v>0</v>
      </c>
      <c r="BB64" s="31">
        <f t="shared" si="140"/>
        <v>0</v>
      </c>
      <c r="BC64" s="31">
        <f t="shared" si="141"/>
        <v>0</v>
      </c>
      <c r="BD64" s="31">
        <f t="shared" si="142"/>
        <v>0</v>
      </c>
      <c r="BE64" s="31">
        <f t="shared" si="143"/>
        <v>0</v>
      </c>
      <c r="BF64" s="31">
        <f t="shared" si="144"/>
        <v>0</v>
      </c>
      <c r="BG64" s="31">
        <f t="shared" si="145"/>
        <v>0</v>
      </c>
      <c r="BH64" s="31">
        <f t="shared" si="146"/>
        <v>0</v>
      </c>
      <c r="BI64" s="31">
        <f t="shared" si="147"/>
        <v>0</v>
      </c>
      <c r="BJ64" s="31">
        <f t="shared" si="148"/>
        <v>0</v>
      </c>
      <c r="BK64" s="31">
        <f t="shared" si="149"/>
        <v>0</v>
      </c>
      <c r="BL64" s="31">
        <f t="shared" si="150"/>
        <v>0</v>
      </c>
      <c r="BM64" s="31">
        <f t="shared" si="151"/>
        <v>0</v>
      </c>
      <c r="BN64" s="31">
        <f t="shared" si="152"/>
        <v>0</v>
      </c>
      <c r="BO64" s="31">
        <f t="shared" si="153"/>
        <v>0</v>
      </c>
      <c r="BP64" s="31">
        <f t="shared" si="154"/>
        <v>0</v>
      </c>
      <c r="BQ64" s="31">
        <f t="shared" si="155"/>
        <v>0</v>
      </c>
      <c r="BR64" s="31">
        <f t="shared" si="156"/>
        <v>0</v>
      </c>
      <c r="BS64" s="31">
        <f t="shared" si="157"/>
        <v>0</v>
      </c>
      <c r="BT64" s="31">
        <f t="shared" si="158"/>
        <v>0</v>
      </c>
      <c r="BU64" s="31">
        <f t="shared" si="159"/>
        <v>0</v>
      </c>
      <c r="BV64" s="31">
        <f t="shared" si="160"/>
        <v>0</v>
      </c>
      <c r="BW64" s="31">
        <f t="shared" si="161"/>
        <v>0</v>
      </c>
      <c r="BX64" s="31">
        <f t="shared" si="162"/>
        <v>0</v>
      </c>
      <c r="BY64" s="31">
        <f t="shared" si="163"/>
        <v>0</v>
      </c>
      <c r="BZ64" s="31">
        <f t="shared" si="164"/>
        <v>0</v>
      </c>
      <c r="CA64" s="31">
        <f t="shared" si="165"/>
        <v>0</v>
      </c>
      <c r="CB64" s="31">
        <f t="shared" si="166"/>
        <v>0</v>
      </c>
      <c r="CC64" s="31">
        <f t="shared" si="167"/>
        <v>0</v>
      </c>
      <c r="CD64" s="31">
        <f t="shared" si="168"/>
        <v>0</v>
      </c>
      <c r="CE64" s="31">
        <f t="shared" si="169"/>
        <v>0</v>
      </c>
      <c r="CF64" s="31">
        <f t="shared" si="170"/>
        <v>0</v>
      </c>
      <c r="CG64" s="31">
        <f t="shared" si="171"/>
        <v>0</v>
      </c>
      <c r="CH64" s="31">
        <f t="shared" si="172"/>
        <v>0</v>
      </c>
      <c r="CI64" s="31">
        <f t="shared" si="173"/>
        <v>0</v>
      </c>
    </row>
    <row r="65" spans="1:87" x14ac:dyDescent="0.35">
      <c r="A65">
        <v>59</v>
      </c>
      <c r="B65">
        <f>modules!B65</f>
        <v>0</v>
      </c>
      <c r="C65">
        <f>modules!C65</f>
        <v>0</v>
      </c>
      <c r="D65" s="27">
        <f t="shared" si="90"/>
        <v>0</v>
      </c>
      <c r="E65" s="27">
        <f t="shared" si="91"/>
        <v>0</v>
      </c>
      <c r="F65" s="27">
        <f t="shared" si="92"/>
        <v>0</v>
      </c>
      <c r="G65" s="27">
        <f t="shared" si="93"/>
        <v>0</v>
      </c>
      <c r="H65" s="27">
        <f t="shared" si="94"/>
        <v>0</v>
      </c>
      <c r="I65" s="27">
        <f t="shared" si="95"/>
        <v>0</v>
      </c>
      <c r="J65" s="27">
        <f t="shared" si="96"/>
        <v>0</v>
      </c>
      <c r="K65" s="27">
        <f t="shared" si="97"/>
        <v>0</v>
      </c>
      <c r="L65" s="27">
        <f t="shared" si="98"/>
        <v>0</v>
      </c>
      <c r="M65" s="27">
        <f t="shared" si="99"/>
        <v>0</v>
      </c>
      <c r="N65" s="27">
        <f t="shared" si="100"/>
        <v>0</v>
      </c>
      <c r="O65" s="27">
        <f t="shared" si="101"/>
        <v>0</v>
      </c>
      <c r="P65" s="27">
        <f t="shared" si="102"/>
        <v>0</v>
      </c>
      <c r="Q65" s="27">
        <f t="shared" si="103"/>
        <v>0</v>
      </c>
      <c r="R65" s="27">
        <f t="shared" si="104"/>
        <v>0</v>
      </c>
      <c r="S65" s="27">
        <f t="shared" si="105"/>
        <v>0</v>
      </c>
      <c r="T65" s="27">
        <f t="shared" si="106"/>
        <v>0</v>
      </c>
      <c r="U65" s="27">
        <f t="shared" si="107"/>
        <v>0</v>
      </c>
      <c r="V65" s="27">
        <f t="shared" si="108"/>
        <v>0</v>
      </c>
      <c r="W65" s="27">
        <f t="shared" si="109"/>
        <v>0</v>
      </c>
      <c r="X65" s="27">
        <f t="shared" si="110"/>
        <v>0</v>
      </c>
      <c r="Y65" s="27">
        <f t="shared" si="111"/>
        <v>0</v>
      </c>
      <c r="Z65" s="27">
        <f t="shared" si="112"/>
        <v>0</v>
      </c>
      <c r="AA65" s="27">
        <f t="shared" si="113"/>
        <v>0</v>
      </c>
      <c r="AB65" s="27">
        <f t="shared" si="114"/>
        <v>0</v>
      </c>
      <c r="AC65" s="27">
        <f t="shared" si="115"/>
        <v>0</v>
      </c>
      <c r="AD65" s="27">
        <f t="shared" si="116"/>
        <v>0</v>
      </c>
      <c r="AE65" s="27">
        <f t="shared" si="117"/>
        <v>0</v>
      </c>
      <c r="AF65" s="27">
        <f t="shared" si="118"/>
        <v>0</v>
      </c>
      <c r="AG65" s="27">
        <f t="shared" si="119"/>
        <v>0</v>
      </c>
      <c r="AH65" s="27">
        <f t="shared" si="120"/>
        <v>0</v>
      </c>
      <c r="AI65" s="27">
        <f t="shared" si="121"/>
        <v>0</v>
      </c>
      <c r="AJ65" s="27">
        <f t="shared" si="122"/>
        <v>0</v>
      </c>
      <c r="AK65" s="27">
        <f t="shared" si="123"/>
        <v>0</v>
      </c>
      <c r="AL65" s="27">
        <f t="shared" si="124"/>
        <v>0</v>
      </c>
      <c r="AM65" s="27">
        <f t="shared" si="125"/>
        <v>0</v>
      </c>
      <c r="AN65" s="27">
        <f t="shared" si="126"/>
        <v>0</v>
      </c>
      <c r="AO65" s="27">
        <f t="shared" si="127"/>
        <v>0</v>
      </c>
      <c r="AP65" s="27">
        <f t="shared" si="128"/>
        <v>0</v>
      </c>
      <c r="AQ65" s="27">
        <f t="shared" si="129"/>
        <v>0</v>
      </c>
      <c r="AR65" s="27">
        <f t="shared" si="130"/>
        <v>0</v>
      </c>
      <c r="AS65" s="27">
        <f t="shared" si="131"/>
        <v>0</v>
      </c>
      <c r="AT65" s="31">
        <f t="shared" si="132"/>
        <v>0</v>
      </c>
      <c r="AU65" s="31">
        <f t="shared" si="133"/>
        <v>0</v>
      </c>
      <c r="AV65" s="31">
        <f t="shared" si="134"/>
        <v>0</v>
      </c>
      <c r="AW65" s="31">
        <f t="shared" si="135"/>
        <v>0</v>
      </c>
      <c r="AX65" s="31">
        <f t="shared" si="136"/>
        <v>0</v>
      </c>
      <c r="AY65" s="31">
        <f t="shared" si="137"/>
        <v>0</v>
      </c>
      <c r="AZ65" s="31">
        <f t="shared" si="138"/>
        <v>0</v>
      </c>
      <c r="BA65" s="31">
        <f t="shared" si="139"/>
        <v>0</v>
      </c>
      <c r="BB65" s="31">
        <f t="shared" si="140"/>
        <v>0</v>
      </c>
      <c r="BC65" s="31">
        <f t="shared" si="141"/>
        <v>0</v>
      </c>
      <c r="BD65" s="31">
        <f t="shared" si="142"/>
        <v>0</v>
      </c>
      <c r="BE65" s="31">
        <f t="shared" si="143"/>
        <v>0</v>
      </c>
      <c r="BF65" s="31">
        <f t="shared" si="144"/>
        <v>0</v>
      </c>
      <c r="BG65" s="31">
        <f t="shared" si="145"/>
        <v>0</v>
      </c>
      <c r="BH65" s="31">
        <f t="shared" si="146"/>
        <v>0</v>
      </c>
      <c r="BI65" s="31">
        <f t="shared" si="147"/>
        <v>0</v>
      </c>
      <c r="BJ65" s="31">
        <f t="shared" si="148"/>
        <v>0</v>
      </c>
      <c r="BK65" s="31">
        <f t="shared" si="149"/>
        <v>0</v>
      </c>
      <c r="BL65" s="31">
        <f t="shared" si="150"/>
        <v>0</v>
      </c>
      <c r="BM65" s="31">
        <f t="shared" si="151"/>
        <v>0</v>
      </c>
      <c r="BN65" s="31">
        <f t="shared" si="152"/>
        <v>0</v>
      </c>
      <c r="BO65" s="31">
        <f t="shared" si="153"/>
        <v>0</v>
      </c>
      <c r="BP65" s="31">
        <f t="shared" si="154"/>
        <v>0</v>
      </c>
      <c r="BQ65" s="31">
        <f t="shared" si="155"/>
        <v>0</v>
      </c>
      <c r="BR65" s="31">
        <f t="shared" si="156"/>
        <v>0</v>
      </c>
      <c r="BS65" s="31">
        <f t="shared" si="157"/>
        <v>0</v>
      </c>
      <c r="BT65" s="31">
        <f t="shared" si="158"/>
        <v>0</v>
      </c>
      <c r="BU65" s="31">
        <f t="shared" si="159"/>
        <v>0</v>
      </c>
      <c r="BV65" s="31">
        <f t="shared" si="160"/>
        <v>0</v>
      </c>
      <c r="BW65" s="31">
        <f t="shared" si="161"/>
        <v>0</v>
      </c>
      <c r="BX65" s="31">
        <f t="shared" si="162"/>
        <v>0</v>
      </c>
      <c r="BY65" s="31">
        <f t="shared" si="163"/>
        <v>0</v>
      </c>
      <c r="BZ65" s="31">
        <f t="shared" si="164"/>
        <v>0</v>
      </c>
      <c r="CA65" s="31">
        <f t="shared" si="165"/>
        <v>0</v>
      </c>
      <c r="CB65" s="31">
        <f t="shared" si="166"/>
        <v>0</v>
      </c>
      <c r="CC65" s="31">
        <f t="shared" si="167"/>
        <v>0</v>
      </c>
      <c r="CD65" s="31">
        <f t="shared" si="168"/>
        <v>0</v>
      </c>
      <c r="CE65" s="31">
        <f t="shared" si="169"/>
        <v>0</v>
      </c>
      <c r="CF65" s="31">
        <f t="shared" si="170"/>
        <v>0</v>
      </c>
      <c r="CG65" s="31">
        <f t="shared" si="171"/>
        <v>0</v>
      </c>
      <c r="CH65" s="31">
        <f t="shared" si="172"/>
        <v>0</v>
      </c>
      <c r="CI65" s="31">
        <f t="shared" si="173"/>
        <v>0</v>
      </c>
    </row>
    <row r="66" spans="1:87" x14ac:dyDescent="0.35">
      <c r="A66">
        <v>60</v>
      </c>
      <c r="B66">
        <f>modules!B66</f>
        <v>0</v>
      </c>
      <c r="C66">
        <f>modules!C66</f>
        <v>0</v>
      </c>
      <c r="D66" s="27">
        <f t="shared" si="90"/>
        <v>0</v>
      </c>
      <c r="E66" s="27">
        <f t="shared" si="91"/>
        <v>0</v>
      </c>
      <c r="F66" s="27">
        <f t="shared" si="92"/>
        <v>0</v>
      </c>
      <c r="G66" s="27">
        <f t="shared" si="93"/>
        <v>0</v>
      </c>
      <c r="H66" s="27">
        <f t="shared" si="94"/>
        <v>0</v>
      </c>
      <c r="I66" s="27">
        <f t="shared" si="95"/>
        <v>0</v>
      </c>
      <c r="J66" s="27">
        <f t="shared" si="96"/>
        <v>0</v>
      </c>
      <c r="K66" s="27">
        <f t="shared" si="97"/>
        <v>0</v>
      </c>
      <c r="L66" s="27">
        <f t="shared" si="98"/>
        <v>0</v>
      </c>
      <c r="M66" s="27">
        <f t="shared" si="99"/>
        <v>0</v>
      </c>
      <c r="N66" s="27">
        <f t="shared" si="100"/>
        <v>0</v>
      </c>
      <c r="O66" s="27">
        <f t="shared" si="101"/>
        <v>0</v>
      </c>
      <c r="P66" s="27">
        <f t="shared" si="102"/>
        <v>0</v>
      </c>
      <c r="Q66" s="27">
        <f t="shared" si="103"/>
        <v>0</v>
      </c>
      <c r="R66" s="27">
        <f t="shared" si="104"/>
        <v>0</v>
      </c>
      <c r="S66" s="27">
        <f t="shared" si="105"/>
        <v>0</v>
      </c>
      <c r="T66" s="27">
        <f t="shared" si="106"/>
        <v>0</v>
      </c>
      <c r="U66" s="27">
        <f t="shared" si="107"/>
        <v>0</v>
      </c>
      <c r="V66" s="27">
        <f t="shared" si="108"/>
        <v>0</v>
      </c>
      <c r="W66" s="27">
        <f t="shared" si="109"/>
        <v>0</v>
      </c>
      <c r="X66" s="27">
        <f t="shared" si="110"/>
        <v>0</v>
      </c>
      <c r="Y66" s="27">
        <f t="shared" si="111"/>
        <v>0</v>
      </c>
      <c r="Z66" s="27">
        <f t="shared" si="112"/>
        <v>0</v>
      </c>
      <c r="AA66" s="27">
        <f t="shared" si="113"/>
        <v>0</v>
      </c>
      <c r="AB66" s="27">
        <f t="shared" si="114"/>
        <v>0</v>
      </c>
      <c r="AC66" s="27">
        <f t="shared" si="115"/>
        <v>0</v>
      </c>
      <c r="AD66" s="27">
        <f t="shared" si="116"/>
        <v>0</v>
      </c>
      <c r="AE66" s="27">
        <f t="shared" si="117"/>
        <v>0</v>
      </c>
      <c r="AF66" s="27">
        <f t="shared" si="118"/>
        <v>0</v>
      </c>
      <c r="AG66" s="27">
        <f t="shared" si="119"/>
        <v>0</v>
      </c>
      <c r="AH66" s="27">
        <f t="shared" si="120"/>
        <v>0</v>
      </c>
      <c r="AI66" s="27">
        <f t="shared" si="121"/>
        <v>0</v>
      </c>
      <c r="AJ66" s="27">
        <f t="shared" si="122"/>
        <v>0</v>
      </c>
      <c r="AK66" s="27">
        <f t="shared" si="123"/>
        <v>0</v>
      </c>
      <c r="AL66" s="27">
        <f t="shared" si="124"/>
        <v>0</v>
      </c>
      <c r="AM66" s="27">
        <f t="shared" si="125"/>
        <v>0</v>
      </c>
      <c r="AN66" s="27">
        <f t="shared" si="126"/>
        <v>0</v>
      </c>
      <c r="AO66" s="27">
        <f t="shared" si="127"/>
        <v>0</v>
      </c>
      <c r="AP66" s="27">
        <f t="shared" si="128"/>
        <v>0</v>
      </c>
      <c r="AQ66" s="27">
        <f t="shared" si="129"/>
        <v>0</v>
      </c>
      <c r="AR66" s="27">
        <f t="shared" si="130"/>
        <v>0</v>
      </c>
      <c r="AS66" s="27">
        <f t="shared" si="131"/>
        <v>0</v>
      </c>
      <c r="AT66" s="31">
        <f t="shared" si="132"/>
        <v>0</v>
      </c>
      <c r="AU66" s="31">
        <f t="shared" si="133"/>
        <v>0</v>
      </c>
      <c r="AV66" s="31">
        <f t="shared" si="134"/>
        <v>0</v>
      </c>
      <c r="AW66" s="31">
        <f t="shared" si="135"/>
        <v>0</v>
      </c>
      <c r="AX66" s="31">
        <f t="shared" si="136"/>
        <v>0</v>
      </c>
      <c r="AY66" s="31">
        <f t="shared" si="137"/>
        <v>0</v>
      </c>
      <c r="AZ66" s="31">
        <f t="shared" si="138"/>
        <v>0</v>
      </c>
      <c r="BA66" s="31">
        <f t="shared" si="139"/>
        <v>0</v>
      </c>
      <c r="BB66" s="31">
        <f t="shared" si="140"/>
        <v>0</v>
      </c>
      <c r="BC66" s="31">
        <f t="shared" si="141"/>
        <v>0</v>
      </c>
      <c r="BD66" s="31">
        <f t="shared" si="142"/>
        <v>0</v>
      </c>
      <c r="BE66" s="31">
        <f t="shared" si="143"/>
        <v>0</v>
      </c>
      <c r="BF66" s="31">
        <f t="shared" si="144"/>
        <v>0</v>
      </c>
      <c r="BG66" s="31">
        <f t="shared" si="145"/>
        <v>0</v>
      </c>
      <c r="BH66" s="31">
        <f t="shared" si="146"/>
        <v>0</v>
      </c>
      <c r="BI66" s="31">
        <f t="shared" si="147"/>
        <v>0</v>
      </c>
      <c r="BJ66" s="31">
        <f t="shared" si="148"/>
        <v>0</v>
      </c>
      <c r="BK66" s="31">
        <f t="shared" si="149"/>
        <v>0</v>
      </c>
      <c r="BL66" s="31">
        <f t="shared" si="150"/>
        <v>0</v>
      </c>
      <c r="BM66" s="31">
        <f t="shared" si="151"/>
        <v>0</v>
      </c>
      <c r="BN66" s="31">
        <f t="shared" si="152"/>
        <v>0</v>
      </c>
      <c r="BO66" s="31">
        <f t="shared" si="153"/>
        <v>0</v>
      </c>
      <c r="BP66" s="31">
        <f t="shared" si="154"/>
        <v>0</v>
      </c>
      <c r="BQ66" s="31">
        <f t="shared" si="155"/>
        <v>0</v>
      </c>
      <c r="BR66" s="31">
        <f t="shared" si="156"/>
        <v>0</v>
      </c>
      <c r="BS66" s="31">
        <f t="shared" si="157"/>
        <v>0</v>
      </c>
      <c r="BT66" s="31">
        <f t="shared" si="158"/>
        <v>0</v>
      </c>
      <c r="BU66" s="31">
        <f t="shared" si="159"/>
        <v>0</v>
      </c>
      <c r="BV66" s="31">
        <f t="shared" si="160"/>
        <v>0</v>
      </c>
      <c r="BW66" s="31">
        <f t="shared" si="161"/>
        <v>0</v>
      </c>
      <c r="BX66" s="31">
        <f t="shared" si="162"/>
        <v>0</v>
      </c>
      <c r="BY66" s="31">
        <f t="shared" si="163"/>
        <v>0</v>
      </c>
      <c r="BZ66" s="31">
        <f t="shared" si="164"/>
        <v>0</v>
      </c>
      <c r="CA66" s="31">
        <f t="shared" si="165"/>
        <v>0</v>
      </c>
      <c r="CB66" s="31">
        <f t="shared" si="166"/>
        <v>0</v>
      </c>
      <c r="CC66" s="31">
        <f t="shared" si="167"/>
        <v>0</v>
      </c>
      <c r="CD66" s="31">
        <f t="shared" si="168"/>
        <v>0</v>
      </c>
      <c r="CE66" s="31">
        <f t="shared" si="169"/>
        <v>0</v>
      </c>
      <c r="CF66" s="31">
        <f t="shared" si="170"/>
        <v>0</v>
      </c>
      <c r="CG66" s="31">
        <f t="shared" si="171"/>
        <v>0</v>
      </c>
      <c r="CH66" s="31">
        <f t="shared" si="172"/>
        <v>0</v>
      </c>
      <c r="CI66" s="31">
        <f t="shared" si="173"/>
        <v>0</v>
      </c>
    </row>
    <row r="67" spans="1:87" x14ac:dyDescent="0.35">
      <c r="A67">
        <v>61</v>
      </c>
      <c r="B67">
        <f>modules!B67</f>
        <v>0</v>
      </c>
      <c r="C67">
        <f>modules!C67</f>
        <v>0</v>
      </c>
      <c r="D67" s="27">
        <f t="shared" si="90"/>
        <v>0</v>
      </c>
      <c r="E67" s="27">
        <f t="shared" si="91"/>
        <v>0</v>
      </c>
      <c r="F67" s="27">
        <f t="shared" si="92"/>
        <v>0</v>
      </c>
      <c r="G67" s="27">
        <f t="shared" si="93"/>
        <v>0</v>
      </c>
      <c r="H67" s="27">
        <f t="shared" si="94"/>
        <v>0</v>
      </c>
      <c r="I67" s="27">
        <f t="shared" si="95"/>
        <v>0</v>
      </c>
      <c r="J67" s="27">
        <f t="shared" si="96"/>
        <v>0</v>
      </c>
      <c r="K67" s="27">
        <f t="shared" si="97"/>
        <v>0</v>
      </c>
      <c r="L67" s="27">
        <f t="shared" si="98"/>
        <v>0</v>
      </c>
      <c r="M67" s="27">
        <f t="shared" si="99"/>
        <v>0</v>
      </c>
      <c r="N67" s="27">
        <f t="shared" si="100"/>
        <v>0</v>
      </c>
      <c r="O67" s="27">
        <f t="shared" si="101"/>
        <v>0</v>
      </c>
      <c r="P67" s="27">
        <f t="shared" si="102"/>
        <v>0</v>
      </c>
      <c r="Q67" s="27">
        <f t="shared" si="103"/>
        <v>0</v>
      </c>
      <c r="R67" s="27">
        <f t="shared" si="104"/>
        <v>0</v>
      </c>
      <c r="S67" s="27">
        <f t="shared" si="105"/>
        <v>0</v>
      </c>
      <c r="T67" s="27">
        <f t="shared" si="106"/>
        <v>0</v>
      </c>
      <c r="U67" s="27">
        <f t="shared" si="107"/>
        <v>0</v>
      </c>
      <c r="V67" s="27">
        <f t="shared" si="108"/>
        <v>0</v>
      </c>
      <c r="W67" s="27">
        <f t="shared" si="109"/>
        <v>0</v>
      </c>
      <c r="X67" s="27">
        <f t="shared" si="110"/>
        <v>0</v>
      </c>
      <c r="Y67" s="27">
        <f t="shared" si="111"/>
        <v>0</v>
      </c>
      <c r="Z67" s="27">
        <f t="shared" si="112"/>
        <v>0</v>
      </c>
      <c r="AA67" s="27">
        <f t="shared" si="113"/>
        <v>0</v>
      </c>
      <c r="AB67" s="27">
        <f t="shared" si="114"/>
        <v>0</v>
      </c>
      <c r="AC67" s="27">
        <f t="shared" si="115"/>
        <v>0</v>
      </c>
      <c r="AD67" s="27">
        <f t="shared" si="116"/>
        <v>0</v>
      </c>
      <c r="AE67" s="27">
        <f t="shared" si="117"/>
        <v>0</v>
      </c>
      <c r="AF67" s="27">
        <f t="shared" si="118"/>
        <v>0</v>
      </c>
      <c r="AG67" s="27">
        <f t="shared" si="119"/>
        <v>0</v>
      </c>
      <c r="AH67" s="27">
        <f t="shared" si="120"/>
        <v>0</v>
      </c>
      <c r="AI67" s="27">
        <f t="shared" si="121"/>
        <v>0</v>
      </c>
      <c r="AJ67" s="27">
        <f t="shared" si="122"/>
        <v>0</v>
      </c>
      <c r="AK67" s="27">
        <f t="shared" si="123"/>
        <v>0</v>
      </c>
      <c r="AL67" s="27">
        <f t="shared" si="124"/>
        <v>0</v>
      </c>
      <c r="AM67" s="27">
        <f t="shared" si="125"/>
        <v>0</v>
      </c>
      <c r="AN67" s="27">
        <f t="shared" si="126"/>
        <v>0</v>
      </c>
      <c r="AO67" s="27">
        <f t="shared" si="127"/>
        <v>0</v>
      </c>
      <c r="AP67" s="27">
        <f t="shared" si="128"/>
        <v>0</v>
      </c>
      <c r="AQ67" s="27">
        <f t="shared" si="129"/>
        <v>0</v>
      </c>
      <c r="AR67" s="27">
        <f t="shared" si="130"/>
        <v>0</v>
      </c>
      <c r="AS67" s="27">
        <f t="shared" si="131"/>
        <v>0</v>
      </c>
      <c r="AT67" s="31">
        <f t="shared" si="132"/>
        <v>0</v>
      </c>
      <c r="AU67" s="31">
        <f t="shared" si="133"/>
        <v>0</v>
      </c>
      <c r="AV67" s="31">
        <f t="shared" si="134"/>
        <v>0</v>
      </c>
      <c r="AW67" s="31">
        <f t="shared" si="135"/>
        <v>0</v>
      </c>
      <c r="AX67" s="31">
        <f t="shared" si="136"/>
        <v>0</v>
      </c>
      <c r="AY67" s="31">
        <f t="shared" si="137"/>
        <v>0</v>
      </c>
      <c r="AZ67" s="31">
        <f t="shared" si="138"/>
        <v>0</v>
      </c>
      <c r="BA67" s="31">
        <f t="shared" si="139"/>
        <v>0</v>
      </c>
      <c r="BB67" s="31">
        <f t="shared" si="140"/>
        <v>0</v>
      </c>
      <c r="BC67" s="31">
        <f t="shared" si="141"/>
        <v>0</v>
      </c>
      <c r="BD67" s="31">
        <f t="shared" si="142"/>
        <v>0</v>
      </c>
      <c r="BE67" s="31">
        <f t="shared" si="143"/>
        <v>0</v>
      </c>
      <c r="BF67" s="31">
        <f t="shared" si="144"/>
        <v>0</v>
      </c>
      <c r="BG67" s="31">
        <f t="shared" si="145"/>
        <v>0</v>
      </c>
      <c r="BH67" s="31">
        <f t="shared" si="146"/>
        <v>0</v>
      </c>
      <c r="BI67" s="31">
        <f t="shared" si="147"/>
        <v>0</v>
      </c>
      <c r="BJ67" s="31">
        <f t="shared" si="148"/>
        <v>0</v>
      </c>
      <c r="BK67" s="31">
        <f t="shared" si="149"/>
        <v>0</v>
      </c>
      <c r="BL67" s="31">
        <f t="shared" si="150"/>
        <v>0</v>
      </c>
      <c r="BM67" s="31">
        <f t="shared" si="151"/>
        <v>0</v>
      </c>
      <c r="BN67" s="31">
        <f t="shared" si="152"/>
        <v>0</v>
      </c>
      <c r="BO67" s="31">
        <f t="shared" si="153"/>
        <v>0</v>
      </c>
      <c r="BP67" s="31">
        <f t="shared" si="154"/>
        <v>0</v>
      </c>
      <c r="BQ67" s="31">
        <f t="shared" si="155"/>
        <v>0</v>
      </c>
      <c r="BR67" s="31">
        <f t="shared" si="156"/>
        <v>0</v>
      </c>
      <c r="BS67" s="31">
        <f t="shared" si="157"/>
        <v>0</v>
      </c>
      <c r="BT67" s="31">
        <f t="shared" si="158"/>
        <v>0</v>
      </c>
      <c r="BU67" s="31">
        <f t="shared" si="159"/>
        <v>0</v>
      </c>
      <c r="BV67" s="31">
        <f t="shared" si="160"/>
        <v>0</v>
      </c>
      <c r="BW67" s="31">
        <f t="shared" si="161"/>
        <v>0</v>
      </c>
      <c r="BX67" s="31">
        <f t="shared" si="162"/>
        <v>0</v>
      </c>
      <c r="BY67" s="31">
        <f t="shared" si="163"/>
        <v>0</v>
      </c>
      <c r="BZ67" s="31">
        <f t="shared" si="164"/>
        <v>0</v>
      </c>
      <c r="CA67" s="31">
        <f t="shared" si="165"/>
        <v>0</v>
      </c>
      <c r="CB67" s="31">
        <f t="shared" si="166"/>
        <v>0</v>
      </c>
      <c r="CC67" s="31">
        <f t="shared" si="167"/>
        <v>0</v>
      </c>
      <c r="CD67" s="31">
        <f t="shared" si="168"/>
        <v>0</v>
      </c>
      <c r="CE67" s="31">
        <f t="shared" si="169"/>
        <v>0</v>
      </c>
      <c r="CF67" s="31">
        <f t="shared" si="170"/>
        <v>0</v>
      </c>
      <c r="CG67" s="31">
        <f t="shared" si="171"/>
        <v>0</v>
      </c>
      <c r="CH67" s="31">
        <f t="shared" si="172"/>
        <v>0</v>
      </c>
      <c r="CI67" s="31">
        <f t="shared" si="173"/>
        <v>0</v>
      </c>
    </row>
    <row r="68" spans="1:87" x14ac:dyDescent="0.35">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row>
    <row r="69" spans="1:87" x14ac:dyDescent="0.35">
      <c r="C69" s="137" t="s">
        <v>514</v>
      </c>
      <c r="D69" s="27">
        <f>SUM(D8:D67)</f>
        <v>0</v>
      </c>
      <c r="E69" s="27">
        <f t="shared" ref="E69:BP69" si="174">SUM(E8:E67)</f>
        <v>0</v>
      </c>
      <c r="F69" s="27">
        <f t="shared" si="174"/>
        <v>0</v>
      </c>
      <c r="G69" s="27">
        <f t="shared" si="174"/>
        <v>0</v>
      </c>
      <c r="H69" s="27">
        <f t="shared" si="174"/>
        <v>0</v>
      </c>
      <c r="I69" s="27">
        <f t="shared" si="174"/>
        <v>0</v>
      </c>
      <c r="J69" s="27">
        <f t="shared" si="174"/>
        <v>0</v>
      </c>
      <c r="K69" s="27">
        <f t="shared" si="174"/>
        <v>0</v>
      </c>
      <c r="L69" s="27">
        <f t="shared" si="174"/>
        <v>0</v>
      </c>
      <c r="M69" s="27">
        <f t="shared" si="174"/>
        <v>0</v>
      </c>
      <c r="N69" s="27">
        <f t="shared" si="174"/>
        <v>0</v>
      </c>
      <c r="O69" s="27">
        <f t="shared" si="174"/>
        <v>0</v>
      </c>
      <c r="P69" s="27">
        <f t="shared" si="174"/>
        <v>0</v>
      </c>
      <c r="Q69" s="27">
        <f t="shared" si="174"/>
        <v>0</v>
      </c>
      <c r="R69" s="27">
        <f t="shared" si="174"/>
        <v>0</v>
      </c>
      <c r="S69" s="27">
        <f t="shared" si="174"/>
        <v>0</v>
      </c>
      <c r="T69" s="27">
        <f t="shared" si="174"/>
        <v>0</v>
      </c>
      <c r="U69" s="27">
        <f t="shared" si="174"/>
        <v>0</v>
      </c>
      <c r="V69" s="27">
        <f t="shared" si="174"/>
        <v>0</v>
      </c>
      <c r="W69" s="27">
        <f t="shared" si="174"/>
        <v>0</v>
      </c>
      <c r="X69" s="27">
        <f t="shared" si="174"/>
        <v>0</v>
      </c>
      <c r="Y69" s="27">
        <f t="shared" si="174"/>
        <v>0</v>
      </c>
      <c r="Z69" s="27">
        <f t="shared" si="174"/>
        <v>0</v>
      </c>
      <c r="AA69" s="27">
        <f t="shared" si="174"/>
        <v>0</v>
      </c>
      <c r="AB69" s="27">
        <f t="shared" si="174"/>
        <v>0</v>
      </c>
      <c r="AC69" s="27">
        <f t="shared" si="174"/>
        <v>0</v>
      </c>
      <c r="AD69" s="27">
        <f t="shared" si="174"/>
        <v>0</v>
      </c>
      <c r="AE69" s="27">
        <f t="shared" si="174"/>
        <v>0</v>
      </c>
      <c r="AF69" s="27">
        <f t="shared" si="174"/>
        <v>0</v>
      </c>
      <c r="AG69" s="27">
        <f t="shared" si="174"/>
        <v>0</v>
      </c>
      <c r="AH69" s="27">
        <f t="shared" si="174"/>
        <v>0</v>
      </c>
      <c r="AI69" s="27">
        <f t="shared" si="174"/>
        <v>0</v>
      </c>
      <c r="AJ69" s="27">
        <f t="shared" si="174"/>
        <v>0</v>
      </c>
      <c r="AK69" s="27">
        <f t="shared" si="174"/>
        <v>0</v>
      </c>
      <c r="AL69" s="27">
        <f t="shared" si="174"/>
        <v>0</v>
      </c>
      <c r="AM69" s="27">
        <f t="shared" si="174"/>
        <v>0</v>
      </c>
      <c r="AN69" s="27">
        <f t="shared" si="174"/>
        <v>0</v>
      </c>
      <c r="AO69" s="27">
        <f t="shared" si="174"/>
        <v>0</v>
      </c>
      <c r="AP69" s="27">
        <f t="shared" si="174"/>
        <v>0</v>
      </c>
      <c r="AQ69" s="27">
        <f t="shared" si="174"/>
        <v>0</v>
      </c>
      <c r="AR69" s="27">
        <f t="shared" si="174"/>
        <v>0</v>
      </c>
      <c r="AS69" s="27">
        <f t="shared" si="174"/>
        <v>0</v>
      </c>
      <c r="AT69" s="31">
        <f t="shared" si="174"/>
        <v>0</v>
      </c>
      <c r="AU69" s="31">
        <f t="shared" si="174"/>
        <v>0</v>
      </c>
      <c r="AV69" s="31">
        <f t="shared" si="174"/>
        <v>0</v>
      </c>
      <c r="AW69" s="31">
        <f t="shared" si="174"/>
        <v>0</v>
      </c>
      <c r="AX69" s="31">
        <f t="shared" si="174"/>
        <v>0</v>
      </c>
      <c r="AY69" s="31">
        <f t="shared" si="174"/>
        <v>0</v>
      </c>
      <c r="AZ69" s="31">
        <f t="shared" si="174"/>
        <v>0</v>
      </c>
      <c r="BA69" s="31">
        <f t="shared" si="174"/>
        <v>0</v>
      </c>
      <c r="BB69" s="31">
        <f t="shared" si="174"/>
        <v>0</v>
      </c>
      <c r="BC69" s="31">
        <f t="shared" si="174"/>
        <v>0</v>
      </c>
      <c r="BD69" s="31">
        <f t="shared" si="174"/>
        <v>0</v>
      </c>
      <c r="BE69" s="31">
        <f t="shared" si="174"/>
        <v>0</v>
      </c>
      <c r="BF69" s="31">
        <f t="shared" si="174"/>
        <v>0</v>
      </c>
      <c r="BG69" s="31">
        <f t="shared" si="174"/>
        <v>0</v>
      </c>
      <c r="BH69" s="31">
        <f t="shared" si="174"/>
        <v>0</v>
      </c>
      <c r="BI69" s="31">
        <f t="shared" si="174"/>
        <v>0</v>
      </c>
      <c r="BJ69" s="31">
        <f t="shared" si="174"/>
        <v>0</v>
      </c>
      <c r="BK69" s="31">
        <f t="shared" si="174"/>
        <v>0</v>
      </c>
      <c r="BL69" s="31">
        <f t="shared" si="174"/>
        <v>0</v>
      </c>
      <c r="BM69" s="31">
        <f t="shared" si="174"/>
        <v>0</v>
      </c>
      <c r="BN69" s="31">
        <f t="shared" si="174"/>
        <v>0</v>
      </c>
      <c r="BO69" s="31">
        <f t="shared" si="174"/>
        <v>0</v>
      </c>
      <c r="BP69" s="31">
        <f t="shared" si="174"/>
        <v>0</v>
      </c>
      <c r="BQ69" s="31">
        <f t="shared" ref="BQ69:CI69" si="175">SUM(BQ8:BQ67)</f>
        <v>0</v>
      </c>
      <c r="BR69" s="31">
        <f t="shared" si="175"/>
        <v>0</v>
      </c>
      <c r="BS69" s="31">
        <f t="shared" si="175"/>
        <v>0</v>
      </c>
      <c r="BT69" s="31">
        <f t="shared" si="175"/>
        <v>0</v>
      </c>
      <c r="BU69" s="31">
        <f t="shared" si="175"/>
        <v>0</v>
      </c>
      <c r="BV69" s="31">
        <f t="shared" si="175"/>
        <v>0</v>
      </c>
      <c r="BW69" s="31">
        <f t="shared" si="175"/>
        <v>0</v>
      </c>
      <c r="BX69" s="31">
        <f t="shared" si="175"/>
        <v>0</v>
      </c>
      <c r="BY69" s="31">
        <f t="shared" si="175"/>
        <v>0</v>
      </c>
      <c r="BZ69" s="31">
        <f t="shared" si="175"/>
        <v>0</v>
      </c>
      <c r="CA69" s="31">
        <f t="shared" si="175"/>
        <v>0</v>
      </c>
      <c r="CB69" s="31">
        <f t="shared" si="175"/>
        <v>0</v>
      </c>
      <c r="CC69" s="31">
        <f t="shared" si="175"/>
        <v>0</v>
      </c>
      <c r="CD69" s="31">
        <f t="shared" si="175"/>
        <v>0</v>
      </c>
      <c r="CE69" s="31">
        <f t="shared" si="175"/>
        <v>0</v>
      </c>
      <c r="CF69" s="31">
        <f t="shared" si="175"/>
        <v>0</v>
      </c>
      <c r="CG69" s="31">
        <f t="shared" si="175"/>
        <v>0</v>
      </c>
      <c r="CH69" s="31">
        <f t="shared" si="175"/>
        <v>0</v>
      </c>
      <c r="CI69" s="31">
        <f t="shared" si="175"/>
        <v>0</v>
      </c>
    </row>
    <row r="70" spans="1:87" x14ac:dyDescent="0.35">
      <c r="C70" t="s">
        <v>484</v>
      </c>
      <c r="D70" s="27">
        <f>D69/1650</f>
        <v>0</v>
      </c>
      <c r="E70" s="27">
        <f t="shared" ref="E70:AS70" si="176">E69/1650</f>
        <v>0</v>
      </c>
      <c r="F70" s="27">
        <f t="shared" si="176"/>
        <v>0</v>
      </c>
      <c r="G70" s="27">
        <f t="shared" si="176"/>
        <v>0</v>
      </c>
      <c r="H70" s="27">
        <f t="shared" si="176"/>
        <v>0</v>
      </c>
      <c r="I70" s="27">
        <f t="shared" si="176"/>
        <v>0</v>
      </c>
      <c r="J70" s="27">
        <f t="shared" si="176"/>
        <v>0</v>
      </c>
      <c r="K70" s="27">
        <f t="shared" si="176"/>
        <v>0</v>
      </c>
      <c r="L70" s="27">
        <f t="shared" si="176"/>
        <v>0</v>
      </c>
      <c r="M70" s="27">
        <f t="shared" si="176"/>
        <v>0</v>
      </c>
      <c r="N70" s="27">
        <f t="shared" si="176"/>
        <v>0</v>
      </c>
      <c r="O70" s="27">
        <f t="shared" si="176"/>
        <v>0</v>
      </c>
      <c r="P70" s="27">
        <f t="shared" si="176"/>
        <v>0</v>
      </c>
      <c r="Q70" s="27">
        <f t="shared" si="176"/>
        <v>0</v>
      </c>
      <c r="R70" s="27">
        <f t="shared" si="176"/>
        <v>0</v>
      </c>
      <c r="S70" s="27">
        <f t="shared" si="176"/>
        <v>0</v>
      </c>
      <c r="T70" s="27">
        <f t="shared" si="176"/>
        <v>0</v>
      </c>
      <c r="U70" s="27">
        <f t="shared" si="176"/>
        <v>0</v>
      </c>
      <c r="V70" s="27">
        <f t="shared" si="176"/>
        <v>0</v>
      </c>
      <c r="W70" s="27">
        <f t="shared" si="176"/>
        <v>0</v>
      </c>
      <c r="X70" s="27">
        <f t="shared" si="176"/>
        <v>0</v>
      </c>
      <c r="Y70" s="27">
        <f t="shared" si="176"/>
        <v>0</v>
      </c>
      <c r="Z70" s="27">
        <f t="shared" si="176"/>
        <v>0</v>
      </c>
      <c r="AA70" s="27">
        <f t="shared" si="176"/>
        <v>0</v>
      </c>
      <c r="AB70" s="27">
        <f t="shared" si="176"/>
        <v>0</v>
      </c>
      <c r="AC70" s="27">
        <f t="shared" si="176"/>
        <v>0</v>
      </c>
      <c r="AD70" s="27">
        <f t="shared" si="176"/>
        <v>0</v>
      </c>
      <c r="AE70" s="27">
        <f t="shared" si="176"/>
        <v>0</v>
      </c>
      <c r="AF70" s="27">
        <f t="shared" si="176"/>
        <v>0</v>
      </c>
      <c r="AG70" s="27">
        <f t="shared" si="176"/>
        <v>0</v>
      </c>
      <c r="AH70" s="27">
        <f t="shared" si="176"/>
        <v>0</v>
      </c>
      <c r="AI70" s="27">
        <f t="shared" si="176"/>
        <v>0</v>
      </c>
      <c r="AJ70" s="27">
        <f t="shared" si="176"/>
        <v>0</v>
      </c>
      <c r="AK70" s="27">
        <f t="shared" si="176"/>
        <v>0</v>
      </c>
      <c r="AL70" s="27">
        <f t="shared" si="176"/>
        <v>0</v>
      </c>
      <c r="AM70" s="27">
        <f t="shared" si="176"/>
        <v>0</v>
      </c>
      <c r="AN70" s="27">
        <f t="shared" si="176"/>
        <v>0</v>
      </c>
      <c r="AO70" s="27">
        <f t="shared" si="176"/>
        <v>0</v>
      </c>
      <c r="AP70" s="27">
        <f t="shared" si="176"/>
        <v>0</v>
      </c>
      <c r="AQ70" s="27">
        <f t="shared" si="176"/>
        <v>0</v>
      </c>
      <c r="AR70" s="27">
        <f t="shared" si="176"/>
        <v>0</v>
      </c>
      <c r="AS70" s="27">
        <f t="shared" si="176"/>
        <v>0</v>
      </c>
    </row>
    <row r="72" spans="1:87" x14ac:dyDescent="0.35">
      <c r="C72" s="137" t="s">
        <v>512</v>
      </c>
      <c r="D72" s="27">
        <f>D70+K70+R70+Y70+AF70+AM70</f>
        <v>0</v>
      </c>
      <c r="E72" s="27">
        <f t="shared" ref="E72:J72" si="177">E70+L70+S70+Z70+AG70+AN70</f>
        <v>0</v>
      </c>
      <c r="F72" s="27">
        <f t="shared" si="177"/>
        <v>0</v>
      </c>
      <c r="G72" s="27">
        <f t="shared" si="177"/>
        <v>0</v>
      </c>
      <c r="H72" s="27">
        <f t="shared" si="177"/>
        <v>0</v>
      </c>
      <c r="I72" s="27">
        <f t="shared" si="177"/>
        <v>0</v>
      </c>
      <c r="J72" s="27">
        <f t="shared" si="177"/>
        <v>0</v>
      </c>
    </row>
    <row r="74" spans="1:87" x14ac:dyDescent="0.35">
      <c r="C74" s="137" t="s">
        <v>515</v>
      </c>
      <c r="D74" s="27">
        <f>IFERROR(IF(VLOOKUP('selections(hide)'!$A$4,'selections(hide)'!$D$18:$P$30,7,FALSE)="PGT",HLOOKUP(prog_header!$C$6,cost_rates!$N$3:$T$5,3,FALSE)*D69,IF(VLOOKUP('selections(hide)'!$A$4,'selections(hide)'!$D$18:$P$30,7,FALSE)="UG",HLOOKUP(prog_header!$C$6,cost_rates!$V$3:$AB$5,3,FALSE)*D69,0)),0)</f>
        <v>0</v>
      </c>
      <c r="E74" s="27">
        <f>IFERROR(IF(VLOOKUP('selections(hide)'!$A$4,'selections(hide)'!$D$18:$P$30,7,FALSE)="PGT",HLOOKUP(prog_header!$C$6,cost_rates!$N$3:$T$5,3,FALSE)*E69,IF(VLOOKUP('selections(hide)'!$A$4,'selections(hide)'!$D$18:$P$30,7,FALSE)="UG",HLOOKUP(prog_header!$C$6,cost_rates!$V$3:$AB$5,3,FALSE)*E69,0)),0)</f>
        <v>0</v>
      </c>
      <c r="F74" s="27">
        <f>IFERROR(IF(VLOOKUP('selections(hide)'!$A$4,'selections(hide)'!$D$18:$P$30,7,FALSE)="PGT",HLOOKUP(prog_header!$C$6,cost_rates!$N$3:$T$5,3,FALSE)*F69,IF(VLOOKUP('selections(hide)'!$A$4,'selections(hide)'!$D$18:$P$30,7,FALSE)="UG",HLOOKUP(prog_header!$C$6,cost_rates!$V$3:$AB$5,3,FALSE)*F69,0)),0)</f>
        <v>0</v>
      </c>
      <c r="G74" s="27">
        <f>IFERROR(IF(VLOOKUP('selections(hide)'!$A$4,'selections(hide)'!$D$18:$P$30,7,FALSE)="PGT",HLOOKUP(prog_header!$C$6,cost_rates!$N$3:$T$5,3,FALSE)*G69,IF(VLOOKUP('selections(hide)'!$A$4,'selections(hide)'!$D$18:$P$30,7,FALSE)="UG",HLOOKUP(prog_header!$C$6,cost_rates!$V$3:$AB$5,3,FALSE)*G69,0)),0)</f>
        <v>0</v>
      </c>
      <c r="H74" s="27">
        <f>IFERROR(IF(VLOOKUP('selections(hide)'!$A$4,'selections(hide)'!$D$18:$P$30,7,FALSE)="PGT",HLOOKUP(prog_header!$C$6,cost_rates!$N$3:$T$5,3,FALSE)*H69,IF(VLOOKUP('selections(hide)'!$A$4,'selections(hide)'!$D$18:$P$30,7,FALSE)="UG",HLOOKUP(prog_header!$C$6,cost_rates!$V$3:$AB$5,3,FALSE)*H69,0)),0)</f>
        <v>0</v>
      </c>
      <c r="I74" s="27">
        <f>IFERROR(IF(VLOOKUP('selections(hide)'!$A$4,'selections(hide)'!$D$18:$P$30,7,FALSE)="PGT",HLOOKUP(prog_header!$C$6,cost_rates!$N$3:$T$5,3,FALSE)*I69,IF(VLOOKUP('selections(hide)'!$A$4,'selections(hide)'!$D$18:$P$30,7,FALSE)="UG",HLOOKUP(prog_header!$C$6,cost_rates!$V$3:$AB$5,3,FALSE)*I69,0)),0)</f>
        <v>0</v>
      </c>
      <c r="J74" s="27">
        <f>IFERROR(IF(VLOOKUP('selections(hide)'!$A$4,'selections(hide)'!$D$18:$P$30,7,FALSE)="PGT",HLOOKUP(prog_header!$C$6,cost_rates!$N$3:$T$5,3,FALSE)*J69,IF(VLOOKUP('selections(hide)'!$A$4,'selections(hide)'!$D$18:$P$30,7,FALSE)="UG",HLOOKUP(prog_header!$C$6,cost_rates!$V$3:$AB$5,3,FALSE)*J69,0)),0)</f>
        <v>0</v>
      </c>
      <c r="K74" s="27">
        <f>IFERROR(IF(VLOOKUP('selections(hide)'!$A$4,'selections(hide)'!$D$18:$P$30,7,FALSE)="PGT",HLOOKUP(prog_header!$C$6,cost_rates!$N$3:$T$5,3,FALSE)*K69,IF(VLOOKUP('selections(hide)'!$A$4,'selections(hide)'!$D$18:$P$30,7,FALSE)="UG",HLOOKUP(prog_header!$C$6,cost_rates!$V$3:$AB$5,3,FALSE)*K69,0)),0)</f>
        <v>0</v>
      </c>
      <c r="L74" s="27">
        <f>IFERROR(IF(VLOOKUP('selections(hide)'!$A$4,'selections(hide)'!$D$18:$P$30,7,FALSE)="PGT",HLOOKUP(prog_header!$C$6,cost_rates!$N$3:$T$5,3,FALSE)*L69,IF(VLOOKUP('selections(hide)'!$A$4,'selections(hide)'!$D$18:$P$30,7,FALSE)="UG",HLOOKUP(prog_header!$C$6,cost_rates!$V$3:$AB$5,3,FALSE)*L69,0)),0)</f>
        <v>0</v>
      </c>
      <c r="M74" s="27">
        <f>IFERROR(IF(VLOOKUP('selections(hide)'!$A$4,'selections(hide)'!$D$18:$P$30,7,FALSE)="PGT",HLOOKUP(prog_header!$C$6,cost_rates!$N$3:$T$5,3,FALSE)*M69,IF(VLOOKUP('selections(hide)'!$A$4,'selections(hide)'!$D$18:$P$30,7,FALSE)="UG",HLOOKUP(prog_header!$C$6,cost_rates!$V$3:$AB$5,3,FALSE)*M69,0)),0)</f>
        <v>0</v>
      </c>
      <c r="N74" s="27">
        <f>IFERROR(IF(VLOOKUP('selections(hide)'!$A$4,'selections(hide)'!$D$18:$P$30,7,FALSE)="PGT",HLOOKUP(prog_header!$C$6,cost_rates!$N$3:$T$5,3,FALSE)*N69,IF(VLOOKUP('selections(hide)'!$A$4,'selections(hide)'!$D$18:$P$30,7,FALSE)="UG",HLOOKUP(prog_header!$C$6,cost_rates!$V$3:$AB$5,3,FALSE)*N69,0)),0)</f>
        <v>0</v>
      </c>
      <c r="O74" s="27">
        <f>IFERROR(IF(VLOOKUP('selections(hide)'!$A$4,'selections(hide)'!$D$18:$P$30,7,FALSE)="PGT",HLOOKUP(prog_header!$C$6,cost_rates!$N$3:$T$5,3,FALSE)*O69,IF(VLOOKUP('selections(hide)'!$A$4,'selections(hide)'!$D$18:$P$30,7,FALSE)="UG",HLOOKUP(prog_header!$C$6,cost_rates!$V$3:$AB$5,3,FALSE)*O69,0)),0)</f>
        <v>0</v>
      </c>
      <c r="P74" s="27">
        <f>IFERROR(IF(VLOOKUP('selections(hide)'!$A$4,'selections(hide)'!$D$18:$P$30,7,FALSE)="PGT",HLOOKUP(prog_header!$C$6,cost_rates!$N$3:$T$5,3,FALSE)*P69,IF(VLOOKUP('selections(hide)'!$A$4,'selections(hide)'!$D$18:$P$30,7,FALSE)="UG",HLOOKUP(prog_header!$C$6,cost_rates!$V$3:$AB$5,3,FALSE)*P69,0)),0)</f>
        <v>0</v>
      </c>
      <c r="Q74" s="27">
        <f>IFERROR(IF(VLOOKUP('selections(hide)'!$A$4,'selections(hide)'!$D$18:$P$30,7,FALSE)="PGT",HLOOKUP(prog_header!$C$6,cost_rates!$N$3:$T$5,3,FALSE)*Q69,IF(VLOOKUP('selections(hide)'!$A$4,'selections(hide)'!$D$18:$P$30,7,FALSE)="UG",HLOOKUP(prog_header!$C$6,cost_rates!$V$3:$AB$5,3,FALSE)*Q69,0)),0)</f>
        <v>0</v>
      </c>
      <c r="R74" s="27">
        <f>IFERROR(IF(VLOOKUP('selections(hide)'!$A$4,'selections(hide)'!$D$18:$P$30,7,FALSE)="PGT",HLOOKUP(prog_header!$C$6,cost_rates!$N$3:$T$5,3,FALSE)*R69,IF(VLOOKUP('selections(hide)'!$A$4,'selections(hide)'!$D$18:$P$30,7,FALSE)="UG",HLOOKUP(prog_header!$C$6,cost_rates!$V$3:$AB$5,3,FALSE)*R69,0)),0)</f>
        <v>0</v>
      </c>
      <c r="S74" s="27">
        <f>IFERROR(IF(VLOOKUP('selections(hide)'!$A$4,'selections(hide)'!$D$18:$P$30,7,FALSE)="PGT",HLOOKUP(prog_header!$C$6,cost_rates!$N$3:$T$5,3,FALSE)*S69,IF(VLOOKUP('selections(hide)'!$A$4,'selections(hide)'!$D$18:$P$30,7,FALSE)="UG",HLOOKUP(prog_header!$C$6,cost_rates!$V$3:$AB$5,3,FALSE)*S69,0)),0)</f>
        <v>0</v>
      </c>
      <c r="T74" s="27">
        <f>IFERROR(IF(VLOOKUP('selections(hide)'!$A$4,'selections(hide)'!$D$18:$P$30,7,FALSE)="PGT",HLOOKUP(prog_header!$C$6,cost_rates!$N$3:$T$5,3,FALSE)*T69,IF(VLOOKUP('selections(hide)'!$A$4,'selections(hide)'!$D$18:$P$30,7,FALSE)="UG",HLOOKUP(prog_header!$C$6,cost_rates!$V$3:$AB$5,3,FALSE)*T69,0)),0)</f>
        <v>0</v>
      </c>
      <c r="U74" s="27">
        <f>IFERROR(IF(VLOOKUP('selections(hide)'!$A$4,'selections(hide)'!$D$18:$P$30,7,FALSE)="PGT",HLOOKUP(prog_header!$C$6,cost_rates!$N$3:$T$5,3,FALSE)*U69,IF(VLOOKUP('selections(hide)'!$A$4,'selections(hide)'!$D$18:$P$30,7,FALSE)="UG",HLOOKUP(prog_header!$C$6,cost_rates!$V$3:$AB$5,3,FALSE)*U69,0)),0)</f>
        <v>0</v>
      </c>
      <c r="V74" s="27">
        <f>IFERROR(IF(VLOOKUP('selections(hide)'!$A$4,'selections(hide)'!$D$18:$P$30,7,FALSE)="PGT",HLOOKUP(prog_header!$C$6,cost_rates!$N$3:$T$5,3,FALSE)*V69,IF(VLOOKUP('selections(hide)'!$A$4,'selections(hide)'!$D$18:$P$30,7,FALSE)="UG",HLOOKUP(prog_header!$C$6,cost_rates!$V$3:$AB$5,3,FALSE)*V69,0)),0)</f>
        <v>0</v>
      </c>
      <c r="W74" s="27">
        <f>IFERROR(IF(VLOOKUP('selections(hide)'!$A$4,'selections(hide)'!$D$18:$P$30,7,FALSE)="PGT",HLOOKUP(prog_header!$C$6,cost_rates!$N$3:$T$5,3,FALSE)*W69,IF(VLOOKUP('selections(hide)'!$A$4,'selections(hide)'!$D$18:$P$30,7,FALSE)="UG",HLOOKUP(prog_header!$C$6,cost_rates!$V$3:$AB$5,3,FALSE)*W69,0)),0)</f>
        <v>0</v>
      </c>
      <c r="X74" s="27">
        <f>IFERROR(IF(VLOOKUP('selections(hide)'!$A$4,'selections(hide)'!$D$18:$P$30,7,FALSE)="PGT",HLOOKUP(prog_header!$C$6,cost_rates!$N$3:$T$5,3,FALSE)*X69,IF(VLOOKUP('selections(hide)'!$A$4,'selections(hide)'!$D$18:$P$30,7,FALSE)="UG",HLOOKUP(prog_header!$C$6,cost_rates!$V$3:$AB$5,3,FALSE)*X69,0)),0)</f>
        <v>0</v>
      </c>
      <c r="Y74" s="27">
        <f>IFERROR(IF(VLOOKUP('selections(hide)'!$A$4,'selections(hide)'!$D$18:$P$30,7,FALSE)="PGT",HLOOKUP(prog_header!$C$6,cost_rates!$N$3:$T$5,3,FALSE)*Y69,IF(VLOOKUP('selections(hide)'!$A$4,'selections(hide)'!$D$18:$P$30,7,FALSE)="UG",HLOOKUP(prog_header!$C$6,cost_rates!$V$3:$AB$5,3,FALSE)*Y69,0)),0)</f>
        <v>0</v>
      </c>
      <c r="Z74" s="27">
        <f>IFERROR(IF(VLOOKUP('selections(hide)'!$A$4,'selections(hide)'!$D$18:$P$30,7,FALSE)="PGT",HLOOKUP(prog_header!$C$6,cost_rates!$N$3:$T$5,3,FALSE)*Z69,IF(VLOOKUP('selections(hide)'!$A$4,'selections(hide)'!$D$18:$P$30,7,FALSE)="UG",HLOOKUP(prog_header!$C$6,cost_rates!$V$3:$AB$5,3,FALSE)*Z69,0)),0)</f>
        <v>0</v>
      </c>
      <c r="AA74" s="27">
        <f>IFERROR(IF(VLOOKUP('selections(hide)'!$A$4,'selections(hide)'!$D$18:$P$30,7,FALSE)="PGT",HLOOKUP(prog_header!$C$6,cost_rates!$N$3:$T$5,3,FALSE)*AA69,IF(VLOOKUP('selections(hide)'!$A$4,'selections(hide)'!$D$18:$P$30,7,FALSE)="UG",HLOOKUP(prog_header!$C$6,cost_rates!$V$3:$AB$5,3,FALSE)*AA69,0)),0)</f>
        <v>0</v>
      </c>
      <c r="AB74" s="27">
        <f>IFERROR(IF(VLOOKUP('selections(hide)'!$A$4,'selections(hide)'!$D$18:$P$30,7,FALSE)="PGT",HLOOKUP(prog_header!$C$6,cost_rates!$N$3:$T$5,3,FALSE)*AB69,IF(VLOOKUP('selections(hide)'!$A$4,'selections(hide)'!$D$18:$P$30,7,FALSE)="UG",HLOOKUP(prog_header!$C$6,cost_rates!$V$3:$AB$5,3,FALSE)*AB69,0)),0)</f>
        <v>0</v>
      </c>
      <c r="AC74" s="27">
        <f>IFERROR(IF(VLOOKUP('selections(hide)'!$A$4,'selections(hide)'!$D$18:$P$30,7,FALSE)="PGT",HLOOKUP(prog_header!$C$6,cost_rates!$N$3:$T$5,3,FALSE)*AC69,IF(VLOOKUP('selections(hide)'!$A$4,'selections(hide)'!$D$18:$P$30,7,FALSE)="UG",HLOOKUP(prog_header!$C$6,cost_rates!$V$3:$AB$5,3,FALSE)*AC69,0)),0)</f>
        <v>0</v>
      </c>
      <c r="AD74" s="27">
        <f>IFERROR(IF(VLOOKUP('selections(hide)'!$A$4,'selections(hide)'!$D$18:$P$30,7,FALSE)="PGT",HLOOKUP(prog_header!$C$6,cost_rates!$N$3:$T$5,3,FALSE)*AD69,IF(VLOOKUP('selections(hide)'!$A$4,'selections(hide)'!$D$18:$P$30,7,FALSE)="UG",HLOOKUP(prog_header!$C$6,cost_rates!$V$3:$AB$5,3,FALSE)*AD69,0)),0)</f>
        <v>0</v>
      </c>
      <c r="AE74" s="27">
        <f>IFERROR(IF(VLOOKUP('selections(hide)'!$A$4,'selections(hide)'!$D$18:$P$30,7,FALSE)="PGT",HLOOKUP(prog_header!$C$6,cost_rates!$N$3:$T$5,3,FALSE)*AE69,IF(VLOOKUP('selections(hide)'!$A$4,'selections(hide)'!$D$18:$P$30,7,FALSE)="UG",HLOOKUP(prog_header!$C$6,cost_rates!$V$3:$AB$5,3,FALSE)*AE69,0)),0)</f>
        <v>0</v>
      </c>
      <c r="AF74" s="27">
        <f>IFERROR(IF(VLOOKUP('selections(hide)'!$A$4,'selections(hide)'!$D$18:$P$30,7,FALSE)="PGT",HLOOKUP(prog_header!$C$6,cost_rates!$N$3:$T$5,3,FALSE)*AF69,IF(VLOOKUP('selections(hide)'!$A$4,'selections(hide)'!$D$18:$P$30,7,FALSE)="UG",HLOOKUP(prog_header!$C$6,cost_rates!$V$3:$AB$5,3,FALSE)*AF69,0)),0)</f>
        <v>0</v>
      </c>
      <c r="AG74" s="27">
        <f>IFERROR(IF(VLOOKUP('selections(hide)'!$A$4,'selections(hide)'!$D$18:$P$30,7,FALSE)="PGT",HLOOKUP(prog_header!$C$6,cost_rates!$N$3:$T$5,3,FALSE)*AG69,IF(VLOOKUP('selections(hide)'!$A$4,'selections(hide)'!$D$18:$P$30,7,FALSE)="UG",HLOOKUP(prog_header!$C$6,cost_rates!$V$3:$AB$5,3,FALSE)*AG69,0)),0)</f>
        <v>0</v>
      </c>
      <c r="AH74" s="27">
        <f>IFERROR(IF(VLOOKUP('selections(hide)'!$A$4,'selections(hide)'!$D$18:$P$30,7,FALSE)="PGT",HLOOKUP(prog_header!$C$6,cost_rates!$N$3:$T$5,3,FALSE)*AH69,IF(VLOOKUP('selections(hide)'!$A$4,'selections(hide)'!$D$18:$P$30,7,FALSE)="UG",HLOOKUP(prog_header!$C$6,cost_rates!$V$3:$AB$5,3,FALSE)*AH69,0)),0)</f>
        <v>0</v>
      </c>
      <c r="AI74" s="27">
        <f>IFERROR(IF(VLOOKUP('selections(hide)'!$A$4,'selections(hide)'!$D$18:$P$30,7,FALSE)="PGT",HLOOKUP(prog_header!$C$6,cost_rates!$N$3:$T$5,3,FALSE)*AI69,IF(VLOOKUP('selections(hide)'!$A$4,'selections(hide)'!$D$18:$P$30,7,FALSE)="UG",HLOOKUP(prog_header!$C$6,cost_rates!$V$3:$AB$5,3,FALSE)*AI69,0)),0)</f>
        <v>0</v>
      </c>
      <c r="AJ74" s="27">
        <f>IFERROR(IF(VLOOKUP('selections(hide)'!$A$4,'selections(hide)'!$D$18:$P$30,7,FALSE)="PGT",HLOOKUP(prog_header!$C$6,cost_rates!$N$3:$T$5,3,FALSE)*AJ69,IF(VLOOKUP('selections(hide)'!$A$4,'selections(hide)'!$D$18:$P$30,7,FALSE)="UG",HLOOKUP(prog_header!$C$6,cost_rates!$V$3:$AB$5,3,FALSE)*AJ69,0)),0)</f>
        <v>0</v>
      </c>
      <c r="AK74" s="27">
        <f>IFERROR(IF(VLOOKUP('selections(hide)'!$A$4,'selections(hide)'!$D$18:$P$30,7,FALSE)="PGT",HLOOKUP(prog_header!$C$6,cost_rates!$N$3:$T$5,3,FALSE)*AK69,IF(VLOOKUP('selections(hide)'!$A$4,'selections(hide)'!$D$18:$P$30,7,FALSE)="UG",HLOOKUP(prog_header!$C$6,cost_rates!$V$3:$AB$5,3,FALSE)*AK69,0)),0)</f>
        <v>0</v>
      </c>
      <c r="AL74" s="27">
        <f>IFERROR(IF(VLOOKUP('selections(hide)'!$A$4,'selections(hide)'!$D$18:$P$30,7,FALSE)="PGT",HLOOKUP(prog_header!$C$6,cost_rates!$N$3:$T$5,3,FALSE)*AL69,IF(VLOOKUP('selections(hide)'!$A$4,'selections(hide)'!$D$18:$P$30,7,FALSE)="UG",HLOOKUP(prog_header!$C$6,cost_rates!$V$3:$AB$5,3,FALSE)*AL69,0)),0)</f>
        <v>0</v>
      </c>
      <c r="AM74" s="27">
        <f>IFERROR(IF(VLOOKUP('selections(hide)'!$A$4,'selections(hide)'!$D$18:$P$30,7,FALSE)="PGT",HLOOKUP(prog_header!$C$6,cost_rates!$N$3:$T$5,3,FALSE)*AM69,IF(VLOOKUP('selections(hide)'!$A$4,'selections(hide)'!$D$18:$P$30,7,FALSE)="UG",HLOOKUP(prog_header!$C$6,cost_rates!$V$3:$AB$5,3,FALSE)*AM69,0)),0)</f>
        <v>0</v>
      </c>
      <c r="AN74" s="27">
        <f>IFERROR(IF(VLOOKUP('selections(hide)'!$A$4,'selections(hide)'!$D$18:$P$30,7,FALSE)="PGT",HLOOKUP(prog_header!$C$6,cost_rates!$N$3:$T$5,3,FALSE)*AN69,IF(VLOOKUP('selections(hide)'!$A$4,'selections(hide)'!$D$18:$P$30,7,FALSE)="UG",HLOOKUP(prog_header!$C$6,cost_rates!$V$3:$AB$5,3,FALSE)*AN69,0)),0)</f>
        <v>0</v>
      </c>
      <c r="AO74" s="27">
        <f>IFERROR(IF(VLOOKUP('selections(hide)'!$A$4,'selections(hide)'!$D$18:$P$30,7,FALSE)="PGT",HLOOKUP(prog_header!$C$6,cost_rates!$N$3:$T$5,3,FALSE)*AO69,IF(VLOOKUP('selections(hide)'!$A$4,'selections(hide)'!$D$18:$P$30,7,FALSE)="UG",HLOOKUP(prog_header!$C$6,cost_rates!$V$3:$AB$5,3,FALSE)*AO69,0)),0)</f>
        <v>0</v>
      </c>
      <c r="AP74" s="27">
        <f>IFERROR(IF(VLOOKUP('selections(hide)'!$A$4,'selections(hide)'!$D$18:$P$30,7,FALSE)="PGT",HLOOKUP(prog_header!$C$6,cost_rates!$N$3:$T$5,3,FALSE)*AP69,IF(VLOOKUP('selections(hide)'!$A$4,'selections(hide)'!$D$18:$P$30,7,FALSE)="UG",HLOOKUP(prog_header!$C$6,cost_rates!$V$3:$AB$5,3,FALSE)*AP69,0)),0)</f>
        <v>0</v>
      </c>
      <c r="AQ74" s="27">
        <f>IFERROR(IF(VLOOKUP('selections(hide)'!$A$4,'selections(hide)'!$D$18:$P$30,7,FALSE)="PGT",HLOOKUP(prog_header!$C$6,cost_rates!$N$3:$T$5,3,FALSE)*AQ69,IF(VLOOKUP('selections(hide)'!$A$4,'selections(hide)'!$D$18:$P$30,7,FALSE)="UG",HLOOKUP(prog_header!$C$6,cost_rates!$V$3:$AB$5,3,FALSE)*AQ69,0)),0)</f>
        <v>0</v>
      </c>
      <c r="AR74" s="27">
        <f>IFERROR(IF(VLOOKUP('selections(hide)'!$A$4,'selections(hide)'!$D$18:$P$30,7,FALSE)="PGT",HLOOKUP(prog_header!$C$6,cost_rates!$N$3:$T$5,3,FALSE)*AR69,IF(VLOOKUP('selections(hide)'!$A$4,'selections(hide)'!$D$18:$P$30,7,FALSE)="UG",HLOOKUP(prog_header!$C$6,cost_rates!$V$3:$AB$5,3,FALSE)*AR69,0)),0)</f>
        <v>0</v>
      </c>
      <c r="AS74" s="27">
        <f>IFERROR(IF(VLOOKUP('selections(hide)'!$A$4,'selections(hide)'!$D$18:$P$30,7,FALSE)="PGT",HLOOKUP(prog_header!$C$6,cost_rates!$N$3:$T$5,3,FALSE)*AS69,IF(VLOOKUP('selections(hide)'!$A$4,'selections(hide)'!$D$18:$P$30,7,FALSE)="UG",HLOOKUP(prog_header!$C$6,cost_rates!$V$3:$AB$5,3,FALSE)*AS69,0)),0)</f>
        <v>0</v>
      </c>
      <c r="AT74" s="27">
        <f>IFERROR(IF(VLOOKUP('selections(hide)'!$A$4,'selections(hide)'!$D$18:$P$30,7,FALSE)="PGT",HLOOKUP(prog_header!$C$6,cost_rates!$N$3:$T$5,3,FALSE)*AT69,IF(VLOOKUP('selections(hide)'!$A$4,'selections(hide)'!$D$18:$P$30,7,FALSE)="UG",HLOOKUP(prog_header!$C$6,cost_rates!$V$3:$AB$5,3,FALSE)*AT69,0)),0)</f>
        <v>0</v>
      </c>
      <c r="AU74" s="27">
        <f>IFERROR(IF(VLOOKUP('selections(hide)'!$A$4,'selections(hide)'!$D$18:$P$30,7,FALSE)="PGT",HLOOKUP(prog_header!$C$6,cost_rates!$N$3:$T$5,3,FALSE)*AU69,IF(VLOOKUP('selections(hide)'!$A$4,'selections(hide)'!$D$18:$P$30,7,FALSE)="UG",HLOOKUP(prog_header!$C$6,cost_rates!$V$3:$AB$5,3,FALSE)*AU69,0)),0)</f>
        <v>0</v>
      </c>
      <c r="AV74" s="27">
        <f>IFERROR(IF(VLOOKUP('selections(hide)'!$A$4,'selections(hide)'!$D$18:$P$30,7,FALSE)="PGT",HLOOKUP(prog_header!$C$6,cost_rates!$N$3:$T$5,3,FALSE)*AV69,IF(VLOOKUP('selections(hide)'!$A$4,'selections(hide)'!$D$18:$P$30,7,FALSE)="UG",HLOOKUP(prog_header!$C$6,cost_rates!$V$3:$AB$5,3,FALSE)*AV69,0)),0)</f>
        <v>0</v>
      </c>
      <c r="AW74" s="27">
        <f>IFERROR(IF(VLOOKUP('selections(hide)'!$A$4,'selections(hide)'!$D$18:$P$30,7,FALSE)="PGT",HLOOKUP(prog_header!$C$6,cost_rates!$N$3:$T$5,3,FALSE)*AW69,IF(VLOOKUP('selections(hide)'!$A$4,'selections(hide)'!$D$18:$P$30,7,FALSE)="UG",HLOOKUP(prog_header!$C$6,cost_rates!$V$3:$AB$5,3,FALSE)*AW69,0)),0)</f>
        <v>0</v>
      </c>
      <c r="AX74" s="27">
        <f>IFERROR(IF(VLOOKUP('selections(hide)'!$A$4,'selections(hide)'!$D$18:$P$30,7,FALSE)="PGT",HLOOKUP(prog_header!$C$6,cost_rates!$N$3:$T$5,3,FALSE)*AX69,IF(VLOOKUP('selections(hide)'!$A$4,'selections(hide)'!$D$18:$P$30,7,FALSE)="UG",HLOOKUP(prog_header!$C$6,cost_rates!$V$3:$AB$5,3,FALSE)*AX69,0)),0)</f>
        <v>0</v>
      </c>
      <c r="AY74" s="27">
        <f>IFERROR(IF(VLOOKUP('selections(hide)'!$A$4,'selections(hide)'!$D$18:$P$30,7,FALSE)="PGT",HLOOKUP(prog_header!$C$6,cost_rates!$N$3:$T$5,3,FALSE)*AY69,IF(VLOOKUP('selections(hide)'!$A$4,'selections(hide)'!$D$18:$P$30,7,FALSE)="UG",HLOOKUP(prog_header!$C$6,cost_rates!$V$3:$AB$5,3,FALSE)*AY69,0)),0)</f>
        <v>0</v>
      </c>
      <c r="AZ74" s="27">
        <f>IFERROR(IF(VLOOKUP('selections(hide)'!$A$4,'selections(hide)'!$D$18:$P$30,7,FALSE)="PGT",HLOOKUP(prog_header!$C$6,cost_rates!$N$3:$T$5,3,FALSE)*AZ69,IF(VLOOKUP('selections(hide)'!$A$4,'selections(hide)'!$D$18:$P$30,7,FALSE)="UG",HLOOKUP(prog_header!$C$6,cost_rates!$V$3:$AB$5,3,FALSE)*AZ69,0)),0)</f>
        <v>0</v>
      </c>
      <c r="BA74" s="27">
        <f>IFERROR(IF(VLOOKUP('selections(hide)'!$A$4,'selections(hide)'!$D$18:$P$30,7,FALSE)="PGT",HLOOKUP(prog_header!$C$6,cost_rates!$N$3:$T$5,3,FALSE)*BA69,IF(VLOOKUP('selections(hide)'!$A$4,'selections(hide)'!$D$18:$P$30,7,FALSE)="UG",HLOOKUP(prog_header!$C$6,cost_rates!$V$3:$AB$5,3,FALSE)*BA69,0)),0)</f>
        <v>0</v>
      </c>
      <c r="BB74" s="27">
        <f>IFERROR(IF(VLOOKUP('selections(hide)'!$A$4,'selections(hide)'!$D$18:$P$30,7,FALSE)="PGT",HLOOKUP(prog_header!$C$6,cost_rates!$N$3:$T$5,3,FALSE)*BB69,IF(VLOOKUP('selections(hide)'!$A$4,'selections(hide)'!$D$18:$P$30,7,FALSE)="UG",HLOOKUP(prog_header!$C$6,cost_rates!$V$3:$AB$5,3,FALSE)*BB69,0)),0)</f>
        <v>0</v>
      </c>
      <c r="BC74" s="27">
        <f>IFERROR(IF(VLOOKUP('selections(hide)'!$A$4,'selections(hide)'!$D$18:$P$30,7,FALSE)="PGT",HLOOKUP(prog_header!$C$6,cost_rates!$N$3:$T$5,3,FALSE)*BC69,IF(VLOOKUP('selections(hide)'!$A$4,'selections(hide)'!$D$18:$P$30,7,FALSE)="UG",HLOOKUP(prog_header!$C$6,cost_rates!$V$3:$AB$5,3,FALSE)*BC69,0)),0)</f>
        <v>0</v>
      </c>
      <c r="BD74" s="27">
        <f>IFERROR(IF(VLOOKUP('selections(hide)'!$A$4,'selections(hide)'!$D$18:$P$30,7,FALSE)="PGT",HLOOKUP(prog_header!$C$6,cost_rates!$N$3:$T$5,3,FALSE)*BD69,IF(VLOOKUP('selections(hide)'!$A$4,'selections(hide)'!$D$18:$P$30,7,FALSE)="UG",HLOOKUP(prog_header!$C$6,cost_rates!$V$3:$AB$5,3,FALSE)*BD69,0)),0)</f>
        <v>0</v>
      </c>
      <c r="BE74" s="27">
        <f>IFERROR(IF(VLOOKUP('selections(hide)'!$A$4,'selections(hide)'!$D$18:$P$30,7,FALSE)="PGT",HLOOKUP(prog_header!$C$6,cost_rates!$N$3:$T$5,3,FALSE)*BE69,IF(VLOOKUP('selections(hide)'!$A$4,'selections(hide)'!$D$18:$P$30,7,FALSE)="UG",HLOOKUP(prog_header!$C$6,cost_rates!$V$3:$AB$5,3,FALSE)*BE69,0)),0)</f>
        <v>0</v>
      </c>
      <c r="BF74" s="27">
        <f>IFERROR(IF(VLOOKUP('selections(hide)'!$A$4,'selections(hide)'!$D$18:$P$30,7,FALSE)="PGT",HLOOKUP(prog_header!$C$6,cost_rates!$N$3:$T$5,3,FALSE)*BF69,IF(VLOOKUP('selections(hide)'!$A$4,'selections(hide)'!$D$18:$P$30,7,FALSE)="UG",HLOOKUP(prog_header!$C$6,cost_rates!$V$3:$AB$5,3,FALSE)*BF69,0)),0)</f>
        <v>0</v>
      </c>
      <c r="BG74" s="27">
        <f>IFERROR(IF(VLOOKUP('selections(hide)'!$A$4,'selections(hide)'!$D$18:$P$30,7,FALSE)="PGT",HLOOKUP(prog_header!$C$6,cost_rates!$N$3:$T$5,3,FALSE)*BG69,IF(VLOOKUP('selections(hide)'!$A$4,'selections(hide)'!$D$18:$P$30,7,FALSE)="UG",HLOOKUP(prog_header!$C$6,cost_rates!$V$3:$AB$5,3,FALSE)*BG69,0)),0)</f>
        <v>0</v>
      </c>
      <c r="BH74" s="27">
        <f>IFERROR(IF(VLOOKUP('selections(hide)'!$A$4,'selections(hide)'!$D$18:$P$30,7,FALSE)="PGT",HLOOKUP(prog_header!$C$6,cost_rates!$N$3:$T$5,3,FALSE)*BH69,IF(VLOOKUP('selections(hide)'!$A$4,'selections(hide)'!$D$18:$P$30,7,FALSE)="UG",HLOOKUP(prog_header!$C$6,cost_rates!$V$3:$AB$5,3,FALSE)*BH69,0)),0)</f>
        <v>0</v>
      </c>
      <c r="BI74" s="27">
        <f>IFERROR(IF(VLOOKUP('selections(hide)'!$A$4,'selections(hide)'!$D$18:$P$30,7,FALSE)="PGT",HLOOKUP(prog_header!$C$6,cost_rates!$N$3:$T$5,3,FALSE)*BI69,IF(VLOOKUP('selections(hide)'!$A$4,'selections(hide)'!$D$18:$P$30,7,FALSE)="UG",HLOOKUP(prog_header!$C$6,cost_rates!$V$3:$AB$5,3,FALSE)*BI69,0)),0)</f>
        <v>0</v>
      </c>
      <c r="BJ74" s="27">
        <f>IFERROR(IF(VLOOKUP('selections(hide)'!$A$4,'selections(hide)'!$D$18:$P$30,7,FALSE)="PGT",HLOOKUP(prog_header!$C$6,cost_rates!$N$3:$T$5,3,FALSE)*BJ69,IF(VLOOKUP('selections(hide)'!$A$4,'selections(hide)'!$D$18:$P$30,7,FALSE)="UG",HLOOKUP(prog_header!$C$6,cost_rates!$V$3:$AB$5,3,FALSE)*BJ69,0)),0)</f>
        <v>0</v>
      </c>
      <c r="BK74" s="27">
        <f>IFERROR(IF(VLOOKUP('selections(hide)'!$A$4,'selections(hide)'!$D$18:$P$30,7,FALSE)="PGT",HLOOKUP(prog_header!$C$6,cost_rates!$N$3:$T$5,3,FALSE)*BK69,IF(VLOOKUP('selections(hide)'!$A$4,'selections(hide)'!$D$18:$P$30,7,FALSE)="UG",HLOOKUP(prog_header!$C$6,cost_rates!$V$3:$AB$5,3,FALSE)*BK69,0)),0)</f>
        <v>0</v>
      </c>
      <c r="BL74" s="27">
        <f>IFERROR(IF(VLOOKUP('selections(hide)'!$A$4,'selections(hide)'!$D$18:$P$30,7,FALSE)="PGT",HLOOKUP(prog_header!$C$6,cost_rates!$N$3:$T$5,3,FALSE)*BL69,IF(VLOOKUP('selections(hide)'!$A$4,'selections(hide)'!$D$18:$P$30,7,FALSE)="UG",HLOOKUP(prog_header!$C$6,cost_rates!$V$3:$AB$5,3,FALSE)*BL69,0)),0)</f>
        <v>0</v>
      </c>
      <c r="BM74" s="27">
        <f>IFERROR(IF(VLOOKUP('selections(hide)'!$A$4,'selections(hide)'!$D$18:$P$30,7,FALSE)="PGT",HLOOKUP(prog_header!$C$6,cost_rates!$N$3:$T$5,3,FALSE)*BM69,IF(VLOOKUP('selections(hide)'!$A$4,'selections(hide)'!$D$18:$P$30,7,FALSE)="UG",HLOOKUP(prog_header!$C$6,cost_rates!$V$3:$AB$5,3,FALSE)*BM69,0)),0)</f>
        <v>0</v>
      </c>
      <c r="BN74" s="27">
        <f>IFERROR(IF(VLOOKUP('selections(hide)'!$A$4,'selections(hide)'!$D$18:$P$30,7,FALSE)="PGT",HLOOKUP(prog_header!$C$6,cost_rates!$N$3:$T$5,3,FALSE)*BN69,IF(VLOOKUP('selections(hide)'!$A$4,'selections(hide)'!$D$18:$P$30,7,FALSE)="UG",HLOOKUP(prog_header!$C$6,cost_rates!$V$3:$AB$5,3,FALSE)*BN69,0)),0)</f>
        <v>0</v>
      </c>
      <c r="BO74" s="27">
        <f>IFERROR(IF(VLOOKUP('selections(hide)'!$A$4,'selections(hide)'!$D$18:$P$30,7,FALSE)="PGT",HLOOKUP(prog_header!$C$6,cost_rates!$N$3:$T$5,3,FALSE)*BO69,IF(VLOOKUP('selections(hide)'!$A$4,'selections(hide)'!$D$18:$P$30,7,FALSE)="UG",HLOOKUP(prog_header!$C$6,cost_rates!$V$3:$AB$5,3,FALSE)*BO69,0)),0)</f>
        <v>0</v>
      </c>
      <c r="BP74" s="27">
        <f>IFERROR(IF(VLOOKUP('selections(hide)'!$A$4,'selections(hide)'!$D$18:$P$30,7,FALSE)="PGT",HLOOKUP(prog_header!$C$6,cost_rates!$N$3:$T$5,3,FALSE)*BP69,IF(VLOOKUP('selections(hide)'!$A$4,'selections(hide)'!$D$18:$P$30,7,FALSE)="UG",HLOOKUP(prog_header!$C$6,cost_rates!$V$3:$AB$5,3,FALSE)*BP69,0)),0)</f>
        <v>0</v>
      </c>
      <c r="BQ74" s="27">
        <f>IFERROR(IF(VLOOKUP('selections(hide)'!$A$4,'selections(hide)'!$D$18:$P$30,7,FALSE)="PGT",HLOOKUP(prog_header!$C$6,cost_rates!$N$3:$T$5,3,FALSE)*BQ69,IF(VLOOKUP('selections(hide)'!$A$4,'selections(hide)'!$D$18:$P$30,7,FALSE)="UG",HLOOKUP(prog_header!$C$6,cost_rates!$V$3:$AB$5,3,FALSE)*BQ69,0)),0)</f>
        <v>0</v>
      </c>
      <c r="BR74" s="27">
        <f>IFERROR(IF(VLOOKUP('selections(hide)'!$A$4,'selections(hide)'!$D$18:$P$30,7,FALSE)="PGT",HLOOKUP(prog_header!$C$6,cost_rates!$N$3:$T$5,3,FALSE)*BR69,IF(VLOOKUP('selections(hide)'!$A$4,'selections(hide)'!$D$18:$P$30,7,FALSE)="UG",HLOOKUP(prog_header!$C$6,cost_rates!$V$3:$AB$5,3,FALSE)*BR69,0)),0)</f>
        <v>0</v>
      </c>
      <c r="BS74" s="27">
        <f>IFERROR(IF(VLOOKUP('selections(hide)'!$A$4,'selections(hide)'!$D$18:$P$30,7,FALSE)="PGT",HLOOKUP(prog_header!$C$6,cost_rates!$N$3:$T$5,3,FALSE)*BS69,IF(VLOOKUP('selections(hide)'!$A$4,'selections(hide)'!$D$18:$P$30,7,FALSE)="UG",HLOOKUP(prog_header!$C$6,cost_rates!$V$3:$AB$5,3,FALSE)*BS69,0)),0)</f>
        <v>0</v>
      </c>
      <c r="BT74" s="27">
        <f>IFERROR(IF(VLOOKUP('selections(hide)'!$A$4,'selections(hide)'!$D$18:$P$30,7,FALSE)="PGT",HLOOKUP(prog_header!$C$6,cost_rates!$N$3:$T$5,3,FALSE)*BT69,IF(VLOOKUP('selections(hide)'!$A$4,'selections(hide)'!$D$18:$P$30,7,FALSE)="UG",HLOOKUP(prog_header!$C$6,cost_rates!$V$3:$AB$5,3,FALSE)*BT69,0)),0)</f>
        <v>0</v>
      </c>
      <c r="BU74" s="27">
        <f>IFERROR(IF(VLOOKUP('selections(hide)'!$A$4,'selections(hide)'!$D$18:$P$30,7,FALSE)="PGT",HLOOKUP(prog_header!$C$6,cost_rates!$N$3:$T$5,3,FALSE)*BU69,IF(VLOOKUP('selections(hide)'!$A$4,'selections(hide)'!$D$18:$P$30,7,FALSE)="UG",HLOOKUP(prog_header!$C$6,cost_rates!$V$3:$AB$5,3,FALSE)*BU69,0)),0)</f>
        <v>0</v>
      </c>
      <c r="BV74" s="27">
        <f>IFERROR(IF(VLOOKUP('selections(hide)'!$A$4,'selections(hide)'!$D$18:$P$30,7,FALSE)="PGT",HLOOKUP(prog_header!$C$6,cost_rates!$N$3:$T$5,3,FALSE)*BV69,IF(VLOOKUP('selections(hide)'!$A$4,'selections(hide)'!$D$18:$P$30,7,FALSE)="UG",HLOOKUP(prog_header!$C$6,cost_rates!$V$3:$AB$5,3,FALSE)*BV69,0)),0)</f>
        <v>0</v>
      </c>
      <c r="BW74" s="27">
        <f>IFERROR(IF(VLOOKUP('selections(hide)'!$A$4,'selections(hide)'!$D$18:$P$30,7,FALSE)="PGT",HLOOKUP(prog_header!$C$6,cost_rates!$N$3:$T$5,3,FALSE)*BW69,IF(VLOOKUP('selections(hide)'!$A$4,'selections(hide)'!$D$18:$P$30,7,FALSE)="UG",HLOOKUP(prog_header!$C$6,cost_rates!$V$3:$AB$5,3,FALSE)*BW69,0)),0)</f>
        <v>0</v>
      </c>
      <c r="BX74" s="27">
        <f>IFERROR(IF(VLOOKUP('selections(hide)'!$A$4,'selections(hide)'!$D$18:$P$30,7,FALSE)="PGT",HLOOKUP(prog_header!$C$6,cost_rates!$N$3:$T$5,3,FALSE)*BX69,IF(VLOOKUP('selections(hide)'!$A$4,'selections(hide)'!$D$18:$P$30,7,FALSE)="UG",HLOOKUP(prog_header!$C$6,cost_rates!$V$3:$AB$5,3,FALSE)*BX69,0)),0)</f>
        <v>0</v>
      </c>
      <c r="BY74" s="27">
        <f>IFERROR(IF(VLOOKUP('selections(hide)'!$A$4,'selections(hide)'!$D$18:$P$30,7,FALSE)="PGT",HLOOKUP(prog_header!$C$6,cost_rates!$N$3:$T$5,3,FALSE)*BY69,IF(VLOOKUP('selections(hide)'!$A$4,'selections(hide)'!$D$18:$P$30,7,FALSE)="UG",HLOOKUP(prog_header!$C$6,cost_rates!$V$3:$AB$5,3,FALSE)*BY69,0)),0)</f>
        <v>0</v>
      </c>
      <c r="BZ74" s="27">
        <f>IFERROR(IF(VLOOKUP('selections(hide)'!$A$4,'selections(hide)'!$D$18:$P$30,7,FALSE)="PGT",HLOOKUP(prog_header!$C$6,cost_rates!$N$3:$T$5,3,FALSE)*BZ69,IF(VLOOKUP('selections(hide)'!$A$4,'selections(hide)'!$D$18:$P$30,7,FALSE)="UG",HLOOKUP(prog_header!$C$6,cost_rates!$V$3:$AB$5,3,FALSE)*BZ69,0)),0)</f>
        <v>0</v>
      </c>
      <c r="CA74" s="27">
        <f>IFERROR(IF(VLOOKUP('selections(hide)'!$A$4,'selections(hide)'!$D$18:$P$30,7,FALSE)="PGT",HLOOKUP(prog_header!$C$6,cost_rates!$N$3:$T$5,3,FALSE)*CA69,IF(VLOOKUP('selections(hide)'!$A$4,'selections(hide)'!$D$18:$P$30,7,FALSE)="UG",HLOOKUP(prog_header!$C$6,cost_rates!$V$3:$AB$5,3,FALSE)*CA69,0)),0)</f>
        <v>0</v>
      </c>
      <c r="CB74" s="27">
        <f>IFERROR(IF(VLOOKUP('selections(hide)'!$A$4,'selections(hide)'!$D$18:$P$30,7,FALSE)="PGT",HLOOKUP(prog_header!$C$6,cost_rates!$N$3:$T$5,3,FALSE)*CB69,IF(VLOOKUP('selections(hide)'!$A$4,'selections(hide)'!$D$18:$P$30,7,FALSE)="UG",HLOOKUP(prog_header!$C$6,cost_rates!$V$3:$AB$5,3,FALSE)*CB69,0)),0)</f>
        <v>0</v>
      </c>
      <c r="CC74" s="27">
        <f>IFERROR(IF(VLOOKUP('selections(hide)'!$A$4,'selections(hide)'!$D$18:$P$30,7,FALSE)="PGT",HLOOKUP(prog_header!$C$6,cost_rates!$N$3:$T$5,3,FALSE)*CC69,IF(VLOOKUP('selections(hide)'!$A$4,'selections(hide)'!$D$18:$P$30,7,FALSE)="UG",HLOOKUP(prog_header!$C$6,cost_rates!$V$3:$AB$5,3,FALSE)*CC69,0)),0)</f>
        <v>0</v>
      </c>
      <c r="CD74" s="27">
        <f>IFERROR(IF(VLOOKUP('selections(hide)'!$A$4,'selections(hide)'!$D$18:$P$30,7,FALSE)="PGT",HLOOKUP(prog_header!$C$6,cost_rates!$N$3:$T$5,3,FALSE)*CD69,IF(VLOOKUP('selections(hide)'!$A$4,'selections(hide)'!$D$18:$P$30,7,FALSE)="UG",HLOOKUP(prog_header!$C$6,cost_rates!$V$3:$AB$5,3,FALSE)*CD69,0)),0)</f>
        <v>0</v>
      </c>
      <c r="CE74" s="27">
        <f>IFERROR(IF(VLOOKUP('selections(hide)'!$A$4,'selections(hide)'!$D$18:$P$30,7,FALSE)="PGT",HLOOKUP(prog_header!$C$6,cost_rates!$N$3:$T$5,3,FALSE)*CE69,IF(VLOOKUP('selections(hide)'!$A$4,'selections(hide)'!$D$18:$P$30,7,FALSE)="UG",HLOOKUP(prog_header!$C$6,cost_rates!$V$3:$AB$5,3,FALSE)*CE69,0)),0)</f>
        <v>0</v>
      </c>
      <c r="CF74" s="27">
        <f>IFERROR(IF(VLOOKUP('selections(hide)'!$A$4,'selections(hide)'!$D$18:$P$30,7,FALSE)="PGT",HLOOKUP(prog_header!$C$6,cost_rates!$N$3:$T$5,3,FALSE)*CF69,IF(VLOOKUP('selections(hide)'!$A$4,'selections(hide)'!$D$18:$P$30,7,FALSE)="UG",HLOOKUP(prog_header!$C$6,cost_rates!$V$3:$AB$5,3,FALSE)*CF69,0)),0)</f>
        <v>0</v>
      </c>
      <c r="CG74" s="27">
        <f>IFERROR(IF(VLOOKUP('selections(hide)'!$A$4,'selections(hide)'!$D$18:$P$30,7,FALSE)="PGT",HLOOKUP(prog_header!$C$6,cost_rates!$N$3:$T$5,3,FALSE)*CG69,IF(VLOOKUP('selections(hide)'!$A$4,'selections(hide)'!$D$18:$P$30,7,FALSE)="UG",HLOOKUP(prog_header!$C$6,cost_rates!$V$3:$AB$5,3,FALSE)*CG69,0)),0)</f>
        <v>0</v>
      </c>
      <c r="CH74" s="27">
        <f>IFERROR(IF(VLOOKUP('selections(hide)'!$A$4,'selections(hide)'!$D$18:$P$30,7,FALSE)="PGT",HLOOKUP(prog_header!$C$6,cost_rates!$N$3:$T$5,3,FALSE)*CH69,IF(VLOOKUP('selections(hide)'!$A$4,'selections(hide)'!$D$18:$P$30,7,FALSE)="UG",HLOOKUP(prog_header!$C$6,cost_rates!$V$3:$AB$5,3,FALSE)*CH69,0)),0)</f>
        <v>0</v>
      </c>
      <c r="CI74" s="27">
        <f>IFERROR(IF(VLOOKUP('selections(hide)'!$A$4,'selections(hide)'!$D$18:$P$30,7,FALSE)="PGT",HLOOKUP(prog_header!$C$6,cost_rates!$N$3:$T$5,3,FALSE)*CI69,IF(VLOOKUP('selections(hide)'!$A$4,'selections(hide)'!$D$18:$P$30,7,FALSE)="UG",HLOOKUP(prog_header!$C$6,cost_rates!$V$3:$AB$5,3,FALSE)*CI69,0)),0)</f>
        <v>0</v>
      </c>
    </row>
    <row r="75" spans="1:87" x14ac:dyDescent="0.35">
      <c r="C75" s="137" t="s">
        <v>513</v>
      </c>
      <c r="D75" s="27">
        <f>D74/1650</f>
        <v>0</v>
      </c>
      <c r="E75" s="27">
        <f t="shared" ref="E75:AS75" si="178">E74/1650</f>
        <v>0</v>
      </c>
      <c r="F75" s="27">
        <f t="shared" si="178"/>
        <v>0</v>
      </c>
      <c r="G75" s="27">
        <f t="shared" si="178"/>
        <v>0</v>
      </c>
      <c r="H75" s="27">
        <f t="shared" si="178"/>
        <v>0</v>
      </c>
      <c r="I75" s="27">
        <f t="shared" si="178"/>
        <v>0</v>
      </c>
      <c r="J75" s="27">
        <f t="shared" si="178"/>
        <v>0</v>
      </c>
      <c r="K75" s="27">
        <f t="shared" si="178"/>
        <v>0</v>
      </c>
      <c r="L75" s="27">
        <f t="shared" si="178"/>
        <v>0</v>
      </c>
      <c r="M75" s="27">
        <f t="shared" si="178"/>
        <v>0</v>
      </c>
      <c r="N75" s="27">
        <f t="shared" si="178"/>
        <v>0</v>
      </c>
      <c r="O75" s="27">
        <f t="shared" si="178"/>
        <v>0</v>
      </c>
      <c r="P75" s="27">
        <f t="shared" si="178"/>
        <v>0</v>
      </c>
      <c r="Q75" s="27">
        <f t="shared" si="178"/>
        <v>0</v>
      </c>
      <c r="R75" s="27">
        <f t="shared" si="178"/>
        <v>0</v>
      </c>
      <c r="S75" s="27">
        <f t="shared" si="178"/>
        <v>0</v>
      </c>
      <c r="T75" s="27">
        <f t="shared" si="178"/>
        <v>0</v>
      </c>
      <c r="U75" s="27">
        <f t="shared" si="178"/>
        <v>0</v>
      </c>
      <c r="V75" s="27">
        <f t="shared" si="178"/>
        <v>0</v>
      </c>
      <c r="W75" s="27">
        <f t="shared" si="178"/>
        <v>0</v>
      </c>
      <c r="X75" s="27">
        <f t="shared" si="178"/>
        <v>0</v>
      </c>
      <c r="Y75" s="27">
        <f t="shared" si="178"/>
        <v>0</v>
      </c>
      <c r="Z75" s="27">
        <f t="shared" si="178"/>
        <v>0</v>
      </c>
      <c r="AA75" s="27">
        <f t="shared" si="178"/>
        <v>0</v>
      </c>
      <c r="AB75" s="27">
        <f t="shared" si="178"/>
        <v>0</v>
      </c>
      <c r="AC75" s="27">
        <f t="shared" si="178"/>
        <v>0</v>
      </c>
      <c r="AD75" s="27">
        <f t="shared" si="178"/>
        <v>0</v>
      </c>
      <c r="AE75" s="27">
        <f t="shared" si="178"/>
        <v>0</v>
      </c>
      <c r="AF75" s="27">
        <f t="shared" si="178"/>
        <v>0</v>
      </c>
      <c r="AG75" s="27">
        <f t="shared" si="178"/>
        <v>0</v>
      </c>
      <c r="AH75" s="27">
        <f t="shared" si="178"/>
        <v>0</v>
      </c>
      <c r="AI75" s="27">
        <f t="shared" si="178"/>
        <v>0</v>
      </c>
      <c r="AJ75" s="27">
        <f t="shared" si="178"/>
        <v>0</v>
      </c>
      <c r="AK75" s="27">
        <f t="shared" si="178"/>
        <v>0</v>
      </c>
      <c r="AL75" s="27">
        <f t="shared" si="178"/>
        <v>0</v>
      </c>
      <c r="AM75" s="27">
        <f t="shared" si="178"/>
        <v>0</v>
      </c>
      <c r="AN75" s="27">
        <f t="shared" si="178"/>
        <v>0</v>
      </c>
      <c r="AO75" s="27">
        <f t="shared" si="178"/>
        <v>0</v>
      </c>
      <c r="AP75" s="27">
        <f t="shared" si="178"/>
        <v>0</v>
      </c>
      <c r="AQ75" s="27">
        <f t="shared" si="178"/>
        <v>0</v>
      </c>
      <c r="AR75" s="27">
        <f t="shared" si="178"/>
        <v>0</v>
      </c>
      <c r="AS75" s="27">
        <f t="shared" si="178"/>
        <v>0</v>
      </c>
    </row>
    <row r="76" spans="1:87" x14ac:dyDescent="0.35">
      <c r="C76" s="137" t="s">
        <v>516</v>
      </c>
      <c r="D76" s="27">
        <f>D75+K75+R75+Y75+AF75+AM75</f>
        <v>0</v>
      </c>
      <c r="E76" s="27">
        <f t="shared" ref="E76:J76" si="179">E75+L75+S75+Z75+AG75+AN75</f>
        <v>0</v>
      </c>
      <c r="F76" s="27">
        <f t="shared" si="179"/>
        <v>0</v>
      </c>
      <c r="G76" s="27">
        <f t="shared" si="179"/>
        <v>0</v>
      </c>
      <c r="H76" s="27">
        <f t="shared" si="179"/>
        <v>0</v>
      </c>
      <c r="I76" s="27">
        <f t="shared" si="179"/>
        <v>0</v>
      </c>
      <c r="J76" s="27">
        <f t="shared" si="179"/>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M31"/>
  <sheetViews>
    <sheetView showGridLines="0" workbookViewId="0">
      <selection activeCell="G34" sqref="G34"/>
    </sheetView>
  </sheetViews>
  <sheetFormatPr defaultRowHeight="14.5" x14ac:dyDescent="0.35"/>
  <cols>
    <col min="1" max="1" width="33.7265625" customWidth="1"/>
    <col min="2" max="3" width="12.7265625" customWidth="1"/>
    <col min="6" max="11" width="12.7265625" customWidth="1"/>
    <col min="12" max="12" width="14" customWidth="1"/>
    <col min="13" max="21" width="12.7265625" customWidth="1"/>
  </cols>
  <sheetData>
    <row r="1" spans="1:13" x14ac:dyDescent="0.35">
      <c r="A1" s="6" t="str">
        <f>'NOTES - please read'!A1</f>
        <v>PROGRAMME COSTING TOOL</v>
      </c>
    </row>
    <row r="2" spans="1:13" x14ac:dyDescent="0.35">
      <c r="A2" t="s">
        <v>650</v>
      </c>
    </row>
    <row r="5" spans="1:13" x14ac:dyDescent="0.35">
      <c r="A5" t="s">
        <v>62</v>
      </c>
      <c r="C5" s="228" t="s">
        <v>829</v>
      </c>
      <c r="D5" s="229"/>
      <c r="E5" s="229"/>
      <c r="F5" s="229"/>
      <c r="G5" s="230"/>
    </row>
    <row r="6" spans="1:13" x14ac:dyDescent="0.35">
      <c r="A6" t="s">
        <v>8</v>
      </c>
      <c r="C6" s="225" t="s">
        <v>10</v>
      </c>
      <c r="D6" s="226"/>
      <c r="E6" s="226"/>
      <c r="F6" s="226"/>
      <c r="G6" s="227"/>
    </row>
    <row r="7" spans="1:13" x14ac:dyDescent="0.35">
      <c r="A7" t="s">
        <v>830</v>
      </c>
      <c r="C7" s="225" t="s">
        <v>863</v>
      </c>
      <c r="D7" s="226"/>
      <c r="E7" s="226"/>
      <c r="F7" s="226"/>
      <c r="G7" s="227"/>
    </row>
    <row r="8" spans="1:13" x14ac:dyDescent="0.35">
      <c r="A8" t="s">
        <v>71</v>
      </c>
      <c r="C8" s="225" t="s">
        <v>69</v>
      </c>
      <c r="D8" s="226"/>
      <c r="E8" s="226"/>
      <c r="F8" s="226"/>
      <c r="G8" s="227"/>
      <c r="I8" s="176" t="s">
        <v>697</v>
      </c>
      <c r="K8" s="137"/>
      <c r="L8" s="174" t="s">
        <v>698</v>
      </c>
    </row>
    <row r="9" spans="1:13" x14ac:dyDescent="0.35">
      <c r="I9" s="10"/>
      <c r="J9" s="171" t="str">
        <f>IF('selections(hide)'!$X$7=2,"REQUIRED","NOT APPLICABLE")</f>
        <v>NOT APPLICABLE</v>
      </c>
      <c r="L9" s="14"/>
      <c r="M9" s="171" t="str">
        <f>IF('selections(hide)'!$AA$7=2,"REQUIRED","NOT APPLICABLE")</f>
        <v>NOT APPLICABLE</v>
      </c>
    </row>
    <row r="10" spans="1:13" x14ac:dyDescent="0.35">
      <c r="J10" s="216"/>
    </row>
    <row r="11" spans="1:13" x14ac:dyDescent="0.35">
      <c r="F11" t="s">
        <v>769</v>
      </c>
      <c r="I11" s="2" t="s">
        <v>24</v>
      </c>
      <c r="J11" t="s">
        <v>464</v>
      </c>
    </row>
    <row r="12" spans="1:13" x14ac:dyDescent="0.35">
      <c r="F12" t="s">
        <v>19</v>
      </c>
      <c r="I12" s="21" t="str">
        <f>IFERROR(IF(C8="existing","None",VLOOKUP(I11,'selections(hide)'!$M$3:$U$12,2,FALSE)),"")</f>
        <v>2020/21</v>
      </c>
    </row>
    <row r="15" spans="1:13" x14ac:dyDescent="0.35">
      <c r="F15" t="s">
        <v>20</v>
      </c>
      <c r="I15" s="20" t="str">
        <f>cost_rates!B1</f>
        <v>2018/19</v>
      </c>
    </row>
    <row r="16" spans="1:13" x14ac:dyDescent="0.35">
      <c r="F16" t="s">
        <v>54</v>
      </c>
      <c r="I16" s="20" t="str">
        <f>pay_scales!J1</f>
        <v>2018/19</v>
      </c>
    </row>
    <row r="17" spans="1:12" x14ac:dyDescent="0.35">
      <c r="F17" t="s">
        <v>55</v>
      </c>
      <c r="I17" s="221">
        <v>0.05</v>
      </c>
    </row>
    <row r="18" spans="1:12" x14ac:dyDescent="0.35">
      <c r="F18" t="s">
        <v>56</v>
      </c>
      <c r="I18" s="221">
        <v>0.05</v>
      </c>
    </row>
    <row r="19" spans="1:12" x14ac:dyDescent="0.35">
      <c r="F19" t="s">
        <v>57</v>
      </c>
      <c r="I19" s="221">
        <v>0.03</v>
      </c>
    </row>
    <row r="20" spans="1:12" x14ac:dyDescent="0.35">
      <c r="F20" t="s">
        <v>58</v>
      </c>
      <c r="I20" s="221">
        <v>0.02</v>
      </c>
    </row>
    <row r="22" spans="1:12" x14ac:dyDescent="0.35">
      <c r="F22" t="s">
        <v>52</v>
      </c>
      <c r="I22" s="13" t="s">
        <v>48</v>
      </c>
      <c r="J22" t="s">
        <v>523</v>
      </c>
      <c r="L22" s="13" t="s">
        <v>526</v>
      </c>
    </row>
    <row r="24" spans="1:12" x14ac:dyDescent="0.35">
      <c r="I24" t="s">
        <v>527</v>
      </c>
    </row>
    <row r="25" spans="1:12" x14ac:dyDescent="0.35">
      <c r="I25" t="s">
        <v>528</v>
      </c>
    </row>
    <row r="26" spans="1:12" x14ac:dyDescent="0.35">
      <c r="I26" t="s">
        <v>666</v>
      </c>
    </row>
    <row r="27" spans="1:12" x14ac:dyDescent="0.35">
      <c r="I27" t="s">
        <v>667</v>
      </c>
    </row>
    <row r="28" spans="1:12" ht="31.5" customHeight="1" x14ac:dyDescent="0.35">
      <c r="A28" s="231" t="str">
        <f>"CORRECTIONS REQUIRED: "&amp;VLOOKUP('alloc_calcs(hide)'!$C$22,'alloc_calcs(hide)'!$A$24:$D$60,4,FALSE)</f>
        <v>CORRECTIONS REQUIRED: None on this tab</v>
      </c>
      <c r="B28" s="231"/>
      <c r="C28" s="231" t="str">
        <f>IF(OR('selections(hide)'!$X$7=2,'selections(hide)'!$AA$7=2),"CHECKS REQUIRED: "&amp;"Mode should be PT only",IF(OR('selections(hide)'!$A$4=6,'selections(hide)'!$A$4=7),"CHECKS REQUIRED: "&amp;"1 student intake per year only","CHECKS REQUIRED: "&amp;"None on this tab"))</f>
        <v>CHECKS REQUIRED: None on this tab</v>
      </c>
      <c r="D28" s="231"/>
      <c r="E28" s="231"/>
      <c r="F28" s="231"/>
    </row>
    <row r="29" spans="1:12" x14ac:dyDescent="0.35">
      <c r="C29" s="1"/>
      <c r="F29" s="1" t="s">
        <v>212</v>
      </c>
      <c r="G29" s="1" t="s">
        <v>213</v>
      </c>
    </row>
    <row r="30" spans="1:12" x14ac:dyDescent="0.35">
      <c r="A30" s="9" t="s">
        <v>688</v>
      </c>
      <c r="C30" s="1"/>
      <c r="F30" s="222"/>
      <c r="G30" s="222"/>
      <c r="H30" s="171" t="str">
        <f>IF('selections(hide)'!$X$7=1,"REQUIRED","NOT APPLICABLE")</f>
        <v>REQUIRED</v>
      </c>
    </row>
    <row r="31" spans="1:12" x14ac:dyDescent="0.35">
      <c r="A31" s="9" t="s">
        <v>687</v>
      </c>
      <c r="C31" s="1"/>
      <c r="F31" s="10"/>
      <c r="G31" s="10"/>
      <c r="H31" s="171" t="str">
        <f>IF(OR('selections(hide)'!A4=6,'selections(hide)'!A4=7),"REQUIRED","NOT APPLICABLE")</f>
        <v>NOT APPLICABLE</v>
      </c>
    </row>
  </sheetData>
  <mergeCells count="6">
    <mergeCell ref="C8:G8"/>
    <mergeCell ref="C5:G5"/>
    <mergeCell ref="C7:G7"/>
    <mergeCell ref="C6:G6"/>
    <mergeCell ref="A28:B28"/>
    <mergeCell ref="C28:F28"/>
  </mergeCells>
  <dataValidations count="3">
    <dataValidation type="decimal" allowBlank="1" showInputMessage="1" showErrorMessage="1" error="Value should be between 0% and 10%" sqref="I17:I20" xr:uid="{00000000-0002-0000-0100-000000000000}">
      <formula1>0</formula1>
      <formula2>0.1</formula2>
    </dataValidation>
    <dataValidation type="decimal" allowBlank="1" showInputMessage="1" showErrorMessage="1" error="Value should be between 0% and 100%" sqref="L9" xr:uid="{00000000-0002-0000-0100-000001000000}">
      <formula1>0</formula1>
      <formula2>1</formula2>
    </dataValidation>
    <dataValidation type="whole" allowBlank="1" showInputMessage="1" showErrorMessage="1" error="Value should be between £2,000 and £30,000" sqref="I9" xr:uid="{00000000-0002-0000-0100-000002000000}">
      <formula1>2000</formula1>
      <formula2>30000</formula2>
    </dataValidation>
  </dataValidations>
  <pageMargins left="0.70866141732283472" right="0.70866141732283472" top="0.74803149606299213" bottom="0.74803149606299213" header="0.31496062992125984" footer="0.31496062992125984"/>
  <pageSetup paperSize="9" scale="7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93" r:id="rId4" name="Group Box 21">
              <controlPr defaultSize="0" autoFill="0" autoPict="0">
                <anchor moveWithCells="1">
                  <from>
                    <xdr:col>0</xdr:col>
                    <xdr:colOff>114300</xdr:colOff>
                    <xdr:row>10</xdr:row>
                    <xdr:rowOff>0</xdr:rowOff>
                  </from>
                  <to>
                    <xdr:col>1</xdr:col>
                    <xdr:colOff>488950</xdr:colOff>
                    <xdr:row>26</xdr:row>
                    <xdr:rowOff>57150</xdr:rowOff>
                  </to>
                </anchor>
              </controlPr>
            </control>
          </mc:Choice>
        </mc:AlternateContent>
        <mc:AlternateContent xmlns:mc="http://schemas.openxmlformats.org/markup-compatibility/2006">
          <mc:Choice Requires="x14">
            <control shapeId="3094" r:id="rId5" name="Option Button 22">
              <controlPr defaultSize="0" autoFill="0" autoLine="0" autoPict="0">
                <anchor moveWithCells="1">
                  <from>
                    <xdr:col>0</xdr:col>
                    <xdr:colOff>152400</xdr:colOff>
                    <xdr:row>10</xdr:row>
                    <xdr:rowOff>152400</xdr:rowOff>
                  </from>
                  <to>
                    <xdr:col>0</xdr:col>
                    <xdr:colOff>1943100</xdr:colOff>
                    <xdr:row>11</xdr:row>
                    <xdr:rowOff>184150</xdr:rowOff>
                  </to>
                </anchor>
              </controlPr>
            </control>
          </mc:Choice>
        </mc:AlternateContent>
        <mc:AlternateContent xmlns:mc="http://schemas.openxmlformats.org/markup-compatibility/2006">
          <mc:Choice Requires="x14">
            <control shapeId="3096" r:id="rId6" name="Option Button 24">
              <controlPr defaultSize="0" autoFill="0" autoLine="0" autoPict="0">
                <anchor moveWithCells="1">
                  <from>
                    <xdr:col>0</xdr:col>
                    <xdr:colOff>152400</xdr:colOff>
                    <xdr:row>12</xdr:row>
                    <xdr:rowOff>12700</xdr:rowOff>
                  </from>
                  <to>
                    <xdr:col>0</xdr:col>
                    <xdr:colOff>2203450</xdr:colOff>
                    <xdr:row>13</xdr:row>
                    <xdr:rowOff>31750</xdr:rowOff>
                  </to>
                </anchor>
              </controlPr>
            </control>
          </mc:Choice>
        </mc:AlternateContent>
        <mc:AlternateContent xmlns:mc="http://schemas.openxmlformats.org/markup-compatibility/2006">
          <mc:Choice Requires="x14">
            <control shapeId="3101" r:id="rId7" name="Option Button 29">
              <controlPr defaultSize="0" autoFill="0" autoLine="0" autoPict="0">
                <anchor moveWithCells="1">
                  <from>
                    <xdr:col>0</xdr:col>
                    <xdr:colOff>152400</xdr:colOff>
                    <xdr:row>14</xdr:row>
                    <xdr:rowOff>107950</xdr:rowOff>
                  </from>
                  <to>
                    <xdr:col>0</xdr:col>
                    <xdr:colOff>1822450</xdr:colOff>
                    <xdr:row>15</xdr:row>
                    <xdr:rowOff>133350</xdr:rowOff>
                  </to>
                </anchor>
              </controlPr>
            </control>
          </mc:Choice>
        </mc:AlternateContent>
        <mc:AlternateContent xmlns:mc="http://schemas.openxmlformats.org/markup-compatibility/2006">
          <mc:Choice Requires="x14">
            <control shapeId="3102" r:id="rId8" name="Option Button 30">
              <controlPr defaultSize="0" autoFill="0" autoLine="0" autoPict="0">
                <anchor moveWithCells="1">
                  <from>
                    <xdr:col>0</xdr:col>
                    <xdr:colOff>152400</xdr:colOff>
                    <xdr:row>13</xdr:row>
                    <xdr:rowOff>50800</xdr:rowOff>
                  </from>
                  <to>
                    <xdr:col>0</xdr:col>
                    <xdr:colOff>1822450</xdr:colOff>
                    <xdr:row>14</xdr:row>
                    <xdr:rowOff>76200</xdr:rowOff>
                  </to>
                </anchor>
              </controlPr>
            </control>
          </mc:Choice>
        </mc:AlternateContent>
        <mc:AlternateContent xmlns:mc="http://schemas.openxmlformats.org/markup-compatibility/2006">
          <mc:Choice Requires="x14">
            <control shapeId="3105" r:id="rId9" name="Option Button 33">
              <controlPr defaultSize="0" autoFill="0" autoLine="0" autoPict="0">
                <anchor moveWithCells="1">
                  <from>
                    <xdr:col>0</xdr:col>
                    <xdr:colOff>152400</xdr:colOff>
                    <xdr:row>15</xdr:row>
                    <xdr:rowOff>146050</xdr:rowOff>
                  </from>
                  <to>
                    <xdr:col>0</xdr:col>
                    <xdr:colOff>1822450</xdr:colOff>
                    <xdr:row>16</xdr:row>
                    <xdr:rowOff>171450</xdr:rowOff>
                  </to>
                </anchor>
              </controlPr>
            </control>
          </mc:Choice>
        </mc:AlternateContent>
        <mc:AlternateContent xmlns:mc="http://schemas.openxmlformats.org/markup-compatibility/2006">
          <mc:Choice Requires="x14">
            <control shapeId="3106" r:id="rId10" name="Option Button 34">
              <controlPr defaultSize="0" autoFill="0" autoLine="0" autoPict="0">
                <anchor moveWithCells="1">
                  <from>
                    <xdr:col>0</xdr:col>
                    <xdr:colOff>152400</xdr:colOff>
                    <xdr:row>16</xdr:row>
                    <xdr:rowOff>184150</xdr:rowOff>
                  </from>
                  <to>
                    <xdr:col>1</xdr:col>
                    <xdr:colOff>393700</xdr:colOff>
                    <xdr:row>18</xdr:row>
                    <xdr:rowOff>12700</xdr:rowOff>
                  </to>
                </anchor>
              </controlPr>
            </control>
          </mc:Choice>
        </mc:AlternateContent>
        <mc:AlternateContent xmlns:mc="http://schemas.openxmlformats.org/markup-compatibility/2006">
          <mc:Choice Requires="x14">
            <control shapeId="3108" r:id="rId11" name="Option Button 36">
              <controlPr defaultSize="0" autoFill="0" autoLine="0" autoPict="0">
                <anchor moveWithCells="1">
                  <from>
                    <xdr:col>0</xdr:col>
                    <xdr:colOff>152400</xdr:colOff>
                    <xdr:row>19</xdr:row>
                    <xdr:rowOff>69850</xdr:rowOff>
                  </from>
                  <to>
                    <xdr:col>1</xdr:col>
                    <xdr:colOff>298450</xdr:colOff>
                    <xdr:row>20</xdr:row>
                    <xdr:rowOff>95250</xdr:rowOff>
                  </to>
                </anchor>
              </controlPr>
            </control>
          </mc:Choice>
        </mc:AlternateContent>
        <mc:AlternateContent xmlns:mc="http://schemas.openxmlformats.org/markup-compatibility/2006">
          <mc:Choice Requires="x14">
            <control shapeId="3109" r:id="rId12" name="Option Button 37">
              <controlPr defaultSize="0" autoFill="0" autoLine="0" autoPict="0">
                <anchor moveWithCells="1">
                  <from>
                    <xdr:col>0</xdr:col>
                    <xdr:colOff>152400</xdr:colOff>
                    <xdr:row>18</xdr:row>
                    <xdr:rowOff>31750</xdr:rowOff>
                  </from>
                  <to>
                    <xdr:col>0</xdr:col>
                    <xdr:colOff>1822450</xdr:colOff>
                    <xdr:row>19</xdr:row>
                    <xdr:rowOff>57150</xdr:rowOff>
                  </to>
                </anchor>
              </controlPr>
            </control>
          </mc:Choice>
        </mc:AlternateContent>
        <mc:AlternateContent xmlns:mc="http://schemas.openxmlformats.org/markup-compatibility/2006">
          <mc:Choice Requires="x14">
            <control shapeId="3113" r:id="rId13" name="Option Button 41">
              <controlPr defaultSize="0" autoFill="0" autoLine="0" autoPict="0">
                <anchor moveWithCells="1">
                  <from>
                    <xdr:col>0</xdr:col>
                    <xdr:colOff>152400</xdr:colOff>
                    <xdr:row>20</xdr:row>
                    <xdr:rowOff>95250</xdr:rowOff>
                  </from>
                  <to>
                    <xdr:col>0</xdr:col>
                    <xdr:colOff>1822450</xdr:colOff>
                    <xdr:row>21</xdr:row>
                    <xdr:rowOff>127000</xdr:rowOff>
                  </to>
                </anchor>
              </controlPr>
            </control>
          </mc:Choice>
        </mc:AlternateContent>
        <mc:AlternateContent xmlns:mc="http://schemas.openxmlformats.org/markup-compatibility/2006">
          <mc:Choice Requires="x14">
            <control shapeId="3117" r:id="rId14" name="Group Box 45">
              <controlPr defaultSize="0" autoFill="0" autoPict="0">
                <anchor moveWithCells="1">
                  <from>
                    <xdr:col>1</xdr:col>
                    <xdr:colOff>704850</xdr:colOff>
                    <xdr:row>9</xdr:row>
                    <xdr:rowOff>184150</xdr:rowOff>
                  </from>
                  <to>
                    <xdr:col>3</xdr:col>
                    <xdr:colOff>488950</xdr:colOff>
                    <xdr:row>14</xdr:row>
                    <xdr:rowOff>152400</xdr:rowOff>
                  </to>
                </anchor>
              </controlPr>
            </control>
          </mc:Choice>
        </mc:AlternateContent>
        <mc:AlternateContent xmlns:mc="http://schemas.openxmlformats.org/markup-compatibility/2006">
          <mc:Choice Requires="x14">
            <control shapeId="3118" r:id="rId15" name="Option Button 46">
              <controlPr defaultSize="0" autoFill="0" autoLine="0" autoPict="0">
                <anchor moveWithCells="1">
                  <from>
                    <xdr:col>2</xdr:col>
                    <xdr:colOff>38100</xdr:colOff>
                    <xdr:row>10</xdr:row>
                    <xdr:rowOff>184150</xdr:rowOff>
                  </from>
                  <to>
                    <xdr:col>3</xdr:col>
                    <xdr:colOff>342900</xdr:colOff>
                    <xdr:row>12</xdr:row>
                    <xdr:rowOff>19050</xdr:rowOff>
                  </to>
                </anchor>
              </controlPr>
            </control>
          </mc:Choice>
        </mc:AlternateContent>
        <mc:AlternateContent xmlns:mc="http://schemas.openxmlformats.org/markup-compatibility/2006">
          <mc:Choice Requires="x14">
            <control shapeId="3121" r:id="rId16" name="Option Button 49">
              <controlPr defaultSize="0" autoFill="0" autoLine="0" autoPict="0">
                <anchor moveWithCells="1">
                  <from>
                    <xdr:col>2</xdr:col>
                    <xdr:colOff>38100</xdr:colOff>
                    <xdr:row>12</xdr:row>
                    <xdr:rowOff>95250</xdr:rowOff>
                  </from>
                  <to>
                    <xdr:col>3</xdr:col>
                    <xdr:colOff>317500</xdr:colOff>
                    <xdr:row>13</xdr:row>
                    <xdr:rowOff>127000</xdr:rowOff>
                  </to>
                </anchor>
              </controlPr>
            </control>
          </mc:Choice>
        </mc:AlternateContent>
        <mc:AlternateContent xmlns:mc="http://schemas.openxmlformats.org/markup-compatibility/2006">
          <mc:Choice Requires="x14">
            <control shapeId="3124" r:id="rId17" name="Group Box 52">
              <controlPr defaultSize="0" autoFill="0" autoPict="0">
                <anchor moveWithCells="1">
                  <from>
                    <xdr:col>1</xdr:col>
                    <xdr:colOff>704850</xdr:colOff>
                    <xdr:row>17</xdr:row>
                    <xdr:rowOff>38100</xdr:rowOff>
                  </from>
                  <to>
                    <xdr:col>4</xdr:col>
                    <xdr:colOff>304800</xdr:colOff>
                    <xdr:row>22</xdr:row>
                    <xdr:rowOff>57150</xdr:rowOff>
                  </to>
                </anchor>
              </controlPr>
            </control>
          </mc:Choice>
        </mc:AlternateContent>
        <mc:AlternateContent xmlns:mc="http://schemas.openxmlformats.org/markup-compatibility/2006">
          <mc:Choice Requires="x14">
            <control shapeId="3125" r:id="rId18" name="Option Button 53">
              <controlPr defaultSize="0" autoFill="0" autoLine="0" autoPict="0">
                <anchor moveWithCells="1">
                  <from>
                    <xdr:col>2</xdr:col>
                    <xdr:colOff>19050</xdr:colOff>
                    <xdr:row>19</xdr:row>
                    <xdr:rowOff>38100</xdr:rowOff>
                  </from>
                  <to>
                    <xdr:col>3</xdr:col>
                    <xdr:colOff>12700</xdr:colOff>
                    <xdr:row>20</xdr:row>
                    <xdr:rowOff>69850</xdr:rowOff>
                  </to>
                </anchor>
              </controlPr>
            </control>
          </mc:Choice>
        </mc:AlternateContent>
        <mc:AlternateContent xmlns:mc="http://schemas.openxmlformats.org/markup-compatibility/2006">
          <mc:Choice Requires="x14">
            <control shapeId="3126" r:id="rId19" name="Option Button 54">
              <controlPr defaultSize="0" autoFill="0" autoLine="0" autoPict="0">
                <anchor moveWithCells="1">
                  <from>
                    <xdr:col>2</xdr:col>
                    <xdr:colOff>19050</xdr:colOff>
                    <xdr:row>20</xdr:row>
                    <xdr:rowOff>114300</xdr:rowOff>
                  </from>
                  <to>
                    <xdr:col>3</xdr:col>
                    <xdr:colOff>88900</xdr:colOff>
                    <xdr:row>21</xdr:row>
                    <xdr:rowOff>146050</xdr:rowOff>
                  </to>
                </anchor>
              </controlPr>
            </control>
          </mc:Choice>
        </mc:AlternateContent>
        <mc:AlternateContent xmlns:mc="http://schemas.openxmlformats.org/markup-compatibility/2006">
          <mc:Choice Requires="x14">
            <control shapeId="3128" r:id="rId20" name="Group Box 56">
              <controlPr defaultSize="0" autoFill="0" autoPict="0">
                <anchor moveWithCells="1">
                  <from>
                    <xdr:col>1</xdr:col>
                    <xdr:colOff>704850</xdr:colOff>
                    <xdr:row>23</xdr:row>
                    <xdr:rowOff>114300</xdr:rowOff>
                  </from>
                  <to>
                    <xdr:col>4</xdr:col>
                    <xdr:colOff>317500</xdr:colOff>
                    <xdr:row>26</xdr:row>
                    <xdr:rowOff>31750</xdr:rowOff>
                  </to>
                </anchor>
              </controlPr>
            </control>
          </mc:Choice>
        </mc:AlternateContent>
        <mc:AlternateContent xmlns:mc="http://schemas.openxmlformats.org/markup-compatibility/2006">
          <mc:Choice Requires="x14">
            <control shapeId="3129" r:id="rId21" name="Option Button 57">
              <controlPr defaultSize="0" autoFill="0" autoLine="0" autoPict="0">
                <anchor moveWithCells="1">
                  <from>
                    <xdr:col>1</xdr:col>
                    <xdr:colOff>762000</xdr:colOff>
                    <xdr:row>24</xdr:row>
                    <xdr:rowOff>57150</xdr:rowOff>
                  </from>
                  <to>
                    <xdr:col>2</xdr:col>
                    <xdr:colOff>400050</xdr:colOff>
                    <xdr:row>25</xdr:row>
                    <xdr:rowOff>88900</xdr:rowOff>
                  </to>
                </anchor>
              </controlPr>
            </control>
          </mc:Choice>
        </mc:AlternateContent>
        <mc:AlternateContent xmlns:mc="http://schemas.openxmlformats.org/markup-compatibility/2006">
          <mc:Choice Requires="x14">
            <control shapeId="3130" r:id="rId22" name="Option Button 58">
              <controlPr defaultSize="0" autoFill="0" autoLine="0" autoPict="0">
                <anchor moveWithCells="1">
                  <from>
                    <xdr:col>2</xdr:col>
                    <xdr:colOff>336550</xdr:colOff>
                    <xdr:row>24</xdr:row>
                    <xdr:rowOff>57150</xdr:rowOff>
                  </from>
                  <to>
                    <xdr:col>2</xdr:col>
                    <xdr:colOff>755650</xdr:colOff>
                    <xdr:row>25</xdr:row>
                    <xdr:rowOff>88900</xdr:rowOff>
                  </to>
                </anchor>
              </controlPr>
            </control>
          </mc:Choice>
        </mc:AlternateContent>
        <mc:AlternateContent xmlns:mc="http://schemas.openxmlformats.org/markup-compatibility/2006">
          <mc:Choice Requires="x14">
            <control shapeId="3133" r:id="rId23" name="Option Button 61">
              <controlPr defaultSize="0" autoFill="0" autoLine="0" autoPict="0">
                <anchor moveWithCells="1">
                  <from>
                    <xdr:col>2</xdr:col>
                    <xdr:colOff>793750</xdr:colOff>
                    <xdr:row>24</xdr:row>
                    <xdr:rowOff>57150</xdr:rowOff>
                  </from>
                  <to>
                    <xdr:col>3</xdr:col>
                    <xdr:colOff>508000</xdr:colOff>
                    <xdr:row>25</xdr:row>
                    <xdr:rowOff>88900</xdr:rowOff>
                  </to>
                </anchor>
              </controlPr>
            </control>
          </mc:Choice>
        </mc:AlternateContent>
        <mc:AlternateContent xmlns:mc="http://schemas.openxmlformats.org/markup-compatibility/2006">
          <mc:Choice Requires="x14">
            <control shapeId="3134" r:id="rId24" name="Option Button 62">
              <controlPr defaultSize="0" autoFill="0" autoLine="0" autoPict="0">
                <anchor moveWithCells="1">
                  <from>
                    <xdr:col>3</xdr:col>
                    <xdr:colOff>374650</xdr:colOff>
                    <xdr:row>24</xdr:row>
                    <xdr:rowOff>57150</xdr:rowOff>
                  </from>
                  <to>
                    <xdr:col>4</xdr:col>
                    <xdr:colOff>260350</xdr:colOff>
                    <xdr:row>25</xdr:row>
                    <xdr:rowOff>88900</xdr:rowOff>
                  </to>
                </anchor>
              </controlPr>
            </control>
          </mc:Choice>
        </mc:AlternateContent>
        <mc:AlternateContent xmlns:mc="http://schemas.openxmlformats.org/markup-compatibility/2006">
          <mc:Choice Requires="x14">
            <control shapeId="3138" r:id="rId25" name="Group Box 66">
              <controlPr defaultSize="0" autoFill="0" autoPict="0">
                <anchor moveWithCells="1">
                  <from>
                    <xdr:col>5</xdr:col>
                    <xdr:colOff>12700</xdr:colOff>
                    <xdr:row>23</xdr:row>
                    <xdr:rowOff>133350</xdr:rowOff>
                  </from>
                  <to>
                    <xdr:col>7</xdr:col>
                    <xdr:colOff>565150</xdr:colOff>
                    <xdr:row>26</xdr:row>
                    <xdr:rowOff>38100</xdr:rowOff>
                  </to>
                </anchor>
              </controlPr>
            </control>
          </mc:Choice>
        </mc:AlternateContent>
        <mc:AlternateContent xmlns:mc="http://schemas.openxmlformats.org/markup-compatibility/2006">
          <mc:Choice Requires="x14">
            <control shapeId="3139" r:id="rId26" name="Option Button 67">
              <controlPr defaultSize="0" autoFill="0" autoLine="0" autoPict="0">
                <anchor moveWithCells="1">
                  <from>
                    <xdr:col>5</xdr:col>
                    <xdr:colOff>228600</xdr:colOff>
                    <xdr:row>24</xdr:row>
                    <xdr:rowOff>50800</xdr:rowOff>
                  </from>
                  <to>
                    <xdr:col>6</xdr:col>
                    <xdr:colOff>12700</xdr:colOff>
                    <xdr:row>25</xdr:row>
                    <xdr:rowOff>114300</xdr:rowOff>
                  </to>
                </anchor>
              </controlPr>
            </control>
          </mc:Choice>
        </mc:AlternateContent>
        <mc:AlternateContent xmlns:mc="http://schemas.openxmlformats.org/markup-compatibility/2006">
          <mc:Choice Requires="x14">
            <control shapeId="3140" r:id="rId27" name="Option Button 68">
              <controlPr defaultSize="0" autoFill="0" autoLine="0" autoPict="0">
                <anchor moveWithCells="1">
                  <from>
                    <xdr:col>6</xdr:col>
                    <xdr:colOff>114300</xdr:colOff>
                    <xdr:row>24</xdr:row>
                    <xdr:rowOff>50800</xdr:rowOff>
                  </from>
                  <to>
                    <xdr:col>6</xdr:col>
                    <xdr:colOff>736600</xdr:colOff>
                    <xdr:row>25</xdr:row>
                    <xdr:rowOff>107950</xdr:rowOff>
                  </to>
                </anchor>
              </controlPr>
            </control>
          </mc:Choice>
        </mc:AlternateContent>
        <mc:AlternateContent xmlns:mc="http://schemas.openxmlformats.org/markup-compatibility/2006">
          <mc:Choice Requires="x14">
            <control shapeId="3144" r:id="rId28" name="Option Button 72">
              <controlPr defaultSize="0" autoFill="0" autoLine="0" autoPict="0">
                <anchor moveWithCells="1">
                  <from>
                    <xdr:col>0</xdr:col>
                    <xdr:colOff>152400</xdr:colOff>
                    <xdr:row>21</xdr:row>
                    <xdr:rowOff>114300</xdr:rowOff>
                  </from>
                  <to>
                    <xdr:col>0</xdr:col>
                    <xdr:colOff>1905000</xdr:colOff>
                    <xdr:row>22</xdr:row>
                    <xdr:rowOff>146050</xdr:rowOff>
                  </to>
                </anchor>
              </controlPr>
            </control>
          </mc:Choice>
        </mc:AlternateContent>
        <mc:AlternateContent xmlns:mc="http://schemas.openxmlformats.org/markup-compatibility/2006">
          <mc:Choice Requires="x14">
            <control shapeId="3145" r:id="rId29" name="Option Button 73">
              <controlPr defaultSize="0" autoFill="0" autoLine="0" autoPict="0">
                <anchor moveWithCells="1">
                  <from>
                    <xdr:col>0</xdr:col>
                    <xdr:colOff>152400</xdr:colOff>
                    <xdr:row>22</xdr:row>
                    <xdr:rowOff>133350</xdr:rowOff>
                  </from>
                  <to>
                    <xdr:col>0</xdr:col>
                    <xdr:colOff>1905000</xdr:colOff>
                    <xdr:row>23</xdr:row>
                    <xdr:rowOff>165100</xdr:rowOff>
                  </to>
                </anchor>
              </controlPr>
            </control>
          </mc:Choice>
        </mc:AlternateContent>
        <mc:AlternateContent xmlns:mc="http://schemas.openxmlformats.org/markup-compatibility/2006">
          <mc:Choice Requires="x14">
            <control shapeId="3147" r:id="rId30" name="Option Button 75">
              <controlPr defaultSize="0" autoFill="0" autoLine="0" autoPict="0">
                <anchor moveWithCells="1">
                  <from>
                    <xdr:col>0</xdr:col>
                    <xdr:colOff>152400</xdr:colOff>
                    <xdr:row>23</xdr:row>
                    <xdr:rowOff>146050</xdr:rowOff>
                  </from>
                  <to>
                    <xdr:col>0</xdr:col>
                    <xdr:colOff>1905000</xdr:colOff>
                    <xdr:row>24</xdr:row>
                    <xdr:rowOff>171450</xdr:rowOff>
                  </to>
                </anchor>
              </controlPr>
            </control>
          </mc:Choice>
        </mc:AlternateContent>
        <mc:AlternateContent xmlns:mc="http://schemas.openxmlformats.org/markup-compatibility/2006">
          <mc:Choice Requires="x14">
            <control shapeId="3149" r:id="rId31" name="Option Button 77">
              <controlPr defaultSize="0" autoFill="0" autoLine="0" autoPict="0">
                <anchor moveWithCells="1">
                  <from>
                    <xdr:col>0</xdr:col>
                    <xdr:colOff>152400</xdr:colOff>
                    <xdr:row>24</xdr:row>
                    <xdr:rowOff>171450</xdr:rowOff>
                  </from>
                  <to>
                    <xdr:col>0</xdr:col>
                    <xdr:colOff>1784350</xdr:colOff>
                    <xdr:row>26</xdr:row>
                    <xdr:rowOff>12700</xdr:rowOff>
                  </to>
                </anchor>
              </controlPr>
            </control>
          </mc:Choice>
        </mc:AlternateContent>
        <mc:AlternateContent xmlns:mc="http://schemas.openxmlformats.org/markup-compatibility/2006">
          <mc:Choice Requires="x14">
            <control shapeId="3150" r:id="rId32" name="Group Box 78">
              <controlPr defaultSize="0" autoFill="0" autoPict="0">
                <anchor moveWithCells="1">
                  <from>
                    <xdr:col>7</xdr:col>
                    <xdr:colOff>838200</xdr:colOff>
                    <xdr:row>4</xdr:row>
                    <xdr:rowOff>50800</xdr:rowOff>
                  </from>
                  <to>
                    <xdr:col>10</xdr:col>
                    <xdr:colOff>247650</xdr:colOff>
                    <xdr:row>6</xdr:row>
                    <xdr:rowOff>165100</xdr:rowOff>
                  </to>
                </anchor>
              </controlPr>
            </control>
          </mc:Choice>
        </mc:AlternateContent>
        <mc:AlternateContent xmlns:mc="http://schemas.openxmlformats.org/markup-compatibility/2006">
          <mc:Choice Requires="x14">
            <control shapeId="3151" r:id="rId33" name="Option Button 79">
              <controlPr defaultSize="0" autoFill="0" autoLine="0" autoPict="0">
                <anchor moveWithCells="1">
                  <from>
                    <xdr:col>8</xdr:col>
                    <xdr:colOff>114300</xdr:colOff>
                    <xdr:row>5</xdr:row>
                    <xdr:rowOff>50800</xdr:rowOff>
                  </from>
                  <to>
                    <xdr:col>8</xdr:col>
                    <xdr:colOff>781050</xdr:colOff>
                    <xdr:row>6</xdr:row>
                    <xdr:rowOff>114300</xdr:rowOff>
                  </to>
                </anchor>
              </controlPr>
            </control>
          </mc:Choice>
        </mc:AlternateContent>
        <mc:AlternateContent xmlns:mc="http://schemas.openxmlformats.org/markup-compatibility/2006">
          <mc:Choice Requires="x14">
            <control shapeId="3152" r:id="rId34" name="Option Button 80">
              <controlPr defaultSize="0" autoFill="0" autoLine="0" autoPict="0">
                <anchor moveWithCells="1">
                  <from>
                    <xdr:col>8</xdr:col>
                    <xdr:colOff>723900</xdr:colOff>
                    <xdr:row>5</xdr:row>
                    <xdr:rowOff>50800</xdr:rowOff>
                  </from>
                  <to>
                    <xdr:col>9</xdr:col>
                    <xdr:colOff>603250</xdr:colOff>
                    <xdr:row>6</xdr:row>
                    <xdr:rowOff>107950</xdr:rowOff>
                  </to>
                </anchor>
              </controlPr>
            </control>
          </mc:Choice>
        </mc:AlternateContent>
        <mc:AlternateContent xmlns:mc="http://schemas.openxmlformats.org/markup-compatibility/2006">
          <mc:Choice Requires="x14">
            <control shapeId="3154" r:id="rId35" name="Option Button 82">
              <controlPr defaultSize="0" autoFill="0" autoLine="0" autoPict="0">
                <anchor moveWithCells="1">
                  <from>
                    <xdr:col>2</xdr:col>
                    <xdr:colOff>19050</xdr:colOff>
                    <xdr:row>17</xdr:row>
                    <xdr:rowOff>152400</xdr:rowOff>
                  </from>
                  <to>
                    <xdr:col>3</xdr:col>
                    <xdr:colOff>88900</xdr:colOff>
                    <xdr:row>18</xdr:row>
                    <xdr:rowOff>184150</xdr:rowOff>
                  </to>
                </anchor>
              </controlPr>
            </control>
          </mc:Choice>
        </mc:AlternateContent>
        <mc:AlternateContent xmlns:mc="http://schemas.openxmlformats.org/markup-compatibility/2006">
          <mc:Choice Requires="x14">
            <control shapeId="3155" r:id="rId36" name="Group Box 83">
              <controlPr defaultSize="0" autoFill="0" autoPict="0">
                <anchor moveWithCells="1">
                  <from>
                    <xdr:col>10</xdr:col>
                    <xdr:colOff>450850</xdr:colOff>
                    <xdr:row>4</xdr:row>
                    <xdr:rowOff>57150</xdr:rowOff>
                  </from>
                  <to>
                    <xdr:col>12</xdr:col>
                    <xdr:colOff>76200</xdr:colOff>
                    <xdr:row>6</xdr:row>
                    <xdr:rowOff>165100</xdr:rowOff>
                  </to>
                </anchor>
              </controlPr>
            </control>
          </mc:Choice>
        </mc:AlternateContent>
        <mc:AlternateContent xmlns:mc="http://schemas.openxmlformats.org/markup-compatibility/2006">
          <mc:Choice Requires="x14">
            <control shapeId="3156" r:id="rId37" name="Option Button 84">
              <controlPr defaultSize="0" autoFill="0" autoLine="0" autoPict="0">
                <anchor moveWithCells="1">
                  <from>
                    <xdr:col>10</xdr:col>
                    <xdr:colOff>571500</xdr:colOff>
                    <xdr:row>5</xdr:row>
                    <xdr:rowOff>12700</xdr:rowOff>
                  </from>
                  <to>
                    <xdr:col>11</xdr:col>
                    <xdr:colOff>266700</xdr:colOff>
                    <xdr:row>6</xdr:row>
                    <xdr:rowOff>38100</xdr:rowOff>
                  </to>
                </anchor>
              </controlPr>
            </control>
          </mc:Choice>
        </mc:AlternateContent>
        <mc:AlternateContent xmlns:mc="http://schemas.openxmlformats.org/markup-compatibility/2006">
          <mc:Choice Requires="x14">
            <control shapeId="3157" r:id="rId38" name="Option Button 85">
              <controlPr defaultSize="0" autoFill="0" autoLine="0" autoPict="0">
                <anchor moveWithCells="1">
                  <from>
                    <xdr:col>11</xdr:col>
                    <xdr:colOff>393700</xdr:colOff>
                    <xdr:row>5</xdr:row>
                    <xdr:rowOff>12700</xdr:rowOff>
                  </from>
                  <to>
                    <xdr:col>11</xdr:col>
                    <xdr:colOff>895350</xdr:colOff>
                    <xdr:row>6</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3000000}">
          <x14:formula1>
            <xm:f>'selections(hide)'!$A$10:$A$14</xm:f>
          </x14:formula1>
          <xm:sqref>I22</xm:sqref>
        </x14:dataValidation>
        <x14:dataValidation type="list" allowBlank="1" showInputMessage="1" showErrorMessage="1" xr:uid="{00000000-0002-0000-0100-000004000000}">
          <x14:formula1>
            <xm:f>'selections(hide)'!$M$3:$M$12</xm:f>
          </x14:formula1>
          <xm:sqref>I11</xm:sqref>
        </x14:dataValidation>
        <x14:dataValidation type="list" allowBlank="1" showInputMessage="1" showErrorMessage="1" xr:uid="{00000000-0002-0000-0100-000005000000}">
          <x14:formula1>
            <xm:f>'selections(hide)'!$J$10:$J$11</xm:f>
          </x14:formula1>
          <xm:sqref>L22</xm:sqref>
        </x14:dataValidation>
        <x14:dataValidation type="list" allowBlank="1" showInputMessage="1" showErrorMessage="1" xr:uid="{00000000-0002-0000-0100-000006000000}">
          <x14:formula1>
            <xm:f>'selections(hide)'!$C$43:$C$44</xm:f>
          </x14:formula1>
          <xm:sqref>C8:G8</xm:sqref>
        </x14:dataValidation>
        <x14:dataValidation type="list" allowBlank="1" showInputMessage="1" showErrorMessage="1" xr:uid="{00000000-0002-0000-0100-000007000000}">
          <x14:formula1>
            <xm:f>'selections(hide)'!$G$2:$G$7</xm:f>
          </x14:formula1>
          <xm:sqref>C6:G6</xm:sqref>
        </x14:dataValidation>
        <x14:dataValidation type="list" allowBlank="1" showInputMessage="1" showErrorMessage="1" xr:uid="{00000000-0002-0000-0100-000008000000}">
          <x14:formula1>
            <xm:f>'selections(hide)'!$N$44:$N$71</xm:f>
          </x14:formula1>
          <xm:sqref>C7:G7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X1364"/>
  <sheetViews>
    <sheetView zoomScale="75" zoomScaleNormal="75" workbookViewId="0"/>
  </sheetViews>
  <sheetFormatPr defaultColWidth="14.7265625" defaultRowHeight="14.5" x14ac:dyDescent="0.35"/>
  <cols>
    <col min="4" max="4" width="30.54296875" bestFit="1" customWidth="1"/>
  </cols>
  <sheetData>
    <row r="1" spans="1:10" x14ac:dyDescent="0.35">
      <c r="A1" s="113" t="s">
        <v>243</v>
      </c>
      <c r="B1" s="33"/>
      <c r="C1" s="33"/>
      <c r="D1" s="3">
        <f>VLOOKUP(A1,'selections(hide)'!$A$18:$M$30,4,FALSE)</f>
        <v>1</v>
      </c>
      <c r="E1">
        <v>2</v>
      </c>
      <c r="F1">
        <v>3</v>
      </c>
      <c r="G1">
        <v>4</v>
      </c>
      <c r="H1">
        <v>5</v>
      </c>
      <c r="I1">
        <v>6</v>
      </c>
      <c r="J1">
        <v>7</v>
      </c>
    </row>
    <row r="2" spans="1:10" x14ac:dyDescent="0.35">
      <c r="A2" s="115" t="s">
        <v>240</v>
      </c>
      <c r="B2" s="116"/>
      <c r="C2" s="116"/>
      <c r="D2" s="116">
        <f>'selections(hide)'!$J$2</f>
        <v>1</v>
      </c>
    </row>
    <row r="3" spans="1:10" x14ac:dyDescent="0.35">
      <c r="A3" s="33" t="s">
        <v>256</v>
      </c>
      <c r="B3" s="33"/>
      <c r="C3" s="33"/>
      <c r="E3" s="101" t="str">
        <f>staff_students!$E$29</f>
        <v>2021/22</v>
      </c>
      <c r="F3" s="101" t="str">
        <f>staff_students!$F$29</f>
        <v>2022/23</v>
      </c>
      <c r="G3" s="101" t="str">
        <f>staff_students!$G$29</f>
        <v>2023/24</v>
      </c>
      <c r="H3" s="101" t="str">
        <f>staff_students!$H$29</f>
        <v>2024/25</v>
      </c>
      <c r="I3" s="101" t="str">
        <f>staff_students!$I$29</f>
        <v>2025/26</v>
      </c>
      <c r="J3" s="101" t="str">
        <f>staff_students!$J$29</f>
        <v>2026/27</v>
      </c>
    </row>
    <row r="4" spans="1:10" x14ac:dyDescent="0.35">
      <c r="A4" s="33" t="s">
        <v>260</v>
      </c>
      <c r="B4" s="33"/>
      <c r="C4" s="33"/>
      <c r="E4" s="105">
        <f>staff_students!$E$30</f>
        <v>0</v>
      </c>
      <c r="F4" s="105">
        <f>staff_students!$F$30</f>
        <v>0</v>
      </c>
      <c r="G4" s="105">
        <f>staff_students!$G$30</f>
        <v>0</v>
      </c>
      <c r="H4" s="105">
        <f>staff_students!$H$30</f>
        <v>0</v>
      </c>
      <c r="I4" s="105">
        <f>staff_students!$I$30</f>
        <v>0</v>
      </c>
      <c r="J4" s="105">
        <f>staff_students!$J$30</f>
        <v>0</v>
      </c>
    </row>
    <row r="5" spans="1:10" x14ac:dyDescent="0.35">
      <c r="A5" s="33" t="s">
        <v>261</v>
      </c>
      <c r="B5" s="33"/>
      <c r="C5" s="33"/>
      <c r="E5" s="105">
        <f>staff_students!$E$31</f>
        <v>0</v>
      </c>
      <c r="F5" s="105">
        <f>staff_students!$F$31</f>
        <v>0</v>
      </c>
      <c r="G5" s="105">
        <f>staff_students!$G$31</f>
        <v>0</v>
      </c>
      <c r="H5" s="105">
        <f>staff_students!$H$31</f>
        <v>0</v>
      </c>
      <c r="I5" s="105">
        <f>staff_students!$I$31</f>
        <v>0</v>
      </c>
      <c r="J5" s="105">
        <f>staff_students!$J$31</f>
        <v>0</v>
      </c>
    </row>
    <row r="6" spans="1:10" x14ac:dyDescent="0.35">
      <c r="A6" s="33" t="s">
        <v>262</v>
      </c>
      <c r="B6" s="33"/>
      <c r="C6" s="33"/>
      <c r="E6" s="105">
        <f>staff_students!$E$32</f>
        <v>0</v>
      </c>
      <c r="F6" s="105">
        <f>staff_students!$F$32</f>
        <v>0</v>
      </c>
      <c r="G6" s="105">
        <f>staff_students!$G$32</f>
        <v>0</v>
      </c>
      <c r="H6" s="105">
        <f>staff_students!$H$32</f>
        <v>0</v>
      </c>
      <c r="I6" s="105">
        <f>staff_students!$I$32</f>
        <v>0</v>
      </c>
      <c r="J6" s="105">
        <f>staff_students!$J$32</f>
        <v>0</v>
      </c>
    </row>
    <row r="7" spans="1:10" x14ac:dyDescent="0.35">
      <c r="A7" s="33" t="s">
        <v>263</v>
      </c>
      <c r="B7" s="33"/>
      <c r="C7" s="33"/>
      <c r="E7" s="105">
        <f>staff_students!$E$33</f>
        <v>0</v>
      </c>
      <c r="F7" s="105">
        <f>staff_students!$F$33</f>
        <v>0</v>
      </c>
      <c r="G7" s="105">
        <f>staff_students!$G$33</f>
        <v>0</v>
      </c>
      <c r="H7" s="105">
        <f>staff_students!$H$33</f>
        <v>0</v>
      </c>
      <c r="I7" s="105">
        <f>staff_students!$I$33</f>
        <v>0</v>
      </c>
      <c r="J7" s="105">
        <f>staff_students!$J$33</f>
        <v>0</v>
      </c>
    </row>
    <row r="8" spans="1:10" x14ac:dyDescent="0.35">
      <c r="A8" s="33"/>
      <c r="B8" s="33"/>
      <c r="C8" s="33"/>
    </row>
    <row r="9" spans="1:10" x14ac:dyDescent="0.35">
      <c r="A9" s="33" t="s">
        <v>257</v>
      </c>
      <c r="B9" s="33"/>
      <c r="C9" s="33"/>
      <c r="E9" s="101" t="str">
        <f t="shared" ref="E9:J9" si="0">E3</f>
        <v>2021/22</v>
      </c>
      <c r="F9" s="101" t="str">
        <f t="shared" si="0"/>
        <v>2022/23</v>
      </c>
      <c r="G9" s="101" t="str">
        <f t="shared" si="0"/>
        <v>2023/24</v>
      </c>
      <c r="H9" s="101" t="str">
        <f t="shared" si="0"/>
        <v>2024/25</v>
      </c>
      <c r="I9" s="101" t="str">
        <f t="shared" si="0"/>
        <v>2025/26</v>
      </c>
      <c r="J9" s="101" t="str">
        <f t="shared" si="0"/>
        <v>2026/27</v>
      </c>
    </row>
    <row r="10" spans="1:10" x14ac:dyDescent="0.35">
      <c r="A10" s="33" t="s">
        <v>260</v>
      </c>
      <c r="B10" s="33"/>
      <c r="C10" s="33"/>
      <c r="E10" s="105">
        <v>0</v>
      </c>
      <c r="F10" s="105">
        <v>0</v>
      </c>
      <c r="G10" s="105">
        <v>0</v>
      </c>
      <c r="H10" s="105">
        <v>0</v>
      </c>
      <c r="I10" s="105">
        <v>0</v>
      </c>
      <c r="J10" s="105">
        <v>0</v>
      </c>
    </row>
    <row r="11" spans="1:10" x14ac:dyDescent="0.35">
      <c r="A11" s="33" t="s">
        <v>261</v>
      </c>
      <c r="B11" s="33"/>
      <c r="C11" s="33"/>
      <c r="E11" s="105">
        <v>0</v>
      </c>
      <c r="F11" s="105">
        <v>0</v>
      </c>
      <c r="G11" s="105">
        <v>0</v>
      </c>
      <c r="H11" s="105">
        <v>0</v>
      </c>
      <c r="I11" s="105">
        <v>0</v>
      </c>
      <c r="J11" s="105">
        <v>0</v>
      </c>
    </row>
    <row r="12" spans="1:10" x14ac:dyDescent="0.35">
      <c r="A12" s="33" t="s">
        <v>262</v>
      </c>
      <c r="B12" s="33"/>
      <c r="C12" s="33"/>
      <c r="E12" s="107">
        <f>IF(staff_students!$C$28="No",0,ROUNDDOWN(E6*staff_students!$E$36,0))</f>
        <v>0</v>
      </c>
      <c r="F12" s="105">
        <f>ROUNDDOWN(E6*staff_students!$E$36,0)</f>
        <v>0</v>
      </c>
      <c r="G12" s="105">
        <f>ROUNDDOWN(F6*staff_students!$E$36,0)</f>
        <v>0</v>
      </c>
      <c r="H12" s="105">
        <f>ROUNDDOWN(G6*staff_students!$E$36,0)</f>
        <v>0</v>
      </c>
      <c r="I12" s="105">
        <f>ROUNDDOWN(H6*staff_students!$E$36,0)</f>
        <v>0</v>
      </c>
      <c r="J12" s="105">
        <f>ROUNDDOWN(I6*staff_students!$E$36,0)</f>
        <v>0</v>
      </c>
    </row>
    <row r="13" spans="1:10" x14ac:dyDescent="0.35">
      <c r="A13" s="33" t="s">
        <v>263</v>
      </c>
      <c r="B13" s="33"/>
      <c r="C13" s="33"/>
      <c r="E13" s="107">
        <f>IF(staff_students!$C$28="No",0,ROUNDDOWN(E7*staff_students!$E$36,0))</f>
        <v>0</v>
      </c>
      <c r="F13" s="105">
        <f>ROUNDDOWN(E7*staff_students!$E$36,0)</f>
        <v>0</v>
      </c>
      <c r="G13" s="105">
        <f>ROUNDDOWN(F7*staff_students!$E$36,0)</f>
        <v>0</v>
      </c>
      <c r="H13" s="105">
        <f>ROUNDDOWN(G7*staff_students!$E$36,0)</f>
        <v>0</v>
      </c>
      <c r="I13" s="105">
        <f>ROUNDDOWN(H7*staff_students!$E$36,0)</f>
        <v>0</v>
      </c>
      <c r="J13" s="105">
        <f>ROUNDDOWN(I7*staff_students!$E$36,0)</f>
        <v>0</v>
      </c>
    </row>
    <row r="14" spans="1:10" x14ac:dyDescent="0.35">
      <c r="A14" s="33"/>
      <c r="B14" s="33"/>
      <c r="C14" s="33"/>
    </row>
    <row r="15" spans="1:10" x14ac:dyDescent="0.35">
      <c r="A15" s="33" t="s">
        <v>259</v>
      </c>
      <c r="B15" s="33"/>
      <c r="C15" s="33"/>
      <c r="E15" s="101" t="str">
        <f t="shared" ref="E15:J15" si="1">E9</f>
        <v>2021/22</v>
      </c>
      <c r="F15" s="101" t="str">
        <f t="shared" si="1"/>
        <v>2022/23</v>
      </c>
      <c r="G15" s="101" t="str">
        <f t="shared" si="1"/>
        <v>2023/24</v>
      </c>
      <c r="H15" s="101" t="str">
        <f t="shared" si="1"/>
        <v>2024/25</v>
      </c>
      <c r="I15" s="101" t="str">
        <f t="shared" si="1"/>
        <v>2025/26</v>
      </c>
      <c r="J15" s="101" t="str">
        <f t="shared" si="1"/>
        <v>2026/27</v>
      </c>
    </row>
    <row r="16" spans="1:10" x14ac:dyDescent="0.35">
      <c r="A16" s="33" t="s">
        <v>260</v>
      </c>
      <c r="B16" s="33"/>
      <c r="C16" s="33"/>
      <c r="E16" s="105">
        <f t="shared" ref="E16:J16" si="2">E4+E10</f>
        <v>0</v>
      </c>
      <c r="F16" s="105">
        <f t="shared" si="2"/>
        <v>0</v>
      </c>
      <c r="G16" s="105">
        <f t="shared" si="2"/>
        <v>0</v>
      </c>
      <c r="H16" s="105">
        <f t="shared" si="2"/>
        <v>0</v>
      </c>
      <c r="I16" s="105">
        <f t="shared" si="2"/>
        <v>0</v>
      </c>
      <c r="J16" s="105">
        <f t="shared" si="2"/>
        <v>0</v>
      </c>
    </row>
    <row r="17" spans="1:10" x14ac:dyDescent="0.35">
      <c r="A17" s="33" t="s">
        <v>261</v>
      </c>
      <c r="B17" s="33"/>
      <c r="C17" s="33"/>
      <c r="E17" s="105">
        <f t="shared" ref="E17:J19" si="3">E5+E11</f>
        <v>0</v>
      </c>
      <c r="F17" s="105">
        <f t="shared" si="3"/>
        <v>0</v>
      </c>
      <c r="G17" s="105">
        <f t="shared" si="3"/>
        <v>0</v>
      </c>
      <c r="H17" s="105">
        <f t="shared" si="3"/>
        <v>0</v>
      </c>
      <c r="I17" s="105">
        <f t="shared" si="3"/>
        <v>0</v>
      </c>
      <c r="J17" s="105">
        <f t="shared" si="3"/>
        <v>0</v>
      </c>
    </row>
    <row r="18" spans="1:10" x14ac:dyDescent="0.35">
      <c r="A18" s="33" t="s">
        <v>262</v>
      </c>
      <c r="B18" s="33"/>
      <c r="C18" s="33"/>
      <c r="E18" s="105">
        <f t="shared" si="3"/>
        <v>0</v>
      </c>
      <c r="F18" s="105">
        <f t="shared" si="3"/>
        <v>0</v>
      </c>
      <c r="G18" s="105">
        <f t="shared" si="3"/>
        <v>0</v>
      </c>
      <c r="H18" s="105">
        <f t="shared" si="3"/>
        <v>0</v>
      </c>
      <c r="I18" s="105">
        <f t="shared" si="3"/>
        <v>0</v>
      </c>
      <c r="J18" s="105">
        <f t="shared" si="3"/>
        <v>0</v>
      </c>
    </row>
    <row r="19" spans="1:10" x14ac:dyDescent="0.35">
      <c r="A19" s="33" t="s">
        <v>263</v>
      </c>
      <c r="B19" s="33"/>
      <c r="C19" s="33"/>
      <c r="E19" s="105">
        <f t="shared" si="3"/>
        <v>0</v>
      </c>
      <c r="F19" s="105">
        <f t="shared" si="3"/>
        <v>0</v>
      </c>
      <c r="G19" s="105">
        <f t="shared" si="3"/>
        <v>0</v>
      </c>
      <c r="H19" s="105">
        <f t="shared" si="3"/>
        <v>0</v>
      </c>
      <c r="I19" s="105">
        <f t="shared" si="3"/>
        <v>0</v>
      </c>
      <c r="J19" s="105">
        <f t="shared" si="3"/>
        <v>0</v>
      </c>
    </row>
    <row r="20" spans="1:10" x14ac:dyDescent="0.35">
      <c r="A20" s="33"/>
      <c r="B20" s="33"/>
      <c r="C20" s="33"/>
    </row>
    <row r="21" spans="1:10" x14ac:dyDescent="0.35">
      <c r="A21" s="33" t="s">
        <v>258</v>
      </c>
      <c r="B21" s="33"/>
      <c r="C21" s="33"/>
      <c r="D21" s="33"/>
      <c r="E21" s="108" t="str">
        <f t="shared" ref="E21:J21" si="4">E15</f>
        <v>2021/22</v>
      </c>
      <c r="F21" s="108" t="str">
        <f t="shared" si="4"/>
        <v>2022/23</v>
      </c>
      <c r="G21" s="108" t="str">
        <f t="shared" si="4"/>
        <v>2023/24</v>
      </c>
      <c r="H21" s="108" t="str">
        <f t="shared" si="4"/>
        <v>2024/25</v>
      </c>
      <c r="I21" s="108" t="str">
        <f t="shared" si="4"/>
        <v>2025/26</v>
      </c>
      <c r="J21" s="108" t="str">
        <f t="shared" si="4"/>
        <v>2026/27</v>
      </c>
    </row>
    <row r="22" spans="1:10" x14ac:dyDescent="0.35">
      <c r="A22" s="33" t="s">
        <v>225</v>
      </c>
      <c r="B22" s="33"/>
      <c r="C22" s="33"/>
      <c r="D22" s="33" t="str">
        <f>A22&amp;D1&amp;D2</f>
        <v>FT Home student FTE11</v>
      </c>
      <c r="E22" s="109">
        <f>E16</f>
        <v>0</v>
      </c>
      <c r="F22" s="109">
        <f t="shared" ref="F22:J23" si="5">F16</f>
        <v>0</v>
      </c>
      <c r="G22" s="109">
        <f t="shared" si="5"/>
        <v>0</v>
      </c>
      <c r="H22" s="109">
        <f t="shared" si="5"/>
        <v>0</v>
      </c>
      <c r="I22" s="109">
        <f t="shared" si="5"/>
        <v>0</v>
      </c>
      <c r="J22" s="109">
        <f t="shared" si="5"/>
        <v>0</v>
      </c>
    </row>
    <row r="23" spans="1:10" x14ac:dyDescent="0.35">
      <c r="A23" s="33" t="s">
        <v>226</v>
      </c>
      <c r="B23" s="33"/>
      <c r="C23" s="33"/>
      <c r="D23" s="33" t="str">
        <f>A23&amp;D1&amp;D2</f>
        <v>FT International student FTE11</v>
      </c>
      <c r="E23" s="109">
        <f>E17</f>
        <v>0</v>
      </c>
      <c r="F23" s="109">
        <f t="shared" si="5"/>
        <v>0</v>
      </c>
      <c r="G23" s="109">
        <f t="shared" si="5"/>
        <v>0</v>
      </c>
      <c r="H23" s="109">
        <f t="shared" si="5"/>
        <v>0</v>
      </c>
      <c r="I23" s="109">
        <f t="shared" si="5"/>
        <v>0</v>
      </c>
      <c r="J23" s="109">
        <f t="shared" si="5"/>
        <v>0</v>
      </c>
    </row>
    <row r="24" spans="1:10" x14ac:dyDescent="0.35">
      <c r="A24" s="33" t="s">
        <v>241</v>
      </c>
      <c r="B24" s="33"/>
      <c r="C24" s="33"/>
      <c r="D24" s="33" t="str">
        <f>A24&amp;D1&amp;D2</f>
        <v>PT Home student FTE11</v>
      </c>
      <c r="E24" s="109">
        <f>E18/VLOOKUP($D1,'selections(hide)'!$D$18:$P$30,13,FALSE)</f>
        <v>0</v>
      </c>
      <c r="F24" s="109">
        <f>F18/VLOOKUP($D1,'selections(hide)'!$D$18:$P$30,13,FALSE)</f>
        <v>0</v>
      </c>
      <c r="G24" s="109">
        <f>G18/VLOOKUP($D1,'selections(hide)'!$D$18:$P$30,13,FALSE)</f>
        <v>0</v>
      </c>
      <c r="H24" s="109">
        <f>H18/VLOOKUP($D1,'selections(hide)'!$D$18:$P$30,13,FALSE)</f>
        <v>0</v>
      </c>
      <c r="I24" s="109">
        <f>I18/VLOOKUP($D1,'selections(hide)'!$D$18:$P$30,13,FALSE)</f>
        <v>0</v>
      </c>
      <c r="J24" s="109">
        <f>J18/VLOOKUP($D1,'selections(hide)'!$D$18:$P$30,13,FALSE)</f>
        <v>0</v>
      </c>
    </row>
    <row r="25" spans="1:10" x14ac:dyDescent="0.35">
      <c r="A25" s="33" t="s">
        <v>242</v>
      </c>
      <c r="B25" s="33"/>
      <c r="C25" s="33"/>
      <c r="D25" s="33" t="str">
        <f>A25&amp;D1&amp;D2</f>
        <v>PT International student FTE11</v>
      </c>
      <c r="E25" s="109">
        <f>E19/VLOOKUP($D1,'selections(hide)'!$D$18:$P$30,13,FALSE)</f>
        <v>0</v>
      </c>
      <c r="F25" s="109">
        <f>F19/VLOOKUP($D1,'selections(hide)'!$D$18:$P$30,13,FALSE)</f>
        <v>0</v>
      </c>
      <c r="G25" s="109">
        <f>G19/VLOOKUP($D1,'selections(hide)'!$D$18:$P$30,13,FALSE)</f>
        <v>0</v>
      </c>
      <c r="H25" s="109">
        <f>H19/VLOOKUP($D1,'selections(hide)'!$D$18:$P$30,13,FALSE)</f>
        <v>0</v>
      </c>
      <c r="I25" s="109">
        <f>I19/VLOOKUP($D1,'selections(hide)'!$D$18:$P$30,13,FALSE)</f>
        <v>0</v>
      </c>
      <c r="J25" s="109">
        <f>J19/VLOOKUP($D1,'selections(hide)'!$D$18:$P$30,13,FALSE)</f>
        <v>0</v>
      </c>
    </row>
    <row r="26" spans="1:10" x14ac:dyDescent="0.35">
      <c r="A26" s="33"/>
      <c r="B26" s="33"/>
      <c r="C26" s="33"/>
      <c r="D26" s="33"/>
      <c r="E26" s="33"/>
      <c r="F26" s="33"/>
      <c r="G26" s="33"/>
      <c r="H26" s="33"/>
      <c r="I26" s="33"/>
      <c r="J26" s="33"/>
    </row>
    <row r="27" spans="1:10" x14ac:dyDescent="0.35">
      <c r="A27" s="110" t="s">
        <v>244</v>
      </c>
      <c r="B27" s="17"/>
      <c r="C27" s="17"/>
      <c r="D27" s="3">
        <f>VLOOKUP(A27,'selections(hide)'!$A$18:$M$30,4,FALSE)</f>
        <v>2</v>
      </c>
    </row>
    <row r="28" spans="1:10" x14ac:dyDescent="0.35">
      <c r="A28" s="115" t="s">
        <v>240</v>
      </c>
      <c r="B28" s="116"/>
      <c r="C28" s="116"/>
      <c r="D28" s="116">
        <f>'selections(hide)'!$J$2</f>
        <v>1</v>
      </c>
    </row>
    <row r="29" spans="1:10" x14ac:dyDescent="0.35">
      <c r="A29" s="17" t="s">
        <v>256</v>
      </c>
      <c r="B29" s="17"/>
      <c r="C29" s="17"/>
      <c r="E29" s="101" t="str">
        <f>staff_students!$E$29</f>
        <v>2021/22</v>
      </c>
      <c r="F29" s="101" t="str">
        <f>staff_students!$F$29</f>
        <v>2022/23</v>
      </c>
      <c r="G29" s="101" t="str">
        <f>staff_students!$G$29</f>
        <v>2023/24</v>
      </c>
      <c r="H29" s="101" t="str">
        <f>staff_students!$H$29</f>
        <v>2024/25</v>
      </c>
      <c r="I29" s="101" t="str">
        <f>staff_students!$I$29</f>
        <v>2025/26</v>
      </c>
      <c r="J29" s="101" t="str">
        <f>staff_students!$J$29</f>
        <v>2026/27</v>
      </c>
    </row>
    <row r="30" spans="1:10" x14ac:dyDescent="0.35">
      <c r="A30" s="17" t="s">
        <v>260</v>
      </c>
      <c r="B30" s="17"/>
      <c r="C30" s="17"/>
      <c r="E30" s="105">
        <f>staff_students!$E$30</f>
        <v>0</v>
      </c>
      <c r="F30" s="105">
        <f>staff_students!$F$30</f>
        <v>0</v>
      </c>
      <c r="G30" s="105">
        <f>staff_students!$G$30</f>
        <v>0</v>
      </c>
      <c r="H30" s="105">
        <f>staff_students!$H$30</f>
        <v>0</v>
      </c>
      <c r="I30" s="105">
        <f>staff_students!$I$30</f>
        <v>0</v>
      </c>
      <c r="J30" s="105">
        <f>staff_students!$J$30</f>
        <v>0</v>
      </c>
    </row>
    <row r="31" spans="1:10" x14ac:dyDescent="0.35">
      <c r="A31" s="17" t="s">
        <v>261</v>
      </c>
      <c r="B31" s="17"/>
      <c r="C31" s="17"/>
      <c r="E31" s="105">
        <f>staff_students!$E$31</f>
        <v>0</v>
      </c>
      <c r="F31" s="105">
        <f>staff_students!$F$31</f>
        <v>0</v>
      </c>
      <c r="G31" s="105">
        <f>staff_students!$G$31</f>
        <v>0</v>
      </c>
      <c r="H31" s="105">
        <f>staff_students!$H$31</f>
        <v>0</v>
      </c>
      <c r="I31" s="105">
        <f>staff_students!$I$31</f>
        <v>0</v>
      </c>
      <c r="J31" s="105">
        <f>staff_students!$J$31</f>
        <v>0</v>
      </c>
    </row>
    <row r="32" spans="1:10" x14ac:dyDescent="0.35">
      <c r="A32" s="17" t="s">
        <v>262</v>
      </c>
      <c r="B32" s="17"/>
      <c r="C32" s="17"/>
      <c r="E32" s="105">
        <f>staff_students!$E$32</f>
        <v>0</v>
      </c>
      <c r="F32" s="105">
        <f>staff_students!$F$32</f>
        <v>0</v>
      </c>
      <c r="G32" s="105">
        <f>staff_students!$G$32</f>
        <v>0</v>
      </c>
      <c r="H32" s="105">
        <f>staff_students!$H$32</f>
        <v>0</v>
      </c>
      <c r="I32" s="105">
        <f>staff_students!$I$32</f>
        <v>0</v>
      </c>
      <c r="J32" s="105">
        <f>staff_students!$J$32</f>
        <v>0</v>
      </c>
    </row>
    <row r="33" spans="1:10" x14ac:dyDescent="0.35">
      <c r="A33" s="17" t="s">
        <v>263</v>
      </c>
      <c r="B33" s="17"/>
      <c r="C33" s="17"/>
      <c r="E33" s="105">
        <f>staff_students!$E$33</f>
        <v>0</v>
      </c>
      <c r="F33" s="105">
        <f>staff_students!$F$33</f>
        <v>0</v>
      </c>
      <c r="G33" s="105">
        <f>staff_students!$G$33</f>
        <v>0</v>
      </c>
      <c r="H33" s="105">
        <f>staff_students!$H$33</f>
        <v>0</v>
      </c>
      <c r="I33" s="105">
        <f>staff_students!$I$33</f>
        <v>0</v>
      </c>
      <c r="J33" s="105">
        <f>staff_students!$J$33</f>
        <v>0</v>
      </c>
    </row>
    <row r="34" spans="1:10" x14ac:dyDescent="0.35">
      <c r="A34" s="17"/>
      <c r="B34" s="17"/>
      <c r="C34" s="17"/>
    </row>
    <row r="35" spans="1:10" x14ac:dyDescent="0.35">
      <c r="A35" s="17" t="s">
        <v>257</v>
      </c>
      <c r="B35" s="17"/>
      <c r="C35" s="17"/>
      <c r="E35" s="101" t="str">
        <f t="shared" ref="E35:J35" si="6">E29</f>
        <v>2021/22</v>
      </c>
      <c r="F35" s="101" t="str">
        <f t="shared" si="6"/>
        <v>2022/23</v>
      </c>
      <c r="G35" s="101" t="str">
        <f t="shared" si="6"/>
        <v>2023/24</v>
      </c>
      <c r="H35" s="101" t="str">
        <f t="shared" si="6"/>
        <v>2024/25</v>
      </c>
      <c r="I35" s="101" t="str">
        <f t="shared" si="6"/>
        <v>2025/26</v>
      </c>
      <c r="J35" s="101" t="str">
        <f t="shared" si="6"/>
        <v>2026/27</v>
      </c>
    </row>
    <row r="36" spans="1:10" x14ac:dyDescent="0.35">
      <c r="A36" s="17" t="s">
        <v>260</v>
      </c>
      <c r="B36" s="17"/>
      <c r="C36" s="17"/>
      <c r="E36" s="105">
        <v>0</v>
      </c>
      <c r="F36" s="105">
        <v>0</v>
      </c>
      <c r="G36" s="105">
        <v>0</v>
      </c>
      <c r="H36" s="105">
        <v>0</v>
      </c>
      <c r="I36" s="105">
        <v>0</v>
      </c>
      <c r="J36" s="105">
        <v>0</v>
      </c>
    </row>
    <row r="37" spans="1:10" x14ac:dyDescent="0.35">
      <c r="A37" s="17" t="s">
        <v>261</v>
      </c>
      <c r="B37" s="17"/>
      <c r="C37" s="17"/>
      <c r="E37" s="105">
        <v>0</v>
      </c>
      <c r="F37" s="105">
        <v>0</v>
      </c>
      <c r="G37" s="105">
        <v>0</v>
      </c>
      <c r="H37" s="105">
        <v>0</v>
      </c>
      <c r="I37" s="105">
        <v>0</v>
      </c>
      <c r="J37" s="105">
        <v>0</v>
      </c>
    </row>
    <row r="38" spans="1:10" x14ac:dyDescent="0.35">
      <c r="A38" s="17" t="s">
        <v>262</v>
      </c>
      <c r="B38" s="17"/>
      <c r="C38" s="17"/>
      <c r="E38" s="107">
        <f>IF(staff_students!$C$28="No",0,ROUNDDOWN(E32*staff_students!$E$36,0))+IF(staff_students!$C$28="No",0,ROUNDDOWN(E32*staff_students!$E$36*staff_students!$E$36,0))</f>
        <v>0</v>
      </c>
      <c r="F38" s="107">
        <f>ROUNDDOWN(E32*staff_students!$E$36,0)+IF(staff_students!$C$28="No",0,ROUNDDOWN(E32*staff_students!$E$36*staff_students!$E$36,0))</f>
        <v>0</v>
      </c>
      <c r="G38" s="105">
        <f>ROUNDDOWN(F32*staff_students!$E$36,0)+ROUNDDOWN(E32*staff_students!$E$36*staff_students!$E$36,0)</f>
        <v>0</v>
      </c>
      <c r="H38" s="105">
        <f>ROUNDDOWN(G32*staff_students!$E$36,0)+ROUNDDOWN(F32*staff_students!$E$36*staff_students!$E$36,0)</f>
        <v>0</v>
      </c>
      <c r="I38" s="105">
        <f>ROUNDDOWN(H32*staff_students!$E$36,0)+ROUNDDOWN(G32*staff_students!$E$36*staff_students!$E$36,0)</f>
        <v>0</v>
      </c>
      <c r="J38" s="105">
        <f>ROUNDDOWN(I32*staff_students!$E$36,0)+ROUNDDOWN(H32*staff_students!$E$36*staff_students!$E$36,0)</f>
        <v>0</v>
      </c>
    </row>
    <row r="39" spans="1:10" x14ac:dyDescent="0.35">
      <c r="A39" s="17" t="s">
        <v>263</v>
      </c>
      <c r="B39" s="17"/>
      <c r="C39" s="17"/>
      <c r="E39" s="107">
        <f>IF(staff_students!$C$28="No",0,ROUNDDOWN(E33*staff_students!$E$36,0))+IF(staff_students!$C$28="No",0,ROUNDDOWN(E33*staff_students!$E$36*staff_students!$E$36,0))</f>
        <v>0</v>
      </c>
      <c r="F39" s="107">
        <f>ROUNDDOWN(E33*staff_students!$E$36,0)+IF(staff_students!$C$28="No",0,ROUNDDOWN(E33*staff_students!$E$36*staff_students!$E$36,0))</f>
        <v>0</v>
      </c>
      <c r="G39" s="105">
        <f>ROUNDDOWN(F33*staff_students!$E$36,0)+ROUNDDOWN(E33*staff_students!$E$36*staff_students!$E$36,0)</f>
        <v>0</v>
      </c>
      <c r="H39" s="105">
        <f>ROUNDDOWN(G33*staff_students!$E$36,0)+ROUNDDOWN(F33*staff_students!$E$36*staff_students!$E$36,0)</f>
        <v>0</v>
      </c>
      <c r="I39" s="105">
        <f>ROUNDDOWN(H33*staff_students!$E$36,0)+ROUNDDOWN(G33*staff_students!$E$36*staff_students!$E$36,0)</f>
        <v>0</v>
      </c>
      <c r="J39" s="105">
        <f>ROUNDDOWN(I33*staff_students!$E$36,0)+ROUNDDOWN(H33*staff_students!$E$36*staff_students!$E$36,0)</f>
        <v>0</v>
      </c>
    </row>
    <row r="40" spans="1:10" x14ac:dyDescent="0.35">
      <c r="A40" s="17"/>
      <c r="B40" s="17"/>
      <c r="C40" s="17"/>
    </row>
    <row r="41" spans="1:10" x14ac:dyDescent="0.35">
      <c r="A41" s="17" t="s">
        <v>259</v>
      </c>
      <c r="B41" s="17"/>
      <c r="C41" s="17"/>
      <c r="E41" s="101" t="str">
        <f t="shared" ref="E41:J41" si="7">E35</f>
        <v>2021/22</v>
      </c>
      <c r="F41" s="101" t="str">
        <f t="shared" si="7"/>
        <v>2022/23</v>
      </c>
      <c r="G41" s="101" t="str">
        <f t="shared" si="7"/>
        <v>2023/24</v>
      </c>
      <c r="H41" s="101" t="str">
        <f t="shared" si="7"/>
        <v>2024/25</v>
      </c>
      <c r="I41" s="101" t="str">
        <f t="shared" si="7"/>
        <v>2025/26</v>
      </c>
      <c r="J41" s="101" t="str">
        <f t="shared" si="7"/>
        <v>2026/27</v>
      </c>
    </row>
    <row r="42" spans="1:10" x14ac:dyDescent="0.35">
      <c r="A42" s="17" t="s">
        <v>260</v>
      </c>
      <c r="B42" s="17"/>
      <c r="C42" s="17"/>
      <c r="E42" s="105">
        <f t="shared" ref="E42:J42" si="8">E30+E36</f>
        <v>0</v>
      </c>
      <c r="F42" s="105">
        <f t="shared" si="8"/>
        <v>0</v>
      </c>
      <c r="G42" s="105">
        <f t="shared" si="8"/>
        <v>0</v>
      </c>
      <c r="H42" s="105">
        <f t="shared" si="8"/>
        <v>0</v>
      </c>
      <c r="I42" s="105">
        <f t="shared" si="8"/>
        <v>0</v>
      </c>
      <c r="J42" s="105">
        <f t="shared" si="8"/>
        <v>0</v>
      </c>
    </row>
    <row r="43" spans="1:10" x14ac:dyDescent="0.35">
      <c r="A43" s="17" t="s">
        <v>261</v>
      </c>
      <c r="B43" s="17"/>
      <c r="C43" s="17"/>
      <c r="E43" s="105">
        <f t="shared" ref="E43:J43" si="9">E31+E37</f>
        <v>0</v>
      </c>
      <c r="F43" s="105">
        <f t="shared" si="9"/>
        <v>0</v>
      </c>
      <c r="G43" s="105">
        <f t="shared" si="9"/>
        <v>0</v>
      </c>
      <c r="H43" s="105">
        <f t="shared" si="9"/>
        <v>0</v>
      </c>
      <c r="I43" s="105">
        <f t="shared" si="9"/>
        <v>0</v>
      </c>
      <c r="J43" s="105">
        <f t="shared" si="9"/>
        <v>0</v>
      </c>
    </row>
    <row r="44" spans="1:10" x14ac:dyDescent="0.35">
      <c r="A44" s="17" t="s">
        <v>262</v>
      </c>
      <c r="B44" s="17"/>
      <c r="C44" s="17"/>
      <c r="E44" s="105">
        <f t="shared" ref="E44:J44" si="10">E32+E38</f>
        <v>0</v>
      </c>
      <c r="F44" s="105">
        <f t="shared" si="10"/>
        <v>0</v>
      </c>
      <c r="G44" s="105">
        <f t="shared" si="10"/>
        <v>0</v>
      </c>
      <c r="H44" s="105">
        <f t="shared" si="10"/>
        <v>0</v>
      </c>
      <c r="I44" s="105">
        <f t="shared" si="10"/>
        <v>0</v>
      </c>
      <c r="J44" s="105">
        <f t="shared" si="10"/>
        <v>0</v>
      </c>
    </row>
    <row r="45" spans="1:10" x14ac:dyDescent="0.35">
      <c r="A45" s="17" t="s">
        <v>263</v>
      </c>
      <c r="B45" s="17"/>
      <c r="C45" s="17"/>
      <c r="E45" s="105">
        <f t="shared" ref="E45:J45" si="11">E33+E39</f>
        <v>0</v>
      </c>
      <c r="F45" s="105">
        <f t="shared" si="11"/>
        <v>0</v>
      </c>
      <c r="G45" s="105">
        <f t="shared" si="11"/>
        <v>0</v>
      </c>
      <c r="H45" s="105">
        <f t="shared" si="11"/>
        <v>0</v>
      </c>
      <c r="I45" s="105">
        <f t="shared" si="11"/>
        <v>0</v>
      </c>
      <c r="J45" s="105">
        <f t="shared" si="11"/>
        <v>0</v>
      </c>
    </row>
    <row r="46" spans="1:10" x14ac:dyDescent="0.35">
      <c r="A46" s="17"/>
      <c r="B46" s="17"/>
      <c r="C46" s="17"/>
    </row>
    <row r="47" spans="1:10" x14ac:dyDescent="0.35">
      <c r="A47" s="17" t="s">
        <v>258</v>
      </c>
      <c r="B47" s="17"/>
      <c r="C47" s="17"/>
      <c r="D47" s="17"/>
      <c r="E47" s="111" t="str">
        <f t="shared" ref="E47:J49" si="12">E41</f>
        <v>2021/22</v>
      </c>
      <c r="F47" s="111" t="str">
        <f t="shared" si="12"/>
        <v>2022/23</v>
      </c>
      <c r="G47" s="111" t="str">
        <f t="shared" si="12"/>
        <v>2023/24</v>
      </c>
      <c r="H47" s="111" t="str">
        <f t="shared" si="12"/>
        <v>2024/25</v>
      </c>
      <c r="I47" s="111" t="str">
        <f t="shared" si="12"/>
        <v>2025/26</v>
      </c>
      <c r="J47" s="111" t="str">
        <f t="shared" si="12"/>
        <v>2026/27</v>
      </c>
    </row>
    <row r="48" spans="1:10" x14ac:dyDescent="0.35">
      <c r="A48" s="17" t="s">
        <v>225</v>
      </c>
      <c r="B48" s="17"/>
      <c r="C48" s="17"/>
      <c r="D48" s="17" t="str">
        <f>A48&amp;D27&amp;D28</f>
        <v>FT Home student FTE21</v>
      </c>
      <c r="E48" s="112">
        <f t="shared" si="12"/>
        <v>0</v>
      </c>
      <c r="F48" s="112">
        <f t="shared" si="12"/>
        <v>0</v>
      </c>
      <c r="G48" s="112">
        <f t="shared" si="12"/>
        <v>0</v>
      </c>
      <c r="H48" s="112">
        <f t="shared" si="12"/>
        <v>0</v>
      </c>
      <c r="I48" s="112">
        <f t="shared" si="12"/>
        <v>0</v>
      </c>
      <c r="J48" s="112">
        <f t="shared" si="12"/>
        <v>0</v>
      </c>
    </row>
    <row r="49" spans="1:10" x14ac:dyDescent="0.35">
      <c r="A49" s="17" t="s">
        <v>226</v>
      </c>
      <c r="B49" s="17"/>
      <c r="C49" s="17"/>
      <c r="D49" s="17" t="str">
        <f>A49&amp;D27&amp;D28</f>
        <v>FT International student FTE21</v>
      </c>
      <c r="E49" s="112">
        <f t="shared" si="12"/>
        <v>0</v>
      </c>
      <c r="F49" s="112">
        <f t="shared" si="12"/>
        <v>0</v>
      </c>
      <c r="G49" s="112">
        <f t="shared" si="12"/>
        <v>0</v>
      </c>
      <c r="H49" s="112">
        <f t="shared" si="12"/>
        <v>0</v>
      </c>
      <c r="I49" s="112">
        <f t="shared" si="12"/>
        <v>0</v>
      </c>
      <c r="J49" s="112">
        <f t="shared" si="12"/>
        <v>0</v>
      </c>
    </row>
    <row r="50" spans="1:10" x14ac:dyDescent="0.35">
      <c r="A50" s="17" t="s">
        <v>241</v>
      </c>
      <c r="B50" s="17"/>
      <c r="C50" s="17"/>
      <c r="D50" s="17" t="str">
        <f>A50&amp;D27&amp;D28</f>
        <v>PT Home student FTE21</v>
      </c>
      <c r="E50" s="112">
        <f>E44/VLOOKUP($D27,'selections(hide)'!$D$18:$P$30,13,FALSE)</f>
        <v>0</v>
      </c>
      <c r="F50" s="112">
        <f>F44/VLOOKUP($D27,'selections(hide)'!$D$18:$P$30,13,FALSE)</f>
        <v>0</v>
      </c>
      <c r="G50" s="112">
        <f>G44/VLOOKUP($D27,'selections(hide)'!$D$18:$P$30,13,FALSE)</f>
        <v>0</v>
      </c>
      <c r="H50" s="112">
        <f>H44/VLOOKUP($D27,'selections(hide)'!$D$18:$P$30,13,FALSE)</f>
        <v>0</v>
      </c>
      <c r="I50" s="112">
        <f>I44/VLOOKUP($D27,'selections(hide)'!$D$18:$P$30,13,FALSE)</f>
        <v>0</v>
      </c>
      <c r="J50" s="112">
        <f>J44/VLOOKUP($D27,'selections(hide)'!$D$18:$P$30,13,FALSE)</f>
        <v>0</v>
      </c>
    </row>
    <row r="51" spans="1:10" x14ac:dyDescent="0.35">
      <c r="A51" s="17" t="s">
        <v>242</v>
      </c>
      <c r="B51" s="17"/>
      <c r="C51" s="17"/>
      <c r="D51" s="17" t="str">
        <f>A51&amp;D27&amp;D28</f>
        <v>PT International student FTE21</v>
      </c>
      <c r="E51" s="112">
        <f>E45/VLOOKUP($D27,'selections(hide)'!$D$18:$P$30,13,FALSE)</f>
        <v>0</v>
      </c>
      <c r="F51" s="112">
        <f>F45/VLOOKUP($D27,'selections(hide)'!$D$18:$P$30,13,FALSE)</f>
        <v>0</v>
      </c>
      <c r="G51" s="112">
        <f>G45/VLOOKUP($D27,'selections(hide)'!$D$18:$P$30,13,FALSE)</f>
        <v>0</v>
      </c>
      <c r="H51" s="112">
        <f>H45/VLOOKUP($D27,'selections(hide)'!$D$18:$P$30,13,FALSE)</f>
        <v>0</v>
      </c>
      <c r="I51" s="112">
        <f>I45/VLOOKUP($D27,'selections(hide)'!$D$18:$P$30,13,FALSE)</f>
        <v>0</v>
      </c>
      <c r="J51" s="112">
        <f>J45/VLOOKUP($D27,'selections(hide)'!$D$18:$P$30,13,FALSE)</f>
        <v>0</v>
      </c>
    </row>
    <row r="52" spans="1:10" x14ac:dyDescent="0.35">
      <c r="A52" s="17"/>
      <c r="B52" s="17"/>
      <c r="C52" s="17"/>
      <c r="D52" s="17"/>
      <c r="E52" s="17"/>
      <c r="F52" s="17"/>
      <c r="G52" s="17"/>
      <c r="H52" s="17"/>
      <c r="I52" s="17"/>
      <c r="J52" s="17"/>
    </row>
    <row r="53" spans="1:10" x14ac:dyDescent="0.35">
      <c r="A53" s="113" t="s">
        <v>245</v>
      </c>
      <c r="B53" s="33"/>
      <c r="C53" s="33"/>
      <c r="D53" s="3">
        <f>VLOOKUP(A53,'selections(hide)'!$A$18:$M$30,4,FALSE)</f>
        <v>4</v>
      </c>
    </row>
    <row r="54" spans="1:10" x14ac:dyDescent="0.35">
      <c r="A54" s="115" t="s">
        <v>240</v>
      </c>
      <c r="B54" s="116"/>
      <c r="C54" s="116"/>
      <c r="D54" s="116">
        <f>'selections(hide)'!$J$2</f>
        <v>1</v>
      </c>
    </row>
    <row r="55" spans="1:10" x14ac:dyDescent="0.35">
      <c r="A55" s="33" t="s">
        <v>256</v>
      </c>
      <c r="B55" s="33"/>
      <c r="C55" s="33"/>
      <c r="E55" s="101" t="str">
        <f>staff_students!$E$29</f>
        <v>2021/22</v>
      </c>
      <c r="F55" s="101" t="str">
        <f>staff_students!$F$29</f>
        <v>2022/23</v>
      </c>
      <c r="G55" s="101" t="str">
        <f>staff_students!$G$29</f>
        <v>2023/24</v>
      </c>
      <c r="H55" s="101" t="str">
        <f>staff_students!$H$29</f>
        <v>2024/25</v>
      </c>
      <c r="I55" s="101" t="str">
        <f>staff_students!$I$29</f>
        <v>2025/26</v>
      </c>
      <c r="J55" s="101" t="str">
        <f>staff_students!$J$29</f>
        <v>2026/27</v>
      </c>
    </row>
    <row r="56" spans="1:10" x14ac:dyDescent="0.35">
      <c r="A56" s="33" t="s">
        <v>260</v>
      </c>
      <c r="B56" s="33"/>
      <c r="C56" s="33"/>
      <c r="E56" s="105"/>
      <c r="F56" s="105"/>
      <c r="G56" s="105"/>
      <c r="H56" s="105"/>
      <c r="I56" s="105"/>
      <c r="J56" s="105"/>
    </row>
    <row r="57" spans="1:10" x14ac:dyDescent="0.35">
      <c r="A57" s="33" t="s">
        <v>261</v>
      </c>
      <c r="B57" s="33"/>
      <c r="C57" s="33"/>
      <c r="E57" s="105"/>
      <c r="F57" s="105"/>
      <c r="G57" s="105"/>
      <c r="H57" s="105"/>
      <c r="I57" s="105"/>
      <c r="J57" s="105"/>
    </row>
    <row r="58" spans="1:10" x14ac:dyDescent="0.35">
      <c r="A58" s="33" t="s">
        <v>262</v>
      </c>
      <c r="B58" s="33"/>
      <c r="C58" s="33"/>
      <c r="E58" s="105">
        <f>staff_students!$E$32</f>
        <v>0</v>
      </c>
      <c r="F58" s="105">
        <f>staff_students!$F$32</f>
        <v>0</v>
      </c>
      <c r="G58" s="105">
        <f>staff_students!$G$32</f>
        <v>0</v>
      </c>
      <c r="H58" s="105">
        <f>staff_students!$H$32</f>
        <v>0</v>
      </c>
      <c r="I58" s="105">
        <f>staff_students!$I$32</f>
        <v>0</v>
      </c>
      <c r="J58" s="105">
        <f>staff_students!$J$32</f>
        <v>0</v>
      </c>
    </row>
    <row r="59" spans="1:10" x14ac:dyDescent="0.35">
      <c r="A59" s="33" t="s">
        <v>263</v>
      </c>
      <c r="B59" s="33"/>
      <c r="C59" s="33"/>
      <c r="E59" s="105">
        <f>staff_students!$E$33</f>
        <v>0</v>
      </c>
      <c r="F59" s="105">
        <f>staff_students!$F$33</f>
        <v>0</v>
      </c>
      <c r="G59" s="105">
        <f>staff_students!$G$33</f>
        <v>0</v>
      </c>
      <c r="H59" s="105">
        <f>staff_students!$H$33</f>
        <v>0</v>
      </c>
      <c r="I59" s="105">
        <f>staff_students!$I$33</f>
        <v>0</v>
      </c>
      <c r="J59" s="105">
        <f>staff_students!$J$33</f>
        <v>0</v>
      </c>
    </row>
    <row r="60" spans="1:10" x14ac:dyDescent="0.35">
      <c r="A60" s="33"/>
      <c r="B60" s="33"/>
      <c r="C60" s="33"/>
    </row>
    <row r="61" spans="1:10" x14ac:dyDescent="0.35">
      <c r="A61" s="33" t="s">
        <v>257</v>
      </c>
      <c r="B61" s="33"/>
      <c r="C61" s="33"/>
      <c r="E61" s="101" t="str">
        <f t="shared" ref="E61:J61" si="13">E55</f>
        <v>2021/22</v>
      </c>
      <c r="F61" s="101" t="str">
        <f t="shared" si="13"/>
        <v>2022/23</v>
      </c>
      <c r="G61" s="101" t="str">
        <f t="shared" si="13"/>
        <v>2023/24</v>
      </c>
      <c r="H61" s="101" t="str">
        <f t="shared" si="13"/>
        <v>2024/25</v>
      </c>
      <c r="I61" s="101" t="str">
        <f t="shared" si="13"/>
        <v>2025/26</v>
      </c>
      <c r="J61" s="101" t="str">
        <f t="shared" si="13"/>
        <v>2026/27</v>
      </c>
    </row>
    <row r="62" spans="1:10" x14ac:dyDescent="0.35">
      <c r="A62" s="33" t="s">
        <v>260</v>
      </c>
      <c r="B62" s="33"/>
      <c r="C62" s="33"/>
      <c r="E62" s="105"/>
      <c r="F62" s="105"/>
      <c r="G62" s="105"/>
      <c r="H62" s="105"/>
      <c r="I62" s="105"/>
      <c r="J62" s="105"/>
    </row>
    <row r="63" spans="1:10" x14ac:dyDescent="0.35">
      <c r="A63" s="33" t="s">
        <v>261</v>
      </c>
      <c r="B63" s="33"/>
      <c r="C63" s="33"/>
      <c r="E63" s="105"/>
      <c r="F63" s="105"/>
      <c r="G63" s="105"/>
      <c r="H63" s="105"/>
      <c r="I63" s="105"/>
      <c r="J63" s="105"/>
    </row>
    <row r="64" spans="1:10" x14ac:dyDescent="0.35">
      <c r="A64" s="33" t="s">
        <v>262</v>
      </c>
      <c r="B64" s="33"/>
      <c r="C64" s="33"/>
      <c r="E64" s="107">
        <f>IF(staff_students!$C$28="No",0,ROUNDDOWN(E58*staff_students!$E$36,0))</f>
        <v>0</v>
      </c>
      <c r="F64" s="105">
        <f>ROUNDDOWN(E58*staff_students!$E$36,0)</f>
        <v>0</v>
      </c>
      <c r="G64" s="105">
        <f>ROUNDDOWN(F58*staff_students!$E$36,0)</f>
        <v>0</v>
      </c>
      <c r="H64" s="105">
        <f>ROUNDDOWN(G58*staff_students!$E$36,0)</f>
        <v>0</v>
      </c>
      <c r="I64" s="105">
        <f>ROUNDDOWN(H58*staff_students!$E$36,0)</f>
        <v>0</v>
      </c>
      <c r="J64" s="105">
        <f>ROUNDDOWN(I58*staff_students!$E$36,0)</f>
        <v>0</v>
      </c>
    </row>
    <row r="65" spans="1:10" x14ac:dyDescent="0.35">
      <c r="A65" s="33" t="s">
        <v>263</v>
      </c>
      <c r="B65" s="33"/>
      <c r="C65" s="33"/>
      <c r="E65" s="107">
        <f>IF(staff_students!$C$28="No",0,ROUNDDOWN(E59*staff_students!$E$36,0))</f>
        <v>0</v>
      </c>
      <c r="F65" s="105">
        <f>ROUNDDOWN(E59*staff_students!$E$36,0)</f>
        <v>0</v>
      </c>
      <c r="G65" s="105">
        <f>ROUNDDOWN(F59*staff_students!$E$36,0)</f>
        <v>0</v>
      </c>
      <c r="H65" s="105">
        <f>ROUNDDOWN(G59*staff_students!$E$36,0)</f>
        <v>0</v>
      </c>
      <c r="I65" s="105">
        <f>ROUNDDOWN(H59*staff_students!$E$36,0)</f>
        <v>0</v>
      </c>
      <c r="J65" s="105">
        <f>ROUNDDOWN(I59*staff_students!$E$36,0)</f>
        <v>0</v>
      </c>
    </row>
    <row r="66" spans="1:10" x14ac:dyDescent="0.35">
      <c r="A66" s="33"/>
      <c r="B66" s="33"/>
      <c r="C66" s="33"/>
    </row>
    <row r="67" spans="1:10" x14ac:dyDescent="0.35">
      <c r="A67" s="33" t="s">
        <v>259</v>
      </c>
      <c r="B67" s="33"/>
      <c r="C67" s="33"/>
      <c r="E67" s="101" t="str">
        <f t="shared" ref="E67:J67" si="14">E61</f>
        <v>2021/22</v>
      </c>
      <c r="F67" s="101" t="str">
        <f t="shared" si="14"/>
        <v>2022/23</v>
      </c>
      <c r="G67" s="101" t="str">
        <f t="shared" si="14"/>
        <v>2023/24</v>
      </c>
      <c r="H67" s="101" t="str">
        <f t="shared" si="14"/>
        <v>2024/25</v>
      </c>
      <c r="I67" s="101" t="str">
        <f t="shared" si="14"/>
        <v>2025/26</v>
      </c>
      <c r="J67" s="101" t="str">
        <f t="shared" si="14"/>
        <v>2026/27</v>
      </c>
    </row>
    <row r="68" spans="1:10" x14ac:dyDescent="0.35">
      <c r="A68" s="33" t="s">
        <v>260</v>
      </c>
      <c r="B68" s="33"/>
      <c r="C68" s="33"/>
      <c r="E68" s="105"/>
      <c r="F68" s="105"/>
      <c r="G68" s="105"/>
      <c r="H68" s="105"/>
      <c r="I68" s="105"/>
      <c r="J68" s="105"/>
    </row>
    <row r="69" spans="1:10" x14ac:dyDescent="0.35">
      <c r="A69" s="33" t="s">
        <v>261</v>
      </c>
      <c r="B69" s="33"/>
      <c r="C69" s="33"/>
      <c r="E69" s="105"/>
      <c r="F69" s="105"/>
      <c r="G69" s="105"/>
      <c r="H69" s="105"/>
      <c r="I69" s="105"/>
      <c r="J69" s="105"/>
    </row>
    <row r="70" spans="1:10" x14ac:dyDescent="0.35">
      <c r="A70" s="33" t="s">
        <v>262</v>
      </c>
      <c r="B70" s="33"/>
      <c r="C70" s="33"/>
      <c r="E70" s="105">
        <f t="shared" ref="E70:J70" si="15">E58+E64</f>
        <v>0</v>
      </c>
      <c r="F70" s="105">
        <f t="shared" si="15"/>
        <v>0</v>
      </c>
      <c r="G70" s="105">
        <f t="shared" si="15"/>
        <v>0</v>
      </c>
      <c r="H70" s="105">
        <f t="shared" si="15"/>
        <v>0</v>
      </c>
      <c r="I70" s="105">
        <f t="shared" si="15"/>
        <v>0</v>
      </c>
      <c r="J70" s="105">
        <f t="shared" si="15"/>
        <v>0</v>
      </c>
    </row>
    <row r="71" spans="1:10" x14ac:dyDescent="0.35">
      <c r="A71" s="33" t="s">
        <v>263</v>
      </c>
      <c r="B71" s="33"/>
      <c r="C71" s="33"/>
      <c r="E71" s="105">
        <f t="shared" ref="E71:J71" si="16">E59+E65</f>
        <v>0</v>
      </c>
      <c r="F71" s="105">
        <f t="shared" si="16"/>
        <v>0</v>
      </c>
      <c r="G71" s="105">
        <f t="shared" si="16"/>
        <v>0</v>
      </c>
      <c r="H71" s="105">
        <f t="shared" si="16"/>
        <v>0</v>
      </c>
      <c r="I71" s="105">
        <f t="shared" si="16"/>
        <v>0</v>
      </c>
      <c r="J71" s="105">
        <f t="shared" si="16"/>
        <v>0</v>
      </c>
    </row>
    <row r="72" spans="1:10" x14ac:dyDescent="0.35">
      <c r="A72" s="33"/>
      <c r="B72" s="33"/>
      <c r="C72" s="33"/>
    </row>
    <row r="73" spans="1:10" x14ac:dyDescent="0.35">
      <c r="A73" s="33" t="s">
        <v>258</v>
      </c>
      <c r="B73" s="33"/>
      <c r="C73" s="33"/>
      <c r="D73" s="33"/>
      <c r="E73" s="108" t="str">
        <f t="shared" ref="E73:J73" si="17">E67</f>
        <v>2021/22</v>
      </c>
      <c r="F73" s="108" t="str">
        <f t="shared" si="17"/>
        <v>2022/23</v>
      </c>
      <c r="G73" s="108" t="str">
        <f t="shared" si="17"/>
        <v>2023/24</v>
      </c>
      <c r="H73" s="108" t="str">
        <f t="shared" si="17"/>
        <v>2024/25</v>
      </c>
      <c r="I73" s="108" t="str">
        <f t="shared" si="17"/>
        <v>2025/26</v>
      </c>
      <c r="J73" s="108" t="str">
        <f t="shared" si="17"/>
        <v>2026/27</v>
      </c>
    </row>
    <row r="74" spans="1:10" x14ac:dyDescent="0.35">
      <c r="A74" s="33" t="s">
        <v>225</v>
      </c>
      <c r="B74" s="33"/>
      <c r="C74" s="33"/>
      <c r="D74" s="33" t="str">
        <f>A74&amp;D53&amp;D54</f>
        <v>FT Home student FTE41</v>
      </c>
      <c r="E74" s="109"/>
      <c r="F74" s="109"/>
      <c r="G74" s="109"/>
      <c r="H74" s="109"/>
      <c r="I74" s="109"/>
      <c r="J74" s="109"/>
    </row>
    <row r="75" spans="1:10" x14ac:dyDescent="0.35">
      <c r="A75" s="33" t="s">
        <v>226</v>
      </c>
      <c r="B75" s="33"/>
      <c r="C75" s="33"/>
      <c r="D75" s="33" t="str">
        <f>A75&amp;D53&amp;D54</f>
        <v>FT International student FTE41</v>
      </c>
      <c r="E75" s="109"/>
      <c r="F75" s="109"/>
      <c r="G75" s="109"/>
      <c r="H75" s="109"/>
      <c r="I75" s="109"/>
      <c r="J75" s="109"/>
    </row>
    <row r="76" spans="1:10" x14ac:dyDescent="0.35">
      <c r="A76" s="33" t="s">
        <v>241</v>
      </c>
      <c r="B76" s="33"/>
      <c r="C76" s="33"/>
      <c r="D76" s="33" t="str">
        <f>A76&amp;D53&amp;D54</f>
        <v>PT Home student FTE41</v>
      </c>
      <c r="E76" s="109">
        <f>E70/VLOOKUP($D53,'selections(hide)'!$D$18:$P$30,13,FALSE)</f>
        <v>0</v>
      </c>
      <c r="F76" s="109">
        <f>F70/VLOOKUP($D53,'selections(hide)'!$D$18:$P$30,13,FALSE)</f>
        <v>0</v>
      </c>
      <c r="G76" s="109">
        <f>G70/VLOOKUP($D53,'selections(hide)'!$D$18:$P$30,13,FALSE)</f>
        <v>0</v>
      </c>
      <c r="H76" s="109">
        <f>H70/VLOOKUP($D53,'selections(hide)'!$D$18:$P$30,13,FALSE)</f>
        <v>0</v>
      </c>
      <c r="I76" s="109">
        <f>I70/VLOOKUP($D53,'selections(hide)'!$D$18:$P$30,13,FALSE)</f>
        <v>0</v>
      </c>
      <c r="J76" s="109">
        <f>J70/VLOOKUP($D53,'selections(hide)'!$D$18:$P$30,13,FALSE)</f>
        <v>0</v>
      </c>
    </row>
    <row r="77" spans="1:10" x14ac:dyDescent="0.35">
      <c r="A77" s="33" t="s">
        <v>242</v>
      </c>
      <c r="B77" s="33"/>
      <c r="C77" s="33"/>
      <c r="D77" s="33" t="str">
        <f>A77&amp;D53&amp;D54</f>
        <v>PT International student FTE41</v>
      </c>
      <c r="E77" s="109">
        <f>E71/VLOOKUP($D53,'selections(hide)'!$D$18:$P$30,13,FALSE)</f>
        <v>0</v>
      </c>
      <c r="F77" s="109">
        <f>F71/VLOOKUP($D53,'selections(hide)'!$D$18:$P$30,13,FALSE)</f>
        <v>0</v>
      </c>
      <c r="G77" s="109">
        <f>G71/VLOOKUP($D53,'selections(hide)'!$D$18:$P$30,13,FALSE)</f>
        <v>0</v>
      </c>
      <c r="H77" s="109">
        <f>H71/VLOOKUP($D53,'selections(hide)'!$D$18:$P$30,13,FALSE)</f>
        <v>0</v>
      </c>
      <c r="I77" s="109">
        <f>I71/VLOOKUP($D53,'selections(hide)'!$D$18:$P$30,13,FALSE)</f>
        <v>0</v>
      </c>
      <c r="J77" s="109">
        <f>J71/VLOOKUP($D53,'selections(hide)'!$D$18:$P$30,13,FALSE)</f>
        <v>0</v>
      </c>
    </row>
    <row r="78" spans="1:10" x14ac:dyDescent="0.35">
      <c r="A78" s="33"/>
      <c r="B78" s="33"/>
      <c r="C78" s="33"/>
      <c r="D78" s="33"/>
      <c r="E78" s="33"/>
      <c r="F78" s="33"/>
      <c r="G78" s="33"/>
      <c r="H78" s="33"/>
      <c r="I78" s="33"/>
      <c r="J78" s="33"/>
    </row>
    <row r="79" spans="1:10" x14ac:dyDescent="0.35">
      <c r="A79" s="110" t="s">
        <v>246</v>
      </c>
      <c r="B79" s="17"/>
      <c r="C79" s="17"/>
      <c r="D79" s="3">
        <f>VLOOKUP(A79,'selections(hide)'!$A$18:$M$30,4,FALSE)</f>
        <v>3</v>
      </c>
    </row>
    <row r="80" spans="1:10" x14ac:dyDescent="0.35">
      <c r="A80" s="115" t="s">
        <v>240</v>
      </c>
      <c r="B80" s="116"/>
      <c r="C80" s="116"/>
      <c r="D80" s="116">
        <f>'selections(hide)'!$J$2</f>
        <v>1</v>
      </c>
    </row>
    <row r="81" spans="1:10" x14ac:dyDescent="0.35">
      <c r="A81" s="17" t="s">
        <v>256</v>
      </c>
      <c r="B81" s="17"/>
      <c r="C81" s="17"/>
      <c r="E81" s="101" t="str">
        <f>staff_students!$E$29</f>
        <v>2021/22</v>
      </c>
      <c r="F81" s="101" t="str">
        <f>staff_students!$F$29</f>
        <v>2022/23</v>
      </c>
      <c r="G81" s="101" t="str">
        <f>staff_students!$G$29</f>
        <v>2023/24</v>
      </c>
      <c r="H81" s="101" t="str">
        <f>staff_students!$H$29</f>
        <v>2024/25</v>
      </c>
      <c r="I81" s="101" t="str">
        <f>staff_students!$I$29</f>
        <v>2025/26</v>
      </c>
      <c r="J81" s="101" t="str">
        <f>staff_students!$J$29</f>
        <v>2026/27</v>
      </c>
    </row>
    <row r="82" spans="1:10" x14ac:dyDescent="0.35">
      <c r="A82" s="17" t="s">
        <v>260</v>
      </c>
      <c r="B82" s="17"/>
      <c r="C82" s="17"/>
      <c r="E82" s="105"/>
      <c r="F82" s="105"/>
      <c r="G82" s="105"/>
      <c r="H82" s="105"/>
      <c r="I82" s="105"/>
      <c r="J82" s="105"/>
    </row>
    <row r="83" spans="1:10" x14ac:dyDescent="0.35">
      <c r="A83" s="17" t="s">
        <v>261</v>
      </c>
      <c r="B83" s="17"/>
      <c r="C83" s="17"/>
      <c r="E83" s="105"/>
      <c r="F83" s="105"/>
      <c r="G83" s="105"/>
      <c r="H83" s="105"/>
      <c r="I83" s="105"/>
      <c r="J83" s="105"/>
    </row>
    <row r="84" spans="1:10" x14ac:dyDescent="0.35">
      <c r="A84" s="17" t="s">
        <v>262</v>
      </c>
      <c r="B84" s="17"/>
      <c r="C84" s="17"/>
      <c r="E84" s="105">
        <f>staff_students!$E$32</f>
        <v>0</v>
      </c>
      <c r="F84" s="105">
        <f>staff_students!$F$32</f>
        <v>0</v>
      </c>
      <c r="G84" s="105">
        <f>staff_students!$G$32</f>
        <v>0</v>
      </c>
      <c r="H84" s="105">
        <f>staff_students!$H$32</f>
        <v>0</v>
      </c>
      <c r="I84" s="105">
        <f>staff_students!$I$32</f>
        <v>0</v>
      </c>
      <c r="J84" s="105">
        <f>staff_students!$J$32</f>
        <v>0</v>
      </c>
    </row>
    <row r="85" spans="1:10" x14ac:dyDescent="0.35">
      <c r="A85" s="17" t="s">
        <v>263</v>
      </c>
      <c r="B85" s="17"/>
      <c r="C85" s="17"/>
      <c r="E85" s="105">
        <f>staff_students!$E$33</f>
        <v>0</v>
      </c>
      <c r="F85" s="105">
        <f>staff_students!$F$33</f>
        <v>0</v>
      </c>
      <c r="G85" s="105">
        <f>staff_students!$G$33</f>
        <v>0</v>
      </c>
      <c r="H85" s="105">
        <f>staff_students!$H$33</f>
        <v>0</v>
      </c>
      <c r="I85" s="105">
        <f>staff_students!$I$33</f>
        <v>0</v>
      </c>
      <c r="J85" s="105">
        <f>staff_students!$J$33</f>
        <v>0</v>
      </c>
    </row>
    <row r="86" spans="1:10" x14ac:dyDescent="0.35">
      <c r="A86" s="17"/>
      <c r="B86" s="17"/>
      <c r="C86" s="17"/>
    </row>
    <row r="87" spans="1:10" x14ac:dyDescent="0.35">
      <c r="A87" s="17" t="s">
        <v>257</v>
      </c>
      <c r="B87" s="17"/>
      <c r="C87" s="17"/>
      <c r="E87" s="101" t="str">
        <f t="shared" ref="E87:J87" si="18">E81</f>
        <v>2021/22</v>
      </c>
      <c r="F87" s="101" t="str">
        <f t="shared" si="18"/>
        <v>2022/23</v>
      </c>
      <c r="G87" s="101" t="str">
        <f t="shared" si="18"/>
        <v>2023/24</v>
      </c>
      <c r="H87" s="101" t="str">
        <f t="shared" si="18"/>
        <v>2024/25</v>
      </c>
      <c r="I87" s="101" t="str">
        <f t="shared" si="18"/>
        <v>2025/26</v>
      </c>
      <c r="J87" s="101" t="str">
        <f t="shared" si="18"/>
        <v>2026/27</v>
      </c>
    </row>
    <row r="88" spans="1:10" x14ac:dyDescent="0.35">
      <c r="A88" s="17" t="s">
        <v>260</v>
      </c>
      <c r="B88" s="17"/>
      <c r="C88" s="17"/>
      <c r="E88" s="105"/>
      <c r="F88" s="105"/>
      <c r="G88" s="105"/>
      <c r="H88" s="105"/>
      <c r="I88" s="105"/>
      <c r="J88" s="105"/>
    </row>
    <row r="89" spans="1:10" x14ac:dyDescent="0.35">
      <c r="A89" s="17" t="s">
        <v>261</v>
      </c>
      <c r="B89" s="17"/>
      <c r="C89" s="17"/>
      <c r="E89" s="105"/>
      <c r="F89" s="105"/>
      <c r="G89" s="105"/>
      <c r="H89" s="105"/>
      <c r="I89" s="105"/>
      <c r="J89" s="105"/>
    </row>
    <row r="90" spans="1:10" x14ac:dyDescent="0.35">
      <c r="A90" s="17" t="s">
        <v>262</v>
      </c>
      <c r="B90" s="17"/>
      <c r="C90" s="17"/>
      <c r="E90" s="107">
        <f>IF(staff_students!$C$28="No",0,ROUNDDOWN(E84*staff_students!$E$36,0))+IF(staff_students!$C$28="No",0,ROUNDDOWN(E84*staff_students!$E$36*staff_students!$E$36,0))</f>
        <v>0</v>
      </c>
      <c r="F90" s="107">
        <f>ROUNDDOWN(E84*staff_students!$E$36,0)+IF(staff_students!$C$28="No",0,ROUNDDOWN(E84*staff_students!$E$36*staff_students!$E$36,0))</f>
        <v>0</v>
      </c>
      <c r="G90" s="105">
        <f>ROUNDDOWN(F84*staff_students!$E$36,0)+ROUNDDOWN(E84*staff_students!$E$36*staff_students!$E$36,0)</f>
        <v>0</v>
      </c>
      <c r="H90" s="105">
        <f>ROUNDDOWN(G84*staff_students!$E$36,0)+ROUNDDOWN(F84*staff_students!$E$36*staff_students!$E$36,0)</f>
        <v>0</v>
      </c>
      <c r="I90" s="105">
        <f>ROUNDDOWN(H84*staff_students!$E$36,0)+ROUNDDOWN(G84*staff_students!$E$36*staff_students!$E$36,0)</f>
        <v>0</v>
      </c>
      <c r="J90" s="105">
        <f>ROUNDDOWN(I84*staff_students!$E$36,0)+ROUNDDOWN(H84*staff_students!$E$36*staff_students!$E$36,0)</f>
        <v>0</v>
      </c>
    </row>
    <row r="91" spans="1:10" x14ac:dyDescent="0.35">
      <c r="A91" s="17" t="s">
        <v>263</v>
      </c>
      <c r="B91" s="17"/>
      <c r="C91" s="17"/>
      <c r="E91" s="107">
        <f>IF(staff_students!$C$28="No",0,ROUNDDOWN(E85*staff_students!$E$36,0))+IF(staff_students!$C$28="No",0,ROUNDDOWN(E85*staff_students!$E$36*staff_students!$E$36,0))</f>
        <v>0</v>
      </c>
      <c r="F91" s="107">
        <f>ROUNDDOWN(E85*staff_students!$E$36,0)+IF(staff_students!$C$28="No",0,ROUNDDOWN(E85*staff_students!$E$36*staff_students!$E$36,0))</f>
        <v>0</v>
      </c>
      <c r="G91" s="105">
        <f>ROUNDDOWN(F85*staff_students!$E$36,0)+ROUNDDOWN(E85*staff_students!$E$36*staff_students!$E$36,0)</f>
        <v>0</v>
      </c>
      <c r="H91" s="105">
        <f>ROUNDDOWN(G85*staff_students!$E$36,0)+ROUNDDOWN(F85*staff_students!$E$36*staff_students!$E$36,0)</f>
        <v>0</v>
      </c>
      <c r="I91" s="105">
        <f>ROUNDDOWN(H85*staff_students!$E$36,0)+ROUNDDOWN(G85*staff_students!$E$36*staff_students!$E$36,0)</f>
        <v>0</v>
      </c>
      <c r="J91" s="105">
        <f>ROUNDDOWN(I85*staff_students!$E$36,0)+ROUNDDOWN(H85*staff_students!$E$36*staff_students!$E$36,0)</f>
        <v>0</v>
      </c>
    </row>
    <row r="92" spans="1:10" x14ac:dyDescent="0.35">
      <c r="A92" s="17"/>
      <c r="B92" s="17"/>
      <c r="C92" s="17"/>
    </row>
    <row r="93" spans="1:10" x14ac:dyDescent="0.35">
      <c r="A93" s="17" t="s">
        <v>259</v>
      </c>
      <c r="B93" s="17"/>
      <c r="C93" s="17"/>
      <c r="E93" s="101" t="str">
        <f t="shared" ref="E93:J93" si="19">E87</f>
        <v>2021/22</v>
      </c>
      <c r="F93" s="101" t="str">
        <f t="shared" si="19"/>
        <v>2022/23</v>
      </c>
      <c r="G93" s="101" t="str">
        <f t="shared" si="19"/>
        <v>2023/24</v>
      </c>
      <c r="H93" s="101" t="str">
        <f t="shared" si="19"/>
        <v>2024/25</v>
      </c>
      <c r="I93" s="101" t="str">
        <f t="shared" si="19"/>
        <v>2025/26</v>
      </c>
      <c r="J93" s="101" t="str">
        <f t="shared" si="19"/>
        <v>2026/27</v>
      </c>
    </row>
    <row r="94" spans="1:10" x14ac:dyDescent="0.35">
      <c r="A94" s="17" t="s">
        <v>260</v>
      </c>
      <c r="B94" s="17"/>
      <c r="C94" s="17"/>
      <c r="E94" s="105"/>
      <c r="F94" s="105"/>
      <c r="G94" s="105"/>
      <c r="H94" s="105"/>
      <c r="I94" s="105"/>
      <c r="J94" s="105"/>
    </row>
    <row r="95" spans="1:10" x14ac:dyDescent="0.35">
      <c r="A95" s="17" t="s">
        <v>261</v>
      </c>
      <c r="B95" s="17"/>
      <c r="C95" s="17"/>
      <c r="E95" s="105"/>
      <c r="F95" s="105"/>
      <c r="G95" s="105"/>
      <c r="H95" s="105"/>
      <c r="I95" s="105"/>
      <c r="J95" s="105"/>
    </row>
    <row r="96" spans="1:10" x14ac:dyDescent="0.35">
      <c r="A96" s="17" t="s">
        <v>262</v>
      </c>
      <c r="B96" s="17"/>
      <c r="C96" s="17"/>
      <c r="E96" s="105">
        <f t="shared" ref="E96:J96" si="20">E84+E90</f>
        <v>0</v>
      </c>
      <c r="F96" s="105">
        <f t="shared" si="20"/>
        <v>0</v>
      </c>
      <c r="G96" s="105">
        <f t="shared" si="20"/>
        <v>0</v>
      </c>
      <c r="H96" s="105">
        <f t="shared" si="20"/>
        <v>0</v>
      </c>
      <c r="I96" s="105">
        <f t="shared" si="20"/>
        <v>0</v>
      </c>
      <c r="J96" s="105">
        <f t="shared" si="20"/>
        <v>0</v>
      </c>
    </row>
    <row r="97" spans="1:10" x14ac:dyDescent="0.35">
      <c r="A97" s="17" t="s">
        <v>263</v>
      </c>
      <c r="B97" s="17"/>
      <c r="C97" s="17"/>
      <c r="E97" s="105">
        <f t="shared" ref="E97:J97" si="21">E85+E91</f>
        <v>0</v>
      </c>
      <c r="F97" s="105">
        <f t="shared" si="21"/>
        <v>0</v>
      </c>
      <c r="G97" s="105">
        <f t="shared" si="21"/>
        <v>0</v>
      </c>
      <c r="H97" s="105">
        <f t="shared" si="21"/>
        <v>0</v>
      </c>
      <c r="I97" s="105">
        <f t="shared" si="21"/>
        <v>0</v>
      </c>
      <c r="J97" s="105">
        <f t="shared" si="21"/>
        <v>0</v>
      </c>
    </row>
    <row r="98" spans="1:10" x14ac:dyDescent="0.35">
      <c r="A98" s="17"/>
      <c r="B98" s="17"/>
      <c r="C98" s="17"/>
    </row>
    <row r="99" spans="1:10" x14ac:dyDescent="0.35">
      <c r="A99" s="17" t="s">
        <v>258</v>
      </c>
      <c r="B99" s="17"/>
      <c r="C99" s="17"/>
      <c r="D99" s="17"/>
      <c r="E99" s="111" t="str">
        <f t="shared" ref="E99:J99" si="22">E93</f>
        <v>2021/22</v>
      </c>
      <c r="F99" s="111" t="str">
        <f t="shared" si="22"/>
        <v>2022/23</v>
      </c>
      <c r="G99" s="111" t="str">
        <f t="shared" si="22"/>
        <v>2023/24</v>
      </c>
      <c r="H99" s="111" t="str">
        <f t="shared" si="22"/>
        <v>2024/25</v>
      </c>
      <c r="I99" s="111" t="str">
        <f t="shared" si="22"/>
        <v>2025/26</v>
      </c>
      <c r="J99" s="111" t="str">
        <f t="shared" si="22"/>
        <v>2026/27</v>
      </c>
    </row>
    <row r="100" spans="1:10" x14ac:dyDescent="0.35">
      <c r="A100" s="17" t="s">
        <v>225</v>
      </c>
      <c r="B100" s="17"/>
      <c r="C100" s="17"/>
      <c r="D100" s="17" t="str">
        <f>A100&amp;D79&amp;D80</f>
        <v>FT Home student FTE31</v>
      </c>
      <c r="E100" s="112"/>
      <c r="F100" s="112"/>
      <c r="G100" s="112"/>
      <c r="H100" s="112"/>
      <c r="I100" s="112"/>
      <c r="J100" s="112"/>
    </row>
    <row r="101" spans="1:10" x14ac:dyDescent="0.35">
      <c r="A101" s="17" t="s">
        <v>226</v>
      </c>
      <c r="B101" s="17"/>
      <c r="C101" s="17"/>
      <c r="D101" s="17" t="str">
        <f>A101&amp;D79&amp;D80</f>
        <v>FT International student FTE31</v>
      </c>
      <c r="E101" s="112"/>
      <c r="F101" s="112"/>
      <c r="G101" s="112"/>
      <c r="H101" s="112"/>
      <c r="I101" s="112"/>
      <c r="J101" s="112"/>
    </row>
    <row r="102" spans="1:10" x14ac:dyDescent="0.35">
      <c r="A102" s="17" t="s">
        <v>241</v>
      </c>
      <c r="B102" s="17"/>
      <c r="C102" s="17"/>
      <c r="D102" s="17" t="str">
        <f>A102&amp;D79&amp;D80</f>
        <v>PT Home student FTE31</v>
      </c>
      <c r="E102" s="112">
        <f>E96/VLOOKUP($D79,'selections(hide)'!$D$18:$P$30,13,FALSE)</f>
        <v>0</v>
      </c>
      <c r="F102" s="112">
        <f>F96/VLOOKUP($D79,'selections(hide)'!$D$18:$P$30,13,FALSE)</f>
        <v>0</v>
      </c>
      <c r="G102" s="112">
        <f>G96/VLOOKUP($D79,'selections(hide)'!$D$18:$P$30,13,FALSE)</f>
        <v>0</v>
      </c>
      <c r="H102" s="112">
        <f>H96/VLOOKUP($D79,'selections(hide)'!$D$18:$P$30,13,FALSE)</f>
        <v>0</v>
      </c>
      <c r="I102" s="112">
        <f>I96/VLOOKUP($D79,'selections(hide)'!$D$18:$P$30,13,FALSE)</f>
        <v>0</v>
      </c>
      <c r="J102" s="112">
        <f>J96/VLOOKUP($D79,'selections(hide)'!$D$18:$P$30,13,FALSE)</f>
        <v>0</v>
      </c>
    </row>
    <row r="103" spans="1:10" x14ac:dyDescent="0.35">
      <c r="A103" s="17" t="s">
        <v>242</v>
      </c>
      <c r="B103" s="17"/>
      <c r="C103" s="17"/>
      <c r="D103" s="17" t="str">
        <f>A103&amp;D79&amp;D80</f>
        <v>PT International student FTE31</v>
      </c>
      <c r="E103" s="112">
        <f>E97/VLOOKUP($D79,'selections(hide)'!$D$18:$P$30,13,FALSE)</f>
        <v>0</v>
      </c>
      <c r="F103" s="112">
        <f>F97/VLOOKUP($D79,'selections(hide)'!$D$18:$P$30,13,FALSE)</f>
        <v>0</v>
      </c>
      <c r="G103" s="112">
        <f>G97/VLOOKUP($D79,'selections(hide)'!$D$18:$P$30,13,FALSE)</f>
        <v>0</v>
      </c>
      <c r="H103" s="112">
        <f>H97/VLOOKUP($D79,'selections(hide)'!$D$18:$P$30,13,FALSE)</f>
        <v>0</v>
      </c>
      <c r="I103" s="112">
        <f>I97/VLOOKUP($D79,'selections(hide)'!$D$18:$P$30,13,FALSE)</f>
        <v>0</v>
      </c>
      <c r="J103" s="112">
        <f>J97/VLOOKUP($D79,'selections(hide)'!$D$18:$P$30,13,FALSE)</f>
        <v>0</v>
      </c>
    </row>
    <row r="104" spans="1:10" x14ac:dyDescent="0.35">
      <c r="A104" s="17"/>
      <c r="B104" s="17"/>
      <c r="C104" s="17"/>
      <c r="D104" s="17"/>
      <c r="E104" s="17"/>
      <c r="F104" s="17"/>
      <c r="G104" s="17"/>
      <c r="H104" s="17"/>
      <c r="I104" s="17"/>
      <c r="J104" s="17"/>
    </row>
    <row r="105" spans="1:10" x14ac:dyDescent="0.35">
      <c r="A105" s="113" t="s">
        <v>247</v>
      </c>
      <c r="B105" s="33"/>
      <c r="C105" s="33"/>
      <c r="D105" s="3">
        <f>VLOOKUP(A105,'selections(hide)'!$A$18:$M$30,4,FALSE)</f>
        <v>5</v>
      </c>
    </row>
    <row r="106" spans="1:10" x14ac:dyDescent="0.35">
      <c r="A106" s="115" t="s">
        <v>240</v>
      </c>
      <c r="B106" s="116"/>
      <c r="C106" s="116"/>
      <c r="D106" s="116">
        <f>'selections(hide)'!$J$2</f>
        <v>1</v>
      </c>
    </row>
    <row r="107" spans="1:10" x14ac:dyDescent="0.35">
      <c r="A107" s="33" t="s">
        <v>256</v>
      </c>
      <c r="B107" s="33"/>
      <c r="C107" s="33"/>
      <c r="E107" s="101" t="str">
        <f>staff_students!$E$29</f>
        <v>2021/22</v>
      </c>
      <c r="F107" s="101" t="str">
        <f>staff_students!$F$29</f>
        <v>2022/23</v>
      </c>
      <c r="G107" s="101" t="str">
        <f>staff_students!$G$29</f>
        <v>2023/24</v>
      </c>
      <c r="H107" s="101" t="str">
        <f>staff_students!$H$29</f>
        <v>2024/25</v>
      </c>
      <c r="I107" s="101" t="str">
        <f>staff_students!$I$29</f>
        <v>2025/26</v>
      </c>
      <c r="J107" s="101" t="str">
        <f>staff_students!$J$29</f>
        <v>2026/27</v>
      </c>
    </row>
    <row r="108" spans="1:10" x14ac:dyDescent="0.35">
      <c r="A108" s="33" t="s">
        <v>260</v>
      </c>
      <c r="B108" s="33"/>
      <c r="C108" s="33"/>
      <c r="E108" s="105">
        <f>staff_students!$E$30</f>
        <v>0</v>
      </c>
      <c r="F108" s="105">
        <f>staff_students!$F$30</f>
        <v>0</v>
      </c>
      <c r="G108" s="105">
        <f>staff_students!$G$30</f>
        <v>0</v>
      </c>
      <c r="H108" s="105">
        <f>staff_students!$H$30</f>
        <v>0</v>
      </c>
      <c r="I108" s="105">
        <f>staff_students!$I$30</f>
        <v>0</v>
      </c>
      <c r="J108" s="105">
        <f>staff_students!$J$30</f>
        <v>0</v>
      </c>
    </row>
    <row r="109" spans="1:10" x14ac:dyDescent="0.35">
      <c r="A109" s="33" t="s">
        <v>261</v>
      </c>
      <c r="B109" s="33"/>
      <c r="C109" s="33"/>
      <c r="E109" s="105">
        <f>staff_students!$E$31</f>
        <v>0</v>
      </c>
      <c r="F109" s="105">
        <f>staff_students!$F$31</f>
        <v>0</v>
      </c>
      <c r="G109" s="105">
        <f>staff_students!$G$31</f>
        <v>0</v>
      </c>
      <c r="H109" s="105">
        <f>staff_students!$H$31</f>
        <v>0</v>
      </c>
      <c r="I109" s="105">
        <f>staff_students!$I$31</f>
        <v>0</v>
      </c>
      <c r="J109" s="105">
        <f>staff_students!$J$31</f>
        <v>0</v>
      </c>
    </row>
    <row r="110" spans="1:10" x14ac:dyDescent="0.35">
      <c r="A110" s="33" t="s">
        <v>262</v>
      </c>
      <c r="B110" s="33"/>
      <c r="C110" s="33"/>
      <c r="E110" s="105"/>
      <c r="F110" s="105"/>
      <c r="G110" s="105"/>
      <c r="H110" s="105"/>
      <c r="I110" s="105"/>
      <c r="J110" s="105"/>
    </row>
    <row r="111" spans="1:10" x14ac:dyDescent="0.35">
      <c r="A111" s="33" t="s">
        <v>263</v>
      </c>
      <c r="B111" s="33"/>
      <c r="C111" s="33"/>
      <c r="E111" s="105"/>
      <c r="F111" s="105"/>
      <c r="G111" s="105"/>
      <c r="H111" s="105"/>
      <c r="I111" s="105"/>
      <c r="J111" s="105"/>
    </row>
    <row r="112" spans="1:10" x14ac:dyDescent="0.35">
      <c r="A112" s="33"/>
      <c r="B112" s="33"/>
      <c r="C112" s="33"/>
    </row>
    <row r="113" spans="1:10" x14ac:dyDescent="0.35">
      <c r="A113" s="33" t="s">
        <v>257</v>
      </c>
      <c r="B113" s="33"/>
      <c r="C113" s="33"/>
      <c r="E113" s="101" t="str">
        <f t="shared" ref="E113:J113" si="23">E107</f>
        <v>2021/22</v>
      </c>
      <c r="F113" s="101" t="str">
        <f t="shared" si="23"/>
        <v>2022/23</v>
      </c>
      <c r="G113" s="101" t="str">
        <f t="shared" si="23"/>
        <v>2023/24</v>
      </c>
      <c r="H113" s="101" t="str">
        <f t="shared" si="23"/>
        <v>2024/25</v>
      </c>
      <c r="I113" s="101" t="str">
        <f t="shared" si="23"/>
        <v>2025/26</v>
      </c>
      <c r="J113" s="101" t="str">
        <f t="shared" si="23"/>
        <v>2026/27</v>
      </c>
    </row>
    <row r="114" spans="1:10" x14ac:dyDescent="0.35">
      <c r="A114" s="33" t="s">
        <v>260</v>
      </c>
      <c r="B114" s="33"/>
      <c r="C114" s="33"/>
      <c r="E114" s="107">
        <f>IF(staff_students!$C$28="No",0,ROUNDDOWN(E108*staff_students!$E$35,0))+IF(staff_students!$C$28="No",0,ROUNDDOWN(E108*staff_students!$E$35*staff_students!$E$35,0))</f>
        <v>0</v>
      </c>
      <c r="F114" s="107">
        <f>ROUNDDOWN(E108*staff_students!$E$35,0)+IF(staff_students!$C$28="No",0,ROUNDDOWN(E108*staff_students!$E$35*staff_students!$E$35,0))</f>
        <v>0</v>
      </c>
      <c r="G114" s="105">
        <f>ROUNDDOWN(F108*staff_students!$E$35,0)+ROUNDDOWN(E108*staff_students!$E$35*staff_students!$E$35,0)</f>
        <v>0</v>
      </c>
      <c r="H114" s="105">
        <f>ROUNDDOWN(G108*staff_students!$E$35,0)+ROUNDDOWN(F108*staff_students!$E$35*staff_students!$E$35,0)</f>
        <v>0</v>
      </c>
      <c r="I114" s="105">
        <f>ROUNDDOWN(H108*staff_students!$E$35,0)+ROUNDDOWN(G108*staff_students!$E$35*staff_students!$E$35,0)</f>
        <v>0</v>
      </c>
      <c r="J114" s="105">
        <f>ROUNDDOWN(I108*staff_students!$E$35,0)+ROUNDDOWN(H108*staff_students!$E$35*staff_students!$E$35,0)</f>
        <v>0</v>
      </c>
    </row>
    <row r="115" spans="1:10" x14ac:dyDescent="0.35">
      <c r="A115" s="33" t="s">
        <v>261</v>
      </c>
      <c r="B115" s="33"/>
      <c r="C115" s="33"/>
      <c r="E115" s="107">
        <f>IF(staff_students!$C$28="No",0,ROUNDDOWN(E109*staff_students!$E$35,0))+IF(staff_students!$C$28="No",0,ROUNDDOWN(E109*staff_students!$E$35*staff_students!$E$35,0))</f>
        <v>0</v>
      </c>
      <c r="F115" s="107">
        <f>ROUNDDOWN(E109*staff_students!$E$35,0)+IF(staff_students!$C$28="No",0,ROUNDDOWN(E109*staff_students!$E$35*staff_students!$E$35,0))</f>
        <v>0</v>
      </c>
      <c r="G115" s="105">
        <f>ROUNDDOWN(F109*staff_students!$E$35,0)+ROUNDDOWN(E109*staff_students!$E$35*staff_students!$E$35,0)</f>
        <v>0</v>
      </c>
      <c r="H115" s="105">
        <f>ROUNDDOWN(G109*staff_students!$E$35,0)+ROUNDDOWN(F109*staff_students!$E$35*staff_students!$E$35,0)</f>
        <v>0</v>
      </c>
      <c r="I115" s="105">
        <f>ROUNDDOWN(H109*staff_students!$E$35,0)+ROUNDDOWN(G109*staff_students!$E$35*staff_students!$E$35,0)</f>
        <v>0</v>
      </c>
      <c r="J115" s="105">
        <f>ROUNDDOWN(I109*staff_students!$E$35,0)+ROUNDDOWN(H109*staff_students!$E$35*staff_students!$E$35,0)</f>
        <v>0</v>
      </c>
    </row>
    <row r="116" spans="1:10" x14ac:dyDescent="0.35">
      <c r="A116" s="33" t="s">
        <v>262</v>
      </c>
      <c r="B116" s="33"/>
      <c r="C116" s="33"/>
      <c r="E116" s="105"/>
      <c r="F116" s="105"/>
      <c r="G116" s="105"/>
      <c r="H116" s="105"/>
      <c r="I116" s="105"/>
      <c r="J116" s="105"/>
    </row>
    <row r="117" spans="1:10" x14ac:dyDescent="0.35">
      <c r="A117" s="33" t="s">
        <v>263</v>
      </c>
      <c r="B117" s="33"/>
      <c r="C117" s="33"/>
      <c r="E117" s="105"/>
      <c r="F117" s="105"/>
      <c r="G117" s="105"/>
      <c r="H117" s="105"/>
      <c r="I117" s="105"/>
      <c r="J117" s="105"/>
    </row>
    <row r="118" spans="1:10" x14ac:dyDescent="0.35">
      <c r="A118" s="33"/>
      <c r="B118" s="33"/>
      <c r="C118" s="33"/>
    </row>
    <row r="119" spans="1:10" x14ac:dyDescent="0.35">
      <c r="A119" s="33" t="s">
        <v>259</v>
      </c>
      <c r="B119" s="33"/>
      <c r="C119" s="33"/>
      <c r="E119" s="101" t="str">
        <f t="shared" ref="E119:J119" si="24">E113</f>
        <v>2021/22</v>
      </c>
      <c r="F119" s="101" t="str">
        <f t="shared" si="24"/>
        <v>2022/23</v>
      </c>
      <c r="G119" s="101" t="str">
        <f t="shared" si="24"/>
        <v>2023/24</v>
      </c>
      <c r="H119" s="101" t="str">
        <f t="shared" si="24"/>
        <v>2024/25</v>
      </c>
      <c r="I119" s="101" t="str">
        <f t="shared" si="24"/>
        <v>2025/26</v>
      </c>
      <c r="J119" s="101" t="str">
        <f t="shared" si="24"/>
        <v>2026/27</v>
      </c>
    </row>
    <row r="120" spans="1:10" x14ac:dyDescent="0.35">
      <c r="A120" s="33" t="s">
        <v>260</v>
      </c>
      <c r="B120" s="33"/>
      <c r="C120" s="33"/>
      <c r="E120" s="105">
        <f t="shared" ref="E120:J120" si="25">E108+E114</f>
        <v>0</v>
      </c>
      <c r="F120" s="105">
        <f t="shared" si="25"/>
        <v>0</v>
      </c>
      <c r="G120" s="105">
        <f t="shared" si="25"/>
        <v>0</v>
      </c>
      <c r="H120" s="105">
        <f t="shared" si="25"/>
        <v>0</v>
      </c>
      <c r="I120" s="105">
        <f t="shared" si="25"/>
        <v>0</v>
      </c>
      <c r="J120" s="105">
        <f t="shared" si="25"/>
        <v>0</v>
      </c>
    </row>
    <row r="121" spans="1:10" x14ac:dyDescent="0.35">
      <c r="A121" s="33" t="s">
        <v>261</v>
      </c>
      <c r="B121" s="33"/>
      <c r="C121" s="33"/>
      <c r="E121" s="105">
        <f t="shared" ref="E121:J121" si="26">E109+E115</f>
        <v>0</v>
      </c>
      <c r="F121" s="105">
        <f t="shared" si="26"/>
        <v>0</v>
      </c>
      <c r="G121" s="105">
        <f t="shared" si="26"/>
        <v>0</v>
      </c>
      <c r="H121" s="105">
        <f t="shared" si="26"/>
        <v>0</v>
      </c>
      <c r="I121" s="105">
        <f t="shared" si="26"/>
        <v>0</v>
      </c>
      <c r="J121" s="105">
        <f t="shared" si="26"/>
        <v>0</v>
      </c>
    </row>
    <row r="122" spans="1:10" x14ac:dyDescent="0.35">
      <c r="A122" s="33" t="s">
        <v>262</v>
      </c>
      <c r="B122" s="33"/>
      <c r="C122" s="33"/>
      <c r="E122" s="105"/>
      <c r="F122" s="105"/>
      <c r="G122" s="105"/>
      <c r="H122" s="105"/>
      <c r="I122" s="105"/>
      <c r="J122" s="105"/>
    </row>
    <row r="123" spans="1:10" x14ac:dyDescent="0.35">
      <c r="A123" s="33" t="s">
        <v>263</v>
      </c>
      <c r="B123" s="33"/>
      <c r="C123" s="33"/>
      <c r="E123" s="105"/>
      <c r="F123" s="105"/>
      <c r="G123" s="105"/>
      <c r="H123" s="105"/>
      <c r="I123" s="105"/>
      <c r="J123" s="105"/>
    </row>
    <row r="124" spans="1:10" x14ac:dyDescent="0.35">
      <c r="A124" s="33"/>
      <c r="B124" s="33"/>
      <c r="C124" s="33"/>
    </row>
    <row r="125" spans="1:10" x14ac:dyDescent="0.35">
      <c r="A125" s="33" t="s">
        <v>258</v>
      </c>
      <c r="B125" s="33"/>
      <c r="C125" s="33"/>
      <c r="D125" s="33"/>
      <c r="E125" s="108" t="str">
        <f t="shared" ref="E125:J127" si="27">E119</f>
        <v>2021/22</v>
      </c>
      <c r="F125" s="108" t="str">
        <f t="shared" si="27"/>
        <v>2022/23</v>
      </c>
      <c r="G125" s="108" t="str">
        <f t="shared" si="27"/>
        <v>2023/24</v>
      </c>
      <c r="H125" s="108" t="str">
        <f t="shared" si="27"/>
        <v>2024/25</v>
      </c>
      <c r="I125" s="108" t="str">
        <f t="shared" si="27"/>
        <v>2025/26</v>
      </c>
      <c r="J125" s="108" t="str">
        <f t="shared" si="27"/>
        <v>2026/27</v>
      </c>
    </row>
    <row r="126" spans="1:10" x14ac:dyDescent="0.35">
      <c r="A126" s="33" t="s">
        <v>225</v>
      </c>
      <c r="B126" s="33"/>
      <c r="C126" s="33"/>
      <c r="D126" s="33" t="str">
        <f>A126&amp;D105&amp;D106</f>
        <v>FT Home student FTE51</v>
      </c>
      <c r="E126" s="109">
        <f t="shared" si="27"/>
        <v>0</v>
      </c>
      <c r="F126" s="109">
        <f t="shared" si="27"/>
        <v>0</v>
      </c>
      <c r="G126" s="109">
        <f t="shared" si="27"/>
        <v>0</v>
      </c>
      <c r="H126" s="109">
        <f t="shared" si="27"/>
        <v>0</v>
      </c>
      <c r="I126" s="109">
        <f t="shared" si="27"/>
        <v>0</v>
      </c>
      <c r="J126" s="109">
        <f t="shared" si="27"/>
        <v>0</v>
      </c>
    </row>
    <row r="127" spans="1:10" x14ac:dyDescent="0.35">
      <c r="A127" s="33" t="s">
        <v>226</v>
      </c>
      <c r="B127" s="33"/>
      <c r="C127" s="33"/>
      <c r="D127" s="33" t="str">
        <f>A127&amp;D105&amp;D106</f>
        <v>FT International student FTE51</v>
      </c>
      <c r="E127" s="109">
        <f t="shared" si="27"/>
        <v>0</v>
      </c>
      <c r="F127" s="109">
        <f t="shared" si="27"/>
        <v>0</v>
      </c>
      <c r="G127" s="109">
        <f t="shared" si="27"/>
        <v>0</v>
      </c>
      <c r="H127" s="109">
        <f t="shared" si="27"/>
        <v>0</v>
      </c>
      <c r="I127" s="109">
        <f t="shared" si="27"/>
        <v>0</v>
      </c>
      <c r="J127" s="109">
        <f t="shared" si="27"/>
        <v>0</v>
      </c>
    </row>
    <row r="128" spans="1:10" x14ac:dyDescent="0.35">
      <c r="A128" s="33" t="s">
        <v>241</v>
      </c>
      <c r="B128" s="33"/>
      <c r="C128" s="33"/>
      <c r="D128" s="33" t="str">
        <f>A128&amp;D105&amp;D106</f>
        <v>PT Home student FTE51</v>
      </c>
      <c r="E128" s="109"/>
      <c r="F128" s="109"/>
      <c r="G128" s="109"/>
      <c r="H128" s="109"/>
      <c r="I128" s="109"/>
      <c r="J128" s="109"/>
    </row>
    <row r="129" spans="1:10" x14ac:dyDescent="0.35">
      <c r="A129" s="33" t="s">
        <v>242</v>
      </c>
      <c r="B129" s="33"/>
      <c r="C129" s="33"/>
      <c r="D129" s="33" t="str">
        <f>A129&amp;D105&amp;D106</f>
        <v>PT International student FTE51</v>
      </c>
      <c r="E129" s="109"/>
      <c r="F129" s="109"/>
      <c r="G129" s="109"/>
      <c r="H129" s="109"/>
      <c r="I129" s="109"/>
      <c r="J129" s="109"/>
    </row>
    <row r="130" spans="1:10" x14ac:dyDescent="0.35">
      <c r="A130" s="33"/>
      <c r="B130" s="33"/>
      <c r="C130" s="33"/>
      <c r="D130" s="33"/>
      <c r="E130" s="33"/>
      <c r="F130" s="33"/>
      <c r="G130" s="33"/>
      <c r="H130" s="33"/>
      <c r="I130" s="33"/>
      <c r="J130" s="33"/>
    </row>
    <row r="131" spans="1:10" x14ac:dyDescent="0.35">
      <c r="A131" s="110" t="s">
        <v>248</v>
      </c>
      <c r="B131" s="17"/>
      <c r="C131" s="17"/>
      <c r="D131" s="3">
        <f>VLOOKUP(A131,'selections(hide)'!$A$18:$M$30,4,FALSE)</f>
        <v>6</v>
      </c>
    </row>
    <row r="132" spans="1:10" x14ac:dyDescent="0.35">
      <c r="A132" s="115" t="s">
        <v>240</v>
      </c>
      <c r="B132" s="116"/>
      <c r="C132" s="116"/>
      <c r="D132" s="116">
        <f>'selections(hide)'!$J$2</f>
        <v>1</v>
      </c>
    </row>
    <row r="133" spans="1:10" x14ac:dyDescent="0.35">
      <c r="A133" s="17" t="s">
        <v>256</v>
      </c>
      <c r="B133" s="17"/>
      <c r="C133" s="17"/>
      <c r="E133" s="101" t="str">
        <f>staff_students!$E$29</f>
        <v>2021/22</v>
      </c>
      <c r="F133" s="101" t="str">
        <f>staff_students!$F$29</f>
        <v>2022/23</v>
      </c>
      <c r="G133" s="101" t="str">
        <f>staff_students!$G$29</f>
        <v>2023/24</v>
      </c>
      <c r="H133" s="101" t="str">
        <f>staff_students!$H$29</f>
        <v>2024/25</v>
      </c>
      <c r="I133" s="101" t="str">
        <f>staff_students!$I$29</f>
        <v>2025/26</v>
      </c>
      <c r="J133" s="101" t="str">
        <f>staff_students!$J$29</f>
        <v>2026/27</v>
      </c>
    </row>
    <row r="134" spans="1:10" x14ac:dyDescent="0.35">
      <c r="A134" s="17" t="s">
        <v>260</v>
      </c>
      <c r="B134" s="17"/>
      <c r="C134" s="17"/>
      <c r="E134" s="105">
        <f>staff_students!$E$30</f>
        <v>0</v>
      </c>
      <c r="F134" s="105">
        <f>staff_students!$F$30</f>
        <v>0</v>
      </c>
      <c r="G134" s="105">
        <f>staff_students!$G$30</f>
        <v>0</v>
      </c>
      <c r="H134" s="105">
        <f>staff_students!$H$30</f>
        <v>0</v>
      </c>
      <c r="I134" s="105">
        <f>staff_students!$I$30</f>
        <v>0</v>
      </c>
      <c r="J134" s="105">
        <f>staff_students!$J$30</f>
        <v>0</v>
      </c>
    </row>
    <row r="135" spans="1:10" x14ac:dyDescent="0.35">
      <c r="A135" s="17" t="s">
        <v>261</v>
      </c>
      <c r="B135" s="17"/>
      <c r="C135" s="17"/>
      <c r="E135" s="105">
        <f>staff_students!$E$31</f>
        <v>0</v>
      </c>
      <c r="F135" s="105">
        <f>staff_students!$F$31</f>
        <v>0</v>
      </c>
      <c r="G135" s="105">
        <f>staff_students!$G$31</f>
        <v>0</v>
      </c>
      <c r="H135" s="105">
        <f>staff_students!$H$31</f>
        <v>0</v>
      </c>
      <c r="I135" s="105">
        <f>staff_students!$I$31</f>
        <v>0</v>
      </c>
      <c r="J135" s="105">
        <f>staff_students!$J$31</f>
        <v>0</v>
      </c>
    </row>
    <row r="136" spans="1:10" x14ac:dyDescent="0.35">
      <c r="A136" s="17" t="s">
        <v>262</v>
      </c>
      <c r="B136" s="17"/>
      <c r="C136" s="17"/>
      <c r="E136" s="105"/>
      <c r="F136" s="105"/>
      <c r="G136" s="105"/>
      <c r="H136" s="105"/>
      <c r="I136" s="105"/>
      <c r="J136" s="105"/>
    </row>
    <row r="137" spans="1:10" x14ac:dyDescent="0.35">
      <c r="A137" s="17" t="s">
        <v>263</v>
      </c>
      <c r="B137" s="17"/>
      <c r="C137" s="17"/>
      <c r="E137" s="105"/>
      <c r="F137" s="105"/>
      <c r="G137" s="105"/>
      <c r="H137" s="105"/>
      <c r="I137" s="105"/>
      <c r="J137" s="105"/>
    </row>
    <row r="138" spans="1:10" x14ac:dyDescent="0.35">
      <c r="A138" s="17"/>
      <c r="B138" s="17"/>
      <c r="C138" s="17"/>
    </row>
    <row r="139" spans="1:10" x14ac:dyDescent="0.35">
      <c r="A139" s="17" t="s">
        <v>257</v>
      </c>
      <c r="B139" s="17"/>
      <c r="C139" s="17"/>
      <c r="E139" s="101" t="str">
        <f t="shared" ref="E139:J139" si="28">E133</f>
        <v>2021/22</v>
      </c>
      <c r="F139" s="101" t="str">
        <f t="shared" si="28"/>
        <v>2022/23</v>
      </c>
      <c r="G139" s="101" t="str">
        <f t="shared" si="28"/>
        <v>2023/24</v>
      </c>
      <c r="H139" s="101" t="str">
        <f t="shared" si="28"/>
        <v>2024/25</v>
      </c>
      <c r="I139" s="101" t="str">
        <f t="shared" si="28"/>
        <v>2025/26</v>
      </c>
      <c r="J139" s="101" t="str">
        <f t="shared" si="28"/>
        <v>2026/27</v>
      </c>
    </row>
    <row r="140" spans="1:10" x14ac:dyDescent="0.35">
      <c r="A140" s="17" t="s">
        <v>260</v>
      </c>
      <c r="B140" s="17"/>
      <c r="C140" s="17"/>
      <c r="E140" s="107">
        <f>IF(staff_students!$C$28="No",0,ROUNDDOWN(E134*staff_students!$E$35,0))+IF(staff_students!$C$28="No",0,ROUNDDOWN(E134*staff_students!$E$35*staff_students!$E$35,0))+IF(staff_students!$C$28="No",0,ROUNDDOWN(E134*staff_students!$E$35*staff_students!$E$35*staff_students!$E$35,0))</f>
        <v>0</v>
      </c>
      <c r="F140" s="107">
        <f>ROUNDDOWN(E134*staff_students!$E$35,0)+IF(staff_students!$C$28="No",0,ROUNDDOWN(E134*staff_students!$E$35*staff_students!$E$35,0))+IF(staff_students!$C$28="No",0,ROUNDDOWN(E134*staff_students!$E$35*staff_students!$E$35*staff_students!$E$35,0))</f>
        <v>0</v>
      </c>
      <c r="G140" s="107">
        <f>ROUNDDOWN(F134*staff_students!$E$35,0)+ROUNDDOWN(E134*staff_students!$E$35*staff_students!$E$35,0)+IF(staff_students!$C$28="No",0,ROUNDDOWN(E134*staff_students!$E$35*staff_students!$E$35*staff_students!$E$35,0))</f>
        <v>0</v>
      </c>
      <c r="H140" s="105">
        <f>ROUNDDOWN(G134*staff_students!$E$35,0)+ROUNDDOWN(F134*staff_students!$E$35*staff_students!$E$35,0)+ROUNDDOWN(E134*staff_students!$E$35*staff_students!$E$35*staff_students!$E$35,0)</f>
        <v>0</v>
      </c>
      <c r="I140" s="105">
        <f>ROUNDDOWN(H134*staff_students!$E$35,0)+ROUNDDOWN(G134*staff_students!$E$35*staff_students!$E$35,0)+ROUNDDOWN(F134*staff_students!$E$35*staff_students!$E$35*staff_students!$E$35,0)</f>
        <v>0</v>
      </c>
      <c r="J140" s="105">
        <f>ROUNDDOWN(I134*staff_students!$E$35,0)+ROUNDDOWN(H134*staff_students!$E$35*staff_students!$E$35,0)+ROUNDDOWN(G134*staff_students!$E$35*staff_students!$E$35*staff_students!$E$35,0)</f>
        <v>0</v>
      </c>
    </row>
    <row r="141" spans="1:10" x14ac:dyDescent="0.35">
      <c r="A141" s="17" t="s">
        <v>261</v>
      </c>
      <c r="B141" s="17"/>
      <c r="C141" s="17"/>
      <c r="E141" s="107">
        <f>IF(staff_students!$C$28="No",0,ROUNDDOWN(E135*staff_students!$E$35,0))+IF(staff_students!$C$28="No",0,ROUNDDOWN(E135*staff_students!$E$35*staff_students!$E$35,0))+IF(staff_students!$C$28="No",0,ROUNDDOWN(E135*staff_students!$E$35*staff_students!$E$35*staff_students!$E$35,0))</f>
        <v>0</v>
      </c>
      <c r="F141" s="107">
        <f>ROUNDDOWN(E135*staff_students!$E$35,0)+IF(staff_students!$C$28="No",0,ROUNDDOWN(E135*staff_students!$E$35*staff_students!$E$35,0))+IF(staff_students!$C$28="No",0,ROUNDDOWN(E135*staff_students!$E$35*staff_students!$E$35*staff_students!$E$35,0))</f>
        <v>0</v>
      </c>
      <c r="G141" s="107">
        <f>ROUNDDOWN(F135*staff_students!$E$35,0)+ROUNDDOWN(E135*staff_students!$E$35*staff_students!$E$35,0)+IF(staff_students!$C$28="No",0,ROUNDDOWN(E135*staff_students!$E$35*staff_students!$E$35*staff_students!$E$35,0))</f>
        <v>0</v>
      </c>
      <c r="H141" s="105">
        <f>ROUNDDOWN(G135*staff_students!$E$35,0)+ROUNDDOWN(F135*staff_students!$E$35*staff_students!$E$35,0)+ROUNDDOWN(E135*staff_students!$E$35*staff_students!$E$35*staff_students!$E$35,0)</f>
        <v>0</v>
      </c>
      <c r="I141" s="105">
        <f>ROUNDDOWN(H135*staff_students!$E$35,0)+ROUNDDOWN(G135*staff_students!$E$35*staff_students!$E$35,0)+ROUNDDOWN(F135*staff_students!$E$35*staff_students!$E$35*staff_students!$E$35,0)</f>
        <v>0</v>
      </c>
      <c r="J141" s="105">
        <f>ROUNDDOWN(I135*staff_students!$E$35,0)+ROUNDDOWN(H135*staff_students!$E$35*staff_students!$E$35,0)+ROUNDDOWN(G135*staff_students!$E$35*staff_students!$E$35*staff_students!$E$35,0)</f>
        <v>0</v>
      </c>
    </row>
    <row r="142" spans="1:10" x14ac:dyDescent="0.35">
      <c r="A142" s="17" t="s">
        <v>262</v>
      </c>
      <c r="B142" s="17"/>
      <c r="C142" s="17"/>
      <c r="E142" s="105"/>
      <c r="F142" s="105"/>
      <c r="G142" s="105"/>
      <c r="H142" s="105"/>
      <c r="I142" s="105"/>
      <c r="J142" s="105"/>
    </row>
    <row r="143" spans="1:10" x14ac:dyDescent="0.35">
      <c r="A143" s="17" t="s">
        <v>263</v>
      </c>
      <c r="B143" s="17"/>
      <c r="C143" s="17"/>
      <c r="E143" s="105"/>
      <c r="F143" s="105"/>
      <c r="G143" s="105"/>
      <c r="H143" s="105"/>
      <c r="I143" s="105"/>
      <c r="J143" s="105"/>
    </row>
    <row r="144" spans="1:10" x14ac:dyDescent="0.35">
      <c r="A144" s="17"/>
      <c r="B144" s="17"/>
      <c r="C144" s="17"/>
    </row>
    <row r="145" spans="1:10" x14ac:dyDescent="0.35">
      <c r="A145" s="17" t="s">
        <v>259</v>
      </c>
      <c r="B145" s="17"/>
      <c r="C145" s="17"/>
      <c r="E145" s="101" t="str">
        <f t="shared" ref="E145:J145" si="29">E139</f>
        <v>2021/22</v>
      </c>
      <c r="F145" s="101" t="str">
        <f t="shared" si="29"/>
        <v>2022/23</v>
      </c>
      <c r="G145" s="101" t="str">
        <f t="shared" si="29"/>
        <v>2023/24</v>
      </c>
      <c r="H145" s="101" t="str">
        <f t="shared" si="29"/>
        <v>2024/25</v>
      </c>
      <c r="I145" s="101" t="str">
        <f t="shared" si="29"/>
        <v>2025/26</v>
      </c>
      <c r="J145" s="101" t="str">
        <f t="shared" si="29"/>
        <v>2026/27</v>
      </c>
    </row>
    <row r="146" spans="1:10" x14ac:dyDescent="0.35">
      <c r="A146" s="17" t="s">
        <v>260</v>
      </c>
      <c r="B146" s="17"/>
      <c r="C146" s="17"/>
      <c r="E146" s="105">
        <f t="shared" ref="E146:J146" si="30">E134+E140</f>
        <v>0</v>
      </c>
      <c r="F146" s="105">
        <f t="shared" si="30"/>
        <v>0</v>
      </c>
      <c r="G146" s="105">
        <f t="shared" si="30"/>
        <v>0</v>
      </c>
      <c r="H146" s="105">
        <f t="shared" si="30"/>
        <v>0</v>
      </c>
      <c r="I146" s="105">
        <f t="shared" si="30"/>
        <v>0</v>
      </c>
      <c r="J146" s="105">
        <f t="shared" si="30"/>
        <v>0</v>
      </c>
    </row>
    <row r="147" spans="1:10" x14ac:dyDescent="0.35">
      <c r="A147" s="17" t="s">
        <v>261</v>
      </c>
      <c r="B147" s="17"/>
      <c r="C147" s="17"/>
      <c r="E147" s="105">
        <f t="shared" ref="E147:J147" si="31">E135+E141</f>
        <v>0</v>
      </c>
      <c r="F147" s="105">
        <f t="shared" si="31"/>
        <v>0</v>
      </c>
      <c r="G147" s="105">
        <f t="shared" si="31"/>
        <v>0</v>
      </c>
      <c r="H147" s="105">
        <f t="shared" si="31"/>
        <v>0</v>
      </c>
      <c r="I147" s="105">
        <f t="shared" si="31"/>
        <v>0</v>
      </c>
      <c r="J147" s="105">
        <f t="shared" si="31"/>
        <v>0</v>
      </c>
    </row>
    <row r="148" spans="1:10" x14ac:dyDescent="0.35">
      <c r="A148" s="17" t="s">
        <v>262</v>
      </c>
      <c r="B148" s="17"/>
      <c r="C148" s="17"/>
      <c r="E148" s="105"/>
      <c r="F148" s="105"/>
      <c r="G148" s="105"/>
      <c r="H148" s="105"/>
      <c r="I148" s="105"/>
      <c r="J148" s="105"/>
    </row>
    <row r="149" spans="1:10" x14ac:dyDescent="0.35">
      <c r="A149" s="17" t="s">
        <v>263</v>
      </c>
      <c r="B149" s="17"/>
      <c r="C149" s="17"/>
      <c r="E149" s="105"/>
      <c r="F149" s="105"/>
      <c r="G149" s="105"/>
      <c r="H149" s="105"/>
      <c r="I149" s="105"/>
      <c r="J149" s="105"/>
    </row>
    <row r="150" spans="1:10" x14ac:dyDescent="0.35">
      <c r="A150" s="17"/>
      <c r="B150" s="17"/>
      <c r="C150" s="17"/>
    </row>
    <row r="151" spans="1:10" x14ac:dyDescent="0.35">
      <c r="A151" s="17" t="s">
        <v>258</v>
      </c>
      <c r="B151" s="17"/>
      <c r="C151" s="17"/>
      <c r="D151" s="17"/>
      <c r="E151" s="111" t="str">
        <f t="shared" ref="E151:J153" si="32">E145</f>
        <v>2021/22</v>
      </c>
      <c r="F151" s="111" t="str">
        <f t="shared" si="32"/>
        <v>2022/23</v>
      </c>
      <c r="G151" s="111" t="str">
        <f t="shared" si="32"/>
        <v>2023/24</v>
      </c>
      <c r="H151" s="111" t="str">
        <f t="shared" si="32"/>
        <v>2024/25</v>
      </c>
      <c r="I151" s="111" t="str">
        <f t="shared" si="32"/>
        <v>2025/26</v>
      </c>
      <c r="J151" s="111" t="str">
        <f t="shared" si="32"/>
        <v>2026/27</v>
      </c>
    </row>
    <row r="152" spans="1:10" x14ac:dyDescent="0.35">
      <c r="A152" s="17" t="s">
        <v>225</v>
      </c>
      <c r="B152" s="17"/>
      <c r="C152" s="17"/>
      <c r="D152" s="17" t="str">
        <f>A152&amp;D131&amp;D132</f>
        <v>FT Home student FTE61</v>
      </c>
      <c r="E152" s="112">
        <f t="shared" si="32"/>
        <v>0</v>
      </c>
      <c r="F152" s="112">
        <f t="shared" si="32"/>
        <v>0</v>
      </c>
      <c r="G152" s="112">
        <f t="shared" si="32"/>
        <v>0</v>
      </c>
      <c r="H152" s="112">
        <f t="shared" si="32"/>
        <v>0</v>
      </c>
      <c r="I152" s="112">
        <f t="shared" si="32"/>
        <v>0</v>
      </c>
      <c r="J152" s="112">
        <f t="shared" si="32"/>
        <v>0</v>
      </c>
    </row>
    <row r="153" spans="1:10" x14ac:dyDescent="0.35">
      <c r="A153" s="17" t="s">
        <v>226</v>
      </c>
      <c r="B153" s="17"/>
      <c r="C153" s="17"/>
      <c r="D153" s="17" t="str">
        <f>A153&amp;D131&amp;D132</f>
        <v>FT International student FTE61</v>
      </c>
      <c r="E153" s="112">
        <f t="shared" si="32"/>
        <v>0</v>
      </c>
      <c r="F153" s="112">
        <f t="shared" si="32"/>
        <v>0</v>
      </c>
      <c r="G153" s="112">
        <f t="shared" si="32"/>
        <v>0</v>
      </c>
      <c r="H153" s="112">
        <f t="shared" si="32"/>
        <v>0</v>
      </c>
      <c r="I153" s="112">
        <f t="shared" si="32"/>
        <v>0</v>
      </c>
      <c r="J153" s="112">
        <f t="shared" si="32"/>
        <v>0</v>
      </c>
    </row>
    <row r="154" spans="1:10" x14ac:dyDescent="0.35">
      <c r="A154" s="17" t="s">
        <v>241</v>
      </c>
      <c r="B154" s="17"/>
      <c r="C154" s="17"/>
      <c r="D154" s="17" t="str">
        <f>A154&amp;D131&amp;D132</f>
        <v>PT Home student FTE61</v>
      </c>
      <c r="E154" s="112"/>
      <c r="F154" s="112"/>
      <c r="G154" s="112"/>
      <c r="H154" s="112"/>
      <c r="I154" s="112"/>
      <c r="J154" s="112"/>
    </row>
    <row r="155" spans="1:10" x14ac:dyDescent="0.35">
      <c r="A155" s="17" t="s">
        <v>242</v>
      </c>
      <c r="B155" s="17"/>
      <c r="C155" s="17"/>
      <c r="D155" s="17" t="str">
        <f>A155&amp;D131&amp;D132</f>
        <v>PT International student FTE61</v>
      </c>
      <c r="E155" s="112"/>
      <c r="F155" s="112"/>
      <c r="G155" s="112"/>
      <c r="H155" s="112"/>
      <c r="I155" s="112"/>
      <c r="J155" s="112"/>
    </row>
    <row r="156" spans="1:10" x14ac:dyDescent="0.35">
      <c r="A156" s="17"/>
      <c r="B156" s="17"/>
      <c r="C156" s="17"/>
      <c r="D156" s="17"/>
      <c r="E156" s="17"/>
      <c r="F156" s="17"/>
      <c r="G156" s="17"/>
      <c r="H156" s="17"/>
      <c r="I156" s="17"/>
      <c r="J156" s="17"/>
    </row>
    <row r="157" spans="1:10" x14ac:dyDescent="0.35">
      <c r="A157" s="113" t="s">
        <v>249</v>
      </c>
      <c r="B157" s="33"/>
      <c r="C157" s="33"/>
      <c r="D157" s="3">
        <f>VLOOKUP(A157,'selections(hide)'!$A$18:$M$30,4,FALSE)</f>
        <v>8</v>
      </c>
    </row>
    <row r="158" spans="1:10" x14ac:dyDescent="0.35">
      <c r="A158" s="115" t="s">
        <v>240</v>
      </c>
      <c r="B158" s="116"/>
      <c r="C158" s="116"/>
      <c r="D158" s="116">
        <f>'selections(hide)'!$J$2</f>
        <v>1</v>
      </c>
    </row>
    <row r="159" spans="1:10" x14ac:dyDescent="0.35">
      <c r="A159" s="33" t="s">
        <v>256</v>
      </c>
      <c r="B159" s="33"/>
      <c r="C159" s="33"/>
      <c r="E159" s="101" t="str">
        <f>staff_students!$E$29</f>
        <v>2021/22</v>
      </c>
      <c r="F159" s="101" t="str">
        <f>staff_students!$F$29</f>
        <v>2022/23</v>
      </c>
      <c r="G159" s="101" t="str">
        <f>staff_students!$G$29</f>
        <v>2023/24</v>
      </c>
      <c r="H159" s="101" t="str">
        <f>staff_students!$H$29</f>
        <v>2024/25</v>
      </c>
      <c r="I159" s="101" t="str">
        <f>staff_students!$I$29</f>
        <v>2025/26</v>
      </c>
      <c r="J159" s="101" t="str">
        <f>staff_students!$J$29</f>
        <v>2026/27</v>
      </c>
    </row>
    <row r="160" spans="1:10" x14ac:dyDescent="0.35">
      <c r="A160" s="33" t="s">
        <v>260</v>
      </c>
      <c r="B160" s="33"/>
      <c r="C160" s="33"/>
      <c r="E160" s="105">
        <f>staff_students!$E$30</f>
        <v>0</v>
      </c>
      <c r="F160" s="105">
        <f>staff_students!$F$30</f>
        <v>0</v>
      </c>
      <c r="G160" s="105">
        <f>staff_students!$G$30</f>
        <v>0</v>
      </c>
      <c r="H160" s="105">
        <f>staff_students!$H$30</f>
        <v>0</v>
      </c>
      <c r="I160" s="105">
        <f>staff_students!$I$30</f>
        <v>0</v>
      </c>
      <c r="J160" s="105">
        <f>staff_students!$J$30</f>
        <v>0</v>
      </c>
    </row>
    <row r="161" spans="1:10" x14ac:dyDescent="0.35">
      <c r="A161" s="33" t="s">
        <v>261</v>
      </c>
      <c r="B161" s="33"/>
      <c r="C161" s="33"/>
      <c r="E161" s="105">
        <f>staff_students!$E$31</f>
        <v>0</v>
      </c>
      <c r="F161" s="105">
        <f>staff_students!$F$31</f>
        <v>0</v>
      </c>
      <c r="G161" s="105">
        <f>staff_students!$G$31</f>
        <v>0</v>
      </c>
      <c r="H161" s="105">
        <f>staff_students!$H$31</f>
        <v>0</v>
      </c>
      <c r="I161" s="105">
        <f>staff_students!$I$31</f>
        <v>0</v>
      </c>
      <c r="J161" s="105">
        <f>staff_students!$J$31</f>
        <v>0</v>
      </c>
    </row>
    <row r="162" spans="1:10" x14ac:dyDescent="0.35">
      <c r="A162" s="33" t="s">
        <v>262</v>
      </c>
      <c r="B162" s="33"/>
      <c r="C162" s="33"/>
      <c r="E162" s="105"/>
      <c r="F162" s="105"/>
      <c r="G162" s="105"/>
      <c r="H162" s="105"/>
      <c r="I162" s="105"/>
      <c r="J162" s="105"/>
    </row>
    <row r="163" spans="1:10" x14ac:dyDescent="0.35">
      <c r="A163" s="33" t="s">
        <v>263</v>
      </c>
      <c r="B163" s="33"/>
      <c r="C163" s="33"/>
      <c r="E163" s="105"/>
      <c r="F163" s="105"/>
      <c r="G163" s="105"/>
      <c r="H163" s="105"/>
      <c r="I163" s="105"/>
      <c r="J163" s="105"/>
    </row>
    <row r="164" spans="1:10" x14ac:dyDescent="0.35">
      <c r="A164" s="33"/>
      <c r="B164" s="33"/>
      <c r="C164" s="33"/>
    </row>
    <row r="165" spans="1:10" x14ac:dyDescent="0.35">
      <c r="A165" s="33" t="s">
        <v>257</v>
      </c>
      <c r="B165" s="33"/>
      <c r="C165" s="33"/>
      <c r="E165" s="101" t="str">
        <f t="shared" ref="E165:J165" si="33">E159</f>
        <v>2021/22</v>
      </c>
      <c r="F165" s="101" t="str">
        <f t="shared" si="33"/>
        <v>2022/23</v>
      </c>
      <c r="G165" s="101" t="str">
        <f t="shared" si="33"/>
        <v>2023/24</v>
      </c>
      <c r="H165" s="101" t="str">
        <f t="shared" si="33"/>
        <v>2024/25</v>
      </c>
      <c r="I165" s="101" t="str">
        <f t="shared" si="33"/>
        <v>2025/26</v>
      </c>
      <c r="J165" s="101" t="str">
        <f t="shared" si="33"/>
        <v>2026/27</v>
      </c>
    </row>
    <row r="166" spans="1:10" x14ac:dyDescent="0.35">
      <c r="A166" s="33" t="s">
        <v>260</v>
      </c>
      <c r="B166" s="33"/>
      <c r="C166" s="33"/>
      <c r="E166" s="107">
        <f>IF(staff_students!$C$28="No",0,ROUNDDOWN(E160*staff_students!$E$35,0))+IF(staff_students!$C$28="No",0,ROUNDDOWN(E160*staff_students!$E$35*staff_students!$E$35,0))+IF(staff_students!$C$28="No",0,ROUNDDOWN(E160*staff_students!$E$35*staff_students!$E$35*staff_students!$E$35,0))</f>
        <v>0</v>
      </c>
      <c r="F166" s="107">
        <f>ROUNDDOWN(E160*staff_students!$E$35,0)+IF(staff_students!$C$28="No",0,ROUNDDOWN(E160*staff_students!$E$35*staff_students!$E$35,0))+IF(staff_students!$C$28="No",0,ROUNDDOWN(E160*staff_students!$E$35*staff_students!$E$35*staff_students!$E$35,0))</f>
        <v>0</v>
      </c>
      <c r="G166" s="107">
        <f>ROUNDDOWN(F160*staff_students!$E$35,0)+ROUNDDOWN(E160*staff_students!$E$35*staff_students!$E$35,0)+IF(staff_students!$C$28="No",0,ROUNDDOWN(E160*staff_students!$E$35*staff_students!$E$35*staff_students!$E$35,0))</f>
        <v>0</v>
      </c>
      <c r="H166" s="105">
        <f>ROUNDDOWN(G160*staff_students!$E$35,0)+ROUNDDOWN(F160*staff_students!$E$35*staff_students!$E$35,0)+ROUNDDOWN(E160*staff_students!$E$35*staff_students!$E$35*staff_students!$E$35,0)</f>
        <v>0</v>
      </c>
      <c r="I166" s="105">
        <f>ROUNDDOWN(H160*staff_students!$E$35,0)+ROUNDDOWN(G160*staff_students!$E$35*staff_students!$E$35,0)+ROUNDDOWN(F160*staff_students!$E$35*staff_students!$E$35*staff_students!$E$35,0)</f>
        <v>0</v>
      </c>
      <c r="J166" s="105">
        <f>ROUNDDOWN(I160*staff_students!$E$35,0)+ROUNDDOWN(H160*staff_students!$E$35*staff_students!$E$35,0)+ROUNDDOWN(G160*staff_students!$E$35*staff_students!$E$35*staff_students!$E$35,0)</f>
        <v>0</v>
      </c>
    </row>
    <row r="167" spans="1:10" x14ac:dyDescent="0.35">
      <c r="A167" s="33" t="s">
        <v>261</v>
      </c>
      <c r="B167" s="33"/>
      <c r="C167" s="33"/>
      <c r="E167" s="107">
        <f>IF(staff_students!$C$28="No",0,ROUNDDOWN(E161*staff_students!$E$35,0))+IF(staff_students!$C$28="No",0,ROUNDDOWN(E161*staff_students!$E$35*staff_students!$E$35,0))+IF(staff_students!$C$28="No",0,ROUNDDOWN(E161*staff_students!$E$35*staff_students!$E$35*staff_students!$E$35,0))</f>
        <v>0</v>
      </c>
      <c r="F167" s="107">
        <f>ROUNDDOWN(E161*staff_students!$E$35,0)+IF(staff_students!$C$28="No",0,ROUNDDOWN(E161*staff_students!$E$35*staff_students!$E$35,0))+IF(staff_students!$C$28="No",0,ROUNDDOWN(E161*staff_students!$E$35*staff_students!$E$35*staff_students!$E$35,0))</f>
        <v>0</v>
      </c>
      <c r="G167" s="107">
        <f>ROUNDDOWN(F161*staff_students!$E$35,0)+ROUNDDOWN(E161*staff_students!$E$35*staff_students!$E$35,0)+IF(staff_students!$C$28="No",0,ROUNDDOWN(E161*staff_students!$E$35*staff_students!$E$35*staff_students!$E$35,0))</f>
        <v>0</v>
      </c>
      <c r="H167" s="105">
        <f>ROUNDDOWN(G161*staff_students!$E$35,0)+ROUNDDOWN(F161*staff_students!$E$35*staff_students!$E$35,0)+ROUNDDOWN(E161*staff_students!$E$35*staff_students!$E$35*staff_students!$E$35,0)</f>
        <v>0</v>
      </c>
      <c r="I167" s="105">
        <f>ROUNDDOWN(H161*staff_students!$E$35,0)+ROUNDDOWN(G161*staff_students!$E$35*staff_students!$E$35,0)+ROUNDDOWN(F161*staff_students!$E$35*staff_students!$E$35*staff_students!$E$35,0)</f>
        <v>0</v>
      </c>
      <c r="J167" s="105">
        <f>ROUNDDOWN(I161*staff_students!$E$35,0)+ROUNDDOWN(H161*staff_students!$E$35*staff_students!$E$35,0)+ROUNDDOWN(G161*staff_students!$E$35*staff_students!$E$35*staff_students!$E$35,0)</f>
        <v>0</v>
      </c>
    </row>
    <row r="168" spans="1:10" x14ac:dyDescent="0.35">
      <c r="A168" s="33" t="s">
        <v>262</v>
      </c>
      <c r="B168" s="33"/>
      <c r="C168" s="33"/>
      <c r="E168" s="105"/>
      <c r="F168" s="105"/>
      <c r="G168" s="105"/>
      <c r="H168" s="105"/>
      <c r="I168" s="105"/>
      <c r="J168" s="105"/>
    </row>
    <row r="169" spans="1:10" x14ac:dyDescent="0.35">
      <c r="A169" s="33" t="s">
        <v>263</v>
      </c>
      <c r="B169" s="33"/>
      <c r="C169" s="33"/>
      <c r="E169" s="105"/>
      <c r="F169" s="105"/>
      <c r="G169" s="105"/>
      <c r="H169" s="105"/>
      <c r="I169" s="105"/>
      <c r="J169" s="105"/>
    </row>
    <row r="170" spans="1:10" x14ac:dyDescent="0.35">
      <c r="A170" s="33"/>
      <c r="B170" s="33"/>
      <c r="C170" s="33"/>
    </row>
    <row r="171" spans="1:10" x14ac:dyDescent="0.35">
      <c r="A171" s="33" t="s">
        <v>259</v>
      </c>
      <c r="B171" s="33"/>
      <c r="C171" s="33"/>
      <c r="E171" s="101" t="str">
        <f t="shared" ref="E171:J171" si="34">E165</f>
        <v>2021/22</v>
      </c>
      <c r="F171" s="101" t="str">
        <f t="shared" si="34"/>
        <v>2022/23</v>
      </c>
      <c r="G171" s="101" t="str">
        <f t="shared" si="34"/>
        <v>2023/24</v>
      </c>
      <c r="H171" s="101" t="str">
        <f t="shared" si="34"/>
        <v>2024/25</v>
      </c>
      <c r="I171" s="101" t="str">
        <f t="shared" si="34"/>
        <v>2025/26</v>
      </c>
      <c r="J171" s="101" t="str">
        <f t="shared" si="34"/>
        <v>2026/27</v>
      </c>
    </row>
    <row r="172" spans="1:10" x14ac:dyDescent="0.35">
      <c r="A172" s="33" t="s">
        <v>260</v>
      </c>
      <c r="B172" s="33"/>
      <c r="C172" s="33"/>
      <c r="E172" s="105">
        <f t="shared" ref="E172:J172" si="35">E160+E166</f>
        <v>0</v>
      </c>
      <c r="F172" s="105">
        <f t="shared" si="35"/>
        <v>0</v>
      </c>
      <c r="G172" s="105">
        <f t="shared" si="35"/>
        <v>0</v>
      </c>
      <c r="H172" s="105">
        <f t="shared" si="35"/>
        <v>0</v>
      </c>
      <c r="I172" s="105">
        <f t="shared" si="35"/>
        <v>0</v>
      </c>
      <c r="J172" s="105">
        <f t="shared" si="35"/>
        <v>0</v>
      </c>
    </row>
    <row r="173" spans="1:10" x14ac:dyDescent="0.35">
      <c r="A173" s="33" t="s">
        <v>261</v>
      </c>
      <c r="B173" s="33"/>
      <c r="C173" s="33"/>
      <c r="E173" s="105">
        <f t="shared" ref="E173:J173" si="36">E161+E167</f>
        <v>0</v>
      </c>
      <c r="F173" s="105">
        <f t="shared" si="36"/>
        <v>0</v>
      </c>
      <c r="G173" s="105">
        <f t="shared" si="36"/>
        <v>0</v>
      </c>
      <c r="H173" s="105">
        <f t="shared" si="36"/>
        <v>0</v>
      </c>
      <c r="I173" s="105">
        <f t="shared" si="36"/>
        <v>0</v>
      </c>
      <c r="J173" s="105">
        <f t="shared" si="36"/>
        <v>0</v>
      </c>
    </row>
    <row r="174" spans="1:10" x14ac:dyDescent="0.35">
      <c r="A174" s="33" t="s">
        <v>262</v>
      </c>
      <c r="B174" s="33"/>
      <c r="C174" s="33"/>
      <c r="E174" s="105"/>
      <c r="F174" s="105"/>
      <c r="G174" s="105"/>
      <c r="H174" s="105"/>
      <c r="I174" s="105"/>
      <c r="J174" s="105"/>
    </row>
    <row r="175" spans="1:10" x14ac:dyDescent="0.35">
      <c r="A175" s="33" t="s">
        <v>263</v>
      </c>
      <c r="B175" s="33"/>
      <c r="C175" s="33"/>
      <c r="E175" s="105"/>
      <c r="F175" s="105"/>
      <c r="G175" s="105"/>
      <c r="H175" s="105"/>
      <c r="I175" s="105"/>
      <c r="J175" s="105"/>
    </row>
    <row r="176" spans="1:10" x14ac:dyDescent="0.35">
      <c r="A176" s="33"/>
      <c r="B176" s="33"/>
      <c r="C176" s="33"/>
    </row>
    <row r="177" spans="1:10" x14ac:dyDescent="0.35">
      <c r="A177" s="33" t="s">
        <v>258</v>
      </c>
      <c r="B177" s="33"/>
      <c r="C177" s="33"/>
      <c r="D177" s="33"/>
      <c r="E177" s="108" t="str">
        <f t="shared" ref="E177:J179" si="37">E171</f>
        <v>2021/22</v>
      </c>
      <c r="F177" s="108" t="str">
        <f t="shared" si="37"/>
        <v>2022/23</v>
      </c>
      <c r="G177" s="108" t="str">
        <f t="shared" si="37"/>
        <v>2023/24</v>
      </c>
      <c r="H177" s="108" t="str">
        <f t="shared" si="37"/>
        <v>2024/25</v>
      </c>
      <c r="I177" s="108" t="str">
        <f t="shared" si="37"/>
        <v>2025/26</v>
      </c>
      <c r="J177" s="108" t="str">
        <f t="shared" si="37"/>
        <v>2026/27</v>
      </c>
    </row>
    <row r="178" spans="1:10" x14ac:dyDescent="0.35">
      <c r="A178" s="33" t="s">
        <v>225</v>
      </c>
      <c r="B178" s="33"/>
      <c r="C178" s="33"/>
      <c r="D178" s="33" t="str">
        <f>A178&amp;D157&amp;D158</f>
        <v>FT Home student FTE81</v>
      </c>
      <c r="E178" s="109">
        <f t="shared" si="37"/>
        <v>0</v>
      </c>
      <c r="F178" s="109">
        <f t="shared" si="37"/>
        <v>0</v>
      </c>
      <c r="G178" s="109">
        <f t="shared" si="37"/>
        <v>0</v>
      </c>
      <c r="H178" s="109">
        <f t="shared" si="37"/>
        <v>0</v>
      </c>
      <c r="I178" s="109">
        <f t="shared" si="37"/>
        <v>0</v>
      </c>
      <c r="J178" s="109">
        <f t="shared" si="37"/>
        <v>0</v>
      </c>
    </row>
    <row r="179" spans="1:10" x14ac:dyDescent="0.35">
      <c r="A179" s="33" t="s">
        <v>226</v>
      </c>
      <c r="B179" s="33"/>
      <c r="C179" s="33"/>
      <c r="D179" s="33" t="str">
        <f>A179&amp;D157&amp;D158</f>
        <v>FT International student FTE81</v>
      </c>
      <c r="E179" s="109">
        <f t="shared" si="37"/>
        <v>0</v>
      </c>
      <c r="F179" s="109">
        <f t="shared" si="37"/>
        <v>0</v>
      </c>
      <c r="G179" s="109">
        <f t="shared" si="37"/>
        <v>0</v>
      </c>
      <c r="H179" s="109">
        <f t="shared" si="37"/>
        <v>0</v>
      </c>
      <c r="I179" s="109">
        <f t="shared" si="37"/>
        <v>0</v>
      </c>
      <c r="J179" s="109">
        <f t="shared" si="37"/>
        <v>0</v>
      </c>
    </row>
    <row r="180" spans="1:10" x14ac:dyDescent="0.35">
      <c r="A180" s="33" t="s">
        <v>241</v>
      </c>
      <c r="B180" s="33"/>
      <c r="C180" s="33"/>
      <c r="D180" s="33" t="str">
        <f>A180&amp;D157&amp;D158</f>
        <v>PT Home student FTE81</v>
      </c>
      <c r="E180" s="109"/>
      <c r="F180" s="109"/>
      <c r="G180" s="109"/>
      <c r="H180" s="109"/>
      <c r="I180" s="109"/>
      <c r="J180" s="109"/>
    </row>
    <row r="181" spans="1:10" x14ac:dyDescent="0.35">
      <c r="A181" s="33" t="s">
        <v>242</v>
      </c>
      <c r="B181" s="33"/>
      <c r="C181" s="33"/>
      <c r="D181" s="33" t="str">
        <f>A181&amp;D157&amp;D158</f>
        <v>PT International student FTE81</v>
      </c>
      <c r="E181" s="109"/>
      <c r="F181" s="109"/>
      <c r="G181" s="109"/>
      <c r="H181" s="109"/>
      <c r="I181" s="109"/>
      <c r="J181" s="109"/>
    </row>
    <row r="182" spans="1:10" x14ac:dyDescent="0.35">
      <c r="A182" s="33"/>
      <c r="B182" s="33"/>
      <c r="C182" s="33"/>
      <c r="D182" s="33"/>
      <c r="E182" s="33"/>
      <c r="F182" s="33"/>
      <c r="G182" s="33"/>
      <c r="H182" s="33"/>
      <c r="I182" s="33"/>
      <c r="J182" s="33"/>
    </row>
    <row r="183" spans="1:10" x14ac:dyDescent="0.35">
      <c r="A183" s="110" t="s">
        <v>250</v>
      </c>
      <c r="B183" s="17"/>
      <c r="C183" s="17"/>
      <c r="D183" s="3">
        <f>VLOOKUP(A183,'selections(hide)'!$A$18:$M$30,4,FALSE)</f>
        <v>7</v>
      </c>
    </row>
    <row r="184" spans="1:10" x14ac:dyDescent="0.35">
      <c r="A184" s="115" t="s">
        <v>240</v>
      </c>
      <c r="B184" s="116"/>
      <c r="C184" s="116"/>
      <c r="D184" s="116">
        <f>'selections(hide)'!$J$2</f>
        <v>1</v>
      </c>
    </row>
    <row r="185" spans="1:10" x14ac:dyDescent="0.35">
      <c r="A185" s="17" t="s">
        <v>256</v>
      </c>
      <c r="B185" s="17"/>
      <c r="C185" s="17"/>
      <c r="E185" s="101" t="str">
        <f>staff_students!$E$29</f>
        <v>2021/22</v>
      </c>
      <c r="F185" s="101" t="str">
        <f>staff_students!$F$29</f>
        <v>2022/23</v>
      </c>
      <c r="G185" s="101" t="str">
        <f>staff_students!$G$29</f>
        <v>2023/24</v>
      </c>
      <c r="H185" s="101" t="str">
        <f>staff_students!$H$29</f>
        <v>2024/25</v>
      </c>
      <c r="I185" s="101" t="str">
        <f>staff_students!$I$29</f>
        <v>2025/26</v>
      </c>
      <c r="J185" s="101" t="str">
        <f>staff_students!$J$29</f>
        <v>2026/27</v>
      </c>
    </row>
    <row r="186" spans="1:10" x14ac:dyDescent="0.35">
      <c r="A186" s="17" t="s">
        <v>260</v>
      </c>
      <c r="B186" s="17"/>
      <c r="C186" s="17"/>
      <c r="E186" s="105">
        <f>staff_students!$E$30</f>
        <v>0</v>
      </c>
      <c r="F186" s="105">
        <f>staff_students!$F$30</f>
        <v>0</v>
      </c>
      <c r="G186" s="105">
        <f>staff_students!$G$30</f>
        <v>0</v>
      </c>
      <c r="H186" s="105">
        <f>staff_students!$H$30</f>
        <v>0</v>
      </c>
      <c r="I186" s="105">
        <f>staff_students!$I$30</f>
        <v>0</v>
      </c>
      <c r="J186" s="105">
        <f>staff_students!$J$30</f>
        <v>0</v>
      </c>
    </row>
    <row r="187" spans="1:10" x14ac:dyDescent="0.35">
      <c r="A187" s="17" t="s">
        <v>261</v>
      </c>
      <c r="B187" s="17"/>
      <c r="C187" s="17"/>
      <c r="E187" s="105">
        <f>staff_students!$E$31</f>
        <v>0</v>
      </c>
      <c r="F187" s="105">
        <f>staff_students!$F$31</f>
        <v>0</v>
      </c>
      <c r="G187" s="105">
        <f>staff_students!$G$31</f>
        <v>0</v>
      </c>
      <c r="H187" s="105">
        <f>staff_students!$H$31</f>
        <v>0</v>
      </c>
      <c r="I187" s="105">
        <f>staff_students!$I$31</f>
        <v>0</v>
      </c>
      <c r="J187" s="105">
        <f>staff_students!$J$31</f>
        <v>0</v>
      </c>
    </row>
    <row r="188" spans="1:10" x14ac:dyDescent="0.35">
      <c r="A188" s="17" t="s">
        <v>262</v>
      </c>
      <c r="B188" s="17"/>
      <c r="C188" s="17"/>
      <c r="E188" s="105"/>
      <c r="F188" s="105"/>
      <c r="G188" s="105"/>
      <c r="H188" s="105"/>
      <c r="I188" s="105"/>
      <c r="J188" s="105"/>
    </row>
    <row r="189" spans="1:10" x14ac:dyDescent="0.35">
      <c r="A189" s="17" t="s">
        <v>263</v>
      </c>
      <c r="B189" s="17"/>
      <c r="C189" s="17"/>
      <c r="E189" s="105"/>
      <c r="F189" s="105"/>
      <c r="G189" s="105"/>
      <c r="H189" s="105"/>
      <c r="I189" s="105"/>
      <c r="J189" s="105"/>
    </row>
    <row r="190" spans="1:10" x14ac:dyDescent="0.35">
      <c r="A190" s="17"/>
      <c r="B190" s="17"/>
      <c r="C190" s="17"/>
    </row>
    <row r="191" spans="1:10" x14ac:dyDescent="0.35">
      <c r="A191" s="17" t="s">
        <v>257</v>
      </c>
      <c r="B191" s="17"/>
      <c r="C191" s="17"/>
      <c r="E191" s="101" t="str">
        <f t="shared" ref="E191:J191" si="38">E185</f>
        <v>2021/22</v>
      </c>
      <c r="F191" s="101" t="str">
        <f t="shared" si="38"/>
        <v>2022/23</v>
      </c>
      <c r="G191" s="101" t="str">
        <f t="shared" si="38"/>
        <v>2023/24</v>
      </c>
      <c r="H191" s="101" t="str">
        <f t="shared" si="38"/>
        <v>2024/25</v>
      </c>
      <c r="I191" s="101" t="str">
        <f t="shared" si="38"/>
        <v>2025/26</v>
      </c>
      <c r="J191" s="101" t="str">
        <f t="shared" si="38"/>
        <v>2026/27</v>
      </c>
    </row>
    <row r="192" spans="1:10" x14ac:dyDescent="0.35">
      <c r="A192" s="17" t="s">
        <v>260</v>
      </c>
      <c r="B192" s="17"/>
      <c r="C192" s="17"/>
      <c r="E192" s="107">
        <f>IF(staff_students!$C$28="No",0,ROUNDDOWN(E186*staff_students!$E$35,0))+IF(staff_students!$C$28="No",0,ROUNDDOWN(E186*staff_students!$E$35*staff_students!$E$35,0))+IF(staff_students!$C$28="No",0,ROUNDDOWN(E186*staff_students!$E$35*staff_students!$E$35*staff_students!$E$35,0))+IF(staff_students!$C$28="No",0,ROUNDDOWN(E186*staff_students!$E$35*staff_students!$E$35*staff_students!$E$35*staff_students!$E$35,0))</f>
        <v>0</v>
      </c>
      <c r="F192" s="107">
        <f>ROUNDDOWN(E186*staff_students!$E$35,0)+IF(staff_students!$C$28="No",0,ROUNDDOWN(E186*staff_students!$E$35*staff_students!$E$35,0))+IF(staff_students!$C$28="No",0,ROUNDDOWN(E186*staff_students!$E$35*staff_students!$E$35*staff_students!$E$35,0))+IF(staff_students!$C$28="No",0,ROUNDDOWN(E186*staff_students!$E$35*staff_students!$E$35*staff_students!$E$35*staff_students!$E$35,0))</f>
        <v>0</v>
      </c>
      <c r="G192" s="107">
        <f>ROUNDDOWN(F186*staff_students!$E$35,0)+ROUNDDOWN(E186*staff_students!$E$35*staff_students!$E$35,0)+IF(staff_students!$C$28="No",0,ROUNDDOWN(E186*staff_students!$E$35*staff_students!$E$35*staff_students!$E$35,0))+IF(staff_students!$C$28="No",0,ROUNDDOWN(E186*staff_students!$E$35*staff_students!$E$35*staff_students!$E$35*staff_students!$E$35,0))</f>
        <v>0</v>
      </c>
      <c r="H192" s="107">
        <f>ROUNDDOWN(G186*staff_students!$E$35,0)+ROUNDDOWN(F186*staff_students!$E$35*staff_students!$E$35,0)+ROUNDDOWN(E186*staff_students!$E$35*staff_students!$E$35*staff_students!$E$35,0)+IF(staff_students!$C$28="No",0,ROUNDDOWN(E186*staff_students!$E$35*staff_students!$E$35*staff_students!$E$35*staff_students!$E$35,0))</f>
        <v>0</v>
      </c>
      <c r="I192" s="105">
        <f>ROUNDDOWN(H186*staff_students!$E$35,0)+ROUNDDOWN(G186*staff_students!$E$35*staff_students!$E$35,0)+ROUNDDOWN(F186*staff_students!$E$35*staff_students!$E$35*staff_students!$E$35,0)+ROUNDDOWN(E186*staff_students!$E$35*staff_students!$E$35*staff_students!$E$35*staff_students!$E$35,0)</f>
        <v>0</v>
      </c>
      <c r="J192" s="105">
        <f>ROUNDDOWN(I186*staff_students!$E$35,0)+ROUNDDOWN(H186*staff_students!$E$35*staff_students!$E$35,0)+ROUNDDOWN(G186*staff_students!$E$35*staff_students!$E$35*staff_students!$E$35,0)+ROUNDDOWN(F186*staff_students!$E$35*staff_students!$E$35*staff_students!$E$35*staff_students!$E$35,0)</f>
        <v>0</v>
      </c>
    </row>
    <row r="193" spans="1:10" x14ac:dyDescent="0.35">
      <c r="A193" s="17" t="s">
        <v>261</v>
      </c>
      <c r="B193" s="17"/>
      <c r="C193" s="17"/>
      <c r="E193" s="107">
        <f>IF(staff_students!$C$28="No",0,ROUNDDOWN(E187*staff_students!$E$35,0))+IF(staff_students!$C$28="No",0,ROUNDDOWN(E187*staff_students!$E$35*staff_students!$E$35,0))+IF(staff_students!$C$28="No",0,ROUNDDOWN(E187*staff_students!$E$35*staff_students!$E$35*staff_students!$E$35,0))+IF(staff_students!$C$28="No",0,ROUNDDOWN(E187*staff_students!$E$35*staff_students!$E$35*staff_students!$E$35*staff_students!$E$35,0))</f>
        <v>0</v>
      </c>
      <c r="F193" s="107">
        <f>ROUNDDOWN(E187*staff_students!$E$35,0)+IF(staff_students!$C$28="No",0,ROUNDDOWN(E187*staff_students!$E$35*staff_students!$E$35,0))+IF(staff_students!$C$28="No",0,ROUNDDOWN(E187*staff_students!$E$35*staff_students!$E$35*staff_students!$E$35,0))+IF(staff_students!$C$28="No",0,ROUNDDOWN(E187*staff_students!$E$35*staff_students!$E$35*staff_students!$E$35*staff_students!$E$35,0))</f>
        <v>0</v>
      </c>
      <c r="G193" s="107">
        <f>ROUNDDOWN(F187*staff_students!$E$35,0)+ROUNDDOWN(E187*staff_students!$E$35*staff_students!$E$35,0)+IF(staff_students!$C$28="No",0,ROUNDDOWN(E187*staff_students!$E$35*staff_students!$E$35*staff_students!$E$35,0))+IF(staff_students!$C$28="No",0,ROUNDDOWN(E187*staff_students!$E$35*staff_students!$E$35*staff_students!$E$35*staff_students!$E$35,0))</f>
        <v>0</v>
      </c>
      <c r="H193" s="107">
        <f>ROUNDDOWN(G187*staff_students!$E$35,0)+ROUNDDOWN(F187*staff_students!$E$35*staff_students!$E$35,0)+ROUNDDOWN(E187*staff_students!$E$35*staff_students!$E$35*staff_students!$E$35,0)+IF(staff_students!$C$28="No",0,ROUNDDOWN(E187*staff_students!$E$35*staff_students!$E$35*staff_students!$E$35*staff_students!$E$35,0))</f>
        <v>0</v>
      </c>
      <c r="I193" s="105">
        <f>ROUNDDOWN(H187*staff_students!$E$35,0)+ROUNDDOWN(G187*staff_students!$E$35*staff_students!$E$35,0)+ROUNDDOWN(F187*staff_students!$E$35*staff_students!$E$35*staff_students!$E$35,0)+ROUNDDOWN(E187*staff_students!$E$35*staff_students!$E$35*staff_students!$E$35*staff_students!$E$35,0)</f>
        <v>0</v>
      </c>
      <c r="J193" s="105">
        <f>ROUNDDOWN(I187*staff_students!$E$35,0)+ROUNDDOWN(H187*staff_students!$E$35*staff_students!$E$35,0)+ROUNDDOWN(G187*staff_students!$E$35*staff_students!$E$35*staff_students!$E$35,0)+ROUNDDOWN(F187*staff_students!$E$35*staff_students!$E$35*staff_students!$E$35*staff_students!$E$35,0)</f>
        <v>0</v>
      </c>
    </row>
    <row r="194" spans="1:10" x14ac:dyDescent="0.35">
      <c r="A194" s="17" t="s">
        <v>262</v>
      </c>
      <c r="B194" s="17"/>
      <c r="C194" s="17"/>
      <c r="E194" s="105"/>
      <c r="F194" s="105"/>
      <c r="G194" s="105"/>
      <c r="H194" s="105"/>
      <c r="I194" s="105"/>
      <c r="J194" s="105"/>
    </row>
    <row r="195" spans="1:10" x14ac:dyDescent="0.35">
      <c r="A195" s="17" t="s">
        <v>263</v>
      </c>
      <c r="B195" s="17"/>
      <c r="C195" s="17"/>
      <c r="E195" s="105"/>
      <c r="F195" s="105"/>
      <c r="G195" s="105"/>
      <c r="H195" s="105"/>
      <c r="I195" s="105"/>
      <c r="J195" s="105"/>
    </row>
    <row r="196" spans="1:10" x14ac:dyDescent="0.35">
      <c r="A196" s="17"/>
      <c r="B196" s="17"/>
      <c r="C196" s="17"/>
    </row>
    <row r="197" spans="1:10" x14ac:dyDescent="0.35">
      <c r="A197" s="17" t="s">
        <v>259</v>
      </c>
      <c r="B197" s="17"/>
      <c r="C197" s="17"/>
      <c r="E197" s="101" t="str">
        <f t="shared" ref="E197:J197" si="39">E191</f>
        <v>2021/22</v>
      </c>
      <c r="F197" s="101" t="str">
        <f t="shared" si="39"/>
        <v>2022/23</v>
      </c>
      <c r="G197" s="101" t="str">
        <f t="shared" si="39"/>
        <v>2023/24</v>
      </c>
      <c r="H197" s="101" t="str">
        <f t="shared" si="39"/>
        <v>2024/25</v>
      </c>
      <c r="I197" s="101" t="str">
        <f t="shared" si="39"/>
        <v>2025/26</v>
      </c>
      <c r="J197" s="101" t="str">
        <f t="shared" si="39"/>
        <v>2026/27</v>
      </c>
    </row>
    <row r="198" spans="1:10" x14ac:dyDescent="0.35">
      <c r="A198" s="17" t="s">
        <v>260</v>
      </c>
      <c r="B198" s="17"/>
      <c r="C198" s="17"/>
      <c r="E198" s="105">
        <f t="shared" ref="E198:J198" si="40">E186+E192</f>
        <v>0</v>
      </c>
      <c r="F198" s="105">
        <f t="shared" si="40"/>
        <v>0</v>
      </c>
      <c r="G198" s="105">
        <f t="shared" si="40"/>
        <v>0</v>
      </c>
      <c r="H198" s="105">
        <f t="shared" si="40"/>
        <v>0</v>
      </c>
      <c r="I198" s="105">
        <f t="shared" si="40"/>
        <v>0</v>
      </c>
      <c r="J198" s="105">
        <f t="shared" si="40"/>
        <v>0</v>
      </c>
    </row>
    <row r="199" spans="1:10" x14ac:dyDescent="0.35">
      <c r="A199" s="17" t="s">
        <v>261</v>
      </c>
      <c r="B199" s="17"/>
      <c r="C199" s="17"/>
      <c r="E199" s="105">
        <f t="shared" ref="E199:J199" si="41">E187+E193</f>
        <v>0</v>
      </c>
      <c r="F199" s="105">
        <f t="shared" si="41"/>
        <v>0</v>
      </c>
      <c r="G199" s="105">
        <f t="shared" si="41"/>
        <v>0</v>
      </c>
      <c r="H199" s="105">
        <f t="shared" si="41"/>
        <v>0</v>
      </c>
      <c r="I199" s="105">
        <f t="shared" si="41"/>
        <v>0</v>
      </c>
      <c r="J199" s="105">
        <f t="shared" si="41"/>
        <v>0</v>
      </c>
    </row>
    <row r="200" spans="1:10" x14ac:dyDescent="0.35">
      <c r="A200" s="17" t="s">
        <v>262</v>
      </c>
      <c r="B200" s="17"/>
      <c r="C200" s="17"/>
      <c r="E200" s="105"/>
      <c r="F200" s="105"/>
      <c r="G200" s="105"/>
      <c r="H200" s="105"/>
      <c r="I200" s="105"/>
      <c r="J200" s="105"/>
    </row>
    <row r="201" spans="1:10" x14ac:dyDescent="0.35">
      <c r="A201" s="17" t="s">
        <v>263</v>
      </c>
      <c r="B201" s="17"/>
      <c r="C201" s="17"/>
      <c r="E201" s="105"/>
      <c r="F201" s="105"/>
      <c r="G201" s="105"/>
      <c r="H201" s="105"/>
      <c r="I201" s="105"/>
      <c r="J201" s="105"/>
    </row>
    <row r="202" spans="1:10" x14ac:dyDescent="0.35">
      <c r="A202" s="17"/>
      <c r="B202" s="17"/>
      <c r="C202" s="17"/>
    </row>
    <row r="203" spans="1:10" x14ac:dyDescent="0.35">
      <c r="A203" s="17" t="s">
        <v>258</v>
      </c>
      <c r="B203" s="17"/>
      <c r="C203" s="17"/>
      <c r="D203" s="17"/>
      <c r="E203" s="111" t="str">
        <f t="shared" ref="E203:J205" si="42">E197</f>
        <v>2021/22</v>
      </c>
      <c r="F203" s="111" t="str">
        <f t="shared" si="42"/>
        <v>2022/23</v>
      </c>
      <c r="G203" s="111" t="str">
        <f t="shared" si="42"/>
        <v>2023/24</v>
      </c>
      <c r="H203" s="111" t="str">
        <f t="shared" si="42"/>
        <v>2024/25</v>
      </c>
      <c r="I203" s="111" t="str">
        <f t="shared" si="42"/>
        <v>2025/26</v>
      </c>
      <c r="J203" s="111" t="str">
        <f t="shared" si="42"/>
        <v>2026/27</v>
      </c>
    </row>
    <row r="204" spans="1:10" x14ac:dyDescent="0.35">
      <c r="A204" s="17" t="s">
        <v>225</v>
      </c>
      <c r="B204" s="17"/>
      <c r="C204" s="17"/>
      <c r="D204" s="17" t="str">
        <f>A204&amp;D183&amp;D184</f>
        <v>FT Home student FTE71</v>
      </c>
      <c r="E204" s="112">
        <f t="shared" si="42"/>
        <v>0</v>
      </c>
      <c r="F204" s="112">
        <f t="shared" si="42"/>
        <v>0</v>
      </c>
      <c r="G204" s="112">
        <f t="shared" si="42"/>
        <v>0</v>
      </c>
      <c r="H204" s="112">
        <f t="shared" si="42"/>
        <v>0</v>
      </c>
      <c r="I204" s="112">
        <f t="shared" si="42"/>
        <v>0</v>
      </c>
      <c r="J204" s="112">
        <f t="shared" si="42"/>
        <v>0</v>
      </c>
    </row>
    <row r="205" spans="1:10" x14ac:dyDescent="0.35">
      <c r="A205" s="17" t="s">
        <v>226</v>
      </c>
      <c r="B205" s="17"/>
      <c r="C205" s="17"/>
      <c r="D205" s="17" t="str">
        <f>A205&amp;D183&amp;D184</f>
        <v>FT International student FTE71</v>
      </c>
      <c r="E205" s="112">
        <f t="shared" si="42"/>
        <v>0</v>
      </c>
      <c r="F205" s="112">
        <f t="shared" si="42"/>
        <v>0</v>
      </c>
      <c r="G205" s="112">
        <f t="shared" si="42"/>
        <v>0</v>
      </c>
      <c r="H205" s="112">
        <f t="shared" si="42"/>
        <v>0</v>
      </c>
      <c r="I205" s="112">
        <f t="shared" si="42"/>
        <v>0</v>
      </c>
      <c r="J205" s="112">
        <f t="shared" si="42"/>
        <v>0</v>
      </c>
    </row>
    <row r="206" spans="1:10" x14ac:dyDescent="0.35">
      <c r="A206" s="17" t="s">
        <v>241</v>
      </c>
      <c r="B206" s="17"/>
      <c r="C206" s="17"/>
      <c r="D206" s="17" t="str">
        <f>A206&amp;D183&amp;D184</f>
        <v>PT Home student FTE71</v>
      </c>
      <c r="E206" s="112"/>
      <c r="F206" s="112"/>
      <c r="G206" s="112"/>
      <c r="H206" s="112"/>
      <c r="I206" s="112"/>
      <c r="J206" s="112"/>
    </row>
    <row r="207" spans="1:10" x14ac:dyDescent="0.35">
      <c r="A207" s="17" t="s">
        <v>242</v>
      </c>
      <c r="B207" s="17"/>
      <c r="C207" s="17"/>
      <c r="D207" s="17" t="str">
        <f>A207&amp;D183&amp;D184</f>
        <v>PT International student FTE71</v>
      </c>
      <c r="E207" s="112"/>
      <c r="F207" s="112"/>
      <c r="G207" s="112"/>
      <c r="H207" s="112"/>
      <c r="I207" s="112"/>
      <c r="J207" s="112"/>
    </row>
    <row r="208" spans="1:10" x14ac:dyDescent="0.35">
      <c r="A208" s="17"/>
      <c r="B208" s="17"/>
      <c r="C208" s="17"/>
      <c r="D208" s="17"/>
      <c r="E208" s="17"/>
      <c r="F208" s="17"/>
      <c r="G208" s="17"/>
      <c r="H208" s="17"/>
      <c r="I208" s="17"/>
      <c r="J208" s="17"/>
    </row>
    <row r="209" spans="1:10" x14ac:dyDescent="0.35">
      <c r="A209" s="113" t="s">
        <v>251</v>
      </c>
      <c r="B209" s="33"/>
      <c r="C209" s="33"/>
      <c r="D209" s="3">
        <f>VLOOKUP(A209,'selections(hide)'!$A$18:$M$30,4,FALSE)</f>
        <v>9</v>
      </c>
    </row>
    <row r="210" spans="1:10" x14ac:dyDescent="0.35">
      <c r="A210" s="115" t="s">
        <v>240</v>
      </c>
      <c r="B210" s="116"/>
      <c r="C210" s="116"/>
      <c r="D210" s="116">
        <f>'selections(hide)'!$J$2</f>
        <v>1</v>
      </c>
    </row>
    <row r="211" spans="1:10" x14ac:dyDescent="0.35">
      <c r="A211" s="33" t="s">
        <v>256</v>
      </c>
      <c r="B211" s="33"/>
      <c r="C211" s="33"/>
      <c r="E211" s="101" t="str">
        <f>staff_students!$E$29</f>
        <v>2021/22</v>
      </c>
      <c r="F211" s="101" t="str">
        <f>staff_students!$F$29</f>
        <v>2022/23</v>
      </c>
      <c r="G211" s="101" t="str">
        <f>staff_students!$G$29</f>
        <v>2023/24</v>
      </c>
      <c r="H211" s="101" t="str">
        <f>staff_students!$H$29</f>
        <v>2024/25</v>
      </c>
      <c r="I211" s="101" t="str">
        <f>staff_students!$I$29</f>
        <v>2025/26</v>
      </c>
      <c r="J211" s="101" t="str">
        <f>staff_students!$J$29</f>
        <v>2026/27</v>
      </c>
    </row>
    <row r="212" spans="1:10" x14ac:dyDescent="0.35">
      <c r="A212" s="33" t="s">
        <v>260</v>
      </c>
      <c r="B212" s="33"/>
      <c r="C212" s="33"/>
      <c r="E212" s="105">
        <f>staff_students!$E$30</f>
        <v>0</v>
      </c>
      <c r="F212" s="105">
        <f>staff_students!$F$30</f>
        <v>0</v>
      </c>
      <c r="G212" s="105">
        <f>staff_students!$G$30</f>
        <v>0</v>
      </c>
      <c r="H212" s="105">
        <f>staff_students!$H$30</f>
        <v>0</v>
      </c>
      <c r="I212" s="105">
        <f>staff_students!$I$30</f>
        <v>0</v>
      </c>
      <c r="J212" s="105">
        <f>staff_students!$J$30</f>
        <v>0</v>
      </c>
    </row>
    <row r="213" spans="1:10" x14ac:dyDescent="0.35">
      <c r="A213" s="33" t="s">
        <v>261</v>
      </c>
      <c r="B213" s="33"/>
      <c r="C213" s="33"/>
      <c r="E213" s="105">
        <f>staff_students!$E$31</f>
        <v>0</v>
      </c>
      <c r="F213" s="105">
        <f>staff_students!$F$31</f>
        <v>0</v>
      </c>
      <c r="G213" s="105">
        <f>staff_students!$G$31</f>
        <v>0</v>
      </c>
      <c r="H213" s="105">
        <f>staff_students!$H$31</f>
        <v>0</v>
      </c>
      <c r="I213" s="105">
        <f>staff_students!$I$31</f>
        <v>0</v>
      </c>
      <c r="J213" s="105">
        <f>staff_students!$J$31</f>
        <v>0</v>
      </c>
    </row>
    <row r="214" spans="1:10" x14ac:dyDescent="0.35">
      <c r="A214" s="33" t="s">
        <v>262</v>
      </c>
      <c r="B214" s="33"/>
      <c r="C214" s="33"/>
      <c r="E214" s="105"/>
      <c r="F214" s="105"/>
      <c r="G214" s="105"/>
      <c r="H214" s="105"/>
      <c r="I214" s="105"/>
      <c r="J214" s="105"/>
    </row>
    <row r="215" spans="1:10" x14ac:dyDescent="0.35">
      <c r="A215" s="33" t="s">
        <v>263</v>
      </c>
      <c r="B215" s="33"/>
      <c r="C215" s="33"/>
      <c r="E215" s="105"/>
      <c r="F215" s="105"/>
      <c r="G215" s="105"/>
      <c r="H215" s="105"/>
      <c r="I215" s="105"/>
      <c r="J215" s="105"/>
    </row>
    <row r="216" spans="1:10" x14ac:dyDescent="0.35">
      <c r="A216" s="33"/>
      <c r="B216" s="33"/>
      <c r="C216" s="33"/>
    </row>
    <row r="217" spans="1:10" x14ac:dyDescent="0.35">
      <c r="A217" s="33" t="s">
        <v>257</v>
      </c>
      <c r="B217" s="33"/>
      <c r="C217" s="33"/>
      <c r="E217" s="101" t="str">
        <f t="shared" ref="E217:J217" si="43">E211</f>
        <v>2021/22</v>
      </c>
      <c r="F217" s="101" t="str">
        <f t="shared" si="43"/>
        <v>2022/23</v>
      </c>
      <c r="G217" s="101" t="str">
        <f t="shared" si="43"/>
        <v>2023/24</v>
      </c>
      <c r="H217" s="101" t="str">
        <f t="shared" si="43"/>
        <v>2024/25</v>
      </c>
      <c r="I217" s="101" t="str">
        <f t="shared" si="43"/>
        <v>2025/26</v>
      </c>
      <c r="J217" s="101" t="str">
        <f t="shared" si="43"/>
        <v>2026/27</v>
      </c>
    </row>
    <row r="218" spans="1:10" x14ac:dyDescent="0.35">
      <c r="A218" s="33" t="s">
        <v>260</v>
      </c>
      <c r="B218" s="33"/>
      <c r="C218" s="33"/>
      <c r="E218" s="107">
        <f>IF(staff_students!$C$28="No",0,ROUNDDOWN(E212*staff_students!$E$35,0))+IF(staff_students!$C$28="No",0,ROUNDDOWN(E212*staff_students!$E$35*staff_students!$E$35,0))+IF(staff_students!$C$28="No",0,ROUNDDOWN(E212*staff_students!$E$35*staff_students!$E$35*staff_students!$E$35,0))+IF(staff_students!$C$28="No",0,ROUNDDOWN(E212*staff_students!$E$35*staff_students!$E$35*staff_students!$E$35*staff_students!$E$35,0))</f>
        <v>0</v>
      </c>
      <c r="F218" s="107">
        <f>ROUNDDOWN(E212*staff_students!$E$35,0)+IF(staff_students!$C$28="No",0,ROUNDDOWN(E212*staff_students!$E$35*staff_students!$E$35,0))+IF(staff_students!$C$28="No",0,ROUNDDOWN(E212*staff_students!$E$35*staff_students!$E$35*staff_students!$E$35,0))+IF(staff_students!$C$28="No",0,ROUNDDOWN(E212*staff_students!$E$35*staff_students!$E$35*staff_students!$E$35*staff_students!$E$35,0))</f>
        <v>0</v>
      </c>
      <c r="G218" s="107">
        <f>ROUNDDOWN(F212*staff_students!$E$35,0)+ROUNDDOWN(E212*staff_students!$E$35*staff_students!$E$35,0)+IF(staff_students!$C$28="No",0,ROUNDDOWN(E212*staff_students!$E$35*staff_students!$E$35*staff_students!$E$35,0))+IF(staff_students!$C$28="No",0,ROUNDDOWN(E212*staff_students!$E$35*staff_students!$E$35*staff_students!$E$35*staff_students!$E$35,0))</f>
        <v>0</v>
      </c>
      <c r="H218" s="107">
        <f>ROUNDDOWN(G212*staff_students!$E$35,0)+ROUNDDOWN(F212*staff_students!$E$35*staff_students!$E$35,0)+ROUNDDOWN(E212*staff_students!$E$35*staff_students!$E$35*staff_students!$E$35,0)+IF(staff_students!$C$28="No",0,ROUNDDOWN(E212*staff_students!$E$35*staff_students!$E$35*staff_students!$E$35*staff_students!$E$35,0))</f>
        <v>0</v>
      </c>
      <c r="I218" s="105">
        <f>ROUNDDOWN(H212*staff_students!$E$35,0)+ROUNDDOWN(G212*staff_students!$E$35*staff_students!$E$35,0)+ROUNDDOWN(F212*staff_students!$E$35*staff_students!$E$35*staff_students!$E$35,0)+ROUNDDOWN(E212*staff_students!$E$35*staff_students!$E$35*staff_students!$E$35*staff_students!$E$35,0)</f>
        <v>0</v>
      </c>
      <c r="J218" s="105">
        <f>ROUNDDOWN(I212*staff_students!$E$35,0)+ROUNDDOWN(H212*staff_students!$E$35*staff_students!$E$35,0)+ROUNDDOWN(G212*staff_students!$E$35*staff_students!$E$35*staff_students!$E$35,0)+ROUNDDOWN(F212*staff_students!$E$35*staff_students!$E$35*staff_students!$E$35*staff_students!$E$35,0)</f>
        <v>0</v>
      </c>
    </row>
    <row r="219" spans="1:10" x14ac:dyDescent="0.35">
      <c r="A219" s="33" t="s">
        <v>261</v>
      </c>
      <c r="B219" s="33"/>
      <c r="C219" s="33"/>
      <c r="E219" s="107">
        <f>IF(staff_students!$C$28="No",0,ROUNDDOWN(E213*staff_students!$E$35,0))+IF(staff_students!$C$28="No",0,ROUNDDOWN(E213*staff_students!$E$35*staff_students!$E$35,0))+IF(staff_students!$C$28="No",0,ROUNDDOWN(E213*staff_students!$E$35*staff_students!$E$35*staff_students!$E$35,0))+IF(staff_students!$C$28="No",0,ROUNDDOWN(E213*staff_students!$E$35*staff_students!$E$35*staff_students!$E$35*staff_students!$E$35,0))</f>
        <v>0</v>
      </c>
      <c r="F219" s="107">
        <f>ROUNDDOWN(E213*staff_students!$E$35,0)+IF(staff_students!$C$28="No",0,ROUNDDOWN(E213*staff_students!$E$35*staff_students!$E$35,0))+IF(staff_students!$C$28="No",0,ROUNDDOWN(E213*staff_students!$E$35*staff_students!$E$35*staff_students!$E$35,0))+IF(staff_students!$C$28="No",0,ROUNDDOWN(E213*staff_students!$E$35*staff_students!$E$35*staff_students!$E$35*staff_students!$E$35,0))</f>
        <v>0</v>
      </c>
      <c r="G219" s="107">
        <f>ROUNDDOWN(F213*staff_students!$E$35,0)+ROUNDDOWN(E213*staff_students!$E$35*staff_students!$E$35,0)+IF(staff_students!$C$28="No",0,ROUNDDOWN(E213*staff_students!$E$35*staff_students!$E$35*staff_students!$E$35,0))+IF(staff_students!$C$28="No",0,ROUNDDOWN(E213*staff_students!$E$35*staff_students!$E$35*staff_students!$E$35*staff_students!$E$35,0))</f>
        <v>0</v>
      </c>
      <c r="H219" s="107">
        <f>ROUNDDOWN(G213*staff_students!$E$35,0)+ROUNDDOWN(F213*staff_students!$E$35*staff_students!$E$35,0)+ROUNDDOWN(E213*staff_students!$E$35*staff_students!$E$35*staff_students!$E$35,0)+IF(staff_students!$C$28="No",0,ROUNDDOWN(E213*staff_students!$E$35*staff_students!$E$35*staff_students!$E$35*staff_students!$E$35,0))</f>
        <v>0</v>
      </c>
      <c r="I219" s="105">
        <f>ROUNDDOWN(H213*staff_students!$E$35,0)+ROUNDDOWN(G213*staff_students!$E$35*staff_students!$E$35,0)+ROUNDDOWN(F213*staff_students!$E$35*staff_students!$E$35*staff_students!$E$35,0)+ROUNDDOWN(E213*staff_students!$E$35*staff_students!$E$35*staff_students!$E$35*staff_students!$E$35,0)</f>
        <v>0</v>
      </c>
      <c r="J219" s="105">
        <f>ROUNDDOWN(I213*staff_students!$E$35,0)+ROUNDDOWN(H213*staff_students!$E$35*staff_students!$E$35,0)+ROUNDDOWN(G213*staff_students!$E$35*staff_students!$E$35*staff_students!$E$35,0)+ROUNDDOWN(F213*staff_students!$E$35*staff_students!$E$35*staff_students!$E$35*staff_students!$E$35,0)</f>
        <v>0</v>
      </c>
    </row>
    <row r="220" spans="1:10" x14ac:dyDescent="0.35">
      <c r="A220" s="33" t="s">
        <v>262</v>
      </c>
      <c r="B220" s="33"/>
      <c r="C220" s="33"/>
      <c r="E220" s="105"/>
      <c r="F220" s="105"/>
      <c r="G220" s="105"/>
      <c r="H220" s="105"/>
      <c r="I220" s="105"/>
      <c r="J220" s="105"/>
    </row>
    <row r="221" spans="1:10" x14ac:dyDescent="0.35">
      <c r="A221" s="33" t="s">
        <v>263</v>
      </c>
      <c r="B221" s="33"/>
      <c r="C221" s="33"/>
      <c r="E221" s="105"/>
      <c r="F221" s="105"/>
      <c r="G221" s="105"/>
      <c r="H221" s="105"/>
      <c r="I221" s="105"/>
      <c r="J221" s="105"/>
    </row>
    <row r="222" spans="1:10" x14ac:dyDescent="0.35">
      <c r="A222" s="33"/>
      <c r="B222" s="33"/>
      <c r="C222" s="33"/>
    </row>
    <row r="223" spans="1:10" x14ac:dyDescent="0.35">
      <c r="A223" s="33" t="s">
        <v>259</v>
      </c>
      <c r="B223" s="33"/>
      <c r="C223" s="33"/>
      <c r="E223" s="101" t="str">
        <f t="shared" ref="E223:J223" si="44">E217</f>
        <v>2021/22</v>
      </c>
      <c r="F223" s="101" t="str">
        <f t="shared" si="44"/>
        <v>2022/23</v>
      </c>
      <c r="G223" s="101" t="str">
        <f t="shared" si="44"/>
        <v>2023/24</v>
      </c>
      <c r="H223" s="101" t="str">
        <f t="shared" si="44"/>
        <v>2024/25</v>
      </c>
      <c r="I223" s="101" t="str">
        <f t="shared" si="44"/>
        <v>2025/26</v>
      </c>
      <c r="J223" s="101" t="str">
        <f t="shared" si="44"/>
        <v>2026/27</v>
      </c>
    </row>
    <row r="224" spans="1:10" x14ac:dyDescent="0.35">
      <c r="A224" s="33" t="s">
        <v>260</v>
      </c>
      <c r="B224" s="33"/>
      <c r="C224" s="33"/>
      <c r="E224" s="105">
        <f t="shared" ref="E224:J224" si="45">E212+E218</f>
        <v>0</v>
      </c>
      <c r="F224" s="105">
        <f t="shared" si="45"/>
        <v>0</v>
      </c>
      <c r="G224" s="105">
        <f t="shared" si="45"/>
        <v>0</v>
      </c>
      <c r="H224" s="105">
        <f t="shared" si="45"/>
        <v>0</v>
      </c>
      <c r="I224" s="105">
        <f t="shared" si="45"/>
        <v>0</v>
      </c>
      <c r="J224" s="105">
        <f t="shared" si="45"/>
        <v>0</v>
      </c>
    </row>
    <row r="225" spans="1:10" x14ac:dyDescent="0.35">
      <c r="A225" s="33" t="s">
        <v>261</v>
      </c>
      <c r="B225" s="33"/>
      <c r="C225" s="33"/>
      <c r="E225" s="105">
        <f t="shared" ref="E225:J225" si="46">E213+E219</f>
        <v>0</v>
      </c>
      <c r="F225" s="105">
        <f t="shared" si="46"/>
        <v>0</v>
      </c>
      <c r="G225" s="105">
        <f t="shared" si="46"/>
        <v>0</v>
      </c>
      <c r="H225" s="105">
        <f t="shared" si="46"/>
        <v>0</v>
      </c>
      <c r="I225" s="105">
        <f t="shared" si="46"/>
        <v>0</v>
      </c>
      <c r="J225" s="105">
        <f t="shared" si="46"/>
        <v>0</v>
      </c>
    </row>
    <row r="226" spans="1:10" x14ac:dyDescent="0.35">
      <c r="A226" s="33" t="s">
        <v>262</v>
      </c>
      <c r="B226" s="33"/>
      <c r="C226" s="33"/>
      <c r="E226" s="105"/>
      <c r="F226" s="105"/>
      <c r="G226" s="105"/>
      <c r="H226" s="105"/>
      <c r="I226" s="105"/>
      <c r="J226" s="105"/>
    </row>
    <row r="227" spans="1:10" x14ac:dyDescent="0.35">
      <c r="A227" s="33" t="s">
        <v>263</v>
      </c>
      <c r="B227" s="33"/>
      <c r="C227" s="33"/>
      <c r="E227" s="105"/>
      <c r="F227" s="105"/>
      <c r="G227" s="105"/>
      <c r="H227" s="105"/>
      <c r="I227" s="105"/>
      <c r="J227" s="105"/>
    </row>
    <row r="228" spans="1:10" x14ac:dyDescent="0.35">
      <c r="A228" s="33"/>
      <c r="B228" s="33"/>
      <c r="C228" s="33"/>
    </row>
    <row r="229" spans="1:10" x14ac:dyDescent="0.35">
      <c r="A229" s="33" t="s">
        <v>258</v>
      </c>
      <c r="B229" s="33"/>
      <c r="C229" s="33"/>
      <c r="D229" s="33"/>
      <c r="E229" s="108" t="str">
        <f t="shared" ref="E229:J231" si="47">E223</f>
        <v>2021/22</v>
      </c>
      <c r="F229" s="108" t="str">
        <f t="shared" si="47"/>
        <v>2022/23</v>
      </c>
      <c r="G229" s="108" t="str">
        <f t="shared" si="47"/>
        <v>2023/24</v>
      </c>
      <c r="H229" s="108" t="str">
        <f t="shared" si="47"/>
        <v>2024/25</v>
      </c>
      <c r="I229" s="108" t="str">
        <f t="shared" si="47"/>
        <v>2025/26</v>
      </c>
      <c r="J229" s="108" t="str">
        <f t="shared" si="47"/>
        <v>2026/27</v>
      </c>
    </row>
    <row r="230" spans="1:10" x14ac:dyDescent="0.35">
      <c r="A230" s="33" t="s">
        <v>225</v>
      </c>
      <c r="B230" s="33"/>
      <c r="C230" s="33"/>
      <c r="D230" s="33" t="str">
        <f>A230&amp;D209&amp;D210</f>
        <v>FT Home student FTE91</v>
      </c>
      <c r="E230" s="109">
        <f t="shared" si="47"/>
        <v>0</v>
      </c>
      <c r="F230" s="109">
        <f t="shared" si="47"/>
        <v>0</v>
      </c>
      <c r="G230" s="109">
        <f t="shared" si="47"/>
        <v>0</v>
      </c>
      <c r="H230" s="109">
        <f t="shared" si="47"/>
        <v>0</v>
      </c>
      <c r="I230" s="109">
        <f t="shared" si="47"/>
        <v>0</v>
      </c>
      <c r="J230" s="109">
        <f t="shared" si="47"/>
        <v>0</v>
      </c>
    </row>
    <row r="231" spans="1:10" x14ac:dyDescent="0.35">
      <c r="A231" s="33" t="s">
        <v>226</v>
      </c>
      <c r="B231" s="33"/>
      <c r="C231" s="33"/>
      <c r="D231" s="33" t="str">
        <f>A231&amp;D209&amp;D210</f>
        <v>FT International student FTE91</v>
      </c>
      <c r="E231" s="109">
        <f t="shared" si="47"/>
        <v>0</v>
      </c>
      <c r="F231" s="109">
        <f t="shared" si="47"/>
        <v>0</v>
      </c>
      <c r="G231" s="109">
        <f t="shared" si="47"/>
        <v>0</v>
      </c>
      <c r="H231" s="109">
        <f t="shared" si="47"/>
        <v>0</v>
      </c>
      <c r="I231" s="109">
        <f t="shared" si="47"/>
        <v>0</v>
      </c>
      <c r="J231" s="109">
        <f t="shared" si="47"/>
        <v>0</v>
      </c>
    </row>
    <row r="232" spans="1:10" x14ac:dyDescent="0.35">
      <c r="A232" s="33" t="s">
        <v>241</v>
      </c>
      <c r="B232" s="33"/>
      <c r="C232" s="33"/>
      <c r="D232" s="33" t="str">
        <f>A232&amp;D209&amp;D210</f>
        <v>PT Home student FTE91</v>
      </c>
      <c r="E232" s="109"/>
      <c r="F232" s="109"/>
      <c r="G232" s="109"/>
      <c r="H232" s="109"/>
      <c r="I232" s="109"/>
      <c r="J232" s="109"/>
    </row>
    <row r="233" spans="1:10" x14ac:dyDescent="0.35">
      <c r="A233" s="33" t="s">
        <v>242</v>
      </c>
      <c r="B233" s="33"/>
      <c r="C233" s="33"/>
      <c r="D233" s="33" t="str">
        <f>A233&amp;D209&amp;D210</f>
        <v>PT International student FTE91</v>
      </c>
      <c r="E233" s="109"/>
      <c r="F233" s="109"/>
      <c r="G233" s="109"/>
      <c r="H233" s="109"/>
      <c r="I233" s="109"/>
      <c r="J233" s="109"/>
    </row>
    <row r="234" spans="1:10" x14ac:dyDescent="0.35">
      <c r="A234" s="33"/>
      <c r="B234" s="33"/>
      <c r="C234" s="33"/>
      <c r="D234" s="33"/>
      <c r="E234" s="33"/>
      <c r="F234" s="33"/>
      <c r="G234" s="33"/>
      <c r="H234" s="33"/>
      <c r="I234" s="33"/>
      <c r="J234" s="33"/>
    </row>
    <row r="235" spans="1:10" x14ac:dyDescent="0.35">
      <c r="A235" s="113" t="s">
        <v>252</v>
      </c>
      <c r="B235" s="33"/>
      <c r="C235" s="33"/>
      <c r="D235" s="3">
        <f>VLOOKUP(A235,'selections(hide)'!$A$18:$M$30,4,FALSE)</f>
        <v>10</v>
      </c>
    </row>
    <row r="236" spans="1:10" x14ac:dyDescent="0.35">
      <c r="A236" s="115" t="s">
        <v>240</v>
      </c>
      <c r="B236" s="116"/>
      <c r="C236" s="116"/>
      <c r="D236" s="116">
        <f>'selections(hide)'!$J$2</f>
        <v>1</v>
      </c>
    </row>
    <row r="237" spans="1:10" x14ac:dyDescent="0.35">
      <c r="A237" s="33" t="s">
        <v>256</v>
      </c>
      <c r="B237" s="33"/>
      <c r="C237" s="33"/>
      <c r="E237" s="101" t="str">
        <f>staff_students!$E$29</f>
        <v>2021/22</v>
      </c>
      <c r="F237" s="101" t="str">
        <f>staff_students!$F$29</f>
        <v>2022/23</v>
      </c>
      <c r="G237" s="101" t="str">
        <f>staff_students!$G$29</f>
        <v>2023/24</v>
      </c>
      <c r="H237" s="101" t="str">
        <f>staff_students!$H$29</f>
        <v>2024/25</v>
      </c>
      <c r="I237" s="101" t="str">
        <f>staff_students!$I$29</f>
        <v>2025/26</v>
      </c>
      <c r="J237" s="101" t="str">
        <f>staff_students!$J$29</f>
        <v>2026/27</v>
      </c>
    </row>
    <row r="238" spans="1:10" x14ac:dyDescent="0.35">
      <c r="A238" s="33" t="s">
        <v>260</v>
      </c>
      <c r="B238" s="33"/>
      <c r="C238" s="33"/>
      <c r="E238" s="105"/>
      <c r="F238" s="105"/>
      <c r="G238" s="105"/>
      <c r="H238" s="105"/>
      <c r="I238" s="105"/>
      <c r="J238" s="105"/>
    </row>
    <row r="239" spans="1:10" x14ac:dyDescent="0.35">
      <c r="A239" s="33" t="s">
        <v>261</v>
      </c>
      <c r="B239" s="33"/>
      <c r="C239" s="33"/>
      <c r="E239" s="105"/>
      <c r="F239" s="105"/>
      <c r="G239" s="105"/>
      <c r="H239" s="105"/>
      <c r="I239" s="105"/>
      <c r="J239" s="105"/>
    </row>
    <row r="240" spans="1:10" x14ac:dyDescent="0.35">
      <c r="A240" s="33" t="s">
        <v>262</v>
      </c>
      <c r="B240" s="33"/>
      <c r="C240" s="33"/>
      <c r="E240" s="105">
        <f>staff_students!$E$32</f>
        <v>0</v>
      </c>
      <c r="F240" s="105">
        <f>staff_students!$F$32</f>
        <v>0</v>
      </c>
      <c r="G240" s="105">
        <f>staff_students!$G$32</f>
        <v>0</v>
      </c>
      <c r="H240" s="105">
        <f>staff_students!$H$32</f>
        <v>0</v>
      </c>
      <c r="I240" s="105">
        <f>staff_students!$I$32</f>
        <v>0</v>
      </c>
      <c r="J240" s="105">
        <f>staff_students!$J$32</f>
        <v>0</v>
      </c>
    </row>
    <row r="241" spans="1:10" x14ac:dyDescent="0.35">
      <c r="A241" s="33" t="s">
        <v>263</v>
      </c>
      <c r="B241" s="33"/>
      <c r="C241" s="33"/>
      <c r="E241" s="105">
        <f>staff_students!$E$33</f>
        <v>0</v>
      </c>
      <c r="F241" s="105">
        <f>staff_students!$F$33</f>
        <v>0</v>
      </c>
      <c r="G241" s="105">
        <f>staff_students!$G$33</f>
        <v>0</v>
      </c>
      <c r="H241" s="105">
        <f>staff_students!$H$33</f>
        <v>0</v>
      </c>
      <c r="I241" s="105">
        <f>staff_students!$I$33</f>
        <v>0</v>
      </c>
      <c r="J241" s="105">
        <f>staff_students!$J$33</f>
        <v>0</v>
      </c>
    </row>
    <row r="242" spans="1:10" x14ac:dyDescent="0.35">
      <c r="A242" s="33"/>
      <c r="B242" s="33"/>
      <c r="C242" s="33"/>
    </row>
    <row r="243" spans="1:10" x14ac:dyDescent="0.35">
      <c r="A243" s="33" t="s">
        <v>257</v>
      </c>
      <c r="B243" s="33"/>
      <c r="C243" s="33"/>
      <c r="E243" s="101" t="str">
        <f t="shared" ref="E243:J243" si="48">E237</f>
        <v>2021/22</v>
      </c>
      <c r="F243" s="101" t="str">
        <f t="shared" si="48"/>
        <v>2022/23</v>
      </c>
      <c r="G243" s="101" t="str">
        <f t="shared" si="48"/>
        <v>2023/24</v>
      </c>
      <c r="H243" s="101" t="str">
        <f t="shared" si="48"/>
        <v>2024/25</v>
      </c>
      <c r="I243" s="101" t="str">
        <f t="shared" si="48"/>
        <v>2025/26</v>
      </c>
      <c r="J243" s="101" t="str">
        <f t="shared" si="48"/>
        <v>2026/27</v>
      </c>
    </row>
    <row r="244" spans="1:10" x14ac:dyDescent="0.35">
      <c r="A244" s="33" t="s">
        <v>260</v>
      </c>
      <c r="B244" s="33"/>
      <c r="C244" s="33"/>
      <c r="E244" s="105"/>
      <c r="F244" s="105"/>
      <c r="G244" s="105"/>
      <c r="H244" s="105"/>
      <c r="I244" s="105"/>
      <c r="J244" s="105"/>
    </row>
    <row r="245" spans="1:10" x14ac:dyDescent="0.35">
      <c r="A245" s="33" t="s">
        <v>261</v>
      </c>
      <c r="B245" s="33"/>
      <c r="C245" s="33"/>
      <c r="E245" s="105"/>
      <c r="F245" s="105"/>
      <c r="G245" s="105"/>
      <c r="H245" s="105"/>
      <c r="I245" s="105"/>
      <c r="J245" s="105"/>
    </row>
    <row r="246" spans="1:10" x14ac:dyDescent="0.35">
      <c r="A246" s="33" t="s">
        <v>262</v>
      </c>
      <c r="B246" s="33"/>
      <c r="C246" s="33"/>
      <c r="E246" s="107">
        <f>IF(staff_students!$C$28="No",0,ROUNDDOWN(E240*staff_students!$E$36,0))+IF(staff_students!$C$28="No",0,ROUNDDOWN(E240*staff_students!$E$36*staff_students!$E$36,0))</f>
        <v>0</v>
      </c>
      <c r="F246" s="107">
        <f>ROUNDDOWN(E240*staff_students!$E$36,0)+IF(staff_students!$C$28="No",0,ROUNDDOWN(E240*staff_students!$E$36*staff_students!$E$36,0))</f>
        <v>0</v>
      </c>
      <c r="G246" s="105">
        <f>ROUNDDOWN(F240*staff_students!$E$36,0)+ROUNDDOWN(E240*staff_students!$E$36*staff_students!$E$36,0)</f>
        <v>0</v>
      </c>
      <c r="H246" s="105">
        <f>ROUNDDOWN(G240*staff_students!$E$36,0)+ROUNDDOWN(F240*staff_students!$E$36*staff_students!$E$36,0)</f>
        <v>0</v>
      </c>
      <c r="I246" s="105">
        <f>ROUNDDOWN(H240*staff_students!$E$36,0)+ROUNDDOWN(G240*staff_students!$E$36*staff_students!$E$36,0)</f>
        <v>0</v>
      </c>
      <c r="J246" s="105">
        <f>ROUNDDOWN(I240*staff_students!$E$36,0)+ROUNDDOWN(H240*staff_students!$E$36*staff_students!$E$36,0)</f>
        <v>0</v>
      </c>
    </row>
    <row r="247" spans="1:10" x14ac:dyDescent="0.35">
      <c r="A247" s="33" t="s">
        <v>263</v>
      </c>
      <c r="B247" s="33"/>
      <c r="C247" s="33"/>
      <c r="E247" s="107">
        <f>IF(staff_students!$C$28="No",0,ROUNDDOWN(E241*staff_students!$E$36,0))+IF(staff_students!$C$28="No",0,ROUNDDOWN(E241*staff_students!$E$36*staff_students!$E$36,0))</f>
        <v>0</v>
      </c>
      <c r="F247" s="107">
        <f>ROUNDDOWN(E241*staff_students!$E$36,0)+IF(staff_students!$C$28="No",0,ROUNDDOWN(E241*staff_students!$E$36*staff_students!$E$36,0))</f>
        <v>0</v>
      </c>
      <c r="G247" s="105">
        <f>ROUNDDOWN(F241*staff_students!$E$36,0)+ROUNDDOWN(E241*staff_students!$E$36*staff_students!$E$36,0)</f>
        <v>0</v>
      </c>
      <c r="H247" s="105">
        <f>ROUNDDOWN(G241*staff_students!$E$36,0)+ROUNDDOWN(F241*staff_students!$E$36*staff_students!$E$36,0)</f>
        <v>0</v>
      </c>
      <c r="I247" s="105">
        <f>ROUNDDOWN(H241*staff_students!$E$36,0)+ROUNDDOWN(G241*staff_students!$E$36*staff_students!$E$36,0)</f>
        <v>0</v>
      </c>
      <c r="J247" s="105">
        <f>ROUNDDOWN(I241*staff_students!$E$36,0)+ROUNDDOWN(H241*staff_students!$E$36*staff_students!$E$36,0)</f>
        <v>0</v>
      </c>
    </row>
    <row r="248" spans="1:10" x14ac:dyDescent="0.35">
      <c r="A248" s="33"/>
      <c r="B248" s="33"/>
      <c r="C248" s="33"/>
    </row>
    <row r="249" spans="1:10" x14ac:dyDescent="0.35">
      <c r="A249" s="33" t="s">
        <v>259</v>
      </c>
      <c r="B249" s="33"/>
      <c r="C249" s="33"/>
      <c r="E249" s="101" t="str">
        <f t="shared" ref="E249:J249" si="49">E243</f>
        <v>2021/22</v>
      </c>
      <c r="F249" s="101" t="str">
        <f t="shared" si="49"/>
        <v>2022/23</v>
      </c>
      <c r="G249" s="101" t="str">
        <f t="shared" si="49"/>
        <v>2023/24</v>
      </c>
      <c r="H249" s="101" t="str">
        <f t="shared" si="49"/>
        <v>2024/25</v>
      </c>
      <c r="I249" s="101" t="str">
        <f t="shared" si="49"/>
        <v>2025/26</v>
      </c>
      <c r="J249" s="101" t="str">
        <f t="shared" si="49"/>
        <v>2026/27</v>
      </c>
    </row>
    <row r="250" spans="1:10" x14ac:dyDescent="0.35">
      <c r="A250" s="33" t="s">
        <v>260</v>
      </c>
      <c r="B250" s="33"/>
      <c r="C250" s="33"/>
      <c r="E250" s="105"/>
      <c r="F250" s="105"/>
      <c r="G250" s="105"/>
      <c r="H250" s="105"/>
      <c r="I250" s="105"/>
      <c r="J250" s="105"/>
    </row>
    <row r="251" spans="1:10" x14ac:dyDescent="0.35">
      <c r="A251" s="33" t="s">
        <v>261</v>
      </c>
      <c r="B251" s="33"/>
      <c r="C251" s="33"/>
      <c r="E251" s="105"/>
      <c r="F251" s="105"/>
      <c r="G251" s="105"/>
      <c r="H251" s="105"/>
      <c r="I251" s="105"/>
      <c r="J251" s="105"/>
    </row>
    <row r="252" spans="1:10" x14ac:dyDescent="0.35">
      <c r="A252" s="33" t="s">
        <v>262</v>
      </c>
      <c r="B252" s="33"/>
      <c r="C252" s="33"/>
      <c r="E252" s="105">
        <f t="shared" ref="E252:J252" si="50">E240+E246</f>
        <v>0</v>
      </c>
      <c r="F252" s="105">
        <f t="shared" si="50"/>
        <v>0</v>
      </c>
      <c r="G252" s="105">
        <f t="shared" si="50"/>
        <v>0</v>
      </c>
      <c r="H252" s="105">
        <f t="shared" si="50"/>
        <v>0</v>
      </c>
      <c r="I252" s="105">
        <f t="shared" si="50"/>
        <v>0</v>
      </c>
      <c r="J252" s="105">
        <f t="shared" si="50"/>
        <v>0</v>
      </c>
    </row>
    <row r="253" spans="1:10" x14ac:dyDescent="0.35">
      <c r="A253" s="33" t="s">
        <v>263</v>
      </c>
      <c r="B253" s="33"/>
      <c r="C253" s="33"/>
      <c r="E253" s="105">
        <f t="shared" ref="E253:J253" si="51">E241+E247</f>
        <v>0</v>
      </c>
      <c r="F253" s="105">
        <f t="shared" si="51"/>
        <v>0</v>
      </c>
      <c r="G253" s="105">
        <f t="shared" si="51"/>
        <v>0</v>
      </c>
      <c r="H253" s="105">
        <f t="shared" si="51"/>
        <v>0</v>
      </c>
      <c r="I253" s="105">
        <f t="shared" si="51"/>
        <v>0</v>
      </c>
      <c r="J253" s="105">
        <f t="shared" si="51"/>
        <v>0</v>
      </c>
    </row>
    <row r="254" spans="1:10" x14ac:dyDescent="0.35">
      <c r="A254" s="33"/>
      <c r="B254" s="33"/>
      <c r="C254" s="33"/>
    </row>
    <row r="255" spans="1:10" x14ac:dyDescent="0.35">
      <c r="A255" s="33" t="s">
        <v>258</v>
      </c>
      <c r="B255" s="33"/>
      <c r="C255" s="33"/>
      <c r="D255" s="33"/>
      <c r="E255" s="108" t="str">
        <f t="shared" ref="E255:J255" si="52">E249</f>
        <v>2021/22</v>
      </c>
      <c r="F255" s="108" t="str">
        <f t="shared" si="52"/>
        <v>2022/23</v>
      </c>
      <c r="G255" s="108" t="str">
        <f t="shared" si="52"/>
        <v>2023/24</v>
      </c>
      <c r="H255" s="108" t="str">
        <f t="shared" si="52"/>
        <v>2024/25</v>
      </c>
      <c r="I255" s="108" t="str">
        <f t="shared" si="52"/>
        <v>2025/26</v>
      </c>
      <c r="J255" s="108" t="str">
        <f t="shared" si="52"/>
        <v>2026/27</v>
      </c>
    </row>
    <row r="256" spans="1:10" x14ac:dyDescent="0.35">
      <c r="A256" s="33" t="s">
        <v>225</v>
      </c>
      <c r="B256" s="33"/>
      <c r="C256" s="33"/>
      <c r="D256" s="33" t="str">
        <f>A256&amp;D235&amp;D236</f>
        <v>FT Home student FTE101</v>
      </c>
      <c r="E256" s="109"/>
      <c r="F256" s="109"/>
      <c r="G256" s="109"/>
      <c r="H256" s="109"/>
      <c r="I256" s="109"/>
      <c r="J256" s="109"/>
    </row>
    <row r="257" spans="1:10" x14ac:dyDescent="0.35">
      <c r="A257" s="33" t="s">
        <v>226</v>
      </c>
      <c r="B257" s="33"/>
      <c r="C257" s="33"/>
      <c r="D257" s="33" t="str">
        <f>A257&amp;D235&amp;D236</f>
        <v>FT International student FTE101</v>
      </c>
      <c r="E257" s="109"/>
      <c r="F257" s="109"/>
      <c r="G257" s="109"/>
      <c r="H257" s="109"/>
      <c r="I257" s="109"/>
      <c r="J257" s="109"/>
    </row>
    <row r="258" spans="1:10" x14ac:dyDescent="0.35">
      <c r="A258" s="33" t="s">
        <v>241</v>
      </c>
      <c r="B258" s="33"/>
      <c r="C258" s="33"/>
      <c r="D258" s="33" t="str">
        <f>A258&amp;D235&amp;D236</f>
        <v>PT Home student FTE101</v>
      </c>
      <c r="E258" s="109">
        <f>E252/VLOOKUP($D235,'selections(hide)'!$D$18:$P$30,13,FALSE)</f>
        <v>0</v>
      </c>
      <c r="F258" s="109">
        <f>F252/VLOOKUP($D235,'selections(hide)'!$D$18:$P$30,13,FALSE)</f>
        <v>0</v>
      </c>
      <c r="G258" s="109">
        <f>G252/VLOOKUP($D235,'selections(hide)'!$D$18:$P$30,13,FALSE)</f>
        <v>0</v>
      </c>
      <c r="H258" s="109">
        <f>H252/VLOOKUP($D235,'selections(hide)'!$D$18:$P$30,13,FALSE)</f>
        <v>0</v>
      </c>
      <c r="I258" s="109">
        <f>I252/VLOOKUP($D235,'selections(hide)'!$D$18:$P$30,13,FALSE)</f>
        <v>0</v>
      </c>
      <c r="J258" s="109">
        <f>J252/VLOOKUP($D235,'selections(hide)'!$D$18:$P$30,13,FALSE)</f>
        <v>0</v>
      </c>
    </row>
    <row r="259" spans="1:10" x14ac:dyDescent="0.35">
      <c r="A259" s="33" t="s">
        <v>242</v>
      </c>
      <c r="B259" s="33"/>
      <c r="C259" s="33"/>
      <c r="D259" s="33" t="str">
        <f>A259&amp;D235&amp;D236</f>
        <v>PT International student FTE101</v>
      </c>
      <c r="E259" s="109">
        <f>E253/VLOOKUP($D235,'selections(hide)'!$D$18:$P$30,13,FALSE)</f>
        <v>0</v>
      </c>
      <c r="F259" s="109">
        <f>F253/VLOOKUP($D235,'selections(hide)'!$D$18:$P$30,13,FALSE)</f>
        <v>0</v>
      </c>
      <c r="G259" s="109">
        <f>G253/VLOOKUP($D235,'selections(hide)'!$D$18:$P$30,13,FALSE)</f>
        <v>0</v>
      </c>
      <c r="H259" s="109">
        <f>H253/VLOOKUP($D235,'selections(hide)'!$D$18:$P$30,13,FALSE)</f>
        <v>0</v>
      </c>
      <c r="I259" s="109">
        <f>I253/VLOOKUP($D235,'selections(hide)'!$D$18:$P$30,13,FALSE)</f>
        <v>0</v>
      </c>
      <c r="J259" s="109">
        <f>J253/VLOOKUP($D235,'selections(hide)'!$D$18:$P$30,13,FALSE)</f>
        <v>0</v>
      </c>
    </row>
    <row r="260" spans="1:10" x14ac:dyDescent="0.35">
      <c r="A260" s="33"/>
      <c r="B260" s="33"/>
      <c r="C260" s="33"/>
      <c r="D260" s="33"/>
      <c r="E260" s="33"/>
      <c r="F260" s="33"/>
      <c r="G260" s="33"/>
      <c r="H260" s="33"/>
      <c r="I260" s="33"/>
      <c r="J260" s="33"/>
    </row>
    <row r="261" spans="1:10" x14ac:dyDescent="0.35">
      <c r="A261" s="113" t="s">
        <v>253</v>
      </c>
      <c r="B261" s="33"/>
      <c r="C261" s="33"/>
      <c r="D261" s="3">
        <f>VLOOKUP(A261,'selections(hide)'!$A$18:$M$30,4,FALSE)</f>
        <v>11</v>
      </c>
    </row>
    <row r="262" spans="1:10" x14ac:dyDescent="0.35">
      <c r="A262" s="115" t="s">
        <v>240</v>
      </c>
      <c r="B262" s="116"/>
      <c r="C262" s="116"/>
      <c r="D262" s="116">
        <f>'selections(hide)'!$J$2</f>
        <v>1</v>
      </c>
    </row>
    <row r="263" spans="1:10" x14ac:dyDescent="0.35">
      <c r="A263" s="33" t="s">
        <v>256</v>
      </c>
      <c r="B263" s="33"/>
      <c r="C263" s="33"/>
      <c r="E263" s="101" t="str">
        <f>staff_students!$E$29</f>
        <v>2021/22</v>
      </c>
      <c r="F263" s="101" t="str">
        <f>staff_students!$F$29</f>
        <v>2022/23</v>
      </c>
      <c r="G263" s="101" t="str">
        <f>staff_students!$G$29</f>
        <v>2023/24</v>
      </c>
      <c r="H263" s="101" t="str">
        <f>staff_students!$H$29</f>
        <v>2024/25</v>
      </c>
      <c r="I263" s="101" t="str">
        <f>staff_students!$I$29</f>
        <v>2025/26</v>
      </c>
      <c r="J263" s="101" t="str">
        <f>staff_students!$J$29</f>
        <v>2026/27</v>
      </c>
    </row>
    <row r="264" spans="1:10" x14ac:dyDescent="0.35">
      <c r="A264" s="33" t="s">
        <v>260</v>
      </c>
      <c r="B264" s="33"/>
      <c r="C264" s="33"/>
      <c r="E264" s="105"/>
      <c r="F264" s="105"/>
      <c r="G264" s="105"/>
      <c r="H264" s="105"/>
      <c r="I264" s="105"/>
      <c r="J264" s="105"/>
    </row>
    <row r="265" spans="1:10" x14ac:dyDescent="0.35">
      <c r="A265" s="33" t="s">
        <v>261</v>
      </c>
      <c r="B265" s="33"/>
      <c r="C265" s="33"/>
      <c r="E265" s="105"/>
      <c r="F265" s="105"/>
      <c r="G265" s="105"/>
      <c r="H265" s="105"/>
      <c r="I265" s="105"/>
      <c r="J265" s="105"/>
    </row>
    <row r="266" spans="1:10" x14ac:dyDescent="0.35">
      <c r="A266" s="33" t="s">
        <v>262</v>
      </c>
      <c r="B266" s="33"/>
      <c r="C266" s="33"/>
      <c r="E266" s="105">
        <f>staff_students!$E$32</f>
        <v>0</v>
      </c>
      <c r="F266" s="105">
        <f>staff_students!$F$32</f>
        <v>0</v>
      </c>
      <c r="G266" s="105">
        <f>staff_students!$G$32</f>
        <v>0</v>
      </c>
      <c r="H266" s="105">
        <f>staff_students!$H$32</f>
        <v>0</v>
      </c>
      <c r="I266" s="105">
        <f>staff_students!$I$32</f>
        <v>0</v>
      </c>
      <c r="J266" s="105">
        <f>staff_students!$J$32</f>
        <v>0</v>
      </c>
    </row>
    <row r="267" spans="1:10" x14ac:dyDescent="0.35">
      <c r="A267" s="33" t="s">
        <v>263</v>
      </c>
      <c r="B267" s="33"/>
      <c r="C267" s="33"/>
      <c r="E267" s="105">
        <f>staff_students!$E$33</f>
        <v>0</v>
      </c>
      <c r="F267" s="105">
        <f>staff_students!$F$33</f>
        <v>0</v>
      </c>
      <c r="G267" s="105">
        <f>staff_students!$G$33</f>
        <v>0</v>
      </c>
      <c r="H267" s="105">
        <f>staff_students!$H$33</f>
        <v>0</v>
      </c>
      <c r="I267" s="105">
        <f>staff_students!$I$33</f>
        <v>0</v>
      </c>
      <c r="J267" s="105">
        <f>staff_students!$J$33</f>
        <v>0</v>
      </c>
    </row>
    <row r="268" spans="1:10" x14ac:dyDescent="0.35">
      <c r="A268" s="33"/>
      <c r="B268" s="33"/>
      <c r="C268" s="33"/>
    </row>
    <row r="269" spans="1:10" x14ac:dyDescent="0.35">
      <c r="A269" s="33" t="s">
        <v>257</v>
      </c>
      <c r="B269" s="33"/>
      <c r="C269" s="33"/>
      <c r="E269" s="101" t="str">
        <f t="shared" ref="E269:J269" si="53">E263</f>
        <v>2021/22</v>
      </c>
      <c r="F269" s="101" t="str">
        <f t="shared" si="53"/>
        <v>2022/23</v>
      </c>
      <c r="G269" s="101" t="str">
        <f t="shared" si="53"/>
        <v>2023/24</v>
      </c>
      <c r="H269" s="101" t="str">
        <f t="shared" si="53"/>
        <v>2024/25</v>
      </c>
      <c r="I269" s="101" t="str">
        <f t="shared" si="53"/>
        <v>2025/26</v>
      </c>
      <c r="J269" s="101" t="str">
        <f t="shared" si="53"/>
        <v>2026/27</v>
      </c>
    </row>
    <row r="270" spans="1:10" x14ac:dyDescent="0.35">
      <c r="A270" s="33" t="s">
        <v>260</v>
      </c>
      <c r="B270" s="33"/>
      <c r="C270" s="33"/>
      <c r="E270" s="105"/>
      <c r="F270" s="105"/>
      <c r="G270" s="105"/>
      <c r="H270" s="105"/>
      <c r="I270" s="105"/>
      <c r="J270" s="105"/>
    </row>
    <row r="271" spans="1:10" x14ac:dyDescent="0.35">
      <c r="A271" s="33" t="s">
        <v>261</v>
      </c>
      <c r="B271" s="33"/>
      <c r="C271" s="33"/>
      <c r="E271" s="105"/>
      <c r="F271" s="105"/>
      <c r="G271" s="105"/>
      <c r="H271" s="105"/>
      <c r="I271" s="105"/>
      <c r="J271" s="105"/>
    </row>
    <row r="272" spans="1:10" x14ac:dyDescent="0.35">
      <c r="A272" s="33" t="s">
        <v>262</v>
      </c>
      <c r="B272" s="33"/>
      <c r="C272" s="33"/>
      <c r="E272" s="107">
        <f>IF(staff_students!$C$28="No",0,ROUNDDOWN(E266*staff_students!$E$36,0))+IF(staff_students!$C$28="No",0,ROUNDDOWN(E266*staff_students!$E$36*staff_students!$E$36,0))+IF(staff_students!$C$28="No",0,ROUNDDOWN(E266*staff_students!$E$36*staff_students!$E$36*staff_students!$E$36,0))</f>
        <v>0</v>
      </c>
      <c r="F272" s="107">
        <f>ROUNDDOWN(E266*staff_students!$E$36,0)+IF(staff_students!$C$28="No",0,ROUNDDOWN(E266*staff_students!$E$36*staff_students!$E$36,0))+IF(staff_students!$C$28="No",0,ROUNDDOWN(E266*staff_students!$E$36*staff_students!$E$36*staff_students!$E$36,0))</f>
        <v>0</v>
      </c>
      <c r="G272" s="107">
        <f>ROUNDDOWN(F266*staff_students!$E$36,0)+ROUNDDOWN(E266*staff_students!$E$36*staff_students!$E$36,0)+IF(staff_students!$C$28="No",0,ROUNDDOWN(E266*staff_students!$E$36*staff_students!$E$36*staff_students!$E$36,0))</f>
        <v>0</v>
      </c>
      <c r="H272" s="105">
        <f>ROUNDDOWN(G266*staff_students!$E$36,0)+ROUNDDOWN(F266*staff_students!$E$36*staff_students!$E$36,0)+ROUNDDOWN(E266*staff_students!$E$36*staff_students!$E$36*staff_students!$E$36,0)</f>
        <v>0</v>
      </c>
      <c r="I272" s="105">
        <f>ROUNDDOWN(H266*staff_students!$E$36,0)+ROUNDDOWN(G266*staff_students!$E$36*staff_students!$E$36,0)+ROUNDDOWN(F266*staff_students!$E$36*staff_students!$E$36*staff_students!$E$36,0)</f>
        <v>0</v>
      </c>
      <c r="J272" s="105">
        <f>ROUNDDOWN(I266*staff_students!$E$36,0)+ROUNDDOWN(H266*staff_students!$E$36*staff_students!$E$36,0)+ROUNDDOWN(G266*staff_students!$E$36*staff_students!$E$36*staff_students!$E$36,0)</f>
        <v>0</v>
      </c>
    </row>
    <row r="273" spans="1:10" x14ac:dyDescent="0.35">
      <c r="A273" s="33" t="s">
        <v>263</v>
      </c>
      <c r="B273" s="33"/>
      <c r="C273" s="33"/>
      <c r="E273" s="107">
        <f>IF(staff_students!$C$28="No",0,ROUNDDOWN(E267*staff_students!$E$36,0))+IF(staff_students!$C$28="No",0,ROUNDDOWN(E267*staff_students!$E$36*staff_students!$E$36,0))+IF(staff_students!$C$28="No",0,ROUNDDOWN(E267*staff_students!$E$36*staff_students!$E$36*staff_students!$E$36,0))</f>
        <v>0</v>
      </c>
      <c r="F273" s="107">
        <f>ROUNDDOWN(E267*staff_students!$E$36,0)+IF(staff_students!$C$28="No",0,ROUNDDOWN(E267*staff_students!$E$36*staff_students!$E$36,0))+IF(staff_students!$C$28="No",0,ROUNDDOWN(E267*staff_students!$E$36*staff_students!$E$36*staff_students!$E$36,0))</f>
        <v>0</v>
      </c>
      <c r="G273" s="107">
        <f>ROUNDDOWN(F267*staff_students!$E$36,0)+ROUNDDOWN(E267*staff_students!$E$36*staff_students!$E$36,0)+IF(staff_students!$C$28="No",0,ROUNDDOWN(E267*staff_students!$E$36*staff_students!$E$36*staff_students!$E$36,0))</f>
        <v>0</v>
      </c>
      <c r="H273" s="105">
        <f>ROUNDDOWN(G267*staff_students!$E$36,0)+ROUNDDOWN(F267*staff_students!$E$36*staff_students!$E$36,0)+ROUNDDOWN(E267*staff_students!$E$36*staff_students!$E$36*staff_students!$E$36,0)</f>
        <v>0</v>
      </c>
      <c r="I273" s="105">
        <f>ROUNDDOWN(H267*staff_students!$E$36,0)+ROUNDDOWN(G267*staff_students!$E$36*staff_students!$E$36,0)+ROUNDDOWN(F267*staff_students!$E$36*staff_students!$E$36*staff_students!$E$36,0)</f>
        <v>0</v>
      </c>
      <c r="J273" s="105">
        <f>ROUNDDOWN(I267*staff_students!$E$36,0)+ROUNDDOWN(H267*staff_students!$E$36*staff_students!$E$36,0)+ROUNDDOWN(G267*staff_students!$E$36*staff_students!$E$36*staff_students!$E$36,0)</f>
        <v>0</v>
      </c>
    </row>
    <row r="274" spans="1:10" x14ac:dyDescent="0.35">
      <c r="A274" s="33"/>
      <c r="B274" s="33"/>
      <c r="C274" s="33"/>
    </row>
    <row r="275" spans="1:10" x14ac:dyDescent="0.35">
      <c r="A275" s="33" t="s">
        <v>259</v>
      </c>
      <c r="B275" s="33"/>
      <c r="C275" s="33"/>
      <c r="E275" s="101" t="str">
        <f t="shared" ref="E275:J275" si="54">E269</f>
        <v>2021/22</v>
      </c>
      <c r="F275" s="101" t="str">
        <f t="shared" si="54"/>
        <v>2022/23</v>
      </c>
      <c r="G275" s="101" t="str">
        <f t="shared" si="54"/>
        <v>2023/24</v>
      </c>
      <c r="H275" s="101" t="str">
        <f t="shared" si="54"/>
        <v>2024/25</v>
      </c>
      <c r="I275" s="101" t="str">
        <f t="shared" si="54"/>
        <v>2025/26</v>
      </c>
      <c r="J275" s="101" t="str">
        <f t="shared" si="54"/>
        <v>2026/27</v>
      </c>
    </row>
    <row r="276" spans="1:10" x14ac:dyDescent="0.35">
      <c r="A276" s="33" t="s">
        <v>260</v>
      </c>
      <c r="B276" s="33"/>
      <c r="C276" s="33"/>
      <c r="E276" s="105"/>
      <c r="F276" s="105"/>
      <c r="G276" s="105"/>
      <c r="H276" s="105"/>
      <c r="I276" s="105"/>
      <c r="J276" s="105"/>
    </row>
    <row r="277" spans="1:10" x14ac:dyDescent="0.35">
      <c r="A277" s="33" t="s">
        <v>261</v>
      </c>
      <c r="B277" s="33"/>
      <c r="C277" s="33"/>
      <c r="E277" s="105"/>
      <c r="F277" s="105"/>
      <c r="G277" s="105"/>
      <c r="H277" s="105"/>
      <c r="I277" s="105"/>
      <c r="J277" s="105"/>
    </row>
    <row r="278" spans="1:10" x14ac:dyDescent="0.35">
      <c r="A278" s="33" t="s">
        <v>262</v>
      </c>
      <c r="B278" s="33"/>
      <c r="C278" s="33"/>
      <c r="E278" s="105">
        <f t="shared" ref="E278:J278" si="55">E266+E272</f>
        <v>0</v>
      </c>
      <c r="F278" s="105">
        <f t="shared" si="55"/>
        <v>0</v>
      </c>
      <c r="G278" s="105">
        <f t="shared" si="55"/>
        <v>0</v>
      </c>
      <c r="H278" s="105">
        <f t="shared" si="55"/>
        <v>0</v>
      </c>
      <c r="I278" s="105">
        <f t="shared" si="55"/>
        <v>0</v>
      </c>
      <c r="J278" s="105">
        <f t="shared" si="55"/>
        <v>0</v>
      </c>
    </row>
    <row r="279" spans="1:10" x14ac:dyDescent="0.35">
      <c r="A279" s="33" t="s">
        <v>263</v>
      </c>
      <c r="B279" s="33"/>
      <c r="C279" s="33"/>
      <c r="E279" s="105">
        <f t="shared" ref="E279:J279" si="56">E267+E273</f>
        <v>0</v>
      </c>
      <c r="F279" s="105">
        <f t="shared" si="56"/>
        <v>0</v>
      </c>
      <c r="G279" s="105">
        <f t="shared" si="56"/>
        <v>0</v>
      </c>
      <c r="H279" s="105">
        <f t="shared" si="56"/>
        <v>0</v>
      </c>
      <c r="I279" s="105">
        <f t="shared" si="56"/>
        <v>0</v>
      </c>
      <c r="J279" s="105">
        <f t="shared" si="56"/>
        <v>0</v>
      </c>
    </row>
    <row r="280" spans="1:10" x14ac:dyDescent="0.35">
      <c r="A280" s="33"/>
      <c r="B280" s="33"/>
      <c r="C280" s="33"/>
    </row>
    <row r="281" spans="1:10" x14ac:dyDescent="0.35">
      <c r="A281" s="33" t="s">
        <v>258</v>
      </c>
      <c r="B281" s="33"/>
      <c r="C281" s="33"/>
      <c r="D281" s="33"/>
      <c r="E281" s="108" t="str">
        <f t="shared" ref="E281:J281" si="57">E275</f>
        <v>2021/22</v>
      </c>
      <c r="F281" s="108" t="str">
        <f t="shared" si="57"/>
        <v>2022/23</v>
      </c>
      <c r="G281" s="108" t="str">
        <f t="shared" si="57"/>
        <v>2023/24</v>
      </c>
      <c r="H281" s="108" t="str">
        <f t="shared" si="57"/>
        <v>2024/25</v>
      </c>
      <c r="I281" s="108" t="str">
        <f t="shared" si="57"/>
        <v>2025/26</v>
      </c>
      <c r="J281" s="108" t="str">
        <f t="shared" si="57"/>
        <v>2026/27</v>
      </c>
    </row>
    <row r="282" spans="1:10" x14ac:dyDescent="0.35">
      <c r="A282" s="33" t="s">
        <v>225</v>
      </c>
      <c r="B282" s="33"/>
      <c r="C282" s="33"/>
      <c r="D282" s="33" t="str">
        <f>A282&amp;D261&amp;D262</f>
        <v>FT Home student FTE111</v>
      </c>
      <c r="E282" s="109"/>
      <c r="F282" s="109"/>
      <c r="G282" s="109"/>
      <c r="H282" s="109"/>
      <c r="I282" s="109"/>
      <c r="J282" s="109"/>
    </row>
    <row r="283" spans="1:10" x14ac:dyDescent="0.35">
      <c r="A283" s="33" t="s">
        <v>226</v>
      </c>
      <c r="B283" s="33"/>
      <c r="C283" s="33"/>
      <c r="D283" s="33" t="str">
        <f>A283&amp;D261&amp;D262</f>
        <v>FT International student FTE111</v>
      </c>
      <c r="E283" s="109"/>
      <c r="F283" s="109"/>
      <c r="G283" s="109"/>
      <c r="H283" s="109"/>
      <c r="I283" s="109"/>
      <c r="J283" s="109"/>
    </row>
    <row r="284" spans="1:10" x14ac:dyDescent="0.35">
      <c r="A284" s="33" t="s">
        <v>241</v>
      </c>
      <c r="B284" s="33"/>
      <c r="C284" s="33"/>
      <c r="D284" s="33" t="str">
        <f>A284&amp;D261&amp;D262</f>
        <v>PT Home student FTE111</v>
      </c>
      <c r="E284" s="109">
        <f>E278/VLOOKUP($D261,'selections(hide)'!$D$18:$P$30,13,FALSE)</f>
        <v>0</v>
      </c>
      <c r="F284" s="109">
        <f>F278/VLOOKUP($D261,'selections(hide)'!$D$18:$P$30,13,FALSE)</f>
        <v>0</v>
      </c>
      <c r="G284" s="109">
        <f>G278/VLOOKUP($D261,'selections(hide)'!$D$18:$P$30,13,FALSE)</f>
        <v>0</v>
      </c>
      <c r="H284" s="109">
        <f>H278/VLOOKUP($D261,'selections(hide)'!$D$18:$P$30,13,FALSE)</f>
        <v>0</v>
      </c>
      <c r="I284" s="109">
        <f>I278/VLOOKUP($D261,'selections(hide)'!$D$18:$P$30,13,FALSE)</f>
        <v>0</v>
      </c>
      <c r="J284" s="109">
        <f>J278/VLOOKUP($D261,'selections(hide)'!$D$18:$P$30,13,FALSE)</f>
        <v>0</v>
      </c>
    </row>
    <row r="285" spans="1:10" x14ac:dyDescent="0.35">
      <c r="A285" s="33" t="s">
        <v>242</v>
      </c>
      <c r="B285" s="33"/>
      <c r="C285" s="33"/>
      <c r="D285" s="33" t="str">
        <f>A285&amp;D261&amp;D262</f>
        <v>PT International student FTE111</v>
      </c>
      <c r="E285" s="109">
        <f>E279/VLOOKUP($D261,'selections(hide)'!$D$18:$P$30,13,FALSE)</f>
        <v>0</v>
      </c>
      <c r="F285" s="109">
        <f>F279/VLOOKUP($D261,'selections(hide)'!$D$18:$P$30,13,FALSE)</f>
        <v>0</v>
      </c>
      <c r="G285" s="109">
        <f>G279/VLOOKUP($D261,'selections(hide)'!$D$18:$P$30,13,FALSE)</f>
        <v>0</v>
      </c>
      <c r="H285" s="109">
        <f>H279/VLOOKUP($D261,'selections(hide)'!$D$18:$P$30,13,FALSE)</f>
        <v>0</v>
      </c>
      <c r="I285" s="109">
        <f>I279/VLOOKUP($D261,'selections(hide)'!$D$18:$P$30,13,FALSE)</f>
        <v>0</v>
      </c>
      <c r="J285" s="109">
        <f>J279/VLOOKUP($D261,'selections(hide)'!$D$18:$P$30,13,FALSE)</f>
        <v>0</v>
      </c>
    </row>
    <row r="286" spans="1:10" x14ac:dyDescent="0.35">
      <c r="A286" s="33"/>
      <c r="B286" s="33"/>
      <c r="C286" s="33"/>
      <c r="D286" s="33"/>
      <c r="E286" s="33"/>
      <c r="F286" s="33"/>
      <c r="G286" s="33"/>
      <c r="H286" s="33"/>
      <c r="I286" s="33"/>
      <c r="J286" s="33"/>
    </row>
    <row r="287" spans="1:10" x14ac:dyDescent="0.35">
      <c r="A287" s="113" t="s">
        <v>254</v>
      </c>
      <c r="B287" s="33"/>
      <c r="C287" s="33"/>
      <c r="D287" s="3">
        <f>VLOOKUP(A287,'selections(hide)'!$A$18:$M$30,4,FALSE)</f>
        <v>12</v>
      </c>
    </row>
    <row r="288" spans="1:10" x14ac:dyDescent="0.35">
      <c r="A288" s="115" t="s">
        <v>240</v>
      </c>
      <c r="B288" s="116"/>
      <c r="C288" s="116"/>
      <c r="D288" s="116">
        <f>'selections(hide)'!$J$2</f>
        <v>1</v>
      </c>
    </row>
    <row r="289" spans="1:10" x14ac:dyDescent="0.35">
      <c r="A289" s="33" t="s">
        <v>256</v>
      </c>
      <c r="B289" s="33"/>
      <c r="C289" s="33"/>
      <c r="E289" s="101" t="str">
        <f>staff_students!$E$29</f>
        <v>2021/22</v>
      </c>
      <c r="F289" s="101" t="str">
        <f>staff_students!$F$29</f>
        <v>2022/23</v>
      </c>
      <c r="G289" s="101" t="str">
        <f>staff_students!$G$29</f>
        <v>2023/24</v>
      </c>
      <c r="H289" s="101" t="str">
        <f>staff_students!$H$29</f>
        <v>2024/25</v>
      </c>
      <c r="I289" s="101" t="str">
        <f>staff_students!$I$29</f>
        <v>2025/26</v>
      </c>
      <c r="J289" s="101" t="str">
        <f>staff_students!$J$29</f>
        <v>2026/27</v>
      </c>
    </row>
    <row r="290" spans="1:10" x14ac:dyDescent="0.35">
      <c r="A290" s="33" t="s">
        <v>260</v>
      </c>
      <c r="B290" s="33"/>
      <c r="C290" s="33"/>
      <c r="E290" s="105"/>
      <c r="F290" s="105"/>
      <c r="G290" s="105"/>
      <c r="H290" s="105"/>
      <c r="I290" s="105"/>
      <c r="J290" s="105"/>
    </row>
    <row r="291" spans="1:10" x14ac:dyDescent="0.35">
      <c r="A291" s="33" t="s">
        <v>261</v>
      </c>
      <c r="B291" s="33"/>
      <c r="C291" s="33"/>
      <c r="E291" s="105"/>
      <c r="F291" s="105"/>
      <c r="G291" s="105"/>
      <c r="H291" s="105"/>
      <c r="I291" s="105"/>
      <c r="J291" s="105"/>
    </row>
    <row r="292" spans="1:10" x14ac:dyDescent="0.35">
      <c r="A292" s="33" t="s">
        <v>262</v>
      </c>
      <c r="B292" s="33"/>
      <c r="C292" s="33"/>
      <c r="E292" s="105">
        <f>staff_students!$E$32</f>
        <v>0</v>
      </c>
      <c r="F292" s="105">
        <f>staff_students!$F$32</f>
        <v>0</v>
      </c>
      <c r="G292" s="105">
        <f>staff_students!$G$32</f>
        <v>0</v>
      </c>
      <c r="H292" s="105">
        <f>staff_students!$H$32</f>
        <v>0</v>
      </c>
      <c r="I292" s="105">
        <f>staff_students!$I$32</f>
        <v>0</v>
      </c>
      <c r="J292" s="105">
        <f>staff_students!$J$32</f>
        <v>0</v>
      </c>
    </row>
    <row r="293" spans="1:10" x14ac:dyDescent="0.35">
      <c r="A293" s="33" t="s">
        <v>263</v>
      </c>
      <c r="B293" s="33"/>
      <c r="C293" s="33"/>
      <c r="E293" s="105">
        <f>staff_students!$E$33</f>
        <v>0</v>
      </c>
      <c r="F293" s="105">
        <f>staff_students!$F$33</f>
        <v>0</v>
      </c>
      <c r="G293" s="105">
        <f>staff_students!$G$33</f>
        <v>0</v>
      </c>
      <c r="H293" s="105">
        <f>staff_students!$H$33</f>
        <v>0</v>
      </c>
      <c r="I293" s="105">
        <f>staff_students!$I$33</f>
        <v>0</v>
      </c>
      <c r="J293" s="105">
        <f>staff_students!$J$33</f>
        <v>0</v>
      </c>
    </row>
    <row r="294" spans="1:10" x14ac:dyDescent="0.35">
      <c r="A294" s="33"/>
      <c r="B294" s="33"/>
      <c r="C294" s="33"/>
    </row>
    <row r="295" spans="1:10" x14ac:dyDescent="0.35">
      <c r="A295" s="33" t="s">
        <v>257</v>
      </c>
      <c r="B295" s="33"/>
      <c r="C295" s="33"/>
      <c r="E295" s="101" t="str">
        <f t="shared" ref="E295:J295" si="58">E289</f>
        <v>2021/22</v>
      </c>
      <c r="F295" s="101" t="str">
        <f t="shared" si="58"/>
        <v>2022/23</v>
      </c>
      <c r="G295" s="101" t="str">
        <f t="shared" si="58"/>
        <v>2023/24</v>
      </c>
      <c r="H295" s="101" t="str">
        <f t="shared" si="58"/>
        <v>2024/25</v>
      </c>
      <c r="I295" s="101" t="str">
        <f t="shared" si="58"/>
        <v>2025/26</v>
      </c>
      <c r="J295" s="101" t="str">
        <f t="shared" si="58"/>
        <v>2026/27</v>
      </c>
    </row>
    <row r="296" spans="1:10" x14ac:dyDescent="0.35">
      <c r="A296" s="33" t="s">
        <v>260</v>
      </c>
      <c r="B296" s="33"/>
      <c r="C296" s="33"/>
      <c r="E296" s="105"/>
      <c r="F296" s="105"/>
      <c r="G296" s="105"/>
      <c r="H296" s="105"/>
      <c r="I296" s="105"/>
      <c r="J296" s="105"/>
    </row>
    <row r="297" spans="1:10" x14ac:dyDescent="0.35">
      <c r="A297" s="33" t="s">
        <v>261</v>
      </c>
      <c r="B297" s="33"/>
      <c r="C297" s="33"/>
      <c r="E297" s="105"/>
      <c r="F297" s="105"/>
      <c r="G297" s="105"/>
      <c r="H297" s="105"/>
      <c r="I297" s="105"/>
      <c r="J297" s="105"/>
    </row>
    <row r="298" spans="1:10" x14ac:dyDescent="0.35">
      <c r="A298" s="33" t="s">
        <v>262</v>
      </c>
      <c r="B298" s="33"/>
      <c r="C298" s="33"/>
      <c r="E298" s="107">
        <f>IF(staff_students!$C$28="No",0,ROUNDDOWN(E292*staff_students!$E$36,0))+IF(staff_students!$C$28="No",0,ROUNDDOWN(E292*staff_students!$E$36*staff_students!$E$36,0))+IF(staff_students!$C$28="No",0,ROUNDDOWN(E292*staff_students!$E$36*staff_students!$E$36*staff_students!$E$36,0))+IF(staff_students!$C$28="No",0,ROUNDDOWN(E292*staff_students!$E$36*staff_students!$E$36*staff_students!$E$36*staff_students!$E$36,0))</f>
        <v>0</v>
      </c>
      <c r="F298" s="107">
        <f>ROUNDDOWN(E292*staff_students!$E$36,0)+IF(staff_students!$C$28="No",0,ROUNDDOWN(E292*staff_students!$E$36*staff_students!$E$36,0))+IF(staff_students!$C$28="No",0,ROUNDDOWN(E292*staff_students!$E$36*staff_students!$E$36*staff_students!$E$36,0))+IF(staff_students!$C$28="No",0,ROUNDDOWN(E292*staff_students!$E$36*staff_students!$E$36*staff_students!$E$36*staff_students!$E$36,0))</f>
        <v>0</v>
      </c>
      <c r="G298" s="107">
        <f>ROUNDDOWN(F292*staff_students!$E$36,0)+ROUNDDOWN(E292*staff_students!$E$36*staff_students!$E$36,0)+IF(staff_students!$C$28="No",0,ROUNDDOWN(E292*staff_students!$E$36*staff_students!$E$36*staff_students!$E$36,0))+IF(staff_students!$C$28="No",0,ROUNDDOWN(E292*staff_students!$E$36*staff_students!$E$36*staff_students!$E$36*staff_students!$E$36,0))</f>
        <v>0</v>
      </c>
      <c r="H298" s="107">
        <f>ROUNDDOWN(G292*staff_students!$E$36,0)+ROUNDDOWN(F292*staff_students!$E$36*staff_students!$E$36,0)+ROUNDDOWN(E292*staff_students!$E$36*staff_students!$E$36*staff_students!$E$36,0)+IF(staff_students!$C$28="No",0,ROUNDDOWN(E292*staff_students!$E$36*staff_students!$E$36*staff_students!$E$36*staff_students!$E$36,0))</f>
        <v>0</v>
      </c>
      <c r="I298" s="105">
        <f>ROUNDDOWN(H292*staff_students!$E$36,0)+ROUNDDOWN(G292*staff_students!$E$36*staff_students!$E$36,0)+ROUNDDOWN(F292*staff_students!$E$36*staff_students!$E$36*staff_students!$E$36,0)+ROUNDDOWN(E292*staff_students!$E$36*staff_students!$E$36*staff_students!$E$36*staff_students!$E$36,0)</f>
        <v>0</v>
      </c>
      <c r="J298" s="105">
        <f>ROUNDDOWN(I292*staff_students!$E$36,0)+ROUNDDOWN(H292*staff_students!$E$36*staff_students!$E$36,0)+ROUNDDOWN(G292*staff_students!$E$36*staff_students!$E$36*staff_students!$E$36,0)+ROUNDDOWN(F292*staff_students!$E$36*staff_students!$E$36*staff_students!$E$36*staff_students!$E$36,0)</f>
        <v>0</v>
      </c>
    </row>
    <row r="299" spans="1:10" x14ac:dyDescent="0.35">
      <c r="A299" s="33" t="s">
        <v>263</v>
      </c>
      <c r="B299" s="33"/>
      <c r="C299" s="33"/>
      <c r="E299" s="107">
        <f>IF(staff_students!$C$28="No",0,ROUNDDOWN(E293*staff_students!$E$36,0))+IF(staff_students!$C$28="No",0,ROUNDDOWN(E293*staff_students!$E$36*staff_students!$E$36,0))+IF(staff_students!$C$28="No",0,ROUNDDOWN(E293*staff_students!$E$36*staff_students!$E$36*staff_students!$E$36,0))+IF(staff_students!$C$28="No",0,ROUNDDOWN(E293*staff_students!$E$36*staff_students!$E$36*staff_students!$E$36*staff_students!$E$36,0))</f>
        <v>0</v>
      </c>
      <c r="F299" s="107">
        <f>ROUNDDOWN(E293*staff_students!$E$36,0)+IF(staff_students!$C$28="No",0,ROUNDDOWN(E293*staff_students!$E$36*staff_students!$E$36,0))+IF(staff_students!$C$28="No",0,ROUNDDOWN(E293*staff_students!$E$36*staff_students!$E$36*staff_students!$E$36,0))+IF(staff_students!$C$28="No",0,ROUNDDOWN(E293*staff_students!$E$36*staff_students!$E$36*staff_students!$E$36*staff_students!$E$36,0))</f>
        <v>0</v>
      </c>
      <c r="G299" s="107">
        <f>ROUNDDOWN(F293*staff_students!$E$36,0)+ROUNDDOWN(E293*staff_students!$E$36*staff_students!$E$36,0)+IF(staff_students!$C$28="No",0,ROUNDDOWN(E293*staff_students!$E$36*staff_students!$E$36*staff_students!$E$36,0))+IF(staff_students!$C$28="No",0,ROUNDDOWN(E293*staff_students!$E$36*staff_students!$E$36*staff_students!$E$36*staff_students!$E$36,0))</f>
        <v>0</v>
      </c>
      <c r="H299" s="107">
        <f>ROUNDDOWN(G293*staff_students!$E$36,0)+ROUNDDOWN(F293*staff_students!$E$36*staff_students!$E$36,0)+ROUNDDOWN(E293*staff_students!$E$36*staff_students!$E$36*staff_students!$E$36,0)+IF(staff_students!$C$28="No",0,ROUNDDOWN(E293*staff_students!$E$36*staff_students!$E$36*staff_students!$E$36*staff_students!$E$36,0))</f>
        <v>0</v>
      </c>
      <c r="I299" s="105">
        <f>ROUNDDOWN(H293*staff_students!$E$36,0)+ROUNDDOWN(G293*staff_students!$E$36*staff_students!$E$36,0)+ROUNDDOWN(F293*staff_students!$E$36*staff_students!$E$36*staff_students!$E$36,0)+ROUNDDOWN(E293*staff_students!$E$36*staff_students!$E$36*staff_students!$E$36*staff_students!$E$36,0)</f>
        <v>0</v>
      </c>
      <c r="J299" s="105">
        <f>ROUNDDOWN(I293*staff_students!$E$36,0)+ROUNDDOWN(H293*staff_students!$E$36*staff_students!$E$36,0)+ROUNDDOWN(G293*staff_students!$E$36*staff_students!$E$36*staff_students!$E$36,0)+ROUNDDOWN(F293*staff_students!$E$36*staff_students!$E$36*staff_students!$E$36*staff_students!$E$36,0)</f>
        <v>0</v>
      </c>
    </row>
    <row r="300" spans="1:10" x14ac:dyDescent="0.35">
      <c r="A300" s="33"/>
      <c r="B300" s="33"/>
      <c r="C300" s="33"/>
    </row>
    <row r="301" spans="1:10" x14ac:dyDescent="0.35">
      <c r="A301" s="33" t="s">
        <v>259</v>
      </c>
      <c r="B301" s="33"/>
      <c r="C301" s="33"/>
      <c r="E301" s="101" t="str">
        <f t="shared" ref="E301:J301" si="59">E295</f>
        <v>2021/22</v>
      </c>
      <c r="F301" s="101" t="str">
        <f t="shared" si="59"/>
        <v>2022/23</v>
      </c>
      <c r="G301" s="101" t="str">
        <f t="shared" si="59"/>
        <v>2023/24</v>
      </c>
      <c r="H301" s="101" t="str">
        <f t="shared" si="59"/>
        <v>2024/25</v>
      </c>
      <c r="I301" s="101" t="str">
        <f t="shared" si="59"/>
        <v>2025/26</v>
      </c>
      <c r="J301" s="101" t="str">
        <f t="shared" si="59"/>
        <v>2026/27</v>
      </c>
    </row>
    <row r="302" spans="1:10" x14ac:dyDescent="0.35">
      <c r="A302" s="33" t="s">
        <v>260</v>
      </c>
      <c r="B302" s="33"/>
      <c r="C302" s="33"/>
      <c r="E302" s="105"/>
      <c r="F302" s="105"/>
      <c r="G302" s="105"/>
      <c r="H302" s="105"/>
      <c r="I302" s="105"/>
      <c r="J302" s="105"/>
    </row>
    <row r="303" spans="1:10" x14ac:dyDescent="0.35">
      <c r="A303" s="33" t="s">
        <v>261</v>
      </c>
      <c r="B303" s="33"/>
      <c r="C303" s="33"/>
      <c r="E303" s="105"/>
      <c r="F303" s="105"/>
      <c r="G303" s="105"/>
      <c r="H303" s="105"/>
      <c r="I303" s="105"/>
      <c r="J303" s="105"/>
    </row>
    <row r="304" spans="1:10" x14ac:dyDescent="0.35">
      <c r="A304" s="33" t="s">
        <v>262</v>
      </c>
      <c r="B304" s="33"/>
      <c r="C304" s="33"/>
      <c r="E304" s="105">
        <f t="shared" ref="E304:J304" si="60">E292+E298</f>
        <v>0</v>
      </c>
      <c r="F304" s="105">
        <f t="shared" si="60"/>
        <v>0</v>
      </c>
      <c r="G304" s="105">
        <f t="shared" si="60"/>
        <v>0</v>
      </c>
      <c r="H304" s="105">
        <f t="shared" si="60"/>
        <v>0</v>
      </c>
      <c r="I304" s="105">
        <f t="shared" si="60"/>
        <v>0</v>
      </c>
      <c r="J304" s="105">
        <f t="shared" si="60"/>
        <v>0</v>
      </c>
    </row>
    <row r="305" spans="1:10" x14ac:dyDescent="0.35">
      <c r="A305" s="33" t="s">
        <v>263</v>
      </c>
      <c r="B305" s="33"/>
      <c r="C305" s="33"/>
      <c r="E305" s="105">
        <f t="shared" ref="E305:J305" si="61">E293+E299</f>
        <v>0</v>
      </c>
      <c r="F305" s="105">
        <f t="shared" si="61"/>
        <v>0</v>
      </c>
      <c r="G305" s="105">
        <f t="shared" si="61"/>
        <v>0</v>
      </c>
      <c r="H305" s="105">
        <f t="shared" si="61"/>
        <v>0</v>
      </c>
      <c r="I305" s="105">
        <f t="shared" si="61"/>
        <v>0</v>
      </c>
      <c r="J305" s="105">
        <f t="shared" si="61"/>
        <v>0</v>
      </c>
    </row>
    <row r="306" spans="1:10" x14ac:dyDescent="0.35">
      <c r="A306" s="33"/>
      <c r="B306" s="33"/>
      <c r="C306" s="33"/>
    </row>
    <row r="307" spans="1:10" x14ac:dyDescent="0.35">
      <c r="A307" s="33" t="s">
        <v>258</v>
      </c>
      <c r="B307" s="33"/>
      <c r="C307" s="33"/>
      <c r="D307" s="33"/>
      <c r="E307" s="108" t="str">
        <f t="shared" ref="E307:J307" si="62">E301</f>
        <v>2021/22</v>
      </c>
      <c r="F307" s="108" t="str">
        <f t="shared" si="62"/>
        <v>2022/23</v>
      </c>
      <c r="G307" s="108" t="str">
        <f t="shared" si="62"/>
        <v>2023/24</v>
      </c>
      <c r="H307" s="108" t="str">
        <f t="shared" si="62"/>
        <v>2024/25</v>
      </c>
      <c r="I307" s="108" t="str">
        <f t="shared" si="62"/>
        <v>2025/26</v>
      </c>
      <c r="J307" s="108" t="str">
        <f t="shared" si="62"/>
        <v>2026/27</v>
      </c>
    </row>
    <row r="308" spans="1:10" x14ac:dyDescent="0.35">
      <c r="A308" s="33" t="s">
        <v>225</v>
      </c>
      <c r="B308" s="33"/>
      <c r="C308" s="33"/>
      <c r="D308" s="33" t="str">
        <f>A308&amp;D287&amp;D288</f>
        <v>FT Home student FTE121</v>
      </c>
      <c r="E308" s="109"/>
      <c r="F308" s="109"/>
      <c r="G308" s="109"/>
      <c r="H308" s="109"/>
      <c r="I308" s="109"/>
      <c r="J308" s="109"/>
    </row>
    <row r="309" spans="1:10" x14ac:dyDescent="0.35">
      <c r="A309" s="33" t="s">
        <v>226</v>
      </c>
      <c r="B309" s="33"/>
      <c r="C309" s="33"/>
      <c r="D309" s="33" t="str">
        <f>A309&amp;D287&amp;D288</f>
        <v>FT International student FTE121</v>
      </c>
      <c r="E309" s="109"/>
      <c r="F309" s="109"/>
      <c r="G309" s="109"/>
      <c r="H309" s="109"/>
      <c r="I309" s="109"/>
      <c r="J309" s="109"/>
    </row>
    <row r="310" spans="1:10" x14ac:dyDescent="0.35">
      <c r="A310" s="33" t="s">
        <v>241</v>
      </c>
      <c r="B310" s="33"/>
      <c r="C310" s="33"/>
      <c r="D310" s="33" t="str">
        <f>A310&amp;D287&amp;D288</f>
        <v>PT Home student FTE121</v>
      </c>
      <c r="E310" s="109">
        <f>E304/VLOOKUP($D287,'selections(hide)'!$D$18:$P$30,13,FALSE)</f>
        <v>0</v>
      </c>
      <c r="F310" s="109">
        <f>F304/VLOOKUP($D287,'selections(hide)'!$D$18:$P$30,13,FALSE)</f>
        <v>0</v>
      </c>
      <c r="G310" s="109">
        <f>G304/VLOOKUP($D287,'selections(hide)'!$D$18:$P$30,13,FALSE)</f>
        <v>0</v>
      </c>
      <c r="H310" s="109">
        <f>H304/VLOOKUP($D287,'selections(hide)'!$D$18:$P$30,13,FALSE)</f>
        <v>0</v>
      </c>
      <c r="I310" s="109">
        <f>I304/VLOOKUP($D287,'selections(hide)'!$D$18:$P$30,13,FALSE)</f>
        <v>0</v>
      </c>
      <c r="J310" s="109">
        <f>J304/VLOOKUP($D287,'selections(hide)'!$D$18:$P$30,13,FALSE)</f>
        <v>0</v>
      </c>
    </row>
    <row r="311" spans="1:10" x14ac:dyDescent="0.35">
      <c r="A311" s="33" t="s">
        <v>242</v>
      </c>
      <c r="B311" s="33"/>
      <c r="C311" s="33"/>
      <c r="D311" s="33" t="str">
        <f>A311&amp;D287&amp;D288</f>
        <v>PT International student FTE121</v>
      </c>
      <c r="E311" s="109">
        <f>E305/VLOOKUP($D287,'selections(hide)'!$D$18:$P$30,13,FALSE)</f>
        <v>0</v>
      </c>
      <c r="F311" s="109">
        <f>F305/VLOOKUP($D287,'selections(hide)'!$D$18:$P$30,13,FALSE)</f>
        <v>0</v>
      </c>
      <c r="G311" s="109">
        <f>G305/VLOOKUP($D287,'selections(hide)'!$D$18:$P$30,13,FALSE)</f>
        <v>0</v>
      </c>
      <c r="H311" s="109">
        <f>H305/VLOOKUP($D287,'selections(hide)'!$D$18:$P$30,13,FALSE)</f>
        <v>0</v>
      </c>
      <c r="I311" s="109">
        <f>I305/VLOOKUP($D287,'selections(hide)'!$D$18:$P$30,13,FALSE)</f>
        <v>0</v>
      </c>
      <c r="J311" s="109">
        <f>J305/VLOOKUP($D287,'selections(hide)'!$D$18:$P$30,13,FALSE)</f>
        <v>0</v>
      </c>
    </row>
    <row r="312" spans="1:10" x14ac:dyDescent="0.35">
      <c r="A312" s="33"/>
      <c r="B312" s="33"/>
      <c r="C312" s="33"/>
      <c r="D312" s="33"/>
      <c r="E312" s="33"/>
      <c r="F312" s="33"/>
      <c r="G312" s="33"/>
      <c r="H312" s="33"/>
      <c r="I312" s="33"/>
      <c r="J312" s="33"/>
    </row>
    <row r="313" spans="1:10" x14ac:dyDescent="0.35">
      <c r="A313" s="113" t="s">
        <v>255</v>
      </c>
      <c r="B313" s="33"/>
      <c r="C313" s="33"/>
      <c r="D313" s="3">
        <f>VLOOKUP(A313,'selections(hide)'!$A$18:$M$30,4,FALSE)</f>
        <v>13</v>
      </c>
    </row>
    <row r="314" spans="1:10" x14ac:dyDescent="0.35">
      <c r="A314" s="115" t="s">
        <v>240</v>
      </c>
      <c r="B314" s="116"/>
      <c r="C314" s="116"/>
      <c r="D314" s="116">
        <f>'selections(hide)'!$J$2</f>
        <v>1</v>
      </c>
    </row>
    <row r="315" spans="1:10" x14ac:dyDescent="0.35">
      <c r="A315" s="33" t="s">
        <v>256</v>
      </c>
      <c r="B315" s="33"/>
      <c r="C315" s="33"/>
      <c r="E315" s="101" t="str">
        <f>staff_students!$E$29</f>
        <v>2021/22</v>
      </c>
      <c r="F315" s="101" t="str">
        <f>staff_students!$F$29</f>
        <v>2022/23</v>
      </c>
      <c r="G315" s="101" t="str">
        <f>staff_students!$G$29</f>
        <v>2023/24</v>
      </c>
      <c r="H315" s="101" t="str">
        <f>staff_students!$H$29</f>
        <v>2024/25</v>
      </c>
      <c r="I315" s="101" t="str">
        <f>staff_students!$I$29</f>
        <v>2025/26</v>
      </c>
      <c r="J315" s="101" t="str">
        <f>staff_students!$J$29</f>
        <v>2026/27</v>
      </c>
    </row>
    <row r="316" spans="1:10" x14ac:dyDescent="0.35">
      <c r="A316" s="33" t="s">
        <v>260</v>
      </c>
      <c r="B316" s="33"/>
      <c r="C316" s="33"/>
      <c r="E316" s="105">
        <f>staff_students!$E$30</f>
        <v>0</v>
      </c>
      <c r="F316" s="105">
        <f>staff_students!$F$30</f>
        <v>0</v>
      </c>
      <c r="G316" s="105">
        <f>staff_students!$G$30</f>
        <v>0</v>
      </c>
      <c r="H316" s="105">
        <f>staff_students!$H$30</f>
        <v>0</v>
      </c>
      <c r="I316" s="105">
        <f>staff_students!$I$30</f>
        <v>0</v>
      </c>
      <c r="J316" s="105">
        <f>staff_students!$J$30</f>
        <v>0</v>
      </c>
    </row>
    <row r="317" spans="1:10" x14ac:dyDescent="0.35">
      <c r="A317" s="33" t="s">
        <v>261</v>
      </c>
      <c r="B317" s="33"/>
      <c r="C317" s="33"/>
      <c r="E317" s="105">
        <f>staff_students!$E$31</f>
        <v>0</v>
      </c>
      <c r="F317" s="105">
        <f>staff_students!$F$31</f>
        <v>0</v>
      </c>
      <c r="G317" s="105">
        <f>staff_students!$G$31</f>
        <v>0</v>
      </c>
      <c r="H317" s="105">
        <f>staff_students!$H$31</f>
        <v>0</v>
      </c>
      <c r="I317" s="105">
        <f>staff_students!$I$31</f>
        <v>0</v>
      </c>
      <c r="J317" s="105">
        <f>staff_students!$J$31</f>
        <v>0</v>
      </c>
    </row>
    <row r="318" spans="1:10" x14ac:dyDescent="0.35">
      <c r="A318" s="33" t="s">
        <v>262</v>
      </c>
      <c r="B318" s="33"/>
      <c r="C318" s="33"/>
      <c r="E318" s="105">
        <f>staff_students!$E$32</f>
        <v>0</v>
      </c>
      <c r="F318" s="105">
        <f>staff_students!$F$32</f>
        <v>0</v>
      </c>
      <c r="G318" s="105">
        <f>staff_students!$G$32</f>
        <v>0</v>
      </c>
      <c r="H318" s="105">
        <f>staff_students!$H$32</f>
        <v>0</v>
      </c>
      <c r="I318" s="105">
        <f>staff_students!$I$32</f>
        <v>0</v>
      </c>
      <c r="J318" s="105">
        <f>staff_students!$J$32</f>
        <v>0</v>
      </c>
    </row>
    <row r="319" spans="1:10" x14ac:dyDescent="0.35">
      <c r="A319" s="33" t="s">
        <v>263</v>
      </c>
      <c r="B319" s="33"/>
      <c r="C319" s="33"/>
      <c r="E319" s="105">
        <f>staff_students!$E$33</f>
        <v>0</v>
      </c>
      <c r="F319" s="105">
        <f>staff_students!$F$33</f>
        <v>0</v>
      </c>
      <c r="G319" s="105">
        <f>staff_students!$G$33</f>
        <v>0</v>
      </c>
      <c r="H319" s="105">
        <f>staff_students!$H$33</f>
        <v>0</v>
      </c>
      <c r="I319" s="105">
        <f>staff_students!$I$33</f>
        <v>0</v>
      </c>
      <c r="J319" s="105">
        <f>staff_students!$J$33</f>
        <v>0</v>
      </c>
    </row>
    <row r="320" spans="1:10" x14ac:dyDescent="0.35">
      <c r="A320" s="33"/>
      <c r="B320" s="33"/>
      <c r="C320" s="33"/>
    </row>
    <row r="321" spans="1:10" x14ac:dyDescent="0.35">
      <c r="A321" s="33" t="s">
        <v>257</v>
      </c>
      <c r="B321" s="33"/>
      <c r="C321" s="33"/>
      <c r="E321" s="101" t="str">
        <f t="shared" ref="E321:J321" si="63">E315</f>
        <v>2021/22</v>
      </c>
      <c r="F321" s="101" t="str">
        <f t="shared" si="63"/>
        <v>2022/23</v>
      </c>
      <c r="G321" s="101" t="str">
        <f t="shared" si="63"/>
        <v>2023/24</v>
      </c>
      <c r="H321" s="101" t="str">
        <f t="shared" si="63"/>
        <v>2024/25</v>
      </c>
      <c r="I321" s="101" t="str">
        <f t="shared" si="63"/>
        <v>2025/26</v>
      </c>
      <c r="J321" s="101" t="str">
        <f t="shared" si="63"/>
        <v>2026/27</v>
      </c>
    </row>
    <row r="322" spans="1:10" x14ac:dyDescent="0.35">
      <c r="A322" s="33" t="s">
        <v>260</v>
      </c>
      <c r="B322" s="33"/>
      <c r="C322" s="33"/>
      <c r="E322" s="105"/>
      <c r="F322" s="105"/>
      <c r="G322" s="105"/>
      <c r="H322" s="105"/>
      <c r="I322" s="105"/>
      <c r="J322" s="105"/>
    </row>
    <row r="323" spans="1:10" x14ac:dyDescent="0.35">
      <c r="A323" s="33" t="s">
        <v>261</v>
      </c>
      <c r="B323" s="33"/>
      <c r="C323" s="33"/>
      <c r="E323" s="105"/>
      <c r="F323" s="105"/>
      <c r="G323" s="105"/>
      <c r="H323" s="105"/>
      <c r="I323" s="105"/>
      <c r="J323" s="105"/>
    </row>
    <row r="324" spans="1:10" x14ac:dyDescent="0.35">
      <c r="A324" s="33" t="s">
        <v>262</v>
      </c>
      <c r="B324" s="33"/>
      <c r="C324" s="33"/>
      <c r="E324" s="107">
        <f>IF(staff_students!$C$28="No",0,ROUNDDOWN(E318*staff_students!$E$36,0))+IF(staff_students!$C$28="No",0,ROUNDDOWN(E318*staff_students!$E$36*staff_students!$E$36,0))+IF(staff_students!$C$28="No",0,ROUNDDOWN(E318*staff_students!$E$36*staff_students!$E$36*staff_students!$E$36,0))+IF(staff_students!$C$28="No",0,ROUNDDOWN(E318*staff_students!$E$36*staff_students!$E$36*staff_students!$E$36*staff_students!$E$36,0))+IF(staff_students!$C$28="No",0,ROUNDDOWN(E318*staff_students!$E$36*staff_students!$E$36*staff_students!$E$36*staff_students!$E$36*staff_students!$E$36,0))</f>
        <v>0</v>
      </c>
      <c r="F324" s="107">
        <f>ROUNDDOWN(E318*staff_students!$E$36,0)+IF(staff_students!$C$28="No",0,ROUNDDOWN(E318*staff_students!$E$36*staff_students!$E$36,0))+IF(staff_students!$C$28="No",0,ROUNDDOWN(E318*staff_students!$E$36*staff_students!$E$36*staff_students!$E$36,0))+IF(staff_students!$C$28="No",0,ROUNDDOWN(E318*staff_students!$E$36*staff_students!$E$36*staff_students!$E$36*staff_students!$E$36,0))+IF(staff_students!$C$28="No",0,ROUNDDOWN(E318*staff_students!$E$36*staff_students!$E$36*staff_students!$E$36*staff_students!$E$36*staff_students!$E$36,0))</f>
        <v>0</v>
      </c>
      <c r="G324" s="107">
        <f>ROUNDDOWN(F318*staff_students!$E$36,0)+ROUNDDOWN(E318*staff_students!$E$36*staff_students!$E$36,0)+IF(staff_students!$C$28="No",0,ROUNDDOWN(E318*staff_students!$E$36*staff_students!$E$36*staff_students!$E$36,0))+IF(staff_students!$C$28="No",0,ROUNDDOWN(E318*staff_students!$E$36*staff_students!$E$36*staff_students!$E$36*staff_students!$E$36,0))+IF(staff_students!$C$28="No",0,ROUNDDOWN(E318*staff_students!$E$36*staff_students!$E$36*staff_students!$E$36*staff_students!$E$36*staff_students!$E$36,0))</f>
        <v>0</v>
      </c>
      <c r="H324" s="107">
        <f>ROUNDDOWN(G318*staff_students!$E$36,0)+ROUNDDOWN(F318*staff_students!$E$36*staff_students!$E$36,0)+ROUNDDOWN(E318*staff_students!$E$36*staff_students!$E$36*staff_students!$E$36,0)+IF(staff_students!$C$28="No",0,ROUNDDOWN(E318*staff_students!$E$36*staff_students!$E$36*staff_students!$E$36*staff_students!$E$36,0))+IF(staff_students!$C$28="No",0,ROUNDDOWN(E318*staff_students!$E$36*staff_students!$E$36*staff_students!$E$36*staff_students!$E$36*staff_students!$E$36,0))</f>
        <v>0</v>
      </c>
      <c r="I324" s="107">
        <f>ROUNDDOWN(H318*staff_students!$E$36,0)+ROUNDDOWN(G318*staff_students!$E$36*staff_students!$E$36,0)+ROUNDDOWN(F318*staff_students!$E$36*staff_students!$E$36*staff_students!$E$36,0)+ROUNDDOWN(E318*staff_students!$E$36*staff_students!$E$36*staff_students!$E$36*staff_students!$E$36,0)+IF(staff_students!$C$28="No",0,ROUNDDOWN(E318*staff_students!$E$36*staff_students!$E$36*staff_students!$E$36*staff_students!$E$36*staff_students!$E$36,0))</f>
        <v>0</v>
      </c>
      <c r="J324" s="105">
        <f>ROUNDDOWN(I318*staff_students!$E$36,0)+ROUNDDOWN(H318*staff_students!$E$36*staff_students!$E$36,0)+ROUNDDOWN(G318*staff_students!$E$36*staff_students!$E$36*staff_students!$E$36,0)+ROUNDDOWN(F318*staff_students!$E$36*staff_students!$E$36*staff_students!$E$36*staff_students!$E$36,0)+ROUNDDOWN(E318*staff_students!$E$36*staff_students!$E$36*staff_students!$E$36*staff_students!$E$36*staff_students!$E$36,0)</f>
        <v>0</v>
      </c>
    </row>
    <row r="325" spans="1:10" x14ac:dyDescent="0.35">
      <c r="A325" s="33" t="s">
        <v>263</v>
      </c>
      <c r="B325" s="33"/>
      <c r="C325" s="33"/>
      <c r="E325" s="107">
        <f>IF(staff_students!$C$28="No",0,ROUNDDOWN(E319*staff_students!$E$36,0))+IF(staff_students!$C$28="No",0,ROUNDDOWN(E319*staff_students!$E$36*staff_students!$E$36,0))+IF(staff_students!$C$28="No",0,ROUNDDOWN(E319*staff_students!$E$36*staff_students!$E$36*staff_students!$E$36,0))+IF(staff_students!$C$28="No",0,ROUNDDOWN(E319*staff_students!$E$36*staff_students!$E$36*staff_students!$E$36*staff_students!$E$36,0))+IF(staff_students!$C$28="No",0,ROUNDDOWN(E319*staff_students!$E$36*staff_students!$E$36*staff_students!$E$36*staff_students!$E$36*staff_students!$E$36,0))</f>
        <v>0</v>
      </c>
      <c r="F325" s="107">
        <f>ROUNDDOWN(E319*staff_students!$E$36,0)+IF(staff_students!$C$28="No",0,ROUNDDOWN(E319*staff_students!$E$36*staff_students!$E$36,0))+IF(staff_students!$C$28="No",0,ROUNDDOWN(E319*staff_students!$E$36*staff_students!$E$36*staff_students!$E$36,0))+IF(staff_students!$C$28="No",0,ROUNDDOWN(E319*staff_students!$E$36*staff_students!$E$36*staff_students!$E$36*staff_students!$E$36,0))+IF(staff_students!$C$28="No",0,ROUNDDOWN(E319*staff_students!$E$36*staff_students!$E$36*staff_students!$E$36*staff_students!$E$36*staff_students!$E$36,0))</f>
        <v>0</v>
      </c>
      <c r="G325" s="107">
        <f>ROUNDDOWN(F319*staff_students!$E$36,0)+ROUNDDOWN(E319*staff_students!$E$36*staff_students!$E$36,0)+IF(staff_students!$C$28="No",0,ROUNDDOWN(E319*staff_students!$E$36*staff_students!$E$36*staff_students!$E$36,0))+IF(staff_students!$C$28="No",0,ROUNDDOWN(E319*staff_students!$E$36*staff_students!$E$36*staff_students!$E$36*staff_students!$E$36,0))+IF(staff_students!$C$28="No",0,ROUNDDOWN(E319*staff_students!$E$36*staff_students!$E$36*staff_students!$E$36*staff_students!$E$36*staff_students!$E$36,0))</f>
        <v>0</v>
      </c>
      <c r="H325" s="107">
        <f>ROUNDDOWN(G319*staff_students!$E$36,0)+ROUNDDOWN(F319*staff_students!$E$36*staff_students!$E$36,0)+ROUNDDOWN(E319*staff_students!$E$36*staff_students!$E$36*staff_students!$E$36,0)+IF(staff_students!$C$28="No",0,ROUNDDOWN(E319*staff_students!$E$36*staff_students!$E$36*staff_students!$E$36*staff_students!$E$36,0))+IF(staff_students!$C$28="No",0,ROUNDDOWN(E319*staff_students!$E$36*staff_students!$E$36*staff_students!$E$36*staff_students!$E$36*staff_students!$E$36,0))</f>
        <v>0</v>
      </c>
      <c r="I325" s="107">
        <f>ROUNDDOWN(H319*staff_students!$E$36,0)+ROUNDDOWN(G319*staff_students!$E$36*staff_students!$E$36,0)+ROUNDDOWN(F319*staff_students!$E$36*staff_students!$E$36*staff_students!$E$36,0)+ROUNDDOWN(E319*staff_students!$E$36*staff_students!$E$36*staff_students!$E$36*staff_students!$E$36,0)+IF(staff_students!$C$28="No",0,ROUNDDOWN(E319*staff_students!$E$36*staff_students!$E$36*staff_students!$E$36*staff_students!$E$36*staff_students!$E$36,0))</f>
        <v>0</v>
      </c>
      <c r="J325" s="105">
        <f>ROUNDDOWN(I319*staff_students!$E$36,0)+ROUNDDOWN(H319*staff_students!$E$36*staff_students!$E$36,0)+ROUNDDOWN(G319*staff_students!$E$36*staff_students!$E$36*staff_students!$E$36,0)+ROUNDDOWN(F319*staff_students!$E$36*staff_students!$E$36*staff_students!$E$36*staff_students!$E$36,0)+ROUNDDOWN(E319*staff_students!$E$36*staff_students!$E$36*staff_students!$E$36*staff_students!$E$36*staff_students!$E$36,0)</f>
        <v>0</v>
      </c>
    </row>
    <row r="326" spans="1:10" x14ac:dyDescent="0.35">
      <c r="A326" s="33"/>
      <c r="B326" s="33"/>
      <c r="C326" s="33"/>
    </row>
    <row r="327" spans="1:10" x14ac:dyDescent="0.35">
      <c r="A327" s="33" t="s">
        <v>259</v>
      </c>
      <c r="B327" s="33"/>
      <c r="C327" s="33"/>
      <c r="E327" s="101" t="str">
        <f t="shared" ref="E327:J327" si="64">E321</f>
        <v>2021/22</v>
      </c>
      <c r="F327" s="101" t="str">
        <f t="shared" si="64"/>
        <v>2022/23</v>
      </c>
      <c r="G327" s="101" t="str">
        <f t="shared" si="64"/>
        <v>2023/24</v>
      </c>
      <c r="H327" s="101" t="str">
        <f t="shared" si="64"/>
        <v>2024/25</v>
      </c>
      <c r="I327" s="101" t="str">
        <f t="shared" si="64"/>
        <v>2025/26</v>
      </c>
      <c r="J327" s="101" t="str">
        <f t="shared" si="64"/>
        <v>2026/27</v>
      </c>
    </row>
    <row r="328" spans="1:10" x14ac:dyDescent="0.35">
      <c r="A328" s="33" t="s">
        <v>260</v>
      </c>
      <c r="B328" s="33"/>
      <c r="C328" s="33"/>
      <c r="E328" s="105"/>
      <c r="F328" s="105"/>
      <c r="G328" s="105"/>
      <c r="H328" s="105"/>
      <c r="I328" s="105"/>
      <c r="J328" s="105"/>
    </row>
    <row r="329" spans="1:10" x14ac:dyDescent="0.35">
      <c r="A329" s="33" t="s">
        <v>261</v>
      </c>
      <c r="B329" s="33"/>
      <c r="C329" s="33"/>
      <c r="E329" s="105"/>
      <c r="F329" s="105"/>
      <c r="G329" s="105"/>
      <c r="H329" s="105"/>
      <c r="I329" s="105"/>
      <c r="J329" s="105"/>
    </row>
    <row r="330" spans="1:10" x14ac:dyDescent="0.35">
      <c r="A330" s="33" t="s">
        <v>262</v>
      </c>
      <c r="B330" s="33"/>
      <c r="C330" s="33"/>
      <c r="E330" s="105">
        <f t="shared" ref="E330:J330" si="65">E318+E324</f>
        <v>0</v>
      </c>
      <c r="F330" s="105">
        <f t="shared" si="65"/>
        <v>0</v>
      </c>
      <c r="G330" s="105">
        <f t="shared" si="65"/>
        <v>0</v>
      </c>
      <c r="H330" s="105">
        <f t="shared" si="65"/>
        <v>0</v>
      </c>
      <c r="I330" s="105">
        <f t="shared" si="65"/>
        <v>0</v>
      </c>
      <c r="J330" s="105">
        <f t="shared" si="65"/>
        <v>0</v>
      </c>
    </row>
    <row r="331" spans="1:10" x14ac:dyDescent="0.35">
      <c r="A331" s="33" t="s">
        <v>263</v>
      </c>
      <c r="B331" s="33"/>
      <c r="C331" s="33"/>
      <c r="E331" s="105">
        <f t="shared" ref="E331:J331" si="66">E319+E325</f>
        <v>0</v>
      </c>
      <c r="F331" s="105">
        <f t="shared" si="66"/>
        <v>0</v>
      </c>
      <c r="G331" s="105">
        <f t="shared" si="66"/>
        <v>0</v>
      </c>
      <c r="H331" s="105">
        <f t="shared" si="66"/>
        <v>0</v>
      </c>
      <c r="I331" s="105">
        <f t="shared" si="66"/>
        <v>0</v>
      </c>
      <c r="J331" s="105">
        <f t="shared" si="66"/>
        <v>0</v>
      </c>
    </row>
    <row r="332" spans="1:10" x14ac:dyDescent="0.35">
      <c r="A332" s="33"/>
      <c r="B332" s="33"/>
      <c r="C332" s="33"/>
    </row>
    <row r="333" spans="1:10" x14ac:dyDescent="0.35">
      <c r="A333" s="33" t="s">
        <v>258</v>
      </c>
      <c r="B333" s="33"/>
      <c r="C333" s="33"/>
      <c r="D333" s="33"/>
      <c r="E333" s="108" t="str">
        <f t="shared" ref="E333:J333" si="67">E327</f>
        <v>2021/22</v>
      </c>
      <c r="F333" s="108" t="str">
        <f t="shared" si="67"/>
        <v>2022/23</v>
      </c>
      <c r="G333" s="108" t="str">
        <f t="shared" si="67"/>
        <v>2023/24</v>
      </c>
      <c r="H333" s="108" t="str">
        <f t="shared" si="67"/>
        <v>2024/25</v>
      </c>
      <c r="I333" s="108" t="str">
        <f t="shared" si="67"/>
        <v>2025/26</v>
      </c>
      <c r="J333" s="108" t="str">
        <f t="shared" si="67"/>
        <v>2026/27</v>
      </c>
    </row>
    <row r="334" spans="1:10" x14ac:dyDescent="0.35">
      <c r="A334" s="33" t="s">
        <v>225</v>
      </c>
      <c r="B334" s="33"/>
      <c r="C334" s="33"/>
      <c r="D334" s="33" t="str">
        <f>A334&amp;D313&amp;D314</f>
        <v>FT Home student FTE131</v>
      </c>
      <c r="E334" s="109"/>
      <c r="F334" s="109"/>
      <c r="G334" s="109"/>
      <c r="H334" s="109"/>
      <c r="I334" s="109"/>
      <c r="J334" s="109"/>
    </row>
    <row r="335" spans="1:10" x14ac:dyDescent="0.35">
      <c r="A335" s="33" t="s">
        <v>226</v>
      </c>
      <c r="B335" s="33"/>
      <c r="C335" s="33"/>
      <c r="D335" s="33" t="str">
        <f>A335&amp;D313&amp;D314</f>
        <v>FT International student FTE131</v>
      </c>
      <c r="E335" s="109"/>
      <c r="F335" s="109"/>
      <c r="G335" s="109"/>
      <c r="H335" s="109"/>
      <c r="I335" s="109"/>
      <c r="J335" s="109"/>
    </row>
    <row r="336" spans="1:10" x14ac:dyDescent="0.35">
      <c r="A336" s="33" t="s">
        <v>241</v>
      </c>
      <c r="B336" s="33"/>
      <c r="C336" s="33"/>
      <c r="D336" s="33" t="str">
        <f>A336&amp;D313&amp;D314</f>
        <v>PT Home student FTE131</v>
      </c>
      <c r="E336" s="109">
        <f>E330/VLOOKUP($D313,'selections(hide)'!$D$18:$P$30,13,FALSE)</f>
        <v>0</v>
      </c>
      <c r="F336" s="109">
        <f>F330/VLOOKUP($D313,'selections(hide)'!$D$18:$P$30,13,FALSE)</f>
        <v>0</v>
      </c>
      <c r="G336" s="109">
        <f>G330/VLOOKUP($D313,'selections(hide)'!$D$18:$P$30,13,FALSE)</f>
        <v>0</v>
      </c>
      <c r="H336" s="109">
        <f>H330/VLOOKUP($D313,'selections(hide)'!$D$18:$P$30,13,FALSE)</f>
        <v>0</v>
      </c>
      <c r="I336" s="109">
        <f>I330/VLOOKUP($D313,'selections(hide)'!$D$18:$P$30,13,FALSE)</f>
        <v>0</v>
      </c>
      <c r="J336" s="109">
        <f>J330/VLOOKUP($D313,'selections(hide)'!$D$18:$P$30,13,FALSE)</f>
        <v>0</v>
      </c>
    </row>
    <row r="337" spans="1:10" x14ac:dyDescent="0.35">
      <c r="A337" s="33" t="s">
        <v>242</v>
      </c>
      <c r="B337" s="33"/>
      <c r="C337" s="33"/>
      <c r="D337" s="33" t="str">
        <f>A337&amp;D313&amp;D314</f>
        <v>PT International student FTE131</v>
      </c>
      <c r="E337" s="109">
        <f>E331/VLOOKUP($D313,'selections(hide)'!$D$18:$P$30,13,FALSE)</f>
        <v>0</v>
      </c>
      <c r="F337" s="109">
        <f>F331/VLOOKUP($D313,'selections(hide)'!$D$18:$P$30,13,FALSE)</f>
        <v>0</v>
      </c>
      <c r="G337" s="109">
        <f>G331/VLOOKUP($D313,'selections(hide)'!$D$18:$P$30,13,FALSE)</f>
        <v>0</v>
      </c>
      <c r="H337" s="109">
        <f>H331/VLOOKUP($D313,'selections(hide)'!$D$18:$P$30,13,FALSE)</f>
        <v>0</v>
      </c>
      <c r="I337" s="109">
        <f>I331/VLOOKUP($D313,'selections(hide)'!$D$18:$P$30,13,FALSE)</f>
        <v>0</v>
      </c>
      <c r="J337" s="109">
        <f>J331/VLOOKUP($D313,'selections(hide)'!$D$18:$P$30,13,FALSE)</f>
        <v>0</v>
      </c>
    </row>
    <row r="338" spans="1:10" x14ac:dyDescent="0.35">
      <c r="A338" s="33"/>
      <c r="B338" s="33"/>
      <c r="C338" s="33"/>
      <c r="D338" s="33"/>
      <c r="E338" s="33"/>
      <c r="F338" s="33"/>
      <c r="G338" s="33"/>
      <c r="H338" s="33"/>
      <c r="I338" s="33"/>
      <c r="J338" s="33"/>
    </row>
    <row r="339" spans="1:10" s="114" customFormat="1" x14ac:dyDescent="0.35"/>
    <row r="340" spans="1:10" s="114" customFormat="1" x14ac:dyDescent="0.35"/>
    <row r="341" spans="1:10" s="114" customFormat="1" x14ac:dyDescent="0.35"/>
    <row r="342" spans="1:10" s="114" customFormat="1" x14ac:dyDescent="0.35"/>
    <row r="343" spans="1:10" x14ac:dyDescent="0.35">
      <c r="A343" s="113" t="s">
        <v>243</v>
      </c>
      <c r="B343" s="33"/>
      <c r="C343" s="33"/>
      <c r="D343" s="3">
        <f>VLOOKUP(A343,'selections(hide)'!$A$18:$M$30,4,FALSE)</f>
        <v>1</v>
      </c>
      <c r="E343">
        <v>2</v>
      </c>
      <c r="F343">
        <v>3</v>
      </c>
      <c r="G343">
        <v>4</v>
      </c>
      <c r="H343">
        <v>5</v>
      </c>
      <c r="I343">
        <v>6</v>
      </c>
      <c r="J343">
        <v>7</v>
      </c>
    </row>
    <row r="344" spans="1:10" x14ac:dyDescent="0.35">
      <c r="A344" s="115" t="s">
        <v>240</v>
      </c>
      <c r="B344" s="116"/>
      <c r="C344" s="116"/>
      <c r="D344" s="116">
        <f>'selections(hide)'!$J$3</f>
        <v>2</v>
      </c>
    </row>
    <row r="345" spans="1:10" x14ac:dyDescent="0.35">
      <c r="A345" s="33" t="s">
        <v>256</v>
      </c>
      <c r="B345" s="33"/>
      <c r="C345" s="33"/>
      <c r="E345" s="101" t="str">
        <f>staff_students!$E$29</f>
        <v>2021/22</v>
      </c>
      <c r="F345" s="101" t="str">
        <f>staff_students!$F$29</f>
        <v>2022/23</v>
      </c>
      <c r="G345" s="101" t="str">
        <f>staff_students!$G$29</f>
        <v>2023/24</v>
      </c>
      <c r="H345" s="101" t="str">
        <f>staff_students!$H$29</f>
        <v>2024/25</v>
      </c>
      <c r="I345" s="101" t="str">
        <f>staff_students!$I$29</f>
        <v>2025/26</v>
      </c>
      <c r="J345" s="101" t="str">
        <f>staff_students!$J$29</f>
        <v>2026/27</v>
      </c>
    </row>
    <row r="346" spans="1:10" x14ac:dyDescent="0.35">
      <c r="A346" s="33" t="s">
        <v>260</v>
      </c>
      <c r="B346" s="33"/>
      <c r="C346" s="33"/>
      <c r="E346" s="105">
        <f>staff_students!$E$30</f>
        <v>0</v>
      </c>
      <c r="F346" s="105">
        <f>staff_students!$F$30</f>
        <v>0</v>
      </c>
      <c r="G346" s="105">
        <f>staff_students!$G$30</f>
        <v>0</v>
      </c>
      <c r="H346" s="105">
        <f>staff_students!$H$30</f>
        <v>0</v>
      </c>
      <c r="I346" s="105">
        <f>staff_students!$I$30</f>
        <v>0</v>
      </c>
      <c r="J346" s="105">
        <f>staff_students!$J$30</f>
        <v>0</v>
      </c>
    </row>
    <row r="347" spans="1:10" x14ac:dyDescent="0.35">
      <c r="A347" s="33" t="s">
        <v>261</v>
      </c>
      <c r="B347" s="33"/>
      <c r="C347" s="33"/>
      <c r="E347" s="105">
        <f>staff_students!$E$31</f>
        <v>0</v>
      </c>
      <c r="F347" s="105">
        <f>staff_students!$F$31</f>
        <v>0</v>
      </c>
      <c r="G347" s="105">
        <f>staff_students!$G$31</f>
        <v>0</v>
      </c>
      <c r="H347" s="105">
        <f>staff_students!$H$31</f>
        <v>0</v>
      </c>
      <c r="I347" s="105">
        <f>staff_students!$I$31</f>
        <v>0</v>
      </c>
      <c r="J347" s="105">
        <f>staff_students!$J$31</f>
        <v>0</v>
      </c>
    </row>
    <row r="348" spans="1:10" x14ac:dyDescent="0.35">
      <c r="A348" s="33" t="s">
        <v>262</v>
      </c>
      <c r="B348" s="33"/>
      <c r="C348" s="33"/>
      <c r="E348" s="105">
        <f>staff_students!$E$32</f>
        <v>0</v>
      </c>
      <c r="F348" s="105">
        <f>staff_students!$F$32</f>
        <v>0</v>
      </c>
      <c r="G348" s="105">
        <f>staff_students!$G$32</f>
        <v>0</v>
      </c>
      <c r="H348" s="105">
        <f>staff_students!$H$32</f>
        <v>0</v>
      </c>
      <c r="I348" s="105">
        <f>staff_students!$I$32</f>
        <v>0</v>
      </c>
      <c r="J348" s="105">
        <f>staff_students!$J$32</f>
        <v>0</v>
      </c>
    </row>
    <row r="349" spans="1:10" x14ac:dyDescent="0.35">
      <c r="A349" s="33" t="s">
        <v>263</v>
      </c>
      <c r="B349" s="33"/>
      <c r="C349" s="33"/>
      <c r="E349" s="105">
        <f>staff_students!$E$33</f>
        <v>0</v>
      </c>
      <c r="F349" s="105">
        <f>staff_students!$F$33</f>
        <v>0</v>
      </c>
      <c r="G349" s="105">
        <f>staff_students!$G$33</f>
        <v>0</v>
      </c>
      <c r="H349" s="105">
        <f>staff_students!$H$33</f>
        <v>0</v>
      </c>
      <c r="I349" s="105">
        <f>staff_students!$I$33</f>
        <v>0</v>
      </c>
      <c r="J349" s="105">
        <f>staff_students!$J$33</f>
        <v>0</v>
      </c>
    </row>
    <row r="350" spans="1:10" x14ac:dyDescent="0.35">
      <c r="A350" s="33"/>
      <c r="B350" s="33"/>
      <c r="C350" s="33"/>
    </row>
    <row r="351" spans="1:10" x14ac:dyDescent="0.35">
      <c r="A351" s="33" t="s">
        <v>257</v>
      </c>
      <c r="B351" s="33"/>
      <c r="C351" s="33"/>
      <c r="E351" s="101" t="str">
        <f t="shared" ref="E351:J351" si="68">E345</f>
        <v>2021/22</v>
      </c>
      <c r="F351" s="101" t="str">
        <f t="shared" si="68"/>
        <v>2022/23</v>
      </c>
      <c r="G351" s="101" t="str">
        <f t="shared" si="68"/>
        <v>2023/24</v>
      </c>
      <c r="H351" s="101" t="str">
        <f t="shared" si="68"/>
        <v>2024/25</v>
      </c>
      <c r="I351" s="101" t="str">
        <f t="shared" si="68"/>
        <v>2025/26</v>
      </c>
      <c r="J351" s="101" t="str">
        <f t="shared" si="68"/>
        <v>2026/27</v>
      </c>
    </row>
    <row r="352" spans="1:10" x14ac:dyDescent="0.35">
      <c r="A352" s="33" t="s">
        <v>260</v>
      </c>
      <c r="B352" s="33"/>
      <c r="C352" s="33"/>
      <c r="E352" s="105">
        <v>0</v>
      </c>
      <c r="F352" s="105">
        <v>0</v>
      </c>
      <c r="G352" s="105">
        <v>0</v>
      </c>
      <c r="H352" s="105">
        <v>0</v>
      </c>
      <c r="I352" s="105">
        <v>0</v>
      </c>
      <c r="J352" s="105">
        <v>0</v>
      </c>
    </row>
    <row r="353" spans="1:23" x14ac:dyDescent="0.35">
      <c r="A353" s="33" t="s">
        <v>261</v>
      </c>
      <c r="B353" s="33"/>
      <c r="C353" s="33"/>
      <c r="E353" s="105">
        <v>0</v>
      </c>
      <c r="F353" s="105">
        <v>0</v>
      </c>
      <c r="G353" s="105">
        <v>0</v>
      </c>
      <c r="H353" s="105">
        <v>0</v>
      </c>
      <c r="I353" s="105">
        <v>0</v>
      </c>
      <c r="J353" s="105">
        <v>0</v>
      </c>
    </row>
    <row r="354" spans="1:23" x14ac:dyDescent="0.35">
      <c r="A354" s="33" t="s">
        <v>262</v>
      </c>
      <c r="B354" s="33"/>
      <c r="C354" s="33"/>
      <c r="E354" s="107">
        <f>IF(staff_students!$C$28="No",0,ROUNDDOWN(E348*staff_students!$E$36,0))</f>
        <v>0</v>
      </c>
      <c r="F354" s="105">
        <f>ROUNDDOWN(E348*staff_students!$E$36,0)</f>
        <v>0</v>
      </c>
      <c r="G354" s="105">
        <f>ROUNDDOWN(F348*staff_students!$E$36,0)</f>
        <v>0</v>
      </c>
      <c r="H354" s="105">
        <f>ROUNDDOWN(G348*staff_students!$E$36,0)</f>
        <v>0</v>
      </c>
      <c r="I354" s="105">
        <f>ROUNDDOWN(H348*staff_students!$E$36,0)</f>
        <v>0</v>
      </c>
      <c r="J354" s="105">
        <f>ROUNDDOWN(I348*staff_students!$E$36,0)</f>
        <v>0</v>
      </c>
    </row>
    <row r="355" spans="1:23" x14ac:dyDescent="0.35">
      <c r="A355" s="33" t="s">
        <v>263</v>
      </c>
      <c r="B355" s="33"/>
      <c r="C355" s="33"/>
      <c r="E355" s="107">
        <f>IF(staff_students!$C$28="No",0,ROUNDDOWN(E349*staff_students!$E$36,0))</f>
        <v>0</v>
      </c>
      <c r="F355" s="105">
        <f>ROUNDDOWN(E349*staff_students!$E$36,0)</f>
        <v>0</v>
      </c>
      <c r="G355" s="105">
        <f>ROUNDDOWN(F349*staff_students!$E$36,0)</f>
        <v>0</v>
      </c>
      <c r="H355" s="105">
        <f>ROUNDDOWN(G349*staff_students!$E$36,0)</f>
        <v>0</v>
      </c>
      <c r="I355" s="105">
        <f>ROUNDDOWN(H349*staff_students!$E$36,0)</f>
        <v>0</v>
      </c>
      <c r="J355" s="105">
        <f>ROUNDDOWN(I349*staff_students!$E$36,0)</f>
        <v>0</v>
      </c>
    </row>
    <row r="356" spans="1:23" x14ac:dyDescent="0.35">
      <c r="A356" s="33"/>
      <c r="B356" s="33"/>
      <c r="C356" s="33"/>
    </row>
    <row r="357" spans="1:23" x14ac:dyDescent="0.35">
      <c r="A357" s="33" t="s">
        <v>259</v>
      </c>
      <c r="B357" s="33"/>
      <c r="C357" s="33"/>
      <c r="E357" s="101" t="str">
        <f t="shared" ref="E357:J357" si="69">E351</f>
        <v>2021/22</v>
      </c>
      <c r="F357" s="101" t="str">
        <f t="shared" si="69"/>
        <v>2022/23</v>
      </c>
      <c r="G357" s="101" t="str">
        <f t="shared" si="69"/>
        <v>2023/24</v>
      </c>
      <c r="H357" s="101" t="str">
        <f t="shared" si="69"/>
        <v>2024/25</v>
      </c>
      <c r="I357" s="101" t="str">
        <f t="shared" si="69"/>
        <v>2025/26</v>
      </c>
      <c r="J357" s="101" t="str">
        <f t="shared" si="69"/>
        <v>2026/27</v>
      </c>
    </row>
    <row r="358" spans="1:23" x14ac:dyDescent="0.35">
      <c r="A358" s="33" t="s">
        <v>260</v>
      </c>
      <c r="B358" s="33"/>
      <c r="C358" s="33"/>
      <c r="E358" s="105">
        <f t="shared" ref="E358:J358" si="70">E346+E352</f>
        <v>0</v>
      </c>
      <c r="F358" s="105">
        <f t="shared" si="70"/>
        <v>0</v>
      </c>
      <c r="G358" s="105">
        <f t="shared" si="70"/>
        <v>0</v>
      </c>
      <c r="H358" s="105">
        <f t="shared" si="70"/>
        <v>0</v>
      </c>
      <c r="I358" s="105">
        <f t="shared" si="70"/>
        <v>0</v>
      </c>
      <c r="J358" s="105">
        <f t="shared" si="70"/>
        <v>0</v>
      </c>
      <c r="L358" s="254"/>
      <c r="M358" s="254"/>
      <c r="N358" s="254"/>
      <c r="O358" s="254"/>
      <c r="P358" s="254"/>
      <c r="Q358" s="254"/>
      <c r="R358" s="254"/>
      <c r="S358" s="254"/>
      <c r="T358" s="254"/>
      <c r="U358" s="254"/>
      <c r="V358" s="254"/>
      <c r="W358" s="254"/>
    </row>
    <row r="359" spans="1:23" x14ac:dyDescent="0.35">
      <c r="A359" s="33" t="s">
        <v>261</v>
      </c>
      <c r="B359" s="33"/>
      <c r="C359" s="33"/>
      <c r="E359" s="105">
        <f t="shared" ref="E359:J359" si="71">E347+E353</f>
        <v>0</v>
      </c>
      <c r="F359" s="105">
        <f t="shared" si="71"/>
        <v>0</v>
      </c>
      <c r="G359" s="105">
        <f t="shared" si="71"/>
        <v>0</v>
      </c>
      <c r="H359" s="105">
        <f t="shared" si="71"/>
        <v>0</v>
      </c>
      <c r="I359" s="105">
        <f t="shared" si="71"/>
        <v>0</v>
      </c>
      <c r="J359" s="105">
        <f t="shared" si="71"/>
        <v>0</v>
      </c>
    </row>
    <row r="360" spans="1:23" x14ac:dyDescent="0.35">
      <c r="A360" s="33" t="s">
        <v>262</v>
      </c>
      <c r="B360" s="33"/>
      <c r="C360" s="33"/>
      <c r="E360" s="105">
        <f t="shared" ref="E360:J360" si="72">E348+E354</f>
        <v>0</v>
      </c>
      <c r="F360" s="105">
        <f t="shared" si="72"/>
        <v>0</v>
      </c>
      <c r="G360" s="105">
        <f t="shared" si="72"/>
        <v>0</v>
      </c>
      <c r="H360" s="105">
        <f t="shared" si="72"/>
        <v>0</v>
      </c>
      <c r="I360" s="105">
        <f t="shared" si="72"/>
        <v>0</v>
      </c>
      <c r="J360" s="105">
        <f t="shared" si="72"/>
        <v>0</v>
      </c>
    </row>
    <row r="361" spans="1:23" x14ac:dyDescent="0.35">
      <c r="A361" s="33" t="s">
        <v>263</v>
      </c>
      <c r="B361" s="33"/>
      <c r="C361" s="33"/>
      <c r="E361" s="105">
        <f t="shared" ref="E361:J361" si="73">E349+E355</f>
        <v>0</v>
      </c>
      <c r="F361" s="105">
        <f t="shared" si="73"/>
        <v>0</v>
      </c>
      <c r="G361" s="105">
        <f t="shared" si="73"/>
        <v>0</v>
      </c>
      <c r="H361" s="105">
        <f t="shared" si="73"/>
        <v>0</v>
      </c>
      <c r="I361" s="105">
        <f t="shared" si="73"/>
        <v>0</v>
      </c>
      <c r="J361" s="105">
        <f t="shared" si="73"/>
        <v>0</v>
      </c>
    </row>
    <row r="362" spans="1:23" x14ac:dyDescent="0.35">
      <c r="A362" s="33"/>
      <c r="B362" s="33"/>
      <c r="C362" s="33"/>
    </row>
    <row r="363" spans="1:23" x14ac:dyDescent="0.35">
      <c r="A363" s="33" t="s">
        <v>258</v>
      </c>
      <c r="B363" s="33"/>
      <c r="C363" s="33"/>
      <c r="D363" s="33"/>
      <c r="E363" s="108" t="str">
        <f t="shared" ref="E363:J363" si="74">E357</f>
        <v>2021/22</v>
      </c>
      <c r="F363" s="108" t="str">
        <f t="shared" si="74"/>
        <v>2022/23</v>
      </c>
      <c r="G363" s="108" t="str">
        <f t="shared" si="74"/>
        <v>2023/24</v>
      </c>
      <c r="H363" s="108" t="str">
        <f t="shared" si="74"/>
        <v>2024/25</v>
      </c>
      <c r="I363" s="108" t="str">
        <f t="shared" si="74"/>
        <v>2025/26</v>
      </c>
      <c r="J363" s="108" t="str">
        <f t="shared" si="74"/>
        <v>2026/27</v>
      </c>
    </row>
    <row r="364" spans="1:23" x14ac:dyDescent="0.35">
      <c r="A364" s="33" t="s">
        <v>225</v>
      </c>
      <c r="B364" s="33"/>
      <c r="C364" s="33"/>
      <c r="D364" s="33" t="str">
        <f>A364&amp;D343&amp;D344</f>
        <v>FT Home student FTE12</v>
      </c>
      <c r="E364" s="117">
        <f>IF(staff_students!$C$28="No",E358/$D344+E358/$D344/$D344+D358/$D344/$D344,E358/$D344+E358/$D344/$D344+E358/$D344/$D344)</f>
        <v>0</v>
      </c>
      <c r="F364" s="109">
        <f>F358/$D344+F358/$D344/$D344+E358/$D344/$D344</f>
        <v>0</v>
      </c>
      <c r="G364" s="109">
        <f>G358/$D344+G358/$D344/$D344+F358/$D344/$D344</f>
        <v>0</v>
      </c>
      <c r="H364" s="109">
        <f>H358/$D344+H358/$D344/$D344+G358/$D344/$D344</f>
        <v>0</v>
      </c>
      <c r="I364" s="109">
        <f>I358/$D344+I358/$D344/$D344+H358/$D344/$D344</f>
        <v>0</v>
      </c>
      <c r="J364" s="109">
        <f>J358/$D344+J358/$D344/$D344+I358/$D344/$D344</f>
        <v>0</v>
      </c>
    </row>
    <row r="365" spans="1:23" x14ac:dyDescent="0.35">
      <c r="A365" s="33" t="s">
        <v>226</v>
      </c>
      <c r="B365" s="33"/>
      <c r="C365" s="33"/>
      <c r="D365" s="33" t="str">
        <f>A365&amp;D343&amp;D344</f>
        <v>FT International student FTE12</v>
      </c>
      <c r="E365" s="117">
        <f>IF(staff_students!$C$28="No",E359/$D344+E359/$D344/$D344+D359/$D344/$D344,E359/$D344+E359/$D344/$D344+E359/$D344/$D344)</f>
        <v>0</v>
      </c>
      <c r="F365" s="109">
        <f>F359/$D344+F359/$D344/$D344+E359/$D344/$D344</f>
        <v>0</v>
      </c>
      <c r="G365" s="109">
        <f>G359/$D344+G359/$D344/$D344+F359/$D344/$D344</f>
        <v>0</v>
      </c>
      <c r="H365" s="109">
        <f>H359/$D344+H359/$D344/$D344+G359/$D344/$D344</f>
        <v>0</v>
      </c>
      <c r="I365" s="109">
        <f>I359/$D344+I359/$D344/$D344+H359/$D344/$D344</f>
        <v>0</v>
      </c>
      <c r="J365" s="109">
        <f>J359/$D344+J359/$D344/$D344+I359/$D344/$D344</f>
        <v>0</v>
      </c>
    </row>
    <row r="366" spans="1:23" x14ac:dyDescent="0.35">
      <c r="A366" s="33" t="s">
        <v>241</v>
      </c>
      <c r="B366" s="33"/>
      <c r="C366" s="33"/>
      <c r="D366" s="33" t="str">
        <f>A366&amp;D343&amp;D344</f>
        <v>PT Home student FTE12</v>
      </c>
      <c r="E366" s="117">
        <f>IF(staff_students!$C$28="No",E360/VLOOKUP($D343,'selections(hide)'!$D$18:$P$30,13,FALSE)/$D344+E360/VLOOKUP($D343,'selections(hide)'!$D$18:$P$30,13,FALSE)/$D344/$D344+D360/VLOOKUP($D343,'selections(hide)'!$D$18:$P$30,13,FALSE)/$D344/$D344,E360/VLOOKUP($D343,'selections(hide)'!$D$18:$P$30,13,FALSE)/$D344+E360/VLOOKUP($D343,'selections(hide)'!$D$18:$P$30,13,FALSE)/$D344/$D344+E360/VLOOKUP($D343,'selections(hide)'!$D$18:$P$30,13,FALSE)/$D344/$D344)</f>
        <v>0</v>
      </c>
      <c r="F366" s="109">
        <f>F360/VLOOKUP($D343,'selections(hide)'!$D$18:$P$30,13,FALSE)/$D344+F360/VLOOKUP($D343,'selections(hide)'!$D$18:$P$30,13,FALSE)/$D344/$D344+E360/VLOOKUP($D343,'selections(hide)'!$D$18:$P$30,13,FALSE)/$D344/$D344</f>
        <v>0</v>
      </c>
      <c r="G366" s="109">
        <f>G360/VLOOKUP($D343,'selections(hide)'!$D$18:$P$30,13,FALSE)/$D344+G360/VLOOKUP($D343,'selections(hide)'!$D$18:$P$30,13,FALSE)/$D344/$D344+F360/VLOOKUP($D343,'selections(hide)'!$D$18:$P$30,13,FALSE)/$D344/$D344</f>
        <v>0</v>
      </c>
      <c r="H366" s="109">
        <f>H360/VLOOKUP($D343,'selections(hide)'!$D$18:$P$30,13,FALSE)/$D344+H360/VLOOKUP($D343,'selections(hide)'!$D$18:$P$30,13,FALSE)/$D344/$D344+G360/VLOOKUP($D343,'selections(hide)'!$D$18:$P$30,13,FALSE)/$D344/$D344</f>
        <v>0</v>
      </c>
      <c r="I366" s="109">
        <f>I360/VLOOKUP($D343,'selections(hide)'!$D$18:$P$30,13,FALSE)/$D344+I360/VLOOKUP($D343,'selections(hide)'!$D$18:$P$30,13,FALSE)/$D344/$D344+H360/VLOOKUP($D343,'selections(hide)'!$D$18:$P$30,13,FALSE)/$D344/$D344</f>
        <v>0</v>
      </c>
      <c r="J366" s="109">
        <f>J360/VLOOKUP($D343,'selections(hide)'!$D$18:$P$30,13,FALSE)/$D344+J360/VLOOKUP($D343,'selections(hide)'!$D$18:$P$30,13,FALSE)/$D344/$D344+I360/VLOOKUP($D343,'selections(hide)'!$D$18:$P$30,13,FALSE)/$D344/$D344</f>
        <v>0</v>
      </c>
    </row>
    <row r="367" spans="1:23" x14ac:dyDescent="0.35">
      <c r="A367" s="33" t="s">
        <v>242</v>
      </c>
      <c r="B367" s="33"/>
      <c r="C367" s="33"/>
      <c r="D367" s="33" t="str">
        <f>A367&amp;D343&amp;D344</f>
        <v>PT International student FTE12</v>
      </c>
      <c r="E367" s="117">
        <f>IF(staff_students!$C$28="No",E361/VLOOKUP($D343,'selections(hide)'!$D$18:$P$30,13,FALSE)/$D344+E361/VLOOKUP($D343,'selections(hide)'!$D$18:$P$30,13,FALSE)/$D344/$D344+D361/VLOOKUP($D343,'selections(hide)'!$D$18:$P$30,13,FALSE)/$D344/$D344,E361/VLOOKUP($D343,'selections(hide)'!$D$18:$P$30,13,FALSE)/$D344+E361/VLOOKUP($D343,'selections(hide)'!$D$18:$P$30,13,FALSE)/$D344/$D344+E361/VLOOKUP($D343,'selections(hide)'!$D$18:$P$30,13,FALSE)/$D344/$D344)</f>
        <v>0</v>
      </c>
      <c r="F367" s="109">
        <f>F361/VLOOKUP($D343,'selections(hide)'!$D$18:$P$30,13,FALSE)/$D344+F361/VLOOKUP($D343,'selections(hide)'!$D$18:$P$30,13,FALSE)/$D344/$D344+E361/VLOOKUP($D343,'selections(hide)'!$D$18:$P$30,13,FALSE)/$D344/$D344</f>
        <v>0</v>
      </c>
      <c r="G367" s="109">
        <f>G361/VLOOKUP($D343,'selections(hide)'!$D$18:$P$30,13,FALSE)/$D344+G361/VLOOKUP($D343,'selections(hide)'!$D$18:$P$30,13,FALSE)/$D344/$D344+F361/VLOOKUP($D343,'selections(hide)'!$D$18:$P$30,13,FALSE)/$D344/$D344</f>
        <v>0</v>
      </c>
      <c r="H367" s="109">
        <f>H361/VLOOKUP($D343,'selections(hide)'!$D$18:$P$30,13,FALSE)/$D344+H361/VLOOKUP($D343,'selections(hide)'!$D$18:$P$30,13,FALSE)/$D344/$D344+G361/VLOOKUP($D343,'selections(hide)'!$D$18:$P$30,13,FALSE)/$D344/$D344</f>
        <v>0</v>
      </c>
      <c r="I367" s="109">
        <f>I361/VLOOKUP($D343,'selections(hide)'!$D$18:$P$30,13,FALSE)/$D344+I361/VLOOKUP($D343,'selections(hide)'!$D$18:$P$30,13,FALSE)/$D344/$D344+H361/VLOOKUP($D343,'selections(hide)'!$D$18:$P$30,13,FALSE)/$D344/$D344</f>
        <v>0</v>
      </c>
      <c r="J367" s="109">
        <f>J361/VLOOKUP($D343,'selections(hide)'!$D$18:$P$30,13,FALSE)/$D344+J361/VLOOKUP($D343,'selections(hide)'!$D$18:$P$30,13,FALSE)/$D344/$D344+I361/VLOOKUP($D343,'selections(hide)'!$D$18:$P$30,13,FALSE)/$D344/$D344</f>
        <v>0</v>
      </c>
    </row>
    <row r="368" spans="1:23" x14ac:dyDescent="0.35">
      <c r="A368" s="33"/>
      <c r="B368" s="33"/>
      <c r="C368" s="33"/>
      <c r="D368" s="33"/>
      <c r="E368" s="33"/>
      <c r="F368" s="33"/>
      <c r="G368" s="33"/>
      <c r="H368" s="33"/>
      <c r="I368" s="33"/>
      <c r="J368" s="33"/>
    </row>
    <row r="369" spans="1:23" x14ac:dyDescent="0.35">
      <c r="A369" s="110" t="s">
        <v>244</v>
      </c>
      <c r="B369" s="17"/>
      <c r="C369" s="17"/>
      <c r="D369" s="3">
        <f>VLOOKUP(A369,'selections(hide)'!$A$18:$M$30,4,FALSE)</f>
        <v>2</v>
      </c>
    </row>
    <row r="370" spans="1:23" x14ac:dyDescent="0.35">
      <c r="A370" s="115" t="s">
        <v>240</v>
      </c>
      <c r="B370" s="116"/>
      <c r="C370" s="116"/>
      <c r="D370" s="116">
        <f>'selections(hide)'!$J$3</f>
        <v>2</v>
      </c>
    </row>
    <row r="371" spans="1:23" x14ac:dyDescent="0.35">
      <c r="A371" s="17" t="s">
        <v>256</v>
      </c>
      <c r="B371" s="17"/>
      <c r="C371" s="17"/>
      <c r="E371" s="101" t="str">
        <f>staff_students!$E$29</f>
        <v>2021/22</v>
      </c>
      <c r="F371" s="101" t="str">
        <f>staff_students!$F$29</f>
        <v>2022/23</v>
      </c>
      <c r="G371" s="101" t="str">
        <f>staff_students!$G$29</f>
        <v>2023/24</v>
      </c>
      <c r="H371" s="101" t="str">
        <f>staff_students!$H$29</f>
        <v>2024/25</v>
      </c>
      <c r="I371" s="101" t="str">
        <f>staff_students!$I$29</f>
        <v>2025/26</v>
      </c>
      <c r="J371" s="101" t="str">
        <f>staff_students!$J$29</f>
        <v>2026/27</v>
      </c>
      <c r="L371" s="254"/>
      <c r="M371" s="254"/>
      <c r="N371" s="254"/>
      <c r="O371" s="254"/>
      <c r="P371" s="254"/>
      <c r="Q371" s="254"/>
      <c r="R371" s="254"/>
      <c r="S371" s="254"/>
      <c r="T371" s="254"/>
      <c r="U371" s="254"/>
      <c r="V371" s="254"/>
      <c r="W371" s="254"/>
    </row>
    <row r="372" spans="1:23" x14ac:dyDescent="0.35">
      <c r="A372" s="17" t="s">
        <v>260</v>
      </c>
      <c r="B372" s="17"/>
      <c r="C372" s="17"/>
      <c r="E372" s="105">
        <f>staff_students!$E$30</f>
        <v>0</v>
      </c>
      <c r="F372" s="105">
        <f>staff_students!$F$30</f>
        <v>0</v>
      </c>
      <c r="G372" s="105">
        <f>staff_students!$G$30</f>
        <v>0</v>
      </c>
      <c r="H372" s="105">
        <f>staff_students!$H$30</f>
        <v>0</v>
      </c>
      <c r="I372" s="105">
        <f>staff_students!$I$30</f>
        <v>0</v>
      </c>
      <c r="J372" s="105">
        <f>staff_students!$J$30</f>
        <v>0</v>
      </c>
    </row>
    <row r="373" spans="1:23" x14ac:dyDescent="0.35">
      <c r="A373" s="17" t="s">
        <v>261</v>
      </c>
      <c r="B373" s="17"/>
      <c r="C373" s="17"/>
      <c r="E373" s="105">
        <f>staff_students!$E$31</f>
        <v>0</v>
      </c>
      <c r="F373" s="105">
        <f>staff_students!$F$31</f>
        <v>0</v>
      </c>
      <c r="G373" s="105">
        <f>staff_students!$G$31</f>
        <v>0</v>
      </c>
      <c r="H373" s="105">
        <f>staff_students!$H$31</f>
        <v>0</v>
      </c>
      <c r="I373" s="105">
        <f>staff_students!$I$31</f>
        <v>0</v>
      </c>
      <c r="J373" s="105">
        <f>staff_students!$J$31</f>
        <v>0</v>
      </c>
    </row>
    <row r="374" spans="1:23" x14ac:dyDescent="0.35">
      <c r="A374" s="17" t="s">
        <v>262</v>
      </c>
      <c r="B374" s="17"/>
      <c r="C374" s="17"/>
      <c r="E374" s="105">
        <f>staff_students!$E$32</f>
        <v>0</v>
      </c>
      <c r="F374" s="105">
        <f>staff_students!$F$32</f>
        <v>0</v>
      </c>
      <c r="G374" s="105">
        <f>staff_students!$G$32</f>
        <v>0</v>
      </c>
      <c r="H374" s="105">
        <f>staff_students!$H$32</f>
        <v>0</v>
      </c>
      <c r="I374" s="105">
        <f>staff_students!$I$32</f>
        <v>0</v>
      </c>
      <c r="J374" s="105">
        <f>staff_students!$J$32</f>
        <v>0</v>
      </c>
    </row>
    <row r="375" spans="1:23" x14ac:dyDescent="0.35">
      <c r="A375" s="17" t="s">
        <v>263</v>
      </c>
      <c r="B375" s="17"/>
      <c r="C375" s="17"/>
      <c r="E375" s="105">
        <f>staff_students!$E$33</f>
        <v>0</v>
      </c>
      <c r="F375" s="105">
        <f>staff_students!$F$33</f>
        <v>0</v>
      </c>
      <c r="G375" s="105">
        <f>staff_students!$G$33</f>
        <v>0</v>
      </c>
      <c r="H375" s="105">
        <f>staff_students!$H$33</f>
        <v>0</v>
      </c>
      <c r="I375" s="105">
        <f>staff_students!$I$33</f>
        <v>0</v>
      </c>
      <c r="J375" s="105">
        <f>staff_students!$J$33</f>
        <v>0</v>
      </c>
    </row>
    <row r="376" spans="1:23" x14ac:dyDescent="0.35">
      <c r="A376" s="17"/>
      <c r="B376" s="17"/>
      <c r="C376" s="17"/>
    </row>
    <row r="377" spans="1:23" x14ac:dyDescent="0.35">
      <c r="A377" s="17" t="s">
        <v>257</v>
      </c>
      <c r="B377" s="17"/>
      <c r="C377" s="17"/>
      <c r="E377" s="101" t="str">
        <f t="shared" ref="E377:J377" si="75">E371</f>
        <v>2021/22</v>
      </c>
      <c r="F377" s="101" t="str">
        <f t="shared" si="75"/>
        <v>2022/23</v>
      </c>
      <c r="G377" s="101" t="str">
        <f t="shared" si="75"/>
        <v>2023/24</v>
      </c>
      <c r="H377" s="101" t="str">
        <f t="shared" si="75"/>
        <v>2024/25</v>
      </c>
      <c r="I377" s="101" t="str">
        <f t="shared" si="75"/>
        <v>2025/26</v>
      </c>
      <c r="J377" s="101" t="str">
        <f t="shared" si="75"/>
        <v>2026/27</v>
      </c>
    </row>
    <row r="378" spans="1:23" x14ac:dyDescent="0.35">
      <c r="A378" s="17" t="s">
        <v>260</v>
      </c>
      <c r="B378" s="17"/>
      <c r="C378" s="17"/>
      <c r="E378" s="105">
        <v>0</v>
      </c>
      <c r="F378" s="105">
        <v>0</v>
      </c>
      <c r="G378" s="105">
        <v>0</v>
      </c>
      <c r="H378" s="105">
        <v>0</v>
      </c>
      <c r="I378" s="105">
        <v>0</v>
      </c>
      <c r="J378" s="105">
        <v>0</v>
      </c>
    </row>
    <row r="379" spans="1:23" x14ac:dyDescent="0.35">
      <c r="A379" s="17" t="s">
        <v>261</v>
      </c>
      <c r="B379" s="17"/>
      <c r="C379" s="17"/>
      <c r="E379" s="105">
        <v>0</v>
      </c>
      <c r="F379" s="105">
        <v>0</v>
      </c>
      <c r="G379" s="105">
        <v>0</v>
      </c>
      <c r="H379" s="105">
        <v>0</v>
      </c>
      <c r="I379" s="105">
        <v>0</v>
      </c>
      <c r="J379" s="105">
        <v>0</v>
      </c>
    </row>
    <row r="380" spans="1:23" x14ac:dyDescent="0.35">
      <c r="A380" s="17" t="s">
        <v>262</v>
      </c>
      <c r="B380" s="17"/>
      <c r="C380" s="17"/>
      <c r="E380" s="107">
        <f>IF(staff_students!$C$28="No",0,ROUNDDOWN(E374*staff_students!$E$36,0))+IF(staff_students!$C$28="No",0,ROUNDDOWN(E374*staff_students!$E$36*staff_students!$E$36,0))</f>
        <v>0</v>
      </c>
      <c r="F380" s="107">
        <f>ROUNDDOWN(E374*staff_students!$E$36,0)+IF(staff_students!$C$28="No",0,ROUNDDOWN(E374*staff_students!$E$36*staff_students!$E$36,0))</f>
        <v>0</v>
      </c>
      <c r="G380" s="105">
        <f>ROUNDDOWN(F374*staff_students!$E$36,0)+ROUNDDOWN(E374*staff_students!$E$36*staff_students!$E$36,0)</f>
        <v>0</v>
      </c>
      <c r="H380" s="105">
        <f>ROUNDDOWN(G374*staff_students!$E$36,0)+ROUNDDOWN(F374*staff_students!$E$36*staff_students!$E$36,0)</f>
        <v>0</v>
      </c>
      <c r="I380" s="105">
        <f>ROUNDDOWN(H374*staff_students!$E$36,0)+ROUNDDOWN(G374*staff_students!$E$36*staff_students!$E$36,0)</f>
        <v>0</v>
      </c>
      <c r="J380" s="105">
        <f>ROUNDDOWN(I374*staff_students!$E$36,0)+ROUNDDOWN(H374*staff_students!$E$36*staff_students!$E$36,0)</f>
        <v>0</v>
      </c>
    </row>
    <row r="381" spans="1:23" x14ac:dyDescent="0.35">
      <c r="A381" s="17" t="s">
        <v>263</v>
      </c>
      <c r="B381" s="17"/>
      <c r="C381" s="17"/>
      <c r="E381" s="107">
        <f>IF(staff_students!$C$28="No",0,ROUNDDOWN(E375*staff_students!$E$36,0))+IF(staff_students!$C$28="No",0,ROUNDDOWN(E375*staff_students!$E$36*staff_students!$E$36,0))</f>
        <v>0</v>
      </c>
      <c r="F381" s="107">
        <f>ROUNDDOWN(E375*staff_students!$E$36,0)+IF(staff_students!$C$28="No",0,ROUNDDOWN(E375*staff_students!$E$36*staff_students!$E$36,0))</f>
        <v>0</v>
      </c>
      <c r="G381" s="105">
        <f>ROUNDDOWN(F375*staff_students!$E$36,0)+ROUNDDOWN(E375*staff_students!$E$36*staff_students!$E$36,0)</f>
        <v>0</v>
      </c>
      <c r="H381" s="105">
        <f>ROUNDDOWN(G375*staff_students!$E$36,0)+ROUNDDOWN(F375*staff_students!$E$36*staff_students!$E$36,0)</f>
        <v>0</v>
      </c>
      <c r="I381" s="105">
        <f>ROUNDDOWN(H375*staff_students!$E$36,0)+ROUNDDOWN(G375*staff_students!$E$36*staff_students!$E$36,0)</f>
        <v>0</v>
      </c>
      <c r="J381" s="105">
        <f>ROUNDDOWN(I375*staff_students!$E$36,0)+ROUNDDOWN(H375*staff_students!$E$36*staff_students!$E$36,0)</f>
        <v>0</v>
      </c>
    </row>
    <row r="382" spans="1:23" x14ac:dyDescent="0.35">
      <c r="A382" s="17"/>
      <c r="B382" s="17"/>
      <c r="C382" s="17"/>
    </row>
    <row r="383" spans="1:23" x14ac:dyDescent="0.35">
      <c r="A383" s="17" t="s">
        <v>259</v>
      </c>
      <c r="B383" s="17"/>
      <c r="C383" s="17"/>
      <c r="E383" s="101" t="str">
        <f t="shared" ref="E383:J383" si="76">E377</f>
        <v>2021/22</v>
      </c>
      <c r="F383" s="101" t="str">
        <f t="shared" si="76"/>
        <v>2022/23</v>
      </c>
      <c r="G383" s="101" t="str">
        <f t="shared" si="76"/>
        <v>2023/24</v>
      </c>
      <c r="H383" s="101" t="str">
        <f t="shared" si="76"/>
        <v>2024/25</v>
      </c>
      <c r="I383" s="101" t="str">
        <f t="shared" si="76"/>
        <v>2025/26</v>
      </c>
      <c r="J383" s="101" t="str">
        <f t="shared" si="76"/>
        <v>2026/27</v>
      </c>
    </row>
    <row r="384" spans="1:23" x14ac:dyDescent="0.35">
      <c r="A384" s="17" t="s">
        <v>260</v>
      </c>
      <c r="B384" s="17"/>
      <c r="C384" s="17"/>
      <c r="E384" s="105">
        <f t="shared" ref="E384:J384" si="77">E372+E378</f>
        <v>0</v>
      </c>
      <c r="F384" s="105">
        <f t="shared" si="77"/>
        <v>0</v>
      </c>
      <c r="G384" s="105">
        <f t="shared" si="77"/>
        <v>0</v>
      </c>
      <c r="H384" s="105">
        <f t="shared" si="77"/>
        <v>0</v>
      </c>
      <c r="I384" s="105">
        <f t="shared" si="77"/>
        <v>0</v>
      </c>
      <c r="J384" s="105">
        <f t="shared" si="77"/>
        <v>0</v>
      </c>
    </row>
    <row r="385" spans="1:10" x14ac:dyDescent="0.35">
      <c r="A385" s="17" t="s">
        <v>261</v>
      </c>
      <c r="B385" s="17"/>
      <c r="C385" s="17"/>
      <c r="E385" s="105">
        <f t="shared" ref="E385:J385" si="78">E373+E379</f>
        <v>0</v>
      </c>
      <c r="F385" s="105">
        <f t="shared" si="78"/>
        <v>0</v>
      </c>
      <c r="G385" s="105">
        <f t="shared" si="78"/>
        <v>0</v>
      </c>
      <c r="H385" s="105">
        <f t="shared" si="78"/>
        <v>0</v>
      </c>
      <c r="I385" s="105">
        <f t="shared" si="78"/>
        <v>0</v>
      </c>
      <c r="J385" s="105">
        <f t="shared" si="78"/>
        <v>0</v>
      </c>
    </row>
    <row r="386" spans="1:10" x14ac:dyDescent="0.35">
      <c r="A386" s="17" t="s">
        <v>262</v>
      </c>
      <c r="B386" s="17"/>
      <c r="C386" s="17"/>
      <c r="E386" s="105">
        <f t="shared" ref="E386:J386" si="79">E374+E380</f>
        <v>0</v>
      </c>
      <c r="F386" s="105">
        <f t="shared" si="79"/>
        <v>0</v>
      </c>
      <c r="G386" s="105">
        <f t="shared" si="79"/>
        <v>0</v>
      </c>
      <c r="H386" s="105">
        <f t="shared" si="79"/>
        <v>0</v>
      </c>
      <c r="I386" s="105">
        <f t="shared" si="79"/>
        <v>0</v>
      </c>
      <c r="J386" s="105">
        <f t="shared" si="79"/>
        <v>0</v>
      </c>
    </row>
    <row r="387" spans="1:10" x14ac:dyDescent="0.35">
      <c r="A387" s="17" t="s">
        <v>263</v>
      </c>
      <c r="B387" s="17"/>
      <c r="C387" s="17"/>
      <c r="E387" s="105">
        <f t="shared" ref="E387:J387" si="80">E375+E381</f>
        <v>0</v>
      </c>
      <c r="F387" s="105">
        <f t="shared" si="80"/>
        <v>0</v>
      </c>
      <c r="G387" s="105">
        <f t="shared" si="80"/>
        <v>0</v>
      </c>
      <c r="H387" s="105">
        <f t="shared" si="80"/>
        <v>0</v>
      </c>
      <c r="I387" s="105">
        <f t="shared" si="80"/>
        <v>0</v>
      </c>
      <c r="J387" s="105">
        <f t="shared" si="80"/>
        <v>0</v>
      </c>
    </row>
    <row r="388" spans="1:10" x14ac:dyDescent="0.35">
      <c r="A388" s="17"/>
      <c r="B388" s="17"/>
      <c r="C388" s="17"/>
    </row>
    <row r="389" spans="1:10" x14ac:dyDescent="0.35">
      <c r="A389" s="17" t="s">
        <v>258</v>
      </c>
      <c r="B389" s="17"/>
      <c r="C389" s="17"/>
      <c r="D389" s="17"/>
      <c r="E389" s="111" t="str">
        <f t="shared" ref="E389:J389" si="81">E383</f>
        <v>2021/22</v>
      </c>
      <c r="F389" s="111" t="str">
        <f t="shared" si="81"/>
        <v>2022/23</v>
      </c>
      <c r="G389" s="111" t="str">
        <f t="shared" si="81"/>
        <v>2023/24</v>
      </c>
      <c r="H389" s="111" t="str">
        <f t="shared" si="81"/>
        <v>2024/25</v>
      </c>
      <c r="I389" s="111" t="str">
        <f t="shared" si="81"/>
        <v>2025/26</v>
      </c>
      <c r="J389" s="111" t="str">
        <f t="shared" si="81"/>
        <v>2026/27</v>
      </c>
    </row>
    <row r="390" spans="1:10" x14ac:dyDescent="0.35">
      <c r="A390" s="17" t="s">
        <v>225</v>
      </c>
      <c r="B390" s="17"/>
      <c r="C390" s="17"/>
      <c r="D390" s="17" t="str">
        <f>A390&amp;D369&amp;D370</f>
        <v>FT Home student FTE22</v>
      </c>
      <c r="E390" s="117">
        <f>IF(staff_students!$C$28="No",E384/$D370+E384/$D370/$D370+D384/$D370/$D370,E384/$D370+E384/$D370/$D370+E384/$D370/$D370)</f>
        <v>0</v>
      </c>
      <c r="F390" s="112">
        <f>F384/$D370+F384/$D370/$D370+E384/$D370/$D370</f>
        <v>0</v>
      </c>
      <c r="G390" s="112">
        <f>G384/$D370+G384/$D370/$D370+F384/$D370/$D370</f>
        <v>0</v>
      </c>
      <c r="H390" s="112">
        <f>H384/$D370+H384/$D370/$D370+G384/$D370/$D370</f>
        <v>0</v>
      </c>
      <c r="I390" s="112">
        <f>I384/$D370+I384/$D370/$D370+H384/$D370/$D370</f>
        <v>0</v>
      </c>
      <c r="J390" s="112">
        <f>J384/$D370+J384/$D370/$D370+I384/$D370/$D370</f>
        <v>0</v>
      </c>
    </row>
    <row r="391" spans="1:10" x14ac:dyDescent="0.35">
      <c r="A391" s="17" t="s">
        <v>226</v>
      </c>
      <c r="B391" s="17"/>
      <c r="C391" s="17"/>
      <c r="D391" s="17" t="str">
        <f>A391&amp;D369&amp;D370</f>
        <v>FT International student FTE22</v>
      </c>
      <c r="E391" s="117">
        <f>IF(staff_students!$C$28="No",E385/$D370+E385/$D370/$D370+D385/$D370/$D370,E385/$D370+E385/$D370/$D370+E385/$D370/$D370)</f>
        <v>0</v>
      </c>
      <c r="F391" s="112">
        <f>F385/$D370+F385/$D370/$D370+E385/$D370/$D370</f>
        <v>0</v>
      </c>
      <c r="G391" s="112">
        <f>G385/$D370+G385/$D370/$D370+F385/$D370/$D370</f>
        <v>0</v>
      </c>
      <c r="H391" s="112">
        <f>H385/$D370+H385/$D370/$D370+G385/$D370/$D370</f>
        <v>0</v>
      </c>
      <c r="I391" s="112">
        <f>I385/$D370+I385/$D370/$D370+H385/$D370/$D370</f>
        <v>0</v>
      </c>
      <c r="J391" s="112">
        <f>J385/$D370+J385/$D370/$D370+I385/$D370/$D370</f>
        <v>0</v>
      </c>
    </row>
    <row r="392" spans="1:10" x14ac:dyDescent="0.35">
      <c r="A392" s="17" t="s">
        <v>241</v>
      </c>
      <c r="B392" s="17"/>
      <c r="C392" s="17"/>
      <c r="D392" s="17" t="str">
        <f>A392&amp;D369&amp;D370</f>
        <v>PT Home student FTE22</v>
      </c>
      <c r="E392" s="117">
        <f>IF(staff_students!$C$28="No",E386/VLOOKUP($D369,'selections(hide)'!$D$18:$P$30,13,FALSE)/$D370+E386/VLOOKUP($D369,'selections(hide)'!$D$18:$P$30,13,FALSE)/$D370/$D370+D386/VLOOKUP($D369,'selections(hide)'!$D$18:$P$30,13,FALSE)/$D370/$D370,E386/VLOOKUP($D369,'selections(hide)'!$D$18:$P$30,13,FALSE)/$D370+E386/VLOOKUP($D369,'selections(hide)'!$D$18:$P$30,13,FALSE)/$D370/$D370+E386/VLOOKUP($D369,'selections(hide)'!$D$18:$P$30,13,FALSE)/$D370/$D370)</f>
        <v>0</v>
      </c>
      <c r="F392" s="112">
        <f>F386/VLOOKUP($D369,'selections(hide)'!$D$18:$P$30,13,FALSE)/$D370+F386/VLOOKUP($D369,'selections(hide)'!$D$18:$P$30,13,FALSE)/$D370/$D370+E386/VLOOKUP($D369,'selections(hide)'!$D$18:$P$30,13,FALSE)/$D370/$D370</f>
        <v>0</v>
      </c>
      <c r="G392" s="112">
        <f>G386/VLOOKUP($D369,'selections(hide)'!$D$18:$P$30,13,FALSE)/$D370+G386/VLOOKUP($D369,'selections(hide)'!$D$18:$P$30,13,FALSE)/$D370/$D370+F386/VLOOKUP($D369,'selections(hide)'!$D$18:$P$30,13,FALSE)/$D370/$D370</f>
        <v>0</v>
      </c>
      <c r="H392" s="112">
        <f>H386/VLOOKUP($D369,'selections(hide)'!$D$18:$P$30,13,FALSE)/$D370+H386/VLOOKUP($D369,'selections(hide)'!$D$18:$P$30,13,FALSE)/$D370/$D370+G386/VLOOKUP($D369,'selections(hide)'!$D$18:$P$30,13,FALSE)/$D370/$D370</f>
        <v>0</v>
      </c>
      <c r="I392" s="112">
        <f>I386/VLOOKUP($D369,'selections(hide)'!$D$18:$P$30,13,FALSE)/$D370+I386/VLOOKUP($D369,'selections(hide)'!$D$18:$P$30,13,FALSE)/$D370/$D370+H386/VLOOKUP($D369,'selections(hide)'!$D$18:$P$30,13,FALSE)/$D370/$D370</f>
        <v>0</v>
      </c>
      <c r="J392" s="112">
        <f>J386/VLOOKUP($D369,'selections(hide)'!$D$18:$P$30,13,FALSE)/$D370+J386/VLOOKUP($D369,'selections(hide)'!$D$18:$P$30,13,FALSE)/$D370/$D370+I386/VLOOKUP($D369,'selections(hide)'!$D$18:$P$30,13,FALSE)/$D370/$D370</f>
        <v>0</v>
      </c>
    </row>
    <row r="393" spans="1:10" x14ac:dyDescent="0.35">
      <c r="A393" s="17" t="s">
        <v>242</v>
      </c>
      <c r="B393" s="17"/>
      <c r="C393" s="17"/>
      <c r="D393" s="17" t="str">
        <f>A393&amp;D369&amp;D370</f>
        <v>PT International student FTE22</v>
      </c>
      <c r="E393" s="117">
        <f>IF(staff_students!$C$28="No",E387/VLOOKUP($D369,'selections(hide)'!$D$18:$P$30,13,FALSE)/$D370+E387/VLOOKUP($D369,'selections(hide)'!$D$18:$P$30,13,FALSE)/$D370/$D370+D387/VLOOKUP($D369,'selections(hide)'!$D$18:$P$30,13,FALSE)/$D370/$D370,E387/VLOOKUP($D369,'selections(hide)'!$D$18:$P$30,13,FALSE)/$D370+E387/VLOOKUP($D369,'selections(hide)'!$D$18:$P$30,13,FALSE)/$D370/$D370+E387/VLOOKUP($D369,'selections(hide)'!$D$18:$P$30,13,FALSE)/$D370/$D370)</f>
        <v>0</v>
      </c>
      <c r="F393" s="112">
        <f>F387/VLOOKUP($D369,'selections(hide)'!$D$18:$P$30,13,FALSE)/$D370+F387/VLOOKUP($D369,'selections(hide)'!$D$18:$P$30,13,FALSE)/$D370/$D370+E387/VLOOKUP($D369,'selections(hide)'!$D$18:$P$30,13,FALSE)/$D370/$D370</f>
        <v>0</v>
      </c>
      <c r="G393" s="112">
        <f>G387/VLOOKUP($D369,'selections(hide)'!$D$18:$P$30,13,FALSE)/$D370+G387/VLOOKUP($D369,'selections(hide)'!$D$18:$P$30,13,FALSE)/$D370/$D370+F387/VLOOKUP($D369,'selections(hide)'!$D$18:$P$30,13,FALSE)/$D370/$D370</f>
        <v>0</v>
      </c>
      <c r="H393" s="112">
        <f>H387/VLOOKUP($D369,'selections(hide)'!$D$18:$P$30,13,FALSE)/$D370+H387/VLOOKUP($D369,'selections(hide)'!$D$18:$P$30,13,FALSE)/$D370/$D370+G387/VLOOKUP($D369,'selections(hide)'!$D$18:$P$30,13,FALSE)/$D370/$D370</f>
        <v>0</v>
      </c>
      <c r="I393" s="112">
        <f>I387/VLOOKUP($D369,'selections(hide)'!$D$18:$P$30,13,FALSE)/$D370+I387/VLOOKUP($D369,'selections(hide)'!$D$18:$P$30,13,FALSE)/$D370/$D370+H387/VLOOKUP($D369,'selections(hide)'!$D$18:$P$30,13,FALSE)/$D370/$D370</f>
        <v>0</v>
      </c>
      <c r="J393" s="112">
        <f>J387/VLOOKUP($D369,'selections(hide)'!$D$18:$P$30,13,FALSE)/$D370+J387/VLOOKUP($D369,'selections(hide)'!$D$18:$P$30,13,FALSE)/$D370/$D370+I387/VLOOKUP($D369,'selections(hide)'!$D$18:$P$30,13,FALSE)/$D370/$D370</f>
        <v>0</v>
      </c>
    </row>
    <row r="394" spans="1:10" x14ac:dyDescent="0.35">
      <c r="A394" s="17"/>
      <c r="B394" s="17"/>
      <c r="C394" s="17"/>
      <c r="D394" s="17"/>
      <c r="E394" s="17"/>
      <c r="F394" s="17"/>
      <c r="G394" s="17"/>
      <c r="H394" s="17"/>
      <c r="I394" s="17"/>
      <c r="J394" s="17"/>
    </row>
    <row r="395" spans="1:10" x14ac:dyDescent="0.35">
      <c r="A395" s="113" t="s">
        <v>245</v>
      </c>
      <c r="B395" s="33"/>
      <c r="C395" s="33"/>
      <c r="D395" s="3">
        <f>VLOOKUP(A395,'selections(hide)'!$A$18:$M$30,4,FALSE)</f>
        <v>4</v>
      </c>
    </row>
    <row r="396" spans="1:10" x14ac:dyDescent="0.35">
      <c r="A396" s="115" t="s">
        <v>240</v>
      </c>
      <c r="B396" s="116"/>
      <c r="C396" s="116"/>
      <c r="D396" s="116">
        <f>'selections(hide)'!$J$3</f>
        <v>2</v>
      </c>
    </row>
    <row r="397" spans="1:10" x14ac:dyDescent="0.35">
      <c r="A397" s="33" t="s">
        <v>256</v>
      </c>
      <c r="B397" s="33"/>
      <c r="C397" s="33"/>
      <c r="E397" s="101" t="str">
        <f>staff_students!$E$29</f>
        <v>2021/22</v>
      </c>
      <c r="F397" s="101" t="str">
        <f>staff_students!$F$29</f>
        <v>2022/23</v>
      </c>
      <c r="G397" s="101" t="str">
        <f>staff_students!$G$29</f>
        <v>2023/24</v>
      </c>
      <c r="H397" s="101" t="str">
        <f>staff_students!$H$29</f>
        <v>2024/25</v>
      </c>
      <c r="I397" s="101" t="str">
        <f>staff_students!$I$29</f>
        <v>2025/26</v>
      </c>
      <c r="J397" s="101" t="str">
        <f>staff_students!$J$29</f>
        <v>2026/27</v>
      </c>
    </row>
    <row r="398" spans="1:10" x14ac:dyDescent="0.35">
      <c r="A398" s="33" t="s">
        <v>260</v>
      </c>
      <c r="B398" s="33"/>
      <c r="C398" s="33"/>
      <c r="E398" s="105"/>
      <c r="F398" s="105"/>
      <c r="G398" s="105"/>
      <c r="H398" s="105"/>
      <c r="I398" s="105"/>
      <c r="J398" s="105"/>
    </row>
    <row r="399" spans="1:10" x14ac:dyDescent="0.35">
      <c r="A399" s="33" t="s">
        <v>261</v>
      </c>
      <c r="B399" s="33"/>
      <c r="C399" s="33"/>
      <c r="E399" s="105"/>
      <c r="F399" s="105"/>
      <c r="G399" s="105"/>
      <c r="H399" s="105"/>
      <c r="I399" s="105"/>
      <c r="J399" s="105"/>
    </row>
    <row r="400" spans="1:10" x14ac:dyDescent="0.35">
      <c r="A400" s="33" t="s">
        <v>262</v>
      </c>
      <c r="B400" s="33"/>
      <c r="C400" s="33"/>
      <c r="E400" s="105">
        <f>staff_students!$E$32</f>
        <v>0</v>
      </c>
      <c r="F400" s="105">
        <f>staff_students!$F$32</f>
        <v>0</v>
      </c>
      <c r="G400" s="105">
        <f>staff_students!$G$32</f>
        <v>0</v>
      </c>
      <c r="H400" s="105">
        <f>staff_students!$H$32</f>
        <v>0</v>
      </c>
      <c r="I400" s="105">
        <f>staff_students!$I$32</f>
        <v>0</v>
      </c>
      <c r="J400" s="105">
        <f>staff_students!$J$32</f>
        <v>0</v>
      </c>
    </row>
    <row r="401" spans="1:29" x14ac:dyDescent="0.35">
      <c r="A401" s="33" t="s">
        <v>263</v>
      </c>
      <c r="B401" s="33"/>
      <c r="C401" s="33"/>
      <c r="E401" s="105">
        <f>staff_students!$E$33</f>
        <v>0</v>
      </c>
      <c r="F401" s="105">
        <f>staff_students!$F$33</f>
        <v>0</v>
      </c>
      <c r="G401" s="105">
        <f>staff_students!$G$33</f>
        <v>0</v>
      </c>
      <c r="H401" s="105">
        <f>staff_students!$H$33</f>
        <v>0</v>
      </c>
      <c r="I401" s="105">
        <f>staff_students!$I$33</f>
        <v>0</v>
      </c>
      <c r="J401" s="105">
        <f>staff_students!$J$33</f>
        <v>0</v>
      </c>
    </row>
    <row r="402" spans="1:29" x14ac:dyDescent="0.35">
      <c r="A402" s="33"/>
      <c r="B402" s="33"/>
      <c r="C402" s="33"/>
    </row>
    <row r="403" spans="1:29" x14ac:dyDescent="0.35">
      <c r="A403" s="33" t="s">
        <v>257</v>
      </c>
      <c r="B403" s="33"/>
      <c r="C403" s="33"/>
      <c r="E403" s="101" t="str">
        <f t="shared" ref="E403:J403" si="82">E397</f>
        <v>2021/22</v>
      </c>
      <c r="F403" s="101" t="str">
        <f t="shared" si="82"/>
        <v>2022/23</v>
      </c>
      <c r="G403" s="101" t="str">
        <f t="shared" si="82"/>
        <v>2023/24</v>
      </c>
      <c r="H403" s="101" t="str">
        <f t="shared" si="82"/>
        <v>2024/25</v>
      </c>
      <c r="I403" s="101" t="str">
        <f t="shared" si="82"/>
        <v>2025/26</v>
      </c>
      <c r="J403" s="101" t="str">
        <f t="shared" si="82"/>
        <v>2026/27</v>
      </c>
    </row>
    <row r="404" spans="1:29" x14ac:dyDescent="0.35">
      <c r="A404" s="33" t="s">
        <v>260</v>
      </c>
      <c r="B404" s="33"/>
      <c r="C404" s="33"/>
      <c r="E404" s="105"/>
      <c r="F404" s="105"/>
      <c r="G404" s="105"/>
      <c r="H404" s="105"/>
      <c r="I404" s="105"/>
      <c r="J404" s="105"/>
    </row>
    <row r="405" spans="1:29" x14ac:dyDescent="0.35">
      <c r="A405" s="33" t="s">
        <v>261</v>
      </c>
      <c r="B405" s="33"/>
      <c r="C405" s="33"/>
      <c r="E405" s="105"/>
      <c r="F405" s="105"/>
      <c r="G405" s="105"/>
      <c r="H405" s="105"/>
      <c r="I405" s="105"/>
      <c r="J405" s="105"/>
    </row>
    <row r="406" spans="1:29" x14ac:dyDescent="0.35">
      <c r="A406" s="33" t="s">
        <v>262</v>
      </c>
      <c r="B406" s="33"/>
      <c r="C406" s="33"/>
      <c r="E406" s="107">
        <f>IF(staff_students!$C$28="No",0,ROUNDDOWN(E400*staff_students!$E$36,0))</f>
        <v>0</v>
      </c>
      <c r="F406" s="105">
        <f>ROUNDDOWN(E400*staff_students!$E$36,0)</f>
        <v>0</v>
      </c>
      <c r="G406" s="105">
        <f>ROUNDDOWN(F400*staff_students!$E$36,0)</f>
        <v>0</v>
      </c>
      <c r="H406" s="105">
        <f>ROUNDDOWN(G400*staff_students!$E$36,0)</f>
        <v>0</v>
      </c>
      <c r="I406" s="105">
        <f>ROUNDDOWN(H400*staff_students!$E$36,0)</f>
        <v>0</v>
      </c>
      <c r="J406" s="105">
        <f>ROUNDDOWN(I400*staff_students!$E$36,0)</f>
        <v>0</v>
      </c>
    </row>
    <row r="407" spans="1:29" x14ac:dyDescent="0.35">
      <c r="A407" s="33" t="s">
        <v>263</v>
      </c>
      <c r="B407" s="33"/>
      <c r="C407" s="33"/>
      <c r="E407" s="107">
        <f>IF(staff_students!$C$28="No",0,ROUNDDOWN(E401*staff_students!$E$36,0))</f>
        <v>0</v>
      </c>
      <c r="F407" s="105">
        <f>ROUNDDOWN(E401*staff_students!$E$36,0)</f>
        <v>0</v>
      </c>
      <c r="G407" s="105">
        <f>ROUNDDOWN(F401*staff_students!$E$36,0)</f>
        <v>0</v>
      </c>
      <c r="H407" s="105">
        <f>ROUNDDOWN(G401*staff_students!$E$36,0)</f>
        <v>0</v>
      </c>
      <c r="I407" s="105">
        <f>ROUNDDOWN(H401*staff_students!$E$36,0)</f>
        <v>0</v>
      </c>
      <c r="J407" s="105">
        <f>ROUNDDOWN(I401*staff_students!$E$36,0)</f>
        <v>0</v>
      </c>
    </row>
    <row r="408" spans="1:29" x14ac:dyDescent="0.35">
      <c r="A408" s="33"/>
      <c r="B408" s="33"/>
      <c r="C408" s="33"/>
    </row>
    <row r="409" spans="1:29" x14ac:dyDescent="0.35">
      <c r="A409" s="33" t="s">
        <v>259</v>
      </c>
      <c r="B409" s="33"/>
      <c r="C409" s="33"/>
      <c r="E409" s="101" t="str">
        <f t="shared" ref="E409:J409" si="83">E403</f>
        <v>2021/22</v>
      </c>
      <c r="F409" s="101" t="str">
        <f t="shared" si="83"/>
        <v>2022/23</v>
      </c>
      <c r="G409" s="101" t="str">
        <f t="shared" si="83"/>
        <v>2023/24</v>
      </c>
      <c r="H409" s="101" t="str">
        <f t="shared" si="83"/>
        <v>2024/25</v>
      </c>
      <c r="I409" s="101" t="str">
        <f t="shared" si="83"/>
        <v>2025/26</v>
      </c>
      <c r="J409" s="101" t="str">
        <f t="shared" si="83"/>
        <v>2026/27</v>
      </c>
    </row>
    <row r="410" spans="1:29" x14ac:dyDescent="0.35">
      <c r="A410" s="33" t="s">
        <v>260</v>
      </c>
      <c r="B410" s="33"/>
      <c r="C410" s="33"/>
      <c r="E410" s="105"/>
      <c r="F410" s="105"/>
      <c r="G410" s="105"/>
      <c r="H410" s="105"/>
      <c r="I410" s="105"/>
      <c r="J410" s="105"/>
    </row>
    <row r="411" spans="1:29" x14ac:dyDescent="0.35">
      <c r="A411" s="33" t="s">
        <v>261</v>
      </c>
      <c r="B411" s="33"/>
      <c r="C411" s="33"/>
      <c r="E411" s="105"/>
      <c r="F411" s="105"/>
      <c r="G411" s="105"/>
      <c r="H411" s="105"/>
      <c r="I411" s="105"/>
      <c r="J411" s="105"/>
    </row>
    <row r="412" spans="1:29" x14ac:dyDescent="0.35">
      <c r="A412" s="33" t="s">
        <v>262</v>
      </c>
      <c r="B412" s="33"/>
      <c r="C412" s="33"/>
      <c r="E412" s="105">
        <f t="shared" ref="E412:J412" si="84">E400+E406</f>
        <v>0</v>
      </c>
      <c r="F412" s="105">
        <f t="shared" si="84"/>
        <v>0</v>
      </c>
      <c r="G412" s="105">
        <f t="shared" si="84"/>
        <v>0</v>
      </c>
      <c r="H412" s="105">
        <f t="shared" si="84"/>
        <v>0</v>
      </c>
      <c r="I412" s="105">
        <f t="shared" si="84"/>
        <v>0</v>
      </c>
      <c r="J412" s="105">
        <f t="shared" si="84"/>
        <v>0</v>
      </c>
    </row>
    <row r="413" spans="1:29" x14ac:dyDescent="0.35">
      <c r="A413" s="33" t="s">
        <v>263</v>
      </c>
      <c r="B413" s="33"/>
      <c r="C413" s="33"/>
      <c r="E413" s="105">
        <f t="shared" ref="E413:J413" si="85">E401+E407</f>
        <v>0</v>
      </c>
      <c r="F413" s="105">
        <f t="shared" si="85"/>
        <v>0</v>
      </c>
      <c r="G413" s="105">
        <f t="shared" si="85"/>
        <v>0</v>
      </c>
      <c r="H413" s="105">
        <f t="shared" si="85"/>
        <v>0</v>
      </c>
      <c r="I413" s="105">
        <f t="shared" si="85"/>
        <v>0</v>
      </c>
      <c r="J413" s="105">
        <f t="shared" si="85"/>
        <v>0</v>
      </c>
    </row>
    <row r="414" spans="1:29" x14ac:dyDescent="0.35">
      <c r="A414" s="33"/>
      <c r="B414" s="33"/>
      <c r="C414" s="33"/>
      <c r="L414" s="254"/>
      <c r="M414" s="254"/>
      <c r="N414" s="254"/>
      <c r="O414" s="254"/>
      <c r="P414" s="254"/>
      <c r="Q414" s="254"/>
      <c r="R414" s="254"/>
      <c r="S414" s="254"/>
      <c r="T414" s="254"/>
      <c r="U414" s="254"/>
      <c r="V414" s="254"/>
      <c r="W414" s="254"/>
      <c r="X414" s="254"/>
      <c r="Y414" s="254"/>
      <c r="Z414" s="254"/>
      <c r="AA414" s="254"/>
      <c r="AB414" s="254"/>
      <c r="AC414" s="254"/>
    </row>
    <row r="415" spans="1:29" x14ac:dyDescent="0.35">
      <c r="A415" s="33" t="s">
        <v>258</v>
      </c>
      <c r="B415" s="33"/>
      <c r="C415" s="33"/>
      <c r="D415" s="33"/>
      <c r="E415" s="108" t="str">
        <f t="shared" ref="E415:J415" si="86">E409</f>
        <v>2021/22</v>
      </c>
      <c r="F415" s="108" t="str">
        <f t="shared" si="86"/>
        <v>2022/23</v>
      </c>
      <c r="G415" s="108" t="str">
        <f t="shared" si="86"/>
        <v>2023/24</v>
      </c>
      <c r="H415" s="108" t="str">
        <f t="shared" si="86"/>
        <v>2024/25</v>
      </c>
      <c r="I415" s="108" t="str">
        <f t="shared" si="86"/>
        <v>2025/26</v>
      </c>
      <c r="J415" s="108" t="str">
        <f t="shared" si="86"/>
        <v>2026/27</v>
      </c>
    </row>
    <row r="416" spans="1:29" x14ac:dyDescent="0.35">
      <c r="A416" s="33" t="s">
        <v>225</v>
      </c>
      <c r="B416" s="33"/>
      <c r="C416" s="33"/>
      <c r="D416" s="33" t="str">
        <f>A416&amp;D395&amp;D396</f>
        <v>FT Home student FTE42</v>
      </c>
      <c r="E416" s="109"/>
      <c r="F416" s="109"/>
      <c r="G416" s="109"/>
      <c r="H416" s="109"/>
      <c r="I416" s="109"/>
      <c r="J416" s="109"/>
    </row>
    <row r="417" spans="1:10" x14ac:dyDescent="0.35">
      <c r="A417" s="33" t="s">
        <v>226</v>
      </c>
      <c r="B417" s="33"/>
      <c r="C417" s="33"/>
      <c r="D417" s="33" t="str">
        <f>A417&amp;D395&amp;D396</f>
        <v>FT International student FTE42</v>
      </c>
      <c r="E417" s="109"/>
      <c r="F417" s="109"/>
      <c r="G417" s="109"/>
      <c r="H417" s="109"/>
      <c r="I417" s="109"/>
      <c r="J417" s="109"/>
    </row>
    <row r="418" spans="1:10" x14ac:dyDescent="0.35">
      <c r="A418" s="33" t="s">
        <v>241</v>
      </c>
      <c r="B418" s="33"/>
      <c r="C418" s="33"/>
      <c r="D418" s="33" t="str">
        <f>A418&amp;D395&amp;D396</f>
        <v>PT Home student FTE42</v>
      </c>
      <c r="E418" s="117">
        <f>IF(staff_students!$C$28="No",E412/VLOOKUP($D395,'selections(hide)'!$D$18:$P$30,13,FALSE)/$D396+E412/VLOOKUP($D395,'selections(hide)'!$D$18:$P$30,13,FALSE)/$D396/$D396+D412/VLOOKUP($D395,'selections(hide)'!$D$18:$P$30,13,FALSE)/$D396/$D396,E412/VLOOKUP($D395,'selections(hide)'!$D$18:$P$30,13,FALSE)/$D396+E412/VLOOKUP($D395,'selections(hide)'!$D$18:$P$30,13,FALSE)/$D396/$D396+E412/VLOOKUP($D395,'selections(hide)'!$D$18:$P$30,13,FALSE)/$D396/$D396)</f>
        <v>0</v>
      </c>
      <c r="F418" s="109">
        <f>F412/VLOOKUP($D395,'selections(hide)'!$D$18:$P$30,13,FALSE)/$D396+F412/VLOOKUP($D395,'selections(hide)'!$D$18:$P$30,13,FALSE)/$D396/$D396+E412/VLOOKUP($D395,'selections(hide)'!$D$18:$P$30,13,FALSE)/$D396/$D396</f>
        <v>0</v>
      </c>
      <c r="G418" s="109">
        <f>G412/VLOOKUP($D395,'selections(hide)'!$D$18:$P$30,13,FALSE)/$D396+G412/VLOOKUP($D395,'selections(hide)'!$D$18:$P$30,13,FALSE)/$D396/$D396+F412/VLOOKUP($D395,'selections(hide)'!$D$18:$P$30,13,FALSE)/$D396/$D396</f>
        <v>0</v>
      </c>
      <c r="H418" s="109">
        <f>H412/VLOOKUP($D395,'selections(hide)'!$D$18:$P$30,13,FALSE)/$D396+H412/VLOOKUP($D395,'selections(hide)'!$D$18:$P$30,13,FALSE)/$D396/$D396+G412/VLOOKUP($D395,'selections(hide)'!$D$18:$P$30,13,FALSE)/$D396/$D396</f>
        <v>0</v>
      </c>
      <c r="I418" s="109">
        <f>I412/VLOOKUP($D395,'selections(hide)'!$D$18:$P$30,13,FALSE)/$D396+I412/VLOOKUP($D395,'selections(hide)'!$D$18:$P$30,13,FALSE)/$D396/$D396+H412/VLOOKUP($D395,'selections(hide)'!$D$18:$P$30,13,FALSE)/$D396/$D396</f>
        <v>0</v>
      </c>
      <c r="J418" s="109">
        <f>J412/VLOOKUP($D395,'selections(hide)'!$D$18:$P$30,13,FALSE)/$D396+J412/VLOOKUP($D395,'selections(hide)'!$D$18:$P$30,13,FALSE)/$D396/$D396+I412/VLOOKUP($D395,'selections(hide)'!$D$18:$P$30,13,FALSE)/$D396/$D396</f>
        <v>0</v>
      </c>
    </row>
    <row r="419" spans="1:10" x14ac:dyDescent="0.35">
      <c r="A419" s="33" t="s">
        <v>242</v>
      </c>
      <c r="B419" s="33"/>
      <c r="C419" s="33"/>
      <c r="D419" s="33" t="str">
        <f>A419&amp;D395&amp;D396</f>
        <v>PT International student FTE42</v>
      </c>
      <c r="E419" s="117">
        <f>IF(staff_students!$C$28="No",E413/VLOOKUP($D395,'selections(hide)'!$D$18:$P$30,13,FALSE)/$D396+E413/VLOOKUP($D395,'selections(hide)'!$D$18:$P$30,13,FALSE)/$D396/$D396+D413/VLOOKUP($D395,'selections(hide)'!$D$18:$P$30,13,FALSE)/$D396/$D396,E413/VLOOKUP($D395,'selections(hide)'!$D$18:$P$30,13,FALSE)/$D396+E413/VLOOKUP($D395,'selections(hide)'!$D$18:$P$30,13,FALSE)/$D396/$D396+E413/VLOOKUP($D395,'selections(hide)'!$D$18:$P$30,13,FALSE)/$D396/$D396)</f>
        <v>0</v>
      </c>
      <c r="F419" s="109">
        <f>F413/VLOOKUP($D395,'selections(hide)'!$D$18:$P$30,13,FALSE)/$D396+F413/VLOOKUP($D395,'selections(hide)'!$D$18:$P$30,13,FALSE)/$D396/$D396+E413/VLOOKUP($D395,'selections(hide)'!$D$18:$P$30,13,FALSE)/$D396/$D396</f>
        <v>0</v>
      </c>
      <c r="G419" s="109">
        <f>G413/VLOOKUP($D395,'selections(hide)'!$D$18:$P$30,13,FALSE)/$D396+G413/VLOOKUP($D395,'selections(hide)'!$D$18:$P$30,13,FALSE)/$D396/$D396+F413/VLOOKUP($D395,'selections(hide)'!$D$18:$P$30,13,FALSE)/$D396/$D396</f>
        <v>0</v>
      </c>
      <c r="H419" s="109">
        <f>H413/VLOOKUP($D395,'selections(hide)'!$D$18:$P$30,13,FALSE)/$D396+H413/VLOOKUP($D395,'selections(hide)'!$D$18:$P$30,13,FALSE)/$D396/$D396+G413/VLOOKUP($D395,'selections(hide)'!$D$18:$P$30,13,FALSE)/$D396/$D396</f>
        <v>0</v>
      </c>
      <c r="I419" s="109">
        <f>I413/VLOOKUP($D395,'selections(hide)'!$D$18:$P$30,13,FALSE)/$D396+I413/VLOOKUP($D395,'selections(hide)'!$D$18:$P$30,13,FALSE)/$D396/$D396+H413/VLOOKUP($D395,'selections(hide)'!$D$18:$P$30,13,FALSE)/$D396/$D396</f>
        <v>0</v>
      </c>
      <c r="J419" s="109">
        <f>J413/VLOOKUP($D395,'selections(hide)'!$D$18:$P$30,13,FALSE)/$D396+J413/VLOOKUP($D395,'selections(hide)'!$D$18:$P$30,13,FALSE)/$D396/$D396+I413/VLOOKUP($D395,'selections(hide)'!$D$18:$P$30,13,FALSE)/$D396/$D396</f>
        <v>0</v>
      </c>
    </row>
    <row r="420" spans="1:10" x14ac:dyDescent="0.35">
      <c r="A420" s="33"/>
      <c r="B420" s="33"/>
      <c r="C420" s="33"/>
      <c r="D420" s="33"/>
      <c r="E420" s="33"/>
      <c r="F420" s="33"/>
      <c r="G420" s="33"/>
      <c r="H420" s="33"/>
      <c r="I420" s="33"/>
      <c r="J420" s="33"/>
    </row>
    <row r="421" spans="1:10" x14ac:dyDescent="0.35">
      <c r="A421" s="110" t="s">
        <v>246</v>
      </c>
      <c r="B421" s="17"/>
      <c r="C421" s="17"/>
      <c r="D421" s="3">
        <f>VLOOKUP(A421,'selections(hide)'!$A$18:$M$30,4,FALSE)</f>
        <v>3</v>
      </c>
    </row>
    <row r="422" spans="1:10" x14ac:dyDescent="0.35">
      <c r="A422" s="115" t="s">
        <v>240</v>
      </c>
      <c r="B422" s="116"/>
      <c r="C422" s="116"/>
      <c r="D422" s="116">
        <f>'selections(hide)'!$J$3</f>
        <v>2</v>
      </c>
    </row>
    <row r="423" spans="1:10" x14ac:dyDescent="0.35">
      <c r="A423" s="17" t="s">
        <v>256</v>
      </c>
      <c r="B423" s="17"/>
      <c r="C423" s="17"/>
      <c r="E423" s="101" t="str">
        <f>staff_students!$E$29</f>
        <v>2021/22</v>
      </c>
      <c r="F423" s="101" t="str">
        <f>staff_students!$F$29</f>
        <v>2022/23</v>
      </c>
      <c r="G423" s="101" t="str">
        <f>staff_students!$G$29</f>
        <v>2023/24</v>
      </c>
      <c r="H423" s="101" t="str">
        <f>staff_students!$H$29</f>
        <v>2024/25</v>
      </c>
      <c r="I423" s="101" t="str">
        <f>staff_students!$I$29</f>
        <v>2025/26</v>
      </c>
      <c r="J423" s="101" t="str">
        <f>staff_students!$J$29</f>
        <v>2026/27</v>
      </c>
    </row>
    <row r="424" spans="1:10" x14ac:dyDescent="0.35">
      <c r="A424" s="17" t="s">
        <v>260</v>
      </c>
      <c r="B424" s="17"/>
      <c r="C424" s="17"/>
      <c r="E424" s="105"/>
      <c r="F424" s="105"/>
      <c r="G424" s="105"/>
      <c r="H424" s="105"/>
      <c r="I424" s="105"/>
      <c r="J424" s="105"/>
    </row>
    <row r="425" spans="1:10" x14ac:dyDescent="0.35">
      <c r="A425" s="17" t="s">
        <v>261</v>
      </c>
      <c r="B425" s="17"/>
      <c r="C425" s="17"/>
      <c r="E425" s="105"/>
      <c r="F425" s="105"/>
      <c r="G425" s="105"/>
      <c r="H425" s="105"/>
      <c r="I425" s="105"/>
      <c r="J425" s="105"/>
    </row>
    <row r="426" spans="1:10" x14ac:dyDescent="0.35">
      <c r="A426" s="17" t="s">
        <v>262</v>
      </c>
      <c r="B426" s="17"/>
      <c r="C426" s="17"/>
      <c r="E426" s="105">
        <f>staff_students!$E$32</f>
        <v>0</v>
      </c>
      <c r="F426" s="105">
        <f>staff_students!$F$32</f>
        <v>0</v>
      </c>
      <c r="G426" s="105">
        <f>staff_students!$G$32</f>
        <v>0</v>
      </c>
      <c r="H426" s="105">
        <f>staff_students!$H$32</f>
        <v>0</v>
      </c>
      <c r="I426" s="105">
        <f>staff_students!$I$32</f>
        <v>0</v>
      </c>
      <c r="J426" s="105">
        <f>staff_students!$J$32</f>
        <v>0</v>
      </c>
    </row>
    <row r="427" spans="1:10" x14ac:dyDescent="0.35">
      <c r="A427" s="17" t="s">
        <v>263</v>
      </c>
      <c r="B427" s="17"/>
      <c r="C427" s="17"/>
      <c r="E427" s="105">
        <f>staff_students!$E$33</f>
        <v>0</v>
      </c>
      <c r="F427" s="105">
        <f>staff_students!$F$33</f>
        <v>0</v>
      </c>
      <c r="G427" s="105">
        <f>staff_students!$G$33</f>
        <v>0</v>
      </c>
      <c r="H427" s="105">
        <f>staff_students!$H$33</f>
        <v>0</v>
      </c>
      <c r="I427" s="105">
        <f>staff_students!$I$33</f>
        <v>0</v>
      </c>
      <c r="J427" s="105">
        <f>staff_students!$J$33</f>
        <v>0</v>
      </c>
    </row>
    <row r="428" spans="1:10" x14ac:dyDescent="0.35">
      <c r="A428" s="17"/>
      <c r="B428" s="17"/>
      <c r="C428" s="17"/>
    </row>
    <row r="429" spans="1:10" x14ac:dyDescent="0.35">
      <c r="A429" s="17" t="s">
        <v>257</v>
      </c>
      <c r="B429" s="17"/>
      <c r="C429" s="17"/>
      <c r="E429" s="101" t="str">
        <f t="shared" ref="E429:J429" si="87">E423</f>
        <v>2021/22</v>
      </c>
      <c r="F429" s="101" t="str">
        <f t="shared" si="87"/>
        <v>2022/23</v>
      </c>
      <c r="G429" s="101" t="str">
        <f t="shared" si="87"/>
        <v>2023/24</v>
      </c>
      <c r="H429" s="101" t="str">
        <f t="shared" si="87"/>
        <v>2024/25</v>
      </c>
      <c r="I429" s="101" t="str">
        <f t="shared" si="87"/>
        <v>2025/26</v>
      </c>
      <c r="J429" s="101" t="str">
        <f t="shared" si="87"/>
        <v>2026/27</v>
      </c>
    </row>
    <row r="430" spans="1:10" x14ac:dyDescent="0.35">
      <c r="A430" s="17" t="s">
        <v>260</v>
      </c>
      <c r="B430" s="17"/>
      <c r="C430" s="17"/>
      <c r="E430" s="105"/>
      <c r="F430" s="105"/>
      <c r="G430" s="105"/>
      <c r="H430" s="105"/>
      <c r="I430" s="105"/>
      <c r="J430" s="105"/>
    </row>
    <row r="431" spans="1:10" x14ac:dyDescent="0.35">
      <c r="A431" s="17" t="s">
        <v>261</v>
      </c>
      <c r="B431" s="17"/>
      <c r="C431" s="17"/>
      <c r="E431" s="105"/>
      <c r="F431" s="105"/>
      <c r="G431" s="105"/>
      <c r="H431" s="105"/>
      <c r="I431" s="105"/>
      <c r="J431" s="105"/>
    </row>
    <row r="432" spans="1:10" x14ac:dyDescent="0.35">
      <c r="A432" s="17" t="s">
        <v>262</v>
      </c>
      <c r="B432" s="17"/>
      <c r="C432" s="17"/>
      <c r="E432" s="107">
        <f>IF(staff_students!$C$28="No",0,ROUNDDOWN(E426*staff_students!$E$36,0))+IF(staff_students!$C$28="No",0,ROUNDDOWN(E426*staff_students!$E$36*staff_students!$E$36,0))</f>
        <v>0</v>
      </c>
      <c r="F432" s="107">
        <f>ROUNDDOWN(E426*staff_students!$E$36,0)+IF(staff_students!$C$28="No",0,ROUNDDOWN(E426*staff_students!$E$36*staff_students!$E$36,0))</f>
        <v>0</v>
      </c>
      <c r="G432" s="105">
        <f>ROUNDDOWN(F426*staff_students!$E$36,0)+ROUNDDOWN(E426*staff_students!$E$36*staff_students!$E$36,0)</f>
        <v>0</v>
      </c>
      <c r="H432" s="105">
        <f>ROUNDDOWN(G426*staff_students!$E$36,0)+ROUNDDOWN(F426*staff_students!$E$36*staff_students!$E$36,0)</f>
        <v>0</v>
      </c>
      <c r="I432" s="105">
        <f>ROUNDDOWN(H426*staff_students!$E$36,0)+ROUNDDOWN(G426*staff_students!$E$36*staff_students!$E$36,0)</f>
        <v>0</v>
      </c>
      <c r="J432" s="105">
        <f>ROUNDDOWN(I426*staff_students!$E$36,0)+ROUNDDOWN(H426*staff_students!$E$36*staff_students!$E$36,0)</f>
        <v>0</v>
      </c>
    </row>
    <row r="433" spans="1:10" x14ac:dyDescent="0.35">
      <c r="A433" s="17" t="s">
        <v>263</v>
      </c>
      <c r="B433" s="17"/>
      <c r="C433" s="17"/>
      <c r="E433" s="107">
        <f>IF(staff_students!$C$28="No",0,ROUNDDOWN(E427*staff_students!$E$36,0))+IF(staff_students!$C$28="No",0,ROUNDDOWN(E427*staff_students!$E$36*staff_students!$E$36,0))</f>
        <v>0</v>
      </c>
      <c r="F433" s="107">
        <f>ROUNDDOWN(E427*staff_students!$E$36,0)+IF(staff_students!$C$28="No",0,ROUNDDOWN(E427*staff_students!$E$36*staff_students!$E$36,0))</f>
        <v>0</v>
      </c>
      <c r="G433" s="105">
        <f>ROUNDDOWN(F427*staff_students!$E$36,0)+ROUNDDOWN(E427*staff_students!$E$36*staff_students!$E$36,0)</f>
        <v>0</v>
      </c>
      <c r="H433" s="105">
        <f>ROUNDDOWN(G427*staff_students!$E$36,0)+ROUNDDOWN(F427*staff_students!$E$36*staff_students!$E$36,0)</f>
        <v>0</v>
      </c>
      <c r="I433" s="105">
        <f>ROUNDDOWN(H427*staff_students!$E$36,0)+ROUNDDOWN(G427*staff_students!$E$36*staff_students!$E$36,0)</f>
        <v>0</v>
      </c>
      <c r="J433" s="105">
        <f>ROUNDDOWN(I427*staff_students!$E$36,0)+ROUNDDOWN(H427*staff_students!$E$36*staff_students!$E$36,0)</f>
        <v>0</v>
      </c>
    </row>
    <row r="434" spans="1:10" x14ac:dyDescent="0.35">
      <c r="A434" s="17"/>
      <c r="B434" s="17"/>
      <c r="C434" s="17"/>
    </row>
    <row r="435" spans="1:10" x14ac:dyDescent="0.35">
      <c r="A435" s="17" t="s">
        <v>259</v>
      </c>
      <c r="B435" s="17"/>
      <c r="C435" s="17"/>
      <c r="E435" s="101" t="str">
        <f t="shared" ref="E435:J435" si="88">E429</f>
        <v>2021/22</v>
      </c>
      <c r="F435" s="101" t="str">
        <f t="shared" si="88"/>
        <v>2022/23</v>
      </c>
      <c r="G435" s="101" t="str">
        <f t="shared" si="88"/>
        <v>2023/24</v>
      </c>
      <c r="H435" s="101" t="str">
        <f t="shared" si="88"/>
        <v>2024/25</v>
      </c>
      <c r="I435" s="101" t="str">
        <f t="shared" si="88"/>
        <v>2025/26</v>
      </c>
      <c r="J435" s="101" t="str">
        <f t="shared" si="88"/>
        <v>2026/27</v>
      </c>
    </row>
    <row r="436" spans="1:10" x14ac:dyDescent="0.35">
      <c r="A436" s="17" t="s">
        <v>260</v>
      </c>
      <c r="B436" s="17"/>
      <c r="C436" s="17"/>
      <c r="E436" s="105"/>
      <c r="F436" s="105"/>
      <c r="G436" s="105"/>
      <c r="H436" s="105"/>
      <c r="I436" s="105"/>
      <c r="J436" s="105"/>
    </row>
    <row r="437" spans="1:10" x14ac:dyDescent="0.35">
      <c r="A437" s="17" t="s">
        <v>261</v>
      </c>
      <c r="B437" s="17"/>
      <c r="C437" s="17"/>
      <c r="E437" s="105"/>
      <c r="F437" s="105"/>
      <c r="G437" s="105"/>
      <c r="H437" s="105"/>
      <c r="I437" s="105"/>
      <c r="J437" s="105"/>
    </row>
    <row r="438" spans="1:10" x14ac:dyDescent="0.35">
      <c r="A438" s="17" t="s">
        <v>262</v>
      </c>
      <c r="B438" s="17"/>
      <c r="C438" s="17"/>
      <c r="E438" s="105">
        <f t="shared" ref="E438:J438" si="89">E426+E432</f>
        <v>0</v>
      </c>
      <c r="F438" s="105">
        <f t="shared" si="89"/>
        <v>0</v>
      </c>
      <c r="G438" s="105">
        <f t="shared" si="89"/>
        <v>0</v>
      </c>
      <c r="H438" s="105">
        <f t="shared" si="89"/>
        <v>0</v>
      </c>
      <c r="I438" s="105">
        <f t="shared" si="89"/>
        <v>0</v>
      </c>
      <c r="J438" s="105">
        <f t="shared" si="89"/>
        <v>0</v>
      </c>
    </row>
    <row r="439" spans="1:10" x14ac:dyDescent="0.35">
      <c r="A439" s="17" t="s">
        <v>263</v>
      </c>
      <c r="B439" s="17"/>
      <c r="C439" s="17"/>
      <c r="E439" s="105">
        <f t="shared" ref="E439:J439" si="90">E427+E433</f>
        <v>0</v>
      </c>
      <c r="F439" s="105">
        <f t="shared" si="90"/>
        <v>0</v>
      </c>
      <c r="G439" s="105">
        <f t="shared" si="90"/>
        <v>0</v>
      </c>
      <c r="H439" s="105">
        <f t="shared" si="90"/>
        <v>0</v>
      </c>
      <c r="I439" s="105">
        <f t="shared" si="90"/>
        <v>0</v>
      </c>
      <c r="J439" s="105">
        <f t="shared" si="90"/>
        <v>0</v>
      </c>
    </row>
    <row r="440" spans="1:10" x14ac:dyDescent="0.35">
      <c r="A440" s="17"/>
      <c r="B440" s="17"/>
      <c r="C440" s="17"/>
    </row>
    <row r="441" spans="1:10" x14ac:dyDescent="0.35">
      <c r="A441" s="17" t="s">
        <v>258</v>
      </c>
      <c r="B441" s="17"/>
      <c r="C441" s="17"/>
      <c r="D441" s="17"/>
      <c r="E441" s="111" t="str">
        <f t="shared" ref="E441:J441" si="91">E435</f>
        <v>2021/22</v>
      </c>
      <c r="F441" s="111" t="str">
        <f t="shared" si="91"/>
        <v>2022/23</v>
      </c>
      <c r="G441" s="111" t="str">
        <f t="shared" si="91"/>
        <v>2023/24</v>
      </c>
      <c r="H441" s="111" t="str">
        <f t="shared" si="91"/>
        <v>2024/25</v>
      </c>
      <c r="I441" s="111" t="str">
        <f t="shared" si="91"/>
        <v>2025/26</v>
      </c>
      <c r="J441" s="111" t="str">
        <f t="shared" si="91"/>
        <v>2026/27</v>
      </c>
    </row>
    <row r="442" spans="1:10" x14ac:dyDescent="0.35">
      <c r="A442" s="17" t="s">
        <v>225</v>
      </c>
      <c r="B442" s="17"/>
      <c r="C442" s="17"/>
      <c r="D442" s="17" t="str">
        <f>A442&amp;D421&amp;D422</f>
        <v>FT Home student FTE32</v>
      </c>
      <c r="E442" s="112"/>
      <c r="F442" s="112"/>
      <c r="G442" s="112"/>
      <c r="H442" s="112"/>
      <c r="I442" s="112"/>
      <c r="J442" s="112"/>
    </row>
    <row r="443" spans="1:10" x14ac:dyDescent="0.35">
      <c r="A443" s="17" t="s">
        <v>226</v>
      </c>
      <c r="B443" s="17"/>
      <c r="C443" s="17"/>
      <c r="D443" s="17" t="str">
        <f>A443&amp;D421&amp;D422</f>
        <v>FT International student FTE32</v>
      </c>
      <c r="E443" s="112"/>
      <c r="F443" s="112"/>
      <c r="G443" s="112"/>
      <c r="H443" s="112"/>
      <c r="I443" s="112"/>
      <c r="J443" s="112"/>
    </row>
    <row r="444" spans="1:10" x14ac:dyDescent="0.35">
      <c r="A444" s="17" t="s">
        <v>241</v>
      </c>
      <c r="B444" s="17"/>
      <c r="C444" s="17"/>
      <c r="D444" s="17" t="str">
        <f>A444&amp;D421&amp;D422</f>
        <v>PT Home student FTE32</v>
      </c>
      <c r="E444" s="117">
        <f>IF(staff_students!$C$28="No",E438/VLOOKUP($D421,'selections(hide)'!$D$18:$P$30,13,FALSE)/$D422+E438/VLOOKUP($D421,'selections(hide)'!$D$18:$P$30,13,FALSE)/$D422/$D422+D438/VLOOKUP($D421,'selections(hide)'!$D$18:$P$30,13,FALSE)/$D422/$D422,E438/VLOOKUP($D421,'selections(hide)'!$D$18:$P$30,13,FALSE)/$D422+E438/VLOOKUP($D421,'selections(hide)'!$D$18:$P$30,13,FALSE)/$D422/$D422+E438/VLOOKUP($D421,'selections(hide)'!$D$18:$P$30,13,FALSE)/$D422/$D422)</f>
        <v>0</v>
      </c>
      <c r="F444" s="112">
        <f>F438/VLOOKUP($D421,'selections(hide)'!$D$18:$P$30,13,FALSE)/$D422+F438/VLOOKUP($D421,'selections(hide)'!$D$18:$P$30,13,FALSE)/$D422/$D422+E438/VLOOKUP($D421,'selections(hide)'!$D$18:$P$30,13,FALSE)/$D422/$D422</f>
        <v>0</v>
      </c>
      <c r="G444" s="112">
        <f>G438/VLOOKUP($D421,'selections(hide)'!$D$18:$P$30,13,FALSE)/$D422+G438/VLOOKUP($D421,'selections(hide)'!$D$18:$P$30,13,FALSE)/$D422/$D422+F438/VLOOKUP($D421,'selections(hide)'!$D$18:$P$30,13,FALSE)/$D422/$D422</f>
        <v>0</v>
      </c>
      <c r="H444" s="112">
        <f>H438/VLOOKUP($D421,'selections(hide)'!$D$18:$P$30,13,FALSE)/$D422+H438/VLOOKUP($D421,'selections(hide)'!$D$18:$P$30,13,FALSE)/$D422/$D422+G438/VLOOKUP($D421,'selections(hide)'!$D$18:$P$30,13,FALSE)/$D422/$D422</f>
        <v>0</v>
      </c>
      <c r="I444" s="112">
        <f>I438/VLOOKUP($D421,'selections(hide)'!$D$18:$P$30,13,FALSE)/$D422+I438/VLOOKUP($D421,'selections(hide)'!$D$18:$P$30,13,FALSE)/$D422/$D422+H438/VLOOKUP($D421,'selections(hide)'!$D$18:$P$30,13,FALSE)/$D422/$D422</f>
        <v>0</v>
      </c>
      <c r="J444" s="112">
        <f>J438/VLOOKUP($D421,'selections(hide)'!$D$18:$P$30,13,FALSE)/$D422+J438/VLOOKUP($D421,'selections(hide)'!$D$18:$P$30,13,FALSE)/$D422/$D422+I438/VLOOKUP($D421,'selections(hide)'!$D$18:$P$30,13,FALSE)/$D422/$D422</f>
        <v>0</v>
      </c>
    </row>
    <row r="445" spans="1:10" x14ac:dyDescent="0.35">
      <c r="A445" s="17" t="s">
        <v>242</v>
      </c>
      <c r="B445" s="17"/>
      <c r="C445" s="17"/>
      <c r="D445" s="17" t="str">
        <f>A445&amp;D421&amp;D422</f>
        <v>PT International student FTE32</v>
      </c>
      <c r="E445" s="117">
        <f>IF(staff_students!$C$28="No",E439/VLOOKUP($D421,'selections(hide)'!$D$18:$P$30,13,FALSE)/$D422+E439/VLOOKUP($D421,'selections(hide)'!$D$18:$P$30,13,FALSE)/$D422/$D422+D439/VLOOKUP($D421,'selections(hide)'!$D$18:$P$30,13,FALSE)/$D422/$D422,E439/VLOOKUP($D421,'selections(hide)'!$D$18:$P$30,13,FALSE)/$D422+E439/VLOOKUP($D421,'selections(hide)'!$D$18:$P$30,13,FALSE)/$D422/$D422+E439/VLOOKUP($D421,'selections(hide)'!$D$18:$P$30,13,FALSE)/$D422/$D422)</f>
        <v>0</v>
      </c>
      <c r="F445" s="112">
        <f>F439/VLOOKUP($D421,'selections(hide)'!$D$18:$P$30,13,FALSE)/$D422+F439/VLOOKUP($D421,'selections(hide)'!$D$18:$P$30,13,FALSE)/$D422/$D422+E439/VLOOKUP($D421,'selections(hide)'!$D$18:$P$30,13,FALSE)/$D422/$D422</f>
        <v>0</v>
      </c>
      <c r="G445" s="112">
        <f>G439/VLOOKUP($D421,'selections(hide)'!$D$18:$P$30,13,FALSE)/$D422+G439/VLOOKUP($D421,'selections(hide)'!$D$18:$P$30,13,FALSE)/$D422/$D422+F439/VLOOKUP($D421,'selections(hide)'!$D$18:$P$30,13,FALSE)/$D422/$D422</f>
        <v>0</v>
      </c>
      <c r="H445" s="112">
        <f>H439/VLOOKUP($D421,'selections(hide)'!$D$18:$P$30,13,FALSE)/$D422+H439/VLOOKUP($D421,'selections(hide)'!$D$18:$P$30,13,FALSE)/$D422/$D422+G439/VLOOKUP($D421,'selections(hide)'!$D$18:$P$30,13,FALSE)/$D422/$D422</f>
        <v>0</v>
      </c>
      <c r="I445" s="112">
        <f>I439/VLOOKUP($D421,'selections(hide)'!$D$18:$P$30,13,FALSE)/$D422+I439/VLOOKUP($D421,'selections(hide)'!$D$18:$P$30,13,FALSE)/$D422/$D422+H439/VLOOKUP($D421,'selections(hide)'!$D$18:$P$30,13,FALSE)/$D422/$D422</f>
        <v>0</v>
      </c>
      <c r="J445" s="112">
        <f>J439/VLOOKUP($D421,'selections(hide)'!$D$18:$P$30,13,FALSE)/$D422+J439/VLOOKUP($D421,'selections(hide)'!$D$18:$P$30,13,FALSE)/$D422/$D422+I439/VLOOKUP($D421,'selections(hide)'!$D$18:$P$30,13,FALSE)/$D422/$D422</f>
        <v>0</v>
      </c>
    </row>
    <row r="446" spans="1:10" x14ac:dyDescent="0.35">
      <c r="A446" s="17"/>
      <c r="B446" s="17"/>
      <c r="C446" s="17"/>
      <c r="D446" s="17"/>
      <c r="E446" s="17"/>
      <c r="F446" s="17"/>
      <c r="G446" s="17"/>
      <c r="H446" s="17"/>
      <c r="I446" s="17"/>
      <c r="J446" s="17"/>
    </row>
    <row r="447" spans="1:10" x14ac:dyDescent="0.35">
      <c r="A447" s="113" t="s">
        <v>247</v>
      </c>
      <c r="B447" s="33"/>
      <c r="C447" s="33"/>
      <c r="D447" s="3">
        <f>VLOOKUP(A447,'selections(hide)'!$A$18:$M$30,4,FALSE)</f>
        <v>5</v>
      </c>
    </row>
    <row r="448" spans="1:10" x14ac:dyDescent="0.35">
      <c r="A448" s="115" t="s">
        <v>240</v>
      </c>
      <c r="B448" s="116"/>
      <c r="C448" s="116"/>
      <c r="D448" s="116">
        <f>'selections(hide)'!$J$3</f>
        <v>2</v>
      </c>
    </row>
    <row r="449" spans="1:23" x14ac:dyDescent="0.35">
      <c r="A449" s="33" t="s">
        <v>256</v>
      </c>
      <c r="B449" s="33"/>
      <c r="C449" s="33"/>
      <c r="E449" s="101" t="str">
        <f>staff_students!$E$29</f>
        <v>2021/22</v>
      </c>
      <c r="F449" s="101" t="str">
        <f>staff_students!$F$29</f>
        <v>2022/23</v>
      </c>
      <c r="G449" s="101" t="str">
        <f>staff_students!$G$29</f>
        <v>2023/24</v>
      </c>
      <c r="H449" s="101" t="str">
        <f>staff_students!$H$29</f>
        <v>2024/25</v>
      </c>
      <c r="I449" s="101" t="str">
        <f>staff_students!$I$29</f>
        <v>2025/26</v>
      </c>
      <c r="J449" s="101" t="str">
        <f>staff_students!$J$29</f>
        <v>2026/27</v>
      </c>
      <c r="L449" s="254"/>
      <c r="M449" s="254"/>
      <c r="N449" s="254"/>
      <c r="O449" s="254"/>
      <c r="P449" s="254"/>
      <c r="Q449" s="254"/>
      <c r="R449" s="254"/>
      <c r="S449" s="254"/>
      <c r="T449" s="254"/>
      <c r="U449" s="254"/>
      <c r="V449" s="254"/>
      <c r="W449" s="254"/>
    </row>
    <row r="450" spans="1:23" x14ac:dyDescent="0.35">
      <c r="A450" s="33" t="s">
        <v>260</v>
      </c>
      <c r="B450" s="33"/>
      <c r="C450" s="33"/>
      <c r="E450" s="105">
        <f>staff_students!$E$30</f>
        <v>0</v>
      </c>
      <c r="F450" s="105">
        <f>staff_students!$F$30</f>
        <v>0</v>
      </c>
      <c r="G450" s="105">
        <f>staff_students!$G$30</f>
        <v>0</v>
      </c>
      <c r="H450" s="105">
        <f>staff_students!$H$30</f>
        <v>0</v>
      </c>
      <c r="I450" s="105">
        <f>staff_students!$I$30</f>
        <v>0</v>
      </c>
      <c r="J450" s="105">
        <f>staff_students!$J$30</f>
        <v>0</v>
      </c>
    </row>
    <row r="451" spans="1:23" x14ac:dyDescent="0.35">
      <c r="A451" s="33" t="s">
        <v>261</v>
      </c>
      <c r="B451" s="33"/>
      <c r="C451" s="33"/>
      <c r="E451" s="105">
        <f>staff_students!$E$31</f>
        <v>0</v>
      </c>
      <c r="F451" s="105">
        <f>staff_students!$F$31</f>
        <v>0</v>
      </c>
      <c r="G451" s="105">
        <f>staff_students!$G$31</f>
        <v>0</v>
      </c>
      <c r="H451" s="105">
        <f>staff_students!$H$31</f>
        <v>0</v>
      </c>
      <c r="I451" s="105">
        <f>staff_students!$I$31</f>
        <v>0</v>
      </c>
      <c r="J451" s="105">
        <f>staff_students!$J$31</f>
        <v>0</v>
      </c>
    </row>
    <row r="452" spans="1:23" x14ac:dyDescent="0.35">
      <c r="A452" s="33" t="s">
        <v>262</v>
      </c>
      <c r="B452" s="33"/>
      <c r="C452" s="33"/>
      <c r="E452" s="105"/>
      <c r="F452" s="105"/>
      <c r="G452" s="105"/>
      <c r="H452" s="105"/>
      <c r="I452" s="105"/>
      <c r="J452" s="105"/>
    </row>
    <row r="453" spans="1:23" x14ac:dyDescent="0.35">
      <c r="A453" s="33" t="s">
        <v>263</v>
      </c>
      <c r="B453" s="33"/>
      <c r="C453" s="33"/>
      <c r="E453" s="105"/>
      <c r="F453" s="105"/>
      <c r="G453" s="105"/>
      <c r="H453" s="105"/>
      <c r="I453" s="105"/>
      <c r="J453" s="105"/>
    </row>
    <row r="454" spans="1:23" x14ac:dyDescent="0.35">
      <c r="A454" s="33"/>
      <c r="B454" s="33"/>
      <c r="C454" s="33"/>
    </row>
    <row r="455" spans="1:23" x14ac:dyDescent="0.35">
      <c r="A455" s="33" t="s">
        <v>257</v>
      </c>
      <c r="B455" s="33"/>
      <c r="C455" s="33"/>
      <c r="E455" s="101" t="str">
        <f t="shared" ref="E455:J455" si="92">E449</f>
        <v>2021/22</v>
      </c>
      <c r="F455" s="101" t="str">
        <f t="shared" si="92"/>
        <v>2022/23</v>
      </c>
      <c r="G455" s="101" t="str">
        <f t="shared" si="92"/>
        <v>2023/24</v>
      </c>
      <c r="H455" s="101" t="str">
        <f t="shared" si="92"/>
        <v>2024/25</v>
      </c>
      <c r="I455" s="101" t="str">
        <f t="shared" si="92"/>
        <v>2025/26</v>
      </c>
      <c r="J455" s="101" t="str">
        <f t="shared" si="92"/>
        <v>2026/27</v>
      </c>
    </row>
    <row r="456" spans="1:23" x14ac:dyDescent="0.35">
      <c r="A456" s="33" t="s">
        <v>260</v>
      </c>
      <c r="B456" s="33"/>
      <c r="C456" s="33"/>
      <c r="E456" s="107">
        <f>IF(staff_students!$C$28="No",0,ROUNDDOWN(E450*staff_students!$E$35,0))+IF(staff_students!$C$28="No",0,ROUNDDOWN(E450*staff_students!$E$35*staff_students!$E$35,0))</f>
        <v>0</v>
      </c>
      <c r="F456" s="107">
        <f>ROUNDDOWN(E450*staff_students!$E$35,0)+IF(staff_students!$C$28="No",0,ROUNDDOWN(E450*staff_students!$E$35*staff_students!$E$35,0))</f>
        <v>0</v>
      </c>
      <c r="G456" s="105">
        <f>ROUNDDOWN(F450*staff_students!$E$35,0)+ROUNDDOWN(E450*staff_students!$E$35*staff_students!$E$35,0)</f>
        <v>0</v>
      </c>
      <c r="H456" s="105">
        <f>ROUNDDOWN(G450*staff_students!$E$35,0)+ROUNDDOWN(F450*staff_students!$E$35*staff_students!$E$35,0)</f>
        <v>0</v>
      </c>
      <c r="I456" s="105">
        <f>ROUNDDOWN(H450*staff_students!$E$35,0)+ROUNDDOWN(G450*staff_students!$E$35*staff_students!$E$35,0)</f>
        <v>0</v>
      </c>
      <c r="J456" s="105">
        <f>ROUNDDOWN(I450*staff_students!$E$35,0)+ROUNDDOWN(H450*staff_students!$E$35*staff_students!$E$35,0)</f>
        <v>0</v>
      </c>
    </row>
    <row r="457" spans="1:23" x14ac:dyDescent="0.35">
      <c r="A457" s="33" t="s">
        <v>261</v>
      </c>
      <c r="B457" s="33"/>
      <c r="C457" s="33"/>
      <c r="E457" s="107">
        <f>IF(staff_students!$C$28="No",0,ROUNDDOWN(E451*staff_students!$E$35,0))+IF(staff_students!$C$28="No",0,ROUNDDOWN(E451*staff_students!$E$35*staff_students!$E$35,0))</f>
        <v>0</v>
      </c>
      <c r="F457" s="107">
        <f>ROUNDDOWN(E451*staff_students!$E$35,0)+IF(staff_students!$C$28="No",0,ROUNDDOWN(E451*staff_students!$E$35*staff_students!$E$35,0))</f>
        <v>0</v>
      </c>
      <c r="G457" s="105">
        <f>ROUNDDOWN(F451*staff_students!$E$35,0)+ROUNDDOWN(E451*staff_students!$E$35*staff_students!$E$35,0)</f>
        <v>0</v>
      </c>
      <c r="H457" s="105">
        <f>ROUNDDOWN(G451*staff_students!$E$35,0)+ROUNDDOWN(F451*staff_students!$E$35*staff_students!$E$35,0)</f>
        <v>0</v>
      </c>
      <c r="I457" s="105">
        <f>ROUNDDOWN(H451*staff_students!$E$35,0)+ROUNDDOWN(G451*staff_students!$E$35*staff_students!$E$35,0)</f>
        <v>0</v>
      </c>
      <c r="J457" s="105">
        <f>ROUNDDOWN(I451*staff_students!$E$35,0)+ROUNDDOWN(H451*staff_students!$E$35*staff_students!$E$35,0)</f>
        <v>0</v>
      </c>
    </row>
    <row r="458" spans="1:23" x14ac:dyDescent="0.35">
      <c r="A458" s="33" t="s">
        <v>262</v>
      </c>
      <c r="B458" s="33"/>
      <c r="C458" s="33"/>
      <c r="E458" s="105"/>
      <c r="F458" s="105"/>
      <c r="G458" s="105"/>
      <c r="H458" s="105"/>
      <c r="I458" s="105"/>
      <c r="J458" s="105"/>
    </row>
    <row r="459" spans="1:23" x14ac:dyDescent="0.35">
      <c r="A459" s="33" t="s">
        <v>263</v>
      </c>
      <c r="B459" s="33"/>
      <c r="C459" s="33"/>
      <c r="E459" s="105"/>
      <c r="F459" s="105"/>
      <c r="G459" s="105"/>
      <c r="H459" s="105"/>
      <c r="I459" s="105"/>
      <c r="J459" s="105"/>
    </row>
    <row r="460" spans="1:23" x14ac:dyDescent="0.35">
      <c r="A460" s="33"/>
      <c r="B460" s="33"/>
      <c r="C460" s="33"/>
    </row>
    <row r="461" spans="1:23" x14ac:dyDescent="0.35">
      <c r="A461" s="33" t="s">
        <v>259</v>
      </c>
      <c r="B461" s="33"/>
      <c r="C461" s="33"/>
      <c r="E461" s="101" t="str">
        <f t="shared" ref="E461:J461" si="93">E455</f>
        <v>2021/22</v>
      </c>
      <c r="F461" s="101" t="str">
        <f t="shared" si="93"/>
        <v>2022/23</v>
      </c>
      <c r="G461" s="101" t="str">
        <f t="shared" si="93"/>
        <v>2023/24</v>
      </c>
      <c r="H461" s="101" t="str">
        <f t="shared" si="93"/>
        <v>2024/25</v>
      </c>
      <c r="I461" s="101" t="str">
        <f t="shared" si="93"/>
        <v>2025/26</v>
      </c>
      <c r="J461" s="101" t="str">
        <f t="shared" si="93"/>
        <v>2026/27</v>
      </c>
    </row>
    <row r="462" spans="1:23" x14ac:dyDescent="0.35">
      <c r="A462" s="33" t="s">
        <v>260</v>
      </c>
      <c r="B462" s="33"/>
      <c r="C462" s="33"/>
      <c r="E462" s="105">
        <f t="shared" ref="E462:J462" si="94">E450+E456</f>
        <v>0</v>
      </c>
      <c r="F462" s="105">
        <f t="shared" si="94"/>
        <v>0</v>
      </c>
      <c r="G462" s="105">
        <f t="shared" si="94"/>
        <v>0</v>
      </c>
      <c r="H462" s="105">
        <f t="shared" si="94"/>
        <v>0</v>
      </c>
      <c r="I462" s="105">
        <f t="shared" si="94"/>
        <v>0</v>
      </c>
      <c r="J462" s="105">
        <f t="shared" si="94"/>
        <v>0</v>
      </c>
    </row>
    <row r="463" spans="1:23" x14ac:dyDescent="0.35">
      <c r="A463" s="33" t="s">
        <v>261</v>
      </c>
      <c r="B463" s="33"/>
      <c r="C463" s="33"/>
      <c r="E463" s="105">
        <f t="shared" ref="E463:J463" si="95">E451+E457</f>
        <v>0</v>
      </c>
      <c r="F463" s="105">
        <f t="shared" si="95"/>
        <v>0</v>
      </c>
      <c r="G463" s="105">
        <f t="shared" si="95"/>
        <v>0</v>
      </c>
      <c r="H463" s="105">
        <f t="shared" si="95"/>
        <v>0</v>
      </c>
      <c r="I463" s="105">
        <f t="shared" si="95"/>
        <v>0</v>
      </c>
      <c r="J463" s="105">
        <f t="shared" si="95"/>
        <v>0</v>
      </c>
    </row>
    <row r="464" spans="1:23" x14ac:dyDescent="0.35">
      <c r="A464" s="33" t="s">
        <v>262</v>
      </c>
      <c r="B464" s="33"/>
      <c r="C464" s="33"/>
      <c r="E464" s="105"/>
      <c r="F464" s="105"/>
      <c r="G464" s="105"/>
      <c r="H464" s="105"/>
      <c r="I464" s="105"/>
      <c r="J464" s="105"/>
    </row>
    <row r="465" spans="1:10" x14ac:dyDescent="0.35">
      <c r="A465" s="33" t="s">
        <v>263</v>
      </c>
      <c r="B465" s="33"/>
      <c r="C465" s="33"/>
      <c r="E465" s="105"/>
      <c r="F465" s="105"/>
      <c r="G465" s="105"/>
      <c r="H465" s="105"/>
      <c r="I465" s="105"/>
      <c r="J465" s="105"/>
    </row>
    <row r="466" spans="1:10" x14ac:dyDescent="0.35">
      <c r="A466" s="33"/>
      <c r="B466" s="33"/>
      <c r="C466" s="33"/>
    </row>
    <row r="467" spans="1:10" x14ac:dyDescent="0.35">
      <c r="A467" s="33" t="s">
        <v>258</v>
      </c>
      <c r="B467" s="33"/>
      <c r="C467" s="33"/>
      <c r="D467" s="33"/>
      <c r="E467" s="108" t="str">
        <f t="shared" ref="E467:J467" si="96">E461</f>
        <v>2021/22</v>
      </c>
      <c r="F467" s="108" t="str">
        <f t="shared" si="96"/>
        <v>2022/23</v>
      </c>
      <c r="G467" s="108" t="str">
        <f t="shared" si="96"/>
        <v>2023/24</v>
      </c>
      <c r="H467" s="108" t="str">
        <f t="shared" si="96"/>
        <v>2024/25</v>
      </c>
      <c r="I467" s="108" t="str">
        <f t="shared" si="96"/>
        <v>2025/26</v>
      </c>
      <c r="J467" s="108" t="str">
        <f t="shared" si="96"/>
        <v>2026/27</v>
      </c>
    </row>
    <row r="468" spans="1:10" x14ac:dyDescent="0.35">
      <c r="A468" s="33" t="s">
        <v>225</v>
      </c>
      <c r="B468" s="33"/>
      <c r="C468" s="33"/>
      <c r="D468" s="33" t="str">
        <f>A468&amp;D447&amp;D448</f>
        <v>FT Home student FTE52</v>
      </c>
      <c r="E468" s="117">
        <f>IF(staff_students!$C$28="No",E462/$D448+E462/$D448/$D448+D462/$D448/$D448,E462/$D448+E462/$D448/$D448+E462/$D448/$D448)</f>
        <v>0</v>
      </c>
      <c r="F468" s="109">
        <f>F462/$D448+F462/$D448/$D448+E462/$D448/$D448</f>
        <v>0</v>
      </c>
      <c r="G468" s="109">
        <f>G462/$D448+G462/$D448/$D448+F462/$D448/$D448</f>
        <v>0</v>
      </c>
      <c r="H468" s="109">
        <f>H462/$D448+H462/$D448/$D448+G462/$D448/$D448</f>
        <v>0</v>
      </c>
      <c r="I468" s="109">
        <f>I462/$D448+I462/$D448/$D448+H462/$D448/$D448</f>
        <v>0</v>
      </c>
      <c r="J468" s="109">
        <f>J462/$D448+J462/$D448/$D448+I462/$D448/$D448</f>
        <v>0</v>
      </c>
    </row>
    <row r="469" spans="1:10" x14ac:dyDescent="0.35">
      <c r="A469" s="33" t="s">
        <v>226</v>
      </c>
      <c r="B469" s="33"/>
      <c r="C469" s="33"/>
      <c r="D469" s="33" t="str">
        <f>A469&amp;D447&amp;D448</f>
        <v>FT International student FTE52</v>
      </c>
      <c r="E469" s="117">
        <f>IF(staff_students!$C$28="No",E463/$D448+E463/$D448/$D448+D463/$D448/$D448,E463/$D448+E463/$D448/$D448+E463/$D448/$D448)</f>
        <v>0</v>
      </c>
      <c r="F469" s="109">
        <f>F463/$D448+F463/$D448/$D448+E463/$D448/$D448</f>
        <v>0</v>
      </c>
      <c r="G469" s="109">
        <f>G463/$D448+G463/$D448/$D448+F463/$D448/$D448</f>
        <v>0</v>
      </c>
      <c r="H469" s="109">
        <f>H463/$D448+H463/$D448/$D448+G463/$D448/$D448</f>
        <v>0</v>
      </c>
      <c r="I469" s="109">
        <f>I463/$D448+I463/$D448/$D448+H463/$D448/$D448</f>
        <v>0</v>
      </c>
      <c r="J469" s="109">
        <f>J463/$D448+J463/$D448/$D448+I463/$D448/$D448</f>
        <v>0</v>
      </c>
    </row>
    <row r="470" spans="1:10" x14ac:dyDescent="0.35">
      <c r="A470" s="33" t="s">
        <v>241</v>
      </c>
      <c r="B470" s="33"/>
      <c r="C470" s="33"/>
      <c r="D470" s="33" t="str">
        <f>A470&amp;D447&amp;D448</f>
        <v>PT Home student FTE52</v>
      </c>
      <c r="E470" s="109"/>
      <c r="F470" s="109"/>
      <c r="G470" s="109"/>
      <c r="H470" s="109"/>
      <c r="I470" s="109"/>
      <c r="J470" s="109"/>
    </row>
    <row r="471" spans="1:10" x14ac:dyDescent="0.35">
      <c r="A471" s="33" t="s">
        <v>242</v>
      </c>
      <c r="B471" s="33"/>
      <c r="C471" s="33"/>
      <c r="D471" s="33" t="str">
        <f>A471&amp;D447&amp;D448</f>
        <v>PT International student FTE52</v>
      </c>
      <c r="E471" s="109"/>
      <c r="F471" s="109"/>
      <c r="G471" s="109"/>
      <c r="H471" s="109"/>
      <c r="I471" s="109"/>
      <c r="J471" s="109"/>
    </row>
    <row r="472" spans="1:10" x14ac:dyDescent="0.35">
      <c r="A472" s="33"/>
      <c r="B472" s="33"/>
      <c r="C472" s="33"/>
      <c r="D472" s="33"/>
      <c r="E472" s="33"/>
      <c r="F472" s="33"/>
      <c r="G472" s="33"/>
      <c r="H472" s="33"/>
      <c r="I472" s="33"/>
      <c r="J472" s="33"/>
    </row>
    <row r="473" spans="1:10" x14ac:dyDescent="0.35">
      <c r="A473" s="110" t="s">
        <v>248</v>
      </c>
      <c r="B473" s="17"/>
      <c r="C473" s="17"/>
      <c r="D473" s="3">
        <f>VLOOKUP(A473,'selections(hide)'!$A$18:$M$30,4,FALSE)</f>
        <v>6</v>
      </c>
    </row>
    <row r="474" spans="1:10" x14ac:dyDescent="0.35">
      <c r="A474" s="115" t="s">
        <v>240</v>
      </c>
      <c r="B474" s="116"/>
      <c r="C474" s="116"/>
      <c r="D474" s="116">
        <f>'selections(hide)'!$J$3</f>
        <v>2</v>
      </c>
    </row>
    <row r="475" spans="1:10" x14ac:dyDescent="0.35">
      <c r="A475" s="17" t="s">
        <v>256</v>
      </c>
      <c r="B475" s="17"/>
      <c r="C475" s="17"/>
      <c r="E475" s="101" t="str">
        <f>staff_students!$E$29</f>
        <v>2021/22</v>
      </c>
      <c r="F475" s="101" t="str">
        <f>staff_students!$F$29</f>
        <v>2022/23</v>
      </c>
      <c r="G475" s="101" t="str">
        <f>staff_students!$G$29</f>
        <v>2023/24</v>
      </c>
      <c r="H475" s="101" t="str">
        <f>staff_students!$H$29</f>
        <v>2024/25</v>
      </c>
      <c r="I475" s="101" t="str">
        <f>staff_students!$I$29</f>
        <v>2025/26</v>
      </c>
      <c r="J475" s="101" t="str">
        <f>staff_students!$J$29</f>
        <v>2026/27</v>
      </c>
    </row>
    <row r="476" spans="1:10" x14ac:dyDescent="0.35">
      <c r="A476" s="17" t="s">
        <v>260</v>
      </c>
      <c r="B476" s="17"/>
      <c r="C476" s="17"/>
      <c r="E476" s="105">
        <f>staff_students!$E$30</f>
        <v>0</v>
      </c>
      <c r="F476" s="105">
        <f>staff_students!$F$30</f>
        <v>0</v>
      </c>
      <c r="G476" s="105">
        <f>staff_students!$G$30</f>
        <v>0</v>
      </c>
      <c r="H476" s="105">
        <f>staff_students!$H$30</f>
        <v>0</v>
      </c>
      <c r="I476" s="105">
        <f>staff_students!$I$30</f>
        <v>0</v>
      </c>
      <c r="J476" s="105">
        <f>staff_students!$J$30</f>
        <v>0</v>
      </c>
    </row>
    <row r="477" spans="1:10" x14ac:dyDescent="0.35">
      <c r="A477" s="17" t="s">
        <v>261</v>
      </c>
      <c r="B477" s="17"/>
      <c r="C477" s="17"/>
      <c r="E477" s="105">
        <f>staff_students!$E$31</f>
        <v>0</v>
      </c>
      <c r="F477" s="105">
        <f>staff_students!$F$31</f>
        <v>0</v>
      </c>
      <c r="G477" s="105">
        <f>staff_students!$G$31</f>
        <v>0</v>
      </c>
      <c r="H477" s="105">
        <f>staff_students!$H$31</f>
        <v>0</v>
      </c>
      <c r="I477" s="105">
        <f>staff_students!$I$31</f>
        <v>0</v>
      </c>
      <c r="J477" s="105">
        <f>staff_students!$J$31</f>
        <v>0</v>
      </c>
    </row>
    <row r="478" spans="1:10" x14ac:dyDescent="0.35">
      <c r="A478" s="17" t="s">
        <v>262</v>
      </c>
      <c r="B478" s="17"/>
      <c r="C478" s="17"/>
      <c r="E478" s="105"/>
      <c r="F478" s="105"/>
      <c r="G478" s="105"/>
      <c r="H478" s="105"/>
      <c r="I478" s="105"/>
      <c r="J478" s="105"/>
    </row>
    <row r="479" spans="1:10" x14ac:dyDescent="0.35">
      <c r="A479" s="17" t="s">
        <v>263</v>
      </c>
      <c r="B479" s="17"/>
      <c r="C479" s="17"/>
      <c r="E479" s="105"/>
      <c r="F479" s="105"/>
      <c r="G479" s="105"/>
      <c r="H479" s="105"/>
      <c r="I479" s="105"/>
      <c r="J479" s="105"/>
    </row>
    <row r="480" spans="1:10" x14ac:dyDescent="0.35">
      <c r="A480" s="17"/>
      <c r="B480" s="17"/>
      <c r="C480" s="17"/>
    </row>
    <row r="481" spans="1:10" x14ac:dyDescent="0.35">
      <c r="A481" s="17" t="s">
        <v>257</v>
      </c>
      <c r="B481" s="17"/>
      <c r="C481" s="17"/>
      <c r="E481" s="101" t="str">
        <f t="shared" ref="E481:J481" si="97">E475</f>
        <v>2021/22</v>
      </c>
      <c r="F481" s="101" t="str">
        <f t="shared" si="97"/>
        <v>2022/23</v>
      </c>
      <c r="G481" s="101" t="str">
        <f t="shared" si="97"/>
        <v>2023/24</v>
      </c>
      <c r="H481" s="101" t="str">
        <f t="shared" si="97"/>
        <v>2024/25</v>
      </c>
      <c r="I481" s="101" t="str">
        <f t="shared" si="97"/>
        <v>2025/26</v>
      </c>
      <c r="J481" s="101" t="str">
        <f t="shared" si="97"/>
        <v>2026/27</v>
      </c>
    </row>
    <row r="482" spans="1:10" x14ac:dyDescent="0.35">
      <c r="A482" s="17" t="s">
        <v>260</v>
      </c>
      <c r="B482" s="17"/>
      <c r="C482" s="17"/>
      <c r="E482" s="107">
        <f>IF(staff_students!$C$28="No",0,ROUNDDOWN(E476*staff_students!$E$35,0))+IF(staff_students!$C$28="No",0,ROUNDDOWN(E476*staff_students!$E$35*staff_students!$E$35,0))+IF(staff_students!$C$28="No",0,ROUNDDOWN(E476*staff_students!$E$35*staff_students!$E$35*staff_students!$E$35,0))</f>
        <v>0</v>
      </c>
      <c r="F482" s="107">
        <f>ROUNDDOWN(E476*staff_students!$E$35,0)+IF(staff_students!$C$28="No",0,ROUNDDOWN(E476*staff_students!$E$35*staff_students!$E$35,0))+IF(staff_students!$C$28="No",0,ROUNDDOWN(E476*staff_students!$E$35*staff_students!$E$35*staff_students!$E$35,0))</f>
        <v>0</v>
      </c>
      <c r="G482" s="107">
        <f>ROUNDDOWN(F476*staff_students!$E$35,0)+ROUNDDOWN(E476*staff_students!$E$35*staff_students!$E$35,0)+IF(staff_students!$C$28="No",0,ROUNDDOWN(E476*staff_students!$E$35*staff_students!$E$35*staff_students!$E$35,0))</f>
        <v>0</v>
      </c>
      <c r="H482" s="105">
        <f>ROUNDDOWN(G476*staff_students!$E$35,0)+ROUNDDOWN(F476*staff_students!$E$35*staff_students!$E$35,0)+ROUNDDOWN(E476*staff_students!$E$35*staff_students!$E$35*staff_students!$E$35,0)</f>
        <v>0</v>
      </c>
      <c r="I482" s="105">
        <f>ROUNDDOWN(H476*staff_students!$E$35,0)+ROUNDDOWN(G476*staff_students!$E$35*staff_students!$E$35,0)+ROUNDDOWN(F476*staff_students!$E$35*staff_students!$E$35*staff_students!$E$35,0)</f>
        <v>0</v>
      </c>
      <c r="J482" s="105">
        <f>ROUNDDOWN(I476*staff_students!$E$35,0)+ROUNDDOWN(H476*staff_students!$E$35*staff_students!$E$35,0)+ROUNDDOWN(G476*staff_students!$E$35*staff_students!$E$35*staff_students!$E$35,0)</f>
        <v>0</v>
      </c>
    </row>
    <row r="483" spans="1:10" x14ac:dyDescent="0.35">
      <c r="A483" s="17" t="s">
        <v>261</v>
      </c>
      <c r="B483" s="17"/>
      <c r="C483" s="17"/>
      <c r="E483" s="107">
        <f>IF(staff_students!$C$28="No",0,ROUNDDOWN(E477*staff_students!$E$35,0))+IF(staff_students!$C$28="No",0,ROUNDDOWN(E477*staff_students!$E$35*staff_students!$E$35,0))+IF(staff_students!$C$28="No",0,ROUNDDOWN(E477*staff_students!$E$35*staff_students!$E$35*staff_students!$E$35,0))</f>
        <v>0</v>
      </c>
      <c r="F483" s="107">
        <f>ROUNDDOWN(E477*staff_students!$E$35,0)+IF(staff_students!$C$28="No",0,ROUNDDOWN(E477*staff_students!$E$35*staff_students!$E$35,0))+IF(staff_students!$C$28="No",0,ROUNDDOWN(E477*staff_students!$E$35*staff_students!$E$35*staff_students!$E$35,0))</f>
        <v>0</v>
      </c>
      <c r="G483" s="107">
        <f>ROUNDDOWN(F477*staff_students!$E$35,0)+ROUNDDOWN(E477*staff_students!$E$35*staff_students!$E$35,0)+IF(staff_students!$C$28="No",0,ROUNDDOWN(E477*staff_students!$E$35*staff_students!$E$35*staff_students!$E$35,0))</f>
        <v>0</v>
      </c>
      <c r="H483" s="105">
        <f>ROUNDDOWN(G477*staff_students!$E$35,0)+ROUNDDOWN(F477*staff_students!$E$35*staff_students!$E$35,0)+ROUNDDOWN(E477*staff_students!$E$35*staff_students!$E$35*staff_students!$E$35,0)</f>
        <v>0</v>
      </c>
      <c r="I483" s="105">
        <f>ROUNDDOWN(H477*staff_students!$E$35,0)+ROUNDDOWN(G477*staff_students!$E$35*staff_students!$E$35,0)+ROUNDDOWN(F477*staff_students!$E$35*staff_students!$E$35*staff_students!$E$35,0)</f>
        <v>0</v>
      </c>
      <c r="J483" s="105">
        <f>ROUNDDOWN(I477*staff_students!$E$35,0)+ROUNDDOWN(H477*staff_students!$E$35*staff_students!$E$35,0)+ROUNDDOWN(G477*staff_students!$E$35*staff_students!$E$35*staff_students!$E$35,0)</f>
        <v>0</v>
      </c>
    </row>
    <row r="484" spans="1:10" x14ac:dyDescent="0.35">
      <c r="A484" s="17" t="s">
        <v>262</v>
      </c>
      <c r="B484" s="17"/>
      <c r="C484" s="17"/>
      <c r="E484" s="105"/>
      <c r="F484" s="105"/>
      <c r="G484" s="105"/>
      <c r="H484" s="105"/>
      <c r="I484" s="105"/>
      <c r="J484" s="105"/>
    </row>
    <row r="485" spans="1:10" x14ac:dyDescent="0.35">
      <c r="A485" s="17" t="s">
        <v>263</v>
      </c>
      <c r="B485" s="17"/>
      <c r="C485" s="17"/>
      <c r="E485" s="105"/>
      <c r="F485" s="105"/>
      <c r="G485" s="105"/>
      <c r="H485" s="105"/>
      <c r="I485" s="105"/>
      <c r="J485" s="105"/>
    </row>
    <row r="486" spans="1:10" x14ac:dyDescent="0.35">
      <c r="A486" s="17"/>
      <c r="B486" s="17"/>
      <c r="C486" s="17"/>
    </row>
    <row r="487" spans="1:10" x14ac:dyDescent="0.35">
      <c r="A487" s="17" t="s">
        <v>259</v>
      </c>
      <c r="B487" s="17"/>
      <c r="C487" s="17"/>
      <c r="E487" s="101" t="str">
        <f t="shared" ref="E487:J487" si="98">E481</f>
        <v>2021/22</v>
      </c>
      <c r="F487" s="101" t="str">
        <f t="shared" si="98"/>
        <v>2022/23</v>
      </c>
      <c r="G487" s="101" t="str">
        <f t="shared" si="98"/>
        <v>2023/24</v>
      </c>
      <c r="H487" s="101" t="str">
        <f t="shared" si="98"/>
        <v>2024/25</v>
      </c>
      <c r="I487" s="101" t="str">
        <f t="shared" si="98"/>
        <v>2025/26</v>
      </c>
      <c r="J487" s="101" t="str">
        <f t="shared" si="98"/>
        <v>2026/27</v>
      </c>
    </row>
    <row r="488" spans="1:10" x14ac:dyDescent="0.35">
      <c r="A488" s="17" t="s">
        <v>260</v>
      </c>
      <c r="B488" s="17"/>
      <c r="C488" s="17"/>
      <c r="E488" s="105">
        <f t="shared" ref="E488:J488" si="99">E476+E482</f>
        <v>0</v>
      </c>
      <c r="F488" s="105">
        <f t="shared" si="99"/>
        <v>0</v>
      </c>
      <c r="G488" s="105">
        <f t="shared" si="99"/>
        <v>0</v>
      </c>
      <c r="H488" s="105">
        <f t="shared" si="99"/>
        <v>0</v>
      </c>
      <c r="I488" s="105">
        <f t="shared" si="99"/>
        <v>0</v>
      </c>
      <c r="J488" s="105">
        <f t="shared" si="99"/>
        <v>0</v>
      </c>
    </row>
    <row r="489" spans="1:10" x14ac:dyDescent="0.35">
      <c r="A489" s="17" t="s">
        <v>261</v>
      </c>
      <c r="B489" s="17"/>
      <c r="C489" s="17"/>
      <c r="E489" s="105">
        <f t="shared" ref="E489:J489" si="100">E477+E483</f>
        <v>0</v>
      </c>
      <c r="F489" s="105">
        <f t="shared" si="100"/>
        <v>0</v>
      </c>
      <c r="G489" s="105">
        <f t="shared" si="100"/>
        <v>0</v>
      </c>
      <c r="H489" s="105">
        <f t="shared" si="100"/>
        <v>0</v>
      </c>
      <c r="I489" s="105">
        <f t="shared" si="100"/>
        <v>0</v>
      </c>
      <c r="J489" s="105">
        <f t="shared" si="100"/>
        <v>0</v>
      </c>
    </row>
    <row r="490" spans="1:10" x14ac:dyDescent="0.35">
      <c r="A490" s="17" t="s">
        <v>262</v>
      </c>
      <c r="B490" s="17"/>
      <c r="C490" s="17"/>
      <c r="E490" s="105"/>
      <c r="F490" s="105"/>
      <c r="G490" s="105"/>
      <c r="H490" s="105"/>
      <c r="I490" s="105"/>
      <c r="J490" s="105"/>
    </row>
    <row r="491" spans="1:10" x14ac:dyDescent="0.35">
      <c r="A491" s="17" t="s">
        <v>263</v>
      </c>
      <c r="B491" s="17"/>
      <c r="C491" s="17"/>
      <c r="E491" s="105"/>
      <c r="F491" s="105"/>
      <c r="G491" s="105"/>
      <c r="H491" s="105"/>
      <c r="I491" s="105"/>
      <c r="J491" s="105"/>
    </row>
    <row r="492" spans="1:10" x14ac:dyDescent="0.35">
      <c r="A492" s="17"/>
      <c r="B492" s="17"/>
      <c r="C492" s="17"/>
    </row>
    <row r="493" spans="1:10" x14ac:dyDescent="0.35">
      <c r="A493" s="17" t="s">
        <v>258</v>
      </c>
      <c r="B493" s="17"/>
      <c r="C493" s="17"/>
      <c r="D493" s="17"/>
      <c r="E493" s="111" t="str">
        <f t="shared" ref="E493:J493" si="101">E487</f>
        <v>2021/22</v>
      </c>
      <c r="F493" s="111" t="str">
        <f t="shared" si="101"/>
        <v>2022/23</v>
      </c>
      <c r="G493" s="111" t="str">
        <f t="shared" si="101"/>
        <v>2023/24</v>
      </c>
      <c r="H493" s="111" t="str">
        <f t="shared" si="101"/>
        <v>2024/25</v>
      </c>
      <c r="I493" s="111" t="str">
        <f t="shared" si="101"/>
        <v>2025/26</v>
      </c>
      <c r="J493" s="111" t="str">
        <f t="shared" si="101"/>
        <v>2026/27</v>
      </c>
    </row>
    <row r="494" spans="1:10" x14ac:dyDescent="0.35">
      <c r="A494" s="17" t="s">
        <v>225</v>
      </c>
      <c r="B494" s="17"/>
      <c r="C494" s="17"/>
      <c r="D494" s="17" t="str">
        <f>A494&amp;D473&amp;D474</f>
        <v>FT Home student FTE62</v>
      </c>
      <c r="E494" s="117">
        <f>IF(staff_students!$C$28="No",E488/$D474+E488/$D474/$D474+D488/$D474/$D474,E488/$D474+E488/$D474/$D474+E488/$D474/$D474)</f>
        <v>0</v>
      </c>
      <c r="F494" s="112">
        <f>F488/$D474+F488/$D474/$D474+E488/$D474/$D474</f>
        <v>0</v>
      </c>
      <c r="G494" s="112">
        <f>G488/$D474+G488/$D474/$D474+F488/$D474/$D474</f>
        <v>0</v>
      </c>
      <c r="H494" s="112">
        <f>H488/$D474+H488/$D474/$D474+G488/$D474/$D474</f>
        <v>0</v>
      </c>
      <c r="I494" s="112">
        <f>I488/$D474+I488/$D474/$D474+H488/$D474/$D474</f>
        <v>0</v>
      </c>
      <c r="J494" s="112">
        <f>J488/$D474+J488/$D474/$D474+I488/$D474/$D474</f>
        <v>0</v>
      </c>
    </row>
    <row r="495" spans="1:10" x14ac:dyDescent="0.35">
      <c r="A495" s="17" t="s">
        <v>226</v>
      </c>
      <c r="B495" s="17"/>
      <c r="C495" s="17"/>
      <c r="D495" s="17" t="str">
        <f>A495&amp;D473&amp;D474</f>
        <v>FT International student FTE62</v>
      </c>
      <c r="E495" s="117">
        <f>IF(staff_students!$C$28="No",E489/$D474+E489/$D474/$D474+D489/$D474/$D474,E489/$D474+E489/$D474/$D474+E489/$D474/$D474)</f>
        <v>0</v>
      </c>
      <c r="F495" s="112">
        <f>F489/$D474+F489/$D474/$D474+E489/$D474/$D474</f>
        <v>0</v>
      </c>
      <c r="G495" s="112">
        <f>G489/$D474+G489/$D474/$D474+F489/$D474/$D474</f>
        <v>0</v>
      </c>
      <c r="H495" s="112">
        <f>H489/$D474+H489/$D474/$D474+G489/$D474/$D474</f>
        <v>0</v>
      </c>
      <c r="I495" s="112">
        <f>I489/$D474+I489/$D474/$D474+H489/$D474/$D474</f>
        <v>0</v>
      </c>
      <c r="J495" s="112">
        <f>J489/$D474+J489/$D474/$D474+I489/$D474/$D474</f>
        <v>0</v>
      </c>
    </row>
    <row r="496" spans="1:10" x14ac:dyDescent="0.35">
      <c r="A496" s="17" t="s">
        <v>241</v>
      </c>
      <c r="B496" s="17"/>
      <c r="C496" s="17"/>
      <c r="D496" s="17" t="str">
        <f>A496&amp;D473&amp;D474</f>
        <v>PT Home student FTE62</v>
      </c>
      <c r="E496" s="112"/>
      <c r="F496" s="112"/>
      <c r="G496" s="112"/>
      <c r="H496" s="112"/>
      <c r="I496" s="112"/>
      <c r="J496" s="112"/>
    </row>
    <row r="497" spans="1:10" x14ac:dyDescent="0.35">
      <c r="A497" s="17" t="s">
        <v>242</v>
      </c>
      <c r="B497" s="17"/>
      <c r="C497" s="17"/>
      <c r="D497" s="17" t="str">
        <f>A497&amp;D473&amp;D474</f>
        <v>PT International student FTE62</v>
      </c>
      <c r="E497" s="112"/>
      <c r="F497" s="112"/>
      <c r="G497" s="112"/>
      <c r="H497" s="112"/>
      <c r="I497" s="112"/>
      <c r="J497" s="112"/>
    </row>
    <row r="498" spans="1:10" x14ac:dyDescent="0.35">
      <c r="A498" s="17"/>
      <c r="B498" s="17"/>
      <c r="C498" s="17"/>
      <c r="D498" s="17"/>
      <c r="E498" s="17"/>
      <c r="F498" s="17"/>
      <c r="G498" s="17"/>
      <c r="H498" s="17"/>
      <c r="I498" s="17"/>
      <c r="J498" s="17"/>
    </row>
    <row r="499" spans="1:10" x14ac:dyDescent="0.35">
      <c r="A499" s="113" t="s">
        <v>249</v>
      </c>
      <c r="B499" s="33"/>
      <c r="C499" s="33"/>
      <c r="D499" s="3">
        <f>VLOOKUP(A499,'selections(hide)'!$A$18:$M$30,4,FALSE)</f>
        <v>8</v>
      </c>
    </row>
    <row r="500" spans="1:10" x14ac:dyDescent="0.35">
      <c r="A500" s="115" t="s">
        <v>240</v>
      </c>
      <c r="B500" s="116"/>
      <c r="C500" s="116"/>
      <c r="D500" s="116">
        <f>'selections(hide)'!$J$3</f>
        <v>2</v>
      </c>
    </row>
    <row r="501" spans="1:10" x14ac:dyDescent="0.35">
      <c r="A501" s="33" t="s">
        <v>256</v>
      </c>
      <c r="B501" s="33"/>
      <c r="C501" s="33"/>
      <c r="E501" s="101" t="str">
        <f>staff_students!$E$29</f>
        <v>2021/22</v>
      </c>
      <c r="F501" s="101" t="str">
        <f>staff_students!$F$29</f>
        <v>2022/23</v>
      </c>
      <c r="G501" s="101" t="str">
        <f>staff_students!$G$29</f>
        <v>2023/24</v>
      </c>
      <c r="H501" s="101" t="str">
        <f>staff_students!$H$29</f>
        <v>2024/25</v>
      </c>
      <c r="I501" s="101" t="str">
        <f>staff_students!$I$29</f>
        <v>2025/26</v>
      </c>
      <c r="J501" s="101" t="str">
        <f>staff_students!$J$29</f>
        <v>2026/27</v>
      </c>
    </row>
    <row r="502" spans="1:10" x14ac:dyDescent="0.35">
      <c r="A502" s="33" t="s">
        <v>260</v>
      </c>
      <c r="B502" s="33"/>
      <c r="C502" s="33"/>
      <c r="E502" s="105">
        <f>staff_students!$E$30</f>
        <v>0</v>
      </c>
      <c r="F502" s="105">
        <f>staff_students!$F$30</f>
        <v>0</v>
      </c>
      <c r="G502" s="105">
        <f>staff_students!$G$30</f>
        <v>0</v>
      </c>
      <c r="H502" s="105">
        <f>staff_students!$H$30</f>
        <v>0</v>
      </c>
      <c r="I502" s="105">
        <f>staff_students!$I$30</f>
        <v>0</v>
      </c>
      <c r="J502" s="105">
        <f>staff_students!$J$30</f>
        <v>0</v>
      </c>
    </row>
    <row r="503" spans="1:10" x14ac:dyDescent="0.35">
      <c r="A503" s="33" t="s">
        <v>261</v>
      </c>
      <c r="B503" s="33"/>
      <c r="C503" s="33"/>
      <c r="E503" s="105">
        <f>staff_students!$E$31</f>
        <v>0</v>
      </c>
      <c r="F503" s="105">
        <f>staff_students!$F$31</f>
        <v>0</v>
      </c>
      <c r="G503" s="105">
        <f>staff_students!$G$31</f>
        <v>0</v>
      </c>
      <c r="H503" s="105">
        <f>staff_students!$H$31</f>
        <v>0</v>
      </c>
      <c r="I503" s="105">
        <f>staff_students!$I$31</f>
        <v>0</v>
      </c>
      <c r="J503" s="105">
        <f>staff_students!$J$31</f>
        <v>0</v>
      </c>
    </row>
    <row r="504" spans="1:10" x14ac:dyDescent="0.35">
      <c r="A504" s="33" t="s">
        <v>262</v>
      </c>
      <c r="B504" s="33"/>
      <c r="C504" s="33"/>
      <c r="E504" s="105"/>
      <c r="F504" s="105"/>
      <c r="G504" s="105"/>
      <c r="H504" s="105"/>
      <c r="I504" s="105"/>
      <c r="J504" s="105"/>
    </row>
    <row r="505" spans="1:10" x14ac:dyDescent="0.35">
      <c r="A505" s="33" t="s">
        <v>263</v>
      </c>
      <c r="B505" s="33"/>
      <c r="C505" s="33"/>
      <c r="E505" s="105"/>
      <c r="F505" s="105"/>
      <c r="G505" s="105"/>
      <c r="H505" s="105"/>
      <c r="I505" s="105"/>
      <c r="J505" s="105"/>
    </row>
    <row r="506" spans="1:10" x14ac:dyDescent="0.35">
      <c r="A506" s="33"/>
      <c r="B506" s="33"/>
      <c r="C506" s="33"/>
    </row>
    <row r="507" spans="1:10" x14ac:dyDescent="0.35">
      <c r="A507" s="33" t="s">
        <v>257</v>
      </c>
      <c r="B507" s="33"/>
      <c r="C507" s="33"/>
      <c r="E507" s="101" t="str">
        <f t="shared" ref="E507:J507" si="102">E501</f>
        <v>2021/22</v>
      </c>
      <c r="F507" s="101" t="str">
        <f t="shared" si="102"/>
        <v>2022/23</v>
      </c>
      <c r="G507" s="101" t="str">
        <f t="shared" si="102"/>
        <v>2023/24</v>
      </c>
      <c r="H507" s="101" t="str">
        <f t="shared" si="102"/>
        <v>2024/25</v>
      </c>
      <c r="I507" s="101" t="str">
        <f t="shared" si="102"/>
        <v>2025/26</v>
      </c>
      <c r="J507" s="101" t="str">
        <f t="shared" si="102"/>
        <v>2026/27</v>
      </c>
    </row>
    <row r="508" spans="1:10" x14ac:dyDescent="0.35">
      <c r="A508" s="33" t="s">
        <v>260</v>
      </c>
      <c r="B508" s="33"/>
      <c r="C508" s="33"/>
      <c r="E508" s="107">
        <f>IF(staff_students!$C$28="No",0,ROUNDDOWN(E502*staff_students!$E$35,0))+IF(staff_students!$C$28="No",0,ROUNDDOWN(E502*staff_students!$E$35*staff_students!$E$35,0))+IF(staff_students!$C$28="No",0,ROUNDDOWN(E502*staff_students!$E$35*staff_students!$E$35*staff_students!$E$35,0))</f>
        <v>0</v>
      </c>
      <c r="F508" s="107">
        <f>ROUNDDOWN(E502*staff_students!$E$35,0)+IF(staff_students!$C$28="No",0,ROUNDDOWN(E502*staff_students!$E$35*staff_students!$E$35,0))+IF(staff_students!$C$28="No",0,ROUNDDOWN(E502*staff_students!$E$35*staff_students!$E$35*staff_students!$E$35,0))</f>
        <v>0</v>
      </c>
      <c r="G508" s="107">
        <f>ROUNDDOWN(F502*staff_students!$E$35,0)+ROUNDDOWN(E502*staff_students!$E$35*staff_students!$E$35,0)+IF(staff_students!$C$28="No",0,ROUNDDOWN(E502*staff_students!$E$35*staff_students!$E$35*staff_students!$E$35,0))</f>
        <v>0</v>
      </c>
      <c r="H508" s="105">
        <f>ROUNDDOWN(G502*staff_students!$E$35,0)+ROUNDDOWN(F502*staff_students!$E$35*staff_students!$E$35,0)+ROUNDDOWN(E502*staff_students!$E$35*staff_students!$E$35*staff_students!$E$35,0)</f>
        <v>0</v>
      </c>
      <c r="I508" s="105">
        <f>ROUNDDOWN(H502*staff_students!$E$35,0)+ROUNDDOWN(G502*staff_students!$E$35*staff_students!$E$35,0)+ROUNDDOWN(F502*staff_students!$E$35*staff_students!$E$35*staff_students!$E$35,0)</f>
        <v>0</v>
      </c>
      <c r="J508" s="105">
        <f>ROUNDDOWN(I502*staff_students!$E$35,0)+ROUNDDOWN(H502*staff_students!$E$35*staff_students!$E$35,0)+ROUNDDOWN(G502*staff_students!$E$35*staff_students!$E$35*staff_students!$E$35,0)</f>
        <v>0</v>
      </c>
    </row>
    <row r="509" spans="1:10" x14ac:dyDescent="0.35">
      <c r="A509" s="33" t="s">
        <v>261</v>
      </c>
      <c r="B509" s="33"/>
      <c r="C509" s="33"/>
      <c r="E509" s="107">
        <f>IF(staff_students!$C$28="No",0,ROUNDDOWN(E503*staff_students!$E$35,0))+IF(staff_students!$C$28="No",0,ROUNDDOWN(E503*staff_students!$E$35*staff_students!$E$35,0))+IF(staff_students!$C$28="No",0,ROUNDDOWN(E503*staff_students!$E$35*staff_students!$E$35*staff_students!$E$35,0))</f>
        <v>0</v>
      </c>
      <c r="F509" s="107">
        <f>ROUNDDOWN(E503*staff_students!$E$35,0)+IF(staff_students!$C$28="No",0,ROUNDDOWN(E503*staff_students!$E$35*staff_students!$E$35,0))+IF(staff_students!$C$28="No",0,ROUNDDOWN(E503*staff_students!$E$35*staff_students!$E$35*staff_students!$E$35,0))</f>
        <v>0</v>
      </c>
      <c r="G509" s="107">
        <f>ROUNDDOWN(F503*staff_students!$E$35,0)+ROUNDDOWN(E503*staff_students!$E$35*staff_students!$E$35,0)+IF(staff_students!$C$28="No",0,ROUNDDOWN(E503*staff_students!$E$35*staff_students!$E$35*staff_students!$E$35,0))</f>
        <v>0</v>
      </c>
      <c r="H509" s="105">
        <f>ROUNDDOWN(G503*staff_students!$E$35,0)+ROUNDDOWN(F503*staff_students!$E$35*staff_students!$E$35,0)+ROUNDDOWN(E503*staff_students!$E$35*staff_students!$E$35*staff_students!$E$35,0)</f>
        <v>0</v>
      </c>
      <c r="I509" s="105">
        <f>ROUNDDOWN(H503*staff_students!$E$35,0)+ROUNDDOWN(G503*staff_students!$E$35*staff_students!$E$35,0)+ROUNDDOWN(F503*staff_students!$E$35*staff_students!$E$35*staff_students!$E$35,0)</f>
        <v>0</v>
      </c>
      <c r="J509" s="105">
        <f>ROUNDDOWN(I503*staff_students!$E$35,0)+ROUNDDOWN(H503*staff_students!$E$35*staff_students!$E$35,0)+ROUNDDOWN(G503*staff_students!$E$35*staff_students!$E$35*staff_students!$E$35,0)</f>
        <v>0</v>
      </c>
    </row>
    <row r="510" spans="1:10" x14ac:dyDescent="0.35">
      <c r="A510" s="33" t="s">
        <v>262</v>
      </c>
      <c r="B510" s="33"/>
      <c r="C510" s="33"/>
      <c r="E510" s="105"/>
      <c r="F510" s="105"/>
      <c r="G510" s="105"/>
      <c r="H510" s="105"/>
      <c r="I510" s="105"/>
      <c r="J510" s="105"/>
    </row>
    <row r="511" spans="1:10" x14ac:dyDescent="0.35">
      <c r="A511" s="33" t="s">
        <v>263</v>
      </c>
      <c r="B511" s="33"/>
      <c r="C511" s="33"/>
      <c r="E511" s="105"/>
      <c r="F511" s="105"/>
      <c r="G511" s="105"/>
      <c r="H511" s="105"/>
      <c r="I511" s="105"/>
      <c r="J511" s="105"/>
    </row>
    <row r="512" spans="1:10" x14ac:dyDescent="0.35">
      <c r="A512" s="33"/>
      <c r="B512" s="33"/>
      <c r="C512" s="33"/>
    </row>
    <row r="513" spans="1:10" x14ac:dyDescent="0.35">
      <c r="A513" s="33" t="s">
        <v>259</v>
      </c>
      <c r="B513" s="33"/>
      <c r="C513" s="33"/>
      <c r="E513" s="101" t="str">
        <f t="shared" ref="E513:J513" si="103">E507</f>
        <v>2021/22</v>
      </c>
      <c r="F513" s="101" t="str">
        <f t="shared" si="103"/>
        <v>2022/23</v>
      </c>
      <c r="G513" s="101" t="str">
        <f t="shared" si="103"/>
        <v>2023/24</v>
      </c>
      <c r="H513" s="101" t="str">
        <f t="shared" si="103"/>
        <v>2024/25</v>
      </c>
      <c r="I513" s="101" t="str">
        <f t="shared" si="103"/>
        <v>2025/26</v>
      </c>
      <c r="J513" s="101" t="str">
        <f t="shared" si="103"/>
        <v>2026/27</v>
      </c>
    </row>
    <row r="514" spans="1:10" x14ac:dyDescent="0.35">
      <c r="A514" s="33" t="s">
        <v>260</v>
      </c>
      <c r="B514" s="33"/>
      <c r="C514" s="33"/>
      <c r="E514" s="105">
        <f t="shared" ref="E514:J514" si="104">E502+E508</f>
        <v>0</v>
      </c>
      <c r="F514" s="105">
        <f t="shared" si="104"/>
        <v>0</v>
      </c>
      <c r="G514" s="105">
        <f t="shared" si="104"/>
        <v>0</v>
      </c>
      <c r="H514" s="105">
        <f t="shared" si="104"/>
        <v>0</v>
      </c>
      <c r="I514" s="105">
        <f t="shared" si="104"/>
        <v>0</v>
      </c>
      <c r="J514" s="105">
        <f t="shared" si="104"/>
        <v>0</v>
      </c>
    </row>
    <row r="515" spans="1:10" x14ac:dyDescent="0.35">
      <c r="A515" s="33" t="s">
        <v>261</v>
      </c>
      <c r="B515" s="33"/>
      <c r="C515" s="33"/>
      <c r="E515" s="105">
        <f t="shared" ref="E515:J515" si="105">E503+E509</f>
        <v>0</v>
      </c>
      <c r="F515" s="105">
        <f t="shared" si="105"/>
        <v>0</v>
      </c>
      <c r="G515" s="105">
        <f t="shared" si="105"/>
        <v>0</v>
      </c>
      <c r="H515" s="105">
        <f t="shared" si="105"/>
        <v>0</v>
      </c>
      <c r="I515" s="105">
        <f t="shared" si="105"/>
        <v>0</v>
      </c>
      <c r="J515" s="105">
        <f t="shared" si="105"/>
        <v>0</v>
      </c>
    </row>
    <row r="516" spans="1:10" x14ac:dyDescent="0.35">
      <c r="A516" s="33" t="s">
        <v>262</v>
      </c>
      <c r="B516" s="33"/>
      <c r="C516" s="33"/>
      <c r="E516" s="105"/>
      <c r="F516" s="105"/>
      <c r="G516" s="105"/>
      <c r="H516" s="105"/>
      <c r="I516" s="105"/>
      <c r="J516" s="105"/>
    </row>
    <row r="517" spans="1:10" x14ac:dyDescent="0.35">
      <c r="A517" s="33" t="s">
        <v>263</v>
      </c>
      <c r="B517" s="33"/>
      <c r="C517" s="33"/>
      <c r="E517" s="105"/>
      <c r="F517" s="105"/>
      <c r="G517" s="105"/>
      <c r="H517" s="105"/>
      <c r="I517" s="105"/>
      <c r="J517" s="105"/>
    </row>
    <row r="518" spans="1:10" x14ac:dyDescent="0.35">
      <c r="A518" s="33"/>
      <c r="B518" s="33"/>
      <c r="C518" s="33"/>
    </row>
    <row r="519" spans="1:10" x14ac:dyDescent="0.35">
      <c r="A519" s="33" t="s">
        <v>258</v>
      </c>
      <c r="B519" s="33"/>
      <c r="C519" s="33"/>
      <c r="D519" s="33"/>
      <c r="E519" s="108" t="str">
        <f t="shared" ref="E519:J519" si="106">E513</f>
        <v>2021/22</v>
      </c>
      <c r="F519" s="108" t="str">
        <f t="shared" si="106"/>
        <v>2022/23</v>
      </c>
      <c r="G519" s="108" t="str">
        <f t="shared" si="106"/>
        <v>2023/24</v>
      </c>
      <c r="H519" s="108" t="str">
        <f t="shared" si="106"/>
        <v>2024/25</v>
      </c>
      <c r="I519" s="108" t="str">
        <f t="shared" si="106"/>
        <v>2025/26</v>
      </c>
      <c r="J519" s="108" t="str">
        <f t="shared" si="106"/>
        <v>2026/27</v>
      </c>
    </row>
    <row r="520" spans="1:10" x14ac:dyDescent="0.35">
      <c r="A520" s="33" t="s">
        <v>225</v>
      </c>
      <c r="B520" s="33"/>
      <c r="C520" s="33"/>
      <c r="D520" s="33" t="str">
        <f>A520&amp;D499&amp;D500</f>
        <v>FT Home student FTE82</v>
      </c>
      <c r="E520" s="117">
        <f>IF(staff_students!$C$28="No",E514/$D500+E514/$D500/$D500+D514/$D500/$D500,E514/$D500+E514/$D500/$D500+E514/$D500/$D500)</f>
        <v>0</v>
      </c>
      <c r="F520" s="109">
        <f>F514/$D500+F514/$D500/$D500+E514/$D500/$D500</f>
        <v>0</v>
      </c>
      <c r="G520" s="109">
        <f>G514/$D500+G514/$D500/$D500+F514/$D500/$D500</f>
        <v>0</v>
      </c>
      <c r="H520" s="109">
        <f>H514/$D500+H514/$D500/$D500+G514/$D500/$D500</f>
        <v>0</v>
      </c>
      <c r="I520" s="109">
        <f>I514/$D500+I514/$D500/$D500+H514/$D500/$D500</f>
        <v>0</v>
      </c>
      <c r="J520" s="109">
        <f>J514/$D500+J514/$D500/$D500+I514/$D500/$D500</f>
        <v>0</v>
      </c>
    </row>
    <row r="521" spans="1:10" x14ac:dyDescent="0.35">
      <c r="A521" s="33" t="s">
        <v>226</v>
      </c>
      <c r="B521" s="33"/>
      <c r="C521" s="33"/>
      <c r="D521" s="33" t="str">
        <f>A521&amp;D499&amp;D500</f>
        <v>FT International student FTE82</v>
      </c>
      <c r="E521" s="117">
        <f>IF(staff_students!$C$28="No",E515/$D500+E515/$D500/$D500+D515/$D500/$D500,E515/$D500+E515/$D500/$D500+E515/$D500/$D500)</f>
        <v>0</v>
      </c>
      <c r="F521" s="109">
        <f>F515/$D500+F515/$D500/$D500+E515/$D500/$D500</f>
        <v>0</v>
      </c>
      <c r="G521" s="109">
        <f>G515/$D500+G515/$D500/$D500+F515/$D500/$D500</f>
        <v>0</v>
      </c>
      <c r="H521" s="109">
        <f>H515/$D500+H515/$D500/$D500+G515/$D500/$D500</f>
        <v>0</v>
      </c>
      <c r="I521" s="109">
        <f>I515/$D500+I515/$D500/$D500+H515/$D500/$D500</f>
        <v>0</v>
      </c>
      <c r="J521" s="109">
        <f>J515/$D500+J515/$D500/$D500+I515/$D500/$D500</f>
        <v>0</v>
      </c>
    </row>
    <row r="522" spans="1:10" x14ac:dyDescent="0.35">
      <c r="A522" s="33" t="s">
        <v>241</v>
      </c>
      <c r="B522" s="33"/>
      <c r="C522" s="33"/>
      <c r="D522" s="33" t="str">
        <f>A522&amp;D499&amp;D500</f>
        <v>PT Home student FTE82</v>
      </c>
      <c r="E522" s="109"/>
      <c r="F522" s="109"/>
      <c r="G522" s="109"/>
      <c r="H522" s="109"/>
      <c r="I522" s="109"/>
      <c r="J522" s="109"/>
    </row>
    <row r="523" spans="1:10" x14ac:dyDescent="0.35">
      <c r="A523" s="33" t="s">
        <v>242</v>
      </c>
      <c r="B523" s="33"/>
      <c r="C523" s="33"/>
      <c r="D523" s="33" t="str">
        <f>A523&amp;D499&amp;D500</f>
        <v>PT International student FTE82</v>
      </c>
      <c r="E523" s="109"/>
      <c r="F523" s="109"/>
      <c r="G523" s="109"/>
      <c r="H523" s="109"/>
      <c r="I523" s="109"/>
      <c r="J523" s="109"/>
    </row>
    <row r="524" spans="1:10" x14ac:dyDescent="0.35">
      <c r="A524" s="33"/>
      <c r="B524" s="33"/>
      <c r="C524" s="33"/>
      <c r="D524" s="33"/>
      <c r="E524" s="33"/>
      <c r="F524" s="33"/>
      <c r="G524" s="33"/>
      <c r="H524" s="33"/>
      <c r="I524" s="33"/>
      <c r="J524" s="33"/>
    </row>
    <row r="525" spans="1:10" x14ac:dyDescent="0.35">
      <c r="A525" s="110" t="s">
        <v>250</v>
      </c>
      <c r="B525" s="17"/>
      <c r="C525" s="17"/>
      <c r="D525" s="3">
        <f>VLOOKUP(A525,'selections(hide)'!$A$18:$M$30,4,FALSE)</f>
        <v>7</v>
      </c>
    </row>
    <row r="526" spans="1:10" x14ac:dyDescent="0.35">
      <c r="A526" s="115" t="s">
        <v>240</v>
      </c>
      <c r="B526" s="116"/>
      <c r="C526" s="116"/>
      <c r="D526" s="116">
        <f>'selections(hide)'!$J$3</f>
        <v>2</v>
      </c>
    </row>
    <row r="527" spans="1:10" x14ac:dyDescent="0.35">
      <c r="A527" s="17" t="s">
        <v>256</v>
      </c>
      <c r="B527" s="17"/>
      <c r="C527" s="17"/>
      <c r="E527" s="101" t="str">
        <f>staff_students!$E$29</f>
        <v>2021/22</v>
      </c>
      <c r="F527" s="101" t="str">
        <f>staff_students!$F$29</f>
        <v>2022/23</v>
      </c>
      <c r="G527" s="101" t="str">
        <f>staff_students!$G$29</f>
        <v>2023/24</v>
      </c>
      <c r="H527" s="101" t="str">
        <f>staff_students!$H$29</f>
        <v>2024/25</v>
      </c>
      <c r="I527" s="101" t="str">
        <f>staff_students!$I$29</f>
        <v>2025/26</v>
      </c>
      <c r="J527" s="101" t="str">
        <f>staff_students!$J$29</f>
        <v>2026/27</v>
      </c>
    </row>
    <row r="528" spans="1:10" x14ac:dyDescent="0.35">
      <c r="A528" s="17" t="s">
        <v>260</v>
      </c>
      <c r="B528" s="17"/>
      <c r="C528" s="17"/>
      <c r="E528" s="105">
        <f>staff_students!$E$30</f>
        <v>0</v>
      </c>
      <c r="F528" s="105">
        <f>staff_students!$F$30</f>
        <v>0</v>
      </c>
      <c r="G528" s="105">
        <f>staff_students!$G$30</f>
        <v>0</v>
      </c>
      <c r="H528" s="105">
        <f>staff_students!$H$30</f>
        <v>0</v>
      </c>
      <c r="I528" s="105">
        <f>staff_students!$I$30</f>
        <v>0</v>
      </c>
      <c r="J528" s="105">
        <f>staff_students!$J$30</f>
        <v>0</v>
      </c>
    </row>
    <row r="529" spans="1:10" x14ac:dyDescent="0.35">
      <c r="A529" s="17" t="s">
        <v>261</v>
      </c>
      <c r="B529" s="17"/>
      <c r="C529" s="17"/>
      <c r="E529" s="105">
        <f>staff_students!$E$31</f>
        <v>0</v>
      </c>
      <c r="F529" s="105">
        <f>staff_students!$F$31</f>
        <v>0</v>
      </c>
      <c r="G529" s="105">
        <f>staff_students!$G$31</f>
        <v>0</v>
      </c>
      <c r="H529" s="105">
        <f>staff_students!$H$31</f>
        <v>0</v>
      </c>
      <c r="I529" s="105">
        <f>staff_students!$I$31</f>
        <v>0</v>
      </c>
      <c r="J529" s="105">
        <f>staff_students!$J$31</f>
        <v>0</v>
      </c>
    </row>
    <row r="530" spans="1:10" x14ac:dyDescent="0.35">
      <c r="A530" s="17" t="s">
        <v>262</v>
      </c>
      <c r="B530" s="17"/>
      <c r="C530" s="17"/>
      <c r="E530" s="105"/>
      <c r="F530" s="105"/>
      <c r="G530" s="105"/>
      <c r="H530" s="105"/>
      <c r="I530" s="105"/>
      <c r="J530" s="105"/>
    </row>
    <row r="531" spans="1:10" x14ac:dyDescent="0.35">
      <c r="A531" s="17" t="s">
        <v>263</v>
      </c>
      <c r="B531" s="17"/>
      <c r="C531" s="17"/>
      <c r="E531" s="105"/>
      <c r="F531" s="105"/>
      <c r="G531" s="105"/>
      <c r="H531" s="105"/>
      <c r="I531" s="105"/>
      <c r="J531" s="105"/>
    </row>
    <row r="532" spans="1:10" x14ac:dyDescent="0.35">
      <c r="A532" s="17"/>
      <c r="B532" s="17"/>
      <c r="C532" s="17"/>
    </row>
    <row r="533" spans="1:10" x14ac:dyDescent="0.35">
      <c r="A533" s="17" t="s">
        <v>257</v>
      </c>
      <c r="B533" s="17"/>
      <c r="C533" s="17"/>
      <c r="E533" s="101" t="str">
        <f t="shared" ref="E533:J533" si="107">E527</f>
        <v>2021/22</v>
      </c>
      <c r="F533" s="101" t="str">
        <f t="shared" si="107"/>
        <v>2022/23</v>
      </c>
      <c r="G533" s="101" t="str">
        <f t="shared" si="107"/>
        <v>2023/24</v>
      </c>
      <c r="H533" s="101" t="str">
        <f t="shared" si="107"/>
        <v>2024/25</v>
      </c>
      <c r="I533" s="101" t="str">
        <f t="shared" si="107"/>
        <v>2025/26</v>
      </c>
      <c r="J533" s="101" t="str">
        <f t="shared" si="107"/>
        <v>2026/27</v>
      </c>
    </row>
    <row r="534" spans="1:10" x14ac:dyDescent="0.35">
      <c r="A534" s="17" t="s">
        <v>260</v>
      </c>
      <c r="B534" s="17"/>
      <c r="C534" s="17"/>
      <c r="E534" s="107">
        <f>IF(staff_students!$C$28="No",0,ROUNDDOWN(E528*staff_students!$E$35,0))+IF(staff_students!$C$28="No",0,ROUNDDOWN(E528*staff_students!$E$35*staff_students!$E$35,0))+IF(staff_students!$C$28="No",0,ROUNDDOWN(E528*staff_students!$E$35*staff_students!$E$35*staff_students!$E$35,0))+IF(staff_students!$C$28="No",0,ROUNDDOWN(E528*staff_students!$E$35*staff_students!$E$35*staff_students!$E$35*staff_students!$E$35,0))</f>
        <v>0</v>
      </c>
      <c r="F534" s="107">
        <f>ROUNDDOWN(E528*staff_students!$E$35,0)+IF(staff_students!$C$28="No",0,ROUNDDOWN(E528*staff_students!$E$35*staff_students!$E$35,0))+IF(staff_students!$C$28="No",0,ROUNDDOWN(E528*staff_students!$E$35*staff_students!$E$35*staff_students!$E$35,0))+IF(staff_students!$C$28="No",0,ROUNDDOWN(E528*staff_students!$E$35*staff_students!$E$35*staff_students!$E$35*staff_students!$E$35,0))</f>
        <v>0</v>
      </c>
      <c r="G534" s="107">
        <f>ROUNDDOWN(F528*staff_students!$E$35,0)+ROUNDDOWN(E528*staff_students!$E$35*staff_students!$E$35,0)+IF(staff_students!$C$28="No",0,ROUNDDOWN(E528*staff_students!$E$35*staff_students!$E$35*staff_students!$E$35,0))+IF(staff_students!$C$28="No",0,ROUNDDOWN(E528*staff_students!$E$35*staff_students!$E$35*staff_students!$E$35*staff_students!$E$35,0))</f>
        <v>0</v>
      </c>
      <c r="H534" s="107">
        <f>ROUNDDOWN(G528*staff_students!$E$35,0)+ROUNDDOWN(F528*staff_students!$E$35*staff_students!$E$35,0)+ROUNDDOWN(E528*staff_students!$E$35*staff_students!$E$35*staff_students!$E$35,0)+IF(staff_students!$C$28="No",0,ROUNDDOWN(E528*staff_students!$E$35*staff_students!$E$35*staff_students!$E$35*staff_students!$E$35,0))</f>
        <v>0</v>
      </c>
      <c r="I534" s="105">
        <f>ROUNDDOWN(H528*staff_students!$E$35,0)+ROUNDDOWN(G528*staff_students!$E$35*staff_students!$E$35,0)+ROUNDDOWN(F528*staff_students!$E$35*staff_students!$E$35*staff_students!$E$35,0)+ROUNDDOWN(E528*staff_students!$E$35*staff_students!$E$35*staff_students!$E$35*staff_students!$E$35,0)</f>
        <v>0</v>
      </c>
      <c r="J534" s="105">
        <f>ROUNDDOWN(I528*staff_students!$E$35,0)+ROUNDDOWN(H528*staff_students!$E$35*staff_students!$E$35,0)+ROUNDDOWN(G528*staff_students!$E$35*staff_students!$E$35*staff_students!$E$35,0)+ROUNDDOWN(F528*staff_students!$E$35*staff_students!$E$35*staff_students!$E$35*staff_students!$E$35,0)</f>
        <v>0</v>
      </c>
    </row>
    <row r="535" spans="1:10" x14ac:dyDescent="0.35">
      <c r="A535" s="17" t="s">
        <v>261</v>
      </c>
      <c r="B535" s="17"/>
      <c r="C535" s="17"/>
      <c r="E535" s="107">
        <f>IF(staff_students!$C$28="No",0,ROUNDDOWN(E529*staff_students!$E$35,0))+IF(staff_students!$C$28="No",0,ROUNDDOWN(E529*staff_students!$E$35*staff_students!$E$35,0))+IF(staff_students!$C$28="No",0,ROUNDDOWN(E529*staff_students!$E$35*staff_students!$E$35*staff_students!$E$35,0))+IF(staff_students!$C$28="No",0,ROUNDDOWN(E529*staff_students!$E$35*staff_students!$E$35*staff_students!$E$35*staff_students!$E$35,0))</f>
        <v>0</v>
      </c>
      <c r="F535" s="107">
        <f>ROUNDDOWN(E529*staff_students!$E$35,0)+IF(staff_students!$C$28="No",0,ROUNDDOWN(E529*staff_students!$E$35*staff_students!$E$35,0))+IF(staff_students!$C$28="No",0,ROUNDDOWN(E529*staff_students!$E$35*staff_students!$E$35*staff_students!$E$35,0))+IF(staff_students!$C$28="No",0,ROUNDDOWN(E529*staff_students!$E$35*staff_students!$E$35*staff_students!$E$35*staff_students!$E$35,0))</f>
        <v>0</v>
      </c>
      <c r="G535" s="107">
        <f>ROUNDDOWN(F529*staff_students!$E$35,0)+ROUNDDOWN(E529*staff_students!$E$35*staff_students!$E$35,0)+IF(staff_students!$C$28="No",0,ROUNDDOWN(E529*staff_students!$E$35*staff_students!$E$35*staff_students!$E$35,0))+IF(staff_students!$C$28="No",0,ROUNDDOWN(E529*staff_students!$E$35*staff_students!$E$35*staff_students!$E$35*staff_students!$E$35,0))</f>
        <v>0</v>
      </c>
      <c r="H535" s="107">
        <f>ROUNDDOWN(G529*staff_students!$E$35,0)+ROUNDDOWN(F529*staff_students!$E$35*staff_students!$E$35,0)+ROUNDDOWN(E529*staff_students!$E$35*staff_students!$E$35*staff_students!$E$35,0)+IF(staff_students!$C$28="No",0,ROUNDDOWN(E529*staff_students!$E$35*staff_students!$E$35*staff_students!$E$35*staff_students!$E$35,0))</f>
        <v>0</v>
      </c>
      <c r="I535" s="105">
        <f>ROUNDDOWN(H529*staff_students!$E$35,0)+ROUNDDOWN(G529*staff_students!$E$35*staff_students!$E$35,0)+ROUNDDOWN(F529*staff_students!$E$35*staff_students!$E$35*staff_students!$E$35,0)+ROUNDDOWN(E529*staff_students!$E$35*staff_students!$E$35*staff_students!$E$35*staff_students!$E$35,0)</f>
        <v>0</v>
      </c>
      <c r="J535" s="105">
        <f>ROUNDDOWN(I529*staff_students!$E$35,0)+ROUNDDOWN(H529*staff_students!$E$35*staff_students!$E$35,0)+ROUNDDOWN(G529*staff_students!$E$35*staff_students!$E$35*staff_students!$E$35,0)+ROUNDDOWN(F529*staff_students!$E$35*staff_students!$E$35*staff_students!$E$35*staff_students!$E$35,0)</f>
        <v>0</v>
      </c>
    </row>
    <row r="536" spans="1:10" x14ac:dyDescent="0.35">
      <c r="A536" s="17" t="s">
        <v>262</v>
      </c>
      <c r="B536" s="17"/>
      <c r="C536" s="17"/>
      <c r="E536" s="105"/>
      <c r="F536" s="105"/>
      <c r="G536" s="105"/>
      <c r="H536" s="105"/>
      <c r="I536" s="105"/>
      <c r="J536" s="105"/>
    </row>
    <row r="537" spans="1:10" x14ac:dyDescent="0.35">
      <c r="A537" s="17" t="s">
        <v>263</v>
      </c>
      <c r="B537" s="17"/>
      <c r="C537" s="17"/>
      <c r="E537" s="105"/>
      <c r="F537" s="105"/>
      <c r="G537" s="105"/>
      <c r="H537" s="105"/>
      <c r="I537" s="105"/>
      <c r="J537" s="105"/>
    </row>
    <row r="538" spans="1:10" x14ac:dyDescent="0.35">
      <c r="A538" s="17"/>
      <c r="B538" s="17"/>
      <c r="C538" s="17"/>
    </row>
    <row r="539" spans="1:10" x14ac:dyDescent="0.35">
      <c r="A539" s="17" t="s">
        <v>259</v>
      </c>
      <c r="B539" s="17"/>
      <c r="C539" s="17"/>
      <c r="E539" s="101" t="str">
        <f t="shared" ref="E539:J539" si="108">E533</f>
        <v>2021/22</v>
      </c>
      <c r="F539" s="101" t="str">
        <f t="shared" si="108"/>
        <v>2022/23</v>
      </c>
      <c r="G539" s="101" t="str">
        <f t="shared" si="108"/>
        <v>2023/24</v>
      </c>
      <c r="H539" s="101" t="str">
        <f t="shared" si="108"/>
        <v>2024/25</v>
      </c>
      <c r="I539" s="101" t="str">
        <f t="shared" si="108"/>
        <v>2025/26</v>
      </c>
      <c r="J539" s="101" t="str">
        <f t="shared" si="108"/>
        <v>2026/27</v>
      </c>
    </row>
    <row r="540" spans="1:10" x14ac:dyDescent="0.35">
      <c r="A540" s="17" t="s">
        <v>260</v>
      </c>
      <c r="B540" s="17"/>
      <c r="C540" s="17"/>
      <c r="E540" s="105">
        <f t="shared" ref="E540:J540" si="109">E528+E534</f>
        <v>0</v>
      </c>
      <c r="F540" s="105">
        <f t="shared" si="109"/>
        <v>0</v>
      </c>
      <c r="G540" s="105">
        <f t="shared" si="109"/>
        <v>0</v>
      </c>
      <c r="H540" s="105">
        <f t="shared" si="109"/>
        <v>0</v>
      </c>
      <c r="I540" s="105">
        <f t="shared" si="109"/>
        <v>0</v>
      </c>
      <c r="J540" s="105">
        <f t="shared" si="109"/>
        <v>0</v>
      </c>
    </row>
    <row r="541" spans="1:10" x14ac:dyDescent="0.35">
      <c r="A541" s="17" t="s">
        <v>261</v>
      </c>
      <c r="B541" s="17"/>
      <c r="C541" s="17"/>
      <c r="E541" s="105">
        <f t="shared" ref="E541:J541" si="110">E529+E535</f>
        <v>0</v>
      </c>
      <c r="F541" s="105">
        <f t="shared" si="110"/>
        <v>0</v>
      </c>
      <c r="G541" s="105">
        <f t="shared" si="110"/>
        <v>0</v>
      </c>
      <c r="H541" s="105">
        <f t="shared" si="110"/>
        <v>0</v>
      </c>
      <c r="I541" s="105">
        <f t="shared" si="110"/>
        <v>0</v>
      </c>
      <c r="J541" s="105">
        <f t="shared" si="110"/>
        <v>0</v>
      </c>
    </row>
    <row r="542" spans="1:10" x14ac:dyDescent="0.35">
      <c r="A542" s="17" t="s">
        <v>262</v>
      </c>
      <c r="B542" s="17"/>
      <c r="C542" s="17"/>
      <c r="E542" s="105"/>
      <c r="F542" s="105"/>
      <c r="G542" s="105"/>
      <c r="H542" s="105"/>
      <c r="I542" s="105"/>
      <c r="J542" s="105"/>
    </row>
    <row r="543" spans="1:10" x14ac:dyDescent="0.35">
      <c r="A543" s="17" t="s">
        <v>263</v>
      </c>
      <c r="B543" s="17"/>
      <c r="C543" s="17"/>
      <c r="E543" s="105"/>
      <c r="F543" s="105"/>
      <c r="G543" s="105"/>
      <c r="H543" s="105"/>
      <c r="I543" s="105"/>
      <c r="J543" s="105"/>
    </row>
    <row r="544" spans="1:10" x14ac:dyDescent="0.35">
      <c r="A544" s="17"/>
      <c r="B544" s="17"/>
      <c r="C544" s="17"/>
    </row>
    <row r="545" spans="1:10" x14ac:dyDescent="0.35">
      <c r="A545" s="17" t="s">
        <v>258</v>
      </c>
      <c r="B545" s="17"/>
      <c r="C545" s="17"/>
      <c r="D545" s="17"/>
      <c r="E545" s="111" t="str">
        <f t="shared" ref="E545:J545" si="111">E539</f>
        <v>2021/22</v>
      </c>
      <c r="F545" s="111" t="str">
        <f t="shared" si="111"/>
        <v>2022/23</v>
      </c>
      <c r="G545" s="111" t="str">
        <f t="shared" si="111"/>
        <v>2023/24</v>
      </c>
      <c r="H545" s="111" t="str">
        <f t="shared" si="111"/>
        <v>2024/25</v>
      </c>
      <c r="I545" s="111" t="str">
        <f t="shared" si="111"/>
        <v>2025/26</v>
      </c>
      <c r="J545" s="111" t="str">
        <f t="shared" si="111"/>
        <v>2026/27</v>
      </c>
    </row>
    <row r="546" spans="1:10" x14ac:dyDescent="0.35">
      <c r="A546" s="17" t="s">
        <v>225</v>
      </c>
      <c r="B546" s="17"/>
      <c r="C546" s="17"/>
      <c r="D546" s="17" t="str">
        <f>A546&amp;D525&amp;D526</f>
        <v>FT Home student FTE72</v>
      </c>
      <c r="E546" s="117">
        <f>IF(staff_students!$C$28="No",E540/$D526+E540/$D526/$D526+D540/$D526/$D526,E540/$D526+E540/$D526/$D526+E540/$D526/$D526)</f>
        <v>0</v>
      </c>
      <c r="F546" s="112">
        <f>F540/$D526+F540/$D526/$D526+E540/$D526/$D526</f>
        <v>0</v>
      </c>
      <c r="G546" s="112">
        <f>G540/$D526+G540/$D526/$D526+F540/$D526/$D526</f>
        <v>0</v>
      </c>
      <c r="H546" s="112">
        <f>H540/$D526+H540/$D526/$D526+G540/$D526/$D526</f>
        <v>0</v>
      </c>
      <c r="I546" s="112">
        <f>I540/$D526+I540/$D526/$D526+H540/$D526/$D526</f>
        <v>0</v>
      </c>
      <c r="J546" s="112">
        <f>J540/$D526+J540/$D526/$D526+I540/$D526/$D526</f>
        <v>0</v>
      </c>
    </row>
    <row r="547" spans="1:10" x14ac:dyDescent="0.35">
      <c r="A547" s="17" t="s">
        <v>226</v>
      </c>
      <c r="B547" s="17"/>
      <c r="C547" s="17"/>
      <c r="D547" s="17" t="str">
        <f>A547&amp;D525&amp;D526</f>
        <v>FT International student FTE72</v>
      </c>
      <c r="E547" s="117">
        <f>IF(staff_students!$C$28="No",E541/$D526+E541/$D526/$D526+D541/$D526/$D526,E541/$D526+E541/$D526/$D526+E541/$D526/$D526)</f>
        <v>0</v>
      </c>
      <c r="F547" s="112">
        <f>F541/$D526+F541/$D526/$D526+E541/$D526/$D526</f>
        <v>0</v>
      </c>
      <c r="G547" s="112">
        <f>G541/$D526+G541/$D526/$D526+F541/$D526/$D526</f>
        <v>0</v>
      </c>
      <c r="H547" s="112">
        <f>H541/$D526+H541/$D526/$D526+G541/$D526/$D526</f>
        <v>0</v>
      </c>
      <c r="I547" s="112">
        <f>I541/$D526+I541/$D526/$D526+H541/$D526/$D526</f>
        <v>0</v>
      </c>
      <c r="J547" s="112">
        <f>J541/$D526+J541/$D526/$D526+I541/$D526/$D526</f>
        <v>0</v>
      </c>
    </row>
    <row r="548" spans="1:10" x14ac:dyDescent="0.35">
      <c r="A548" s="17" t="s">
        <v>241</v>
      </c>
      <c r="B548" s="17"/>
      <c r="C548" s="17"/>
      <c r="D548" s="17" t="str">
        <f>A548&amp;D525&amp;D526</f>
        <v>PT Home student FTE72</v>
      </c>
      <c r="E548" s="112"/>
      <c r="F548" s="112"/>
      <c r="G548" s="112"/>
      <c r="H548" s="112"/>
      <c r="I548" s="112"/>
      <c r="J548" s="112"/>
    </row>
    <row r="549" spans="1:10" x14ac:dyDescent="0.35">
      <c r="A549" s="17" t="s">
        <v>242</v>
      </c>
      <c r="B549" s="17"/>
      <c r="C549" s="17"/>
      <c r="D549" s="17" t="str">
        <f>A549&amp;D525&amp;D526</f>
        <v>PT International student FTE72</v>
      </c>
      <c r="E549" s="112"/>
      <c r="F549" s="112"/>
      <c r="G549" s="112"/>
      <c r="H549" s="112"/>
      <c r="I549" s="112"/>
      <c r="J549" s="112"/>
    </row>
    <row r="550" spans="1:10" x14ac:dyDescent="0.35">
      <c r="A550" s="17"/>
      <c r="B550" s="17"/>
      <c r="C550" s="17"/>
      <c r="D550" s="17"/>
      <c r="E550" s="17"/>
      <c r="F550" s="17"/>
      <c r="G550" s="17"/>
      <c r="H550" s="17"/>
      <c r="I550" s="17"/>
      <c r="J550" s="17"/>
    </row>
    <row r="551" spans="1:10" x14ac:dyDescent="0.35">
      <c r="A551" s="113" t="s">
        <v>251</v>
      </c>
      <c r="B551" s="33"/>
      <c r="C551" s="33"/>
      <c r="D551" s="3">
        <f>VLOOKUP(A551,'selections(hide)'!$A$18:$M$30,4,FALSE)</f>
        <v>9</v>
      </c>
    </row>
    <row r="552" spans="1:10" x14ac:dyDescent="0.35">
      <c r="A552" s="115" t="s">
        <v>240</v>
      </c>
      <c r="B552" s="116"/>
      <c r="C552" s="116"/>
      <c r="D552" s="116">
        <f>'selections(hide)'!$J$3</f>
        <v>2</v>
      </c>
    </row>
    <row r="553" spans="1:10" x14ac:dyDescent="0.35">
      <c r="A553" s="33" t="s">
        <v>256</v>
      </c>
      <c r="B553" s="33"/>
      <c r="C553" s="33"/>
      <c r="E553" s="101" t="str">
        <f>staff_students!$E$29</f>
        <v>2021/22</v>
      </c>
      <c r="F553" s="101" t="str">
        <f>staff_students!$F$29</f>
        <v>2022/23</v>
      </c>
      <c r="G553" s="101" t="str">
        <f>staff_students!$G$29</f>
        <v>2023/24</v>
      </c>
      <c r="H553" s="101" t="str">
        <f>staff_students!$H$29</f>
        <v>2024/25</v>
      </c>
      <c r="I553" s="101" t="str">
        <f>staff_students!$I$29</f>
        <v>2025/26</v>
      </c>
      <c r="J553" s="101" t="str">
        <f>staff_students!$J$29</f>
        <v>2026/27</v>
      </c>
    </row>
    <row r="554" spans="1:10" x14ac:dyDescent="0.35">
      <c r="A554" s="33" t="s">
        <v>260</v>
      </c>
      <c r="B554" s="33"/>
      <c r="C554" s="33"/>
      <c r="E554" s="105">
        <f>staff_students!$E$30</f>
        <v>0</v>
      </c>
      <c r="F554" s="105">
        <f>staff_students!$F$30</f>
        <v>0</v>
      </c>
      <c r="G554" s="105">
        <f>staff_students!$G$30</f>
        <v>0</v>
      </c>
      <c r="H554" s="105">
        <f>staff_students!$H$30</f>
        <v>0</v>
      </c>
      <c r="I554" s="105">
        <f>staff_students!$I$30</f>
        <v>0</v>
      </c>
      <c r="J554" s="105">
        <f>staff_students!$J$30</f>
        <v>0</v>
      </c>
    </row>
    <row r="555" spans="1:10" x14ac:dyDescent="0.35">
      <c r="A555" s="33" t="s">
        <v>261</v>
      </c>
      <c r="B555" s="33"/>
      <c r="C555" s="33"/>
      <c r="E555" s="105">
        <f>staff_students!$E$31</f>
        <v>0</v>
      </c>
      <c r="F555" s="105">
        <f>staff_students!$F$31</f>
        <v>0</v>
      </c>
      <c r="G555" s="105">
        <f>staff_students!$G$31</f>
        <v>0</v>
      </c>
      <c r="H555" s="105">
        <f>staff_students!$H$31</f>
        <v>0</v>
      </c>
      <c r="I555" s="105">
        <f>staff_students!$I$31</f>
        <v>0</v>
      </c>
      <c r="J555" s="105">
        <f>staff_students!$J$31</f>
        <v>0</v>
      </c>
    </row>
    <row r="556" spans="1:10" x14ac:dyDescent="0.35">
      <c r="A556" s="33" t="s">
        <v>262</v>
      </c>
      <c r="B556" s="33"/>
      <c r="C556" s="33"/>
      <c r="E556" s="105"/>
      <c r="F556" s="105"/>
      <c r="G556" s="105"/>
      <c r="H556" s="105"/>
      <c r="I556" s="105"/>
      <c r="J556" s="105"/>
    </row>
    <row r="557" spans="1:10" x14ac:dyDescent="0.35">
      <c r="A557" s="33" t="s">
        <v>263</v>
      </c>
      <c r="B557" s="33"/>
      <c r="C557" s="33"/>
      <c r="E557" s="105"/>
      <c r="F557" s="105"/>
      <c r="G557" s="105"/>
      <c r="H557" s="105"/>
      <c r="I557" s="105"/>
      <c r="J557" s="105"/>
    </row>
    <row r="558" spans="1:10" x14ac:dyDescent="0.35">
      <c r="A558" s="33"/>
      <c r="B558" s="33"/>
      <c r="C558" s="33"/>
    </row>
    <row r="559" spans="1:10" x14ac:dyDescent="0.35">
      <c r="A559" s="33" t="s">
        <v>257</v>
      </c>
      <c r="B559" s="33"/>
      <c r="C559" s="33"/>
      <c r="E559" s="101" t="str">
        <f t="shared" ref="E559:J559" si="112">E553</f>
        <v>2021/22</v>
      </c>
      <c r="F559" s="101" t="str">
        <f t="shared" si="112"/>
        <v>2022/23</v>
      </c>
      <c r="G559" s="101" t="str">
        <f t="shared" si="112"/>
        <v>2023/24</v>
      </c>
      <c r="H559" s="101" t="str">
        <f t="shared" si="112"/>
        <v>2024/25</v>
      </c>
      <c r="I559" s="101" t="str">
        <f t="shared" si="112"/>
        <v>2025/26</v>
      </c>
      <c r="J559" s="101" t="str">
        <f t="shared" si="112"/>
        <v>2026/27</v>
      </c>
    </row>
    <row r="560" spans="1:10" x14ac:dyDescent="0.35">
      <c r="A560" s="33" t="s">
        <v>260</v>
      </c>
      <c r="B560" s="33"/>
      <c r="C560" s="33"/>
      <c r="E560" s="107">
        <f>IF(staff_students!$C$28="No",0,ROUNDDOWN(E554*staff_students!$E$35,0))+IF(staff_students!$C$28="No",0,ROUNDDOWN(E554*staff_students!$E$35*staff_students!$E$35,0))+IF(staff_students!$C$28="No",0,ROUNDDOWN(E554*staff_students!$E$35*staff_students!$E$35*staff_students!$E$35,0))+IF(staff_students!$C$28="No",0,ROUNDDOWN(E554*staff_students!$E$35*staff_students!$E$35*staff_students!$E$35*staff_students!$E$35,0))</f>
        <v>0</v>
      </c>
      <c r="F560" s="107">
        <f>ROUNDDOWN(E554*staff_students!$E$35,0)+IF(staff_students!$C$28="No",0,ROUNDDOWN(E554*staff_students!$E$35*staff_students!$E$35,0))+IF(staff_students!$C$28="No",0,ROUNDDOWN(E554*staff_students!$E$35*staff_students!$E$35*staff_students!$E$35,0))+IF(staff_students!$C$28="No",0,ROUNDDOWN(E554*staff_students!$E$35*staff_students!$E$35*staff_students!$E$35*staff_students!$E$35,0))</f>
        <v>0</v>
      </c>
      <c r="G560" s="107">
        <f>ROUNDDOWN(F554*staff_students!$E$35,0)+ROUNDDOWN(E554*staff_students!$E$35*staff_students!$E$35,0)+IF(staff_students!$C$28="No",0,ROUNDDOWN(E554*staff_students!$E$35*staff_students!$E$35*staff_students!$E$35,0))+IF(staff_students!$C$28="No",0,ROUNDDOWN(E554*staff_students!$E$35*staff_students!$E$35*staff_students!$E$35*staff_students!$E$35,0))</f>
        <v>0</v>
      </c>
      <c r="H560" s="107">
        <f>ROUNDDOWN(G554*staff_students!$E$35,0)+ROUNDDOWN(F554*staff_students!$E$35*staff_students!$E$35,0)+ROUNDDOWN(E554*staff_students!$E$35*staff_students!$E$35*staff_students!$E$35,0)+IF(staff_students!$C$28="No",0,ROUNDDOWN(E554*staff_students!$E$35*staff_students!$E$35*staff_students!$E$35*staff_students!$E$35,0))</f>
        <v>0</v>
      </c>
      <c r="I560" s="105">
        <f>ROUNDDOWN(H554*staff_students!$E$35,0)+ROUNDDOWN(G554*staff_students!$E$35*staff_students!$E$35,0)+ROUNDDOWN(F554*staff_students!$E$35*staff_students!$E$35*staff_students!$E$35,0)+ROUNDDOWN(E554*staff_students!$E$35*staff_students!$E$35*staff_students!$E$35*staff_students!$E$35,0)</f>
        <v>0</v>
      </c>
      <c r="J560" s="105">
        <f>ROUNDDOWN(I554*staff_students!$E$35,0)+ROUNDDOWN(H554*staff_students!$E$35*staff_students!$E$35,0)+ROUNDDOWN(G554*staff_students!$E$35*staff_students!$E$35*staff_students!$E$35,0)+ROUNDDOWN(F554*staff_students!$E$35*staff_students!$E$35*staff_students!$E$35*staff_students!$E$35,0)</f>
        <v>0</v>
      </c>
    </row>
    <row r="561" spans="1:10" x14ac:dyDescent="0.35">
      <c r="A561" s="33" t="s">
        <v>261</v>
      </c>
      <c r="B561" s="33"/>
      <c r="C561" s="33"/>
      <c r="E561" s="107">
        <f>IF(staff_students!$C$28="No",0,ROUNDDOWN(E555*staff_students!$E$35,0))+IF(staff_students!$C$28="No",0,ROUNDDOWN(E555*staff_students!$E$35*staff_students!$E$35,0))+IF(staff_students!$C$28="No",0,ROUNDDOWN(E555*staff_students!$E$35*staff_students!$E$35*staff_students!$E$35,0))+IF(staff_students!$C$28="No",0,ROUNDDOWN(E555*staff_students!$E$35*staff_students!$E$35*staff_students!$E$35*staff_students!$E$35,0))</f>
        <v>0</v>
      </c>
      <c r="F561" s="107">
        <f>ROUNDDOWN(E555*staff_students!$E$35,0)+IF(staff_students!$C$28="No",0,ROUNDDOWN(E555*staff_students!$E$35*staff_students!$E$35,0))+IF(staff_students!$C$28="No",0,ROUNDDOWN(E555*staff_students!$E$35*staff_students!$E$35*staff_students!$E$35,0))+IF(staff_students!$C$28="No",0,ROUNDDOWN(E555*staff_students!$E$35*staff_students!$E$35*staff_students!$E$35*staff_students!$E$35,0))</f>
        <v>0</v>
      </c>
      <c r="G561" s="107">
        <f>ROUNDDOWN(F555*staff_students!$E$35,0)+ROUNDDOWN(E555*staff_students!$E$35*staff_students!$E$35,0)+IF(staff_students!$C$28="No",0,ROUNDDOWN(E555*staff_students!$E$35*staff_students!$E$35*staff_students!$E$35,0))+IF(staff_students!$C$28="No",0,ROUNDDOWN(E555*staff_students!$E$35*staff_students!$E$35*staff_students!$E$35*staff_students!$E$35,0))</f>
        <v>0</v>
      </c>
      <c r="H561" s="107">
        <f>ROUNDDOWN(G555*staff_students!$E$35,0)+ROUNDDOWN(F555*staff_students!$E$35*staff_students!$E$35,0)+ROUNDDOWN(E555*staff_students!$E$35*staff_students!$E$35*staff_students!$E$35,0)+IF(staff_students!$C$28="No",0,ROUNDDOWN(E555*staff_students!$E$35*staff_students!$E$35*staff_students!$E$35*staff_students!$E$35,0))</f>
        <v>0</v>
      </c>
      <c r="I561" s="105">
        <f>ROUNDDOWN(H555*staff_students!$E$35,0)+ROUNDDOWN(G555*staff_students!$E$35*staff_students!$E$35,0)+ROUNDDOWN(F555*staff_students!$E$35*staff_students!$E$35*staff_students!$E$35,0)+ROUNDDOWN(E555*staff_students!$E$35*staff_students!$E$35*staff_students!$E$35*staff_students!$E$35,0)</f>
        <v>0</v>
      </c>
      <c r="J561" s="105">
        <f>ROUNDDOWN(I555*staff_students!$E$35,0)+ROUNDDOWN(H555*staff_students!$E$35*staff_students!$E$35,0)+ROUNDDOWN(G555*staff_students!$E$35*staff_students!$E$35*staff_students!$E$35,0)+ROUNDDOWN(F555*staff_students!$E$35*staff_students!$E$35*staff_students!$E$35*staff_students!$E$35,0)</f>
        <v>0</v>
      </c>
    </row>
    <row r="562" spans="1:10" x14ac:dyDescent="0.35">
      <c r="A562" s="33" t="s">
        <v>262</v>
      </c>
      <c r="B562" s="33"/>
      <c r="C562" s="33"/>
      <c r="E562" s="105"/>
      <c r="F562" s="105"/>
      <c r="G562" s="105"/>
      <c r="H562" s="105"/>
      <c r="I562" s="105"/>
      <c r="J562" s="105"/>
    </row>
    <row r="563" spans="1:10" x14ac:dyDescent="0.35">
      <c r="A563" s="33" t="s">
        <v>263</v>
      </c>
      <c r="B563" s="33"/>
      <c r="C563" s="33"/>
      <c r="E563" s="105"/>
      <c r="F563" s="105"/>
      <c r="G563" s="105"/>
      <c r="H563" s="105"/>
      <c r="I563" s="105"/>
      <c r="J563" s="105"/>
    </row>
    <row r="564" spans="1:10" x14ac:dyDescent="0.35">
      <c r="A564" s="33"/>
      <c r="B564" s="33"/>
      <c r="C564" s="33"/>
    </row>
    <row r="565" spans="1:10" x14ac:dyDescent="0.35">
      <c r="A565" s="33" t="s">
        <v>259</v>
      </c>
      <c r="B565" s="33"/>
      <c r="C565" s="33"/>
      <c r="E565" s="101" t="str">
        <f t="shared" ref="E565:J565" si="113">E559</f>
        <v>2021/22</v>
      </c>
      <c r="F565" s="101" t="str">
        <f t="shared" si="113"/>
        <v>2022/23</v>
      </c>
      <c r="G565" s="101" t="str">
        <f t="shared" si="113"/>
        <v>2023/24</v>
      </c>
      <c r="H565" s="101" t="str">
        <f t="shared" si="113"/>
        <v>2024/25</v>
      </c>
      <c r="I565" s="101" t="str">
        <f t="shared" si="113"/>
        <v>2025/26</v>
      </c>
      <c r="J565" s="101" t="str">
        <f t="shared" si="113"/>
        <v>2026/27</v>
      </c>
    </row>
    <row r="566" spans="1:10" x14ac:dyDescent="0.35">
      <c r="A566" s="33" t="s">
        <v>260</v>
      </c>
      <c r="B566" s="33"/>
      <c r="C566" s="33"/>
      <c r="E566" s="105">
        <f t="shared" ref="E566:J566" si="114">E554+E560</f>
        <v>0</v>
      </c>
      <c r="F566" s="105">
        <f t="shared" si="114"/>
        <v>0</v>
      </c>
      <c r="G566" s="105">
        <f t="shared" si="114"/>
        <v>0</v>
      </c>
      <c r="H566" s="105">
        <f t="shared" si="114"/>
        <v>0</v>
      </c>
      <c r="I566" s="105">
        <f t="shared" si="114"/>
        <v>0</v>
      </c>
      <c r="J566" s="105">
        <f t="shared" si="114"/>
        <v>0</v>
      </c>
    </row>
    <row r="567" spans="1:10" x14ac:dyDescent="0.35">
      <c r="A567" s="33" t="s">
        <v>261</v>
      </c>
      <c r="B567" s="33"/>
      <c r="C567" s="33"/>
      <c r="E567" s="105">
        <f t="shared" ref="E567:J567" si="115">E555+E561</f>
        <v>0</v>
      </c>
      <c r="F567" s="105">
        <f t="shared" si="115"/>
        <v>0</v>
      </c>
      <c r="G567" s="105">
        <f t="shared" si="115"/>
        <v>0</v>
      </c>
      <c r="H567" s="105">
        <f t="shared" si="115"/>
        <v>0</v>
      </c>
      <c r="I567" s="105">
        <f t="shared" si="115"/>
        <v>0</v>
      </c>
      <c r="J567" s="105">
        <f t="shared" si="115"/>
        <v>0</v>
      </c>
    </row>
    <row r="568" spans="1:10" x14ac:dyDescent="0.35">
      <c r="A568" s="33" t="s">
        <v>262</v>
      </c>
      <c r="B568" s="33"/>
      <c r="C568" s="33"/>
      <c r="E568" s="105"/>
      <c r="F568" s="105"/>
      <c r="G568" s="105"/>
      <c r="H568" s="105"/>
      <c r="I568" s="105"/>
      <c r="J568" s="105"/>
    </row>
    <row r="569" spans="1:10" x14ac:dyDescent="0.35">
      <c r="A569" s="33" t="s">
        <v>263</v>
      </c>
      <c r="B569" s="33"/>
      <c r="C569" s="33"/>
      <c r="E569" s="105"/>
      <c r="F569" s="105"/>
      <c r="G569" s="105"/>
      <c r="H569" s="105"/>
      <c r="I569" s="105"/>
      <c r="J569" s="105"/>
    </row>
    <row r="570" spans="1:10" x14ac:dyDescent="0.35">
      <c r="A570" s="33"/>
      <c r="B570" s="33"/>
      <c r="C570" s="33"/>
    </row>
    <row r="571" spans="1:10" x14ac:dyDescent="0.35">
      <c r="A571" s="33" t="s">
        <v>258</v>
      </c>
      <c r="B571" s="33"/>
      <c r="C571" s="33"/>
      <c r="D571" s="33"/>
      <c r="E571" s="108" t="str">
        <f t="shared" ref="E571:J571" si="116">E565</f>
        <v>2021/22</v>
      </c>
      <c r="F571" s="108" t="str">
        <f t="shared" si="116"/>
        <v>2022/23</v>
      </c>
      <c r="G571" s="108" t="str">
        <f t="shared" si="116"/>
        <v>2023/24</v>
      </c>
      <c r="H571" s="108" t="str">
        <f t="shared" si="116"/>
        <v>2024/25</v>
      </c>
      <c r="I571" s="108" t="str">
        <f t="shared" si="116"/>
        <v>2025/26</v>
      </c>
      <c r="J571" s="108" t="str">
        <f t="shared" si="116"/>
        <v>2026/27</v>
      </c>
    </row>
    <row r="572" spans="1:10" x14ac:dyDescent="0.35">
      <c r="A572" s="33" t="s">
        <v>225</v>
      </c>
      <c r="B572" s="33"/>
      <c r="C572" s="33"/>
      <c r="D572" s="33" t="str">
        <f>A572&amp;D551&amp;D552</f>
        <v>FT Home student FTE92</v>
      </c>
      <c r="E572" s="117">
        <f>IF(staff_students!$C$28="No",E566/$D552+E566/$D552/$D552+D566/$D552/$D552,E566/$D552+E566/$D552/$D552+E566/$D552/$D552)</f>
        <v>0</v>
      </c>
      <c r="F572" s="109">
        <f>F566/$D552+F566/$D552/$D552+E566/$D552/$D552</f>
        <v>0</v>
      </c>
      <c r="G572" s="109">
        <f>G566/$D552+G566/$D552/$D552+F566/$D552/$D552</f>
        <v>0</v>
      </c>
      <c r="H572" s="109">
        <f>H566/$D552+H566/$D552/$D552+G566/$D552/$D552</f>
        <v>0</v>
      </c>
      <c r="I572" s="109">
        <f>I566/$D552+I566/$D552/$D552+H566/$D552/$D552</f>
        <v>0</v>
      </c>
      <c r="J572" s="109">
        <f>J566/$D552+J566/$D552/$D552+I566/$D552/$D552</f>
        <v>0</v>
      </c>
    </row>
    <row r="573" spans="1:10" x14ac:dyDescent="0.35">
      <c r="A573" s="33" t="s">
        <v>226</v>
      </c>
      <c r="B573" s="33"/>
      <c r="C573" s="33"/>
      <c r="D573" s="33" t="str">
        <f>A573&amp;D551&amp;D552</f>
        <v>FT International student FTE92</v>
      </c>
      <c r="E573" s="117">
        <f>IF(staff_students!$C$28="No",E567/$D552+E567/$D552/$D552+D567/$D552/$D552,E567/$D552+E567/$D552/$D552+E567/$D552/$D552)</f>
        <v>0</v>
      </c>
      <c r="F573" s="109">
        <f>F567/$D552+F567/$D552/$D552+E567/$D552/$D552</f>
        <v>0</v>
      </c>
      <c r="G573" s="109">
        <f>G567/$D552+G567/$D552/$D552+F567/$D552/$D552</f>
        <v>0</v>
      </c>
      <c r="H573" s="109">
        <f>H567/$D552+H567/$D552/$D552+G567/$D552/$D552</f>
        <v>0</v>
      </c>
      <c r="I573" s="109">
        <f>I567/$D552+I567/$D552/$D552+H567/$D552/$D552</f>
        <v>0</v>
      </c>
      <c r="J573" s="109">
        <f>J567/$D552+J567/$D552/$D552+I567/$D552/$D552</f>
        <v>0</v>
      </c>
    </row>
    <row r="574" spans="1:10" x14ac:dyDescent="0.35">
      <c r="A574" s="33" t="s">
        <v>241</v>
      </c>
      <c r="B574" s="33"/>
      <c r="C574" s="33"/>
      <c r="D574" s="33" t="str">
        <f>A574&amp;D551&amp;D552</f>
        <v>PT Home student FTE92</v>
      </c>
      <c r="E574" s="109"/>
      <c r="F574" s="109"/>
      <c r="G574" s="109"/>
      <c r="H574" s="109"/>
      <c r="I574" s="109"/>
      <c r="J574" s="109"/>
    </row>
    <row r="575" spans="1:10" x14ac:dyDescent="0.35">
      <c r="A575" s="33" t="s">
        <v>242</v>
      </c>
      <c r="B575" s="33"/>
      <c r="C575" s="33"/>
      <c r="D575" s="33" t="str">
        <f>A575&amp;D551&amp;D552</f>
        <v>PT International student FTE92</v>
      </c>
      <c r="E575" s="109"/>
      <c r="F575" s="109"/>
      <c r="G575" s="109"/>
      <c r="H575" s="109"/>
      <c r="I575" s="109"/>
      <c r="J575" s="109"/>
    </row>
    <row r="576" spans="1:10" x14ac:dyDescent="0.35">
      <c r="A576" s="33"/>
      <c r="B576" s="33"/>
      <c r="C576" s="33"/>
      <c r="D576" s="33"/>
      <c r="E576" s="33"/>
      <c r="F576" s="33"/>
      <c r="G576" s="33"/>
      <c r="H576" s="33"/>
      <c r="I576" s="33"/>
      <c r="J576" s="33"/>
    </row>
    <row r="577" spans="1:23" x14ac:dyDescent="0.35">
      <c r="A577" s="113" t="s">
        <v>252</v>
      </c>
      <c r="B577" s="33"/>
      <c r="C577" s="33"/>
      <c r="D577" s="3">
        <f>VLOOKUP(A577,'selections(hide)'!$A$18:$M$30,4,FALSE)</f>
        <v>10</v>
      </c>
    </row>
    <row r="578" spans="1:23" x14ac:dyDescent="0.35">
      <c r="A578" s="115" t="s">
        <v>240</v>
      </c>
      <c r="B578" s="116"/>
      <c r="C578" s="116"/>
      <c r="D578" s="116">
        <f>'selections(hide)'!$J$3</f>
        <v>2</v>
      </c>
    </row>
    <row r="579" spans="1:23" x14ac:dyDescent="0.35">
      <c r="A579" s="33" t="s">
        <v>256</v>
      </c>
      <c r="B579" s="33"/>
      <c r="C579" s="33"/>
      <c r="E579" s="101" t="str">
        <f>staff_students!$E$29</f>
        <v>2021/22</v>
      </c>
      <c r="F579" s="101" t="str">
        <f>staff_students!$F$29</f>
        <v>2022/23</v>
      </c>
      <c r="G579" s="101" t="str">
        <f>staff_students!$G$29</f>
        <v>2023/24</v>
      </c>
      <c r="H579" s="101" t="str">
        <f>staff_students!$H$29</f>
        <v>2024/25</v>
      </c>
      <c r="I579" s="101" t="str">
        <f>staff_students!$I$29</f>
        <v>2025/26</v>
      </c>
      <c r="J579" s="101" t="str">
        <f>staff_students!$J$29</f>
        <v>2026/27</v>
      </c>
      <c r="L579" s="254"/>
      <c r="M579" s="254"/>
      <c r="N579" s="254"/>
      <c r="O579" s="254"/>
      <c r="P579" s="254"/>
      <c r="Q579" s="254"/>
      <c r="R579" s="254"/>
      <c r="S579" s="254"/>
      <c r="T579" s="254"/>
      <c r="U579" s="254"/>
      <c r="V579" s="254"/>
      <c r="W579" s="254"/>
    </row>
    <row r="580" spans="1:23" x14ac:dyDescent="0.35">
      <c r="A580" s="33" t="s">
        <v>260</v>
      </c>
      <c r="B580" s="33"/>
      <c r="C580" s="33"/>
      <c r="E580" s="105"/>
      <c r="F580" s="105"/>
      <c r="G580" s="105"/>
      <c r="H580" s="105"/>
      <c r="I580" s="105"/>
      <c r="J580" s="105"/>
    </row>
    <row r="581" spans="1:23" x14ac:dyDescent="0.35">
      <c r="A581" s="33" t="s">
        <v>261</v>
      </c>
      <c r="B581" s="33"/>
      <c r="C581" s="33"/>
      <c r="E581" s="105"/>
      <c r="F581" s="105"/>
      <c r="G581" s="105"/>
      <c r="H581" s="105"/>
      <c r="I581" s="105"/>
      <c r="J581" s="105"/>
    </row>
    <row r="582" spans="1:23" x14ac:dyDescent="0.35">
      <c r="A582" s="33" t="s">
        <v>262</v>
      </c>
      <c r="B582" s="33"/>
      <c r="C582" s="33"/>
      <c r="E582" s="105">
        <f>staff_students!$E$32</f>
        <v>0</v>
      </c>
      <c r="F582" s="105">
        <f>staff_students!$F$32</f>
        <v>0</v>
      </c>
      <c r="G582" s="105">
        <f>staff_students!$G$32</f>
        <v>0</v>
      </c>
      <c r="H582" s="105">
        <f>staff_students!$H$32</f>
        <v>0</v>
      </c>
      <c r="I582" s="105">
        <f>staff_students!$I$32</f>
        <v>0</v>
      </c>
      <c r="J582" s="105">
        <f>staff_students!$J$32</f>
        <v>0</v>
      </c>
    </row>
    <row r="583" spans="1:23" x14ac:dyDescent="0.35">
      <c r="A583" s="33" t="s">
        <v>263</v>
      </c>
      <c r="B583" s="33"/>
      <c r="C583" s="33"/>
      <c r="E583" s="105">
        <f>staff_students!$E$33</f>
        <v>0</v>
      </c>
      <c r="F583" s="105">
        <f>staff_students!$F$33</f>
        <v>0</v>
      </c>
      <c r="G583" s="105">
        <f>staff_students!$G$33</f>
        <v>0</v>
      </c>
      <c r="H583" s="105">
        <f>staff_students!$H$33</f>
        <v>0</v>
      </c>
      <c r="I583" s="105">
        <f>staff_students!$I$33</f>
        <v>0</v>
      </c>
      <c r="J583" s="105">
        <f>staff_students!$J$33</f>
        <v>0</v>
      </c>
    </row>
    <row r="584" spans="1:23" x14ac:dyDescent="0.35">
      <c r="A584" s="33"/>
      <c r="B584" s="33"/>
      <c r="C584" s="33"/>
    </row>
    <row r="585" spans="1:23" x14ac:dyDescent="0.35">
      <c r="A585" s="33" t="s">
        <v>257</v>
      </c>
      <c r="B585" s="33"/>
      <c r="C585" s="33"/>
      <c r="E585" s="101" t="str">
        <f t="shared" ref="E585:J585" si="117">E579</f>
        <v>2021/22</v>
      </c>
      <c r="F585" s="101" t="str">
        <f t="shared" si="117"/>
        <v>2022/23</v>
      </c>
      <c r="G585" s="101" t="str">
        <f t="shared" si="117"/>
        <v>2023/24</v>
      </c>
      <c r="H585" s="101" t="str">
        <f t="shared" si="117"/>
        <v>2024/25</v>
      </c>
      <c r="I585" s="101" t="str">
        <f t="shared" si="117"/>
        <v>2025/26</v>
      </c>
      <c r="J585" s="101" t="str">
        <f t="shared" si="117"/>
        <v>2026/27</v>
      </c>
    </row>
    <row r="586" spans="1:23" x14ac:dyDescent="0.35">
      <c r="A586" s="33" t="s">
        <v>260</v>
      </c>
      <c r="B586" s="33"/>
      <c r="C586" s="33"/>
      <c r="E586" s="105"/>
      <c r="F586" s="105"/>
      <c r="G586" s="105"/>
      <c r="H586" s="105"/>
      <c r="I586" s="105"/>
      <c r="J586" s="105"/>
    </row>
    <row r="587" spans="1:23" x14ac:dyDescent="0.35">
      <c r="A587" s="33" t="s">
        <v>261</v>
      </c>
      <c r="B587" s="33"/>
      <c r="C587" s="33"/>
      <c r="E587" s="105"/>
      <c r="F587" s="105"/>
      <c r="G587" s="105"/>
      <c r="H587" s="105"/>
      <c r="I587" s="105"/>
      <c r="J587" s="105"/>
    </row>
    <row r="588" spans="1:23" x14ac:dyDescent="0.35">
      <c r="A588" s="33" t="s">
        <v>262</v>
      </c>
      <c r="B588" s="33"/>
      <c r="C588" s="33"/>
      <c r="E588" s="107">
        <f>IF(staff_students!$C$28="No",0,ROUNDDOWN(E582*staff_students!$E$36,0))+IF(staff_students!$C$28="No",0,ROUNDDOWN(E582*staff_students!$E$36*staff_students!$E$36,0))</f>
        <v>0</v>
      </c>
      <c r="F588" s="107">
        <f>ROUNDDOWN(E582*staff_students!$E$36,0)+IF(staff_students!$C$28="No",0,ROUNDDOWN(E582*staff_students!$E$36*staff_students!$E$36,0))</f>
        <v>0</v>
      </c>
      <c r="G588" s="105">
        <f>ROUNDDOWN(F582*staff_students!$E$36,0)+ROUNDDOWN(E582*staff_students!$E$36*staff_students!$E$36,0)</f>
        <v>0</v>
      </c>
      <c r="H588" s="105">
        <f>ROUNDDOWN(G582*staff_students!$E$36,0)+ROUNDDOWN(F582*staff_students!$E$36*staff_students!$E$36,0)</f>
        <v>0</v>
      </c>
      <c r="I588" s="105">
        <f>ROUNDDOWN(H582*staff_students!$E$36,0)+ROUNDDOWN(G582*staff_students!$E$36*staff_students!$E$36,0)</f>
        <v>0</v>
      </c>
      <c r="J588" s="105">
        <f>ROUNDDOWN(I582*staff_students!$E$36,0)+ROUNDDOWN(H582*staff_students!$E$36*staff_students!$E$36,0)</f>
        <v>0</v>
      </c>
    </row>
    <row r="589" spans="1:23" x14ac:dyDescent="0.35">
      <c r="A589" s="33" t="s">
        <v>263</v>
      </c>
      <c r="B589" s="33"/>
      <c r="C589" s="33"/>
      <c r="E589" s="107">
        <f>IF(staff_students!$C$28="No",0,ROUNDDOWN(E583*staff_students!$E$36,0))+IF(staff_students!$C$28="No",0,ROUNDDOWN(E583*staff_students!$E$36*staff_students!$E$36,0))</f>
        <v>0</v>
      </c>
      <c r="F589" s="107">
        <f>ROUNDDOWN(E583*staff_students!$E$36,0)+IF(staff_students!$C$28="No",0,ROUNDDOWN(E583*staff_students!$E$36*staff_students!$E$36,0))</f>
        <v>0</v>
      </c>
      <c r="G589" s="105">
        <f>ROUNDDOWN(F583*staff_students!$E$36,0)+ROUNDDOWN(E583*staff_students!$E$36*staff_students!$E$36,0)</f>
        <v>0</v>
      </c>
      <c r="H589" s="105">
        <f>ROUNDDOWN(G583*staff_students!$E$36,0)+ROUNDDOWN(F583*staff_students!$E$36*staff_students!$E$36,0)</f>
        <v>0</v>
      </c>
      <c r="I589" s="105">
        <f>ROUNDDOWN(H583*staff_students!$E$36,0)+ROUNDDOWN(G583*staff_students!$E$36*staff_students!$E$36,0)</f>
        <v>0</v>
      </c>
      <c r="J589" s="105">
        <f>ROUNDDOWN(I583*staff_students!$E$36,0)+ROUNDDOWN(H583*staff_students!$E$36*staff_students!$E$36,0)</f>
        <v>0</v>
      </c>
    </row>
    <row r="590" spans="1:23" x14ac:dyDescent="0.35">
      <c r="A590" s="33"/>
      <c r="B590" s="33"/>
      <c r="C590" s="33"/>
    </row>
    <row r="591" spans="1:23" x14ac:dyDescent="0.35">
      <c r="A591" s="33" t="s">
        <v>259</v>
      </c>
      <c r="B591" s="33"/>
      <c r="C591" s="33"/>
      <c r="E591" s="101" t="str">
        <f t="shared" ref="E591:J591" si="118">E585</f>
        <v>2021/22</v>
      </c>
      <c r="F591" s="101" t="str">
        <f t="shared" si="118"/>
        <v>2022/23</v>
      </c>
      <c r="G591" s="101" t="str">
        <f t="shared" si="118"/>
        <v>2023/24</v>
      </c>
      <c r="H591" s="101" t="str">
        <f t="shared" si="118"/>
        <v>2024/25</v>
      </c>
      <c r="I591" s="101" t="str">
        <f t="shared" si="118"/>
        <v>2025/26</v>
      </c>
      <c r="J591" s="101" t="str">
        <f t="shared" si="118"/>
        <v>2026/27</v>
      </c>
    </row>
    <row r="592" spans="1:23" x14ac:dyDescent="0.35">
      <c r="A592" s="33" t="s">
        <v>260</v>
      </c>
      <c r="B592" s="33"/>
      <c r="C592" s="33"/>
      <c r="E592" s="105"/>
      <c r="F592" s="105"/>
      <c r="G592" s="105"/>
      <c r="H592" s="105"/>
      <c r="I592" s="105"/>
      <c r="J592" s="105"/>
    </row>
    <row r="593" spans="1:23" x14ac:dyDescent="0.35">
      <c r="A593" s="33" t="s">
        <v>261</v>
      </c>
      <c r="B593" s="33"/>
      <c r="C593" s="33"/>
      <c r="E593" s="105"/>
      <c r="F593" s="105"/>
      <c r="G593" s="105"/>
      <c r="H593" s="105"/>
      <c r="I593" s="105"/>
      <c r="J593" s="105"/>
    </row>
    <row r="594" spans="1:23" x14ac:dyDescent="0.35">
      <c r="A594" s="33" t="s">
        <v>262</v>
      </c>
      <c r="B594" s="33"/>
      <c r="C594" s="33"/>
      <c r="E594" s="105">
        <f t="shared" ref="E594:J594" si="119">E582+E588</f>
        <v>0</v>
      </c>
      <c r="F594" s="105">
        <f t="shared" si="119"/>
        <v>0</v>
      </c>
      <c r="G594" s="105">
        <f t="shared" si="119"/>
        <v>0</v>
      </c>
      <c r="H594" s="105">
        <f t="shared" si="119"/>
        <v>0</v>
      </c>
      <c r="I594" s="105">
        <f t="shared" si="119"/>
        <v>0</v>
      </c>
      <c r="J594" s="105">
        <f t="shared" si="119"/>
        <v>0</v>
      </c>
    </row>
    <row r="595" spans="1:23" x14ac:dyDescent="0.35">
      <c r="A595" s="33" t="s">
        <v>263</v>
      </c>
      <c r="B595" s="33"/>
      <c r="C595" s="33"/>
      <c r="E595" s="105">
        <f t="shared" ref="E595:J595" si="120">E583+E589</f>
        <v>0</v>
      </c>
      <c r="F595" s="105">
        <f t="shared" si="120"/>
        <v>0</v>
      </c>
      <c r="G595" s="105">
        <f t="shared" si="120"/>
        <v>0</v>
      </c>
      <c r="H595" s="105">
        <f t="shared" si="120"/>
        <v>0</v>
      </c>
      <c r="I595" s="105">
        <f t="shared" si="120"/>
        <v>0</v>
      </c>
      <c r="J595" s="105">
        <f t="shared" si="120"/>
        <v>0</v>
      </c>
    </row>
    <row r="596" spans="1:23" x14ac:dyDescent="0.35">
      <c r="A596" s="33"/>
      <c r="B596" s="33"/>
      <c r="C596" s="33"/>
    </row>
    <row r="597" spans="1:23" x14ac:dyDescent="0.35">
      <c r="A597" s="33" t="s">
        <v>258</v>
      </c>
      <c r="B597" s="33"/>
      <c r="C597" s="33"/>
      <c r="D597" s="33"/>
      <c r="E597" s="108" t="str">
        <f t="shared" ref="E597:J597" si="121">E591</f>
        <v>2021/22</v>
      </c>
      <c r="F597" s="108" t="str">
        <f t="shared" si="121"/>
        <v>2022/23</v>
      </c>
      <c r="G597" s="108" t="str">
        <f t="shared" si="121"/>
        <v>2023/24</v>
      </c>
      <c r="H597" s="108" t="str">
        <f t="shared" si="121"/>
        <v>2024/25</v>
      </c>
      <c r="I597" s="108" t="str">
        <f t="shared" si="121"/>
        <v>2025/26</v>
      </c>
      <c r="J597" s="108" t="str">
        <f t="shared" si="121"/>
        <v>2026/27</v>
      </c>
    </row>
    <row r="598" spans="1:23" x14ac:dyDescent="0.35">
      <c r="A598" s="33" t="s">
        <v>225</v>
      </c>
      <c r="B598" s="33"/>
      <c r="C598" s="33"/>
      <c r="D598" s="33" t="str">
        <f>A598&amp;D577&amp;D578</f>
        <v>FT Home student FTE102</v>
      </c>
      <c r="E598" s="109"/>
      <c r="F598" s="109"/>
      <c r="G598" s="109"/>
      <c r="H598" s="109"/>
      <c r="I598" s="109"/>
      <c r="J598" s="109"/>
    </row>
    <row r="599" spans="1:23" x14ac:dyDescent="0.35">
      <c r="A599" s="33" t="s">
        <v>226</v>
      </c>
      <c r="B599" s="33"/>
      <c r="C599" s="33"/>
      <c r="D599" s="33" t="str">
        <f>A599&amp;D577&amp;D578</f>
        <v>FT International student FTE102</v>
      </c>
      <c r="E599" s="109"/>
      <c r="F599" s="109"/>
      <c r="G599" s="109"/>
      <c r="H599" s="109"/>
      <c r="I599" s="109"/>
      <c r="J599" s="109"/>
    </row>
    <row r="600" spans="1:23" x14ac:dyDescent="0.35">
      <c r="A600" s="33" t="s">
        <v>241</v>
      </c>
      <c r="B600" s="33"/>
      <c r="C600" s="33"/>
      <c r="D600" s="33" t="str">
        <f>A600&amp;D577&amp;D578</f>
        <v>PT Home student FTE102</v>
      </c>
      <c r="E600" s="117">
        <f>IF(staff_students!$C$28="No",E594/VLOOKUP($D577,'selections(hide)'!$D$18:$P$30,13,FALSE)/$D578+E594/VLOOKUP($D577,'selections(hide)'!$D$18:$P$30,13,FALSE)/$D578/$D578+D594/VLOOKUP($D577,'selections(hide)'!$D$18:$P$30,13,FALSE)/$D578/$D578,E594/VLOOKUP($D577,'selections(hide)'!$D$18:$P$30,13,FALSE)/$D578+E594/VLOOKUP($D577,'selections(hide)'!$D$18:$P$30,13,FALSE)/$D578/$D578+E594/VLOOKUP($D577,'selections(hide)'!$D$18:$P$30,13,FALSE)/$D578/$D578)</f>
        <v>0</v>
      </c>
      <c r="F600" s="109">
        <f>F594/VLOOKUP($D577,'selections(hide)'!$D$18:$P$30,13,FALSE)/$D578+F594/VLOOKUP($D577,'selections(hide)'!$D$18:$P$30,13,FALSE)/$D578/$D578+E594/VLOOKUP($D577,'selections(hide)'!$D$18:$P$30,13,FALSE)/$D578/$D578</f>
        <v>0</v>
      </c>
      <c r="G600" s="109">
        <f>G594/VLOOKUP($D577,'selections(hide)'!$D$18:$P$30,13,FALSE)/$D578+G594/VLOOKUP($D577,'selections(hide)'!$D$18:$P$30,13,FALSE)/$D578/$D578+F594/VLOOKUP($D577,'selections(hide)'!$D$18:$P$30,13,FALSE)/$D578/$D578</f>
        <v>0</v>
      </c>
      <c r="H600" s="109">
        <f>H594/VLOOKUP($D577,'selections(hide)'!$D$18:$P$30,13,FALSE)/$D578+H594/VLOOKUP($D577,'selections(hide)'!$D$18:$P$30,13,FALSE)/$D578/$D578+G594/VLOOKUP($D577,'selections(hide)'!$D$18:$P$30,13,FALSE)/$D578/$D578</f>
        <v>0</v>
      </c>
      <c r="I600" s="109">
        <f>I594/VLOOKUP($D577,'selections(hide)'!$D$18:$P$30,13,FALSE)/$D578+I594/VLOOKUP($D577,'selections(hide)'!$D$18:$P$30,13,FALSE)/$D578/$D578+H594/VLOOKUP($D577,'selections(hide)'!$D$18:$P$30,13,FALSE)/$D578/$D578</f>
        <v>0</v>
      </c>
      <c r="J600" s="109">
        <f>J594/VLOOKUP($D577,'selections(hide)'!$D$18:$P$30,13,FALSE)/$D578+J594/VLOOKUP($D577,'selections(hide)'!$D$18:$P$30,13,FALSE)/$D578/$D578+I594/VLOOKUP($D577,'selections(hide)'!$D$18:$P$30,13,FALSE)/$D578/$D578</f>
        <v>0</v>
      </c>
    </row>
    <row r="601" spans="1:23" x14ac:dyDescent="0.35">
      <c r="A601" s="33" t="s">
        <v>242</v>
      </c>
      <c r="B601" s="33"/>
      <c r="C601" s="33"/>
      <c r="D601" s="33" t="str">
        <f>A601&amp;D577&amp;D578</f>
        <v>PT International student FTE102</v>
      </c>
      <c r="E601" s="117">
        <f>IF(staff_students!$C$28="No",E595/VLOOKUP($D577,'selections(hide)'!$D$18:$P$30,13,FALSE)/$D578+E595/VLOOKUP($D577,'selections(hide)'!$D$18:$P$30,13,FALSE)/$D578/$D578+D595/VLOOKUP($D577,'selections(hide)'!$D$18:$P$30,13,FALSE)/$D578/$D578,E595/VLOOKUP($D577,'selections(hide)'!$D$18:$P$30,13,FALSE)/$D578+E595/VLOOKUP($D577,'selections(hide)'!$D$18:$P$30,13,FALSE)/$D578/$D578+E595/VLOOKUP($D577,'selections(hide)'!$D$18:$P$30,13,FALSE)/$D578/$D578)</f>
        <v>0</v>
      </c>
      <c r="F601" s="109">
        <f>F595/VLOOKUP($D577,'selections(hide)'!$D$18:$P$30,13,FALSE)/$D578+F595/VLOOKUP($D577,'selections(hide)'!$D$18:$P$30,13,FALSE)/$D578/$D578+E595/VLOOKUP($D577,'selections(hide)'!$D$18:$P$30,13,FALSE)/$D578/$D578</f>
        <v>0</v>
      </c>
      <c r="G601" s="109">
        <f>G595/VLOOKUP($D577,'selections(hide)'!$D$18:$P$30,13,FALSE)/$D578+G595/VLOOKUP($D577,'selections(hide)'!$D$18:$P$30,13,FALSE)/$D578/$D578+F595/VLOOKUP($D577,'selections(hide)'!$D$18:$P$30,13,FALSE)/$D578/$D578</f>
        <v>0</v>
      </c>
      <c r="H601" s="109">
        <f>H595/VLOOKUP($D577,'selections(hide)'!$D$18:$P$30,13,FALSE)/$D578+H595/VLOOKUP($D577,'selections(hide)'!$D$18:$P$30,13,FALSE)/$D578/$D578+G595/VLOOKUP($D577,'selections(hide)'!$D$18:$P$30,13,FALSE)/$D578/$D578</f>
        <v>0</v>
      </c>
      <c r="I601" s="109">
        <f>I595/VLOOKUP($D577,'selections(hide)'!$D$18:$P$30,13,FALSE)/$D578+I595/VLOOKUP($D577,'selections(hide)'!$D$18:$P$30,13,FALSE)/$D578/$D578+H595/VLOOKUP($D577,'selections(hide)'!$D$18:$P$30,13,FALSE)/$D578/$D578</f>
        <v>0</v>
      </c>
      <c r="J601" s="109">
        <f>J595/VLOOKUP($D577,'selections(hide)'!$D$18:$P$30,13,FALSE)/$D578+J595/VLOOKUP($D577,'selections(hide)'!$D$18:$P$30,13,FALSE)/$D578/$D578+I595/VLOOKUP($D577,'selections(hide)'!$D$18:$P$30,13,FALSE)/$D578/$D578</f>
        <v>0</v>
      </c>
    </row>
    <row r="602" spans="1:23" x14ac:dyDescent="0.35">
      <c r="A602" s="33"/>
      <c r="B602" s="33"/>
      <c r="C602" s="33"/>
      <c r="D602" s="33"/>
      <c r="E602" s="33"/>
      <c r="F602" s="33"/>
      <c r="G602" s="33"/>
      <c r="H602" s="33"/>
      <c r="I602" s="33"/>
      <c r="J602" s="33"/>
    </row>
    <row r="603" spans="1:23" x14ac:dyDescent="0.35">
      <c r="A603" s="113" t="s">
        <v>253</v>
      </c>
      <c r="B603" s="33"/>
      <c r="C603" s="33"/>
      <c r="D603" s="3">
        <f>VLOOKUP(A603,'selections(hide)'!$A$18:$M$30,4,FALSE)</f>
        <v>11</v>
      </c>
    </row>
    <row r="604" spans="1:23" x14ac:dyDescent="0.35">
      <c r="A604" s="115" t="s">
        <v>240</v>
      </c>
      <c r="B604" s="116"/>
      <c r="C604" s="116"/>
      <c r="D604" s="116">
        <f>'selections(hide)'!$J$3</f>
        <v>2</v>
      </c>
    </row>
    <row r="605" spans="1:23" x14ac:dyDescent="0.35">
      <c r="A605" s="33" t="s">
        <v>256</v>
      </c>
      <c r="B605" s="33"/>
      <c r="C605" s="33"/>
      <c r="E605" s="101" t="str">
        <f>staff_students!$E$29</f>
        <v>2021/22</v>
      </c>
      <c r="F605" s="101" t="str">
        <f>staff_students!$F$29</f>
        <v>2022/23</v>
      </c>
      <c r="G605" s="101" t="str">
        <f>staff_students!$G$29</f>
        <v>2023/24</v>
      </c>
      <c r="H605" s="101" t="str">
        <f>staff_students!$H$29</f>
        <v>2024/25</v>
      </c>
      <c r="I605" s="101" t="str">
        <f>staff_students!$I$29</f>
        <v>2025/26</v>
      </c>
      <c r="J605" s="101" t="str">
        <f>staff_students!$J$29</f>
        <v>2026/27</v>
      </c>
      <c r="L605" s="254"/>
      <c r="M605" s="254"/>
      <c r="N605" s="254"/>
      <c r="O605" s="254"/>
      <c r="P605" s="254"/>
      <c r="Q605" s="254"/>
      <c r="R605" s="254"/>
      <c r="S605" s="254"/>
      <c r="T605" s="254"/>
      <c r="U605" s="254"/>
      <c r="V605" s="254"/>
      <c r="W605" s="254"/>
    </row>
    <row r="606" spans="1:23" x14ac:dyDescent="0.35">
      <c r="A606" s="33" t="s">
        <v>260</v>
      </c>
      <c r="B606" s="33"/>
      <c r="C606" s="33"/>
      <c r="E606" s="105"/>
      <c r="F606" s="105"/>
      <c r="G606" s="105"/>
      <c r="H606" s="105"/>
      <c r="I606" s="105"/>
      <c r="J606" s="105"/>
    </row>
    <row r="607" spans="1:23" x14ac:dyDescent="0.35">
      <c r="A607" s="33" t="s">
        <v>261</v>
      </c>
      <c r="B607" s="33"/>
      <c r="C607" s="33"/>
      <c r="E607" s="105"/>
      <c r="F607" s="105"/>
      <c r="G607" s="105"/>
      <c r="H607" s="105"/>
      <c r="I607" s="105"/>
      <c r="J607" s="105"/>
    </row>
    <row r="608" spans="1:23" x14ac:dyDescent="0.35">
      <c r="A608" s="33" t="s">
        <v>262</v>
      </c>
      <c r="B608" s="33"/>
      <c r="C608" s="33"/>
      <c r="E608" s="105">
        <f>staff_students!$E$32</f>
        <v>0</v>
      </c>
      <c r="F608" s="105">
        <f>staff_students!$F$32</f>
        <v>0</v>
      </c>
      <c r="G608" s="105">
        <f>staff_students!$G$32</f>
        <v>0</v>
      </c>
      <c r="H608" s="105">
        <f>staff_students!$H$32</f>
        <v>0</v>
      </c>
      <c r="I608" s="105">
        <f>staff_students!$I$32</f>
        <v>0</v>
      </c>
      <c r="J608" s="105">
        <f>staff_students!$J$32</f>
        <v>0</v>
      </c>
    </row>
    <row r="609" spans="1:10" x14ac:dyDescent="0.35">
      <c r="A609" s="33" t="s">
        <v>263</v>
      </c>
      <c r="B609" s="33"/>
      <c r="C609" s="33"/>
      <c r="E609" s="105">
        <f>staff_students!$E$33</f>
        <v>0</v>
      </c>
      <c r="F609" s="105">
        <f>staff_students!$F$33</f>
        <v>0</v>
      </c>
      <c r="G609" s="105">
        <f>staff_students!$G$33</f>
        <v>0</v>
      </c>
      <c r="H609" s="105">
        <f>staff_students!$H$33</f>
        <v>0</v>
      </c>
      <c r="I609" s="105">
        <f>staff_students!$I$33</f>
        <v>0</v>
      </c>
      <c r="J609" s="105">
        <f>staff_students!$J$33</f>
        <v>0</v>
      </c>
    </row>
    <row r="610" spans="1:10" x14ac:dyDescent="0.35">
      <c r="A610" s="33"/>
      <c r="B610" s="33"/>
      <c r="C610" s="33"/>
    </row>
    <row r="611" spans="1:10" x14ac:dyDescent="0.35">
      <c r="A611" s="33" t="s">
        <v>257</v>
      </c>
      <c r="B611" s="33"/>
      <c r="C611" s="33"/>
      <c r="E611" s="101" t="str">
        <f t="shared" ref="E611:J611" si="122">E605</f>
        <v>2021/22</v>
      </c>
      <c r="F611" s="101" t="str">
        <f t="shared" si="122"/>
        <v>2022/23</v>
      </c>
      <c r="G611" s="101" t="str">
        <f t="shared" si="122"/>
        <v>2023/24</v>
      </c>
      <c r="H611" s="101" t="str">
        <f t="shared" si="122"/>
        <v>2024/25</v>
      </c>
      <c r="I611" s="101" t="str">
        <f t="shared" si="122"/>
        <v>2025/26</v>
      </c>
      <c r="J611" s="101" t="str">
        <f t="shared" si="122"/>
        <v>2026/27</v>
      </c>
    </row>
    <row r="612" spans="1:10" x14ac:dyDescent="0.35">
      <c r="A612" s="33" t="s">
        <v>260</v>
      </c>
      <c r="B612" s="33"/>
      <c r="C612" s="33"/>
      <c r="E612" s="105"/>
      <c r="F612" s="105"/>
      <c r="G612" s="105"/>
      <c r="H612" s="105"/>
      <c r="I612" s="105"/>
      <c r="J612" s="105"/>
    </row>
    <row r="613" spans="1:10" x14ac:dyDescent="0.35">
      <c r="A613" s="33" t="s">
        <v>261</v>
      </c>
      <c r="B613" s="33"/>
      <c r="C613" s="33"/>
      <c r="E613" s="105"/>
      <c r="F613" s="105"/>
      <c r="G613" s="105"/>
      <c r="H613" s="105"/>
      <c r="I613" s="105"/>
      <c r="J613" s="105"/>
    </row>
    <row r="614" spans="1:10" x14ac:dyDescent="0.35">
      <c r="A614" s="33" t="s">
        <v>262</v>
      </c>
      <c r="B614" s="33"/>
      <c r="C614" s="33"/>
      <c r="E614" s="107">
        <f>IF(staff_students!$C$28="No",0,ROUNDDOWN(E608*staff_students!$E$36,0))+IF(staff_students!$C$28="No",0,ROUNDDOWN(E608*staff_students!$E$36*staff_students!$E$36,0))+IF(staff_students!$C$28="No",0,ROUNDDOWN(E608*staff_students!$E$36*staff_students!$E$36*staff_students!$E$36,0))</f>
        <v>0</v>
      </c>
      <c r="F614" s="107">
        <f>ROUNDDOWN(E608*staff_students!$E$36,0)+IF(staff_students!$C$28="No",0,ROUNDDOWN(E608*staff_students!$E$36*staff_students!$E$36,0))+IF(staff_students!$C$28="No",0,ROUNDDOWN(E608*staff_students!$E$36*staff_students!$E$36*staff_students!$E$36,0))</f>
        <v>0</v>
      </c>
      <c r="G614" s="107">
        <f>ROUNDDOWN(F608*staff_students!$E$36,0)+ROUNDDOWN(E608*staff_students!$E$36*staff_students!$E$36,0)+IF(staff_students!$C$28="No",0,ROUNDDOWN(E608*staff_students!$E$36*staff_students!$E$36*staff_students!$E$36,0))</f>
        <v>0</v>
      </c>
      <c r="H614" s="105">
        <f>ROUNDDOWN(G608*staff_students!$E$36,0)+ROUNDDOWN(F608*staff_students!$E$36*staff_students!$E$36,0)+ROUNDDOWN(E608*staff_students!$E$36*staff_students!$E$36*staff_students!$E$36,0)</f>
        <v>0</v>
      </c>
      <c r="I614" s="105">
        <f>ROUNDDOWN(H608*staff_students!$E$36,0)+ROUNDDOWN(G608*staff_students!$E$36*staff_students!$E$36,0)+ROUNDDOWN(F608*staff_students!$E$36*staff_students!$E$36*staff_students!$E$36,0)</f>
        <v>0</v>
      </c>
      <c r="J614" s="105">
        <f>ROUNDDOWN(I608*staff_students!$E$36,0)+ROUNDDOWN(H608*staff_students!$E$36*staff_students!$E$36,0)+ROUNDDOWN(G608*staff_students!$E$36*staff_students!$E$36*staff_students!$E$36,0)</f>
        <v>0</v>
      </c>
    </row>
    <row r="615" spans="1:10" x14ac:dyDescent="0.35">
      <c r="A615" s="33" t="s">
        <v>263</v>
      </c>
      <c r="B615" s="33"/>
      <c r="C615" s="33"/>
      <c r="E615" s="107">
        <f>IF(staff_students!$C$28="No",0,ROUNDDOWN(E609*staff_students!$E$36,0))+IF(staff_students!$C$28="No",0,ROUNDDOWN(E609*staff_students!$E$36*staff_students!$E$36,0))+IF(staff_students!$C$28="No",0,ROUNDDOWN(E609*staff_students!$E$36*staff_students!$E$36*staff_students!$E$36,0))</f>
        <v>0</v>
      </c>
      <c r="F615" s="107">
        <f>ROUNDDOWN(E609*staff_students!$E$36,0)+IF(staff_students!$C$28="No",0,ROUNDDOWN(E609*staff_students!$E$36*staff_students!$E$36,0))+IF(staff_students!$C$28="No",0,ROUNDDOWN(E609*staff_students!$E$36*staff_students!$E$36*staff_students!$E$36,0))</f>
        <v>0</v>
      </c>
      <c r="G615" s="107">
        <f>ROUNDDOWN(F609*staff_students!$E$36,0)+ROUNDDOWN(E609*staff_students!$E$36*staff_students!$E$36,0)+IF(staff_students!$C$28="No",0,ROUNDDOWN(E609*staff_students!$E$36*staff_students!$E$36*staff_students!$E$36,0))</f>
        <v>0</v>
      </c>
      <c r="H615" s="105">
        <f>ROUNDDOWN(G609*staff_students!$E$36,0)+ROUNDDOWN(F609*staff_students!$E$36*staff_students!$E$36,0)+ROUNDDOWN(E609*staff_students!$E$36*staff_students!$E$36*staff_students!$E$36,0)</f>
        <v>0</v>
      </c>
      <c r="I615" s="105">
        <f>ROUNDDOWN(H609*staff_students!$E$36,0)+ROUNDDOWN(G609*staff_students!$E$36*staff_students!$E$36,0)+ROUNDDOWN(F609*staff_students!$E$36*staff_students!$E$36*staff_students!$E$36,0)</f>
        <v>0</v>
      </c>
      <c r="J615" s="105">
        <f>ROUNDDOWN(I609*staff_students!$E$36,0)+ROUNDDOWN(H609*staff_students!$E$36*staff_students!$E$36,0)+ROUNDDOWN(G609*staff_students!$E$36*staff_students!$E$36*staff_students!$E$36,0)</f>
        <v>0</v>
      </c>
    </row>
    <row r="616" spans="1:10" x14ac:dyDescent="0.35">
      <c r="A616" s="33"/>
      <c r="B616" s="33"/>
      <c r="C616" s="33"/>
    </row>
    <row r="617" spans="1:10" x14ac:dyDescent="0.35">
      <c r="A617" s="33" t="s">
        <v>259</v>
      </c>
      <c r="B617" s="33"/>
      <c r="C617" s="33"/>
      <c r="E617" s="101" t="str">
        <f t="shared" ref="E617:J617" si="123">E611</f>
        <v>2021/22</v>
      </c>
      <c r="F617" s="101" t="str">
        <f t="shared" si="123"/>
        <v>2022/23</v>
      </c>
      <c r="G617" s="101" t="str">
        <f t="shared" si="123"/>
        <v>2023/24</v>
      </c>
      <c r="H617" s="101" t="str">
        <f t="shared" si="123"/>
        <v>2024/25</v>
      </c>
      <c r="I617" s="101" t="str">
        <f t="shared" si="123"/>
        <v>2025/26</v>
      </c>
      <c r="J617" s="101" t="str">
        <f t="shared" si="123"/>
        <v>2026/27</v>
      </c>
    </row>
    <row r="618" spans="1:10" x14ac:dyDescent="0.35">
      <c r="A618" s="33" t="s">
        <v>260</v>
      </c>
      <c r="B618" s="33"/>
      <c r="C618" s="33"/>
      <c r="E618" s="105"/>
      <c r="F618" s="105"/>
      <c r="G618" s="105"/>
      <c r="H618" s="105"/>
      <c r="I618" s="105"/>
      <c r="J618" s="105"/>
    </row>
    <row r="619" spans="1:10" x14ac:dyDescent="0.35">
      <c r="A619" s="33" t="s">
        <v>261</v>
      </c>
      <c r="B619" s="33"/>
      <c r="C619" s="33"/>
      <c r="E619" s="105"/>
      <c r="F619" s="105"/>
      <c r="G619" s="105"/>
      <c r="H619" s="105"/>
      <c r="I619" s="105"/>
      <c r="J619" s="105"/>
    </row>
    <row r="620" spans="1:10" x14ac:dyDescent="0.35">
      <c r="A620" s="33" t="s">
        <v>262</v>
      </c>
      <c r="B620" s="33"/>
      <c r="C620" s="33"/>
      <c r="E620" s="105">
        <f t="shared" ref="E620:J620" si="124">E608+E614</f>
        <v>0</v>
      </c>
      <c r="F620" s="105">
        <f t="shared" si="124"/>
        <v>0</v>
      </c>
      <c r="G620" s="105">
        <f t="shared" si="124"/>
        <v>0</v>
      </c>
      <c r="H620" s="105">
        <f t="shared" si="124"/>
        <v>0</v>
      </c>
      <c r="I620" s="105">
        <f t="shared" si="124"/>
        <v>0</v>
      </c>
      <c r="J620" s="105">
        <f t="shared" si="124"/>
        <v>0</v>
      </c>
    </row>
    <row r="621" spans="1:10" x14ac:dyDescent="0.35">
      <c r="A621" s="33" t="s">
        <v>263</v>
      </c>
      <c r="B621" s="33"/>
      <c r="C621" s="33"/>
      <c r="E621" s="105">
        <f t="shared" ref="E621:J621" si="125">E609+E615</f>
        <v>0</v>
      </c>
      <c r="F621" s="105">
        <f t="shared" si="125"/>
        <v>0</v>
      </c>
      <c r="G621" s="105">
        <f t="shared" si="125"/>
        <v>0</v>
      </c>
      <c r="H621" s="105">
        <f t="shared" si="125"/>
        <v>0</v>
      </c>
      <c r="I621" s="105">
        <f t="shared" si="125"/>
        <v>0</v>
      </c>
      <c r="J621" s="105">
        <f t="shared" si="125"/>
        <v>0</v>
      </c>
    </row>
    <row r="622" spans="1:10" x14ac:dyDescent="0.35">
      <c r="A622" s="33"/>
      <c r="B622" s="33"/>
      <c r="C622" s="33"/>
    </row>
    <row r="623" spans="1:10" x14ac:dyDescent="0.35">
      <c r="A623" s="33" t="s">
        <v>258</v>
      </c>
      <c r="B623" s="33"/>
      <c r="C623" s="33"/>
      <c r="D623" s="33"/>
      <c r="E623" s="108" t="str">
        <f t="shared" ref="E623:J623" si="126">E617</f>
        <v>2021/22</v>
      </c>
      <c r="F623" s="108" t="str">
        <f t="shared" si="126"/>
        <v>2022/23</v>
      </c>
      <c r="G623" s="108" t="str">
        <f t="shared" si="126"/>
        <v>2023/24</v>
      </c>
      <c r="H623" s="108" t="str">
        <f t="shared" si="126"/>
        <v>2024/25</v>
      </c>
      <c r="I623" s="108" t="str">
        <f t="shared" si="126"/>
        <v>2025/26</v>
      </c>
      <c r="J623" s="108" t="str">
        <f t="shared" si="126"/>
        <v>2026/27</v>
      </c>
    </row>
    <row r="624" spans="1:10" x14ac:dyDescent="0.35">
      <c r="A624" s="33" t="s">
        <v>225</v>
      </c>
      <c r="B624" s="33"/>
      <c r="C624" s="33"/>
      <c r="D624" s="33" t="str">
        <f>A624&amp;D603&amp;D604</f>
        <v>FT Home student FTE112</v>
      </c>
      <c r="E624" s="109"/>
      <c r="F624" s="109"/>
      <c r="G624" s="109"/>
      <c r="H624" s="109"/>
      <c r="I624" s="109"/>
      <c r="J624" s="109"/>
    </row>
    <row r="625" spans="1:23" x14ac:dyDescent="0.35">
      <c r="A625" s="33" t="s">
        <v>226</v>
      </c>
      <c r="B625" s="33"/>
      <c r="C625" s="33"/>
      <c r="D625" s="33" t="str">
        <f>A625&amp;D603&amp;D604</f>
        <v>FT International student FTE112</v>
      </c>
      <c r="E625" s="109"/>
      <c r="F625" s="109"/>
      <c r="G625" s="109"/>
      <c r="H625" s="109"/>
      <c r="I625" s="109"/>
      <c r="J625" s="109"/>
    </row>
    <row r="626" spans="1:23" x14ac:dyDescent="0.35">
      <c r="A626" s="33" t="s">
        <v>241</v>
      </c>
      <c r="B626" s="33"/>
      <c r="C626" s="33"/>
      <c r="D626" s="33" t="str">
        <f>A626&amp;D603&amp;D604</f>
        <v>PT Home student FTE112</v>
      </c>
      <c r="E626" s="117">
        <f>IF(staff_students!$C$28="No",E620/VLOOKUP($D603,'selections(hide)'!$D$18:$P$30,13,FALSE)/$D604+E620/VLOOKUP($D603,'selections(hide)'!$D$18:$P$30,13,FALSE)/$D604/$D604+D620/VLOOKUP($D603,'selections(hide)'!$D$18:$P$30,13,FALSE)/$D604/$D604,E620/VLOOKUP($D603,'selections(hide)'!$D$18:$P$30,13,FALSE)/$D604+E620/VLOOKUP($D603,'selections(hide)'!$D$18:$P$30,13,FALSE)/$D604/$D604+E620/VLOOKUP($D603,'selections(hide)'!$D$18:$P$30,13,FALSE)/$D604/$D604)</f>
        <v>0</v>
      </c>
      <c r="F626" s="109">
        <f>F620/VLOOKUP($D603,'selections(hide)'!$D$18:$P$30,13,FALSE)/$D604+F620/VLOOKUP($D603,'selections(hide)'!$D$18:$P$30,13,FALSE)/$D604/$D604+E620/VLOOKUP($D603,'selections(hide)'!$D$18:$P$30,13,FALSE)/$D604/$D604</f>
        <v>0</v>
      </c>
      <c r="G626" s="109">
        <f>G620/VLOOKUP($D603,'selections(hide)'!$D$18:$P$30,13,FALSE)/$D604+G620/VLOOKUP($D603,'selections(hide)'!$D$18:$P$30,13,FALSE)/$D604/$D604+F620/VLOOKUP($D603,'selections(hide)'!$D$18:$P$30,13,FALSE)/$D604/$D604</f>
        <v>0</v>
      </c>
      <c r="H626" s="109">
        <f>H620/VLOOKUP($D603,'selections(hide)'!$D$18:$P$30,13,FALSE)/$D604+H620/VLOOKUP($D603,'selections(hide)'!$D$18:$P$30,13,FALSE)/$D604/$D604+G620/VLOOKUP($D603,'selections(hide)'!$D$18:$P$30,13,FALSE)/$D604/$D604</f>
        <v>0</v>
      </c>
      <c r="I626" s="109">
        <f>I620/VLOOKUP($D603,'selections(hide)'!$D$18:$P$30,13,FALSE)/$D604+I620/VLOOKUP($D603,'selections(hide)'!$D$18:$P$30,13,FALSE)/$D604/$D604+H620/VLOOKUP($D603,'selections(hide)'!$D$18:$P$30,13,FALSE)/$D604/$D604</f>
        <v>0</v>
      </c>
      <c r="J626" s="109">
        <f>J620/VLOOKUP($D603,'selections(hide)'!$D$18:$P$30,13,FALSE)/$D604+J620/VLOOKUP($D603,'selections(hide)'!$D$18:$P$30,13,FALSE)/$D604/$D604+I620/VLOOKUP($D603,'selections(hide)'!$D$18:$P$30,13,FALSE)/$D604/$D604</f>
        <v>0</v>
      </c>
    </row>
    <row r="627" spans="1:23" x14ac:dyDescent="0.35">
      <c r="A627" s="33" t="s">
        <v>242</v>
      </c>
      <c r="B627" s="33"/>
      <c r="C627" s="33"/>
      <c r="D627" s="33" t="str">
        <f>A627&amp;D603&amp;D604</f>
        <v>PT International student FTE112</v>
      </c>
      <c r="E627" s="117">
        <f>IF(staff_students!$C$28="No",E621/VLOOKUP($D603,'selections(hide)'!$D$18:$P$30,13,FALSE)/$D604+E621/VLOOKUP($D603,'selections(hide)'!$D$18:$P$30,13,FALSE)/$D604/$D604+D621/VLOOKUP($D603,'selections(hide)'!$D$18:$P$30,13,FALSE)/$D604/$D604,E621/VLOOKUP($D603,'selections(hide)'!$D$18:$P$30,13,FALSE)/$D604+E621/VLOOKUP($D603,'selections(hide)'!$D$18:$P$30,13,FALSE)/$D604/$D604+E621/VLOOKUP($D603,'selections(hide)'!$D$18:$P$30,13,FALSE)/$D604/$D604)</f>
        <v>0</v>
      </c>
      <c r="F627" s="109">
        <f>F621/VLOOKUP($D603,'selections(hide)'!$D$18:$P$30,13,FALSE)/$D604+F621/VLOOKUP($D603,'selections(hide)'!$D$18:$P$30,13,FALSE)/$D604/$D604+E621/VLOOKUP($D603,'selections(hide)'!$D$18:$P$30,13,FALSE)/$D604/$D604</f>
        <v>0</v>
      </c>
      <c r="G627" s="109">
        <f>G621/VLOOKUP($D603,'selections(hide)'!$D$18:$P$30,13,FALSE)/$D604+G621/VLOOKUP($D603,'selections(hide)'!$D$18:$P$30,13,FALSE)/$D604/$D604+F621/VLOOKUP($D603,'selections(hide)'!$D$18:$P$30,13,FALSE)/$D604/$D604</f>
        <v>0</v>
      </c>
      <c r="H627" s="109">
        <f>H621/VLOOKUP($D603,'selections(hide)'!$D$18:$P$30,13,FALSE)/$D604+H621/VLOOKUP($D603,'selections(hide)'!$D$18:$P$30,13,FALSE)/$D604/$D604+G621/VLOOKUP($D603,'selections(hide)'!$D$18:$P$30,13,FALSE)/$D604/$D604</f>
        <v>0</v>
      </c>
      <c r="I627" s="109">
        <f>I621/VLOOKUP($D603,'selections(hide)'!$D$18:$P$30,13,FALSE)/$D604+I621/VLOOKUP($D603,'selections(hide)'!$D$18:$P$30,13,FALSE)/$D604/$D604+H621/VLOOKUP($D603,'selections(hide)'!$D$18:$P$30,13,FALSE)/$D604/$D604</f>
        <v>0</v>
      </c>
      <c r="J627" s="109">
        <f>J621/VLOOKUP($D603,'selections(hide)'!$D$18:$P$30,13,FALSE)/$D604+J621/VLOOKUP($D603,'selections(hide)'!$D$18:$P$30,13,FALSE)/$D604/$D604+I621/VLOOKUP($D603,'selections(hide)'!$D$18:$P$30,13,FALSE)/$D604/$D604</f>
        <v>0</v>
      </c>
    </row>
    <row r="628" spans="1:23" x14ac:dyDescent="0.35">
      <c r="A628" s="33"/>
      <c r="B628" s="33"/>
      <c r="C628" s="33"/>
      <c r="D628" s="33"/>
      <c r="E628" s="33"/>
      <c r="F628" s="33"/>
      <c r="G628" s="33"/>
      <c r="H628" s="33"/>
      <c r="I628" s="33"/>
      <c r="J628" s="33"/>
    </row>
    <row r="629" spans="1:23" x14ac:dyDescent="0.35">
      <c r="A629" s="113" t="s">
        <v>254</v>
      </c>
      <c r="B629" s="33"/>
      <c r="C629" s="33"/>
      <c r="D629" s="3">
        <f>VLOOKUP(A629,'selections(hide)'!$A$18:$M$30,4,FALSE)</f>
        <v>12</v>
      </c>
    </row>
    <row r="630" spans="1:23" x14ac:dyDescent="0.35">
      <c r="A630" s="115" t="s">
        <v>240</v>
      </c>
      <c r="B630" s="116"/>
      <c r="C630" s="116"/>
      <c r="D630" s="116">
        <f>'selections(hide)'!$J$3</f>
        <v>2</v>
      </c>
    </row>
    <row r="631" spans="1:23" x14ac:dyDescent="0.35">
      <c r="A631" s="33" t="s">
        <v>256</v>
      </c>
      <c r="B631" s="33"/>
      <c r="C631" s="33"/>
      <c r="E631" s="101" t="str">
        <f>staff_students!$E$29</f>
        <v>2021/22</v>
      </c>
      <c r="F631" s="101" t="str">
        <f>staff_students!$F$29</f>
        <v>2022/23</v>
      </c>
      <c r="G631" s="101" t="str">
        <f>staff_students!$G$29</f>
        <v>2023/24</v>
      </c>
      <c r="H631" s="101" t="str">
        <f>staff_students!$H$29</f>
        <v>2024/25</v>
      </c>
      <c r="I631" s="101" t="str">
        <f>staff_students!$I$29</f>
        <v>2025/26</v>
      </c>
      <c r="J631" s="101" t="str">
        <f>staff_students!$J$29</f>
        <v>2026/27</v>
      </c>
      <c r="L631" s="254"/>
      <c r="M631" s="254"/>
      <c r="N631" s="254"/>
      <c r="O631" s="254"/>
      <c r="P631" s="254"/>
      <c r="Q631" s="254"/>
      <c r="R631" s="254"/>
      <c r="S631" s="254"/>
      <c r="T631" s="254"/>
      <c r="U631" s="254"/>
      <c r="V631" s="254"/>
      <c r="W631" s="254"/>
    </row>
    <row r="632" spans="1:23" x14ac:dyDescent="0.35">
      <c r="A632" s="33" t="s">
        <v>260</v>
      </c>
      <c r="B632" s="33"/>
      <c r="C632" s="33"/>
      <c r="E632" s="105"/>
      <c r="F632" s="105"/>
      <c r="G632" s="105"/>
      <c r="H632" s="105"/>
      <c r="I632" s="105"/>
      <c r="J632" s="105"/>
    </row>
    <row r="633" spans="1:23" x14ac:dyDescent="0.35">
      <c r="A633" s="33" t="s">
        <v>261</v>
      </c>
      <c r="B633" s="33"/>
      <c r="C633" s="33"/>
      <c r="E633" s="105"/>
      <c r="F633" s="105"/>
      <c r="G633" s="105"/>
      <c r="H633" s="105"/>
      <c r="I633" s="105"/>
      <c r="J633" s="105"/>
    </row>
    <row r="634" spans="1:23" x14ac:dyDescent="0.35">
      <c r="A634" s="33" t="s">
        <v>262</v>
      </c>
      <c r="B634" s="33"/>
      <c r="C634" s="33"/>
      <c r="E634" s="105">
        <f>staff_students!$E$32</f>
        <v>0</v>
      </c>
      <c r="F634" s="105">
        <f>staff_students!$F$32</f>
        <v>0</v>
      </c>
      <c r="G634" s="105">
        <f>staff_students!$G$32</f>
        <v>0</v>
      </c>
      <c r="H634" s="105">
        <f>staff_students!$H$32</f>
        <v>0</v>
      </c>
      <c r="I634" s="105">
        <f>staff_students!$I$32</f>
        <v>0</v>
      </c>
      <c r="J634" s="105">
        <f>staff_students!$J$32</f>
        <v>0</v>
      </c>
    </row>
    <row r="635" spans="1:23" x14ac:dyDescent="0.35">
      <c r="A635" s="33" t="s">
        <v>263</v>
      </c>
      <c r="B635" s="33"/>
      <c r="C635" s="33"/>
      <c r="E635" s="105">
        <f>staff_students!$E$33</f>
        <v>0</v>
      </c>
      <c r="F635" s="105">
        <f>staff_students!$F$33</f>
        <v>0</v>
      </c>
      <c r="G635" s="105">
        <f>staff_students!$G$33</f>
        <v>0</v>
      </c>
      <c r="H635" s="105">
        <f>staff_students!$H$33</f>
        <v>0</v>
      </c>
      <c r="I635" s="105">
        <f>staff_students!$I$33</f>
        <v>0</v>
      </c>
      <c r="J635" s="105">
        <f>staff_students!$J$33</f>
        <v>0</v>
      </c>
    </row>
    <row r="636" spans="1:23" x14ac:dyDescent="0.35">
      <c r="A636" s="33"/>
      <c r="B636" s="33"/>
      <c r="C636" s="33"/>
    </row>
    <row r="637" spans="1:23" x14ac:dyDescent="0.35">
      <c r="A637" s="33" t="s">
        <v>257</v>
      </c>
      <c r="B637" s="33"/>
      <c r="C637" s="33"/>
      <c r="E637" s="101" t="str">
        <f t="shared" ref="E637:J637" si="127">E631</f>
        <v>2021/22</v>
      </c>
      <c r="F637" s="101" t="str">
        <f t="shared" si="127"/>
        <v>2022/23</v>
      </c>
      <c r="G637" s="101" t="str">
        <f t="shared" si="127"/>
        <v>2023/24</v>
      </c>
      <c r="H637" s="101" t="str">
        <f t="shared" si="127"/>
        <v>2024/25</v>
      </c>
      <c r="I637" s="101" t="str">
        <f t="shared" si="127"/>
        <v>2025/26</v>
      </c>
      <c r="J637" s="101" t="str">
        <f t="shared" si="127"/>
        <v>2026/27</v>
      </c>
    </row>
    <row r="638" spans="1:23" x14ac:dyDescent="0.35">
      <c r="A638" s="33" t="s">
        <v>260</v>
      </c>
      <c r="B638" s="33"/>
      <c r="C638" s="33"/>
      <c r="E638" s="105"/>
      <c r="F638" s="105"/>
      <c r="G638" s="105"/>
      <c r="H638" s="105"/>
      <c r="I638" s="105"/>
      <c r="J638" s="105"/>
    </row>
    <row r="639" spans="1:23" x14ac:dyDescent="0.35">
      <c r="A639" s="33" t="s">
        <v>261</v>
      </c>
      <c r="B639" s="33"/>
      <c r="C639" s="33"/>
      <c r="E639" s="105"/>
      <c r="F639" s="105"/>
      <c r="G639" s="105"/>
      <c r="H639" s="105"/>
      <c r="I639" s="105"/>
      <c r="J639" s="105"/>
    </row>
    <row r="640" spans="1:23" x14ac:dyDescent="0.35">
      <c r="A640" s="33" t="s">
        <v>262</v>
      </c>
      <c r="B640" s="33"/>
      <c r="C640" s="33"/>
      <c r="E640" s="107">
        <f>IF(staff_students!$C$28="No",0,ROUNDDOWN(E634*staff_students!$E$36,0))+IF(staff_students!$C$28="No",0,ROUNDDOWN(E634*staff_students!$E$36*staff_students!$E$36,0))+IF(staff_students!$C$28="No",0,ROUNDDOWN(E634*staff_students!$E$36*staff_students!$E$36*staff_students!$E$36,0))+IF(staff_students!$C$28="No",0,ROUNDDOWN(E634*staff_students!$E$36*staff_students!$E$36*staff_students!$E$36*staff_students!$E$36,0))</f>
        <v>0</v>
      </c>
      <c r="F640" s="107">
        <f>ROUNDDOWN(E634*staff_students!$E$36,0)+IF(staff_students!$C$28="No",0,ROUNDDOWN(E634*staff_students!$E$36*staff_students!$E$36,0))+IF(staff_students!$C$28="No",0,ROUNDDOWN(E634*staff_students!$E$36*staff_students!$E$36*staff_students!$E$36,0))+IF(staff_students!$C$28="No",0,ROUNDDOWN(E634*staff_students!$E$36*staff_students!$E$36*staff_students!$E$36*staff_students!$E$36,0))</f>
        <v>0</v>
      </c>
      <c r="G640" s="107">
        <f>ROUNDDOWN(F634*staff_students!$E$36,0)+ROUNDDOWN(E634*staff_students!$E$36*staff_students!$E$36,0)+IF(staff_students!$C$28="No",0,ROUNDDOWN(E634*staff_students!$E$36*staff_students!$E$36*staff_students!$E$36,0))+IF(staff_students!$C$28="No",0,ROUNDDOWN(E634*staff_students!$E$36*staff_students!$E$36*staff_students!$E$36*staff_students!$E$36,0))</f>
        <v>0</v>
      </c>
      <c r="H640" s="107">
        <f>ROUNDDOWN(G634*staff_students!$E$36,0)+ROUNDDOWN(F634*staff_students!$E$36*staff_students!$E$36,0)+ROUNDDOWN(E634*staff_students!$E$36*staff_students!$E$36*staff_students!$E$36,0)+IF(staff_students!$C$28="No",0,ROUNDDOWN(E634*staff_students!$E$36*staff_students!$E$36*staff_students!$E$36*staff_students!$E$36,0))</f>
        <v>0</v>
      </c>
      <c r="I640" s="105">
        <f>ROUNDDOWN(H634*staff_students!$E$36,0)+ROUNDDOWN(G634*staff_students!$E$36*staff_students!$E$36,0)+ROUNDDOWN(F634*staff_students!$E$36*staff_students!$E$36*staff_students!$E$36,0)+ROUNDDOWN(E634*staff_students!$E$36*staff_students!$E$36*staff_students!$E$36*staff_students!$E$36,0)</f>
        <v>0</v>
      </c>
      <c r="J640" s="105">
        <f>ROUNDDOWN(I634*staff_students!$E$36,0)+ROUNDDOWN(H634*staff_students!$E$36*staff_students!$E$36,0)+ROUNDDOWN(G634*staff_students!$E$36*staff_students!$E$36*staff_students!$E$36,0)+ROUNDDOWN(F634*staff_students!$E$36*staff_students!$E$36*staff_students!$E$36*staff_students!$E$36,0)</f>
        <v>0</v>
      </c>
    </row>
    <row r="641" spans="1:10" x14ac:dyDescent="0.35">
      <c r="A641" s="33" t="s">
        <v>263</v>
      </c>
      <c r="B641" s="33"/>
      <c r="C641" s="33"/>
      <c r="E641" s="107">
        <f>IF(staff_students!$C$28="No",0,ROUNDDOWN(E635*staff_students!$E$36,0))+IF(staff_students!$C$28="No",0,ROUNDDOWN(E635*staff_students!$E$36*staff_students!$E$36,0))+IF(staff_students!$C$28="No",0,ROUNDDOWN(E635*staff_students!$E$36*staff_students!$E$36*staff_students!$E$36,0))+IF(staff_students!$C$28="No",0,ROUNDDOWN(E635*staff_students!$E$36*staff_students!$E$36*staff_students!$E$36*staff_students!$E$36,0))</f>
        <v>0</v>
      </c>
      <c r="F641" s="107">
        <f>ROUNDDOWN(E635*staff_students!$E$36,0)+IF(staff_students!$C$28="No",0,ROUNDDOWN(E635*staff_students!$E$36*staff_students!$E$36,0))+IF(staff_students!$C$28="No",0,ROUNDDOWN(E635*staff_students!$E$36*staff_students!$E$36*staff_students!$E$36,0))+IF(staff_students!$C$28="No",0,ROUNDDOWN(E635*staff_students!$E$36*staff_students!$E$36*staff_students!$E$36*staff_students!$E$36,0))</f>
        <v>0</v>
      </c>
      <c r="G641" s="107">
        <f>ROUNDDOWN(F635*staff_students!$E$36,0)+ROUNDDOWN(E635*staff_students!$E$36*staff_students!$E$36,0)+IF(staff_students!$C$28="No",0,ROUNDDOWN(E635*staff_students!$E$36*staff_students!$E$36*staff_students!$E$36,0))+IF(staff_students!$C$28="No",0,ROUNDDOWN(E635*staff_students!$E$36*staff_students!$E$36*staff_students!$E$36*staff_students!$E$36,0))</f>
        <v>0</v>
      </c>
      <c r="H641" s="107">
        <f>ROUNDDOWN(G635*staff_students!$E$36,0)+ROUNDDOWN(F635*staff_students!$E$36*staff_students!$E$36,0)+ROUNDDOWN(E635*staff_students!$E$36*staff_students!$E$36*staff_students!$E$36,0)+IF(staff_students!$C$28="No",0,ROUNDDOWN(E635*staff_students!$E$36*staff_students!$E$36*staff_students!$E$36*staff_students!$E$36,0))</f>
        <v>0</v>
      </c>
      <c r="I641" s="105">
        <f>ROUNDDOWN(H635*staff_students!$E$36,0)+ROUNDDOWN(G635*staff_students!$E$36*staff_students!$E$36,0)+ROUNDDOWN(F635*staff_students!$E$36*staff_students!$E$36*staff_students!$E$36,0)+ROUNDDOWN(E635*staff_students!$E$36*staff_students!$E$36*staff_students!$E$36*staff_students!$E$36,0)</f>
        <v>0</v>
      </c>
      <c r="J641" s="105">
        <f>ROUNDDOWN(I635*staff_students!$E$36,0)+ROUNDDOWN(H635*staff_students!$E$36*staff_students!$E$36,0)+ROUNDDOWN(G635*staff_students!$E$36*staff_students!$E$36*staff_students!$E$36,0)+ROUNDDOWN(F635*staff_students!$E$36*staff_students!$E$36*staff_students!$E$36*staff_students!$E$36,0)</f>
        <v>0</v>
      </c>
    </row>
    <row r="642" spans="1:10" x14ac:dyDescent="0.35">
      <c r="A642" s="33"/>
      <c r="B642" s="33"/>
      <c r="C642" s="33"/>
    </row>
    <row r="643" spans="1:10" x14ac:dyDescent="0.35">
      <c r="A643" s="33" t="s">
        <v>259</v>
      </c>
      <c r="B643" s="33"/>
      <c r="C643" s="33"/>
      <c r="E643" s="101" t="str">
        <f t="shared" ref="E643:J643" si="128">E637</f>
        <v>2021/22</v>
      </c>
      <c r="F643" s="101" t="str">
        <f t="shared" si="128"/>
        <v>2022/23</v>
      </c>
      <c r="G643" s="101" t="str">
        <f t="shared" si="128"/>
        <v>2023/24</v>
      </c>
      <c r="H643" s="101" t="str">
        <f t="shared" si="128"/>
        <v>2024/25</v>
      </c>
      <c r="I643" s="101" t="str">
        <f t="shared" si="128"/>
        <v>2025/26</v>
      </c>
      <c r="J643" s="101" t="str">
        <f t="shared" si="128"/>
        <v>2026/27</v>
      </c>
    </row>
    <row r="644" spans="1:10" x14ac:dyDescent="0.35">
      <c r="A644" s="33" t="s">
        <v>260</v>
      </c>
      <c r="B644" s="33"/>
      <c r="C644" s="33"/>
      <c r="E644" s="105"/>
      <c r="F644" s="105"/>
      <c r="G644" s="105"/>
      <c r="H644" s="105"/>
      <c r="I644" s="105"/>
      <c r="J644" s="105"/>
    </row>
    <row r="645" spans="1:10" x14ac:dyDescent="0.35">
      <c r="A645" s="33" t="s">
        <v>261</v>
      </c>
      <c r="B645" s="33"/>
      <c r="C645" s="33"/>
      <c r="E645" s="105"/>
      <c r="F645" s="105"/>
      <c r="G645" s="105"/>
      <c r="H645" s="105"/>
      <c r="I645" s="105"/>
      <c r="J645" s="105"/>
    </row>
    <row r="646" spans="1:10" x14ac:dyDescent="0.35">
      <c r="A646" s="33" t="s">
        <v>262</v>
      </c>
      <c r="B646" s="33"/>
      <c r="C646" s="33"/>
      <c r="E646" s="105">
        <f t="shared" ref="E646:J646" si="129">E634+E640</f>
        <v>0</v>
      </c>
      <c r="F646" s="105">
        <f t="shared" si="129"/>
        <v>0</v>
      </c>
      <c r="G646" s="105">
        <f t="shared" si="129"/>
        <v>0</v>
      </c>
      <c r="H646" s="105">
        <f t="shared" si="129"/>
        <v>0</v>
      </c>
      <c r="I646" s="105">
        <f t="shared" si="129"/>
        <v>0</v>
      </c>
      <c r="J646" s="105">
        <f t="shared" si="129"/>
        <v>0</v>
      </c>
    </row>
    <row r="647" spans="1:10" x14ac:dyDescent="0.35">
      <c r="A647" s="33" t="s">
        <v>263</v>
      </c>
      <c r="B647" s="33"/>
      <c r="C647" s="33"/>
      <c r="E647" s="105">
        <f t="shared" ref="E647:J647" si="130">E635+E641</f>
        <v>0</v>
      </c>
      <c r="F647" s="105">
        <f t="shared" si="130"/>
        <v>0</v>
      </c>
      <c r="G647" s="105">
        <f t="shared" si="130"/>
        <v>0</v>
      </c>
      <c r="H647" s="105">
        <f t="shared" si="130"/>
        <v>0</v>
      </c>
      <c r="I647" s="105">
        <f t="shared" si="130"/>
        <v>0</v>
      </c>
      <c r="J647" s="105">
        <f t="shared" si="130"/>
        <v>0</v>
      </c>
    </row>
    <row r="648" spans="1:10" x14ac:dyDescent="0.35">
      <c r="A648" s="33"/>
      <c r="B648" s="33"/>
      <c r="C648" s="33"/>
    </row>
    <row r="649" spans="1:10" x14ac:dyDescent="0.35">
      <c r="A649" s="33" t="s">
        <v>258</v>
      </c>
      <c r="B649" s="33"/>
      <c r="C649" s="33"/>
      <c r="D649" s="33"/>
      <c r="E649" s="108" t="str">
        <f t="shared" ref="E649:J649" si="131">E643</f>
        <v>2021/22</v>
      </c>
      <c r="F649" s="108" t="str">
        <f t="shared" si="131"/>
        <v>2022/23</v>
      </c>
      <c r="G649" s="108" t="str">
        <f t="shared" si="131"/>
        <v>2023/24</v>
      </c>
      <c r="H649" s="108" t="str">
        <f t="shared" si="131"/>
        <v>2024/25</v>
      </c>
      <c r="I649" s="108" t="str">
        <f t="shared" si="131"/>
        <v>2025/26</v>
      </c>
      <c r="J649" s="108" t="str">
        <f t="shared" si="131"/>
        <v>2026/27</v>
      </c>
    </row>
    <row r="650" spans="1:10" x14ac:dyDescent="0.35">
      <c r="A650" s="33" t="s">
        <v>225</v>
      </c>
      <c r="B650" s="33"/>
      <c r="C650" s="33"/>
      <c r="D650" s="33" t="str">
        <f>A650&amp;D629&amp;D630</f>
        <v>FT Home student FTE122</v>
      </c>
      <c r="E650" s="109"/>
      <c r="F650" s="109"/>
      <c r="G650" s="109"/>
      <c r="H650" s="109"/>
      <c r="I650" s="109"/>
      <c r="J650" s="109"/>
    </row>
    <row r="651" spans="1:10" x14ac:dyDescent="0.35">
      <c r="A651" s="33" t="s">
        <v>226</v>
      </c>
      <c r="B651" s="33"/>
      <c r="C651" s="33"/>
      <c r="D651" s="33" t="str">
        <f>A651&amp;D629&amp;D630</f>
        <v>FT International student FTE122</v>
      </c>
      <c r="E651" s="109"/>
      <c r="F651" s="109"/>
      <c r="G651" s="109"/>
      <c r="H651" s="109"/>
      <c r="I651" s="109"/>
      <c r="J651" s="109"/>
    </row>
    <row r="652" spans="1:10" x14ac:dyDescent="0.35">
      <c r="A652" s="33" t="s">
        <v>241</v>
      </c>
      <c r="B652" s="33"/>
      <c r="C652" s="33"/>
      <c r="D652" s="33" t="str">
        <f>A652&amp;D629&amp;D630</f>
        <v>PT Home student FTE122</v>
      </c>
      <c r="E652" s="117">
        <f>IF(staff_students!$C$28="No",E646/VLOOKUP($D629,'selections(hide)'!$D$18:$P$30,13,FALSE)/$D630+E646/VLOOKUP($D629,'selections(hide)'!$D$18:$P$30,13,FALSE)/$D630/$D630+D646/VLOOKUP($D629,'selections(hide)'!$D$18:$P$30,13,FALSE)/$D630/$D630,E646/VLOOKUP($D629,'selections(hide)'!$D$18:$P$30,13,FALSE)/$D630+E646/VLOOKUP($D629,'selections(hide)'!$D$18:$P$30,13,FALSE)/$D630/$D630+E646/VLOOKUP($D629,'selections(hide)'!$D$18:$P$30,13,FALSE)/$D630/$D630)</f>
        <v>0</v>
      </c>
      <c r="F652" s="109">
        <f>F646/VLOOKUP($D629,'selections(hide)'!$D$18:$P$30,13,FALSE)/$D630+F646/VLOOKUP($D629,'selections(hide)'!$D$18:$P$30,13,FALSE)/$D630/$D630+E646/VLOOKUP($D629,'selections(hide)'!$D$18:$P$30,13,FALSE)/$D630/$D630</f>
        <v>0</v>
      </c>
      <c r="G652" s="109">
        <f>G646/VLOOKUP($D629,'selections(hide)'!$D$18:$P$30,13,FALSE)/$D630+G646/VLOOKUP($D629,'selections(hide)'!$D$18:$P$30,13,FALSE)/$D630/$D630+F646/VLOOKUP($D629,'selections(hide)'!$D$18:$P$30,13,FALSE)/$D630/$D630</f>
        <v>0</v>
      </c>
      <c r="H652" s="109">
        <f>H646/VLOOKUP($D629,'selections(hide)'!$D$18:$P$30,13,FALSE)/$D630+H646/VLOOKUP($D629,'selections(hide)'!$D$18:$P$30,13,FALSE)/$D630/$D630+G646/VLOOKUP($D629,'selections(hide)'!$D$18:$P$30,13,FALSE)/$D630/$D630</f>
        <v>0</v>
      </c>
      <c r="I652" s="109">
        <f>I646/VLOOKUP($D629,'selections(hide)'!$D$18:$P$30,13,FALSE)/$D630+I646/VLOOKUP($D629,'selections(hide)'!$D$18:$P$30,13,FALSE)/$D630/$D630+H646/VLOOKUP($D629,'selections(hide)'!$D$18:$P$30,13,FALSE)/$D630/$D630</f>
        <v>0</v>
      </c>
      <c r="J652" s="109">
        <f>J646/VLOOKUP($D629,'selections(hide)'!$D$18:$P$30,13,FALSE)/$D630+J646/VLOOKUP($D629,'selections(hide)'!$D$18:$P$30,13,FALSE)/$D630/$D630+I646/VLOOKUP($D629,'selections(hide)'!$D$18:$P$30,13,FALSE)/$D630/$D630</f>
        <v>0</v>
      </c>
    </row>
    <row r="653" spans="1:10" x14ac:dyDescent="0.35">
      <c r="A653" s="33" t="s">
        <v>242</v>
      </c>
      <c r="B653" s="33"/>
      <c r="C653" s="33"/>
      <c r="D653" s="33" t="str">
        <f>A653&amp;D629&amp;D630</f>
        <v>PT International student FTE122</v>
      </c>
      <c r="E653" s="117">
        <f>IF(staff_students!$C$28="No",E647/VLOOKUP($D629,'selections(hide)'!$D$18:$P$30,13,FALSE)/$D630+E647/VLOOKUP($D629,'selections(hide)'!$D$18:$P$30,13,FALSE)/$D630/$D630+D647/VLOOKUP($D629,'selections(hide)'!$D$18:$P$30,13,FALSE)/$D630/$D630,E647/VLOOKUP($D629,'selections(hide)'!$D$18:$P$30,13,FALSE)/$D630+E647/VLOOKUP($D629,'selections(hide)'!$D$18:$P$30,13,FALSE)/$D630/$D630+E647/VLOOKUP($D629,'selections(hide)'!$D$18:$P$30,13,FALSE)/$D630/$D630)</f>
        <v>0</v>
      </c>
      <c r="F653" s="109">
        <f>F647/VLOOKUP($D629,'selections(hide)'!$D$18:$P$30,13,FALSE)/$D630+F647/VLOOKUP($D629,'selections(hide)'!$D$18:$P$30,13,FALSE)/$D630/$D630+E647/VLOOKUP($D629,'selections(hide)'!$D$18:$P$30,13,FALSE)/$D630/$D630</f>
        <v>0</v>
      </c>
      <c r="G653" s="109">
        <f>G647/VLOOKUP($D629,'selections(hide)'!$D$18:$P$30,13,FALSE)/$D630+G647/VLOOKUP($D629,'selections(hide)'!$D$18:$P$30,13,FALSE)/$D630/$D630+F647/VLOOKUP($D629,'selections(hide)'!$D$18:$P$30,13,FALSE)/$D630/$D630</f>
        <v>0</v>
      </c>
      <c r="H653" s="109">
        <f>H647/VLOOKUP($D629,'selections(hide)'!$D$18:$P$30,13,FALSE)/$D630+H647/VLOOKUP($D629,'selections(hide)'!$D$18:$P$30,13,FALSE)/$D630/$D630+G647/VLOOKUP($D629,'selections(hide)'!$D$18:$P$30,13,FALSE)/$D630/$D630</f>
        <v>0</v>
      </c>
      <c r="I653" s="109">
        <f>I647/VLOOKUP($D629,'selections(hide)'!$D$18:$P$30,13,FALSE)/$D630+I647/VLOOKUP($D629,'selections(hide)'!$D$18:$P$30,13,FALSE)/$D630/$D630+H647/VLOOKUP($D629,'selections(hide)'!$D$18:$P$30,13,FALSE)/$D630/$D630</f>
        <v>0</v>
      </c>
      <c r="J653" s="109">
        <f>J647/VLOOKUP($D629,'selections(hide)'!$D$18:$P$30,13,FALSE)/$D630+J647/VLOOKUP($D629,'selections(hide)'!$D$18:$P$30,13,FALSE)/$D630/$D630+I647/VLOOKUP($D629,'selections(hide)'!$D$18:$P$30,13,FALSE)/$D630/$D630</f>
        <v>0</v>
      </c>
    </row>
    <row r="654" spans="1:10" x14ac:dyDescent="0.35">
      <c r="A654" s="33"/>
      <c r="B654" s="33"/>
      <c r="C654" s="33"/>
      <c r="D654" s="33"/>
      <c r="E654" s="33"/>
      <c r="F654" s="33"/>
      <c r="G654" s="33"/>
      <c r="H654" s="33"/>
      <c r="I654" s="33"/>
      <c r="J654" s="33"/>
    </row>
    <row r="655" spans="1:10" x14ac:dyDescent="0.35">
      <c r="A655" s="113" t="s">
        <v>255</v>
      </c>
      <c r="B655" s="33"/>
      <c r="C655" s="33"/>
      <c r="D655" s="3">
        <f>VLOOKUP(A655,'selections(hide)'!$A$18:$M$30,4,FALSE)</f>
        <v>13</v>
      </c>
    </row>
    <row r="656" spans="1:10" x14ac:dyDescent="0.35">
      <c r="A656" s="115" t="s">
        <v>240</v>
      </c>
      <c r="B656" s="116"/>
      <c r="C656" s="116"/>
      <c r="D656" s="116">
        <f>'selections(hide)'!$J$3</f>
        <v>2</v>
      </c>
    </row>
    <row r="657" spans="1:23" x14ac:dyDescent="0.35">
      <c r="A657" s="33" t="s">
        <v>256</v>
      </c>
      <c r="B657" s="33"/>
      <c r="C657" s="33"/>
      <c r="E657" s="101" t="str">
        <f>staff_students!$E$29</f>
        <v>2021/22</v>
      </c>
      <c r="F657" s="101" t="str">
        <f>staff_students!$F$29</f>
        <v>2022/23</v>
      </c>
      <c r="G657" s="101" t="str">
        <f>staff_students!$G$29</f>
        <v>2023/24</v>
      </c>
      <c r="H657" s="101" t="str">
        <f>staff_students!$H$29</f>
        <v>2024/25</v>
      </c>
      <c r="I657" s="101" t="str">
        <f>staff_students!$I$29</f>
        <v>2025/26</v>
      </c>
      <c r="J657" s="101" t="str">
        <f>staff_students!$J$29</f>
        <v>2026/27</v>
      </c>
      <c r="L657" s="254"/>
      <c r="M657" s="254"/>
      <c r="N657" s="254"/>
      <c r="O657" s="254"/>
      <c r="P657" s="254"/>
      <c r="Q657" s="254"/>
      <c r="R657" s="254"/>
      <c r="S657" s="254"/>
      <c r="T657" s="254"/>
      <c r="U657" s="254"/>
      <c r="V657" s="254"/>
      <c r="W657" s="254"/>
    </row>
    <row r="658" spans="1:23" x14ac:dyDescent="0.35">
      <c r="A658" s="33" t="s">
        <v>260</v>
      </c>
      <c r="B658" s="33"/>
      <c r="C658" s="33"/>
      <c r="E658" s="105">
        <f>staff_students!$E$30</f>
        <v>0</v>
      </c>
      <c r="F658" s="105">
        <f>staff_students!$F$30</f>
        <v>0</v>
      </c>
      <c r="G658" s="105">
        <f>staff_students!$G$30</f>
        <v>0</v>
      </c>
      <c r="H658" s="105">
        <f>staff_students!$H$30</f>
        <v>0</v>
      </c>
      <c r="I658" s="105">
        <f>staff_students!$I$30</f>
        <v>0</v>
      </c>
      <c r="J658" s="105">
        <f>staff_students!$J$30</f>
        <v>0</v>
      </c>
    </row>
    <row r="659" spans="1:23" x14ac:dyDescent="0.35">
      <c r="A659" s="33" t="s">
        <v>261</v>
      </c>
      <c r="B659" s="33"/>
      <c r="C659" s="33"/>
      <c r="E659" s="105">
        <f>staff_students!$E$31</f>
        <v>0</v>
      </c>
      <c r="F659" s="105">
        <f>staff_students!$F$31</f>
        <v>0</v>
      </c>
      <c r="G659" s="105">
        <f>staff_students!$G$31</f>
        <v>0</v>
      </c>
      <c r="H659" s="105">
        <f>staff_students!$H$31</f>
        <v>0</v>
      </c>
      <c r="I659" s="105">
        <f>staff_students!$I$31</f>
        <v>0</v>
      </c>
      <c r="J659" s="105">
        <f>staff_students!$J$31</f>
        <v>0</v>
      </c>
    </row>
    <row r="660" spans="1:23" x14ac:dyDescent="0.35">
      <c r="A660" s="33" t="s">
        <v>262</v>
      </c>
      <c r="B660" s="33"/>
      <c r="C660" s="33"/>
      <c r="E660" s="105">
        <f>staff_students!$E$32</f>
        <v>0</v>
      </c>
      <c r="F660" s="105">
        <f>staff_students!$F$32</f>
        <v>0</v>
      </c>
      <c r="G660" s="105">
        <f>staff_students!$G$32</f>
        <v>0</v>
      </c>
      <c r="H660" s="105">
        <f>staff_students!$H$32</f>
        <v>0</v>
      </c>
      <c r="I660" s="105">
        <f>staff_students!$I$32</f>
        <v>0</v>
      </c>
      <c r="J660" s="105">
        <f>staff_students!$J$32</f>
        <v>0</v>
      </c>
    </row>
    <row r="661" spans="1:23" x14ac:dyDescent="0.35">
      <c r="A661" s="33" t="s">
        <v>263</v>
      </c>
      <c r="B661" s="33"/>
      <c r="C661" s="33"/>
      <c r="E661" s="105">
        <f>staff_students!$E$33</f>
        <v>0</v>
      </c>
      <c r="F661" s="105">
        <f>staff_students!$F$33</f>
        <v>0</v>
      </c>
      <c r="G661" s="105">
        <f>staff_students!$G$33</f>
        <v>0</v>
      </c>
      <c r="H661" s="105">
        <f>staff_students!$H$33</f>
        <v>0</v>
      </c>
      <c r="I661" s="105">
        <f>staff_students!$I$33</f>
        <v>0</v>
      </c>
      <c r="J661" s="105">
        <f>staff_students!$J$33</f>
        <v>0</v>
      </c>
    </row>
    <row r="662" spans="1:23" x14ac:dyDescent="0.35">
      <c r="A662" s="33"/>
      <c r="B662" s="33"/>
      <c r="C662" s="33"/>
    </row>
    <row r="663" spans="1:23" x14ac:dyDescent="0.35">
      <c r="A663" s="33" t="s">
        <v>257</v>
      </c>
      <c r="B663" s="33"/>
      <c r="C663" s="33"/>
      <c r="E663" s="101" t="str">
        <f t="shared" ref="E663:J663" si="132">E657</f>
        <v>2021/22</v>
      </c>
      <c r="F663" s="101" t="str">
        <f t="shared" si="132"/>
        <v>2022/23</v>
      </c>
      <c r="G663" s="101" t="str">
        <f t="shared" si="132"/>
        <v>2023/24</v>
      </c>
      <c r="H663" s="101" t="str">
        <f t="shared" si="132"/>
        <v>2024/25</v>
      </c>
      <c r="I663" s="101" t="str">
        <f t="shared" si="132"/>
        <v>2025/26</v>
      </c>
      <c r="J663" s="101" t="str">
        <f t="shared" si="132"/>
        <v>2026/27</v>
      </c>
    </row>
    <row r="664" spans="1:23" x14ac:dyDescent="0.35">
      <c r="A664" s="33" t="s">
        <v>260</v>
      </c>
      <c r="B664" s="33"/>
      <c r="C664" s="33"/>
      <c r="E664" s="105"/>
      <c r="F664" s="105"/>
      <c r="G664" s="105"/>
      <c r="H664" s="105"/>
      <c r="I664" s="105"/>
      <c r="J664" s="105"/>
    </row>
    <row r="665" spans="1:23" x14ac:dyDescent="0.35">
      <c r="A665" s="33" t="s">
        <v>261</v>
      </c>
      <c r="B665" s="33"/>
      <c r="C665" s="33"/>
      <c r="E665" s="105"/>
      <c r="F665" s="105"/>
      <c r="G665" s="105"/>
      <c r="H665" s="105"/>
      <c r="I665" s="105"/>
      <c r="J665" s="105"/>
    </row>
    <row r="666" spans="1:23" x14ac:dyDescent="0.35">
      <c r="A666" s="33" t="s">
        <v>262</v>
      </c>
      <c r="B666" s="33"/>
      <c r="C666" s="33"/>
      <c r="E666" s="107">
        <f>IF(staff_students!$C$28="No",0,ROUNDDOWN(E660*staff_students!$E$36,0))+IF(staff_students!$C$28="No",0,ROUNDDOWN(E660*staff_students!$E$36*staff_students!$E$36,0))+IF(staff_students!$C$28="No",0,ROUNDDOWN(E660*staff_students!$E$36*staff_students!$E$36*staff_students!$E$36,0))+IF(staff_students!$C$28="No",0,ROUNDDOWN(E660*staff_students!$E$36*staff_students!$E$36*staff_students!$E$36*staff_students!$E$36,0))+IF(staff_students!$C$28="No",0,ROUNDDOWN(E660*staff_students!$E$36*staff_students!$E$36*staff_students!$E$36*staff_students!$E$36*staff_students!$E$36,0))</f>
        <v>0</v>
      </c>
      <c r="F666" s="107">
        <f>ROUNDDOWN(E660*staff_students!$E$36,0)+IF(staff_students!$C$28="No",0,ROUNDDOWN(E660*staff_students!$E$36*staff_students!$E$36,0))+IF(staff_students!$C$28="No",0,ROUNDDOWN(E660*staff_students!$E$36*staff_students!$E$36*staff_students!$E$36,0))+IF(staff_students!$C$28="No",0,ROUNDDOWN(E660*staff_students!$E$36*staff_students!$E$36*staff_students!$E$36*staff_students!$E$36,0))+IF(staff_students!$C$28="No",0,ROUNDDOWN(E660*staff_students!$E$36*staff_students!$E$36*staff_students!$E$36*staff_students!$E$36*staff_students!$E$36,0))</f>
        <v>0</v>
      </c>
      <c r="G666" s="107">
        <f>ROUNDDOWN(F660*staff_students!$E$36,0)+ROUNDDOWN(E660*staff_students!$E$36*staff_students!$E$36,0)+IF(staff_students!$C$28="No",0,ROUNDDOWN(E660*staff_students!$E$36*staff_students!$E$36*staff_students!$E$36,0))+IF(staff_students!$C$28="No",0,ROUNDDOWN(E660*staff_students!$E$36*staff_students!$E$36*staff_students!$E$36*staff_students!$E$36,0))+IF(staff_students!$C$28="No",0,ROUNDDOWN(E660*staff_students!$E$36*staff_students!$E$36*staff_students!$E$36*staff_students!$E$36*staff_students!$E$36,0))</f>
        <v>0</v>
      </c>
      <c r="H666" s="107">
        <f>ROUNDDOWN(G660*staff_students!$E$36,0)+ROUNDDOWN(F660*staff_students!$E$36*staff_students!$E$36,0)+ROUNDDOWN(E660*staff_students!$E$36*staff_students!$E$36*staff_students!$E$36,0)+IF(staff_students!$C$28="No",0,ROUNDDOWN(E660*staff_students!$E$36*staff_students!$E$36*staff_students!$E$36*staff_students!$E$36,0))+IF(staff_students!$C$28="No",0,ROUNDDOWN(E660*staff_students!$E$36*staff_students!$E$36*staff_students!$E$36*staff_students!$E$36*staff_students!$E$36,0))</f>
        <v>0</v>
      </c>
      <c r="I666" s="107">
        <f>ROUNDDOWN(H660*staff_students!$E$36,0)+ROUNDDOWN(G660*staff_students!$E$36*staff_students!$E$36,0)+ROUNDDOWN(F660*staff_students!$E$36*staff_students!$E$36*staff_students!$E$36,0)+ROUNDDOWN(E660*staff_students!$E$36*staff_students!$E$36*staff_students!$E$36*staff_students!$E$36,0)+IF(staff_students!$C$28="No",0,ROUNDDOWN(E660*staff_students!$E$36*staff_students!$E$36*staff_students!$E$36*staff_students!$E$36*staff_students!$E$36,0))</f>
        <v>0</v>
      </c>
      <c r="J666" s="105">
        <f>ROUNDDOWN(I660*staff_students!$E$36,0)+ROUNDDOWN(H660*staff_students!$E$36*staff_students!$E$36,0)+ROUNDDOWN(G660*staff_students!$E$36*staff_students!$E$36*staff_students!$E$36,0)+ROUNDDOWN(F660*staff_students!$E$36*staff_students!$E$36*staff_students!$E$36*staff_students!$E$36,0)+ROUNDDOWN(E660*staff_students!$E$36*staff_students!$E$36*staff_students!$E$36*staff_students!$E$36*staff_students!$E$36,0)</f>
        <v>0</v>
      </c>
    </row>
    <row r="667" spans="1:23" x14ac:dyDescent="0.35">
      <c r="A667" s="33" t="s">
        <v>263</v>
      </c>
      <c r="B667" s="33"/>
      <c r="C667" s="33"/>
      <c r="E667" s="107">
        <f>IF(staff_students!$C$28="No",0,ROUNDDOWN(E661*staff_students!$E$36,0))+IF(staff_students!$C$28="No",0,ROUNDDOWN(E661*staff_students!$E$36*staff_students!$E$36,0))+IF(staff_students!$C$28="No",0,ROUNDDOWN(E661*staff_students!$E$36*staff_students!$E$36*staff_students!$E$36,0))+IF(staff_students!$C$28="No",0,ROUNDDOWN(E661*staff_students!$E$36*staff_students!$E$36*staff_students!$E$36*staff_students!$E$36,0))+IF(staff_students!$C$28="No",0,ROUNDDOWN(E661*staff_students!$E$36*staff_students!$E$36*staff_students!$E$36*staff_students!$E$36*staff_students!$E$36,0))</f>
        <v>0</v>
      </c>
      <c r="F667" s="107">
        <f>ROUNDDOWN(E661*staff_students!$E$36,0)+IF(staff_students!$C$28="No",0,ROUNDDOWN(E661*staff_students!$E$36*staff_students!$E$36,0))+IF(staff_students!$C$28="No",0,ROUNDDOWN(E661*staff_students!$E$36*staff_students!$E$36*staff_students!$E$36,0))+IF(staff_students!$C$28="No",0,ROUNDDOWN(E661*staff_students!$E$36*staff_students!$E$36*staff_students!$E$36*staff_students!$E$36,0))+IF(staff_students!$C$28="No",0,ROUNDDOWN(E661*staff_students!$E$36*staff_students!$E$36*staff_students!$E$36*staff_students!$E$36*staff_students!$E$36,0))</f>
        <v>0</v>
      </c>
      <c r="G667" s="107">
        <f>ROUNDDOWN(F661*staff_students!$E$36,0)+ROUNDDOWN(E661*staff_students!$E$36*staff_students!$E$36,0)+IF(staff_students!$C$28="No",0,ROUNDDOWN(E661*staff_students!$E$36*staff_students!$E$36*staff_students!$E$36,0))+IF(staff_students!$C$28="No",0,ROUNDDOWN(E661*staff_students!$E$36*staff_students!$E$36*staff_students!$E$36*staff_students!$E$36,0))+IF(staff_students!$C$28="No",0,ROUNDDOWN(E661*staff_students!$E$36*staff_students!$E$36*staff_students!$E$36*staff_students!$E$36*staff_students!$E$36,0))</f>
        <v>0</v>
      </c>
      <c r="H667" s="107">
        <f>ROUNDDOWN(G661*staff_students!$E$36,0)+ROUNDDOWN(F661*staff_students!$E$36*staff_students!$E$36,0)+ROUNDDOWN(E661*staff_students!$E$36*staff_students!$E$36*staff_students!$E$36,0)+IF(staff_students!$C$28="No",0,ROUNDDOWN(E661*staff_students!$E$36*staff_students!$E$36*staff_students!$E$36*staff_students!$E$36,0))+IF(staff_students!$C$28="No",0,ROUNDDOWN(E661*staff_students!$E$36*staff_students!$E$36*staff_students!$E$36*staff_students!$E$36*staff_students!$E$36,0))</f>
        <v>0</v>
      </c>
      <c r="I667" s="107">
        <f>ROUNDDOWN(H661*staff_students!$E$36,0)+ROUNDDOWN(G661*staff_students!$E$36*staff_students!$E$36,0)+ROUNDDOWN(F661*staff_students!$E$36*staff_students!$E$36*staff_students!$E$36,0)+ROUNDDOWN(E661*staff_students!$E$36*staff_students!$E$36*staff_students!$E$36*staff_students!$E$36,0)+IF(staff_students!$C$28="No",0,ROUNDDOWN(E661*staff_students!$E$36*staff_students!$E$36*staff_students!$E$36*staff_students!$E$36*staff_students!$E$36,0))</f>
        <v>0</v>
      </c>
      <c r="J667" s="105">
        <f>ROUNDDOWN(I661*staff_students!$E$36,0)+ROUNDDOWN(H661*staff_students!$E$36*staff_students!$E$36,0)+ROUNDDOWN(G661*staff_students!$E$36*staff_students!$E$36*staff_students!$E$36,0)+ROUNDDOWN(F661*staff_students!$E$36*staff_students!$E$36*staff_students!$E$36*staff_students!$E$36,0)+ROUNDDOWN(E661*staff_students!$E$36*staff_students!$E$36*staff_students!$E$36*staff_students!$E$36*staff_students!$E$36,0)</f>
        <v>0</v>
      </c>
    </row>
    <row r="668" spans="1:23" x14ac:dyDescent="0.35">
      <c r="A668" s="33"/>
      <c r="B668" s="33"/>
      <c r="C668" s="33"/>
    </row>
    <row r="669" spans="1:23" x14ac:dyDescent="0.35">
      <c r="A669" s="33" t="s">
        <v>259</v>
      </c>
      <c r="B669" s="33"/>
      <c r="C669" s="33"/>
      <c r="E669" s="101" t="str">
        <f t="shared" ref="E669:J669" si="133">E663</f>
        <v>2021/22</v>
      </c>
      <c r="F669" s="101" t="str">
        <f t="shared" si="133"/>
        <v>2022/23</v>
      </c>
      <c r="G669" s="101" t="str">
        <f t="shared" si="133"/>
        <v>2023/24</v>
      </c>
      <c r="H669" s="101" t="str">
        <f t="shared" si="133"/>
        <v>2024/25</v>
      </c>
      <c r="I669" s="101" t="str">
        <f t="shared" si="133"/>
        <v>2025/26</v>
      </c>
      <c r="J669" s="101" t="str">
        <f t="shared" si="133"/>
        <v>2026/27</v>
      </c>
    </row>
    <row r="670" spans="1:23" x14ac:dyDescent="0.35">
      <c r="A670" s="33" t="s">
        <v>260</v>
      </c>
      <c r="B670" s="33"/>
      <c r="C670" s="33"/>
      <c r="E670" s="105"/>
      <c r="F670" s="105"/>
      <c r="G670" s="105"/>
      <c r="H670" s="105"/>
      <c r="I670" s="105"/>
      <c r="J670" s="105"/>
    </row>
    <row r="671" spans="1:23" x14ac:dyDescent="0.35">
      <c r="A671" s="33" t="s">
        <v>261</v>
      </c>
      <c r="B671" s="33"/>
      <c r="C671" s="33"/>
      <c r="E671" s="105"/>
      <c r="F671" s="105"/>
      <c r="G671" s="105"/>
      <c r="H671" s="105"/>
      <c r="I671" s="105"/>
      <c r="J671" s="105"/>
    </row>
    <row r="672" spans="1:23" x14ac:dyDescent="0.35">
      <c r="A672" s="33" t="s">
        <v>262</v>
      </c>
      <c r="B672" s="33"/>
      <c r="C672" s="33"/>
      <c r="E672" s="105">
        <f t="shared" ref="E672:J672" si="134">E660+E666</f>
        <v>0</v>
      </c>
      <c r="F672" s="105">
        <f t="shared" si="134"/>
        <v>0</v>
      </c>
      <c r="G672" s="105">
        <f t="shared" si="134"/>
        <v>0</v>
      </c>
      <c r="H672" s="105">
        <f t="shared" si="134"/>
        <v>0</v>
      </c>
      <c r="I672" s="105">
        <f t="shared" si="134"/>
        <v>0</v>
      </c>
      <c r="J672" s="105">
        <f t="shared" si="134"/>
        <v>0</v>
      </c>
    </row>
    <row r="673" spans="1:10" x14ac:dyDescent="0.35">
      <c r="A673" s="33" t="s">
        <v>263</v>
      </c>
      <c r="B673" s="33"/>
      <c r="C673" s="33"/>
      <c r="E673" s="105">
        <f t="shared" ref="E673:J673" si="135">E661+E667</f>
        <v>0</v>
      </c>
      <c r="F673" s="105">
        <f t="shared" si="135"/>
        <v>0</v>
      </c>
      <c r="G673" s="105">
        <f t="shared" si="135"/>
        <v>0</v>
      </c>
      <c r="H673" s="105">
        <f t="shared" si="135"/>
        <v>0</v>
      </c>
      <c r="I673" s="105">
        <f t="shared" si="135"/>
        <v>0</v>
      </c>
      <c r="J673" s="105">
        <f t="shared" si="135"/>
        <v>0</v>
      </c>
    </row>
    <row r="674" spans="1:10" x14ac:dyDescent="0.35">
      <c r="A674" s="33"/>
      <c r="B674" s="33"/>
      <c r="C674" s="33"/>
    </row>
    <row r="675" spans="1:10" x14ac:dyDescent="0.35">
      <c r="A675" s="33" t="s">
        <v>258</v>
      </c>
      <c r="B675" s="33"/>
      <c r="C675" s="33"/>
      <c r="D675" s="33"/>
      <c r="E675" s="108" t="str">
        <f t="shared" ref="E675:J675" si="136">E669</f>
        <v>2021/22</v>
      </c>
      <c r="F675" s="108" t="str">
        <f t="shared" si="136"/>
        <v>2022/23</v>
      </c>
      <c r="G675" s="108" t="str">
        <f t="shared" si="136"/>
        <v>2023/24</v>
      </c>
      <c r="H675" s="108" t="str">
        <f t="shared" si="136"/>
        <v>2024/25</v>
      </c>
      <c r="I675" s="108" t="str">
        <f t="shared" si="136"/>
        <v>2025/26</v>
      </c>
      <c r="J675" s="108" t="str">
        <f t="shared" si="136"/>
        <v>2026/27</v>
      </c>
    </row>
    <row r="676" spans="1:10" x14ac:dyDescent="0.35">
      <c r="A676" s="33" t="s">
        <v>225</v>
      </c>
      <c r="B676" s="33"/>
      <c r="C676" s="33"/>
      <c r="D676" s="33" t="str">
        <f>A676&amp;D655&amp;D656</f>
        <v>FT Home student FTE132</v>
      </c>
      <c r="E676" s="109"/>
      <c r="F676" s="109"/>
      <c r="G676" s="109"/>
      <c r="H676" s="109"/>
      <c r="I676" s="109"/>
      <c r="J676" s="109"/>
    </row>
    <row r="677" spans="1:10" x14ac:dyDescent="0.35">
      <c r="A677" s="33" t="s">
        <v>226</v>
      </c>
      <c r="B677" s="33"/>
      <c r="C677" s="33"/>
      <c r="D677" s="33" t="str">
        <f>A677&amp;D655&amp;D656</f>
        <v>FT International student FTE132</v>
      </c>
      <c r="E677" s="109"/>
      <c r="F677" s="109"/>
      <c r="G677" s="109"/>
      <c r="H677" s="109"/>
      <c r="I677" s="109"/>
      <c r="J677" s="109"/>
    </row>
    <row r="678" spans="1:10" x14ac:dyDescent="0.35">
      <c r="A678" s="33" t="s">
        <v>241</v>
      </c>
      <c r="B678" s="33"/>
      <c r="C678" s="33"/>
      <c r="D678" s="33" t="str">
        <f>A678&amp;D655&amp;D656</f>
        <v>PT Home student FTE132</v>
      </c>
      <c r="E678" s="117">
        <f>IF(staff_students!$C$28="No",E672/VLOOKUP($D655,'selections(hide)'!$D$18:$P$30,13,FALSE)/$D656+E672/VLOOKUP($D655,'selections(hide)'!$D$18:$P$30,13,FALSE)/$D656/$D656+D672/VLOOKUP($D655,'selections(hide)'!$D$18:$P$30,13,FALSE)/$D656/$D656,E672/VLOOKUP($D655,'selections(hide)'!$D$18:$P$30,13,FALSE)/$D656+E672/VLOOKUP($D655,'selections(hide)'!$D$18:$P$30,13,FALSE)/$D656/$D656+E672/VLOOKUP($D655,'selections(hide)'!$D$18:$P$30,13,FALSE)/$D656/$D656)</f>
        <v>0</v>
      </c>
      <c r="F678" s="109">
        <f>F672/VLOOKUP($D655,'selections(hide)'!$D$18:$P$30,13,FALSE)/$D656+F672/VLOOKUP($D655,'selections(hide)'!$D$18:$P$30,13,FALSE)/$D656/$D656+E672/VLOOKUP($D655,'selections(hide)'!$D$18:$P$30,13,FALSE)/$D656/$D656</f>
        <v>0</v>
      </c>
      <c r="G678" s="109">
        <f>G672/VLOOKUP($D655,'selections(hide)'!$D$18:$P$30,13,FALSE)/$D656+G672/VLOOKUP($D655,'selections(hide)'!$D$18:$P$30,13,FALSE)/$D656/$D656+F672/VLOOKUP($D655,'selections(hide)'!$D$18:$P$30,13,FALSE)/$D656/$D656</f>
        <v>0</v>
      </c>
      <c r="H678" s="109">
        <f>H672/VLOOKUP($D655,'selections(hide)'!$D$18:$P$30,13,FALSE)/$D656+H672/VLOOKUP($D655,'selections(hide)'!$D$18:$P$30,13,FALSE)/$D656/$D656+G672/VLOOKUP($D655,'selections(hide)'!$D$18:$P$30,13,FALSE)/$D656/$D656</f>
        <v>0</v>
      </c>
      <c r="I678" s="109">
        <f>I672/VLOOKUP($D655,'selections(hide)'!$D$18:$P$30,13,FALSE)/$D656+I672/VLOOKUP($D655,'selections(hide)'!$D$18:$P$30,13,FALSE)/$D656/$D656+H672/VLOOKUP($D655,'selections(hide)'!$D$18:$P$30,13,FALSE)/$D656/$D656</f>
        <v>0</v>
      </c>
      <c r="J678" s="109">
        <f>J672/VLOOKUP($D655,'selections(hide)'!$D$18:$P$30,13,FALSE)/$D656+J672/VLOOKUP($D655,'selections(hide)'!$D$18:$P$30,13,FALSE)/$D656/$D656+I672/VLOOKUP($D655,'selections(hide)'!$D$18:$P$30,13,FALSE)/$D656/$D656</f>
        <v>0</v>
      </c>
    </row>
    <row r="679" spans="1:10" x14ac:dyDescent="0.35">
      <c r="A679" s="33" t="s">
        <v>242</v>
      </c>
      <c r="B679" s="33"/>
      <c r="C679" s="33"/>
      <c r="D679" s="33" t="str">
        <f>A679&amp;D655&amp;D656</f>
        <v>PT International student FTE132</v>
      </c>
      <c r="E679" s="117">
        <f>IF(staff_students!$C$28="No",E673/VLOOKUP($D655,'selections(hide)'!$D$18:$P$30,13,FALSE)/$D656+E673/VLOOKUP($D655,'selections(hide)'!$D$18:$P$30,13,FALSE)/$D656/$D656+D673/VLOOKUP($D655,'selections(hide)'!$D$18:$P$30,13,FALSE)/$D656/$D656,E673/VLOOKUP($D655,'selections(hide)'!$D$18:$P$30,13,FALSE)/$D656+E673/VLOOKUP($D655,'selections(hide)'!$D$18:$P$30,13,FALSE)/$D656/$D656+E673/VLOOKUP($D655,'selections(hide)'!$D$18:$P$30,13,FALSE)/$D656/$D656)</f>
        <v>0</v>
      </c>
      <c r="F679" s="109">
        <f>F673/VLOOKUP($D655,'selections(hide)'!$D$18:$P$30,13,FALSE)/$D656+F673/VLOOKUP($D655,'selections(hide)'!$D$18:$P$30,13,FALSE)/$D656/$D656+E673/VLOOKUP($D655,'selections(hide)'!$D$18:$P$30,13,FALSE)/$D656/$D656</f>
        <v>0</v>
      </c>
      <c r="G679" s="109">
        <f>G673/VLOOKUP($D655,'selections(hide)'!$D$18:$P$30,13,FALSE)/$D656+G673/VLOOKUP($D655,'selections(hide)'!$D$18:$P$30,13,FALSE)/$D656/$D656+F673/VLOOKUP($D655,'selections(hide)'!$D$18:$P$30,13,FALSE)/$D656/$D656</f>
        <v>0</v>
      </c>
      <c r="H679" s="109">
        <f>H673/VLOOKUP($D655,'selections(hide)'!$D$18:$P$30,13,FALSE)/$D656+H673/VLOOKUP($D655,'selections(hide)'!$D$18:$P$30,13,FALSE)/$D656/$D656+G673/VLOOKUP($D655,'selections(hide)'!$D$18:$P$30,13,FALSE)/$D656/$D656</f>
        <v>0</v>
      </c>
      <c r="I679" s="109">
        <f>I673/VLOOKUP($D655,'selections(hide)'!$D$18:$P$30,13,FALSE)/$D656+I673/VLOOKUP($D655,'selections(hide)'!$D$18:$P$30,13,FALSE)/$D656/$D656+H673/VLOOKUP($D655,'selections(hide)'!$D$18:$P$30,13,FALSE)/$D656/$D656</f>
        <v>0</v>
      </c>
      <c r="J679" s="109">
        <f>J673/VLOOKUP($D655,'selections(hide)'!$D$18:$P$30,13,FALSE)/$D656+J673/VLOOKUP($D655,'selections(hide)'!$D$18:$P$30,13,FALSE)/$D656/$D656+I673/VLOOKUP($D655,'selections(hide)'!$D$18:$P$30,13,FALSE)/$D656/$D656</f>
        <v>0</v>
      </c>
    </row>
    <row r="680" spans="1:10" x14ac:dyDescent="0.35">
      <c r="A680" s="33"/>
      <c r="B680" s="33"/>
      <c r="C680" s="33"/>
      <c r="D680" s="33"/>
      <c r="E680" s="33"/>
      <c r="F680" s="33"/>
      <c r="G680" s="33"/>
      <c r="H680" s="33"/>
      <c r="I680" s="33"/>
      <c r="J680" s="33"/>
    </row>
    <row r="681" spans="1:10" s="119" customFormat="1" x14ac:dyDescent="0.35"/>
    <row r="682" spans="1:10" s="119" customFormat="1" x14ac:dyDescent="0.35"/>
    <row r="683" spans="1:10" s="119" customFormat="1" x14ac:dyDescent="0.35"/>
    <row r="684" spans="1:10" s="119" customFormat="1" x14ac:dyDescent="0.35"/>
    <row r="685" spans="1:10" x14ac:dyDescent="0.35">
      <c r="A685" s="113" t="s">
        <v>243</v>
      </c>
      <c r="B685" s="33"/>
      <c r="C685" s="33"/>
      <c r="D685" s="3">
        <f>VLOOKUP(A685,'selections(hide)'!$A$18:$M$30,4,FALSE)</f>
        <v>1</v>
      </c>
      <c r="E685">
        <v>2</v>
      </c>
      <c r="F685">
        <v>3</v>
      </c>
      <c r="G685">
        <v>4</v>
      </c>
      <c r="H685">
        <v>5</v>
      </c>
      <c r="I685">
        <v>6</v>
      </c>
      <c r="J685">
        <v>7</v>
      </c>
    </row>
    <row r="686" spans="1:10" x14ac:dyDescent="0.35">
      <c r="A686" s="115" t="s">
        <v>240</v>
      </c>
      <c r="B686" s="116"/>
      <c r="C686" s="116"/>
      <c r="D686" s="116">
        <f>'selections(hide)'!$J$4</f>
        <v>3</v>
      </c>
    </row>
    <row r="687" spans="1:10" x14ac:dyDescent="0.35">
      <c r="A687" s="33" t="s">
        <v>256</v>
      </c>
      <c r="B687" s="33"/>
      <c r="C687" s="33"/>
      <c r="E687" s="101" t="str">
        <f>staff_students!$E$29</f>
        <v>2021/22</v>
      </c>
      <c r="F687" s="101" t="str">
        <f>staff_students!$F$29</f>
        <v>2022/23</v>
      </c>
      <c r="G687" s="101" t="str">
        <f>staff_students!$G$29</f>
        <v>2023/24</v>
      </c>
      <c r="H687" s="101" t="str">
        <f>staff_students!$H$29</f>
        <v>2024/25</v>
      </c>
      <c r="I687" s="101" t="str">
        <f>staff_students!$I$29</f>
        <v>2025/26</v>
      </c>
      <c r="J687" s="101" t="str">
        <f>staff_students!$J$29</f>
        <v>2026/27</v>
      </c>
    </row>
    <row r="688" spans="1:10" x14ac:dyDescent="0.35">
      <c r="A688" s="33" t="s">
        <v>260</v>
      </c>
      <c r="B688" s="33"/>
      <c r="C688" s="33"/>
      <c r="E688" s="105">
        <f>staff_students!$E$30</f>
        <v>0</v>
      </c>
      <c r="F688" s="105">
        <f>staff_students!$F$30</f>
        <v>0</v>
      </c>
      <c r="G688" s="105">
        <f>staff_students!$G$30</f>
        <v>0</v>
      </c>
      <c r="H688" s="105">
        <f>staff_students!$H$30</f>
        <v>0</v>
      </c>
      <c r="I688" s="105">
        <f>staff_students!$I$30</f>
        <v>0</v>
      </c>
      <c r="J688" s="105">
        <f>staff_students!$J$30</f>
        <v>0</v>
      </c>
    </row>
    <row r="689" spans="1:10" x14ac:dyDescent="0.35">
      <c r="A689" s="33" t="s">
        <v>261</v>
      </c>
      <c r="B689" s="33"/>
      <c r="C689" s="33"/>
      <c r="E689" s="105">
        <f>staff_students!$E$31</f>
        <v>0</v>
      </c>
      <c r="F689" s="105">
        <f>staff_students!$F$31</f>
        <v>0</v>
      </c>
      <c r="G689" s="105">
        <f>staff_students!$G$31</f>
        <v>0</v>
      </c>
      <c r="H689" s="105">
        <f>staff_students!$H$31</f>
        <v>0</v>
      </c>
      <c r="I689" s="105">
        <f>staff_students!$I$31</f>
        <v>0</v>
      </c>
      <c r="J689" s="105">
        <f>staff_students!$J$31</f>
        <v>0</v>
      </c>
    </row>
    <row r="690" spans="1:10" x14ac:dyDescent="0.35">
      <c r="A690" s="33" t="s">
        <v>262</v>
      </c>
      <c r="B690" s="33"/>
      <c r="C690" s="33"/>
      <c r="E690" s="105">
        <f>staff_students!$E$32</f>
        <v>0</v>
      </c>
      <c r="F690" s="105">
        <f>staff_students!$F$32</f>
        <v>0</v>
      </c>
      <c r="G690" s="105">
        <f>staff_students!$G$32</f>
        <v>0</v>
      </c>
      <c r="H690" s="105">
        <f>staff_students!$H$32</f>
        <v>0</v>
      </c>
      <c r="I690" s="105">
        <f>staff_students!$I$32</f>
        <v>0</v>
      </c>
      <c r="J690" s="105">
        <f>staff_students!$J$32</f>
        <v>0</v>
      </c>
    </row>
    <row r="691" spans="1:10" x14ac:dyDescent="0.35">
      <c r="A691" s="33" t="s">
        <v>263</v>
      </c>
      <c r="B691" s="33"/>
      <c r="C691" s="33"/>
      <c r="E691" s="105">
        <f>staff_students!$E$33</f>
        <v>0</v>
      </c>
      <c r="F691" s="105">
        <f>staff_students!$F$33</f>
        <v>0</v>
      </c>
      <c r="G691" s="105">
        <f>staff_students!$G$33</f>
        <v>0</v>
      </c>
      <c r="H691" s="105">
        <f>staff_students!$H$33</f>
        <v>0</v>
      </c>
      <c r="I691" s="105">
        <f>staff_students!$I$33</f>
        <v>0</v>
      </c>
      <c r="J691" s="105">
        <f>staff_students!$J$33</f>
        <v>0</v>
      </c>
    </row>
    <row r="692" spans="1:10" x14ac:dyDescent="0.35">
      <c r="A692" s="33"/>
      <c r="B692" s="33"/>
      <c r="C692" s="33"/>
    </row>
    <row r="693" spans="1:10" x14ac:dyDescent="0.35">
      <c r="A693" s="33" t="s">
        <v>257</v>
      </c>
      <c r="B693" s="33"/>
      <c r="C693" s="33"/>
      <c r="E693" s="101" t="str">
        <f t="shared" ref="E693:J693" si="137">E687</f>
        <v>2021/22</v>
      </c>
      <c r="F693" s="101" t="str">
        <f t="shared" si="137"/>
        <v>2022/23</v>
      </c>
      <c r="G693" s="101" t="str">
        <f t="shared" si="137"/>
        <v>2023/24</v>
      </c>
      <c r="H693" s="101" t="str">
        <f t="shared" si="137"/>
        <v>2024/25</v>
      </c>
      <c r="I693" s="101" t="str">
        <f t="shared" si="137"/>
        <v>2025/26</v>
      </c>
      <c r="J693" s="101" t="str">
        <f t="shared" si="137"/>
        <v>2026/27</v>
      </c>
    </row>
    <row r="694" spans="1:10" x14ac:dyDescent="0.35">
      <c r="A694" s="33" t="s">
        <v>260</v>
      </c>
      <c r="B694" s="33"/>
      <c r="C694" s="33"/>
      <c r="E694" s="105">
        <v>0</v>
      </c>
      <c r="F694" s="105">
        <v>0</v>
      </c>
      <c r="G694" s="105">
        <v>0</v>
      </c>
      <c r="H694" s="105">
        <v>0</v>
      </c>
      <c r="I694" s="105">
        <v>0</v>
      </c>
      <c r="J694" s="105">
        <v>0</v>
      </c>
    </row>
    <row r="695" spans="1:10" x14ac:dyDescent="0.35">
      <c r="A695" s="33" t="s">
        <v>261</v>
      </c>
      <c r="B695" s="33"/>
      <c r="C695" s="33"/>
      <c r="E695" s="105">
        <v>0</v>
      </c>
      <c r="F695" s="105">
        <v>0</v>
      </c>
      <c r="G695" s="105">
        <v>0</v>
      </c>
      <c r="H695" s="105">
        <v>0</v>
      </c>
      <c r="I695" s="105">
        <v>0</v>
      </c>
      <c r="J695" s="105">
        <v>0</v>
      </c>
    </row>
    <row r="696" spans="1:10" x14ac:dyDescent="0.35">
      <c r="A696" s="33" t="s">
        <v>262</v>
      </c>
      <c r="B696" s="33"/>
      <c r="C696" s="33"/>
      <c r="E696" s="107">
        <f>IF(staff_students!$C$28="No",0,ROUNDDOWN(E690*staff_students!$E$36,0))</f>
        <v>0</v>
      </c>
      <c r="F696" s="105">
        <f>ROUNDDOWN(E690*staff_students!$E$36,0)</f>
        <v>0</v>
      </c>
      <c r="G696" s="105">
        <f>ROUNDDOWN(F690*staff_students!$E$36,0)</f>
        <v>0</v>
      </c>
      <c r="H696" s="105">
        <f>ROUNDDOWN(G690*staff_students!$E$36,0)</f>
        <v>0</v>
      </c>
      <c r="I696" s="105">
        <f>ROUNDDOWN(H690*staff_students!$E$36,0)</f>
        <v>0</v>
      </c>
      <c r="J696" s="105">
        <f>ROUNDDOWN(I690*staff_students!$E$36,0)</f>
        <v>0</v>
      </c>
    </row>
    <row r="697" spans="1:10" x14ac:dyDescent="0.35">
      <c r="A697" s="33" t="s">
        <v>263</v>
      </c>
      <c r="B697" s="33"/>
      <c r="C697" s="33"/>
      <c r="E697" s="107">
        <f>IF(staff_students!$C$28="No",0,ROUNDDOWN(E691*staff_students!$E$36,0))</f>
        <v>0</v>
      </c>
      <c r="F697" s="105">
        <f>ROUNDDOWN(E691*staff_students!$E$36,0)</f>
        <v>0</v>
      </c>
      <c r="G697" s="105">
        <f>ROUNDDOWN(F691*staff_students!$E$36,0)</f>
        <v>0</v>
      </c>
      <c r="H697" s="105">
        <f>ROUNDDOWN(G691*staff_students!$E$36,0)</f>
        <v>0</v>
      </c>
      <c r="I697" s="105">
        <f>ROUNDDOWN(H691*staff_students!$E$36,0)</f>
        <v>0</v>
      </c>
      <c r="J697" s="105">
        <f>ROUNDDOWN(I691*staff_students!$E$36,0)</f>
        <v>0</v>
      </c>
    </row>
    <row r="698" spans="1:10" x14ac:dyDescent="0.35">
      <c r="A698" s="33"/>
      <c r="B698" s="33"/>
      <c r="C698" s="33"/>
    </row>
    <row r="699" spans="1:10" x14ac:dyDescent="0.35">
      <c r="A699" s="33" t="s">
        <v>259</v>
      </c>
      <c r="B699" s="33"/>
      <c r="C699" s="33"/>
      <c r="E699" s="101" t="str">
        <f t="shared" ref="E699:J699" si="138">E693</f>
        <v>2021/22</v>
      </c>
      <c r="F699" s="101" t="str">
        <f t="shared" si="138"/>
        <v>2022/23</v>
      </c>
      <c r="G699" s="101" t="str">
        <f t="shared" si="138"/>
        <v>2023/24</v>
      </c>
      <c r="H699" s="101" t="str">
        <f t="shared" si="138"/>
        <v>2024/25</v>
      </c>
      <c r="I699" s="101" t="str">
        <f t="shared" si="138"/>
        <v>2025/26</v>
      </c>
      <c r="J699" s="101" t="str">
        <f t="shared" si="138"/>
        <v>2026/27</v>
      </c>
    </row>
    <row r="700" spans="1:10" x14ac:dyDescent="0.35">
      <c r="A700" s="33" t="s">
        <v>260</v>
      </c>
      <c r="B700" s="33"/>
      <c r="C700" s="33"/>
      <c r="E700" s="105">
        <f t="shared" ref="E700:J700" si="139">E688+E694</f>
        <v>0</v>
      </c>
      <c r="F700" s="105">
        <f t="shared" si="139"/>
        <v>0</v>
      </c>
      <c r="G700" s="105">
        <f t="shared" si="139"/>
        <v>0</v>
      </c>
      <c r="H700" s="105">
        <f t="shared" si="139"/>
        <v>0</v>
      </c>
      <c r="I700" s="105">
        <f t="shared" si="139"/>
        <v>0</v>
      </c>
      <c r="J700" s="105">
        <f t="shared" si="139"/>
        <v>0</v>
      </c>
    </row>
    <row r="701" spans="1:10" x14ac:dyDescent="0.35">
      <c r="A701" s="33" t="s">
        <v>261</v>
      </c>
      <c r="B701" s="33"/>
      <c r="C701" s="33"/>
      <c r="E701" s="105">
        <f t="shared" ref="E701:J701" si="140">E689+E695</f>
        <v>0</v>
      </c>
      <c r="F701" s="105">
        <f t="shared" si="140"/>
        <v>0</v>
      </c>
      <c r="G701" s="105">
        <f t="shared" si="140"/>
        <v>0</v>
      </c>
      <c r="H701" s="105">
        <f t="shared" si="140"/>
        <v>0</v>
      </c>
      <c r="I701" s="105">
        <f t="shared" si="140"/>
        <v>0</v>
      </c>
      <c r="J701" s="105">
        <f t="shared" si="140"/>
        <v>0</v>
      </c>
    </row>
    <row r="702" spans="1:10" x14ac:dyDescent="0.35">
      <c r="A702" s="33" t="s">
        <v>262</v>
      </c>
      <c r="B702" s="33"/>
      <c r="C702" s="33"/>
      <c r="E702" s="105">
        <f t="shared" ref="E702:J702" si="141">E690+E696</f>
        <v>0</v>
      </c>
      <c r="F702" s="105">
        <f t="shared" si="141"/>
        <v>0</v>
      </c>
      <c r="G702" s="105">
        <f t="shared" si="141"/>
        <v>0</v>
      </c>
      <c r="H702" s="105">
        <f t="shared" si="141"/>
        <v>0</v>
      </c>
      <c r="I702" s="105">
        <f t="shared" si="141"/>
        <v>0</v>
      </c>
      <c r="J702" s="105">
        <f t="shared" si="141"/>
        <v>0</v>
      </c>
    </row>
    <row r="703" spans="1:10" x14ac:dyDescent="0.35">
      <c r="A703" s="33" t="s">
        <v>263</v>
      </c>
      <c r="B703" s="33"/>
      <c r="C703" s="33"/>
      <c r="E703" s="105">
        <f t="shared" ref="E703:J703" si="142">E691+E697</f>
        <v>0</v>
      </c>
      <c r="F703" s="105">
        <f t="shared" si="142"/>
        <v>0</v>
      </c>
      <c r="G703" s="105">
        <f t="shared" si="142"/>
        <v>0</v>
      </c>
      <c r="H703" s="105">
        <f t="shared" si="142"/>
        <v>0</v>
      </c>
      <c r="I703" s="105">
        <f t="shared" si="142"/>
        <v>0</v>
      </c>
      <c r="J703" s="105">
        <f t="shared" si="142"/>
        <v>0</v>
      </c>
    </row>
    <row r="704" spans="1:10" x14ac:dyDescent="0.35">
      <c r="A704" s="33"/>
      <c r="B704" s="33"/>
      <c r="C704" s="33"/>
    </row>
    <row r="705" spans="1:10" x14ac:dyDescent="0.35">
      <c r="A705" s="33" t="s">
        <v>258</v>
      </c>
      <c r="B705" s="33"/>
      <c r="C705" s="33"/>
      <c r="D705" s="33"/>
      <c r="E705" s="108" t="str">
        <f t="shared" ref="E705:J705" si="143">E699</f>
        <v>2021/22</v>
      </c>
      <c r="F705" s="108" t="str">
        <f t="shared" si="143"/>
        <v>2022/23</v>
      </c>
      <c r="G705" s="108" t="str">
        <f t="shared" si="143"/>
        <v>2023/24</v>
      </c>
      <c r="H705" s="108" t="str">
        <f t="shared" si="143"/>
        <v>2024/25</v>
      </c>
      <c r="I705" s="108" t="str">
        <f t="shared" si="143"/>
        <v>2025/26</v>
      </c>
      <c r="J705" s="108" t="str">
        <f t="shared" si="143"/>
        <v>2026/27</v>
      </c>
    </row>
    <row r="706" spans="1:10" x14ac:dyDescent="0.35">
      <c r="A706" s="33" t="s">
        <v>225</v>
      </c>
      <c r="B706" s="33"/>
      <c r="C706" s="33"/>
      <c r="D706" s="33" t="str">
        <f>A706&amp;D685&amp;D686</f>
        <v>FT Home student FTE13</v>
      </c>
      <c r="E706" s="117">
        <f>IF(staff_students!$C$28="No",E700/$D686/$D686*6+D700/$D686/$D686*3,E700/$D686/$D686*6+E700/$D686/$D686*3)</f>
        <v>0</v>
      </c>
      <c r="F706" s="109">
        <f>F700/$D686/$D686*6+E700/$D686/$D686*3</f>
        <v>0</v>
      </c>
      <c r="G706" s="109">
        <f>G700/$D686/$D686*6+F700/$D686/$D686*3</f>
        <v>0</v>
      </c>
      <c r="H706" s="109">
        <f>H700/$D686/$D686*6+G700/$D686/$D686*3</f>
        <v>0</v>
      </c>
      <c r="I706" s="109">
        <f>I700/$D686/$D686*6+H700/$D686/$D686*3</f>
        <v>0</v>
      </c>
      <c r="J706" s="109">
        <f>J700/$D686/$D686*6+I700/$D686/$D686*3</f>
        <v>0</v>
      </c>
    </row>
    <row r="707" spans="1:10" x14ac:dyDescent="0.35">
      <c r="A707" s="33" t="s">
        <v>226</v>
      </c>
      <c r="B707" s="33"/>
      <c r="C707" s="33"/>
      <c r="D707" s="33" t="str">
        <f>A707&amp;D685&amp;D686</f>
        <v>FT International student FTE13</v>
      </c>
      <c r="E707" s="117">
        <f>IF(staff_students!$C$28="No",E701/$D686/$D686*6+D701/$D686/$D686*3,E701/$D686/$D686*6+E701/$D686/$D686*3)</f>
        <v>0</v>
      </c>
      <c r="F707" s="109">
        <f>F701/$D686/$D686*6+E701/$D686/$D686*3</f>
        <v>0</v>
      </c>
      <c r="G707" s="109">
        <f>G701/$D686/$D686*6+F701/$D686/$D686*3</f>
        <v>0</v>
      </c>
      <c r="H707" s="109">
        <f>H701/$D686/$D686*6+G701/$D686/$D686*3</f>
        <v>0</v>
      </c>
      <c r="I707" s="109">
        <f>I701/$D686/$D686*6+H701/$D686/$D686*3</f>
        <v>0</v>
      </c>
      <c r="J707" s="109">
        <f>J701/$D686/$D686*6+I701/$D686/$D686*3</f>
        <v>0</v>
      </c>
    </row>
    <row r="708" spans="1:10" x14ac:dyDescent="0.35">
      <c r="A708" s="33" t="s">
        <v>241</v>
      </c>
      <c r="B708" s="33"/>
      <c r="C708" s="33"/>
      <c r="D708" s="33" t="str">
        <f>A708&amp;D685&amp;D686</f>
        <v>PT Home student FTE13</v>
      </c>
      <c r="E708" s="117">
        <f>IF(staff_students!$C$28="No",E702/VLOOKUP($D685,'selections(hide)'!$D$18:$P$30,13,FALSE)/$D686/$D686*6+D702/VLOOKUP($D685,'selections(hide)'!$D$18:$P$30,13,FALSE)/$D686/$D686*3,E702/VLOOKUP($D685,'selections(hide)'!$D$18:$P$30,13,FALSE)/$D686/$D686*6+E702/VLOOKUP($D685,'selections(hide)'!$D$18:$P$30,13,FALSE)/$D686/$D686*3)</f>
        <v>0</v>
      </c>
      <c r="F708" s="109">
        <f>F702/VLOOKUP($D685,'selections(hide)'!$D$18:$P$30,13,FALSE)/$D686/$D686*6+E702/VLOOKUP($D685,'selections(hide)'!$D$18:$P$30,13,FALSE)/$D686/$D686*3</f>
        <v>0</v>
      </c>
      <c r="G708" s="109">
        <f>G702/VLOOKUP($D685,'selections(hide)'!$D$18:$P$30,13,FALSE)/$D686/$D686*6+F702/VLOOKUP($D685,'selections(hide)'!$D$18:$P$30,13,FALSE)/$D686/$D686*3</f>
        <v>0</v>
      </c>
      <c r="H708" s="109">
        <f>H702/VLOOKUP($D685,'selections(hide)'!$D$18:$P$30,13,FALSE)/$D686/$D686*6+G702/VLOOKUP($D685,'selections(hide)'!$D$18:$P$30,13,FALSE)/$D686/$D686*3</f>
        <v>0</v>
      </c>
      <c r="I708" s="109">
        <f>I702/VLOOKUP($D685,'selections(hide)'!$D$18:$P$30,13,FALSE)/$D686/$D686*6+H702/VLOOKUP($D685,'selections(hide)'!$D$18:$P$30,13,FALSE)/$D686/$D686*3</f>
        <v>0</v>
      </c>
      <c r="J708" s="109">
        <f>J702/VLOOKUP($D685,'selections(hide)'!$D$18:$P$30,13,FALSE)/$D686/$D686*6+I702/VLOOKUP($D685,'selections(hide)'!$D$18:$P$30,13,FALSE)/$D686/$D686*3</f>
        <v>0</v>
      </c>
    </row>
    <row r="709" spans="1:10" x14ac:dyDescent="0.35">
      <c r="A709" s="33" t="s">
        <v>242</v>
      </c>
      <c r="B709" s="33"/>
      <c r="C709" s="33"/>
      <c r="D709" s="33" t="str">
        <f>A709&amp;D685&amp;D686</f>
        <v>PT International student FTE13</v>
      </c>
      <c r="E709" s="117">
        <f>IF(staff_students!$C$28="No",E703/VLOOKUP($D685,'selections(hide)'!$D$18:$P$30,13,FALSE)/$D686/$D686*6+D703/VLOOKUP($D685,'selections(hide)'!$D$18:$P$30,13,FALSE)/$D686/$D686*3,E703/VLOOKUP($D685,'selections(hide)'!$D$18:$P$30,13,FALSE)/$D686/$D686*6+E703/VLOOKUP($D685,'selections(hide)'!$D$18:$P$30,13,FALSE)/$D686/$D686*3)</f>
        <v>0</v>
      </c>
      <c r="F709" s="109">
        <f>F703/VLOOKUP($D685,'selections(hide)'!$D$18:$P$30,13,FALSE)/$D686/$D686*6+E703/VLOOKUP($D685,'selections(hide)'!$D$18:$P$30,13,FALSE)/$D686/$D686*3</f>
        <v>0</v>
      </c>
      <c r="G709" s="109">
        <f>G703/VLOOKUP($D685,'selections(hide)'!$D$18:$P$30,13,FALSE)/$D686/$D686*6+F703/VLOOKUP($D685,'selections(hide)'!$D$18:$P$30,13,FALSE)/$D686/$D686*3</f>
        <v>0</v>
      </c>
      <c r="H709" s="109">
        <f>H703/VLOOKUP($D685,'selections(hide)'!$D$18:$P$30,13,FALSE)/$D686/$D686*6+G703/VLOOKUP($D685,'selections(hide)'!$D$18:$P$30,13,FALSE)/$D686/$D686*3</f>
        <v>0</v>
      </c>
      <c r="I709" s="109">
        <f>I703/VLOOKUP($D685,'selections(hide)'!$D$18:$P$30,13,FALSE)/$D686/$D686*6+H703/VLOOKUP($D685,'selections(hide)'!$D$18:$P$30,13,FALSE)/$D686/$D686*3</f>
        <v>0</v>
      </c>
      <c r="J709" s="109">
        <f>J703/VLOOKUP($D685,'selections(hide)'!$D$18:$P$30,13,FALSE)/$D686/$D686*6+I703/VLOOKUP($D685,'selections(hide)'!$D$18:$P$30,13,FALSE)/$D686/$D686*3</f>
        <v>0</v>
      </c>
    </row>
    <row r="710" spans="1:10" x14ac:dyDescent="0.35">
      <c r="A710" s="33"/>
      <c r="B710" s="33"/>
      <c r="C710" s="33"/>
      <c r="D710" s="33"/>
      <c r="E710" s="33"/>
      <c r="F710" s="33"/>
      <c r="G710" s="33"/>
      <c r="H710" s="33"/>
      <c r="I710" s="33"/>
      <c r="J710" s="33"/>
    </row>
    <row r="711" spans="1:10" x14ac:dyDescent="0.35">
      <c r="A711" s="110" t="s">
        <v>244</v>
      </c>
      <c r="B711" s="17"/>
      <c r="C711" s="17"/>
      <c r="D711" s="3">
        <f>VLOOKUP(A711,'selections(hide)'!$A$18:$M$30,4,FALSE)</f>
        <v>2</v>
      </c>
    </row>
    <row r="712" spans="1:10" x14ac:dyDescent="0.35">
      <c r="A712" s="115" t="s">
        <v>240</v>
      </c>
      <c r="B712" s="116"/>
      <c r="C712" s="116"/>
      <c r="D712" s="116">
        <f>'selections(hide)'!$J$4</f>
        <v>3</v>
      </c>
    </row>
    <row r="713" spans="1:10" x14ac:dyDescent="0.35">
      <c r="A713" s="17" t="s">
        <v>256</v>
      </c>
      <c r="B713" s="17"/>
      <c r="C713" s="17"/>
      <c r="E713" s="101" t="str">
        <f>staff_students!$E$29</f>
        <v>2021/22</v>
      </c>
      <c r="F713" s="101" t="str">
        <f>staff_students!$F$29</f>
        <v>2022/23</v>
      </c>
      <c r="G713" s="101" t="str">
        <f>staff_students!$G$29</f>
        <v>2023/24</v>
      </c>
      <c r="H713" s="101" t="str">
        <f>staff_students!$H$29</f>
        <v>2024/25</v>
      </c>
      <c r="I713" s="101" t="str">
        <f>staff_students!$I$29</f>
        <v>2025/26</v>
      </c>
      <c r="J713" s="101" t="str">
        <f>staff_students!$J$29</f>
        <v>2026/27</v>
      </c>
    </row>
    <row r="714" spans="1:10" x14ac:dyDescent="0.35">
      <c r="A714" s="17" t="s">
        <v>260</v>
      </c>
      <c r="B714" s="17"/>
      <c r="C714" s="17"/>
      <c r="E714" s="105">
        <f>staff_students!$E$30</f>
        <v>0</v>
      </c>
      <c r="F714" s="105">
        <f>staff_students!$F$30</f>
        <v>0</v>
      </c>
      <c r="G714" s="105">
        <f>staff_students!$G$30</f>
        <v>0</v>
      </c>
      <c r="H714" s="105">
        <f>staff_students!$H$30</f>
        <v>0</v>
      </c>
      <c r="I714" s="105">
        <f>staff_students!$I$30</f>
        <v>0</v>
      </c>
      <c r="J714" s="105">
        <f>staff_students!$J$30</f>
        <v>0</v>
      </c>
    </row>
    <row r="715" spans="1:10" x14ac:dyDescent="0.35">
      <c r="A715" s="17" t="s">
        <v>261</v>
      </c>
      <c r="B715" s="17"/>
      <c r="C715" s="17"/>
      <c r="E715" s="105">
        <f>staff_students!$E$31</f>
        <v>0</v>
      </c>
      <c r="F715" s="105">
        <f>staff_students!$F$31</f>
        <v>0</v>
      </c>
      <c r="G715" s="105">
        <f>staff_students!$G$31</f>
        <v>0</v>
      </c>
      <c r="H715" s="105">
        <f>staff_students!$H$31</f>
        <v>0</v>
      </c>
      <c r="I715" s="105">
        <f>staff_students!$I$31</f>
        <v>0</v>
      </c>
      <c r="J715" s="105">
        <f>staff_students!$J$31</f>
        <v>0</v>
      </c>
    </row>
    <row r="716" spans="1:10" x14ac:dyDescent="0.35">
      <c r="A716" s="17" t="s">
        <v>262</v>
      </c>
      <c r="B716" s="17"/>
      <c r="C716" s="17"/>
      <c r="E716" s="105">
        <f>staff_students!$E$32</f>
        <v>0</v>
      </c>
      <c r="F716" s="105">
        <f>staff_students!$F$32</f>
        <v>0</v>
      </c>
      <c r="G716" s="105">
        <f>staff_students!$G$32</f>
        <v>0</v>
      </c>
      <c r="H716" s="105">
        <f>staff_students!$H$32</f>
        <v>0</v>
      </c>
      <c r="I716" s="105">
        <f>staff_students!$I$32</f>
        <v>0</v>
      </c>
      <c r="J716" s="105">
        <f>staff_students!$J$32</f>
        <v>0</v>
      </c>
    </row>
    <row r="717" spans="1:10" x14ac:dyDescent="0.35">
      <c r="A717" s="17" t="s">
        <v>263</v>
      </c>
      <c r="B717" s="17"/>
      <c r="C717" s="17"/>
      <c r="E717" s="105">
        <f>staff_students!$E$33</f>
        <v>0</v>
      </c>
      <c r="F717" s="105">
        <f>staff_students!$F$33</f>
        <v>0</v>
      </c>
      <c r="G717" s="105">
        <f>staff_students!$G$33</f>
        <v>0</v>
      </c>
      <c r="H717" s="105">
        <f>staff_students!$H$33</f>
        <v>0</v>
      </c>
      <c r="I717" s="105">
        <f>staff_students!$I$33</f>
        <v>0</v>
      </c>
      <c r="J717" s="105">
        <f>staff_students!$J$33</f>
        <v>0</v>
      </c>
    </row>
    <row r="718" spans="1:10" x14ac:dyDescent="0.35">
      <c r="A718" s="17"/>
      <c r="B718" s="17"/>
      <c r="C718" s="17"/>
    </row>
    <row r="719" spans="1:10" x14ac:dyDescent="0.35">
      <c r="A719" s="17" t="s">
        <v>257</v>
      </c>
      <c r="B719" s="17"/>
      <c r="C719" s="17"/>
      <c r="E719" s="101" t="str">
        <f t="shared" ref="E719:J719" si="144">E713</f>
        <v>2021/22</v>
      </c>
      <c r="F719" s="101" t="str">
        <f t="shared" si="144"/>
        <v>2022/23</v>
      </c>
      <c r="G719" s="101" t="str">
        <f t="shared" si="144"/>
        <v>2023/24</v>
      </c>
      <c r="H719" s="101" t="str">
        <f t="shared" si="144"/>
        <v>2024/25</v>
      </c>
      <c r="I719" s="101" t="str">
        <f t="shared" si="144"/>
        <v>2025/26</v>
      </c>
      <c r="J719" s="101" t="str">
        <f t="shared" si="144"/>
        <v>2026/27</v>
      </c>
    </row>
    <row r="720" spans="1:10" x14ac:dyDescent="0.35">
      <c r="A720" s="17" t="s">
        <v>260</v>
      </c>
      <c r="B720" s="17"/>
      <c r="C720" s="17"/>
      <c r="E720" s="105">
        <v>0</v>
      </c>
      <c r="F720" s="105">
        <v>0</v>
      </c>
      <c r="G720" s="105">
        <v>0</v>
      </c>
      <c r="H720" s="105">
        <v>0</v>
      </c>
      <c r="I720" s="105">
        <v>0</v>
      </c>
      <c r="J720" s="105">
        <v>0</v>
      </c>
    </row>
    <row r="721" spans="1:10" x14ac:dyDescent="0.35">
      <c r="A721" s="17" t="s">
        <v>261</v>
      </c>
      <c r="B721" s="17"/>
      <c r="C721" s="17"/>
      <c r="E721" s="105">
        <v>0</v>
      </c>
      <c r="F721" s="105">
        <v>0</v>
      </c>
      <c r="G721" s="105">
        <v>0</v>
      </c>
      <c r="H721" s="105">
        <v>0</v>
      </c>
      <c r="I721" s="105">
        <v>0</v>
      </c>
      <c r="J721" s="105">
        <v>0</v>
      </c>
    </row>
    <row r="722" spans="1:10" x14ac:dyDescent="0.35">
      <c r="A722" s="17" t="s">
        <v>262</v>
      </c>
      <c r="B722" s="17"/>
      <c r="C722" s="17"/>
      <c r="E722" s="107">
        <f>IF(staff_students!$C$28="No",0,ROUNDDOWN(E716*staff_students!$E$36,0))+IF(staff_students!$C$28="No",0,ROUNDDOWN(E716*staff_students!$E$36*staff_students!$E$36,0))</f>
        <v>0</v>
      </c>
      <c r="F722" s="107">
        <f>ROUNDDOWN(E716*staff_students!$E$36,0)+IF(staff_students!$C$28="No",0,ROUNDDOWN(E716*staff_students!$E$36*staff_students!$E$36,0))</f>
        <v>0</v>
      </c>
      <c r="G722" s="105">
        <f>ROUNDDOWN(F716*staff_students!$E$36,0)+ROUNDDOWN(E716*staff_students!$E$36*staff_students!$E$36,0)</f>
        <v>0</v>
      </c>
      <c r="H722" s="105">
        <f>ROUNDDOWN(G716*staff_students!$E$36,0)+ROUNDDOWN(F716*staff_students!$E$36*staff_students!$E$36,0)</f>
        <v>0</v>
      </c>
      <c r="I722" s="105">
        <f>ROUNDDOWN(H716*staff_students!$E$36,0)+ROUNDDOWN(G716*staff_students!$E$36*staff_students!$E$36,0)</f>
        <v>0</v>
      </c>
      <c r="J722" s="105">
        <f>ROUNDDOWN(I716*staff_students!$E$36,0)+ROUNDDOWN(H716*staff_students!$E$36*staff_students!$E$36,0)</f>
        <v>0</v>
      </c>
    </row>
    <row r="723" spans="1:10" x14ac:dyDescent="0.35">
      <c r="A723" s="17" t="s">
        <v>263</v>
      </c>
      <c r="B723" s="17"/>
      <c r="C723" s="17"/>
      <c r="E723" s="107">
        <f>IF(staff_students!$C$28="No",0,ROUNDDOWN(E717*staff_students!$E$36,0))+IF(staff_students!$C$28="No",0,ROUNDDOWN(E717*staff_students!$E$36*staff_students!$E$36,0))</f>
        <v>0</v>
      </c>
      <c r="F723" s="107">
        <f>ROUNDDOWN(E717*staff_students!$E$36,0)+IF(staff_students!$C$28="No",0,ROUNDDOWN(E717*staff_students!$E$36*staff_students!$E$36,0))</f>
        <v>0</v>
      </c>
      <c r="G723" s="105">
        <f>ROUNDDOWN(F717*staff_students!$E$36,0)+ROUNDDOWN(E717*staff_students!$E$36*staff_students!$E$36,0)</f>
        <v>0</v>
      </c>
      <c r="H723" s="105">
        <f>ROUNDDOWN(G717*staff_students!$E$36,0)+ROUNDDOWN(F717*staff_students!$E$36*staff_students!$E$36,0)</f>
        <v>0</v>
      </c>
      <c r="I723" s="105">
        <f>ROUNDDOWN(H717*staff_students!$E$36,0)+ROUNDDOWN(G717*staff_students!$E$36*staff_students!$E$36,0)</f>
        <v>0</v>
      </c>
      <c r="J723" s="105">
        <f>ROUNDDOWN(I717*staff_students!$E$36,0)+ROUNDDOWN(H717*staff_students!$E$36*staff_students!$E$36,0)</f>
        <v>0</v>
      </c>
    </row>
    <row r="724" spans="1:10" x14ac:dyDescent="0.35">
      <c r="A724" s="17"/>
      <c r="B724" s="17"/>
      <c r="C724" s="17"/>
    </row>
    <row r="725" spans="1:10" x14ac:dyDescent="0.35">
      <c r="A725" s="17" t="s">
        <v>259</v>
      </c>
      <c r="B725" s="17"/>
      <c r="C725" s="17"/>
      <c r="E725" s="101" t="str">
        <f t="shared" ref="E725:J725" si="145">E719</f>
        <v>2021/22</v>
      </c>
      <c r="F725" s="101" t="str">
        <f t="shared" si="145"/>
        <v>2022/23</v>
      </c>
      <c r="G725" s="101" t="str">
        <f t="shared" si="145"/>
        <v>2023/24</v>
      </c>
      <c r="H725" s="101" t="str">
        <f t="shared" si="145"/>
        <v>2024/25</v>
      </c>
      <c r="I725" s="101" t="str">
        <f t="shared" si="145"/>
        <v>2025/26</v>
      </c>
      <c r="J725" s="101" t="str">
        <f t="shared" si="145"/>
        <v>2026/27</v>
      </c>
    </row>
    <row r="726" spans="1:10" x14ac:dyDescent="0.35">
      <c r="A726" s="17" t="s">
        <v>260</v>
      </c>
      <c r="B726" s="17"/>
      <c r="C726" s="17"/>
      <c r="E726" s="105">
        <f t="shared" ref="E726:J726" si="146">E714+E720</f>
        <v>0</v>
      </c>
      <c r="F726" s="105">
        <f t="shared" si="146"/>
        <v>0</v>
      </c>
      <c r="G726" s="105">
        <f t="shared" si="146"/>
        <v>0</v>
      </c>
      <c r="H726" s="105">
        <f t="shared" si="146"/>
        <v>0</v>
      </c>
      <c r="I726" s="105">
        <f t="shared" si="146"/>
        <v>0</v>
      </c>
      <c r="J726" s="105">
        <f t="shared" si="146"/>
        <v>0</v>
      </c>
    </row>
    <row r="727" spans="1:10" x14ac:dyDescent="0.35">
      <c r="A727" s="17" t="s">
        <v>261</v>
      </c>
      <c r="B727" s="17"/>
      <c r="C727" s="17"/>
      <c r="E727" s="105">
        <f t="shared" ref="E727:J727" si="147">E715+E721</f>
        <v>0</v>
      </c>
      <c r="F727" s="105">
        <f t="shared" si="147"/>
        <v>0</v>
      </c>
      <c r="G727" s="105">
        <f t="shared" si="147"/>
        <v>0</v>
      </c>
      <c r="H727" s="105">
        <f t="shared" si="147"/>
        <v>0</v>
      </c>
      <c r="I727" s="105">
        <f t="shared" si="147"/>
        <v>0</v>
      </c>
      <c r="J727" s="105">
        <f t="shared" si="147"/>
        <v>0</v>
      </c>
    </row>
    <row r="728" spans="1:10" x14ac:dyDescent="0.35">
      <c r="A728" s="17" t="s">
        <v>262</v>
      </c>
      <c r="B728" s="17"/>
      <c r="C728" s="17"/>
      <c r="E728" s="105">
        <f t="shared" ref="E728:J728" si="148">E716+E722</f>
        <v>0</v>
      </c>
      <c r="F728" s="105">
        <f t="shared" si="148"/>
        <v>0</v>
      </c>
      <c r="G728" s="105">
        <f t="shared" si="148"/>
        <v>0</v>
      </c>
      <c r="H728" s="105">
        <f t="shared" si="148"/>
        <v>0</v>
      </c>
      <c r="I728" s="105">
        <f t="shared" si="148"/>
        <v>0</v>
      </c>
      <c r="J728" s="105">
        <f t="shared" si="148"/>
        <v>0</v>
      </c>
    </row>
    <row r="729" spans="1:10" x14ac:dyDescent="0.35">
      <c r="A729" s="17" t="s">
        <v>263</v>
      </c>
      <c r="B729" s="17"/>
      <c r="C729" s="17"/>
      <c r="E729" s="105">
        <f t="shared" ref="E729:J729" si="149">E717+E723</f>
        <v>0</v>
      </c>
      <c r="F729" s="105">
        <f t="shared" si="149"/>
        <v>0</v>
      </c>
      <c r="G729" s="105">
        <f t="shared" si="149"/>
        <v>0</v>
      </c>
      <c r="H729" s="105">
        <f t="shared" si="149"/>
        <v>0</v>
      </c>
      <c r="I729" s="105">
        <f t="shared" si="149"/>
        <v>0</v>
      </c>
      <c r="J729" s="105">
        <f t="shared" si="149"/>
        <v>0</v>
      </c>
    </row>
    <row r="730" spans="1:10" x14ac:dyDescent="0.35">
      <c r="A730" s="17"/>
      <c r="B730" s="17"/>
      <c r="C730" s="17"/>
    </row>
    <row r="731" spans="1:10" x14ac:dyDescent="0.35">
      <c r="A731" s="17" t="s">
        <v>258</v>
      </c>
      <c r="B731" s="17"/>
      <c r="C731" s="17"/>
      <c r="D731" s="17"/>
      <c r="E731" s="111" t="str">
        <f t="shared" ref="E731:J731" si="150">E725</f>
        <v>2021/22</v>
      </c>
      <c r="F731" s="111" t="str">
        <f t="shared" si="150"/>
        <v>2022/23</v>
      </c>
      <c r="G731" s="111" t="str">
        <f t="shared" si="150"/>
        <v>2023/24</v>
      </c>
      <c r="H731" s="111" t="str">
        <f t="shared" si="150"/>
        <v>2024/25</v>
      </c>
      <c r="I731" s="111" t="str">
        <f t="shared" si="150"/>
        <v>2025/26</v>
      </c>
      <c r="J731" s="111" t="str">
        <f t="shared" si="150"/>
        <v>2026/27</v>
      </c>
    </row>
    <row r="732" spans="1:10" x14ac:dyDescent="0.35">
      <c r="A732" s="17" t="s">
        <v>225</v>
      </c>
      <c r="B732" s="17"/>
      <c r="C732" s="17"/>
      <c r="D732" s="17" t="str">
        <f>A732&amp;D711&amp;D712</f>
        <v>FT Home student FTE23</v>
      </c>
      <c r="E732" s="117">
        <f>IF(staff_students!$C$28="No",E726/$D712/$D712*6+D726/$D712/$D712*3,E726/$D712/$D712*6+E726/$D712/$D712*3)</f>
        <v>0</v>
      </c>
      <c r="F732" s="112">
        <f>F726/$D712/$D712*6+E726/$D712/$D712*3</f>
        <v>0</v>
      </c>
      <c r="G732" s="112">
        <f>G726/$D712/$D712*6+F726/$D712/$D712*3</f>
        <v>0</v>
      </c>
      <c r="H732" s="112">
        <f>H726/$D712/$D712*6+G726/$D712/$D712*3</f>
        <v>0</v>
      </c>
      <c r="I732" s="112">
        <f>I726/$D712/$D712*6+H726/$D712/$D712*3</f>
        <v>0</v>
      </c>
      <c r="J732" s="112">
        <f>J726/$D712/$D712*6+I726/$D712/$D712*3</f>
        <v>0</v>
      </c>
    </row>
    <row r="733" spans="1:10" x14ac:dyDescent="0.35">
      <c r="A733" s="17" t="s">
        <v>226</v>
      </c>
      <c r="B733" s="17"/>
      <c r="C733" s="17"/>
      <c r="D733" s="17" t="str">
        <f>A733&amp;D711&amp;D712</f>
        <v>FT International student FTE23</v>
      </c>
      <c r="E733" s="117">
        <f>IF(staff_students!$C$28="No",E727/$D712/$D712*6+D727/$D712/$D712*3,E727/$D712/$D712*6+E727/$D712/$D712*3)</f>
        <v>0</v>
      </c>
      <c r="F733" s="112">
        <f>F727/$D712/$D712*6+E727/$D712/$D712*3</f>
        <v>0</v>
      </c>
      <c r="G733" s="112">
        <f>G727/$D712/$D712*6+F727/$D712/$D712*3</f>
        <v>0</v>
      </c>
      <c r="H733" s="112">
        <f>H727/$D712/$D712*6+G727/$D712/$D712*3</f>
        <v>0</v>
      </c>
      <c r="I733" s="112">
        <f>I727/$D712/$D712*6+H727/$D712/$D712*3</f>
        <v>0</v>
      </c>
      <c r="J733" s="112">
        <f>J727/$D712/$D712*6+I727/$D712/$D712*3</f>
        <v>0</v>
      </c>
    </row>
    <row r="734" spans="1:10" x14ac:dyDescent="0.35">
      <c r="A734" s="17" t="s">
        <v>241</v>
      </c>
      <c r="B734" s="17"/>
      <c r="C734" s="17"/>
      <c r="D734" s="17" t="str">
        <f>A734&amp;D711&amp;D712</f>
        <v>PT Home student FTE23</v>
      </c>
      <c r="E734" s="117">
        <f>IF(staff_students!$C$28="No",E728/VLOOKUP($D711,'selections(hide)'!$D$18:$P$30,13,FALSE)/$D712/$D712*6+D728/VLOOKUP($D711,'selections(hide)'!$D$18:$P$30,13,FALSE)/$D712/$D712*3,E728/VLOOKUP($D711,'selections(hide)'!$D$18:$P$30,13,FALSE)/$D712/$D712*6+E728/VLOOKUP($D711,'selections(hide)'!$D$18:$P$30,13,FALSE)/$D712/$D712*3)</f>
        <v>0</v>
      </c>
      <c r="F734" s="112">
        <f>F728/VLOOKUP($D711,'selections(hide)'!$D$18:$P$30,13,FALSE)/$D712/$D712*6+E728/VLOOKUP($D711,'selections(hide)'!$D$18:$P$30,13,FALSE)/$D712/$D712*3</f>
        <v>0</v>
      </c>
      <c r="G734" s="112">
        <f>G728/VLOOKUP($D711,'selections(hide)'!$D$18:$P$30,13,FALSE)/$D712/$D712*6+F728/VLOOKUP($D711,'selections(hide)'!$D$18:$P$30,13,FALSE)/$D712/$D712*3</f>
        <v>0</v>
      </c>
      <c r="H734" s="112">
        <f>H728/VLOOKUP($D711,'selections(hide)'!$D$18:$P$30,13,FALSE)/$D712/$D712*6+G728/VLOOKUP($D711,'selections(hide)'!$D$18:$P$30,13,FALSE)/$D712/$D712*3</f>
        <v>0</v>
      </c>
      <c r="I734" s="112">
        <f>I728/VLOOKUP($D711,'selections(hide)'!$D$18:$P$30,13,FALSE)/$D712/$D712*6+H728/VLOOKUP($D711,'selections(hide)'!$D$18:$P$30,13,FALSE)/$D712/$D712*3</f>
        <v>0</v>
      </c>
      <c r="J734" s="112">
        <f>J728/VLOOKUP($D711,'selections(hide)'!$D$18:$P$30,13,FALSE)/$D712/$D712*6+I728/VLOOKUP($D711,'selections(hide)'!$D$18:$P$30,13,FALSE)/$D712/$D712*3</f>
        <v>0</v>
      </c>
    </row>
    <row r="735" spans="1:10" x14ac:dyDescent="0.35">
      <c r="A735" s="17" t="s">
        <v>242</v>
      </c>
      <c r="B735" s="17"/>
      <c r="C735" s="17"/>
      <c r="D735" s="17" t="str">
        <f>A735&amp;D711&amp;D712</f>
        <v>PT International student FTE23</v>
      </c>
      <c r="E735" s="117">
        <f>IF(staff_students!$C$28="No",E729/VLOOKUP($D711,'selections(hide)'!$D$18:$P$30,13,FALSE)/$D712/$D712*6+D729/VLOOKUP($D711,'selections(hide)'!$D$18:$P$30,13,FALSE)/$D712/$D712*3,E729/VLOOKUP($D711,'selections(hide)'!$D$18:$P$30,13,FALSE)/$D712/$D712*6+E729/VLOOKUP($D711,'selections(hide)'!$D$18:$P$30,13,FALSE)/$D712/$D712*3)</f>
        <v>0</v>
      </c>
      <c r="F735" s="112">
        <f>F729/VLOOKUP($D711,'selections(hide)'!$D$18:$P$30,13,FALSE)/$D712/$D712*6+E729/VLOOKUP($D711,'selections(hide)'!$D$18:$P$30,13,FALSE)/$D712/$D712*3</f>
        <v>0</v>
      </c>
      <c r="G735" s="112">
        <f>G729/VLOOKUP($D711,'selections(hide)'!$D$18:$P$30,13,FALSE)/$D712/$D712*6+F729/VLOOKUP($D711,'selections(hide)'!$D$18:$P$30,13,FALSE)/$D712/$D712*3</f>
        <v>0</v>
      </c>
      <c r="H735" s="112">
        <f>H729/VLOOKUP($D711,'selections(hide)'!$D$18:$P$30,13,FALSE)/$D712/$D712*6+G729/VLOOKUP($D711,'selections(hide)'!$D$18:$P$30,13,FALSE)/$D712/$D712*3</f>
        <v>0</v>
      </c>
      <c r="I735" s="112">
        <f>I729/VLOOKUP($D711,'selections(hide)'!$D$18:$P$30,13,FALSE)/$D712/$D712*6+H729/VLOOKUP($D711,'selections(hide)'!$D$18:$P$30,13,FALSE)/$D712/$D712*3</f>
        <v>0</v>
      </c>
      <c r="J735" s="112">
        <f>J729/VLOOKUP($D711,'selections(hide)'!$D$18:$P$30,13,FALSE)/$D712/$D712*6+I729/VLOOKUP($D711,'selections(hide)'!$D$18:$P$30,13,FALSE)/$D712/$D712*3</f>
        <v>0</v>
      </c>
    </row>
    <row r="736" spans="1:10" x14ac:dyDescent="0.35">
      <c r="A736" s="17"/>
      <c r="B736" s="17"/>
      <c r="C736" s="17"/>
      <c r="D736" s="17"/>
      <c r="E736" s="17"/>
      <c r="F736" s="17"/>
      <c r="G736" s="17"/>
      <c r="H736" s="17"/>
      <c r="I736" s="17"/>
      <c r="J736" s="17"/>
    </row>
    <row r="737" spans="1:10" x14ac:dyDescent="0.35">
      <c r="A737" s="113" t="s">
        <v>245</v>
      </c>
      <c r="B737" s="33"/>
      <c r="C737" s="33"/>
      <c r="D737" s="3">
        <f>VLOOKUP(A737,'selections(hide)'!$A$18:$M$30,4,FALSE)</f>
        <v>4</v>
      </c>
    </row>
    <row r="738" spans="1:10" x14ac:dyDescent="0.35">
      <c r="A738" s="115" t="s">
        <v>240</v>
      </c>
      <c r="B738" s="116"/>
      <c r="C738" s="116"/>
      <c r="D738" s="116">
        <f>'selections(hide)'!$J$4</f>
        <v>3</v>
      </c>
    </row>
    <row r="739" spans="1:10" x14ac:dyDescent="0.35">
      <c r="A739" s="33" t="s">
        <v>256</v>
      </c>
      <c r="B739" s="33"/>
      <c r="C739" s="33"/>
      <c r="E739" s="101" t="str">
        <f>staff_students!$E$29</f>
        <v>2021/22</v>
      </c>
      <c r="F739" s="101" t="str">
        <f>staff_students!$F$29</f>
        <v>2022/23</v>
      </c>
      <c r="G739" s="101" t="str">
        <f>staff_students!$G$29</f>
        <v>2023/24</v>
      </c>
      <c r="H739" s="101" t="str">
        <f>staff_students!$H$29</f>
        <v>2024/25</v>
      </c>
      <c r="I739" s="101" t="str">
        <f>staff_students!$I$29</f>
        <v>2025/26</v>
      </c>
      <c r="J739" s="101" t="str">
        <f>staff_students!$J$29</f>
        <v>2026/27</v>
      </c>
    </row>
    <row r="740" spans="1:10" x14ac:dyDescent="0.35">
      <c r="A740" s="33" t="s">
        <v>260</v>
      </c>
      <c r="B740" s="33"/>
      <c r="C740" s="33"/>
      <c r="E740" s="105"/>
      <c r="F740" s="105"/>
      <c r="G740" s="105"/>
      <c r="H740" s="105"/>
      <c r="I740" s="105"/>
      <c r="J740" s="105"/>
    </row>
    <row r="741" spans="1:10" x14ac:dyDescent="0.35">
      <c r="A741" s="33" t="s">
        <v>261</v>
      </c>
      <c r="B741" s="33"/>
      <c r="C741" s="33"/>
      <c r="E741" s="105"/>
      <c r="F741" s="105"/>
      <c r="G741" s="105"/>
      <c r="H741" s="105"/>
      <c r="I741" s="105"/>
      <c r="J741" s="105"/>
    </row>
    <row r="742" spans="1:10" x14ac:dyDescent="0.35">
      <c r="A742" s="33" t="s">
        <v>262</v>
      </c>
      <c r="B742" s="33"/>
      <c r="C742" s="33"/>
      <c r="E742" s="105">
        <f>staff_students!$E$32</f>
        <v>0</v>
      </c>
      <c r="F742" s="105">
        <f>staff_students!$F$32</f>
        <v>0</v>
      </c>
      <c r="G742" s="105">
        <f>staff_students!$G$32</f>
        <v>0</v>
      </c>
      <c r="H742" s="105">
        <f>staff_students!$H$32</f>
        <v>0</v>
      </c>
      <c r="I742" s="105">
        <f>staff_students!$I$32</f>
        <v>0</v>
      </c>
      <c r="J742" s="105">
        <f>staff_students!$J$32</f>
        <v>0</v>
      </c>
    </row>
    <row r="743" spans="1:10" x14ac:dyDescent="0.35">
      <c r="A743" s="33" t="s">
        <v>263</v>
      </c>
      <c r="B743" s="33"/>
      <c r="C743" s="33"/>
      <c r="E743" s="105">
        <f>staff_students!$E$33</f>
        <v>0</v>
      </c>
      <c r="F743" s="105">
        <f>staff_students!$F$33</f>
        <v>0</v>
      </c>
      <c r="G743" s="105">
        <f>staff_students!$G$33</f>
        <v>0</v>
      </c>
      <c r="H743" s="105">
        <f>staff_students!$H$33</f>
        <v>0</v>
      </c>
      <c r="I743" s="105">
        <f>staff_students!$I$33</f>
        <v>0</v>
      </c>
      <c r="J743" s="105">
        <f>staff_students!$J$33</f>
        <v>0</v>
      </c>
    </row>
    <row r="744" spans="1:10" x14ac:dyDescent="0.35">
      <c r="A744" s="33"/>
      <c r="B744" s="33"/>
      <c r="C744" s="33"/>
    </row>
    <row r="745" spans="1:10" x14ac:dyDescent="0.35">
      <c r="A745" s="33" t="s">
        <v>257</v>
      </c>
      <c r="B745" s="33"/>
      <c r="C745" s="33"/>
      <c r="E745" s="101">
        <f t="shared" ref="E745:J745" si="151">E738</f>
        <v>0</v>
      </c>
      <c r="F745" s="101">
        <f t="shared" si="151"/>
        <v>0</v>
      </c>
      <c r="G745" s="101">
        <f t="shared" si="151"/>
        <v>0</v>
      </c>
      <c r="H745" s="101">
        <f t="shared" si="151"/>
        <v>0</v>
      </c>
      <c r="I745" s="101">
        <f t="shared" si="151"/>
        <v>0</v>
      </c>
      <c r="J745" s="101">
        <f t="shared" si="151"/>
        <v>0</v>
      </c>
    </row>
    <row r="746" spans="1:10" x14ac:dyDescent="0.35">
      <c r="A746" s="33" t="s">
        <v>260</v>
      </c>
      <c r="B746" s="33"/>
      <c r="C746" s="33"/>
      <c r="E746" s="105"/>
      <c r="F746" s="105"/>
      <c r="G746" s="105"/>
      <c r="H746" s="105"/>
      <c r="I746" s="105"/>
      <c r="J746" s="105"/>
    </row>
    <row r="747" spans="1:10" x14ac:dyDescent="0.35">
      <c r="A747" s="33" t="s">
        <v>261</v>
      </c>
      <c r="B747" s="33"/>
      <c r="C747" s="33"/>
      <c r="E747" s="105"/>
      <c r="F747" s="105"/>
      <c r="G747" s="105"/>
      <c r="H747" s="105"/>
      <c r="I747" s="105"/>
      <c r="J747" s="105"/>
    </row>
    <row r="748" spans="1:10" x14ac:dyDescent="0.35">
      <c r="A748" s="33" t="s">
        <v>262</v>
      </c>
      <c r="B748" s="33"/>
      <c r="C748" s="33"/>
      <c r="E748" s="107">
        <f>IF(staff_students!$C$28="No",0,ROUNDDOWN(E742*staff_students!$E$36,0))</f>
        <v>0</v>
      </c>
      <c r="F748" s="105">
        <f>ROUNDDOWN(E742*staff_students!$E$36,0)</f>
        <v>0</v>
      </c>
      <c r="G748" s="105">
        <f>ROUNDDOWN(F742*staff_students!$E$36,0)</f>
        <v>0</v>
      </c>
      <c r="H748" s="105">
        <f>ROUNDDOWN(G742*staff_students!$E$36,0)</f>
        <v>0</v>
      </c>
      <c r="I748" s="105">
        <f>ROUNDDOWN(H742*staff_students!$E$36,0)</f>
        <v>0</v>
      </c>
      <c r="J748" s="105">
        <f>ROUNDDOWN(I742*staff_students!$E$36,0)</f>
        <v>0</v>
      </c>
    </row>
    <row r="749" spans="1:10" x14ac:dyDescent="0.35">
      <c r="A749" s="33" t="s">
        <v>263</v>
      </c>
      <c r="B749" s="33"/>
      <c r="C749" s="33"/>
      <c r="E749" s="107">
        <f>IF(staff_students!$C$28="No",0,ROUNDDOWN(E743*staff_students!$E$36,0))</f>
        <v>0</v>
      </c>
      <c r="F749" s="105">
        <f>ROUNDDOWN(E743*staff_students!$E$36,0)</f>
        <v>0</v>
      </c>
      <c r="G749" s="105">
        <f>ROUNDDOWN(F743*staff_students!$E$36,0)</f>
        <v>0</v>
      </c>
      <c r="H749" s="105">
        <f>ROUNDDOWN(G743*staff_students!$E$36,0)</f>
        <v>0</v>
      </c>
      <c r="I749" s="105">
        <f>ROUNDDOWN(H743*staff_students!$E$36,0)</f>
        <v>0</v>
      </c>
      <c r="J749" s="105">
        <f>ROUNDDOWN(I743*staff_students!$E$36,0)</f>
        <v>0</v>
      </c>
    </row>
    <row r="750" spans="1:10" x14ac:dyDescent="0.35">
      <c r="A750" s="33"/>
      <c r="B750" s="33"/>
      <c r="C750" s="33"/>
    </row>
    <row r="751" spans="1:10" x14ac:dyDescent="0.35">
      <c r="A751" s="33" t="s">
        <v>259</v>
      </c>
      <c r="B751" s="33"/>
      <c r="C751" s="33"/>
      <c r="E751" s="101">
        <f t="shared" ref="E751:J751" si="152">E745</f>
        <v>0</v>
      </c>
      <c r="F751" s="101">
        <f t="shared" si="152"/>
        <v>0</v>
      </c>
      <c r="G751" s="101">
        <f t="shared" si="152"/>
        <v>0</v>
      </c>
      <c r="H751" s="101">
        <f t="shared" si="152"/>
        <v>0</v>
      </c>
      <c r="I751" s="101">
        <f t="shared" si="152"/>
        <v>0</v>
      </c>
      <c r="J751" s="101">
        <f t="shared" si="152"/>
        <v>0</v>
      </c>
    </row>
    <row r="752" spans="1:10" x14ac:dyDescent="0.35">
      <c r="A752" s="33" t="s">
        <v>260</v>
      </c>
      <c r="B752" s="33"/>
      <c r="C752" s="33"/>
      <c r="E752" s="105"/>
      <c r="F752" s="105"/>
      <c r="G752" s="105"/>
      <c r="H752" s="105"/>
      <c r="I752" s="105"/>
      <c r="J752" s="105"/>
    </row>
    <row r="753" spans="1:10" x14ac:dyDescent="0.35">
      <c r="A753" s="33" t="s">
        <v>261</v>
      </c>
      <c r="B753" s="33"/>
      <c r="C753" s="33"/>
      <c r="E753" s="105"/>
      <c r="F753" s="105"/>
      <c r="G753" s="105"/>
      <c r="H753" s="105"/>
      <c r="I753" s="105"/>
      <c r="J753" s="105"/>
    </row>
    <row r="754" spans="1:10" x14ac:dyDescent="0.35">
      <c r="A754" s="33" t="s">
        <v>262</v>
      </c>
      <c r="B754" s="33"/>
      <c r="C754" s="33"/>
      <c r="E754" s="105">
        <f t="shared" ref="E754:J754" si="153">E742+E748</f>
        <v>0</v>
      </c>
      <c r="F754" s="105">
        <f t="shared" si="153"/>
        <v>0</v>
      </c>
      <c r="G754" s="105">
        <f t="shared" si="153"/>
        <v>0</v>
      </c>
      <c r="H754" s="105">
        <f t="shared" si="153"/>
        <v>0</v>
      </c>
      <c r="I754" s="105">
        <f t="shared" si="153"/>
        <v>0</v>
      </c>
      <c r="J754" s="105">
        <f t="shared" si="153"/>
        <v>0</v>
      </c>
    </row>
    <row r="755" spans="1:10" x14ac:dyDescent="0.35">
      <c r="A755" s="33" t="s">
        <v>263</v>
      </c>
      <c r="B755" s="33"/>
      <c r="C755" s="33"/>
      <c r="E755" s="105">
        <f t="shared" ref="E755:J755" si="154">E743+E749</f>
        <v>0</v>
      </c>
      <c r="F755" s="105">
        <f t="shared" si="154"/>
        <v>0</v>
      </c>
      <c r="G755" s="105">
        <f t="shared" si="154"/>
        <v>0</v>
      </c>
      <c r="H755" s="105">
        <f t="shared" si="154"/>
        <v>0</v>
      </c>
      <c r="I755" s="105">
        <f t="shared" si="154"/>
        <v>0</v>
      </c>
      <c r="J755" s="105">
        <f t="shared" si="154"/>
        <v>0</v>
      </c>
    </row>
    <row r="756" spans="1:10" x14ac:dyDescent="0.35">
      <c r="A756" s="33"/>
      <c r="B756" s="33"/>
      <c r="C756" s="33"/>
    </row>
    <row r="757" spans="1:10" x14ac:dyDescent="0.35">
      <c r="A757" s="33" t="s">
        <v>258</v>
      </c>
      <c r="B757" s="33"/>
      <c r="C757" s="33"/>
      <c r="D757" s="33"/>
      <c r="E757" s="108">
        <f t="shared" ref="E757:J757" si="155">E751</f>
        <v>0</v>
      </c>
      <c r="F757" s="108">
        <f t="shared" si="155"/>
        <v>0</v>
      </c>
      <c r="G757" s="108">
        <f t="shared" si="155"/>
        <v>0</v>
      </c>
      <c r="H757" s="108">
        <f t="shared" si="155"/>
        <v>0</v>
      </c>
      <c r="I757" s="108">
        <f t="shared" si="155"/>
        <v>0</v>
      </c>
      <c r="J757" s="108">
        <f t="shared" si="155"/>
        <v>0</v>
      </c>
    </row>
    <row r="758" spans="1:10" x14ac:dyDescent="0.35">
      <c r="A758" s="33" t="s">
        <v>225</v>
      </c>
      <c r="B758" s="33"/>
      <c r="C758" s="33"/>
      <c r="D758" s="33" t="str">
        <f>A758&amp;D737&amp;D738</f>
        <v>FT Home student FTE43</v>
      </c>
      <c r="E758" s="109"/>
      <c r="F758" s="109"/>
      <c r="G758" s="109"/>
      <c r="H758" s="109"/>
      <c r="I758" s="109"/>
      <c r="J758" s="109"/>
    </row>
    <row r="759" spans="1:10" x14ac:dyDescent="0.35">
      <c r="A759" s="33" t="s">
        <v>226</v>
      </c>
      <c r="B759" s="33"/>
      <c r="C759" s="33"/>
      <c r="D759" s="33" t="str">
        <f>A759&amp;D737&amp;D738</f>
        <v>FT International student FTE43</v>
      </c>
      <c r="E759" s="109"/>
      <c r="F759" s="109"/>
      <c r="G759" s="109"/>
      <c r="H759" s="109"/>
      <c r="I759" s="109"/>
      <c r="J759" s="109"/>
    </row>
    <row r="760" spans="1:10" x14ac:dyDescent="0.35">
      <c r="A760" s="33" t="s">
        <v>241</v>
      </c>
      <c r="B760" s="33"/>
      <c r="C760" s="33"/>
      <c r="D760" s="33" t="str">
        <f>A760&amp;D737&amp;D738</f>
        <v>PT Home student FTE43</v>
      </c>
      <c r="E760" s="117">
        <f>IF(staff_students!$C$28="No",E754/VLOOKUP($D737,'selections(hide)'!$D$18:$P$30,13,FALSE)/$D738/$D738*6+D754/VLOOKUP($D737,'selections(hide)'!$D$18:$P$30,13,FALSE)/$D738/$D738*3,E754/VLOOKUP($D737,'selections(hide)'!$D$18:$P$30,13,FALSE)/$D738/$D738*6+E754/VLOOKUP($D737,'selections(hide)'!$D$18:$P$30,13,FALSE)/$D738/$D738*3)</f>
        <v>0</v>
      </c>
      <c r="F760" s="109">
        <f>F754/VLOOKUP($D737,'selections(hide)'!$D$18:$P$30,13,FALSE)/$D738/$D738*6+E754/VLOOKUP($D737,'selections(hide)'!$D$18:$P$30,13,FALSE)/$D738/$D738*3</f>
        <v>0</v>
      </c>
      <c r="G760" s="109">
        <f>G754/VLOOKUP($D737,'selections(hide)'!$D$18:$P$30,13,FALSE)/$D738/$D738*6+F754/VLOOKUP($D737,'selections(hide)'!$D$18:$P$30,13,FALSE)/$D738/$D738*3</f>
        <v>0</v>
      </c>
      <c r="H760" s="109">
        <f>H754/VLOOKUP($D737,'selections(hide)'!$D$18:$P$30,13,FALSE)/$D738/$D738*6+G754/VLOOKUP($D737,'selections(hide)'!$D$18:$P$30,13,FALSE)/$D738/$D738*3</f>
        <v>0</v>
      </c>
      <c r="I760" s="109">
        <f>I754/VLOOKUP($D737,'selections(hide)'!$D$18:$P$30,13,FALSE)/$D738/$D738*6+H754/VLOOKUP($D737,'selections(hide)'!$D$18:$P$30,13,FALSE)/$D738/$D738*3</f>
        <v>0</v>
      </c>
      <c r="J760" s="109">
        <f>J754/VLOOKUP($D737,'selections(hide)'!$D$18:$P$30,13,FALSE)/$D738/$D738*6+I754/VLOOKUP($D737,'selections(hide)'!$D$18:$P$30,13,FALSE)/$D738/$D738*3</f>
        <v>0</v>
      </c>
    </row>
    <row r="761" spans="1:10" x14ac:dyDescent="0.35">
      <c r="A761" s="33" t="s">
        <v>242</v>
      </c>
      <c r="B761" s="33"/>
      <c r="C761" s="33"/>
      <c r="D761" s="33" t="str">
        <f>A761&amp;D737&amp;D738</f>
        <v>PT International student FTE43</v>
      </c>
      <c r="E761" s="117">
        <f>IF(staff_students!$C$28="No",E755/VLOOKUP($D737,'selections(hide)'!$D$18:$P$30,13,FALSE)/$D738/$D738*6+D755/VLOOKUP($D737,'selections(hide)'!$D$18:$P$30,13,FALSE)/$D738/$D738*3,E755/VLOOKUP($D737,'selections(hide)'!$D$18:$P$30,13,FALSE)/$D738/$D738*6+E755/VLOOKUP($D737,'selections(hide)'!$D$18:$P$30,13,FALSE)/$D738/$D738*3)</f>
        <v>0</v>
      </c>
      <c r="F761" s="109">
        <f>F755/VLOOKUP($D737,'selections(hide)'!$D$18:$P$30,13,FALSE)/$D738/$D738*6+E755/VLOOKUP($D737,'selections(hide)'!$D$18:$P$30,13,FALSE)/$D738/$D738*3</f>
        <v>0</v>
      </c>
      <c r="G761" s="109">
        <f>G755/VLOOKUP($D737,'selections(hide)'!$D$18:$P$30,13,FALSE)/$D738/$D738*6+F755/VLOOKUP($D737,'selections(hide)'!$D$18:$P$30,13,FALSE)/$D738/$D738*3</f>
        <v>0</v>
      </c>
      <c r="H761" s="109">
        <f>H755/VLOOKUP($D737,'selections(hide)'!$D$18:$P$30,13,FALSE)/$D738/$D738*6+G755/VLOOKUP($D737,'selections(hide)'!$D$18:$P$30,13,FALSE)/$D738/$D738*3</f>
        <v>0</v>
      </c>
      <c r="I761" s="109">
        <f>I755/VLOOKUP($D737,'selections(hide)'!$D$18:$P$30,13,FALSE)/$D738/$D738*6+H755/VLOOKUP($D737,'selections(hide)'!$D$18:$P$30,13,FALSE)/$D738/$D738*3</f>
        <v>0</v>
      </c>
      <c r="J761" s="109">
        <f>J755/VLOOKUP($D737,'selections(hide)'!$D$18:$P$30,13,FALSE)/$D738/$D738*6+I755/VLOOKUP($D737,'selections(hide)'!$D$18:$P$30,13,FALSE)/$D738/$D738*3</f>
        <v>0</v>
      </c>
    </row>
    <row r="762" spans="1:10" x14ac:dyDescent="0.35">
      <c r="A762" s="33"/>
      <c r="B762" s="33"/>
      <c r="C762" s="33"/>
      <c r="D762" s="33"/>
      <c r="E762" s="33"/>
      <c r="F762" s="33"/>
      <c r="G762" s="33"/>
      <c r="H762" s="33"/>
      <c r="I762" s="33"/>
      <c r="J762" s="33"/>
    </row>
    <row r="763" spans="1:10" x14ac:dyDescent="0.35">
      <c r="A763" s="110" t="s">
        <v>246</v>
      </c>
      <c r="B763" s="17"/>
      <c r="C763" s="17"/>
      <c r="D763" s="3">
        <f>VLOOKUP(A763,'selections(hide)'!$A$18:$M$30,4,FALSE)</f>
        <v>3</v>
      </c>
    </row>
    <row r="764" spans="1:10" x14ac:dyDescent="0.35">
      <c r="A764" s="115" t="s">
        <v>240</v>
      </c>
      <c r="B764" s="116"/>
      <c r="C764" s="116"/>
      <c r="D764" s="116">
        <f>'selections(hide)'!$J$4</f>
        <v>3</v>
      </c>
    </row>
    <row r="765" spans="1:10" x14ac:dyDescent="0.35">
      <c r="A765" s="17" t="s">
        <v>256</v>
      </c>
      <c r="B765" s="17"/>
      <c r="C765" s="17"/>
      <c r="E765" s="101" t="str">
        <f>staff_students!$E$29</f>
        <v>2021/22</v>
      </c>
      <c r="F765" s="101" t="str">
        <f>staff_students!$F$29</f>
        <v>2022/23</v>
      </c>
      <c r="G765" s="101" t="str">
        <f>staff_students!$G$29</f>
        <v>2023/24</v>
      </c>
      <c r="H765" s="101" t="str">
        <f>staff_students!$H$29</f>
        <v>2024/25</v>
      </c>
      <c r="I765" s="101" t="str">
        <f>staff_students!$I$29</f>
        <v>2025/26</v>
      </c>
      <c r="J765" s="101" t="str">
        <f>staff_students!$J$29</f>
        <v>2026/27</v>
      </c>
    </row>
    <row r="766" spans="1:10" x14ac:dyDescent="0.35">
      <c r="A766" s="17" t="s">
        <v>260</v>
      </c>
      <c r="B766" s="17"/>
      <c r="C766" s="17"/>
      <c r="E766" s="105"/>
      <c r="F766" s="105"/>
      <c r="G766" s="105"/>
      <c r="H766" s="105"/>
      <c r="I766" s="105"/>
      <c r="J766" s="105"/>
    </row>
    <row r="767" spans="1:10" x14ac:dyDescent="0.35">
      <c r="A767" s="17" t="s">
        <v>261</v>
      </c>
      <c r="B767" s="17"/>
      <c r="C767" s="17"/>
      <c r="E767" s="105"/>
      <c r="F767" s="105"/>
      <c r="G767" s="105"/>
      <c r="H767" s="105"/>
      <c r="I767" s="105"/>
      <c r="J767" s="105"/>
    </row>
    <row r="768" spans="1:10" x14ac:dyDescent="0.35">
      <c r="A768" s="17" t="s">
        <v>262</v>
      </c>
      <c r="B768" s="17"/>
      <c r="C768" s="17"/>
      <c r="E768" s="105">
        <f>staff_students!$E$32</f>
        <v>0</v>
      </c>
      <c r="F768" s="105">
        <f>staff_students!$F$32</f>
        <v>0</v>
      </c>
      <c r="G768" s="105">
        <f>staff_students!$G$32</f>
        <v>0</v>
      </c>
      <c r="H768" s="105">
        <f>staff_students!$H$32</f>
        <v>0</v>
      </c>
      <c r="I768" s="105">
        <f>staff_students!$I$32</f>
        <v>0</v>
      </c>
      <c r="J768" s="105">
        <f>staff_students!$J$32</f>
        <v>0</v>
      </c>
    </row>
    <row r="769" spans="1:10" x14ac:dyDescent="0.35">
      <c r="A769" s="17" t="s">
        <v>263</v>
      </c>
      <c r="B769" s="17"/>
      <c r="C769" s="17"/>
      <c r="E769" s="105">
        <f>staff_students!$E$33</f>
        <v>0</v>
      </c>
      <c r="F769" s="105">
        <f>staff_students!$F$33</f>
        <v>0</v>
      </c>
      <c r="G769" s="105">
        <f>staff_students!$G$33</f>
        <v>0</v>
      </c>
      <c r="H769" s="105">
        <f>staff_students!$H$33</f>
        <v>0</v>
      </c>
      <c r="I769" s="105">
        <f>staff_students!$I$33</f>
        <v>0</v>
      </c>
      <c r="J769" s="105">
        <f>staff_students!$J$33</f>
        <v>0</v>
      </c>
    </row>
    <row r="770" spans="1:10" x14ac:dyDescent="0.35">
      <c r="A770" s="17"/>
      <c r="B770" s="17"/>
      <c r="C770" s="17"/>
    </row>
    <row r="771" spans="1:10" x14ac:dyDescent="0.35">
      <c r="A771" s="17" t="s">
        <v>257</v>
      </c>
      <c r="B771" s="17"/>
      <c r="C771" s="17"/>
      <c r="E771" s="101" t="str">
        <f t="shared" ref="E771:J771" si="156">E765</f>
        <v>2021/22</v>
      </c>
      <c r="F771" s="101" t="str">
        <f t="shared" si="156"/>
        <v>2022/23</v>
      </c>
      <c r="G771" s="101" t="str">
        <f t="shared" si="156"/>
        <v>2023/24</v>
      </c>
      <c r="H771" s="101" t="str">
        <f t="shared" si="156"/>
        <v>2024/25</v>
      </c>
      <c r="I771" s="101" t="str">
        <f t="shared" si="156"/>
        <v>2025/26</v>
      </c>
      <c r="J771" s="101" t="str">
        <f t="shared" si="156"/>
        <v>2026/27</v>
      </c>
    </row>
    <row r="772" spans="1:10" x14ac:dyDescent="0.35">
      <c r="A772" s="17" t="s">
        <v>260</v>
      </c>
      <c r="B772" s="17"/>
      <c r="C772" s="17"/>
      <c r="E772" s="105"/>
      <c r="F772" s="105"/>
      <c r="G772" s="105"/>
      <c r="H772" s="105"/>
      <c r="I772" s="105"/>
      <c r="J772" s="105"/>
    </row>
    <row r="773" spans="1:10" x14ac:dyDescent="0.35">
      <c r="A773" s="17" t="s">
        <v>261</v>
      </c>
      <c r="B773" s="17"/>
      <c r="C773" s="17"/>
      <c r="E773" s="105"/>
      <c r="F773" s="105"/>
      <c r="G773" s="105"/>
      <c r="H773" s="105"/>
      <c r="I773" s="105"/>
      <c r="J773" s="105"/>
    </row>
    <row r="774" spans="1:10" x14ac:dyDescent="0.35">
      <c r="A774" s="17" t="s">
        <v>262</v>
      </c>
      <c r="B774" s="17"/>
      <c r="C774" s="17"/>
      <c r="E774" s="107">
        <f>IF(staff_students!$C$28="No",0,ROUNDDOWN(E768*staff_students!$E$36,0))+IF(staff_students!$C$28="No",0,ROUNDDOWN(E768*staff_students!$E$36*staff_students!$E$36,0))</f>
        <v>0</v>
      </c>
      <c r="F774" s="107">
        <f>ROUNDDOWN(E768*staff_students!$E$36,0)+IF(staff_students!$C$28="No",0,ROUNDDOWN(E768*staff_students!$E$36*staff_students!$E$36,0))</f>
        <v>0</v>
      </c>
      <c r="G774" s="105">
        <f>ROUNDDOWN(F768*staff_students!$E$36,0)+ROUNDDOWN(E768*staff_students!$E$36*staff_students!$E$36,0)</f>
        <v>0</v>
      </c>
      <c r="H774" s="105">
        <f>ROUNDDOWN(G768*staff_students!$E$36,0)+ROUNDDOWN(F768*staff_students!$E$36*staff_students!$E$36,0)</f>
        <v>0</v>
      </c>
      <c r="I774" s="105">
        <f>ROUNDDOWN(H768*staff_students!$E$36,0)+ROUNDDOWN(G768*staff_students!$E$36*staff_students!$E$36,0)</f>
        <v>0</v>
      </c>
      <c r="J774" s="105">
        <f>ROUNDDOWN(I768*staff_students!$E$36,0)+ROUNDDOWN(H768*staff_students!$E$36*staff_students!$E$36,0)</f>
        <v>0</v>
      </c>
    </row>
    <row r="775" spans="1:10" x14ac:dyDescent="0.35">
      <c r="A775" s="17" t="s">
        <v>263</v>
      </c>
      <c r="B775" s="17"/>
      <c r="C775" s="17"/>
      <c r="E775" s="107">
        <f>IF(staff_students!$C$28="No",0,ROUNDDOWN(E769*staff_students!$E$36,0))+IF(staff_students!$C$28="No",0,ROUNDDOWN(E769*staff_students!$E$36*staff_students!$E$36,0))</f>
        <v>0</v>
      </c>
      <c r="F775" s="107">
        <f>ROUNDDOWN(E769*staff_students!$E$36,0)+IF(staff_students!$C$28="No",0,ROUNDDOWN(E769*staff_students!$E$36*staff_students!$E$36,0))</f>
        <v>0</v>
      </c>
      <c r="G775" s="105">
        <f>ROUNDDOWN(F769*staff_students!$E$36,0)+ROUNDDOWN(E769*staff_students!$E$36*staff_students!$E$36,0)</f>
        <v>0</v>
      </c>
      <c r="H775" s="105">
        <f>ROUNDDOWN(G769*staff_students!$E$36,0)+ROUNDDOWN(F769*staff_students!$E$36*staff_students!$E$36,0)</f>
        <v>0</v>
      </c>
      <c r="I775" s="105">
        <f>ROUNDDOWN(H769*staff_students!$E$36,0)+ROUNDDOWN(G769*staff_students!$E$36*staff_students!$E$36,0)</f>
        <v>0</v>
      </c>
      <c r="J775" s="105">
        <f>ROUNDDOWN(I769*staff_students!$E$36,0)+ROUNDDOWN(H769*staff_students!$E$36*staff_students!$E$36,0)</f>
        <v>0</v>
      </c>
    </row>
    <row r="776" spans="1:10" x14ac:dyDescent="0.35">
      <c r="A776" s="17"/>
      <c r="B776" s="17"/>
      <c r="C776" s="17"/>
    </row>
    <row r="777" spans="1:10" x14ac:dyDescent="0.35">
      <c r="A777" s="17" t="s">
        <v>259</v>
      </c>
      <c r="B777" s="17"/>
      <c r="C777" s="17"/>
      <c r="E777" s="101" t="str">
        <f t="shared" ref="E777:J777" si="157">E771</f>
        <v>2021/22</v>
      </c>
      <c r="F777" s="101" t="str">
        <f t="shared" si="157"/>
        <v>2022/23</v>
      </c>
      <c r="G777" s="101" t="str">
        <f t="shared" si="157"/>
        <v>2023/24</v>
      </c>
      <c r="H777" s="101" t="str">
        <f t="shared" si="157"/>
        <v>2024/25</v>
      </c>
      <c r="I777" s="101" t="str">
        <f t="shared" si="157"/>
        <v>2025/26</v>
      </c>
      <c r="J777" s="101" t="str">
        <f t="shared" si="157"/>
        <v>2026/27</v>
      </c>
    </row>
    <row r="778" spans="1:10" x14ac:dyDescent="0.35">
      <c r="A778" s="17" t="s">
        <v>260</v>
      </c>
      <c r="B778" s="17"/>
      <c r="C778" s="17"/>
      <c r="E778" s="105"/>
      <c r="F778" s="105"/>
      <c r="G778" s="105"/>
      <c r="H778" s="105"/>
      <c r="I778" s="105"/>
      <c r="J778" s="105"/>
    </row>
    <row r="779" spans="1:10" x14ac:dyDescent="0.35">
      <c r="A779" s="17" t="s">
        <v>261</v>
      </c>
      <c r="B779" s="17"/>
      <c r="C779" s="17"/>
      <c r="E779" s="105"/>
      <c r="F779" s="105"/>
      <c r="G779" s="105"/>
      <c r="H779" s="105"/>
      <c r="I779" s="105"/>
      <c r="J779" s="105"/>
    </row>
    <row r="780" spans="1:10" x14ac:dyDescent="0.35">
      <c r="A780" s="17" t="s">
        <v>262</v>
      </c>
      <c r="B780" s="17"/>
      <c r="C780" s="17"/>
      <c r="E780" s="105">
        <f t="shared" ref="E780:J780" si="158">E768+E774</f>
        <v>0</v>
      </c>
      <c r="F780" s="105">
        <f t="shared" si="158"/>
        <v>0</v>
      </c>
      <c r="G780" s="105">
        <f t="shared" si="158"/>
        <v>0</v>
      </c>
      <c r="H780" s="105">
        <f t="shared" si="158"/>
        <v>0</v>
      </c>
      <c r="I780" s="105">
        <f t="shared" si="158"/>
        <v>0</v>
      </c>
      <c r="J780" s="105">
        <f t="shared" si="158"/>
        <v>0</v>
      </c>
    </row>
    <row r="781" spans="1:10" x14ac:dyDescent="0.35">
      <c r="A781" s="17" t="s">
        <v>263</v>
      </c>
      <c r="B781" s="17"/>
      <c r="C781" s="17"/>
      <c r="E781" s="105">
        <f t="shared" ref="E781:J781" si="159">E769+E775</f>
        <v>0</v>
      </c>
      <c r="F781" s="105">
        <f t="shared" si="159"/>
        <v>0</v>
      </c>
      <c r="G781" s="105">
        <f t="shared" si="159"/>
        <v>0</v>
      </c>
      <c r="H781" s="105">
        <f t="shared" si="159"/>
        <v>0</v>
      </c>
      <c r="I781" s="105">
        <f t="shared" si="159"/>
        <v>0</v>
      </c>
      <c r="J781" s="105">
        <f t="shared" si="159"/>
        <v>0</v>
      </c>
    </row>
    <row r="782" spans="1:10" x14ac:dyDescent="0.35">
      <c r="A782" s="17"/>
      <c r="B782" s="17"/>
      <c r="C782" s="17"/>
    </row>
    <row r="783" spans="1:10" x14ac:dyDescent="0.35">
      <c r="A783" s="17" t="s">
        <v>258</v>
      </c>
      <c r="B783" s="17"/>
      <c r="C783" s="17"/>
      <c r="D783" s="17"/>
      <c r="E783" s="111" t="str">
        <f t="shared" ref="E783:J783" si="160">E777</f>
        <v>2021/22</v>
      </c>
      <c r="F783" s="111" t="str">
        <f t="shared" si="160"/>
        <v>2022/23</v>
      </c>
      <c r="G783" s="111" t="str">
        <f t="shared" si="160"/>
        <v>2023/24</v>
      </c>
      <c r="H783" s="111" t="str">
        <f t="shared" si="160"/>
        <v>2024/25</v>
      </c>
      <c r="I783" s="111" t="str">
        <f t="shared" si="160"/>
        <v>2025/26</v>
      </c>
      <c r="J783" s="111" t="str">
        <f t="shared" si="160"/>
        <v>2026/27</v>
      </c>
    </row>
    <row r="784" spans="1:10" x14ac:dyDescent="0.35">
      <c r="A784" s="17" t="s">
        <v>225</v>
      </c>
      <c r="B784" s="17"/>
      <c r="C784" s="17"/>
      <c r="D784" s="17" t="str">
        <f>A784&amp;D763&amp;D764</f>
        <v>FT Home student FTE33</v>
      </c>
      <c r="E784" s="112"/>
      <c r="F784" s="112"/>
      <c r="G784" s="112"/>
      <c r="H784" s="112"/>
      <c r="I784" s="112"/>
      <c r="J784" s="112"/>
    </row>
    <row r="785" spans="1:10" x14ac:dyDescent="0.35">
      <c r="A785" s="17" t="s">
        <v>226</v>
      </c>
      <c r="B785" s="17"/>
      <c r="C785" s="17"/>
      <c r="D785" s="17" t="str">
        <f>A785&amp;D763&amp;D764</f>
        <v>FT International student FTE33</v>
      </c>
      <c r="E785" s="112"/>
      <c r="F785" s="112"/>
      <c r="G785" s="112"/>
      <c r="H785" s="112"/>
      <c r="I785" s="112"/>
      <c r="J785" s="112"/>
    </row>
    <row r="786" spans="1:10" x14ac:dyDescent="0.35">
      <c r="A786" s="17" t="s">
        <v>241</v>
      </c>
      <c r="B786" s="17"/>
      <c r="C786" s="17"/>
      <c r="D786" s="17" t="str">
        <f>A786&amp;D763&amp;D764</f>
        <v>PT Home student FTE33</v>
      </c>
      <c r="E786" s="117">
        <f>IF(staff_students!$C$28="No",E780/VLOOKUP($D763,'selections(hide)'!$D$18:$P$30,13,FALSE)/$D764/$D764*6+D780/VLOOKUP($D763,'selections(hide)'!$D$18:$P$30,13,FALSE)/$D764/$D764*3,E780/VLOOKUP($D763,'selections(hide)'!$D$18:$P$30,13,FALSE)/$D764/$D764*6+E780/VLOOKUP($D763,'selections(hide)'!$D$18:$P$30,13,FALSE)/$D764/$D764*3)</f>
        <v>0</v>
      </c>
      <c r="F786" s="112">
        <f>F780/VLOOKUP($D763,'selections(hide)'!$D$18:$P$30,13,FALSE)/$D764/$D764*6+E780/VLOOKUP($D763,'selections(hide)'!$D$18:$P$30,13,FALSE)/$D764/$D764*3</f>
        <v>0</v>
      </c>
      <c r="G786" s="112">
        <f>G780/VLOOKUP($D763,'selections(hide)'!$D$18:$P$30,13,FALSE)/$D764/$D764*6+F780/VLOOKUP($D763,'selections(hide)'!$D$18:$P$30,13,FALSE)/$D764/$D764*3</f>
        <v>0</v>
      </c>
      <c r="H786" s="112">
        <f>H780/VLOOKUP($D763,'selections(hide)'!$D$18:$P$30,13,FALSE)/$D764/$D764*6+G780/VLOOKUP($D763,'selections(hide)'!$D$18:$P$30,13,FALSE)/$D764/$D764*3</f>
        <v>0</v>
      </c>
      <c r="I786" s="112">
        <f>I780/VLOOKUP($D763,'selections(hide)'!$D$18:$P$30,13,FALSE)/$D764/$D764*6+H780/VLOOKUP($D763,'selections(hide)'!$D$18:$P$30,13,FALSE)/$D764/$D764*3</f>
        <v>0</v>
      </c>
      <c r="J786" s="112">
        <f>J780/VLOOKUP($D763,'selections(hide)'!$D$18:$P$30,13,FALSE)/$D764/$D764*6+I780/VLOOKUP($D763,'selections(hide)'!$D$18:$P$30,13,FALSE)/$D764/$D764*3</f>
        <v>0</v>
      </c>
    </row>
    <row r="787" spans="1:10" x14ac:dyDescent="0.35">
      <c r="A787" s="17" t="s">
        <v>242</v>
      </c>
      <c r="B787" s="17"/>
      <c r="C787" s="17"/>
      <c r="D787" s="17" t="str">
        <f>A787&amp;D763&amp;D764</f>
        <v>PT International student FTE33</v>
      </c>
      <c r="E787" s="117">
        <f>IF(staff_students!$C$28="No",E781/VLOOKUP($D763,'selections(hide)'!$D$18:$P$30,13,FALSE)/$D764/$D764*6+D781/VLOOKUP($D763,'selections(hide)'!$D$18:$P$30,13,FALSE)/$D764/$D764*3,E781/VLOOKUP($D763,'selections(hide)'!$D$18:$P$30,13,FALSE)/$D764/$D764*6+E781/VLOOKUP($D763,'selections(hide)'!$D$18:$P$30,13,FALSE)/$D764/$D764*3)</f>
        <v>0</v>
      </c>
      <c r="F787" s="112">
        <f>F781/VLOOKUP($D763,'selections(hide)'!$D$18:$P$30,13,FALSE)/$D764/$D764*6+E781/VLOOKUP($D763,'selections(hide)'!$D$18:$P$30,13,FALSE)/$D764/$D764*3</f>
        <v>0</v>
      </c>
      <c r="G787" s="112">
        <f>G781/VLOOKUP($D763,'selections(hide)'!$D$18:$P$30,13,FALSE)/$D764/$D764*6+F781/VLOOKUP($D763,'selections(hide)'!$D$18:$P$30,13,FALSE)/$D764/$D764*3</f>
        <v>0</v>
      </c>
      <c r="H787" s="112">
        <f>H781/VLOOKUP($D763,'selections(hide)'!$D$18:$P$30,13,FALSE)/$D764/$D764*6+G781/VLOOKUP($D763,'selections(hide)'!$D$18:$P$30,13,FALSE)/$D764/$D764*3</f>
        <v>0</v>
      </c>
      <c r="I787" s="112">
        <f>I781/VLOOKUP($D763,'selections(hide)'!$D$18:$P$30,13,FALSE)/$D764/$D764*6+H781/VLOOKUP($D763,'selections(hide)'!$D$18:$P$30,13,FALSE)/$D764/$D764*3</f>
        <v>0</v>
      </c>
      <c r="J787" s="112">
        <f>J781/VLOOKUP($D763,'selections(hide)'!$D$18:$P$30,13,FALSE)/$D764/$D764*6+I781/VLOOKUP($D763,'selections(hide)'!$D$18:$P$30,13,FALSE)/$D764/$D764*3</f>
        <v>0</v>
      </c>
    </row>
    <row r="788" spans="1:10" x14ac:dyDescent="0.35">
      <c r="A788" s="17"/>
      <c r="B788" s="17"/>
      <c r="C788" s="17"/>
      <c r="D788" s="17"/>
      <c r="E788" s="17"/>
      <c r="F788" s="17"/>
      <c r="G788" s="17"/>
      <c r="H788" s="17"/>
      <c r="I788" s="17"/>
      <c r="J788" s="17"/>
    </row>
    <row r="789" spans="1:10" x14ac:dyDescent="0.35">
      <c r="A789" s="113" t="s">
        <v>247</v>
      </c>
      <c r="B789" s="33"/>
      <c r="C789" s="33"/>
      <c r="D789" s="3">
        <f>VLOOKUP(A789,'selections(hide)'!$A$18:$M$30,4,FALSE)</f>
        <v>5</v>
      </c>
    </row>
    <row r="790" spans="1:10" x14ac:dyDescent="0.35">
      <c r="A790" s="115" t="s">
        <v>240</v>
      </c>
      <c r="B790" s="116"/>
      <c r="C790" s="116"/>
      <c r="D790" s="116">
        <f>'selections(hide)'!$J$4</f>
        <v>3</v>
      </c>
    </row>
    <row r="791" spans="1:10" x14ac:dyDescent="0.35">
      <c r="A791" s="33" t="s">
        <v>256</v>
      </c>
      <c r="B791" s="33"/>
      <c r="C791" s="33"/>
      <c r="E791" s="101" t="str">
        <f>staff_students!$E$29</f>
        <v>2021/22</v>
      </c>
      <c r="F791" s="101" t="str">
        <f>staff_students!$F$29</f>
        <v>2022/23</v>
      </c>
      <c r="G791" s="101" t="str">
        <f>staff_students!$G$29</f>
        <v>2023/24</v>
      </c>
      <c r="H791" s="101" t="str">
        <f>staff_students!$H$29</f>
        <v>2024/25</v>
      </c>
      <c r="I791" s="101" t="str">
        <f>staff_students!$I$29</f>
        <v>2025/26</v>
      </c>
      <c r="J791" s="101" t="str">
        <f>staff_students!$J$29</f>
        <v>2026/27</v>
      </c>
    </row>
    <row r="792" spans="1:10" x14ac:dyDescent="0.35">
      <c r="A792" s="33" t="s">
        <v>260</v>
      </c>
      <c r="B792" s="33"/>
      <c r="C792" s="33"/>
      <c r="E792" s="105">
        <f>staff_students!$E$30</f>
        <v>0</v>
      </c>
      <c r="F792" s="105">
        <f>staff_students!$F$30</f>
        <v>0</v>
      </c>
      <c r="G792" s="105">
        <f>staff_students!$G$30</f>
        <v>0</v>
      </c>
      <c r="H792" s="105">
        <f>staff_students!$H$30</f>
        <v>0</v>
      </c>
      <c r="I792" s="105">
        <f>staff_students!$I$30</f>
        <v>0</v>
      </c>
      <c r="J792" s="105">
        <f>staff_students!$J$30</f>
        <v>0</v>
      </c>
    </row>
    <row r="793" spans="1:10" x14ac:dyDescent="0.35">
      <c r="A793" s="33" t="s">
        <v>261</v>
      </c>
      <c r="B793" s="33"/>
      <c r="C793" s="33"/>
      <c r="E793" s="105">
        <f>staff_students!$E$31</f>
        <v>0</v>
      </c>
      <c r="F793" s="105">
        <f>staff_students!$F$31</f>
        <v>0</v>
      </c>
      <c r="G793" s="105">
        <f>staff_students!$G$31</f>
        <v>0</v>
      </c>
      <c r="H793" s="105">
        <f>staff_students!$H$31</f>
        <v>0</v>
      </c>
      <c r="I793" s="105">
        <f>staff_students!$I$31</f>
        <v>0</v>
      </c>
      <c r="J793" s="105">
        <f>staff_students!$J$31</f>
        <v>0</v>
      </c>
    </row>
    <row r="794" spans="1:10" x14ac:dyDescent="0.35">
      <c r="A794" s="33" t="s">
        <v>262</v>
      </c>
      <c r="B794" s="33"/>
      <c r="C794" s="33"/>
      <c r="E794" s="105"/>
      <c r="F794" s="105"/>
      <c r="G794" s="105"/>
      <c r="H794" s="105"/>
      <c r="I794" s="105"/>
      <c r="J794" s="105"/>
    </row>
    <row r="795" spans="1:10" x14ac:dyDescent="0.35">
      <c r="A795" s="33" t="s">
        <v>263</v>
      </c>
      <c r="B795" s="33"/>
      <c r="C795" s="33"/>
      <c r="E795" s="105"/>
      <c r="F795" s="105"/>
      <c r="G795" s="105"/>
      <c r="H795" s="105"/>
      <c r="I795" s="105"/>
      <c r="J795" s="105"/>
    </row>
    <row r="796" spans="1:10" x14ac:dyDescent="0.35">
      <c r="A796" s="33"/>
      <c r="B796" s="33"/>
      <c r="C796" s="33"/>
    </row>
    <row r="797" spans="1:10" x14ac:dyDescent="0.35">
      <c r="A797" s="33" t="s">
        <v>257</v>
      </c>
      <c r="B797" s="33"/>
      <c r="C797" s="33"/>
      <c r="E797" s="101" t="str">
        <f t="shared" ref="E797:J797" si="161">E791</f>
        <v>2021/22</v>
      </c>
      <c r="F797" s="101" t="str">
        <f t="shared" si="161"/>
        <v>2022/23</v>
      </c>
      <c r="G797" s="101" t="str">
        <f t="shared" si="161"/>
        <v>2023/24</v>
      </c>
      <c r="H797" s="101" t="str">
        <f t="shared" si="161"/>
        <v>2024/25</v>
      </c>
      <c r="I797" s="101" t="str">
        <f t="shared" si="161"/>
        <v>2025/26</v>
      </c>
      <c r="J797" s="101" t="str">
        <f t="shared" si="161"/>
        <v>2026/27</v>
      </c>
    </row>
    <row r="798" spans="1:10" x14ac:dyDescent="0.35">
      <c r="A798" s="33" t="s">
        <v>260</v>
      </c>
      <c r="B798" s="33"/>
      <c r="C798" s="33"/>
      <c r="E798" s="107">
        <f>IF(staff_students!$C$28="No",0,ROUNDDOWN(E792*staff_students!$E$35,0))+IF(staff_students!$C$28="No",0,ROUNDDOWN(E792*staff_students!$E$35*staff_students!$E$35,0))</f>
        <v>0</v>
      </c>
      <c r="F798" s="107">
        <f>ROUNDDOWN(E792*staff_students!$E$35,0)+IF(staff_students!$C$28="No",0,ROUNDDOWN(E792*staff_students!$E$35*staff_students!$E$35,0))</f>
        <v>0</v>
      </c>
      <c r="G798" s="105">
        <f>ROUNDDOWN(F792*staff_students!$E$35,0)+ROUNDDOWN(E792*staff_students!$E$35*staff_students!$E$35,0)</f>
        <v>0</v>
      </c>
      <c r="H798" s="105">
        <f>ROUNDDOWN(G792*staff_students!$E$35,0)+ROUNDDOWN(F792*staff_students!$E$35*staff_students!$E$35,0)</f>
        <v>0</v>
      </c>
      <c r="I798" s="105">
        <f>ROUNDDOWN(H792*staff_students!$E$35,0)+ROUNDDOWN(G792*staff_students!$E$35*staff_students!$E$35,0)</f>
        <v>0</v>
      </c>
      <c r="J798" s="105">
        <f>ROUNDDOWN(I792*staff_students!$E$35,0)+ROUNDDOWN(H792*staff_students!$E$35*staff_students!$E$35,0)</f>
        <v>0</v>
      </c>
    </row>
    <row r="799" spans="1:10" x14ac:dyDescent="0.35">
      <c r="A799" s="33" t="s">
        <v>261</v>
      </c>
      <c r="B799" s="33"/>
      <c r="C799" s="33"/>
      <c r="E799" s="107">
        <f>IF(staff_students!$C$28="No",0,ROUNDDOWN(E793*staff_students!$E$35,0))+IF(staff_students!$C$28="No",0,ROUNDDOWN(E793*staff_students!$E$35*staff_students!$E$35,0))</f>
        <v>0</v>
      </c>
      <c r="F799" s="107">
        <f>ROUNDDOWN(E793*staff_students!$E$35,0)+IF(staff_students!$C$28="No",0,ROUNDDOWN(E793*staff_students!$E$35*staff_students!$E$35,0))</f>
        <v>0</v>
      </c>
      <c r="G799" s="105">
        <f>ROUNDDOWN(F793*staff_students!$E$35,0)+ROUNDDOWN(E793*staff_students!$E$35*staff_students!$E$35,0)</f>
        <v>0</v>
      </c>
      <c r="H799" s="105">
        <f>ROUNDDOWN(G793*staff_students!$E$35,0)+ROUNDDOWN(F793*staff_students!$E$35*staff_students!$E$35,0)</f>
        <v>0</v>
      </c>
      <c r="I799" s="105">
        <f>ROUNDDOWN(H793*staff_students!$E$35,0)+ROUNDDOWN(G793*staff_students!$E$35*staff_students!$E$35,0)</f>
        <v>0</v>
      </c>
      <c r="J799" s="105">
        <f>ROUNDDOWN(I793*staff_students!$E$35,0)+ROUNDDOWN(H793*staff_students!$E$35*staff_students!$E$35,0)</f>
        <v>0</v>
      </c>
    </row>
    <row r="800" spans="1:10" x14ac:dyDescent="0.35">
      <c r="A800" s="33" t="s">
        <v>262</v>
      </c>
      <c r="B800" s="33"/>
      <c r="C800" s="33"/>
      <c r="E800" s="105"/>
      <c r="F800" s="105"/>
      <c r="G800" s="105"/>
      <c r="H800" s="105"/>
      <c r="I800" s="105"/>
      <c r="J800" s="105"/>
    </row>
    <row r="801" spans="1:10" x14ac:dyDescent="0.35">
      <c r="A801" s="33" t="s">
        <v>263</v>
      </c>
      <c r="B801" s="33"/>
      <c r="C801" s="33"/>
      <c r="E801" s="105"/>
      <c r="F801" s="105"/>
      <c r="G801" s="105"/>
      <c r="H801" s="105"/>
      <c r="I801" s="105"/>
      <c r="J801" s="105"/>
    </row>
    <row r="802" spans="1:10" x14ac:dyDescent="0.35">
      <c r="A802" s="33"/>
      <c r="B802" s="33"/>
      <c r="C802" s="33"/>
    </row>
    <row r="803" spans="1:10" x14ac:dyDescent="0.35">
      <c r="A803" s="33" t="s">
        <v>259</v>
      </c>
      <c r="B803" s="33"/>
      <c r="C803" s="33"/>
      <c r="E803" s="101" t="str">
        <f t="shared" ref="E803:J803" si="162">E797</f>
        <v>2021/22</v>
      </c>
      <c r="F803" s="101" t="str">
        <f t="shared" si="162"/>
        <v>2022/23</v>
      </c>
      <c r="G803" s="101" t="str">
        <f t="shared" si="162"/>
        <v>2023/24</v>
      </c>
      <c r="H803" s="101" t="str">
        <f t="shared" si="162"/>
        <v>2024/25</v>
      </c>
      <c r="I803" s="101" t="str">
        <f t="shared" si="162"/>
        <v>2025/26</v>
      </c>
      <c r="J803" s="101" t="str">
        <f t="shared" si="162"/>
        <v>2026/27</v>
      </c>
    </row>
    <row r="804" spans="1:10" x14ac:dyDescent="0.35">
      <c r="A804" s="33" t="s">
        <v>260</v>
      </c>
      <c r="B804" s="33"/>
      <c r="C804" s="33"/>
      <c r="E804" s="105">
        <f t="shared" ref="E804:J804" si="163">E792+E798</f>
        <v>0</v>
      </c>
      <c r="F804" s="105">
        <f t="shared" si="163"/>
        <v>0</v>
      </c>
      <c r="G804" s="105">
        <f t="shared" si="163"/>
        <v>0</v>
      </c>
      <c r="H804" s="105">
        <f t="shared" si="163"/>
        <v>0</v>
      </c>
      <c r="I804" s="105">
        <f t="shared" si="163"/>
        <v>0</v>
      </c>
      <c r="J804" s="105">
        <f t="shared" si="163"/>
        <v>0</v>
      </c>
    </row>
    <row r="805" spans="1:10" x14ac:dyDescent="0.35">
      <c r="A805" s="33" t="s">
        <v>261</v>
      </c>
      <c r="B805" s="33"/>
      <c r="C805" s="33"/>
      <c r="E805" s="105">
        <f t="shared" ref="E805:J805" si="164">E793+E799</f>
        <v>0</v>
      </c>
      <c r="F805" s="105">
        <f t="shared" si="164"/>
        <v>0</v>
      </c>
      <c r="G805" s="105">
        <f t="shared" si="164"/>
        <v>0</v>
      </c>
      <c r="H805" s="105">
        <f t="shared" si="164"/>
        <v>0</v>
      </c>
      <c r="I805" s="105">
        <f t="shared" si="164"/>
        <v>0</v>
      </c>
      <c r="J805" s="105">
        <f t="shared" si="164"/>
        <v>0</v>
      </c>
    </row>
    <row r="806" spans="1:10" x14ac:dyDescent="0.35">
      <c r="A806" s="33" t="s">
        <v>262</v>
      </c>
      <c r="B806" s="33"/>
      <c r="C806" s="33"/>
      <c r="E806" s="105"/>
      <c r="F806" s="105"/>
      <c r="G806" s="105"/>
      <c r="H806" s="105"/>
      <c r="I806" s="105"/>
      <c r="J806" s="105"/>
    </row>
    <row r="807" spans="1:10" x14ac:dyDescent="0.35">
      <c r="A807" s="33" t="s">
        <v>263</v>
      </c>
      <c r="B807" s="33"/>
      <c r="C807" s="33"/>
      <c r="E807" s="105"/>
      <c r="F807" s="105"/>
      <c r="G807" s="105"/>
      <c r="H807" s="105"/>
      <c r="I807" s="105"/>
      <c r="J807" s="105"/>
    </row>
    <row r="808" spans="1:10" x14ac:dyDescent="0.35">
      <c r="A808" s="33"/>
      <c r="B808" s="33"/>
      <c r="C808" s="33"/>
    </row>
    <row r="809" spans="1:10" x14ac:dyDescent="0.35">
      <c r="A809" s="33" t="s">
        <v>258</v>
      </c>
      <c r="B809" s="33"/>
      <c r="C809" s="33"/>
      <c r="D809" s="33"/>
      <c r="E809" s="108" t="str">
        <f t="shared" ref="E809:J809" si="165">E803</f>
        <v>2021/22</v>
      </c>
      <c r="F809" s="108" t="str">
        <f t="shared" si="165"/>
        <v>2022/23</v>
      </c>
      <c r="G809" s="108" t="str">
        <f t="shared" si="165"/>
        <v>2023/24</v>
      </c>
      <c r="H809" s="108" t="str">
        <f t="shared" si="165"/>
        <v>2024/25</v>
      </c>
      <c r="I809" s="108" t="str">
        <f t="shared" si="165"/>
        <v>2025/26</v>
      </c>
      <c r="J809" s="108" t="str">
        <f t="shared" si="165"/>
        <v>2026/27</v>
      </c>
    </row>
    <row r="810" spans="1:10" x14ac:dyDescent="0.35">
      <c r="A810" s="33" t="s">
        <v>225</v>
      </c>
      <c r="B810" s="33"/>
      <c r="C810" s="33"/>
      <c r="D810" s="33" t="str">
        <f>A810&amp;D789&amp;D790</f>
        <v>FT Home student FTE53</v>
      </c>
      <c r="E810" s="117">
        <f>IF(staff_students!$C$28="No",E804/$D790/$D790*6+D804/$D790/$D790*3,E804/$D790/$D790*6+E804/$D790/$D790*3)</f>
        <v>0</v>
      </c>
      <c r="F810" s="109">
        <f>F804/$D790/$D790*6+E804/$D790/$D790*3</f>
        <v>0</v>
      </c>
      <c r="G810" s="109">
        <f>G804/$D790/$D790*6+F804/$D790/$D790*3</f>
        <v>0</v>
      </c>
      <c r="H810" s="109">
        <f>H804/$D790/$D790*6+G804/$D790/$D790*3</f>
        <v>0</v>
      </c>
      <c r="I810" s="109">
        <f>I804/$D790/$D790*6+H804/$D790/$D790*3</f>
        <v>0</v>
      </c>
      <c r="J810" s="109">
        <f>J804/$D790/$D790*6+I804/$D790/$D790*3</f>
        <v>0</v>
      </c>
    </row>
    <row r="811" spans="1:10" x14ac:dyDescent="0.35">
      <c r="A811" s="33" t="s">
        <v>226</v>
      </c>
      <c r="B811" s="33"/>
      <c r="C811" s="33"/>
      <c r="D811" s="33" t="str">
        <f>A811&amp;D789&amp;D790</f>
        <v>FT International student FTE53</v>
      </c>
      <c r="E811" s="117">
        <f>IF(staff_students!$C$28="No",E805/$D790/$D790*6+D805/$D790/$D790*3,E805/$D790/$D790*6+E805/$D790/$D790*3)</f>
        <v>0</v>
      </c>
      <c r="F811" s="109">
        <f>F805/$D790/$D790*6+E805/$D790/$D790*3</f>
        <v>0</v>
      </c>
      <c r="G811" s="109">
        <f>G805/$D790/$D790*6+F805/$D790/$D790*3</f>
        <v>0</v>
      </c>
      <c r="H811" s="109">
        <f>H805/$D790/$D790*6+G805/$D790/$D790*3</f>
        <v>0</v>
      </c>
      <c r="I811" s="109">
        <f>I805/$D790/$D790*6+H805/$D790/$D790*3</f>
        <v>0</v>
      </c>
      <c r="J811" s="109">
        <f>J805/$D790/$D790*6+I805/$D790/$D790*3</f>
        <v>0</v>
      </c>
    </row>
    <row r="812" spans="1:10" x14ac:dyDescent="0.35">
      <c r="A812" s="33" t="s">
        <v>241</v>
      </c>
      <c r="B812" s="33"/>
      <c r="C812" s="33"/>
      <c r="D812" s="33" t="str">
        <f>A812&amp;D789&amp;D790</f>
        <v>PT Home student FTE53</v>
      </c>
      <c r="E812" s="109"/>
      <c r="F812" s="109"/>
      <c r="G812" s="109"/>
      <c r="H812" s="109"/>
      <c r="I812" s="109"/>
      <c r="J812" s="109"/>
    </row>
    <row r="813" spans="1:10" x14ac:dyDescent="0.35">
      <c r="A813" s="33" t="s">
        <v>242</v>
      </c>
      <c r="B813" s="33"/>
      <c r="C813" s="33"/>
      <c r="D813" s="33" t="str">
        <f>A813&amp;D789&amp;D790</f>
        <v>PT International student FTE53</v>
      </c>
      <c r="E813" s="109"/>
      <c r="F813" s="109"/>
      <c r="G813" s="109"/>
      <c r="H813" s="109"/>
      <c r="I813" s="109"/>
      <c r="J813" s="109"/>
    </row>
    <row r="814" spans="1:10" x14ac:dyDescent="0.35">
      <c r="A814" s="33"/>
      <c r="B814" s="33"/>
      <c r="C814" s="33"/>
      <c r="D814" s="33"/>
      <c r="E814" s="33"/>
      <c r="F814" s="33"/>
      <c r="G814" s="33"/>
      <c r="H814" s="33"/>
      <c r="I814" s="33"/>
      <c r="J814" s="33"/>
    </row>
    <row r="815" spans="1:10" x14ac:dyDescent="0.35">
      <c r="A815" s="110" t="s">
        <v>248</v>
      </c>
      <c r="B815" s="17"/>
      <c r="C815" s="17"/>
      <c r="D815" s="3">
        <f>VLOOKUP(A815,'selections(hide)'!$A$18:$M$30,4,FALSE)</f>
        <v>6</v>
      </c>
    </row>
    <row r="816" spans="1:10" x14ac:dyDescent="0.35">
      <c r="A816" s="115" t="s">
        <v>240</v>
      </c>
      <c r="B816" s="116"/>
      <c r="C816" s="116"/>
      <c r="D816" s="116">
        <f>'selections(hide)'!$J$4</f>
        <v>3</v>
      </c>
    </row>
    <row r="817" spans="1:10" x14ac:dyDescent="0.35">
      <c r="A817" s="17" t="s">
        <v>256</v>
      </c>
      <c r="B817" s="17"/>
      <c r="C817" s="17"/>
      <c r="E817" s="101" t="str">
        <f>staff_students!$E$29</f>
        <v>2021/22</v>
      </c>
      <c r="F817" s="101" t="str">
        <f>staff_students!$F$29</f>
        <v>2022/23</v>
      </c>
      <c r="G817" s="101" t="str">
        <f>staff_students!$G$29</f>
        <v>2023/24</v>
      </c>
      <c r="H817" s="101" t="str">
        <f>staff_students!$H$29</f>
        <v>2024/25</v>
      </c>
      <c r="I817" s="101" t="str">
        <f>staff_students!$I$29</f>
        <v>2025/26</v>
      </c>
      <c r="J817" s="101" t="str">
        <f>staff_students!$J$29</f>
        <v>2026/27</v>
      </c>
    </row>
    <row r="818" spans="1:10" x14ac:dyDescent="0.35">
      <c r="A818" s="17" t="s">
        <v>260</v>
      </c>
      <c r="B818" s="17"/>
      <c r="C818" s="17"/>
      <c r="E818" s="105">
        <f>staff_students!$E$30</f>
        <v>0</v>
      </c>
      <c r="F818" s="105">
        <f>staff_students!$F$30</f>
        <v>0</v>
      </c>
      <c r="G818" s="105">
        <f>staff_students!$G$30</f>
        <v>0</v>
      </c>
      <c r="H818" s="105">
        <f>staff_students!$H$30</f>
        <v>0</v>
      </c>
      <c r="I818" s="105">
        <f>staff_students!$I$30</f>
        <v>0</v>
      </c>
      <c r="J818" s="105">
        <f>staff_students!$J$30</f>
        <v>0</v>
      </c>
    </row>
    <row r="819" spans="1:10" x14ac:dyDescent="0.35">
      <c r="A819" s="17" t="s">
        <v>261</v>
      </c>
      <c r="B819" s="17"/>
      <c r="C819" s="17"/>
      <c r="E819" s="105">
        <f>staff_students!$E$31</f>
        <v>0</v>
      </c>
      <c r="F819" s="105">
        <f>staff_students!$F$31</f>
        <v>0</v>
      </c>
      <c r="G819" s="105">
        <f>staff_students!$G$31</f>
        <v>0</v>
      </c>
      <c r="H819" s="105">
        <f>staff_students!$H$31</f>
        <v>0</v>
      </c>
      <c r="I819" s="105">
        <f>staff_students!$I$31</f>
        <v>0</v>
      </c>
      <c r="J819" s="105">
        <f>staff_students!$J$31</f>
        <v>0</v>
      </c>
    </row>
    <row r="820" spans="1:10" x14ac:dyDescent="0.35">
      <c r="A820" s="17" t="s">
        <v>262</v>
      </c>
      <c r="B820" s="17"/>
      <c r="C820" s="17"/>
      <c r="E820" s="105"/>
      <c r="F820" s="105"/>
      <c r="G820" s="105"/>
      <c r="H820" s="105"/>
      <c r="I820" s="105"/>
      <c r="J820" s="105"/>
    </row>
    <row r="821" spans="1:10" x14ac:dyDescent="0.35">
      <c r="A821" s="17" t="s">
        <v>263</v>
      </c>
      <c r="B821" s="17"/>
      <c r="C821" s="17"/>
      <c r="E821" s="105"/>
      <c r="F821" s="105"/>
      <c r="G821" s="105"/>
      <c r="H821" s="105"/>
      <c r="I821" s="105"/>
      <c r="J821" s="105"/>
    </row>
    <row r="822" spans="1:10" x14ac:dyDescent="0.35">
      <c r="A822" s="17"/>
      <c r="B822" s="17"/>
      <c r="C822" s="17"/>
    </row>
    <row r="823" spans="1:10" x14ac:dyDescent="0.35">
      <c r="A823" s="17" t="s">
        <v>257</v>
      </c>
      <c r="B823" s="17"/>
      <c r="C823" s="17"/>
      <c r="E823" s="101" t="str">
        <f t="shared" ref="E823:J823" si="166">E817</f>
        <v>2021/22</v>
      </c>
      <c r="F823" s="101" t="str">
        <f t="shared" si="166"/>
        <v>2022/23</v>
      </c>
      <c r="G823" s="101" t="str">
        <f t="shared" si="166"/>
        <v>2023/24</v>
      </c>
      <c r="H823" s="101" t="str">
        <f t="shared" si="166"/>
        <v>2024/25</v>
      </c>
      <c r="I823" s="101" t="str">
        <f t="shared" si="166"/>
        <v>2025/26</v>
      </c>
      <c r="J823" s="101" t="str">
        <f t="shared" si="166"/>
        <v>2026/27</v>
      </c>
    </row>
    <row r="824" spans="1:10" x14ac:dyDescent="0.35">
      <c r="A824" s="17" t="s">
        <v>260</v>
      </c>
      <c r="B824" s="17"/>
      <c r="C824" s="17"/>
      <c r="E824" s="107">
        <f>IF(staff_students!$C$28="No",0,ROUNDDOWN(E818*staff_students!$E$35,0))+IF(staff_students!$C$28="No",0,ROUNDDOWN(E818*staff_students!$E$35*staff_students!$E$35,0))+IF(staff_students!$C$28="No",0,ROUNDDOWN(E818*staff_students!$E$35*staff_students!$E$35*staff_students!$E$35,0))</f>
        <v>0</v>
      </c>
      <c r="F824" s="107">
        <f>ROUNDDOWN(E818*staff_students!$E$35,0)+IF(staff_students!$C$28="No",0,ROUNDDOWN(E818*staff_students!$E$35*staff_students!$E$35,0))+IF(staff_students!$C$28="No",0,ROUNDDOWN(E818*staff_students!$E$35*staff_students!$E$35*staff_students!$E$35,0))</f>
        <v>0</v>
      </c>
      <c r="G824" s="107">
        <f>ROUNDDOWN(F818*staff_students!$E$35,0)+ROUNDDOWN(E818*staff_students!$E$35*staff_students!$E$35,0)+IF(staff_students!$C$28="No",0,ROUNDDOWN(E818*staff_students!$E$35*staff_students!$E$35*staff_students!$E$35,0))</f>
        <v>0</v>
      </c>
      <c r="H824" s="105">
        <f>ROUNDDOWN(G818*staff_students!$E$35,0)+ROUNDDOWN(F818*staff_students!$E$35*staff_students!$E$35,0)+ROUNDDOWN(E818*staff_students!$E$35*staff_students!$E$35*staff_students!$E$35,0)</f>
        <v>0</v>
      </c>
      <c r="I824" s="105">
        <f>ROUNDDOWN(H818*staff_students!$E$35,0)+ROUNDDOWN(G818*staff_students!$E$35*staff_students!$E$35,0)+ROUNDDOWN(F818*staff_students!$E$35*staff_students!$E$35*staff_students!$E$35,0)</f>
        <v>0</v>
      </c>
      <c r="J824" s="105">
        <f>ROUNDDOWN(I818*staff_students!$E$35,0)+ROUNDDOWN(H818*staff_students!$E$35*staff_students!$E$35,0)+ROUNDDOWN(G818*staff_students!$E$35*staff_students!$E$35*staff_students!$E$35,0)</f>
        <v>0</v>
      </c>
    </row>
    <row r="825" spans="1:10" x14ac:dyDescent="0.35">
      <c r="A825" s="17" t="s">
        <v>261</v>
      </c>
      <c r="B825" s="17"/>
      <c r="C825" s="17"/>
      <c r="E825" s="107">
        <f>IF(staff_students!$C$28="No",0,ROUNDDOWN(E819*staff_students!$E$35,0))+IF(staff_students!$C$28="No",0,ROUNDDOWN(E819*staff_students!$E$35*staff_students!$E$35,0))+IF(staff_students!$C$28="No",0,ROUNDDOWN(E819*staff_students!$E$35*staff_students!$E$35*staff_students!$E$35,0))</f>
        <v>0</v>
      </c>
      <c r="F825" s="107">
        <f>ROUNDDOWN(E819*staff_students!$E$35,0)+IF(staff_students!$C$28="No",0,ROUNDDOWN(E819*staff_students!$E$35*staff_students!$E$35,0))+IF(staff_students!$C$28="No",0,ROUNDDOWN(E819*staff_students!$E$35*staff_students!$E$35*staff_students!$E$35,0))</f>
        <v>0</v>
      </c>
      <c r="G825" s="107">
        <f>ROUNDDOWN(F819*staff_students!$E$35,0)+ROUNDDOWN(E819*staff_students!$E$35*staff_students!$E$35,0)+IF(staff_students!$C$28="No",0,ROUNDDOWN(E819*staff_students!$E$35*staff_students!$E$35*staff_students!$E$35,0))</f>
        <v>0</v>
      </c>
      <c r="H825" s="105">
        <f>ROUNDDOWN(G819*staff_students!$E$35,0)+ROUNDDOWN(F819*staff_students!$E$35*staff_students!$E$35,0)+ROUNDDOWN(E819*staff_students!$E$35*staff_students!$E$35*staff_students!$E$35,0)</f>
        <v>0</v>
      </c>
      <c r="I825" s="105">
        <f>ROUNDDOWN(H819*staff_students!$E$35,0)+ROUNDDOWN(G819*staff_students!$E$35*staff_students!$E$35,0)+ROUNDDOWN(F819*staff_students!$E$35*staff_students!$E$35*staff_students!$E$35,0)</f>
        <v>0</v>
      </c>
      <c r="J825" s="105">
        <f>ROUNDDOWN(I819*staff_students!$E$35,0)+ROUNDDOWN(H819*staff_students!$E$35*staff_students!$E$35,0)+ROUNDDOWN(G819*staff_students!$E$35*staff_students!$E$35*staff_students!$E$35,0)</f>
        <v>0</v>
      </c>
    </row>
    <row r="826" spans="1:10" x14ac:dyDescent="0.35">
      <c r="A826" s="17" t="s">
        <v>262</v>
      </c>
      <c r="B826" s="17"/>
      <c r="C826" s="17"/>
      <c r="E826" s="105"/>
      <c r="F826" s="105"/>
      <c r="G826" s="105"/>
      <c r="H826" s="105"/>
      <c r="I826" s="105"/>
      <c r="J826" s="105"/>
    </row>
    <row r="827" spans="1:10" x14ac:dyDescent="0.35">
      <c r="A827" s="17" t="s">
        <v>263</v>
      </c>
      <c r="B827" s="17"/>
      <c r="C827" s="17"/>
      <c r="E827" s="105"/>
      <c r="F827" s="105"/>
      <c r="G827" s="105"/>
      <c r="H827" s="105"/>
      <c r="I827" s="105"/>
      <c r="J827" s="105"/>
    </row>
    <row r="828" spans="1:10" x14ac:dyDescent="0.35">
      <c r="A828" s="17"/>
      <c r="B828" s="17"/>
      <c r="C828" s="17"/>
    </row>
    <row r="829" spans="1:10" x14ac:dyDescent="0.35">
      <c r="A829" s="17" t="s">
        <v>259</v>
      </c>
      <c r="B829" s="17"/>
      <c r="C829" s="17"/>
      <c r="E829" s="101" t="str">
        <f t="shared" ref="E829:J829" si="167">E823</f>
        <v>2021/22</v>
      </c>
      <c r="F829" s="101" t="str">
        <f t="shared" si="167"/>
        <v>2022/23</v>
      </c>
      <c r="G829" s="101" t="str">
        <f t="shared" si="167"/>
        <v>2023/24</v>
      </c>
      <c r="H829" s="101" t="str">
        <f t="shared" si="167"/>
        <v>2024/25</v>
      </c>
      <c r="I829" s="101" t="str">
        <f t="shared" si="167"/>
        <v>2025/26</v>
      </c>
      <c r="J829" s="101" t="str">
        <f t="shared" si="167"/>
        <v>2026/27</v>
      </c>
    </row>
    <row r="830" spans="1:10" x14ac:dyDescent="0.35">
      <c r="A830" s="17" t="s">
        <v>260</v>
      </c>
      <c r="B830" s="17"/>
      <c r="C830" s="17"/>
      <c r="E830" s="105">
        <f t="shared" ref="E830:J830" si="168">E818+E824</f>
        <v>0</v>
      </c>
      <c r="F830" s="105">
        <f t="shared" si="168"/>
        <v>0</v>
      </c>
      <c r="G830" s="105">
        <f t="shared" si="168"/>
        <v>0</v>
      </c>
      <c r="H830" s="105">
        <f t="shared" si="168"/>
        <v>0</v>
      </c>
      <c r="I830" s="105">
        <f t="shared" si="168"/>
        <v>0</v>
      </c>
      <c r="J830" s="105">
        <f t="shared" si="168"/>
        <v>0</v>
      </c>
    </row>
    <row r="831" spans="1:10" x14ac:dyDescent="0.35">
      <c r="A831" s="17" t="s">
        <v>261</v>
      </c>
      <c r="B831" s="17"/>
      <c r="C831" s="17"/>
      <c r="E831" s="105">
        <f t="shared" ref="E831:J831" si="169">E819+E825</f>
        <v>0</v>
      </c>
      <c r="F831" s="105">
        <f t="shared" si="169"/>
        <v>0</v>
      </c>
      <c r="G831" s="105">
        <f t="shared" si="169"/>
        <v>0</v>
      </c>
      <c r="H831" s="105">
        <f t="shared" si="169"/>
        <v>0</v>
      </c>
      <c r="I831" s="105">
        <f t="shared" si="169"/>
        <v>0</v>
      </c>
      <c r="J831" s="105">
        <f t="shared" si="169"/>
        <v>0</v>
      </c>
    </row>
    <row r="832" spans="1:10" x14ac:dyDescent="0.35">
      <c r="A832" s="17" t="s">
        <v>262</v>
      </c>
      <c r="B832" s="17"/>
      <c r="C832" s="17"/>
      <c r="E832" s="105"/>
      <c r="F832" s="105"/>
      <c r="G832" s="105"/>
      <c r="H832" s="105"/>
      <c r="I832" s="105"/>
      <c r="J832" s="105"/>
    </row>
    <row r="833" spans="1:10" x14ac:dyDescent="0.35">
      <c r="A833" s="17" t="s">
        <v>263</v>
      </c>
      <c r="B833" s="17"/>
      <c r="C833" s="17"/>
      <c r="E833" s="105"/>
      <c r="F833" s="105"/>
      <c r="G833" s="105"/>
      <c r="H833" s="105"/>
      <c r="I833" s="105"/>
      <c r="J833" s="105"/>
    </row>
    <row r="834" spans="1:10" x14ac:dyDescent="0.35">
      <c r="A834" s="17"/>
      <c r="B834" s="17"/>
      <c r="C834" s="17"/>
    </row>
    <row r="835" spans="1:10" x14ac:dyDescent="0.35">
      <c r="A835" s="17" t="s">
        <v>258</v>
      </c>
      <c r="B835" s="17"/>
      <c r="C835" s="17"/>
      <c r="D835" s="17"/>
      <c r="E835" s="111" t="str">
        <f t="shared" ref="E835:J835" si="170">E829</f>
        <v>2021/22</v>
      </c>
      <c r="F835" s="111" t="str">
        <f t="shared" si="170"/>
        <v>2022/23</v>
      </c>
      <c r="G835" s="111" t="str">
        <f t="shared" si="170"/>
        <v>2023/24</v>
      </c>
      <c r="H835" s="111" t="str">
        <f t="shared" si="170"/>
        <v>2024/25</v>
      </c>
      <c r="I835" s="111" t="str">
        <f t="shared" si="170"/>
        <v>2025/26</v>
      </c>
      <c r="J835" s="111" t="str">
        <f t="shared" si="170"/>
        <v>2026/27</v>
      </c>
    </row>
    <row r="836" spans="1:10" x14ac:dyDescent="0.35">
      <c r="A836" s="17" t="s">
        <v>225</v>
      </c>
      <c r="B836" s="17"/>
      <c r="C836" s="17"/>
      <c r="D836" s="17" t="str">
        <f>A836&amp;D815&amp;D816</f>
        <v>FT Home student FTE63</v>
      </c>
      <c r="E836" s="117">
        <f>IF(staff_students!$C$28="No",E830/$D816/$D816*6+D830/$D816/$D816*3,E830/$D816/$D816*6+E830/$D816/$D816*3)</f>
        <v>0</v>
      </c>
      <c r="F836" s="112">
        <f>F830/$D816/$D816*6+E830/$D816/$D816*3</f>
        <v>0</v>
      </c>
      <c r="G836" s="112">
        <f>G830/$D816/$D816*6+F830/$D816/$D816*3</f>
        <v>0</v>
      </c>
      <c r="H836" s="112">
        <f>H830/$D816/$D816*6+G830/$D816/$D816*3</f>
        <v>0</v>
      </c>
      <c r="I836" s="112">
        <f>I830/$D816/$D816*6+H830/$D816/$D816*3</f>
        <v>0</v>
      </c>
      <c r="J836" s="112">
        <f>J830/$D816/$D816*6+I830/$D816/$D816*3</f>
        <v>0</v>
      </c>
    </row>
    <row r="837" spans="1:10" x14ac:dyDescent="0.35">
      <c r="A837" s="17" t="s">
        <v>226</v>
      </c>
      <c r="B837" s="17"/>
      <c r="C837" s="17"/>
      <c r="D837" s="17" t="str">
        <f>A837&amp;D815&amp;D816</f>
        <v>FT International student FTE63</v>
      </c>
      <c r="E837" s="117">
        <f>IF(staff_students!$C$28="No",E831/$D816/$D816*6+D831/$D816/$D816*3,E831/$D816/$D816*6+E831/$D816/$D816*3)</f>
        <v>0</v>
      </c>
      <c r="F837" s="112">
        <f>F831/$D816/$D816*6+E831/$D816/$D816*3</f>
        <v>0</v>
      </c>
      <c r="G837" s="112">
        <f>G831/$D816/$D816*6+F831/$D816/$D816*3</f>
        <v>0</v>
      </c>
      <c r="H837" s="112">
        <f>H831/$D816/$D816*6+G831/$D816/$D816*3</f>
        <v>0</v>
      </c>
      <c r="I837" s="112">
        <f>I831/$D816/$D816*6+H831/$D816/$D816*3</f>
        <v>0</v>
      </c>
      <c r="J837" s="112">
        <f>J831/$D816/$D816*6+I831/$D816/$D816*3</f>
        <v>0</v>
      </c>
    </row>
    <row r="838" spans="1:10" x14ac:dyDescent="0.35">
      <c r="A838" s="17" t="s">
        <v>241</v>
      </c>
      <c r="B838" s="17"/>
      <c r="C838" s="17"/>
      <c r="D838" s="17" t="str">
        <f>A838&amp;D815&amp;D816</f>
        <v>PT Home student FTE63</v>
      </c>
      <c r="E838" s="112"/>
      <c r="F838" s="112"/>
      <c r="G838" s="112"/>
      <c r="H838" s="112"/>
      <c r="I838" s="112"/>
      <c r="J838" s="112"/>
    </row>
    <row r="839" spans="1:10" x14ac:dyDescent="0.35">
      <c r="A839" s="17" t="s">
        <v>242</v>
      </c>
      <c r="B839" s="17"/>
      <c r="C839" s="17"/>
      <c r="D839" s="17" t="str">
        <f>A839&amp;D815&amp;D816</f>
        <v>PT International student FTE63</v>
      </c>
      <c r="E839" s="112"/>
      <c r="F839" s="112"/>
      <c r="G839" s="112"/>
      <c r="H839" s="112"/>
      <c r="I839" s="112"/>
      <c r="J839" s="112"/>
    </row>
    <row r="840" spans="1:10" x14ac:dyDescent="0.35">
      <c r="A840" s="17"/>
      <c r="B840" s="17"/>
      <c r="C840" s="17"/>
      <c r="D840" s="17"/>
      <c r="E840" s="17"/>
      <c r="F840" s="17"/>
      <c r="G840" s="17"/>
      <c r="H840" s="17"/>
      <c r="I840" s="17"/>
      <c r="J840" s="17"/>
    </row>
    <row r="841" spans="1:10" x14ac:dyDescent="0.35">
      <c r="A841" s="113" t="s">
        <v>249</v>
      </c>
      <c r="B841" s="33"/>
      <c r="C841" s="33"/>
      <c r="D841" s="3">
        <f>VLOOKUP(A841,'selections(hide)'!$A$18:$M$30,4,FALSE)</f>
        <v>8</v>
      </c>
    </row>
    <row r="842" spans="1:10" x14ac:dyDescent="0.35">
      <c r="A842" s="115" t="s">
        <v>240</v>
      </c>
      <c r="B842" s="116"/>
      <c r="C842" s="116"/>
      <c r="D842" s="116">
        <f>'selections(hide)'!$J$4</f>
        <v>3</v>
      </c>
    </row>
    <row r="843" spans="1:10" x14ac:dyDescent="0.35">
      <c r="A843" s="33" t="s">
        <v>256</v>
      </c>
      <c r="B843" s="33"/>
      <c r="C843" s="33"/>
      <c r="E843" s="101" t="str">
        <f>staff_students!$E$29</f>
        <v>2021/22</v>
      </c>
      <c r="F843" s="101" t="str">
        <f>staff_students!$F$29</f>
        <v>2022/23</v>
      </c>
      <c r="G843" s="101" t="str">
        <f>staff_students!$G$29</f>
        <v>2023/24</v>
      </c>
      <c r="H843" s="101" t="str">
        <f>staff_students!$H$29</f>
        <v>2024/25</v>
      </c>
      <c r="I843" s="101" t="str">
        <f>staff_students!$I$29</f>
        <v>2025/26</v>
      </c>
      <c r="J843" s="101" t="str">
        <f>staff_students!$J$29</f>
        <v>2026/27</v>
      </c>
    </row>
    <row r="844" spans="1:10" x14ac:dyDescent="0.35">
      <c r="A844" s="33" t="s">
        <v>260</v>
      </c>
      <c r="B844" s="33"/>
      <c r="C844" s="33"/>
      <c r="E844" s="105">
        <f>staff_students!$E$30</f>
        <v>0</v>
      </c>
      <c r="F844" s="105">
        <f>staff_students!$F$30</f>
        <v>0</v>
      </c>
      <c r="G844" s="105">
        <f>staff_students!$G$30</f>
        <v>0</v>
      </c>
      <c r="H844" s="105">
        <f>staff_students!$H$30</f>
        <v>0</v>
      </c>
      <c r="I844" s="105">
        <f>staff_students!$I$30</f>
        <v>0</v>
      </c>
      <c r="J844" s="105">
        <f>staff_students!$J$30</f>
        <v>0</v>
      </c>
    </row>
    <row r="845" spans="1:10" x14ac:dyDescent="0.35">
      <c r="A845" s="33" t="s">
        <v>261</v>
      </c>
      <c r="B845" s="33"/>
      <c r="C845" s="33"/>
      <c r="E845" s="105">
        <f>staff_students!$E$31</f>
        <v>0</v>
      </c>
      <c r="F845" s="105">
        <f>staff_students!$F$31</f>
        <v>0</v>
      </c>
      <c r="G845" s="105">
        <f>staff_students!$G$31</f>
        <v>0</v>
      </c>
      <c r="H845" s="105">
        <f>staff_students!$H$31</f>
        <v>0</v>
      </c>
      <c r="I845" s="105">
        <f>staff_students!$I$31</f>
        <v>0</v>
      </c>
      <c r="J845" s="105">
        <f>staff_students!$J$31</f>
        <v>0</v>
      </c>
    </row>
    <row r="846" spans="1:10" x14ac:dyDescent="0.35">
      <c r="A846" s="33" t="s">
        <v>262</v>
      </c>
      <c r="B846" s="33"/>
      <c r="C846" s="33"/>
      <c r="E846" s="105"/>
      <c r="F846" s="105"/>
      <c r="G846" s="105"/>
      <c r="H846" s="105"/>
      <c r="I846" s="105"/>
      <c r="J846" s="105"/>
    </row>
    <row r="847" spans="1:10" x14ac:dyDescent="0.35">
      <c r="A847" s="33" t="s">
        <v>263</v>
      </c>
      <c r="B847" s="33"/>
      <c r="C847" s="33"/>
      <c r="E847" s="105"/>
      <c r="F847" s="105"/>
      <c r="G847" s="105"/>
      <c r="H847" s="105"/>
      <c r="I847" s="105"/>
      <c r="J847" s="105"/>
    </row>
    <row r="848" spans="1:10" x14ac:dyDescent="0.35">
      <c r="A848" s="33"/>
      <c r="B848" s="33"/>
      <c r="C848" s="33"/>
    </row>
    <row r="849" spans="1:10" x14ac:dyDescent="0.35">
      <c r="A849" s="33" t="s">
        <v>257</v>
      </c>
      <c r="B849" s="33"/>
      <c r="C849" s="33"/>
      <c r="E849" s="101" t="str">
        <f t="shared" ref="E849:J849" si="171">E843</f>
        <v>2021/22</v>
      </c>
      <c r="F849" s="101" t="str">
        <f t="shared" si="171"/>
        <v>2022/23</v>
      </c>
      <c r="G849" s="101" t="str">
        <f t="shared" si="171"/>
        <v>2023/24</v>
      </c>
      <c r="H849" s="101" t="str">
        <f t="shared" si="171"/>
        <v>2024/25</v>
      </c>
      <c r="I849" s="101" t="str">
        <f t="shared" si="171"/>
        <v>2025/26</v>
      </c>
      <c r="J849" s="101" t="str">
        <f t="shared" si="171"/>
        <v>2026/27</v>
      </c>
    </row>
    <row r="850" spans="1:10" x14ac:dyDescent="0.35">
      <c r="A850" s="33" t="s">
        <v>260</v>
      </c>
      <c r="B850" s="33"/>
      <c r="C850" s="33"/>
      <c r="E850" s="107">
        <f>IF(staff_students!$C$28="No",0,ROUNDDOWN(E844*staff_students!$E$35,0))+IF(staff_students!$C$28="No",0,ROUNDDOWN(E844*staff_students!$E$35*staff_students!$E$35,0))+IF(staff_students!$C$28="No",0,ROUNDDOWN(E844*staff_students!$E$35*staff_students!$E$35*staff_students!$E$35,0))</f>
        <v>0</v>
      </c>
      <c r="F850" s="107">
        <f>ROUNDDOWN(E844*staff_students!$E$35,0)+IF(staff_students!$C$28="No",0,ROUNDDOWN(E844*staff_students!$E$35*staff_students!$E$35,0))+IF(staff_students!$C$28="No",0,ROUNDDOWN(E844*staff_students!$E$35*staff_students!$E$35*staff_students!$E$35,0))</f>
        <v>0</v>
      </c>
      <c r="G850" s="107">
        <f>ROUNDDOWN(F844*staff_students!$E$35,0)+ROUNDDOWN(E844*staff_students!$E$35*staff_students!$E$35,0)+IF(staff_students!$C$28="No",0,ROUNDDOWN(E844*staff_students!$E$35*staff_students!$E$35*staff_students!$E$35,0))</f>
        <v>0</v>
      </c>
      <c r="H850" s="105">
        <f>ROUNDDOWN(G844*staff_students!$E$35,0)+ROUNDDOWN(F844*staff_students!$E$35*staff_students!$E$35,0)+ROUNDDOWN(E844*staff_students!$E$35*staff_students!$E$35*staff_students!$E$35,0)</f>
        <v>0</v>
      </c>
      <c r="I850" s="105">
        <f>ROUNDDOWN(H844*staff_students!$E$35,0)+ROUNDDOWN(G844*staff_students!$E$35*staff_students!$E$35,0)+ROUNDDOWN(F844*staff_students!$E$35*staff_students!$E$35*staff_students!$E$35,0)</f>
        <v>0</v>
      </c>
      <c r="J850" s="105">
        <f>ROUNDDOWN(I844*staff_students!$E$35,0)+ROUNDDOWN(H844*staff_students!$E$35*staff_students!$E$35,0)+ROUNDDOWN(G844*staff_students!$E$35*staff_students!$E$35*staff_students!$E$35,0)</f>
        <v>0</v>
      </c>
    </row>
    <row r="851" spans="1:10" x14ac:dyDescent="0.35">
      <c r="A851" s="33" t="s">
        <v>261</v>
      </c>
      <c r="B851" s="33"/>
      <c r="C851" s="33"/>
      <c r="E851" s="107">
        <f>IF(staff_students!$C$28="No",0,ROUNDDOWN(E845*staff_students!$E$35,0))+IF(staff_students!$C$28="No",0,ROUNDDOWN(E845*staff_students!$E$35*staff_students!$E$35,0))+IF(staff_students!$C$28="No",0,ROUNDDOWN(E845*staff_students!$E$35*staff_students!$E$35*staff_students!$E$35,0))</f>
        <v>0</v>
      </c>
      <c r="F851" s="107">
        <f>ROUNDDOWN(E845*staff_students!$E$35,0)+IF(staff_students!$C$28="No",0,ROUNDDOWN(E845*staff_students!$E$35*staff_students!$E$35,0))+IF(staff_students!$C$28="No",0,ROUNDDOWN(E845*staff_students!$E$35*staff_students!$E$35*staff_students!$E$35,0))</f>
        <v>0</v>
      </c>
      <c r="G851" s="107">
        <f>ROUNDDOWN(F845*staff_students!$E$35,0)+ROUNDDOWN(E845*staff_students!$E$35*staff_students!$E$35,0)+IF(staff_students!$C$28="No",0,ROUNDDOWN(E845*staff_students!$E$35*staff_students!$E$35*staff_students!$E$35,0))</f>
        <v>0</v>
      </c>
      <c r="H851" s="105">
        <f>ROUNDDOWN(G845*staff_students!$E$35,0)+ROUNDDOWN(F845*staff_students!$E$35*staff_students!$E$35,0)+ROUNDDOWN(E845*staff_students!$E$35*staff_students!$E$35*staff_students!$E$35,0)</f>
        <v>0</v>
      </c>
      <c r="I851" s="105">
        <f>ROUNDDOWN(H845*staff_students!$E$35,0)+ROUNDDOWN(G845*staff_students!$E$35*staff_students!$E$35,0)+ROUNDDOWN(F845*staff_students!$E$35*staff_students!$E$35*staff_students!$E$35,0)</f>
        <v>0</v>
      </c>
      <c r="J851" s="105">
        <f>ROUNDDOWN(I845*staff_students!$E$35,0)+ROUNDDOWN(H845*staff_students!$E$35*staff_students!$E$35,0)+ROUNDDOWN(G845*staff_students!$E$35*staff_students!$E$35*staff_students!$E$35,0)</f>
        <v>0</v>
      </c>
    </row>
    <row r="852" spans="1:10" x14ac:dyDescent="0.35">
      <c r="A852" s="33" t="s">
        <v>262</v>
      </c>
      <c r="B852" s="33"/>
      <c r="C852" s="33"/>
      <c r="E852" s="105"/>
      <c r="F852" s="105"/>
      <c r="G852" s="105"/>
      <c r="H852" s="105"/>
      <c r="I852" s="105"/>
      <c r="J852" s="105"/>
    </row>
    <row r="853" spans="1:10" x14ac:dyDescent="0.35">
      <c r="A853" s="33" t="s">
        <v>263</v>
      </c>
      <c r="B853" s="33"/>
      <c r="C853" s="33"/>
      <c r="E853" s="105"/>
      <c r="F853" s="105"/>
      <c r="G853" s="105"/>
      <c r="H853" s="105"/>
      <c r="I853" s="105"/>
      <c r="J853" s="105"/>
    </row>
    <row r="854" spans="1:10" x14ac:dyDescent="0.35">
      <c r="A854" s="33"/>
      <c r="B854" s="33"/>
      <c r="C854" s="33"/>
    </row>
    <row r="855" spans="1:10" x14ac:dyDescent="0.35">
      <c r="A855" s="33" t="s">
        <v>259</v>
      </c>
      <c r="B855" s="33"/>
      <c r="C855" s="33"/>
      <c r="E855" s="101" t="str">
        <f t="shared" ref="E855:J855" si="172">E849</f>
        <v>2021/22</v>
      </c>
      <c r="F855" s="101" t="str">
        <f t="shared" si="172"/>
        <v>2022/23</v>
      </c>
      <c r="G855" s="101" t="str">
        <f t="shared" si="172"/>
        <v>2023/24</v>
      </c>
      <c r="H855" s="101" t="str">
        <f t="shared" si="172"/>
        <v>2024/25</v>
      </c>
      <c r="I855" s="101" t="str">
        <f t="shared" si="172"/>
        <v>2025/26</v>
      </c>
      <c r="J855" s="101" t="str">
        <f t="shared" si="172"/>
        <v>2026/27</v>
      </c>
    </row>
    <row r="856" spans="1:10" x14ac:dyDescent="0.35">
      <c r="A856" s="33" t="s">
        <v>260</v>
      </c>
      <c r="B856" s="33"/>
      <c r="C856" s="33"/>
      <c r="E856" s="105">
        <f t="shared" ref="E856:J856" si="173">E844+E850</f>
        <v>0</v>
      </c>
      <c r="F856" s="105">
        <f t="shared" si="173"/>
        <v>0</v>
      </c>
      <c r="G856" s="105">
        <f t="shared" si="173"/>
        <v>0</v>
      </c>
      <c r="H856" s="105">
        <f t="shared" si="173"/>
        <v>0</v>
      </c>
      <c r="I856" s="105">
        <f t="shared" si="173"/>
        <v>0</v>
      </c>
      <c r="J856" s="105">
        <f t="shared" si="173"/>
        <v>0</v>
      </c>
    </row>
    <row r="857" spans="1:10" x14ac:dyDescent="0.35">
      <c r="A857" s="33" t="s">
        <v>261</v>
      </c>
      <c r="B857" s="33"/>
      <c r="C857" s="33"/>
      <c r="E857" s="105">
        <f t="shared" ref="E857:J857" si="174">E845+E851</f>
        <v>0</v>
      </c>
      <c r="F857" s="105">
        <f t="shared" si="174"/>
        <v>0</v>
      </c>
      <c r="G857" s="105">
        <f t="shared" si="174"/>
        <v>0</v>
      </c>
      <c r="H857" s="105">
        <f t="shared" si="174"/>
        <v>0</v>
      </c>
      <c r="I857" s="105">
        <f t="shared" si="174"/>
        <v>0</v>
      </c>
      <c r="J857" s="105">
        <f t="shared" si="174"/>
        <v>0</v>
      </c>
    </row>
    <row r="858" spans="1:10" x14ac:dyDescent="0.35">
      <c r="A858" s="33" t="s">
        <v>262</v>
      </c>
      <c r="B858" s="33"/>
      <c r="C858" s="33"/>
      <c r="E858" s="105"/>
      <c r="F858" s="105"/>
      <c r="G858" s="105"/>
      <c r="H858" s="105"/>
      <c r="I858" s="105"/>
      <c r="J858" s="105"/>
    </row>
    <row r="859" spans="1:10" x14ac:dyDescent="0.35">
      <c r="A859" s="33" t="s">
        <v>263</v>
      </c>
      <c r="B859" s="33"/>
      <c r="C859" s="33"/>
      <c r="E859" s="105"/>
      <c r="F859" s="105"/>
      <c r="G859" s="105"/>
      <c r="H859" s="105"/>
      <c r="I859" s="105"/>
      <c r="J859" s="105"/>
    </row>
    <row r="860" spans="1:10" x14ac:dyDescent="0.35">
      <c r="A860" s="33"/>
      <c r="B860" s="33"/>
      <c r="C860" s="33"/>
    </row>
    <row r="861" spans="1:10" x14ac:dyDescent="0.35">
      <c r="A861" s="33" t="s">
        <v>258</v>
      </c>
      <c r="B861" s="33"/>
      <c r="C861" s="33"/>
      <c r="D861" s="33"/>
      <c r="E861" s="108" t="str">
        <f t="shared" ref="E861:J861" si="175">E855</f>
        <v>2021/22</v>
      </c>
      <c r="F861" s="108" t="str">
        <f t="shared" si="175"/>
        <v>2022/23</v>
      </c>
      <c r="G861" s="108" t="str">
        <f t="shared" si="175"/>
        <v>2023/24</v>
      </c>
      <c r="H861" s="108" t="str">
        <f t="shared" si="175"/>
        <v>2024/25</v>
      </c>
      <c r="I861" s="108" t="str">
        <f t="shared" si="175"/>
        <v>2025/26</v>
      </c>
      <c r="J861" s="108" t="str">
        <f t="shared" si="175"/>
        <v>2026/27</v>
      </c>
    </row>
    <row r="862" spans="1:10" x14ac:dyDescent="0.35">
      <c r="A862" s="33" t="s">
        <v>225</v>
      </c>
      <c r="B862" s="33"/>
      <c r="C862" s="33"/>
      <c r="D862" s="33" t="str">
        <f>A862&amp;D841&amp;D842</f>
        <v>FT Home student FTE83</v>
      </c>
      <c r="E862" s="117">
        <f>IF(staff_students!$C$28="No",E856/$D842/$D842*6+D856/$D842/$D842*3,E856/$D842/$D842*6+E856/$D842/$D842*3)</f>
        <v>0</v>
      </c>
      <c r="F862" s="109">
        <f>F856/$D842/$D842*6+E856/$D842/$D842*3</f>
        <v>0</v>
      </c>
      <c r="G862" s="109">
        <f>G856/$D842/$D842*6+F856/$D842/$D842*3</f>
        <v>0</v>
      </c>
      <c r="H862" s="109">
        <f>H856/$D842/$D842*6+G856/$D842/$D842*3</f>
        <v>0</v>
      </c>
      <c r="I862" s="109">
        <f>I856/$D842/$D842*6+H856/$D842/$D842*3</f>
        <v>0</v>
      </c>
      <c r="J862" s="109">
        <f>J856/$D842/$D842*6+I856/$D842/$D842*3</f>
        <v>0</v>
      </c>
    </row>
    <row r="863" spans="1:10" x14ac:dyDescent="0.35">
      <c r="A863" s="33" t="s">
        <v>226</v>
      </c>
      <c r="B863" s="33"/>
      <c r="C863" s="33"/>
      <c r="D863" s="33" t="str">
        <f>A863&amp;D841&amp;D842</f>
        <v>FT International student FTE83</v>
      </c>
      <c r="E863" s="117">
        <f>IF(staff_students!$C$28="No",E857/$D842/$D842*6+D857/$D842/$D842*3,E857/$D842/$D842*6+E857/$D842/$D842*3)</f>
        <v>0</v>
      </c>
      <c r="F863" s="109">
        <f>F857/$D842/$D842*6+E857/$D842/$D842*3</f>
        <v>0</v>
      </c>
      <c r="G863" s="109">
        <f>G857/$D842/$D842*6+F857/$D842/$D842*3</f>
        <v>0</v>
      </c>
      <c r="H863" s="109">
        <f>H857/$D842/$D842*6+G857/$D842/$D842*3</f>
        <v>0</v>
      </c>
      <c r="I863" s="109">
        <f>I857/$D842/$D842*6+H857/$D842/$D842*3</f>
        <v>0</v>
      </c>
      <c r="J863" s="109">
        <f>J857/$D842/$D842*6+I857/$D842/$D842*3</f>
        <v>0</v>
      </c>
    </row>
    <row r="864" spans="1:10" x14ac:dyDescent="0.35">
      <c r="A864" s="33" t="s">
        <v>241</v>
      </c>
      <c r="B864" s="33"/>
      <c r="C864" s="33"/>
      <c r="D864" s="33" t="str">
        <f>A864&amp;D841&amp;D842</f>
        <v>PT Home student FTE83</v>
      </c>
      <c r="E864" s="109"/>
      <c r="F864" s="109"/>
      <c r="G864" s="109"/>
      <c r="H864" s="109"/>
      <c r="I864" s="109"/>
      <c r="J864" s="109"/>
    </row>
    <row r="865" spans="1:10" x14ac:dyDescent="0.35">
      <c r="A865" s="33" t="s">
        <v>242</v>
      </c>
      <c r="B865" s="33"/>
      <c r="C865" s="33"/>
      <c r="D865" s="33" t="str">
        <f>A865&amp;D841&amp;D842</f>
        <v>PT International student FTE83</v>
      </c>
      <c r="E865" s="109"/>
      <c r="F865" s="109"/>
      <c r="G865" s="109"/>
      <c r="H865" s="109"/>
      <c r="I865" s="109"/>
      <c r="J865" s="109"/>
    </row>
    <row r="866" spans="1:10" x14ac:dyDescent="0.35">
      <c r="A866" s="33"/>
      <c r="B866" s="33"/>
      <c r="C866" s="33"/>
      <c r="D866" s="33"/>
      <c r="E866" s="33"/>
      <c r="F866" s="33"/>
      <c r="G866" s="33"/>
      <c r="H866" s="33"/>
      <c r="I866" s="33"/>
      <c r="J866" s="33"/>
    </row>
    <row r="867" spans="1:10" x14ac:dyDescent="0.35">
      <c r="A867" s="110" t="s">
        <v>250</v>
      </c>
      <c r="B867" s="17"/>
      <c r="C867" s="17"/>
      <c r="D867" s="3">
        <f>VLOOKUP(A867,'selections(hide)'!$A$18:$M$30,4,FALSE)</f>
        <v>7</v>
      </c>
    </row>
    <row r="868" spans="1:10" x14ac:dyDescent="0.35">
      <c r="A868" s="115" t="s">
        <v>240</v>
      </c>
      <c r="B868" s="116"/>
      <c r="C868" s="116"/>
      <c r="D868" s="116">
        <f>'selections(hide)'!$J$4</f>
        <v>3</v>
      </c>
    </row>
    <row r="869" spans="1:10" x14ac:dyDescent="0.35">
      <c r="A869" s="17" t="s">
        <v>256</v>
      </c>
      <c r="B869" s="17"/>
      <c r="C869" s="17"/>
      <c r="E869" s="101" t="str">
        <f>staff_students!$E$29</f>
        <v>2021/22</v>
      </c>
      <c r="F869" s="101" t="str">
        <f>staff_students!$F$29</f>
        <v>2022/23</v>
      </c>
      <c r="G869" s="101" t="str">
        <f>staff_students!$G$29</f>
        <v>2023/24</v>
      </c>
      <c r="H869" s="101" t="str">
        <f>staff_students!$H$29</f>
        <v>2024/25</v>
      </c>
      <c r="I869" s="101" t="str">
        <f>staff_students!$I$29</f>
        <v>2025/26</v>
      </c>
      <c r="J869" s="101" t="str">
        <f>staff_students!$J$29</f>
        <v>2026/27</v>
      </c>
    </row>
    <row r="870" spans="1:10" x14ac:dyDescent="0.35">
      <c r="A870" s="17" t="s">
        <v>260</v>
      </c>
      <c r="B870" s="17"/>
      <c r="C870" s="17"/>
      <c r="E870" s="105">
        <f>staff_students!$E$30</f>
        <v>0</v>
      </c>
      <c r="F870" s="105">
        <f>staff_students!$F$30</f>
        <v>0</v>
      </c>
      <c r="G870" s="105">
        <f>staff_students!$G$30</f>
        <v>0</v>
      </c>
      <c r="H870" s="105">
        <f>staff_students!$H$30</f>
        <v>0</v>
      </c>
      <c r="I870" s="105">
        <f>staff_students!$I$30</f>
        <v>0</v>
      </c>
      <c r="J870" s="105">
        <f>staff_students!$J$30</f>
        <v>0</v>
      </c>
    </row>
    <row r="871" spans="1:10" x14ac:dyDescent="0.35">
      <c r="A871" s="17" t="s">
        <v>261</v>
      </c>
      <c r="B871" s="17"/>
      <c r="C871" s="17"/>
      <c r="E871" s="105">
        <f>staff_students!$E$31</f>
        <v>0</v>
      </c>
      <c r="F871" s="105">
        <f>staff_students!$F$31</f>
        <v>0</v>
      </c>
      <c r="G871" s="105">
        <f>staff_students!$G$31</f>
        <v>0</v>
      </c>
      <c r="H871" s="105">
        <f>staff_students!$H$31</f>
        <v>0</v>
      </c>
      <c r="I871" s="105">
        <f>staff_students!$I$31</f>
        <v>0</v>
      </c>
      <c r="J871" s="105">
        <f>staff_students!$J$31</f>
        <v>0</v>
      </c>
    </row>
    <row r="872" spans="1:10" x14ac:dyDescent="0.35">
      <c r="A872" s="17" t="s">
        <v>262</v>
      </c>
      <c r="B872" s="17"/>
      <c r="C872" s="17"/>
      <c r="E872" s="105"/>
      <c r="F872" s="105"/>
      <c r="G872" s="105"/>
      <c r="H872" s="105"/>
      <c r="I872" s="105"/>
      <c r="J872" s="105"/>
    </row>
    <row r="873" spans="1:10" x14ac:dyDescent="0.35">
      <c r="A873" s="17" t="s">
        <v>263</v>
      </c>
      <c r="B873" s="17"/>
      <c r="C873" s="17"/>
      <c r="E873" s="105"/>
      <c r="F873" s="105"/>
      <c r="G873" s="105"/>
      <c r="H873" s="105"/>
      <c r="I873" s="105"/>
      <c r="J873" s="105"/>
    </row>
    <row r="874" spans="1:10" x14ac:dyDescent="0.35">
      <c r="A874" s="17"/>
      <c r="B874" s="17"/>
      <c r="C874" s="17"/>
    </row>
    <row r="875" spans="1:10" x14ac:dyDescent="0.35">
      <c r="A875" s="17" t="s">
        <v>257</v>
      </c>
      <c r="B875" s="17"/>
      <c r="C875" s="17"/>
      <c r="E875" s="101" t="str">
        <f t="shared" ref="E875:J875" si="176">E869</f>
        <v>2021/22</v>
      </c>
      <c r="F875" s="101" t="str">
        <f t="shared" si="176"/>
        <v>2022/23</v>
      </c>
      <c r="G875" s="101" t="str">
        <f t="shared" si="176"/>
        <v>2023/24</v>
      </c>
      <c r="H875" s="101" t="str">
        <f t="shared" si="176"/>
        <v>2024/25</v>
      </c>
      <c r="I875" s="101" t="str">
        <f t="shared" si="176"/>
        <v>2025/26</v>
      </c>
      <c r="J875" s="101" t="str">
        <f t="shared" si="176"/>
        <v>2026/27</v>
      </c>
    </row>
    <row r="876" spans="1:10" x14ac:dyDescent="0.35">
      <c r="A876" s="17" t="s">
        <v>260</v>
      </c>
      <c r="B876" s="17"/>
      <c r="C876" s="17"/>
      <c r="E876" s="107">
        <f>IF(staff_students!$C$28="No",0,ROUNDDOWN(E870*staff_students!$E$35,0))+IF(staff_students!$C$28="No",0,ROUNDDOWN(E870*staff_students!$E$35*staff_students!$E$35,0))+IF(staff_students!$C$28="No",0,ROUNDDOWN(E870*staff_students!$E$35*staff_students!$E$35*staff_students!$E$35,0))+IF(staff_students!$C$28="No",0,ROUNDDOWN(E870*staff_students!$E$35*staff_students!$E$35*staff_students!$E$35*staff_students!$E$35,0))</f>
        <v>0</v>
      </c>
      <c r="F876" s="107">
        <f>ROUNDDOWN(E870*staff_students!$E$35,0)+IF(staff_students!$C$28="No",0,ROUNDDOWN(E870*staff_students!$E$35*staff_students!$E$35,0))+IF(staff_students!$C$28="No",0,ROUNDDOWN(E870*staff_students!$E$35*staff_students!$E$35*staff_students!$E$35,0))+IF(staff_students!$C$28="No",0,ROUNDDOWN(E870*staff_students!$E$35*staff_students!$E$35*staff_students!$E$35*staff_students!$E$35,0))</f>
        <v>0</v>
      </c>
      <c r="G876" s="107">
        <f>ROUNDDOWN(F870*staff_students!$E$35,0)+ROUNDDOWN(E870*staff_students!$E$35*staff_students!$E$35,0)+IF(staff_students!$C$28="No",0,ROUNDDOWN(E870*staff_students!$E$35*staff_students!$E$35*staff_students!$E$35,0))+IF(staff_students!$C$28="No",0,ROUNDDOWN(E870*staff_students!$E$35*staff_students!$E$35*staff_students!$E$35*staff_students!$E$35,0))</f>
        <v>0</v>
      </c>
      <c r="H876" s="107">
        <f>ROUNDDOWN(G870*staff_students!$E$35,0)+ROUNDDOWN(F870*staff_students!$E$35*staff_students!$E$35,0)+ROUNDDOWN(E870*staff_students!$E$35*staff_students!$E$35*staff_students!$E$35,0)+IF(staff_students!$C$28="No",0,ROUNDDOWN(E870*staff_students!$E$35*staff_students!$E$35*staff_students!$E$35*staff_students!$E$35,0))</f>
        <v>0</v>
      </c>
      <c r="I876" s="105">
        <f>ROUNDDOWN(H870*staff_students!$E$35,0)+ROUNDDOWN(G870*staff_students!$E$35*staff_students!$E$35,0)+ROUNDDOWN(F870*staff_students!$E$35*staff_students!$E$35*staff_students!$E$35,0)+ROUNDDOWN(E870*staff_students!$E$35*staff_students!$E$35*staff_students!$E$35*staff_students!$E$35,0)</f>
        <v>0</v>
      </c>
      <c r="J876" s="105">
        <f>ROUNDDOWN(I870*staff_students!$E$35,0)+ROUNDDOWN(H870*staff_students!$E$35*staff_students!$E$35,0)+ROUNDDOWN(G870*staff_students!$E$35*staff_students!$E$35*staff_students!$E$35,0)+ROUNDDOWN(F870*staff_students!$E$35*staff_students!$E$35*staff_students!$E$35*staff_students!$E$35,0)</f>
        <v>0</v>
      </c>
    </row>
    <row r="877" spans="1:10" x14ac:dyDescent="0.35">
      <c r="A877" s="17" t="s">
        <v>261</v>
      </c>
      <c r="B877" s="17"/>
      <c r="C877" s="17"/>
      <c r="E877" s="107">
        <f>IF(staff_students!$C$28="No",0,ROUNDDOWN(E871*staff_students!$E$35,0))+IF(staff_students!$C$28="No",0,ROUNDDOWN(E871*staff_students!$E$35*staff_students!$E$35,0))+IF(staff_students!$C$28="No",0,ROUNDDOWN(E871*staff_students!$E$35*staff_students!$E$35*staff_students!$E$35,0))+IF(staff_students!$C$28="No",0,ROUNDDOWN(E871*staff_students!$E$35*staff_students!$E$35*staff_students!$E$35*staff_students!$E$35,0))</f>
        <v>0</v>
      </c>
      <c r="F877" s="107">
        <f>ROUNDDOWN(E871*staff_students!$E$35,0)+IF(staff_students!$C$28="No",0,ROUNDDOWN(E871*staff_students!$E$35*staff_students!$E$35,0))+IF(staff_students!$C$28="No",0,ROUNDDOWN(E871*staff_students!$E$35*staff_students!$E$35*staff_students!$E$35,0))+IF(staff_students!$C$28="No",0,ROUNDDOWN(E871*staff_students!$E$35*staff_students!$E$35*staff_students!$E$35*staff_students!$E$35,0))</f>
        <v>0</v>
      </c>
      <c r="G877" s="107">
        <f>ROUNDDOWN(F871*staff_students!$E$35,0)+ROUNDDOWN(E871*staff_students!$E$35*staff_students!$E$35,0)+IF(staff_students!$C$28="No",0,ROUNDDOWN(E871*staff_students!$E$35*staff_students!$E$35*staff_students!$E$35,0))+IF(staff_students!$C$28="No",0,ROUNDDOWN(E871*staff_students!$E$35*staff_students!$E$35*staff_students!$E$35*staff_students!$E$35,0))</f>
        <v>0</v>
      </c>
      <c r="H877" s="107">
        <f>ROUNDDOWN(G871*staff_students!$E$35,0)+ROUNDDOWN(F871*staff_students!$E$35*staff_students!$E$35,0)+ROUNDDOWN(E871*staff_students!$E$35*staff_students!$E$35*staff_students!$E$35,0)+IF(staff_students!$C$28="No",0,ROUNDDOWN(E871*staff_students!$E$35*staff_students!$E$35*staff_students!$E$35*staff_students!$E$35,0))</f>
        <v>0</v>
      </c>
      <c r="I877" s="105">
        <f>ROUNDDOWN(H871*staff_students!$E$35,0)+ROUNDDOWN(G871*staff_students!$E$35*staff_students!$E$35,0)+ROUNDDOWN(F871*staff_students!$E$35*staff_students!$E$35*staff_students!$E$35,0)+ROUNDDOWN(E871*staff_students!$E$35*staff_students!$E$35*staff_students!$E$35*staff_students!$E$35,0)</f>
        <v>0</v>
      </c>
      <c r="J877" s="105">
        <f>ROUNDDOWN(I871*staff_students!$E$35,0)+ROUNDDOWN(H871*staff_students!$E$35*staff_students!$E$35,0)+ROUNDDOWN(G871*staff_students!$E$35*staff_students!$E$35*staff_students!$E$35,0)+ROUNDDOWN(F871*staff_students!$E$35*staff_students!$E$35*staff_students!$E$35*staff_students!$E$35,0)</f>
        <v>0</v>
      </c>
    </row>
    <row r="878" spans="1:10" x14ac:dyDescent="0.35">
      <c r="A878" s="17" t="s">
        <v>262</v>
      </c>
      <c r="B878" s="17"/>
      <c r="C878" s="17"/>
      <c r="E878" s="105"/>
      <c r="F878" s="105"/>
      <c r="G878" s="105"/>
      <c r="H878" s="105"/>
      <c r="I878" s="105"/>
      <c r="J878" s="105"/>
    </row>
    <row r="879" spans="1:10" x14ac:dyDescent="0.35">
      <c r="A879" s="17" t="s">
        <v>263</v>
      </c>
      <c r="B879" s="17"/>
      <c r="C879" s="17"/>
      <c r="E879" s="105"/>
      <c r="F879" s="105"/>
      <c r="G879" s="105"/>
      <c r="H879" s="105"/>
      <c r="I879" s="105"/>
      <c r="J879" s="105"/>
    </row>
    <row r="880" spans="1:10" x14ac:dyDescent="0.35">
      <c r="A880" s="17"/>
      <c r="B880" s="17"/>
      <c r="C880" s="17"/>
    </row>
    <row r="881" spans="1:10" x14ac:dyDescent="0.35">
      <c r="A881" s="17" t="s">
        <v>259</v>
      </c>
      <c r="B881" s="17"/>
      <c r="C881" s="17"/>
      <c r="E881" s="101" t="str">
        <f t="shared" ref="E881:J881" si="177">E875</f>
        <v>2021/22</v>
      </c>
      <c r="F881" s="101" t="str">
        <f t="shared" si="177"/>
        <v>2022/23</v>
      </c>
      <c r="G881" s="101" t="str">
        <f t="shared" si="177"/>
        <v>2023/24</v>
      </c>
      <c r="H881" s="101" t="str">
        <f t="shared" si="177"/>
        <v>2024/25</v>
      </c>
      <c r="I881" s="101" t="str">
        <f t="shared" si="177"/>
        <v>2025/26</v>
      </c>
      <c r="J881" s="101" t="str">
        <f t="shared" si="177"/>
        <v>2026/27</v>
      </c>
    </row>
    <row r="882" spans="1:10" x14ac:dyDescent="0.35">
      <c r="A882" s="17" t="s">
        <v>260</v>
      </c>
      <c r="B882" s="17"/>
      <c r="C882" s="17"/>
      <c r="E882" s="105">
        <f t="shared" ref="E882:J882" si="178">E870+E876</f>
        <v>0</v>
      </c>
      <c r="F882" s="105">
        <f t="shared" si="178"/>
        <v>0</v>
      </c>
      <c r="G882" s="105">
        <f t="shared" si="178"/>
        <v>0</v>
      </c>
      <c r="H882" s="105">
        <f t="shared" si="178"/>
        <v>0</v>
      </c>
      <c r="I882" s="105">
        <f t="shared" si="178"/>
        <v>0</v>
      </c>
      <c r="J882" s="105">
        <f t="shared" si="178"/>
        <v>0</v>
      </c>
    </row>
    <row r="883" spans="1:10" x14ac:dyDescent="0.35">
      <c r="A883" s="17" t="s">
        <v>261</v>
      </c>
      <c r="B883" s="17"/>
      <c r="C883" s="17"/>
      <c r="E883" s="105">
        <f t="shared" ref="E883:J883" si="179">E871+E877</f>
        <v>0</v>
      </c>
      <c r="F883" s="105">
        <f t="shared" si="179"/>
        <v>0</v>
      </c>
      <c r="G883" s="105">
        <f t="shared" si="179"/>
        <v>0</v>
      </c>
      <c r="H883" s="105">
        <f t="shared" si="179"/>
        <v>0</v>
      </c>
      <c r="I883" s="105">
        <f t="shared" si="179"/>
        <v>0</v>
      </c>
      <c r="J883" s="105">
        <f t="shared" si="179"/>
        <v>0</v>
      </c>
    </row>
    <row r="884" spans="1:10" x14ac:dyDescent="0.35">
      <c r="A884" s="17" t="s">
        <v>262</v>
      </c>
      <c r="B884" s="17"/>
      <c r="C884" s="17"/>
      <c r="E884" s="105"/>
      <c r="F884" s="105"/>
      <c r="G884" s="105"/>
      <c r="H884" s="105"/>
      <c r="I884" s="105"/>
      <c r="J884" s="105"/>
    </row>
    <row r="885" spans="1:10" x14ac:dyDescent="0.35">
      <c r="A885" s="17" t="s">
        <v>263</v>
      </c>
      <c r="B885" s="17"/>
      <c r="C885" s="17"/>
      <c r="E885" s="105"/>
      <c r="F885" s="105"/>
      <c r="G885" s="105"/>
      <c r="H885" s="105"/>
      <c r="I885" s="105"/>
      <c r="J885" s="105"/>
    </row>
    <row r="886" spans="1:10" x14ac:dyDescent="0.35">
      <c r="A886" s="17"/>
      <c r="B886" s="17"/>
      <c r="C886" s="17"/>
    </row>
    <row r="887" spans="1:10" x14ac:dyDescent="0.35">
      <c r="A887" s="17" t="s">
        <v>258</v>
      </c>
      <c r="B887" s="17"/>
      <c r="C887" s="17"/>
      <c r="D887" s="17"/>
      <c r="E887" s="111" t="str">
        <f t="shared" ref="E887:J887" si="180">E881</f>
        <v>2021/22</v>
      </c>
      <c r="F887" s="111" t="str">
        <f t="shared" si="180"/>
        <v>2022/23</v>
      </c>
      <c r="G887" s="111" t="str">
        <f t="shared" si="180"/>
        <v>2023/24</v>
      </c>
      <c r="H887" s="111" t="str">
        <f t="shared" si="180"/>
        <v>2024/25</v>
      </c>
      <c r="I887" s="111" t="str">
        <f t="shared" si="180"/>
        <v>2025/26</v>
      </c>
      <c r="J887" s="111" t="str">
        <f t="shared" si="180"/>
        <v>2026/27</v>
      </c>
    </row>
    <row r="888" spans="1:10" x14ac:dyDescent="0.35">
      <c r="A888" s="17" t="s">
        <v>225</v>
      </c>
      <c r="B888" s="17"/>
      <c r="C888" s="17"/>
      <c r="D888" s="17" t="str">
        <f>A888&amp;D867&amp;D868</f>
        <v>FT Home student FTE73</v>
      </c>
      <c r="E888" s="117">
        <f>IF(staff_students!$C$28="No",E882/$D868/$D868*6+D882/$D868/$D868*3,E882/$D868/$D868*6+E882/$D868/$D868*3)</f>
        <v>0</v>
      </c>
      <c r="F888" s="112">
        <f>F882/$D868/$D868*6+E882/$D868/$D868*3</f>
        <v>0</v>
      </c>
      <c r="G888" s="112">
        <f>G882/$D868/$D868*6+F882/$D868/$D868*3</f>
        <v>0</v>
      </c>
      <c r="H888" s="112">
        <f>H882/$D868/$D868*6+G882/$D868/$D868*3</f>
        <v>0</v>
      </c>
      <c r="I888" s="112">
        <f>I882/$D868/$D868*6+H882/$D868/$D868*3</f>
        <v>0</v>
      </c>
      <c r="J888" s="112">
        <f>J882/$D868/$D868*6+I882/$D868/$D868*3</f>
        <v>0</v>
      </c>
    </row>
    <row r="889" spans="1:10" x14ac:dyDescent="0.35">
      <c r="A889" s="17" t="s">
        <v>226</v>
      </c>
      <c r="B889" s="17"/>
      <c r="C889" s="17"/>
      <c r="D889" s="17" t="str">
        <f>A889&amp;D867&amp;D868</f>
        <v>FT International student FTE73</v>
      </c>
      <c r="E889" s="117">
        <f>IF(staff_students!$C$28="No",E883/$D868/$D868*6+D883/$D868/$D868*3,E883/$D868/$D868*6+E883/$D868/$D868*3)</f>
        <v>0</v>
      </c>
      <c r="F889" s="112">
        <f>F883/$D868/$D868*6+E883/$D868/$D868*3</f>
        <v>0</v>
      </c>
      <c r="G889" s="112">
        <f>G883/$D868/$D868*6+F883/$D868/$D868*3</f>
        <v>0</v>
      </c>
      <c r="H889" s="112">
        <f>H883/$D868/$D868*6+G883/$D868/$D868*3</f>
        <v>0</v>
      </c>
      <c r="I889" s="112">
        <f>I883/$D868/$D868*6+H883/$D868/$D868*3</f>
        <v>0</v>
      </c>
      <c r="J889" s="112">
        <f>J883/$D868/$D868*6+I883/$D868/$D868*3</f>
        <v>0</v>
      </c>
    </row>
    <row r="890" spans="1:10" x14ac:dyDescent="0.35">
      <c r="A890" s="17" t="s">
        <v>241</v>
      </c>
      <c r="B890" s="17"/>
      <c r="C890" s="17"/>
      <c r="D890" s="17" t="str">
        <f>A890&amp;D867&amp;D868</f>
        <v>PT Home student FTE73</v>
      </c>
      <c r="E890" s="112"/>
      <c r="F890" s="112"/>
      <c r="G890" s="112"/>
      <c r="H890" s="112"/>
      <c r="I890" s="112"/>
      <c r="J890" s="112"/>
    </row>
    <row r="891" spans="1:10" x14ac:dyDescent="0.35">
      <c r="A891" s="17" t="s">
        <v>242</v>
      </c>
      <c r="B891" s="17"/>
      <c r="C891" s="17"/>
      <c r="D891" s="17" t="str">
        <f>A891&amp;D867&amp;D868</f>
        <v>PT International student FTE73</v>
      </c>
      <c r="E891" s="112"/>
      <c r="F891" s="112"/>
      <c r="G891" s="112"/>
      <c r="H891" s="112"/>
      <c r="I891" s="112"/>
      <c r="J891" s="112"/>
    </row>
    <row r="892" spans="1:10" x14ac:dyDescent="0.35">
      <c r="A892" s="17"/>
      <c r="B892" s="17"/>
      <c r="C892" s="17"/>
      <c r="D892" s="17"/>
      <c r="E892" s="17"/>
      <c r="F892" s="17"/>
      <c r="G892" s="17"/>
      <c r="H892" s="17"/>
      <c r="I892" s="17"/>
      <c r="J892" s="17"/>
    </row>
    <row r="893" spans="1:10" x14ac:dyDescent="0.35">
      <c r="A893" s="113" t="s">
        <v>251</v>
      </c>
      <c r="B893" s="33"/>
      <c r="C893" s="33"/>
      <c r="D893" s="3">
        <f>VLOOKUP(A893,'selections(hide)'!$A$18:$M$30,4,FALSE)</f>
        <v>9</v>
      </c>
    </row>
    <row r="894" spans="1:10" x14ac:dyDescent="0.35">
      <c r="A894" s="115" t="s">
        <v>240</v>
      </c>
      <c r="B894" s="116"/>
      <c r="C894" s="116"/>
      <c r="D894" s="116">
        <f>'selections(hide)'!$J$4</f>
        <v>3</v>
      </c>
    </row>
    <row r="895" spans="1:10" x14ac:dyDescent="0.35">
      <c r="A895" s="33" t="s">
        <v>256</v>
      </c>
      <c r="B895" s="33"/>
      <c r="C895" s="33"/>
      <c r="E895" s="101" t="str">
        <f>staff_students!$E$29</f>
        <v>2021/22</v>
      </c>
      <c r="F895" s="101" t="str">
        <f>staff_students!$F$29</f>
        <v>2022/23</v>
      </c>
      <c r="G895" s="101" t="str">
        <f>staff_students!$G$29</f>
        <v>2023/24</v>
      </c>
      <c r="H895" s="101" t="str">
        <f>staff_students!$H$29</f>
        <v>2024/25</v>
      </c>
      <c r="I895" s="101" t="str">
        <f>staff_students!$I$29</f>
        <v>2025/26</v>
      </c>
      <c r="J895" s="101" t="str">
        <f>staff_students!$J$29</f>
        <v>2026/27</v>
      </c>
    </row>
    <row r="896" spans="1:10" x14ac:dyDescent="0.35">
      <c r="A896" s="33" t="s">
        <v>260</v>
      </c>
      <c r="B896" s="33"/>
      <c r="C896" s="33"/>
      <c r="E896" s="105">
        <f>staff_students!$E$30</f>
        <v>0</v>
      </c>
      <c r="F896" s="105">
        <f>staff_students!$F$30</f>
        <v>0</v>
      </c>
      <c r="G896" s="105">
        <f>staff_students!$G$30</f>
        <v>0</v>
      </c>
      <c r="H896" s="105">
        <f>staff_students!$H$30</f>
        <v>0</v>
      </c>
      <c r="I896" s="105">
        <f>staff_students!$I$30</f>
        <v>0</v>
      </c>
      <c r="J896" s="105">
        <f>staff_students!$J$30</f>
        <v>0</v>
      </c>
    </row>
    <row r="897" spans="1:10" x14ac:dyDescent="0.35">
      <c r="A897" s="33" t="s">
        <v>261</v>
      </c>
      <c r="B897" s="33"/>
      <c r="C897" s="33"/>
      <c r="E897" s="105">
        <f>staff_students!$E$31</f>
        <v>0</v>
      </c>
      <c r="F897" s="105">
        <f>staff_students!$F$31</f>
        <v>0</v>
      </c>
      <c r="G897" s="105">
        <f>staff_students!$G$31</f>
        <v>0</v>
      </c>
      <c r="H897" s="105">
        <f>staff_students!$H$31</f>
        <v>0</v>
      </c>
      <c r="I897" s="105">
        <f>staff_students!$I$31</f>
        <v>0</v>
      </c>
      <c r="J897" s="105">
        <f>staff_students!$J$31</f>
        <v>0</v>
      </c>
    </row>
    <row r="898" spans="1:10" x14ac:dyDescent="0.35">
      <c r="A898" s="33" t="s">
        <v>262</v>
      </c>
      <c r="B898" s="33"/>
      <c r="C898" s="33"/>
      <c r="E898" s="105"/>
      <c r="F898" s="105"/>
      <c r="G898" s="105"/>
      <c r="H898" s="105"/>
      <c r="I898" s="105"/>
      <c r="J898" s="105"/>
    </row>
    <row r="899" spans="1:10" x14ac:dyDescent="0.35">
      <c r="A899" s="33" t="s">
        <v>263</v>
      </c>
      <c r="B899" s="33"/>
      <c r="C899" s="33"/>
      <c r="E899" s="105"/>
      <c r="F899" s="105"/>
      <c r="G899" s="105"/>
      <c r="H899" s="105"/>
      <c r="I899" s="105"/>
      <c r="J899" s="105"/>
    </row>
    <row r="900" spans="1:10" x14ac:dyDescent="0.35">
      <c r="A900" s="33"/>
      <c r="B900" s="33"/>
      <c r="C900" s="33"/>
    </row>
    <row r="901" spans="1:10" x14ac:dyDescent="0.35">
      <c r="A901" s="33" t="s">
        <v>257</v>
      </c>
      <c r="B901" s="33"/>
      <c r="C901" s="33"/>
      <c r="E901" s="101" t="str">
        <f t="shared" ref="E901:J901" si="181">E895</f>
        <v>2021/22</v>
      </c>
      <c r="F901" s="101" t="str">
        <f t="shared" si="181"/>
        <v>2022/23</v>
      </c>
      <c r="G901" s="101" t="str">
        <f t="shared" si="181"/>
        <v>2023/24</v>
      </c>
      <c r="H901" s="101" t="str">
        <f t="shared" si="181"/>
        <v>2024/25</v>
      </c>
      <c r="I901" s="101" t="str">
        <f t="shared" si="181"/>
        <v>2025/26</v>
      </c>
      <c r="J901" s="101" t="str">
        <f t="shared" si="181"/>
        <v>2026/27</v>
      </c>
    </row>
    <row r="902" spans="1:10" x14ac:dyDescent="0.35">
      <c r="A902" s="33" t="s">
        <v>260</v>
      </c>
      <c r="B902" s="33"/>
      <c r="C902" s="33"/>
      <c r="E902" s="107">
        <f>IF(staff_students!$C$28="No",0,ROUNDDOWN(E896*staff_students!$E$35,0))+IF(staff_students!$C$28="No",0,ROUNDDOWN(E896*staff_students!$E$35*staff_students!$E$35,0))+IF(staff_students!$C$28="No",0,ROUNDDOWN(E896*staff_students!$E$35*staff_students!$E$35*staff_students!$E$35,0))+IF(staff_students!$C$28="No",0,ROUNDDOWN(E896*staff_students!$E$35*staff_students!$E$35*staff_students!$E$35*staff_students!$E$35,0))</f>
        <v>0</v>
      </c>
      <c r="F902" s="107">
        <f>ROUNDDOWN(E896*staff_students!$E$35,0)+IF(staff_students!$C$28="No",0,ROUNDDOWN(E896*staff_students!$E$35*staff_students!$E$35,0))+IF(staff_students!$C$28="No",0,ROUNDDOWN(E896*staff_students!$E$35*staff_students!$E$35*staff_students!$E$35,0))+IF(staff_students!$C$28="No",0,ROUNDDOWN(E896*staff_students!$E$35*staff_students!$E$35*staff_students!$E$35*staff_students!$E$35,0))</f>
        <v>0</v>
      </c>
      <c r="G902" s="107">
        <f>ROUNDDOWN(F896*staff_students!$E$35,0)+ROUNDDOWN(E896*staff_students!$E$35*staff_students!$E$35,0)+IF(staff_students!$C$28="No",0,ROUNDDOWN(E896*staff_students!$E$35*staff_students!$E$35*staff_students!$E$35,0))+IF(staff_students!$C$28="No",0,ROUNDDOWN(E896*staff_students!$E$35*staff_students!$E$35*staff_students!$E$35*staff_students!$E$35,0))</f>
        <v>0</v>
      </c>
      <c r="H902" s="107">
        <f>ROUNDDOWN(G896*staff_students!$E$35,0)+ROUNDDOWN(F896*staff_students!$E$35*staff_students!$E$35,0)+ROUNDDOWN(E896*staff_students!$E$35*staff_students!$E$35*staff_students!$E$35,0)+IF(staff_students!$C$28="No",0,ROUNDDOWN(E896*staff_students!$E$35*staff_students!$E$35*staff_students!$E$35*staff_students!$E$35,0))</f>
        <v>0</v>
      </c>
      <c r="I902" s="105">
        <f>ROUNDDOWN(H896*staff_students!$E$35,0)+ROUNDDOWN(G896*staff_students!$E$35*staff_students!$E$35,0)+ROUNDDOWN(F896*staff_students!$E$35*staff_students!$E$35*staff_students!$E$35,0)+ROUNDDOWN(E896*staff_students!$E$35*staff_students!$E$35*staff_students!$E$35*staff_students!$E$35,0)</f>
        <v>0</v>
      </c>
      <c r="J902" s="105">
        <f>ROUNDDOWN(I896*staff_students!$E$35,0)+ROUNDDOWN(H896*staff_students!$E$35*staff_students!$E$35,0)+ROUNDDOWN(G896*staff_students!$E$35*staff_students!$E$35*staff_students!$E$35,0)+ROUNDDOWN(F896*staff_students!$E$35*staff_students!$E$35*staff_students!$E$35*staff_students!$E$35,0)</f>
        <v>0</v>
      </c>
    </row>
    <row r="903" spans="1:10" x14ac:dyDescent="0.35">
      <c r="A903" s="33" t="s">
        <v>261</v>
      </c>
      <c r="B903" s="33"/>
      <c r="C903" s="33"/>
      <c r="E903" s="107">
        <f>IF(staff_students!$C$28="No",0,ROUNDDOWN(E897*staff_students!$E$35,0))+IF(staff_students!$C$28="No",0,ROUNDDOWN(E897*staff_students!$E$35*staff_students!$E$35,0))+IF(staff_students!$C$28="No",0,ROUNDDOWN(E897*staff_students!$E$35*staff_students!$E$35*staff_students!$E$35,0))+IF(staff_students!$C$28="No",0,ROUNDDOWN(E897*staff_students!$E$35*staff_students!$E$35*staff_students!$E$35*staff_students!$E$35,0))</f>
        <v>0</v>
      </c>
      <c r="F903" s="107">
        <f>ROUNDDOWN(E897*staff_students!$E$35,0)+IF(staff_students!$C$28="No",0,ROUNDDOWN(E897*staff_students!$E$35*staff_students!$E$35,0))+IF(staff_students!$C$28="No",0,ROUNDDOWN(E897*staff_students!$E$35*staff_students!$E$35*staff_students!$E$35,0))+IF(staff_students!$C$28="No",0,ROUNDDOWN(E897*staff_students!$E$35*staff_students!$E$35*staff_students!$E$35*staff_students!$E$35,0))</f>
        <v>0</v>
      </c>
      <c r="G903" s="107">
        <f>ROUNDDOWN(F897*staff_students!$E$35,0)+ROUNDDOWN(E897*staff_students!$E$35*staff_students!$E$35,0)+IF(staff_students!$C$28="No",0,ROUNDDOWN(E897*staff_students!$E$35*staff_students!$E$35*staff_students!$E$35,0))+IF(staff_students!$C$28="No",0,ROUNDDOWN(E897*staff_students!$E$35*staff_students!$E$35*staff_students!$E$35*staff_students!$E$35,0))</f>
        <v>0</v>
      </c>
      <c r="H903" s="107">
        <f>ROUNDDOWN(G897*staff_students!$E$35,0)+ROUNDDOWN(F897*staff_students!$E$35*staff_students!$E$35,0)+ROUNDDOWN(E897*staff_students!$E$35*staff_students!$E$35*staff_students!$E$35,0)+IF(staff_students!$C$28="No",0,ROUNDDOWN(E897*staff_students!$E$35*staff_students!$E$35*staff_students!$E$35*staff_students!$E$35,0))</f>
        <v>0</v>
      </c>
      <c r="I903" s="105">
        <f>ROUNDDOWN(H897*staff_students!$E$35,0)+ROUNDDOWN(G897*staff_students!$E$35*staff_students!$E$35,0)+ROUNDDOWN(F897*staff_students!$E$35*staff_students!$E$35*staff_students!$E$35,0)+ROUNDDOWN(E897*staff_students!$E$35*staff_students!$E$35*staff_students!$E$35*staff_students!$E$35,0)</f>
        <v>0</v>
      </c>
      <c r="J903" s="105">
        <f>ROUNDDOWN(I897*staff_students!$E$35,0)+ROUNDDOWN(H897*staff_students!$E$35*staff_students!$E$35,0)+ROUNDDOWN(G897*staff_students!$E$35*staff_students!$E$35*staff_students!$E$35,0)+ROUNDDOWN(F897*staff_students!$E$35*staff_students!$E$35*staff_students!$E$35*staff_students!$E$35,0)</f>
        <v>0</v>
      </c>
    </row>
    <row r="904" spans="1:10" x14ac:dyDescent="0.35">
      <c r="A904" s="33" t="s">
        <v>262</v>
      </c>
      <c r="B904" s="33"/>
      <c r="C904" s="33"/>
      <c r="E904" s="105"/>
      <c r="F904" s="105"/>
      <c r="G904" s="105"/>
      <c r="H904" s="105"/>
      <c r="I904" s="105"/>
      <c r="J904" s="105"/>
    </row>
    <row r="905" spans="1:10" x14ac:dyDescent="0.35">
      <c r="A905" s="33" t="s">
        <v>263</v>
      </c>
      <c r="B905" s="33"/>
      <c r="C905" s="33"/>
      <c r="E905" s="105"/>
      <c r="F905" s="105"/>
      <c r="G905" s="105"/>
      <c r="H905" s="105"/>
      <c r="I905" s="105"/>
      <c r="J905" s="105"/>
    </row>
    <row r="906" spans="1:10" x14ac:dyDescent="0.35">
      <c r="A906" s="33"/>
      <c r="B906" s="33"/>
      <c r="C906" s="33"/>
    </row>
    <row r="907" spans="1:10" x14ac:dyDescent="0.35">
      <c r="A907" s="33" t="s">
        <v>259</v>
      </c>
      <c r="B907" s="33"/>
      <c r="C907" s="33"/>
      <c r="E907" s="101" t="str">
        <f t="shared" ref="E907:J907" si="182">E901</f>
        <v>2021/22</v>
      </c>
      <c r="F907" s="101" t="str">
        <f t="shared" si="182"/>
        <v>2022/23</v>
      </c>
      <c r="G907" s="101" t="str">
        <f t="shared" si="182"/>
        <v>2023/24</v>
      </c>
      <c r="H907" s="101" t="str">
        <f t="shared" si="182"/>
        <v>2024/25</v>
      </c>
      <c r="I907" s="101" t="str">
        <f t="shared" si="182"/>
        <v>2025/26</v>
      </c>
      <c r="J907" s="101" t="str">
        <f t="shared" si="182"/>
        <v>2026/27</v>
      </c>
    </row>
    <row r="908" spans="1:10" x14ac:dyDescent="0.35">
      <c r="A908" s="33" t="s">
        <v>260</v>
      </c>
      <c r="B908" s="33"/>
      <c r="C908" s="33"/>
      <c r="E908" s="105">
        <f t="shared" ref="E908:J908" si="183">E896+E902</f>
        <v>0</v>
      </c>
      <c r="F908" s="105">
        <f t="shared" si="183"/>
        <v>0</v>
      </c>
      <c r="G908" s="105">
        <f t="shared" si="183"/>
        <v>0</v>
      </c>
      <c r="H908" s="105">
        <f t="shared" si="183"/>
        <v>0</v>
      </c>
      <c r="I908" s="105">
        <f t="shared" si="183"/>
        <v>0</v>
      </c>
      <c r="J908" s="105">
        <f t="shared" si="183"/>
        <v>0</v>
      </c>
    </row>
    <row r="909" spans="1:10" x14ac:dyDescent="0.35">
      <c r="A909" s="33" t="s">
        <v>261</v>
      </c>
      <c r="B909" s="33"/>
      <c r="C909" s="33"/>
      <c r="E909" s="105">
        <f t="shared" ref="E909:J909" si="184">E897+E903</f>
        <v>0</v>
      </c>
      <c r="F909" s="105">
        <f t="shared" si="184"/>
        <v>0</v>
      </c>
      <c r="G909" s="105">
        <f t="shared" si="184"/>
        <v>0</v>
      </c>
      <c r="H909" s="105">
        <f t="shared" si="184"/>
        <v>0</v>
      </c>
      <c r="I909" s="105">
        <f t="shared" si="184"/>
        <v>0</v>
      </c>
      <c r="J909" s="105">
        <f t="shared" si="184"/>
        <v>0</v>
      </c>
    </row>
    <row r="910" spans="1:10" x14ac:dyDescent="0.35">
      <c r="A910" s="33" t="s">
        <v>262</v>
      </c>
      <c r="B910" s="33"/>
      <c r="C910" s="33"/>
      <c r="E910" s="105"/>
      <c r="F910" s="105"/>
      <c r="G910" s="105"/>
      <c r="H910" s="105"/>
      <c r="I910" s="105"/>
      <c r="J910" s="105"/>
    </row>
    <row r="911" spans="1:10" x14ac:dyDescent="0.35">
      <c r="A911" s="33" t="s">
        <v>263</v>
      </c>
      <c r="B911" s="33"/>
      <c r="C911" s="33"/>
      <c r="E911" s="105"/>
      <c r="F911" s="105"/>
      <c r="G911" s="105"/>
      <c r="H911" s="105"/>
      <c r="I911" s="105"/>
      <c r="J911" s="105"/>
    </row>
    <row r="912" spans="1:10" x14ac:dyDescent="0.35">
      <c r="A912" s="33"/>
      <c r="B912" s="33"/>
      <c r="C912" s="33"/>
    </row>
    <row r="913" spans="1:32" x14ac:dyDescent="0.35">
      <c r="A913" s="33" t="s">
        <v>258</v>
      </c>
      <c r="B913" s="33"/>
      <c r="C913" s="33"/>
      <c r="D913" s="33"/>
      <c r="E913" s="108" t="str">
        <f t="shared" ref="E913:J913" si="185">E907</f>
        <v>2021/22</v>
      </c>
      <c r="F913" s="108" t="str">
        <f t="shared" si="185"/>
        <v>2022/23</v>
      </c>
      <c r="G913" s="108" t="str">
        <f t="shared" si="185"/>
        <v>2023/24</v>
      </c>
      <c r="H913" s="108" t="str">
        <f t="shared" si="185"/>
        <v>2024/25</v>
      </c>
      <c r="I913" s="108" t="str">
        <f t="shared" si="185"/>
        <v>2025/26</v>
      </c>
      <c r="J913" s="108" t="str">
        <f t="shared" si="185"/>
        <v>2026/27</v>
      </c>
    </row>
    <row r="914" spans="1:32" x14ac:dyDescent="0.35">
      <c r="A914" s="33" t="s">
        <v>225</v>
      </c>
      <c r="B914" s="33"/>
      <c r="C914" s="33"/>
      <c r="D914" s="33" t="str">
        <f>A914&amp;D893&amp;D894</f>
        <v>FT Home student FTE93</v>
      </c>
      <c r="E914" s="117">
        <f>IF(staff_students!$C$28="No",E908/$D894/$D894*6+D908/$D894/$D894*3,E908/$D894/$D894*6+E908/$D894/$D894*3)</f>
        <v>0</v>
      </c>
      <c r="F914" s="109">
        <f>F908/$D894/$D894*6+E908/$D894/$D894*3</f>
        <v>0</v>
      </c>
      <c r="G914" s="109">
        <f>G908/$D894/$D894*6+F908/$D894/$D894*3</f>
        <v>0</v>
      </c>
      <c r="H914" s="109">
        <f>H908/$D894/$D894*6+G908/$D894/$D894*3</f>
        <v>0</v>
      </c>
      <c r="I914" s="109">
        <f>I908/$D894/$D894*6+H908/$D894/$D894*3</f>
        <v>0</v>
      </c>
      <c r="J914" s="109">
        <f>J908/$D894/$D894*6+I908/$D894/$D894*3</f>
        <v>0</v>
      </c>
    </row>
    <row r="915" spans="1:32" x14ac:dyDescent="0.35">
      <c r="A915" s="33" t="s">
        <v>226</v>
      </c>
      <c r="B915" s="33"/>
      <c r="C915" s="33"/>
      <c r="D915" s="33" t="str">
        <f>A915&amp;D893&amp;D894</f>
        <v>FT International student FTE93</v>
      </c>
      <c r="E915" s="117">
        <f>IF(staff_students!$C$28="No",E909/$D894/$D894*6+D909/$D894/$D894*3,E909/$D894/$D894*6+E909/$D894/$D894*3)</f>
        <v>0</v>
      </c>
      <c r="F915" s="109">
        <f>F909/$D894/$D894*6+E909/$D894/$D894*3</f>
        <v>0</v>
      </c>
      <c r="G915" s="109">
        <f>G909/$D894/$D894*6+F909/$D894/$D894*3</f>
        <v>0</v>
      </c>
      <c r="H915" s="109">
        <f>H909/$D894/$D894*6+G909/$D894/$D894*3</f>
        <v>0</v>
      </c>
      <c r="I915" s="109">
        <f>I909/$D894/$D894*6+H909/$D894/$D894*3</f>
        <v>0</v>
      </c>
      <c r="J915" s="109">
        <f>J909/$D894/$D894*6+I909/$D894/$D894*3</f>
        <v>0</v>
      </c>
    </row>
    <row r="916" spans="1:32" x14ac:dyDescent="0.35">
      <c r="A916" s="33" t="s">
        <v>241</v>
      </c>
      <c r="B916" s="33"/>
      <c r="C916" s="33"/>
      <c r="D916" s="33" t="str">
        <f>A916&amp;D893&amp;D894</f>
        <v>PT Home student FTE93</v>
      </c>
      <c r="E916" s="109"/>
      <c r="F916" s="109"/>
      <c r="G916" s="109"/>
      <c r="H916" s="109"/>
      <c r="I916" s="109"/>
      <c r="J916" s="109"/>
    </row>
    <row r="917" spans="1:32" x14ac:dyDescent="0.35">
      <c r="A917" s="33" t="s">
        <v>242</v>
      </c>
      <c r="B917" s="33"/>
      <c r="C917" s="33"/>
      <c r="D917" s="33" t="str">
        <f>A917&amp;D893&amp;D894</f>
        <v>PT International student FTE93</v>
      </c>
      <c r="E917" s="109"/>
      <c r="F917" s="109"/>
      <c r="G917" s="109"/>
      <c r="H917" s="109"/>
      <c r="I917" s="109"/>
      <c r="J917" s="109"/>
    </row>
    <row r="918" spans="1:32" x14ac:dyDescent="0.35">
      <c r="A918" s="33"/>
      <c r="B918" s="33"/>
      <c r="C918" s="33"/>
      <c r="D918" s="33"/>
      <c r="E918" s="33"/>
      <c r="F918" s="33"/>
      <c r="G918" s="33"/>
      <c r="H918" s="33"/>
      <c r="I918" s="33"/>
      <c r="J918" s="33"/>
    </row>
    <row r="919" spans="1:32" x14ac:dyDescent="0.35">
      <c r="A919" s="113" t="s">
        <v>252</v>
      </c>
      <c r="B919" s="33"/>
      <c r="C919" s="33"/>
      <c r="D919" s="3">
        <f>VLOOKUP(A919,'selections(hide)'!$A$18:$M$30,4,FALSE)</f>
        <v>10</v>
      </c>
    </row>
    <row r="920" spans="1:32" x14ac:dyDescent="0.35">
      <c r="A920" s="115" t="s">
        <v>240</v>
      </c>
      <c r="B920" s="116"/>
      <c r="C920" s="116"/>
      <c r="D920" s="116">
        <f>'selections(hide)'!$J$4</f>
        <v>3</v>
      </c>
    </row>
    <row r="921" spans="1:32" x14ac:dyDescent="0.35">
      <c r="A921" s="33" t="s">
        <v>256</v>
      </c>
      <c r="B921" s="33"/>
      <c r="C921" s="33"/>
      <c r="E921" s="101" t="str">
        <f>staff_students!$E$29</f>
        <v>2021/22</v>
      </c>
      <c r="F921" s="101" t="str">
        <f>staff_students!$F$29</f>
        <v>2022/23</v>
      </c>
      <c r="G921" s="101" t="str">
        <f>staff_students!$G$29</f>
        <v>2023/24</v>
      </c>
      <c r="H921" s="101" t="str">
        <f>staff_students!$H$29</f>
        <v>2024/25</v>
      </c>
      <c r="I921" s="101" t="str">
        <f>staff_students!$I$29</f>
        <v>2025/26</v>
      </c>
      <c r="J921" s="101" t="str">
        <f>staff_students!$J$29</f>
        <v>2026/27</v>
      </c>
      <c r="M921" t="s">
        <v>22</v>
      </c>
      <c r="P921" t="s">
        <v>23</v>
      </c>
      <c r="S921" t="s">
        <v>21</v>
      </c>
      <c r="V921" t="s">
        <v>24</v>
      </c>
      <c r="Y921" t="s">
        <v>25</v>
      </c>
      <c r="AB921" t="s">
        <v>26</v>
      </c>
    </row>
    <row r="922" spans="1:32" x14ac:dyDescent="0.35">
      <c r="A922" s="33" t="s">
        <v>260</v>
      </c>
      <c r="B922" s="33"/>
      <c r="C922" s="33"/>
      <c r="E922" s="105"/>
      <c r="F922" s="105"/>
      <c r="G922" s="105"/>
      <c r="H922" s="105"/>
      <c r="I922" s="105"/>
      <c r="J922" s="105"/>
      <c r="L922" t="s">
        <v>267</v>
      </c>
      <c r="M922" t="s">
        <v>268</v>
      </c>
      <c r="N922" t="s">
        <v>273</v>
      </c>
      <c r="O922" t="s">
        <v>267</v>
      </c>
      <c r="P922" t="s">
        <v>268</v>
      </c>
      <c r="Q922" t="s">
        <v>273</v>
      </c>
      <c r="R922" t="s">
        <v>267</v>
      </c>
      <c r="S922" t="s">
        <v>268</v>
      </c>
      <c r="T922" t="s">
        <v>273</v>
      </c>
      <c r="U922" t="s">
        <v>267</v>
      </c>
      <c r="V922" t="s">
        <v>268</v>
      </c>
      <c r="W922" t="s">
        <v>273</v>
      </c>
      <c r="X922" t="s">
        <v>267</v>
      </c>
      <c r="Y922" t="s">
        <v>268</v>
      </c>
      <c r="Z922" t="s">
        <v>273</v>
      </c>
      <c r="AA922" t="s">
        <v>267</v>
      </c>
      <c r="AB922" t="s">
        <v>268</v>
      </c>
      <c r="AC922" t="s">
        <v>273</v>
      </c>
    </row>
    <row r="923" spans="1:32" x14ac:dyDescent="0.35">
      <c r="A923" s="33" t="s">
        <v>261</v>
      </c>
      <c r="B923" s="33"/>
      <c r="C923" s="33"/>
      <c r="E923" s="105"/>
      <c r="F923" s="105"/>
      <c r="G923" s="105"/>
      <c r="H923" s="105"/>
      <c r="I923" s="105"/>
      <c r="J923" s="105"/>
      <c r="K923" t="s">
        <v>274</v>
      </c>
      <c r="L923">
        <v>2</v>
      </c>
      <c r="M923">
        <v>2</v>
      </c>
      <c r="N923">
        <v>2</v>
      </c>
      <c r="O923">
        <v>4</v>
      </c>
      <c r="P923">
        <v>4</v>
      </c>
      <c r="Q923">
        <v>4</v>
      </c>
      <c r="R923">
        <v>4</v>
      </c>
      <c r="S923">
        <v>4</v>
      </c>
      <c r="T923">
        <v>4</v>
      </c>
      <c r="U923">
        <v>4</v>
      </c>
      <c r="V923">
        <v>4</v>
      </c>
      <c r="W923">
        <v>4</v>
      </c>
      <c r="X923">
        <v>4</v>
      </c>
      <c r="Y923">
        <v>4</v>
      </c>
      <c r="Z923">
        <v>4</v>
      </c>
      <c r="AA923">
        <v>4</v>
      </c>
      <c r="AB923">
        <v>4</v>
      </c>
      <c r="AC923">
        <v>4</v>
      </c>
    </row>
    <row r="924" spans="1:32" x14ac:dyDescent="0.35">
      <c r="A924" s="33" t="s">
        <v>262</v>
      </c>
      <c r="B924" s="33"/>
      <c r="C924" s="33"/>
      <c r="E924" s="105">
        <f>staff_students!$E$32</f>
        <v>0</v>
      </c>
      <c r="F924" s="105">
        <f>staff_students!$F$32</f>
        <v>0</v>
      </c>
      <c r="G924" s="105">
        <f>staff_students!$G$32</f>
        <v>0</v>
      </c>
      <c r="H924" s="105">
        <f>staff_students!$H$32</f>
        <v>0</v>
      </c>
      <c r="I924" s="105">
        <f>staff_students!$I$32</f>
        <v>0</v>
      </c>
      <c r="J924" s="105">
        <f>staff_students!$J$32</f>
        <v>0</v>
      </c>
      <c r="K924" t="s">
        <v>278</v>
      </c>
    </row>
    <row r="925" spans="1:32" x14ac:dyDescent="0.35">
      <c r="A925" s="33" t="s">
        <v>263</v>
      </c>
      <c r="B925" s="33"/>
      <c r="C925" s="33"/>
      <c r="E925" s="105">
        <f>staff_students!$E$33</f>
        <v>0</v>
      </c>
      <c r="F925" s="105">
        <f>staff_students!$F$33</f>
        <v>0</v>
      </c>
      <c r="G925" s="105">
        <f>staff_students!$G$33</f>
        <v>0</v>
      </c>
      <c r="H925" s="105">
        <f>staff_students!$H$33</f>
        <v>0</v>
      </c>
      <c r="I925" s="105">
        <f>staff_students!$I$33</f>
        <v>0</v>
      </c>
      <c r="J925" s="105">
        <f>staff_students!$J$33</f>
        <v>0</v>
      </c>
      <c r="L925">
        <f>L$741/($D$738*'selections(hide)'!$P$30)</f>
        <v>0</v>
      </c>
      <c r="M925">
        <f>L$741/($D$738*'selections(hide)'!$P$30)</f>
        <v>0</v>
      </c>
      <c r="N925">
        <f>L$741/($D$738*'selections(hide)'!$P$30)</f>
        <v>0</v>
      </c>
      <c r="O925">
        <f>L$741/($D$738*'selections(hide)'!$P$30)</f>
        <v>0</v>
      </c>
      <c r="P925">
        <f>L$741/($D$738*'selections(hide)'!$P$30)</f>
        <v>0</v>
      </c>
      <c r="Q925">
        <f>L$741/($D$738*'selections(hide)'!$P$30)</f>
        <v>0</v>
      </c>
      <c r="R925">
        <f>L$741/($D$738*'selections(hide)'!$P$30)</f>
        <v>0</v>
      </c>
      <c r="S925">
        <f>L$741/($D$738*'selections(hide)'!$P$30)</f>
        <v>0</v>
      </c>
      <c r="T925">
        <f>L$741/($D$738*'selections(hide)'!$P$30)</f>
        <v>0</v>
      </c>
      <c r="U925">
        <f>L$741/($D$738*'selections(hide)'!$P$30)</f>
        <v>0</v>
      </c>
      <c r="V925">
        <f>L$741/($D$738*'selections(hide)'!$P$30)</f>
        <v>0</v>
      </c>
      <c r="W925">
        <f>L$741/($D$738*'selections(hide)'!$P$30)</f>
        <v>0</v>
      </c>
      <c r="X925">
        <f>L$741/($D$738*'selections(hide)'!$P$30)</f>
        <v>0</v>
      </c>
      <c r="Y925">
        <f>L$741/($D$738*'selections(hide)'!$P$30)</f>
        <v>0</v>
      </c>
      <c r="Z925">
        <f>L$741/($D$738*'selections(hide)'!$P$30)</f>
        <v>0</v>
      </c>
      <c r="AA925">
        <f>L$741/($D$738*'selections(hide)'!$P$30)</f>
        <v>0</v>
      </c>
      <c r="AB925">
        <f>L$741/($D$738*'selections(hide)'!$P$30)</f>
        <v>0</v>
      </c>
      <c r="AC925">
        <f>L$741/($D$738*'selections(hide)'!$P$30)</f>
        <v>0</v>
      </c>
    </row>
    <row r="926" spans="1:32" x14ac:dyDescent="0.35">
      <c r="A926" s="33"/>
      <c r="B926" s="33"/>
      <c r="C926" s="33"/>
      <c r="M926">
        <f>M$741/($D$738*'selections(hide)'!$P$30)</f>
        <v>0</v>
      </c>
      <c r="N926">
        <f>M$741/($D$738*'selections(hide)'!$P$30)</f>
        <v>0</v>
      </c>
      <c r="O926">
        <f>M$741/($D$738*'selections(hide)'!$P$30)</f>
        <v>0</v>
      </c>
      <c r="P926">
        <f>M$741/($D$738*'selections(hide)'!$P$30)</f>
        <v>0</v>
      </c>
      <c r="Q926">
        <f>M$741/($D$738*'selections(hide)'!$P$30)</f>
        <v>0</v>
      </c>
      <c r="R926">
        <f>M$741/($D$738*'selections(hide)'!$P$30)</f>
        <v>0</v>
      </c>
      <c r="S926">
        <f>M$741/($D$738*'selections(hide)'!$P$30)</f>
        <v>0</v>
      </c>
      <c r="T926">
        <f>M$741/($D$738*'selections(hide)'!$P$30)</f>
        <v>0</v>
      </c>
      <c r="U926">
        <f>M$741/($D$738*'selections(hide)'!$P$30)</f>
        <v>0</v>
      </c>
      <c r="V926">
        <f>M$741/($D$738*'selections(hide)'!$P$30)</f>
        <v>0</v>
      </c>
      <c r="W926">
        <f>M$741/($D$738*'selections(hide)'!$P$30)</f>
        <v>0</v>
      </c>
      <c r="X926">
        <f>M$741/($D$738*'selections(hide)'!$P$30)</f>
        <v>0</v>
      </c>
      <c r="Y926">
        <f>M$741/($D$738*'selections(hide)'!$P$30)</f>
        <v>0</v>
      </c>
      <c r="Z926">
        <f>M$741/($D$738*'selections(hide)'!$P$30)</f>
        <v>0</v>
      </c>
      <c r="AA926">
        <f>M$741/($D$738*'selections(hide)'!$P$30)</f>
        <v>0</v>
      </c>
      <c r="AB926">
        <f>M$741/($D$738*'selections(hide)'!$P$30)</f>
        <v>0</v>
      </c>
      <c r="AC926">
        <f>M$741/($D$738*'selections(hide)'!$P$30)</f>
        <v>0</v>
      </c>
      <c r="AD926">
        <f>M$741/($D$738*'selections(hide)'!$P$30)</f>
        <v>0</v>
      </c>
    </row>
    <row r="927" spans="1:32" x14ac:dyDescent="0.35">
      <c r="A927" s="33" t="s">
        <v>257</v>
      </c>
      <c r="B927" s="33"/>
      <c r="C927" s="33"/>
      <c r="E927" s="101" t="str">
        <f t="shared" ref="E927:J927" si="186">E921</f>
        <v>2021/22</v>
      </c>
      <c r="F927" s="101" t="str">
        <f t="shared" si="186"/>
        <v>2022/23</v>
      </c>
      <c r="G927" s="101" t="str">
        <f t="shared" si="186"/>
        <v>2023/24</v>
      </c>
      <c r="H927" s="101" t="str">
        <f t="shared" si="186"/>
        <v>2024/25</v>
      </c>
      <c r="I927" s="101" t="str">
        <f t="shared" si="186"/>
        <v>2025/26</v>
      </c>
      <c r="J927" s="101" t="str">
        <f t="shared" si="186"/>
        <v>2026/27</v>
      </c>
      <c r="N927">
        <f>N$741/($D$738*'selections(hide)'!$P$30)</f>
        <v>0</v>
      </c>
      <c r="O927">
        <f>N$741/($D$738*'selections(hide)'!$P$30)</f>
        <v>0</v>
      </c>
      <c r="P927">
        <f>N$741/($D$738*'selections(hide)'!$P$30)</f>
        <v>0</v>
      </c>
      <c r="Q927">
        <f>N$741/($D$738*'selections(hide)'!$P$30)</f>
        <v>0</v>
      </c>
      <c r="R927">
        <f>N$741/($D$738*'selections(hide)'!$P$30)</f>
        <v>0</v>
      </c>
      <c r="S927">
        <f>N$741/($D$738*'selections(hide)'!$P$30)</f>
        <v>0</v>
      </c>
      <c r="T927">
        <f>N$741/($D$738*'selections(hide)'!$P$30)</f>
        <v>0</v>
      </c>
      <c r="U927">
        <f>N$741/($D$738*'selections(hide)'!$P$30)</f>
        <v>0</v>
      </c>
      <c r="V927">
        <f>N$741/($D$738*'selections(hide)'!$P$30)</f>
        <v>0</v>
      </c>
      <c r="W927">
        <f>N$741/($D$738*'selections(hide)'!$P$30)</f>
        <v>0</v>
      </c>
      <c r="X927">
        <f>N$741/($D$738*'selections(hide)'!$P$30)</f>
        <v>0</v>
      </c>
      <c r="Y927">
        <f>N$741/($D$738*'selections(hide)'!$P$30)</f>
        <v>0</v>
      </c>
      <c r="Z927">
        <f>N$741/($D$738*'selections(hide)'!$P$30)</f>
        <v>0</v>
      </c>
      <c r="AA927">
        <f>N$741/($D$738*'selections(hide)'!$P$30)</f>
        <v>0</v>
      </c>
      <c r="AB927">
        <f>N$741/($D$738*'selections(hide)'!$P$30)</f>
        <v>0</v>
      </c>
      <c r="AC927">
        <f>N$741/($D$738*'selections(hide)'!$P$30)</f>
        <v>0</v>
      </c>
      <c r="AD927">
        <f>N$741/($D$738*'selections(hide)'!$P$30)</f>
        <v>0</v>
      </c>
      <c r="AE927">
        <f>N$741/($D$738*'selections(hide)'!$P$30)</f>
        <v>0</v>
      </c>
    </row>
    <row r="928" spans="1:32" x14ac:dyDescent="0.35">
      <c r="A928" s="33" t="s">
        <v>260</v>
      </c>
      <c r="B928" s="33"/>
      <c r="C928" s="33"/>
      <c r="E928" s="105"/>
      <c r="F928" s="105"/>
      <c r="G928" s="105"/>
      <c r="H928" s="105"/>
      <c r="I928" s="105"/>
      <c r="J928" s="105"/>
      <c r="O928">
        <f>O$741/($D$738*'selections(hide)'!$P$30)</f>
        <v>0</v>
      </c>
      <c r="P928">
        <f>O$741/($D$738*'selections(hide)'!$P$30)</f>
        <v>0</v>
      </c>
      <c r="Q928">
        <f>O$741/($D$738*'selections(hide)'!$P$30)</f>
        <v>0</v>
      </c>
      <c r="R928">
        <f>O$741/($D$738*'selections(hide)'!$P$30)</f>
        <v>0</v>
      </c>
      <c r="S928">
        <f>O$741/($D$738*'selections(hide)'!$P$30)</f>
        <v>0</v>
      </c>
      <c r="T928">
        <f>O$741/($D$738*'selections(hide)'!$P$30)</f>
        <v>0</v>
      </c>
      <c r="U928">
        <f>O$741/($D$738*'selections(hide)'!$P$30)</f>
        <v>0</v>
      </c>
      <c r="V928">
        <f>O$741/($D$738*'selections(hide)'!$P$30)</f>
        <v>0</v>
      </c>
      <c r="W928">
        <f>O$741/($D$738*'selections(hide)'!$P$30)</f>
        <v>0</v>
      </c>
      <c r="X928">
        <f>O$741/($D$738*'selections(hide)'!$P$30)</f>
        <v>0</v>
      </c>
      <c r="Y928">
        <f>O$741/($D$738*'selections(hide)'!$P$30)</f>
        <v>0</v>
      </c>
      <c r="Z928">
        <f>O$741/($D$738*'selections(hide)'!$P$30)</f>
        <v>0</v>
      </c>
      <c r="AA928">
        <f>O$741/($D$738*'selections(hide)'!$P$30)</f>
        <v>0</v>
      </c>
      <c r="AB928">
        <f>O$741/($D$738*'selections(hide)'!$P$30)</f>
        <v>0</v>
      </c>
      <c r="AC928">
        <f>O$741/($D$738*'selections(hide)'!$P$30)</f>
        <v>0</v>
      </c>
      <c r="AD928">
        <f>O$741/($D$738*'selections(hide)'!$P$30)</f>
        <v>0</v>
      </c>
      <c r="AE928">
        <f>O$741/($D$738*'selections(hide)'!$P$30)</f>
        <v>0</v>
      </c>
      <c r="AF928">
        <f>O$741/($D$738*'selections(hide)'!$P$30)</f>
        <v>0</v>
      </c>
    </row>
    <row r="929" spans="1:46" x14ac:dyDescent="0.35">
      <c r="A929" s="33" t="s">
        <v>261</v>
      </c>
      <c r="B929" s="33"/>
      <c r="C929" s="33"/>
      <c r="E929" s="105"/>
      <c r="F929" s="105"/>
      <c r="G929" s="105"/>
      <c r="H929" s="105"/>
      <c r="I929" s="105"/>
      <c r="J929" s="105"/>
      <c r="P929">
        <f>P$741/($D$738*'selections(hide)'!$P$30)</f>
        <v>0</v>
      </c>
      <c r="Q929">
        <f>P$741/($D$738*'selections(hide)'!$P$30)</f>
        <v>0</v>
      </c>
      <c r="R929">
        <f>P$741/($D$738*'selections(hide)'!$P$30)</f>
        <v>0</v>
      </c>
      <c r="S929">
        <f>P$741/($D$738*'selections(hide)'!$P$30)</f>
        <v>0</v>
      </c>
      <c r="T929">
        <f>P$741/($D$738*'selections(hide)'!$P$30)</f>
        <v>0</v>
      </c>
      <c r="U929">
        <f>P$741/($D$738*'selections(hide)'!$P$30)</f>
        <v>0</v>
      </c>
      <c r="V929">
        <f>P$741/($D$738*'selections(hide)'!$P$30)</f>
        <v>0</v>
      </c>
      <c r="W929">
        <f>P$741/($D$738*'selections(hide)'!$P$30)</f>
        <v>0</v>
      </c>
      <c r="X929">
        <f>P$741/($D$738*'selections(hide)'!$P$30)</f>
        <v>0</v>
      </c>
      <c r="Y929">
        <f>P$741/($D$738*'selections(hide)'!$P$30)</f>
        <v>0</v>
      </c>
      <c r="Z929">
        <f>P$741/($D$738*'selections(hide)'!$P$30)</f>
        <v>0</v>
      </c>
      <c r="AA929">
        <f>P$741/($D$738*'selections(hide)'!$P$30)</f>
        <v>0</v>
      </c>
      <c r="AB929">
        <f>P$741/($D$738*'selections(hide)'!$P$30)</f>
        <v>0</v>
      </c>
      <c r="AC929">
        <f>P$741/($D$738*'selections(hide)'!$P$30)</f>
        <v>0</v>
      </c>
      <c r="AD929">
        <f>P$741/($D$738*'selections(hide)'!$P$30)</f>
        <v>0</v>
      </c>
      <c r="AE929">
        <f>P$741/($D$738*'selections(hide)'!$P$30)</f>
        <v>0</v>
      </c>
      <c r="AF929">
        <f>P$741/($D$738*'selections(hide)'!$P$30)</f>
        <v>0</v>
      </c>
      <c r="AG929">
        <f>P$741/($D$738*'selections(hide)'!$P$30)</f>
        <v>0</v>
      </c>
    </row>
    <row r="930" spans="1:46" x14ac:dyDescent="0.35">
      <c r="A930" s="33" t="s">
        <v>262</v>
      </c>
      <c r="B930" s="33"/>
      <c r="C930" s="33"/>
      <c r="E930" s="107">
        <f>IF(staff_students!$C$28="No",0,ROUNDDOWN(E924*staff_students!$E$36,0))+IF(staff_students!$C$28="No",0,ROUNDDOWN(E924*staff_students!$E$36*staff_students!$E$36,0))</f>
        <v>0</v>
      </c>
      <c r="F930" s="107">
        <f>ROUNDDOWN(E924*staff_students!$E$36,0)+IF(staff_students!$C$28="No",0,ROUNDDOWN(E924*staff_students!$E$36*staff_students!$E$36,0))</f>
        <v>0</v>
      </c>
      <c r="G930" s="105">
        <f>ROUNDDOWN(F924*staff_students!$E$36,0)+ROUNDDOWN(E924*staff_students!$E$36*staff_students!$E$36,0)</f>
        <v>0</v>
      </c>
      <c r="H930" s="105">
        <f>ROUNDDOWN(G924*staff_students!$E$36,0)+ROUNDDOWN(F924*staff_students!$E$36*staff_students!$E$36,0)</f>
        <v>0</v>
      </c>
      <c r="I930" s="105">
        <f>ROUNDDOWN(H924*staff_students!$E$36,0)+ROUNDDOWN(G924*staff_students!$E$36*staff_students!$E$36,0)</f>
        <v>0</v>
      </c>
      <c r="J930" s="105">
        <f>ROUNDDOWN(I924*staff_students!$E$36,0)+ROUNDDOWN(H924*staff_students!$E$36*staff_students!$E$36,0)</f>
        <v>0</v>
      </c>
      <c r="Q930">
        <f>Q$741/($D$738*'selections(hide)'!$P$30)</f>
        <v>0</v>
      </c>
      <c r="R930">
        <f>Q$741/($D$738*'selections(hide)'!$P$30)</f>
        <v>0</v>
      </c>
      <c r="S930">
        <f>Q$741/($D$738*'selections(hide)'!$P$30)</f>
        <v>0</v>
      </c>
      <c r="T930">
        <f>Q$741/($D$738*'selections(hide)'!$P$30)</f>
        <v>0</v>
      </c>
      <c r="U930">
        <f>Q$741/($D$738*'selections(hide)'!$P$30)</f>
        <v>0</v>
      </c>
      <c r="V930">
        <f>Q$741/($D$738*'selections(hide)'!$P$30)</f>
        <v>0</v>
      </c>
      <c r="W930">
        <f>Q$741/($D$738*'selections(hide)'!$P$30)</f>
        <v>0</v>
      </c>
      <c r="X930">
        <f>Q$741/($D$738*'selections(hide)'!$P$30)</f>
        <v>0</v>
      </c>
      <c r="Y930">
        <f>Q$741/($D$738*'selections(hide)'!$P$30)</f>
        <v>0</v>
      </c>
      <c r="Z930">
        <f>Q$741/($D$738*'selections(hide)'!$P$30)</f>
        <v>0</v>
      </c>
      <c r="AA930">
        <f>Q$741/($D$738*'selections(hide)'!$P$30)</f>
        <v>0</v>
      </c>
      <c r="AB930">
        <f>Q$741/($D$738*'selections(hide)'!$P$30)</f>
        <v>0</v>
      </c>
      <c r="AC930">
        <f>Q$741/($D$738*'selections(hide)'!$P$30)</f>
        <v>0</v>
      </c>
      <c r="AD930">
        <f>Q$741/($D$738*'selections(hide)'!$P$30)</f>
        <v>0</v>
      </c>
      <c r="AE930">
        <f>Q$741/($D$738*'selections(hide)'!$P$30)</f>
        <v>0</v>
      </c>
      <c r="AF930">
        <f>Q$741/($D$738*'selections(hide)'!$P$30)</f>
        <v>0</v>
      </c>
      <c r="AG930">
        <f>Q$741/($D$738*'selections(hide)'!$P$30)</f>
        <v>0</v>
      </c>
      <c r="AH930">
        <f>Q$741/($D$738*'selections(hide)'!$P$30)</f>
        <v>0</v>
      </c>
    </row>
    <row r="931" spans="1:46" x14ac:dyDescent="0.35">
      <c r="A931" s="33" t="s">
        <v>263</v>
      </c>
      <c r="B931" s="33"/>
      <c r="C931" s="33"/>
      <c r="E931" s="107">
        <f>IF(staff_students!$C$28="No",0,ROUNDDOWN(E925*staff_students!$E$36,0))+IF(staff_students!$C$28="No",0,ROUNDDOWN(E925*staff_students!$E$36*staff_students!$E$36,0))</f>
        <v>0</v>
      </c>
      <c r="F931" s="107">
        <f>ROUNDDOWN(E925*staff_students!$E$36,0)+IF(staff_students!$C$28="No",0,ROUNDDOWN(E925*staff_students!$E$36*staff_students!$E$36,0))</f>
        <v>0</v>
      </c>
      <c r="G931" s="105">
        <f>ROUNDDOWN(F925*staff_students!$E$36,0)+ROUNDDOWN(E925*staff_students!$E$36*staff_students!$E$36,0)</f>
        <v>0</v>
      </c>
      <c r="H931" s="105">
        <f>ROUNDDOWN(G925*staff_students!$E$36,0)+ROUNDDOWN(F925*staff_students!$E$36*staff_students!$E$36,0)</f>
        <v>0</v>
      </c>
      <c r="I931" s="105">
        <f>ROUNDDOWN(H925*staff_students!$E$36,0)+ROUNDDOWN(G925*staff_students!$E$36*staff_students!$E$36,0)</f>
        <v>0</v>
      </c>
      <c r="J931" s="105">
        <f>ROUNDDOWN(I925*staff_students!$E$36,0)+ROUNDDOWN(H925*staff_students!$E$36*staff_students!$E$36,0)</f>
        <v>0</v>
      </c>
      <c r="R931">
        <f>R$741/($D$738*'selections(hide)'!$P$30)</f>
        <v>0</v>
      </c>
      <c r="S931">
        <f>R$741/($D$738*'selections(hide)'!$P$30)</f>
        <v>0</v>
      </c>
      <c r="T931">
        <f>R$741/($D$738*'selections(hide)'!$P$30)</f>
        <v>0</v>
      </c>
      <c r="U931">
        <f>R$741/($D$738*'selections(hide)'!$P$30)</f>
        <v>0</v>
      </c>
      <c r="V931">
        <f>R$741/($D$738*'selections(hide)'!$P$30)</f>
        <v>0</v>
      </c>
      <c r="W931">
        <f>R$741/($D$738*'selections(hide)'!$P$30)</f>
        <v>0</v>
      </c>
      <c r="X931">
        <f>R$741/($D$738*'selections(hide)'!$P$30)</f>
        <v>0</v>
      </c>
      <c r="Y931">
        <f>R$741/($D$738*'selections(hide)'!$P$30)</f>
        <v>0</v>
      </c>
      <c r="Z931">
        <f>R$741/($D$738*'selections(hide)'!$P$30)</f>
        <v>0</v>
      </c>
      <c r="AA931">
        <f>R$741/($D$738*'selections(hide)'!$P$30)</f>
        <v>0</v>
      </c>
      <c r="AB931">
        <f>R$741/($D$738*'selections(hide)'!$P$30)</f>
        <v>0</v>
      </c>
      <c r="AC931">
        <f>R$741/($D$738*'selections(hide)'!$P$30)</f>
        <v>0</v>
      </c>
      <c r="AD931">
        <f>R$741/($D$738*'selections(hide)'!$P$30)</f>
        <v>0</v>
      </c>
      <c r="AE931">
        <f>R$741/($D$738*'selections(hide)'!$P$30)</f>
        <v>0</v>
      </c>
      <c r="AF931">
        <f>R$741/($D$738*'selections(hide)'!$P$30)</f>
        <v>0</v>
      </c>
      <c r="AG931">
        <f>R$741/($D$738*'selections(hide)'!$P$30)</f>
        <v>0</v>
      </c>
      <c r="AH931">
        <f>R$741/($D$738*'selections(hide)'!$P$30)</f>
        <v>0</v>
      </c>
      <c r="AI931">
        <f>R$741/($D$738*'selections(hide)'!$P$30)</f>
        <v>0</v>
      </c>
    </row>
    <row r="932" spans="1:46" x14ac:dyDescent="0.35">
      <c r="A932" s="33"/>
      <c r="B932" s="33"/>
      <c r="C932" s="33"/>
      <c r="S932">
        <f>S$741/($D$738*'selections(hide)'!$P$30)</f>
        <v>0</v>
      </c>
      <c r="T932">
        <f>S$741/($D$738*'selections(hide)'!$P$30)</f>
        <v>0</v>
      </c>
      <c r="U932">
        <f>S$741/($D$738*'selections(hide)'!$P$30)</f>
        <v>0</v>
      </c>
      <c r="V932">
        <f>S$741/($D$738*'selections(hide)'!$P$30)</f>
        <v>0</v>
      </c>
      <c r="W932">
        <f>S$741/($D$738*'selections(hide)'!$P$30)</f>
        <v>0</v>
      </c>
      <c r="X932">
        <f>S$741/($D$738*'selections(hide)'!$P$30)</f>
        <v>0</v>
      </c>
      <c r="Y932">
        <f>S$741/($D$738*'selections(hide)'!$P$30)</f>
        <v>0</v>
      </c>
      <c r="Z932">
        <f>S$741/($D$738*'selections(hide)'!$P$30)</f>
        <v>0</v>
      </c>
      <c r="AA932">
        <f>S$741/($D$738*'selections(hide)'!$P$30)</f>
        <v>0</v>
      </c>
      <c r="AB932">
        <f>S$741/($D$738*'selections(hide)'!$P$30)</f>
        <v>0</v>
      </c>
      <c r="AC932">
        <f>S$741/($D$738*'selections(hide)'!$P$30)</f>
        <v>0</v>
      </c>
      <c r="AD932">
        <f>S$741/($D$738*'selections(hide)'!$P$30)</f>
        <v>0</v>
      </c>
      <c r="AE932">
        <f>S$741/($D$738*'selections(hide)'!$P$30)</f>
        <v>0</v>
      </c>
      <c r="AF932">
        <f>S$741/($D$738*'selections(hide)'!$P$30)</f>
        <v>0</v>
      </c>
      <c r="AG932">
        <f>S$741/($D$738*'selections(hide)'!$P$30)</f>
        <v>0</v>
      </c>
      <c r="AH932">
        <f>S$741/($D$738*'selections(hide)'!$P$30)</f>
        <v>0</v>
      </c>
      <c r="AI932">
        <f>S$741/($D$738*'selections(hide)'!$P$30)</f>
        <v>0</v>
      </c>
      <c r="AJ932">
        <f>S$741/($D$738*'selections(hide)'!$P$30)</f>
        <v>0</v>
      </c>
    </row>
    <row r="933" spans="1:46" x14ac:dyDescent="0.35">
      <c r="A933" s="33" t="s">
        <v>259</v>
      </c>
      <c r="B933" s="33"/>
      <c r="C933" s="33"/>
      <c r="E933" s="101" t="str">
        <f t="shared" ref="E933:J933" si="187">E927</f>
        <v>2021/22</v>
      </c>
      <c r="F933" s="101" t="str">
        <f t="shared" si="187"/>
        <v>2022/23</v>
      </c>
      <c r="G933" s="101" t="str">
        <f t="shared" si="187"/>
        <v>2023/24</v>
      </c>
      <c r="H933" s="101" t="str">
        <f t="shared" si="187"/>
        <v>2024/25</v>
      </c>
      <c r="I933" s="101" t="str">
        <f t="shared" si="187"/>
        <v>2025/26</v>
      </c>
      <c r="J933" s="101" t="str">
        <f t="shared" si="187"/>
        <v>2026/27</v>
      </c>
      <c r="T933">
        <f>T$741/($D$738*'selections(hide)'!$P$30)</f>
        <v>0</v>
      </c>
      <c r="U933">
        <f>T$741/($D$738*'selections(hide)'!$P$30)</f>
        <v>0</v>
      </c>
      <c r="V933">
        <f>T$741/($D$738*'selections(hide)'!$P$30)</f>
        <v>0</v>
      </c>
      <c r="W933">
        <f>T$741/($D$738*'selections(hide)'!$P$30)</f>
        <v>0</v>
      </c>
      <c r="X933">
        <f>T$741/($D$738*'selections(hide)'!$P$30)</f>
        <v>0</v>
      </c>
      <c r="Y933">
        <f>T$741/($D$738*'selections(hide)'!$P$30)</f>
        <v>0</v>
      </c>
      <c r="Z933">
        <f>T$741/($D$738*'selections(hide)'!$P$30)</f>
        <v>0</v>
      </c>
      <c r="AA933">
        <f>T$741/($D$738*'selections(hide)'!$P$30)</f>
        <v>0</v>
      </c>
      <c r="AB933">
        <f>T$741/($D$738*'selections(hide)'!$P$30)</f>
        <v>0</v>
      </c>
      <c r="AC933">
        <f>T$741/($D$738*'selections(hide)'!$P$30)</f>
        <v>0</v>
      </c>
      <c r="AD933">
        <f>T$741/($D$738*'selections(hide)'!$P$30)</f>
        <v>0</v>
      </c>
      <c r="AE933">
        <f>T$741/($D$738*'selections(hide)'!$P$30)</f>
        <v>0</v>
      </c>
      <c r="AF933">
        <f>T$741/($D$738*'selections(hide)'!$P$30)</f>
        <v>0</v>
      </c>
      <c r="AG933">
        <f>T$741/($D$738*'selections(hide)'!$P$30)</f>
        <v>0</v>
      </c>
      <c r="AH933">
        <f>T$741/($D$738*'selections(hide)'!$P$30)</f>
        <v>0</v>
      </c>
      <c r="AI933">
        <f>T$741/($D$738*'selections(hide)'!$P$30)</f>
        <v>0</v>
      </c>
      <c r="AJ933">
        <f>T$741/($D$738*'selections(hide)'!$P$30)</f>
        <v>0</v>
      </c>
      <c r="AK933">
        <f>T$741/($D$738*'selections(hide)'!$P$30)</f>
        <v>0</v>
      </c>
    </row>
    <row r="934" spans="1:46" x14ac:dyDescent="0.35">
      <c r="A934" s="33" t="s">
        <v>260</v>
      </c>
      <c r="B934" s="33"/>
      <c r="C934" s="33"/>
      <c r="E934" s="105"/>
      <c r="F934" s="105"/>
      <c r="G934" s="105"/>
      <c r="H934" s="105"/>
      <c r="I934" s="105"/>
      <c r="J934" s="105"/>
      <c r="U934">
        <f>U$741/($D$738*'selections(hide)'!$P$30)</f>
        <v>0</v>
      </c>
      <c r="V934">
        <f>U$741/($D$738*'selections(hide)'!$P$30)</f>
        <v>0</v>
      </c>
      <c r="W934">
        <f>U$741/($D$738*'selections(hide)'!$P$30)</f>
        <v>0</v>
      </c>
      <c r="X934">
        <f>U$741/($D$738*'selections(hide)'!$P$30)</f>
        <v>0</v>
      </c>
      <c r="Y934">
        <f>U$741/($D$738*'selections(hide)'!$P$30)</f>
        <v>0</v>
      </c>
      <c r="Z934">
        <f>U$741/($D$738*'selections(hide)'!$P$30)</f>
        <v>0</v>
      </c>
      <c r="AA934">
        <f>U$741/($D$738*'selections(hide)'!$P$30)</f>
        <v>0</v>
      </c>
      <c r="AB934">
        <f>U$741/($D$738*'selections(hide)'!$P$30)</f>
        <v>0</v>
      </c>
      <c r="AC934">
        <f>U$741/($D$738*'selections(hide)'!$P$30)</f>
        <v>0</v>
      </c>
      <c r="AD934">
        <f>U$741/($D$738*'selections(hide)'!$P$30)</f>
        <v>0</v>
      </c>
      <c r="AE934">
        <f>U$741/($D$738*'selections(hide)'!$P$30)</f>
        <v>0</v>
      </c>
      <c r="AF934">
        <f>U$741/($D$738*'selections(hide)'!$P$30)</f>
        <v>0</v>
      </c>
      <c r="AG934">
        <f>U$741/($D$738*'selections(hide)'!$P$30)</f>
        <v>0</v>
      </c>
      <c r="AH934">
        <f>U$741/($D$738*'selections(hide)'!$P$30)</f>
        <v>0</v>
      </c>
      <c r="AI934">
        <f>U$741/($D$738*'selections(hide)'!$P$30)</f>
        <v>0</v>
      </c>
      <c r="AJ934">
        <f>U$741/($D$738*'selections(hide)'!$P$30)</f>
        <v>0</v>
      </c>
      <c r="AK934">
        <f>U$741/($D$738*'selections(hide)'!$P$30)</f>
        <v>0</v>
      </c>
      <c r="AL934">
        <f>U$741/($D$738*'selections(hide)'!$P$30)</f>
        <v>0</v>
      </c>
    </row>
    <row r="935" spans="1:46" x14ac:dyDescent="0.35">
      <c r="A935" s="33" t="s">
        <v>261</v>
      </c>
      <c r="B935" s="33"/>
      <c r="C935" s="33"/>
      <c r="E935" s="105"/>
      <c r="F935" s="105"/>
      <c r="G935" s="105"/>
      <c r="H935" s="105"/>
      <c r="I935" s="105"/>
      <c r="J935" s="105"/>
      <c r="V935">
        <f>V$741/($D$738*'selections(hide)'!$P$30)</f>
        <v>0</v>
      </c>
      <c r="W935">
        <f>V$741/($D$738*'selections(hide)'!$P$30)</f>
        <v>0</v>
      </c>
      <c r="X935">
        <f>V$741/($D$738*'selections(hide)'!$P$30)</f>
        <v>0</v>
      </c>
      <c r="Y935">
        <f>V$741/($D$738*'selections(hide)'!$P$30)</f>
        <v>0</v>
      </c>
      <c r="Z935">
        <f>V$741/($D$738*'selections(hide)'!$P$30)</f>
        <v>0</v>
      </c>
      <c r="AA935">
        <f>V$741/($D$738*'selections(hide)'!$P$30)</f>
        <v>0</v>
      </c>
      <c r="AB935">
        <f>V$741/($D$738*'selections(hide)'!$P$30)</f>
        <v>0</v>
      </c>
      <c r="AC935">
        <f>V$741/($D$738*'selections(hide)'!$P$30)</f>
        <v>0</v>
      </c>
      <c r="AD935">
        <f>V$741/($D$738*'selections(hide)'!$P$30)</f>
        <v>0</v>
      </c>
      <c r="AE935">
        <f>V$741/($D$738*'selections(hide)'!$P$30)</f>
        <v>0</v>
      </c>
      <c r="AF935">
        <f>V$741/($D$738*'selections(hide)'!$P$30)</f>
        <v>0</v>
      </c>
      <c r="AG935">
        <f>V$741/($D$738*'selections(hide)'!$P$30)</f>
        <v>0</v>
      </c>
      <c r="AH935">
        <f>V$741/($D$738*'selections(hide)'!$P$30)</f>
        <v>0</v>
      </c>
      <c r="AI935">
        <f>V$741/($D$738*'selections(hide)'!$P$30)</f>
        <v>0</v>
      </c>
      <c r="AJ935">
        <f>V$741/($D$738*'selections(hide)'!$P$30)</f>
        <v>0</v>
      </c>
      <c r="AK935">
        <f>V$741/($D$738*'selections(hide)'!$P$30)</f>
        <v>0</v>
      </c>
      <c r="AL935">
        <f>V$741/($D$738*'selections(hide)'!$P$30)</f>
        <v>0</v>
      </c>
      <c r="AM935">
        <f>V$741/($D$738*'selections(hide)'!$P$30)</f>
        <v>0</v>
      </c>
    </row>
    <row r="936" spans="1:46" x14ac:dyDescent="0.35">
      <c r="A936" s="33" t="s">
        <v>262</v>
      </c>
      <c r="B936" s="33"/>
      <c r="C936" s="33"/>
      <c r="E936" s="105">
        <f t="shared" ref="E936:J936" si="188">E924+E930</f>
        <v>0</v>
      </c>
      <c r="F936" s="105">
        <f t="shared" si="188"/>
        <v>0</v>
      </c>
      <c r="G936" s="105">
        <f t="shared" si="188"/>
        <v>0</v>
      </c>
      <c r="H936" s="105">
        <f t="shared" si="188"/>
        <v>0</v>
      </c>
      <c r="I936" s="105">
        <f t="shared" si="188"/>
        <v>0</v>
      </c>
      <c r="J936" s="105">
        <f t="shared" si="188"/>
        <v>0</v>
      </c>
      <c r="W936">
        <f>W$741/($D$738*'selections(hide)'!$P$30)</f>
        <v>0</v>
      </c>
      <c r="X936">
        <f>W$741/($D$738*'selections(hide)'!$P$30)</f>
        <v>0</v>
      </c>
      <c r="Y936">
        <f>W$741/($D$738*'selections(hide)'!$P$30)</f>
        <v>0</v>
      </c>
      <c r="Z936">
        <f>W$741/($D$738*'selections(hide)'!$P$30)</f>
        <v>0</v>
      </c>
      <c r="AA936">
        <f>W$741/($D$738*'selections(hide)'!$P$30)</f>
        <v>0</v>
      </c>
      <c r="AB936">
        <f>W$741/($D$738*'selections(hide)'!$P$30)</f>
        <v>0</v>
      </c>
      <c r="AC936">
        <f>W$741/($D$738*'selections(hide)'!$P$30)</f>
        <v>0</v>
      </c>
      <c r="AD936">
        <f>W$741/($D$738*'selections(hide)'!$P$30)</f>
        <v>0</v>
      </c>
      <c r="AE936">
        <f>W$741/($D$738*'selections(hide)'!$P$30)</f>
        <v>0</v>
      </c>
      <c r="AF936">
        <f>W$741/($D$738*'selections(hide)'!$P$30)</f>
        <v>0</v>
      </c>
      <c r="AG936">
        <f>W$741/($D$738*'selections(hide)'!$P$30)</f>
        <v>0</v>
      </c>
      <c r="AH936">
        <f>W$741/($D$738*'selections(hide)'!$P$30)</f>
        <v>0</v>
      </c>
      <c r="AI936">
        <f>W$741/($D$738*'selections(hide)'!$P$30)</f>
        <v>0</v>
      </c>
      <c r="AJ936">
        <f>W$741/($D$738*'selections(hide)'!$P$30)</f>
        <v>0</v>
      </c>
      <c r="AK936">
        <f>W$741/($D$738*'selections(hide)'!$P$30)</f>
        <v>0</v>
      </c>
      <c r="AL936">
        <f>W$741/($D$738*'selections(hide)'!$P$30)</f>
        <v>0</v>
      </c>
      <c r="AM936">
        <f>W$741/($D$738*'selections(hide)'!$P$30)</f>
        <v>0</v>
      </c>
      <c r="AN936">
        <f>W$741/($D$738*'selections(hide)'!$P$30)</f>
        <v>0</v>
      </c>
    </row>
    <row r="937" spans="1:46" x14ac:dyDescent="0.35">
      <c r="A937" s="33" t="s">
        <v>263</v>
      </c>
      <c r="B937" s="33"/>
      <c r="C937" s="33"/>
      <c r="E937" s="105">
        <f t="shared" ref="E937:J937" si="189">E925+E931</f>
        <v>0</v>
      </c>
      <c r="F937" s="105">
        <f t="shared" si="189"/>
        <v>0</v>
      </c>
      <c r="G937" s="105">
        <f t="shared" si="189"/>
        <v>0</v>
      </c>
      <c r="H937" s="105">
        <f t="shared" si="189"/>
        <v>0</v>
      </c>
      <c r="I937" s="105">
        <f t="shared" si="189"/>
        <v>0</v>
      </c>
      <c r="J937" s="105">
        <f t="shared" si="189"/>
        <v>0</v>
      </c>
      <c r="X937">
        <f>X$741/($D$738*'selections(hide)'!$P$30)</f>
        <v>0</v>
      </c>
      <c r="Y937">
        <f>X$741/($D$738*'selections(hide)'!$P$30)</f>
        <v>0</v>
      </c>
      <c r="Z937">
        <f>X$741/($D$738*'selections(hide)'!$P$30)</f>
        <v>0</v>
      </c>
      <c r="AA937">
        <f>X$741/($D$738*'selections(hide)'!$P$30)</f>
        <v>0</v>
      </c>
      <c r="AB937">
        <f>X$741/($D$738*'selections(hide)'!$P$30)</f>
        <v>0</v>
      </c>
      <c r="AC937">
        <f>X$741/($D$738*'selections(hide)'!$P$30)</f>
        <v>0</v>
      </c>
      <c r="AD937">
        <f>X$741/($D$738*'selections(hide)'!$P$30)</f>
        <v>0</v>
      </c>
      <c r="AE937">
        <f>X$741/($D$738*'selections(hide)'!$P$30)</f>
        <v>0</v>
      </c>
      <c r="AF937">
        <f>X$741/($D$738*'selections(hide)'!$P$30)</f>
        <v>0</v>
      </c>
      <c r="AG937">
        <f>X$741/($D$738*'selections(hide)'!$P$30)</f>
        <v>0</v>
      </c>
      <c r="AH937">
        <f>X$741/($D$738*'selections(hide)'!$P$30)</f>
        <v>0</v>
      </c>
      <c r="AI937">
        <f>X$741/($D$738*'selections(hide)'!$P$30)</f>
        <v>0</v>
      </c>
      <c r="AJ937">
        <f>X$741/($D$738*'selections(hide)'!$P$30)</f>
        <v>0</v>
      </c>
      <c r="AK937">
        <f>X$741/($D$738*'selections(hide)'!$P$30)</f>
        <v>0</v>
      </c>
      <c r="AL937">
        <f>X$741/($D$738*'selections(hide)'!$P$30)</f>
        <v>0</v>
      </c>
      <c r="AM937">
        <f>X$741/($D$738*'selections(hide)'!$P$30)</f>
        <v>0</v>
      </c>
      <c r="AN937">
        <f>X$741/($D$738*'selections(hide)'!$P$30)</f>
        <v>0</v>
      </c>
      <c r="AO937">
        <f>X$741/($D$738*'selections(hide)'!$P$30)</f>
        <v>0</v>
      </c>
    </row>
    <row r="938" spans="1:46" x14ac:dyDescent="0.35">
      <c r="A938" s="33"/>
      <c r="B938" s="33"/>
      <c r="C938" s="33"/>
      <c r="Y938">
        <f>Y$741/($D$738*'selections(hide)'!$P$30)</f>
        <v>0</v>
      </c>
      <c r="Z938">
        <f>Y$741/($D$738*'selections(hide)'!$P$30)</f>
        <v>0</v>
      </c>
      <c r="AA938">
        <f>Y$741/($D$738*'selections(hide)'!$P$30)</f>
        <v>0</v>
      </c>
      <c r="AB938">
        <f>Y$741/($D$738*'selections(hide)'!$P$30)</f>
        <v>0</v>
      </c>
      <c r="AC938">
        <f>Y$741/($D$738*'selections(hide)'!$P$30)</f>
        <v>0</v>
      </c>
      <c r="AD938">
        <f>Y$741/($D$738*'selections(hide)'!$P$30)</f>
        <v>0</v>
      </c>
      <c r="AE938">
        <f>Y$741/($D$738*'selections(hide)'!$P$30)</f>
        <v>0</v>
      </c>
      <c r="AF938">
        <f>Y$741/($D$738*'selections(hide)'!$P$30)</f>
        <v>0</v>
      </c>
      <c r="AG938">
        <f>Y$741/($D$738*'selections(hide)'!$P$30)</f>
        <v>0</v>
      </c>
      <c r="AH938">
        <f>Y$741/($D$738*'selections(hide)'!$P$30)</f>
        <v>0</v>
      </c>
      <c r="AI938">
        <f>Y$741/($D$738*'selections(hide)'!$P$30)</f>
        <v>0</v>
      </c>
      <c r="AJ938">
        <f>Y$741/($D$738*'selections(hide)'!$P$30)</f>
        <v>0</v>
      </c>
      <c r="AK938">
        <f>Y$741/($D$738*'selections(hide)'!$P$30)</f>
        <v>0</v>
      </c>
      <c r="AL938">
        <f>Y$741/($D$738*'selections(hide)'!$P$30)</f>
        <v>0</v>
      </c>
      <c r="AM938">
        <f>Y$741/($D$738*'selections(hide)'!$P$30)</f>
        <v>0</v>
      </c>
      <c r="AN938">
        <f>Y$741/($D$738*'selections(hide)'!$P$30)</f>
        <v>0</v>
      </c>
      <c r="AO938">
        <f>Y$741/($D$738*'selections(hide)'!$P$30)</f>
        <v>0</v>
      </c>
      <c r="AP938">
        <f>Y$741/($D$738*'selections(hide)'!$P$30)</f>
        <v>0</v>
      </c>
    </row>
    <row r="939" spans="1:46" x14ac:dyDescent="0.35">
      <c r="A939" s="33" t="s">
        <v>258</v>
      </c>
      <c r="B939" s="33"/>
      <c r="C939" s="33"/>
      <c r="D939" s="33"/>
      <c r="E939" s="108" t="str">
        <f t="shared" ref="E939:J939" si="190">E933</f>
        <v>2021/22</v>
      </c>
      <c r="F939" s="108" t="str">
        <f t="shared" si="190"/>
        <v>2022/23</v>
      </c>
      <c r="G939" s="108" t="str">
        <f t="shared" si="190"/>
        <v>2023/24</v>
      </c>
      <c r="H939" s="108" t="str">
        <f t="shared" si="190"/>
        <v>2024/25</v>
      </c>
      <c r="I939" s="108" t="str">
        <f t="shared" si="190"/>
        <v>2025/26</v>
      </c>
      <c r="J939" s="108" t="str">
        <f t="shared" si="190"/>
        <v>2026/27</v>
      </c>
      <c r="Z939">
        <f>Z$741/($D$738*'selections(hide)'!$P$30)</f>
        <v>0</v>
      </c>
      <c r="AA939">
        <f>Z$741/($D$738*'selections(hide)'!$P$30)</f>
        <v>0</v>
      </c>
      <c r="AB939">
        <f>Z$741/($D$738*'selections(hide)'!$P$30)</f>
        <v>0</v>
      </c>
      <c r="AC939">
        <f>Z$741/($D$738*'selections(hide)'!$P$30)</f>
        <v>0</v>
      </c>
      <c r="AD939">
        <f>Z$741/($D$738*'selections(hide)'!$P$30)</f>
        <v>0</v>
      </c>
      <c r="AE939">
        <f>Z$741/($D$738*'selections(hide)'!$P$30)</f>
        <v>0</v>
      </c>
      <c r="AF939">
        <f>Z$741/($D$738*'selections(hide)'!$P$30)</f>
        <v>0</v>
      </c>
      <c r="AG939">
        <f>Z$741/($D$738*'selections(hide)'!$P$30)</f>
        <v>0</v>
      </c>
      <c r="AH939">
        <f>Z$741/($D$738*'selections(hide)'!$P$30)</f>
        <v>0</v>
      </c>
      <c r="AI939">
        <f>Z$741/($D$738*'selections(hide)'!$P$30)</f>
        <v>0</v>
      </c>
      <c r="AJ939">
        <f>Z$741/($D$738*'selections(hide)'!$P$30)</f>
        <v>0</v>
      </c>
      <c r="AK939">
        <f>Z$741/($D$738*'selections(hide)'!$P$30)</f>
        <v>0</v>
      </c>
      <c r="AL939">
        <f>Z$741/($D$738*'selections(hide)'!$P$30)</f>
        <v>0</v>
      </c>
      <c r="AM939">
        <f>Z$741/($D$738*'selections(hide)'!$P$30)</f>
        <v>0</v>
      </c>
      <c r="AN939">
        <f>Z$741/($D$738*'selections(hide)'!$P$30)</f>
        <v>0</v>
      </c>
      <c r="AO939">
        <f>Z$741/($D$738*'selections(hide)'!$P$30)</f>
        <v>0</v>
      </c>
      <c r="AP939">
        <f>Z$741/($D$738*'selections(hide)'!$P$30)</f>
        <v>0</v>
      </c>
      <c r="AQ939">
        <f>Z$741/($D$738*'selections(hide)'!$P$30)</f>
        <v>0</v>
      </c>
    </row>
    <row r="940" spans="1:46" x14ac:dyDescent="0.35">
      <c r="A940" s="33" t="s">
        <v>225</v>
      </c>
      <c r="B940" s="33"/>
      <c r="C940" s="33"/>
      <c r="D940" s="33" t="str">
        <f>A940&amp;D919&amp;D920</f>
        <v>FT Home student FTE103</v>
      </c>
      <c r="E940" s="109"/>
      <c r="F940" s="109"/>
      <c r="G940" s="109"/>
      <c r="H940" s="109"/>
      <c r="I940" s="109"/>
      <c r="J940" s="109"/>
      <c r="AA940">
        <f>AA$741/($D$738*'selections(hide)'!$P$30)</f>
        <v>0</v>
      </c>
      <c r="AB940">
        <f>AA$741/($D$738*'selections(hide)'!$P$30)</f>
        <v>0</v>
      </c>
      <c r="AC940">
        <f>AA$741/($D$738*'selections(hide)'!$P$30)</f>
        <v>0</v>
      </c>
      <c r="AD940">
        <f>AA$741/($D$738*'selections(hide)'!$P$30)</f>
        <v>0</v>
      </c>
      <c r="AE940">
        <f>AA$741/($D$738*'selections(hide)'!$P$30)</f>
        <v>0</v>
      </c>
      <c r="AF940">
        <f>AA$741/($D$738*'selections(hide)'!$P$30)</f>
        <v>0</v>
      </c>
      <c r="AG940">
        <f>AA$741/($D$738*'selections(hide)'!$P$30)</f>
        <v>0</v>
      </c>
      <c r="AH940">
        <f>AA$741/($D$738*'selections(hide)'!$P$30)</f>
        <v>0</v>
      </c>
      <c r="AI940">
        <f>AA$741/($D$738*'selections(hide)'!$P$30)</f>
        <v>0</v>
      </c>
      <c r="AJ940">
        <f>AA$741/($D$738*'selections(hide)'!$P$30)</f>
        <v>0</v>
      </c>
      <c r="AK940">
        <f>AA$741/($D$738*'selections(hide)'!$P$30)</f>
        <v>0</v>
      </c>
      <c r="AL940">
        <f>AA$741/($D$738*'selections(hide)'!$P$30)</f>
        <v>0</v>
      </c>
      <c r="AM940">
        <f>AA$741/($D$738*'selections(hide)'!$P$30)</f>
        <v>0</v>
      </c>
      <c r="AN940">
        <f>AA$741/($D$738*'selections(hide)'!$P$30)</f>
        <v>0</v>
      </c>
      <c r="AO940">
        <f>AA$741/($D$738*'selections(hide)'!$P$30)</f>
        <v>0</v>
      </c>
      <c r="AP940">
        <f>AA$741/($D$738*'selections(hide)'!$P$30)</f>
        <v>0</v>
      </c>
      <c r="AQ940">
        <f>AA$741/($D$738*'selections(hide)'!$P$30)</f>
        <v>0</v>
      </c>
      <c r="AR940">
        <f>AA$741/($D$738*'selections(hide)'!$P$30)</f>
        <v>0</v>
      </c>
    </row>
    <row r="941" spans="1:46" x14ac:dyDescent="0.35">
      <c r="A941" s="33" t="s">
        <v>226</v>
      </c>
      <c r="B941" s="33"/>
      <c r="C941" s="33"/>
      <c r="D941" s="33" t="str">
        <f>A941&amp;D919&amp;D920</f>
        <v>FT International student FTE103</v>
      </c>
      <c r="E941" s="109"/>
      <c r="F941" s="109"/>
      <c r="G941" s="109"/>
      <c r="H941" s="109"/>
      <c r="I941" s="109"/>
      <c r="J941" s="109"/>
      <c r="AB941">
        <f>AB$741/($D$738*'selections(hide)'!$P$30)</f>
        <v>0</v>
      </c>
      <c r="AC941">
        <f>AB$741/($D$738*'selections(hide)'!$P$30)</f>
        <v>0</v>
      </c>
      <c r="AD941">
        <f>AB$741/($D$738*'selections(hide)'!$P$30)</f>
        <v>0</v>
      </c>
      <c r="AE941">
        <f>AB$741/($D$738*'selections(hide)'!$P$30)</f>
        <v>0</v>
      </c>
      <c r="AF941">
        <f>AB$741/($D$738*'selections(hide)'!$P$30)</f>
        <v>0</v>
      </c>
      <c r="AG941">
        <f>AB$741/($D$738*'selections(hide)'!$P$30)</f>
        <v>0</v>
      </c>
      <c r="AH941">
        <f>AB$741/($D$738*'selections(hide)'!$P$30)</f>
        <v>0</v>
      </c>
      <c r="AI941">
        <f>AB$741/($D$738*'selections(hide)'!$P$30)</f>
        <v>0</v>
      </c>
      <c r="AJ941">
        <f>AB$741/($D$738*'selections(hide)'!$P$30)</f>
        <v>0</v>
      </c>
      <c r="AK941">
        <f>AB$741/($D$738*'selections(hide)'!$P$30)</f>
        <v>0</v>
      </c>
      <c r="AL941">
        <f>AB$741/($D$738*'selections(hide)'!$P$30)</f>
        <v>0</v>
      </c>
      <c r="AM941">
        <f>AB$741/($D$738*'selections(hide)'!$P$30)</f>
        <v>0</v>
      </c>
      <c r="AN941">
        <f>AB$741/($D$738*'selections(hide)'!$P$30)</f>
        <v>0</v>
      </c>
      <c r="AO941">
        <f>AB$741/($D$738*'selections(hide)'!$P$30)</f>
        <v>0</v>
      </c>
      <c r="AP941">
        <f>AB$741/($D$738*'selections(hide)'!$P$30)</f>
        <v>0</v>
      </c>
      <c r="AQ941">
        <f>AB$741/($D$738*'selections(hide)'!$P$30)</f>
        <v>0</v>
      </c>
      <c r="AR941">
        <f>AB$741/($D$738*'selections(hide)'!$P$30)</f>
        <v>0</v>
      </c>
      <c r="AS941">
        <f>AB$741/($D$738*'selections(hide)'!$P$30)</f>
        <v>0</v>
      </c>
    </row>
    <row r="942" spans="1:46" x14ac:dyDescent="0.35">
      <c r="A942" s="33" t="s">
        <v>241</v>
      </c>
      <c r="B942" s="33"/>
      <c r="C942" s="33"/>
      <c r="D942" s="33" t="str">
        <f>A942&amp;D919&amp;D920</f>
        <v>PT Home student FTE103</v>
      </c>
      <c r="E942" s="117">
        <f>IF(staff_students!$C$28="No",E936/VLOOKUP($D919,'selections(hide)'!$D$18:$P$30,13,FALSE)/$D920/$D920*6+D936/VLOOKUP($D919,'selections(hide)'!$D$18:$P$30,13,FALSE)/$D920/$D920*3,E936/VLOOKUP($D919,'selections(hide)'!$D$18:$P$30,13,FALSE)/$D920/$D920*6+E936/VLOOKUP($D919,'selections(hide)'!$D$18:$P$30,13,FALSE)/$D920/$D920*3)</f>
        <v>0</v>
      </c>
      <c r="F942" s="109">
        <f>F936/VLOOKUP($D919,'selections(hide)'!$D$18:$P$30,13,FALSE)/$D920/$D920*6+E936/VLOOKUP($D919,'selections(hide)'!$D$18:$P$30,13,FALSE)/$D920/$D920*3</f>
        <v>0</v>
      </c>
      <c r="G942" s="109">
        <f>G936/VLOOKUP($D919,'selections(hide)'!$D$18:$P$30,13,FALSE)/$D920/$D920*6+F936/VLOOKUP($D919,'selections(hide)'!$D$18:$P$30,13,FALSE)/$D920/$D920*3</f>
        <v>0</v>
      </c>
      <c r="H942" s="109">
        <f>H936/VLOOKUP($D919,'selections(hide)'!$D$18:$P$30,13,FALSE)/$D920/$D920*6+G936/VLOOKUP($D919,'selections(hide)'!$D$18:$P$30,13,FALSE)/$D920/$D920*3</f>
        <v>0</v>
      </c>
      <c r="I942" s="109">
        <f>I936/VLOOKUP($D919,'selections(hide)'!$D$18:$P$30,13,FALSE)/$D920/$D920*6+H936/VLOOKUP($D919,'selections(hide)'!$D$18:$P$30,13,FALSE)/$D920/$D920*3</f>
        <v>0</v>
      </c>
      <c r="J942" s="109">
        <f>J936/VLOOKUP($D919,'selections(hide)'!$D$18:$P$30,13,FALSE)/$D920/$D920*6+I936/VLOOKUP($D919,'selections(hide)'!$D$18:$P$30,13,FALSE)/$D920/$D920*3</f>
        <v>0</v>
      </c>
      <c r="AC942">
        <f>AC$741/($D$738*'selections(hide)'!$P$30)</f>
        <v>0</v>
      </c>
      <c r="AD942">
        <f>AC$741/($D$738*'selections(hide)'!$P$30)</f>
        <v>0</v>
      </c>
      <c r="AE942">
        <f>AC$741/($D$738*'selections(hide)'!$P$30)</f>
        <v>0</v>
      </c>
      <c r="AF942">
        <f>AC$741/($D$738*'selections(hide)'!$P$30)</f>
        <v>0</v>
      </c>
      <c r="AG942">
        <f>AC$741/($D$738*'selections(hide)'!$P$30)</f>
        <v>0</v>
      </c>
      <c r="AH942">
        <f>AC$741/($D$738*'selections(hide)'!$P$30)</f>
        <v>0</v>
      </c>
      <c r="AI942">
        <f>AC$741/($D$738*'selections(hide)'!$P$30)</f>
        <v>0</v>
      </c>
      <c r="AJ942">
        <f>AC$741/($D$738*'selections(hide)'!$P$30)</f>
        <v>0</v>
      </c>
      <c r="AK942">
        <f>AC$741/($D$738*'selections(hide)'!$P$30)</f>
        <v>0</v>
      </c>
      <c r="AL942">
        <f>AC$741/($D$738*'selections(hide)'!$P$30)</f>
        <v>0</v>
      </c>
      <c r="AM942">
        <f>AC$741/($D$738*'selections(hide)'!$P$30)</f>
        <v>0</v>
      </c>
      <c r="AN942">
        <f>AC$741/($D$738*'selections(hide)'!$P$30)</f>
        <v>0</v>
      </c>
      <c r="AO942">
        <f>AC$741/($D$738*'selections(hide)'!$P$30)</f>
        <v>0</v>
      </c>
      <c r="AP942">
        <f>AC$741/($D$738*'selections(hide)'!$P$30)</f>
        <v>0</v>
      </c>
      <c r="AQ942">
        <f>AC$741/($D$738*'selections(hide)'!$P$30)</f>
        <v>0</v>
      </c>
      <c r="AR942">
        <f>AC$741/($D$738*'selections(hide)'!$P$30)</f>
        <v>0</v>
      </c>
      <c r="AS942">
        <f>AC$741/($D$738*'selections(hide)'!$P$30)</f>
        <v>0</v>
      </c>
      <c r="AT942">
        <f>AC$741/($D$738*'selections(hide)'!$P$30)</f>
        <v>0</v>
      </c>
    </row>
    <row r="943" spans="1:46" x14ac:dyDescent="0.35">
      <c r="A943" s="33" t="s">
        <v>242</v>
      </c>
      <c r="B943" s="33"/>
      <c r="C943" s="33"/>
      <c r="D943" s="33" t="str">
        <f>A943&amp;D919&amp;D920</f>
        <v>PT International student FTE103</v>
      </c>
      <c r="E943" s="117">
        <f>IF(staff_students!$C$28="No",E937/VLOOKUP($D919,'selections(hide)'!$D$18:$P$30,13,FALSE)/$D920/$D920*6+D937/VLOOKUP($D919,'selections(hide)'!$D$18:$P$30,13,FALSE)/$D920/$D920*3,E937/VLOOKUP($D919,'selections(hide)'!$D$18:$P$30,13,FALSE)/$D920/$D920*6+E937/VLOOKUP($D919,'selections(hide)'!$D$18:$P$30,13,FALSE)/$D920/$D920*3)</f>
        <v>0</v>
      </c>
      <c r="F943" s="109">
        <f>F937/VLOOKUP($D919,'selections(hide)'!$D$18:$P$30,13,FALSE)/$D920/$D920*6+E937/VLOOKUP($D919,'selections(hide)'!$D$18:$P$30,13,FALSE)/$D920/$D920*3</f>
        <v>0</v>
      </c>
      <c r="G943" s="109">
        <f>G937/VLOOKUP($D919,'selections(hide)'!$D$18:$P$30,13,FALSE)/$D920/$D920*6+F937/VLOOKUP($D919,'selections(hide)'!$D$18:$P$30,13,FALSE)/$D920/$D920*3</f>
        <v>0</v>
      </c>
      <c r="H943" s="109">
        <f>H937/VLOOKUP($D919,'selections(hide)'!$D$18:$P$30,13,FALSE)/$D920/$D920*6+G937/VLOOKUP($D919,'selections(hide)'!$D$18:$P$30,13,FALSE)/$D920/$D920*3</f>
        <v>0</v>
      </c>
      <c r="I943" s="109">
        <f>I937/VLOOKUP($D919,'selections(hide)'!$D$18:$P$30,13,FALSE)/$D920/$D920*6+H937/VLOOKUP($D919,'selections(hide)'!$D$18:$P$30,13,FALSE)/$D920/$D920*3</f>
        <v>0</v>
      </c>
      <c r="J943" s="109">
        <f>J937/VLOOKUP($D919,'selections(hide)'!$D$18:$P$30,13,FALSE)/$D920/$D920*6+I937/VLOOKUP($D919,'selections(hide)'!$D$18:$P$30,13,FALSE)/$D920/$D920*3</f>
        <v>0</v>
      </c>
      <c r="L943">
        <f t="shared" ref="L943:AE943" si="191">SUM(L925:L942)</f>
        <v>0</v>
      </c>
      <c r="M943">
        <f t="shared" si="191"/>
        <v>0</v>
      </c>
      <c r="N943">
        <f t="shared" si="191"/>
        <v>0</v>
      </c>
      <c r="O943">
        <f t="shared" si="191"/>
        <v>0</v>
      </c>
      <c r="P943">
        <f t="shared" si="191"/>
        <v>0</v>
      </c>
      <c r="Q943">
        <f t="shared" si="191"/>
        <v>0</v>
      </c>
      <c r="R943">
        <f t="shared" si="191"/>
        <v>0</v>
      </c>
      <c r="S943">
        <f t="shared" si="191"/>
        <v>0</v>
      </c>
      <c r="T943">
        <f t="shared" si="191"/>
        <v>0</v>
      </c>
      <c r="U943">
        <f t="shared" si="191"/>
        <v>0</v>
      </c>
      <c r="V943">
        <f t="shared" si="191"/>
        <v>0</v>
      </c>
      <c r="W943">
        <f t="shared" si="191"/>
        <v>0</v>
      </c>
      <c r="X943">
        <f t="shared" si="191"/>
        <v>0</v>
      </c>
      <c r="Y943">
        <f t="shared" si="191"/>
        <v>0</v>
      </c>
      <c r="Z943">
        <f t="shared" si="191"/>
        <v>0</v>
      </c>
      <c r="AA943">
        <f t="shared" si="191"/>
        <v>0</v>
      </c>
      <c r="AB943">
        <f t="shared" si="191"/>
        <v>0</v>
      </c>
      <c r="AC943">
        <f t="shared" si="191"/>
        <v>0</v>
      </c>
      <c r="AD943">
        <f t="shared" si="191"/>
        <v>0</v>
      </c>
      <c r="AE943">
        <f t="shared" si="191"/>
        <v>0</v>
      </c>
    </row>
    <row r="944" spans="1:46" x14ac:dyDescent="0.35">
      <c r="A944" s="33"/>
      <c r="B944" s="33"/>
      <c r="C944" s="33"/>
      <c r="D944" s="33"/>
      <c r="E944" s="33"/>
      <c r="F944" s="33"/>
      <c r="G944" s="33"/>
      <c r="H944" s="33"/>
      <c r="I944" s="33"/>
      <c r="J944" s="33"/>
      <c r="N944">
        <f>N943+M943+L943</f>
        <v>0</v>
      </c>
      <c r="Q944">
        <f>Q943+P943+O943</f>
        <v>0</v>
      </c>
      <c r="T944">
        <f>T943+S943+R943</f>
        <v>0</v>
      </c>
      <c r="W944">
        <f>W943+V943+U943</f>
        <v>0</v>
      </c>
      <c r="Z944">
        <f>Z943+Y943+X943</f>
        <v>0</v>
      </c>
      <c r="AC944">
        <f>AC943+AB943+AA943</f>
        <v>0</v>
      </c>
    </row>
    <row r="945" spans="1:10" x14ac:dyDescent="0.35">
      <c r="A945" s="113" t="s">
        <v>253</v>
      </c>
      <c r="B945" s="33"/>
      <c r="C945" s="33"/>
      <c r="D945" s="3">
        <f>VLOOKUP(A945,'selections(hide)'!$A$18:$M$30,4,FALSE)</f>
        <v>11</v>
      </c>
    </row>
    <row r="946" spans="1:10" x14ac:dyDescent="0.35">
      <c r="A946" s="115" t="s">
        <v>240</v>
      </c>
      <c r="B946" s="116"/>
      <c r="C946" s="116"/>
      <c r="D946" s="116">
        <f>'selections(hide)'!$J$4</f>
        <v>3</v>
      </c>
    </row>
    <row r="947" spans="1:10" x14ac:dyDescent="0.35">
      <c r="A947" s="33" t="s">
        <v>256</v>
      </c>
      <c r="B947" s="33"/>
      <c r="C947" s="33"/>
      <c r="E947" s="101" t="str">
        <f>staff_students!$E$29</f>
        <v>2021/22</v>
      </c>
      <c r="F947" s="101" t="str">
        <f>staff_students!$F$29</f>
        <v>2022/23</v>
      </c>
      <c r="G947" s="101" t="str">
        <f>staff_students!$G$29</f>
        <v>2023/24</v>
      </c>
      <c r="H947" s="101" t="str">
        <f>staff_students!$H$29</f>
        <v>2024/25</v>
      </c>
      <c r="I947" s="101" t="str">
        <f>staff_students!$I$29</f>
        <v>2025/26</v>
      </c>
      <c r="J947" s="101" t="str">
        <f>staff_students!$J$29</f>
        <v>2026/27</v>
      </c>
    </row>
    <row r="948" spans="1:10" x14ac:dyDescent="0.35">
      <c r="A948" s="33" t="s">
        <v>260</v>
      </c>
      <c r="B948" s="33"/>
      <c r="C948" s="33"/>
      <c r="E948" s="105"/>
      <c r="F948" s="105"/>
      <c r="G948" s="105"/>
      <c r="H948" s="105"/>
      <c r="I948" s="105"/>
      <c r="J948" s="105"/>
    </row>
    <row r="949" spans="1:10" x14ac:dyDescent="0.35">
      <c r="A949" s="33" t="s">
        <v>261</v>
      </c>
      <c r="B949" s="33"/>
      <c r="C949" s="33"/>
      <c r="E949" s="105"/>
      <c r="F949" s="105"/>
      <c r="G949" s="105"/>
      <c r="H949" s="105"/>
      <c r="I949" s="105"/>
      <c r="J949" s="105"/>
    </row>
    <row r="950" spans="1:10" x14ac:dyDescent="0.35">
      <c r="A950" s="33" t="s">
        <v>262</v>
      </c>
      <c r="B950" s="33"/>
      <c r="C950" s="33"/>
      <c r="E950" s="105">
        <f>staff_students!$E$32</f>
        <v>0</v>
      </c>
      <c r="F950" s="105">
        <f>staff_students!$F$32</f>
        <v>0</v>
      </c>
      <c r="G950" s="105">
        <f>staff_students!$G$32</f>
        <v>0</v>
      </c>
      <c r="H950" s="105">
        <f>staff_students!$H$32</f>
        <v>0</v>
      </c>
      <c r="I950" s="105">
        <f>staff_students!$I$32</f>
        <v>0</v>
      </c>
      <c r="J950" s="105">
        <f>staff_students!$J$32</f>
        <v>0</v>
      </c>
    </row>
    <row r="951" spans="1:10" x14ac:dyDescent="0.35">
      <c r="A951" s="33" t="s">
        <v>263</v>
      </c>
      <c r="B951" s="33"/>
      <c r="C951" s="33"/>
      <c r="E951" s="105">
        <f>staff_students!$E$33</f>
        <v>0</v>
      </c>
      <c r="F951" s="105">
        <f>staff_students!$F$33</f>
        <v>0</v>
      </c>
      <c r="G951" s="105">
        <f>staff_students!$G$33</f>
        <v>0</v>
      </c>
      <c r="H951" s="105">
        <f>staff_students!$H$33</f>
        <v>0</v>
      </c>
      <c r="I951" s="105">
        <f>staff_students!$I$33</f>
        <v>0</v>
      </c>
      <c r="J951" s="105">
        <f>staff_students!$J$33</f>
        <v>0</v>
      </c>
    </row>
    <row r="952" spans="1:10" x14ac:dyDescent="0.35">
      <c r="A952" s="33"/>
      <c r="B952" s="33"/>
      <c r="C952" s="33"/>
    </row>
    <row r="953" spans="1:10" x14ac:dyDescent="0.35">
      <c r="A953" s="33" t="s">
        <v>257</v>
      </c>
      <c r="B953" s="33"/>
      <c r="C953" s="33"/>
      <c r="E953" s="101" t="str">
        <f t="shared" ref="E953:J953" si="192">E947</f>
        <v>2021/22</v>
      </c>
      <c r="F953" s="101" t="str">
        <f t="shared" si="192"/>
        <v>2022/23</v>
      </c>
      <c r="G953" s="101" t="str">
        <f t="shared" si="192"/>
        <v>2023/24</v>
      </c>
      <c r="H953" s="101" t="str">
        <f t="shared" si="192"/>
        <v>2024/25</v>
      </c>
      <c r="I953" s="101" t="str">
        <f t="shared" si="192"/>
        <v>2025/26</v>
      </c>
      <c r="J953" s="101" t="str">
        <f t="shared" si="192"/>
        <v>2026/27</v>
      </c>
    </row>
    <row r="954" spans="1:10" x14ac:dyDescent="0.35">
      <c r="A954" s="33" t="s">
        <v>260</v>
      </c>
      <c r="B954" s="33"/>
      <c r="C954" s="33"/>
      <c r="E954" s="105"/>
      <c r="F954" s="105"/>
      <c r="G954" s="105"/>
      <c r="H954" s="105"/>
      <c r="I954" s="105"/>
      <c r="J954" s="105"/>
    </row>
    <row r="955" spans="1:10" x14ac:dyDescent="0.35">
      <c r="A955" s="33" t="s">
        <v>261</v>
      </c>
      <c r="B955" s="33"/>
      <c r="C955" s="33"/>
      <c r="E955" s="105"/>
      <c r="F955" s="105"/>
      <c r="G955" s="105"/>
      <c r="H955" s="105"/>
      <c r="I955" s="105"/>
      <c r="J955" s="105"/>
    </row>
    <row r="956" spans="1:10" x14ac:dyDescent="0.35">
      <c r="A956" s="33" t="s">
        <v>262</v>
      </c>
      <c r="B956" s="33"/>
      <c r="C956" s="33"/>
      <c r="E956" s="107">
        <f>IF(staff_students!$C$28="No",0,ROUNDDOWN(E950*staff_students!$E$36,0))+IF(staff_students!$C$28="No",0,ROUNDDOWN(E950*staff_students!$E$36*staff_students!$E$36,0))+IF(staff_students!$C$28="No",0,ROUNDDOWN(E950*staff_students!$E$36*staff_students!$E$36*staff_students!$E$36,0))</f>
        <v>0</v>
      </c>
      <c r="F956" s="107">
        <f>ROUNDDOWN(E950*staff_students!$E$36,0)+IF(staff_students!$C$28="No",0,ROUNDDOWN(E950*staff_students!$E$36*staff_students!$E$36,0))+IF(staff_students!$C$28="No",0,ROUNDDOWN(E950*staff_students!$E$36*staff_students!$E$36*staff_students!$E$36,0))</f>
        <v>0</v>
      </c>
      <c r="G956" s="107">
        <f>ROUNDDOWN(F950*staff_students!$E$36,0)+ROUNDDOWN(E950*staff_students!$E$36*staff_students!$E$36,0)+IF(staff_students!$C$28="No",0,ROUNDDOWN(E950*staff_students!$E$36*staff_students!$E$36*staff_students!$E$36,0))</f>
        <v>0</v>
      </c>
      <c r="H956" s="105">
        <f>ROUNDDOWN(G950*staff_students!$E$36,0)+ROUNDDOWN(F950*staff_students!$E$36*staff_students!$E$36,0)+ROUNDDOWN(E950*staff_students!$E$36*staff_students!$E$36*staff_students!$E$36,0)</f>
        <v>0</v>
      </c>
      <c r="I956" s="105">
        <f>ROUNDDOWN(H950*staff_students!$E$36,0)+ROUNDDOWN(G950*staff_students!$E$36*staff_students!$E$36,0)+ROUNDDOWN(F950*staff_students!$E$36*staff_students!$E$36*staff_students!$E$36,0)</f>
        <v>0</v>
      </c>
      <c r="J956" s="105">
        <f>ROUNDDOWN(I950*staff_students!$E$36,0)+ROUNDDOWN(H950*staff_students!$E$36*staff_students!$E$36,0)+ROUNDDOWN(G950*staff_students!$E$36*staff_students!$E$36*staff_students!$E$36,0)</f>
        <v>0</v>
      </c>
    </row>
    <row r="957" spans="1:10" x14ac:dyDescent="0.35">
      <c r="A957" s="33" t="s">
        <v>263</v>
      </c>
      <c r="B957" s="33"/>
      <c r="C957" s="33"/>
      <c r="E957" s="107">
        <f>IF(staff_students!$C$28="No",0,ROUNDDOWN(E951*staff_students!$E$36,0))+IF(staff_students!$C$28="No",0,ROUNDDOWN(E951*staff_students!$E$36*staff_students!$E$36,0))+IF(staff_students!$C$28="No",0,ROUNDDOWN(E951*staff_students!$E$36*staff_students!$E$36*staff_students!$E$36,0))</f>
        <v>0</v>
      </c>
      <c r="F957" s="107">
        <f>ROUNDDOWN(E951*staff_students!$E$36,0)+IF(staff_students!$C$28="No",0,ROUNDDOWN(E951*staff_students!$E$36*staff_students!$E$36,0))+IF(staff_students!$C$28="No",0,ROUNDDOWN(E951*staff_students!$E$36*staff_students!$E$36*staff_students!$E$36,0))</f>
        <v>0</v>
      </c>
      <c r="G957" s="107">
        <f>ROUNDDOWN(F951*staff_students!$E$36,0)+ROUNDDOWN(E951*staff_students!$E$36*staff_students!$E$36,0)+IF(staff_students!$C$28="No",0,ROUNDDOWN(E951*staff_students!$E$36*staff_students!$E$36*staff_students!$E$36,0))</f>
        <v>0</v>
      </c>
      <c r="H957" s="105">
        <f>ROUNDDOWN(G951*staff_students!$E$36,0)+ROUNDDOWN(F951*staff_students!$E$36*staff_students!$E$36,0)+ROUNDDOWN(E951*staff_students!$E$36*staff_students!$E$36*staff_students!$E$36,0)</f>
        <v>0</v>
      </c>
      <c r="I957" s="105">
        <f>ROUNDDOWN(H951*staff_students!$E$36,0)+ROUNDDOWN(G951*staff_students!$E$36*staff_students!$E$36,0)+ROUNDDOWN(F951*staff_students!$E$36*staff_students!$E$36*staff_students!$E$36,0)</f>
        <v>0</v>
      </c>
      <c r="J957" s="105">
        <f>ROUNDDOWN(I951*staff_students!$E$36,0)+ROUNDDOWN(H951*staff_students!$E$36*staff_students!$E$36,0)+ROUNDDOWN(G951*staff_students!$E$36*staff_students!$E$36*staff_students!$E$36,0)</f>
        <v>0</v>
      </c>
    </row>
    <row r="958" spans="1:10" x14ac:dyDescent="0.35">
      <c r="A958" s="33"/>
      <c r="B958" s="33"/>
      <c r="C958" s="33"/>
    </row>
    <row r="959" spans="1:10" x14ac:dyDescent="0.35">
      <c r="A959" s="33" t="s">
        <v>259</v>
      </c>
      <c r="B959" s="33"/>
      <c r="C959" s="33"/>
      <c r="E959" s="101" t="str">
        <f t="shared" ref="E959:J959" si="193">E953</f>
        <v>2021/22</v>
      </c>
      <c r="F959" s="101" t="str">
        <f t="shared" si="193"/>
        <v>2022/23</v>
      </c>
      <c r="G959" s="101" t="str">
        <f t="shared" si="193"/>
        <v>2023/24</v>
      </c>
      <c r="H959" s="101" t="str">
        <f t="shared" si="193"/>
        <v>2024/25</v>
      </c>
      <c r="I959" s="101" t="str">
        <f t="shared" si="193"/>
        <v>2025/26</v>
      </c>
      <c r="J959" s="101" t="str">
        <f t="shared" si="193"/>
        <v>2026/27</v>
      </c>
    </row>
    <row r="960" spans="1:10" x14ac:dyDescent="0.35">
      <c r="A960" s="33" t="s">
        <v>260</v>
      </c>
      <c r="B960" s="33"/>
      <c r="C960" s="33"/>
      <c r="E960" s="105"/>
      <c r="F960" s="105"/>
      <c r="G960" s="105"/>
      <c r="H960" s="105"/>
      <c r="I960" s="105"/>
      <c r="J960" s="105"/>
    </row>
    <row r="961" spans="1:10" x14ac:dyDescent="0.35">
      <c r="A961" s="33" t="s">
        <v>261</v>
      </c>
      <c r="B961" s="33"/>
      <c r="C961" s="33"/>
      <c r="E961" s="105"/>
      <c r="F961" s="105"/>
      <c r="G961" s="105"/>
      <c r="H961" s="105"/>
      <c r="I961" s="105"/>
      <c r="J961" s="105"/>
    </row>
    <row r="962" spans="1:10" x14ac:dyDescent="0.35">
      <c r="A962" s="33" t="s">
        <v>262</v>
      </c>
      <c r="B962" s="33"/>
      <c r="C962" s="33"/>
      <c r="E962" s="105">
        <f t="shared" ref="E962:J962" si="194">E950+E956</f>
        <v>0</v>
      </c>
      <c r="F962" s="105">
        <f t="shared" si="194"/>
        <v>0</v>
      </c>
      <c r="G962" s="105">
        <f t="shared" si="194"/>
        <v>0</v>
      </c>
      <c r="H962" s="105">
        <f t="shared" si="194"/>
        <v>0</v>
      </c>
      <c r="I962" s="105">
        <f t="shared" si="194"/>
        <v>0</v>
      </c>
      <c r="J962" s="105">
        <f t="shared" si="194"/>
        <v>0</v>
      </c>
    </row>
    <row r="963" spans="1:10" x14ac:dyDescent="0.35">
      <c r="A963" s="33" t="s">
        <v>263</v>
      </c>
      <c r="B963" s="33"/>
      <c r="C963" s="33"/>
      <c r="E963" s="105">
        <f t="shared" ref="E963:J963" si="195">E951+E957</f>
        <v>0</v>
      </c>
      <c r="F963" s="105">
        <f t="shared" si="195"/>
        <v>0</v>
      </c>
      <c r="G963" s="105">
        <f t="shared" si="195"/>
        <v>0</v>
      </c>
      <c r="H963" s="105">
        <f t="shared" si="195"/>
        <v>0</v>
      </c>
      <c r="I963" s="105">
        <f t="shared" si="195"/>
        <v>0</v>
      </c>
      <c r="J963" s="105">
        <f t="shared" si="195"/>
        <v>0</v>
      </c>
    </row>
    <row r="964" spans="1:10" x14ac:dyDescent="0.35">
      <c r="A964" s="33"/>
      <c r="B964" s="33"/>
      <c r="C964" s="33"/>
    </row>
    <row r="965" spans="1:10" x14ac:dyDescent="0.35">
      <c r="A965" s="33" t="s">
        <v>258</v>
      </c>
      <c r="B965" s="33"/>
      <c r="C965" s="33"/>
      <c r="D965" s="33"/>
      <c r="E965" s="108" t="str">
        <f t="shared" ref="E965:J965" si="196">E959</f>
        <v>2021/22</v>
      </c>
      <c r="F965" s="108" t="str">
        <f t="shared" si="196"/>
        <v>2022/23</v>
      </c>
      <c r="G965" s="108" t="str">
        <f t="shared" si="196"/>
        <v>2023/24</v>
      </c>
      <c r="H965" s="108" t="str">
        <f t="shared" si="196"/>
        <v>2024/25</v>
      </c>
      <c r="I965" s="108" t="str">
        <f t="shared" si="196"/>
        <v>2025/26</v>
      </c>
      <c r="J965" s="108" t="str">
        <f t="shared" si="196"/>
        <v>2026/27</v>
      </c>
    </row>
    <row r="966" spans="1:10" x14ac:dyDescent="0.35">
      <c r="A966" s="33" t="s">
        <v>225</v>
      </c>
      <c r="B966" s="33"/>
      <c r="C966" s="33"/>
      <c r="D966" s="33" t="str">
        <f>A966&amp;D945&amp;D946</f>
        <v>FT Home student FTE113</v>
      </c>
      <c r="E966" s="109"/>
      <c r="F966" s="109"/>
      <c r="G966" s="109"/>
      <c r="H966" s="109"/>
      <c r="I966" s="109"/>
      <c r="J966" s="109"/>
    </row>
    <row r="967" spans="1:10" x14ac:dyDescent="0.35">
      <c r="A967" s="33" t="s">
        <v>226</v>
      </c>
      <c r="B967" s="33"/>
      <c r="C967" s="33"/>
      <c r="D967" s="33" t="str">
        <f>A967&amp;D945&amp;D946</f>
        <v>FT International student FTE113</v>
      </c>
      <c r="E967" s="109"/>
      <c r="F967" s="109"/>
      <c r="G967" s="109"/>
      <c r="H967" s="109"/>
      <c r="I967" s="109"/>
      <c r="J967" s="109"/>
    </row>
    <row r="968" spans="1:10" x14ac:dyDescent="0.35">
      <c r="A968" s="33" t="s">
        <v>241</v>
      </c>
      <c r="B968" s="33"/>
      <c r="C968" s="33"/>
      <c r="D968" s="33" t="str">
        <f>A968&amp;D945&amp;D946</f>
        <v>PT Home student FTE113</v>
      </c>
      <c r="E968" s="117">
        <f>IF(staff_students!$C$28="No",E962/VLOOKUP($D945,'selections(hide)'!$D$18:$P$30,13,FALSE)/$D946/$D946*6+D962/VLOOKUP($D945,'selections(hide)'!$D$18:$P$30,13,FALSE)/$D946/$D946*3,E962/VLOOKUP($D945,'selections(hide)'!$D$18:$P$30,13,FALSE)/$D946/$D946*6+E962/VLOOKUP($D945,'selections(hide)'!$D$18:$P$30,13,FALSE)/$D946/$D946*3)</f>
        <v>0</v>
      </c>
      <c r="F968" s="109">
        <f>F962/VLOOKUP($D945,'selections(hide)'!$D$18:$P$30,13,FALSE)/$D946/$D946*6+E962/VLOOKUP($D945,'selections(hide)'!$D$18:$P$30,13,FALSE)/$D946/$D946*3</f>
        <v>0</v>
      </c>
      <c r="G968" s="109">
        <f>G962/VLOOKUP($D945,'selections(hide)'!$D$18:$P$30,13,FALSE)/$D946/$D946*6+F962/VLOOKUP($D945,'selections(hide)'!$D$18:$P$30,13,FALSE)/$D946/$D946*3</f>
        <v>0</v>
      </c>
      <c r="H968" s="109">
        <f>H962/VLOOKUP($D945,'selections(hide)'!$D$18:$P$30,13,FALSE)/$D946/$D946*6+G962/VLOOKUP($D945,'selections(hide)'!$D$18:$P$30,13,FALSE)/$D946/$D946*3</f>
        <v>0</v>
      </c>
      <c r="I968" s="109">
        <f>I962/VLOOKUP($D945,'selections(hide)'!$D$18:$P$30,13,FALSE)/$D946/$D946*6+H962/VLOOKUP($D945,'selections(hide)'!$D$18:$P$30,13,FALSE)/$D946/$D946*3</f>
        <v>0</v>
      </c>
      <c r="J968" s="109">
        <f>J962/VLOOKUP($D945,'selections(hide)'!$D$18:$P$30,13,FALSE)/$D946/$D946*6+I962/VLOOKUP($D945,'selections(hide)'!$D$18:$P$30,13,FALSE)/$D946/$D946*3</f>
        <v>0</v>
      </c>
    </row>
    <row r="969" spans="1:10" x14ac:dyDescent="0.35">
      <c r="A969" s="33" t="s">
        <v>242</v>
      </c>
      <c r="B969" s="33"/>
      <c r="C969" s="33"/>
      <c r="D969" s="33" t="str">
        <f>A969&amp;D945&amp;D946</f>
        <v>PT International student FTE113</v>
      </c>
      <c r="E969" s="117">
        <f>IF(staff_students!$C$28="No",E963/VLOOKUP($D945,'selections(hide)'!$D$18:$P$30,13,FALSE)/$D946/$D946*6+D963/VLOOKUP($D945,'selections(hide)'!$D$18:$P$30,13,FALSE)/$D946/$D946*3,E963/VLOOKUP($D945,'selections(hide)'!$D$18:$P$30,13,FALSE)/$D946/$D946*6+E963/VLOOKUP($D945,'selections(hide)'!$D$18:$P$30,13,FALSE)/$D946/$D946*3)</f>
        <v>0</v>
      </c>
      <c r="F969" s="109">
        <f>F963/VLOOKUP($D945,'selections(hide)'!$D$18:$P$30,13,FALSE)/$D946/$D946*6+E963/VLOOKUP($D945,'selections(hide)'!$D$18:$P$30,13,FALSE)/$D946/$D946*3</f>
        <v>0</v>
      </c>
      <c r="G969" s="109">
        <f>G963/VLOOKUP($D945,'selections(hide)'!$D$18:$P$30,13,FALSE)/$D946/$D946*6+F963/VLOOKUP($D945,'selections(hide)'!$D$18:$P$30,13,FALSE)/$D946/$D946*3</f>
        <v>0</v>
      </c>
      <c r="H969" s="109">
        <f>H963/VLOOKUP($D945,'selections(hide)'!$D$18:$P$30,13,FALSE)/$D946/$D946*6+G963/VLOOKUP($D945,'selections(hide)'!$D$18:$P$30,13,FALSE)/$D946/$D946*3</f>
        <v>0</v>
      </c>
      <c r="I969" s="109">
        <f>I963/VLOOKUP($D945,'selections(hide)'!$D$18:$P$30,13,FALSE)/$D946/$D946*6+H963/VLOOKUP($D945,'selections(hide)'!$D$18:$P$30,13,FALSE)/$D946/$D946*3</f>
        <v>0</v>
      </c>
      <c r="J969" s="109">
        <f>J963/VLOOKUP($D945,'selections(hide)'!$D$18:$P$30,13,FALSE)/$D946/$D946*6+I963/VLOOKUP($D945,'selections(hide)'!$D$18:$P$30,13,FALSE)/$D946/$D946*3</f>
        <v>0</v>
      </c>
    </row>
    <row r="970" spans="1:10" x14ac:dyDescent="0.35">
      <c r="A970" s="33"/>
      <c r="B970" s="33"/>
      <c r="C970" s="33"/>
      <c r="D970" s="33"/>
      <c r="E970" s="33"/>
      <c r="F970" s="33"/>
      <c r="G970" s="33"/>
      <c r="H970" s="33"/>
      <c r="I970" s="33"/>
      <c r="J970" s="33"/>
    </row>
    <row r="971" spans="1:10" x14ac:dyDescent="0.35">
      <c r="A971" s="113" t="s">
        <v>254</v>
      </c>
      <c r="B971" s="33"/>
      <c r="C971" s="33"/>
      <c r="D971" s="3">
        <f>VLOOKUP(A971,'selections(hide)'!$A$18:$M$30,4,FALSE)</f>
        <v>12</v>
      </c>
    </row>
    <row r="972" spans="1:10" x14ac:dyDescent="0.35">
      <c r="A972" s="115" t="s">
        <v>240</v>
      </c>
      <c r="B972" s="116"/>
      <c r="C972" s="116"/>
      <c r="D972" s="116">
        <f>'selections(hide)'!$J$4</f>
        <v>3</v>
      </c>
    </row>
    <row r="973" spans="1:10" x14ac:dyDescent="0.35">
      <c r="A973" s="33" t="s">
        <v>256</v>
      </c>
      <c r="B973" s="33"/>
      <c r="C973" s="33"/>
      <c r="E973" s="101" t="str">
        <f>staff_students!$E$29</f>
        <v>2021/22</v>
      </c>
      <c r="F973" s="101" t="str">
        <f>staff_students!$F$29</f>
        <v>2022/23</v>
      </c>
      <c r="G973" s="101" t="str">
        <f>staff_students!$G$29</f>
        <v>2023/24</v>
      </c>
      <c r="H973" s="101" t="str">
        <f>staff_students!$H$29</f>
        <v>2024/25</v>
      </c>
      <c r="I973" s="101" t="str">
        <f>staff_students!$I$29</f>
        <v>2025/26</v>
      </c>
      <c r="J973" s="101" t="str">
        <f>staff_students!$J$29</f>
        <v>2026/27</v>
      </c>
    </row>
    <row r="974" spans="1:10" x14ac:dyDescent="0.35">
      <c r="A974" s="33" t="s">
        <v>260</v>
      </c>
      <c r="B974" s="33"/>
      <c r="C974" s="33"/>
      <c r="E974" s="105"/>
      <c r="F974" s="105"/>
      <c r="G974" s="105"/>
      <c r="H974" s="105"/>
      <c r="I974" s="105"/>
      <c r="J974" s="105"/>
    </row>
    <row r="975" spans="1:10" x14ac:dyDescent="0.35">
      <c r="A975" s="33" t="s">
        <v>261</v>
      </c>
      <c r="B975" s="33"/>
      <c r="C975" s="33"/>
      <c r="E975" s="105"/>
      <c r="F975" s="105"/>
      <c r="G975" s="105"/>
      <c r="H975" s="105"/>
      <c r="I975" s="105"/>
      <c r="J975" s="105"/>
    </row>
    <row r="976" spans="1:10" x14ac:dyDescent="0.35">
      <c r="A976" s="33" t="s">
        <v>262</v>
      </c>
      <c r="B976" s="33"/>
      <c r="C976" s="33"/>
      <c r="E976" s="105">
        <f>staff_students!$E$32</f>
        <v>0</v>
      </c>
      <c r="F976" s="105">
        <f>staff_students!$F$32</f>
        <v>0</v>
      </c>
      <c r="G976" s="105">
        <f>staff_students!$G$32</f>
        <v>0</v>
      </c>
      <c r="H976" s="105">
        <f>staff_students!$H$32</f>
        <v>0</v>
      </c>
      <c r="I976" s="105">
        <f>staff_students!$I$32</f>
        <v>0</v>
      </c>
      <c r="J976" s="105">
        <f>staff_students!$J$32</f>
        <v>0</v>
      </c>
    </row>
    <row r="977" spans="1:10" x14ac:dyDescent="0.35">
      <c r="A977" s="33" t="s">
        <v>263</v>
      </c>
      <c r="B977" s="33"/>
      <c r="C977" s="33"/>
      <c r="E977" s="105">
        <f>staff_students!$E$33</f>
        <v>0</v>
      </c>
      <c r="F977" s="105">
        <f>staff_students!$F$33</f>
        <v>0</v>
      </c>
      <c r="G977" s="105">
        <f>staff_students!$G$33</f>
        <v>0</v>
      </c>
      <c r="H977" s="105">
        <f>staff_students!$H$33</f>
        <v>0</v>
      </c>
      <c r="I977" s="105">
        <f>staff_students!$I$33</f>
        <v>0</v>
      </c>
      <c r="J977" s="105">
        <f>staff_students!$J$33</f>
        <v>0</v>
      </c>
    </row>
    <row r="978" spans="1:10" x14ac:dyDescent="0.35">
      <c r="A978" s="33"/>
      <c r="B978" s="33"/>
      <c r="C978" s="33"/>
    </row>
    <row r="979" spans="1:10" x14ac:dyDescent="0.35">
      <c r="A979" s="33" t="s">
        <v>257</v>
      </c>
      <c r="B979" s="33"/>
      <c r="C979" s="33"/>
      <c r="E979" s="101" t="str">
        <f t="shared" ref="E979:J979" si="197">E973</f>
        <v>2021/22</v>
      </c>
      <c r="F979" s="101" t="str">
        <f t="shared" si="197"/>
        <v>2022/23</v>
      </c>
      <c r="G979" s="101" t="str">
        <f t="shared" si="197"/>
        <v>2023/24</v>
      </c>
      <c r="H979" s="101" t="str">
        <f t="shared" si="197"/>
        <v>2024/25</v>
      </c>
      <c r="I979" s="101" t="str">
        <f t="shared" si="197"/>
        <v>2025/26</v>
      </c>
      <c r="J979" s="101" t="str">
        <f t="shared" si="197"/>
        <v>2026/27</v>
      </c>
    </row>
    <row r="980" spans="1:10" x14ac:dyDescent="0.35">
      <c r="A980" s="33" t="s">
        <v>260</v>
      </c>
      <c r="B980" s="33"/>
      <c r="C980" s="33"/>
      <c r="E980" s="105"/>
      <c r="F980" s="105"/>
      <c r="G980" s="105"/>
      <c r="H980" s="105"/>
      <c r="I980" s="105"/>
      <c r="J980" s="105"/>
    </row>
    <row r="981" spans="1:10" x14ac:dyDescent="0.35">
      <c r="A981" s="33" t="s">
        <v>261</v>
      </c>
      <c r="B981" s="33"/>
      <c r="C981" s="33"/>
      <c r="E981" s="105"/>
      <c r="F981" s="105"/>
      <c r="G981" s="105"/>
      <c r="H981" s="105"/>
      <c r="I981" s="105"/>
      <c r="J981" s="105"/>
    </row>
    <row r="982" spans="1:10" x14ac:dyDescent="0.35">
      <c r="A982" s="33" t="s">
        <v>262</v>
      </c>
      <c r="B982" s="33"/>
      <c r="C982" s="33"/>
      <c r="E982" s="107">
        <f>IF(staff_students!$C$28="No",0,ROUNDDOWN(E976*staff_students!$E$36,0))+IF(staff_students!$C$28="No",0,ROUNDDOWN(E976*staff_students!$E$36*staff_students!$E$36,0))+IF(staff_students!$C$28="No",0,ROUNDDOWN(E976*staff_students!$E$36*staff_students!$E$36*staff_students!$E$36,0))+IF(staff_students!$C$28="No",0,ROUNDDOWN(E976*staff_students!$E$36*staff_students!$E$36*staff_students!$E$36*staff_students!$E$36,0))</f>
        <v>0</v>
      </c>
      <c r="F982" s="107">
        <f>ROUNDDOWN(E976*staff_students!$E$36,0)+IF(staff_students!$C$28="No",0,ROUNDDOWN(E976*staff_students!$E$36*staff_students!$E$36,0))+IF(staff_students!$C$28="No",0,ROUNDDOWN(E976*staff_students!$E$36*staff_students!$E$36*staff_students!$E$36,0))+IF(staff_students!$C$28="No",0,ROUNDDOWN(E976*staff_students!$E$36*staff_students!$E$36*staff_students!$E$36*staff_students!$E$36,0))</f>
        <v>0</v>
      </c>
      <c r="G982" s="107">
        <f>ROUNDDOWN(F976*staff_students!$E$36,0)+ROUNDDOWN(E976*staff_students!$E$36*staff_students!$E$36,0)+IF(staff_students!$C$28="No",0,ROUNDDOWN(E976*staff_students!$E$36*staff_students!$E$36*staff_students!$E$36,0))+IF(staff_students!$C$28="No",0,ROUNDDOWN(E976*staff_students!$E$36*staff_students!$E$36*staff_students!$E$36*staff_students!$E$36,0))</f>
        <v>0</v>
      </c>
      <c r="H982" s="107">
        <f>ROUNDDOWN(G976*staff_students!$E$36,0)+ROUNDDOWN(F976*staff_students!$E$36*staff_students!$E$36,0)+ROUNDDOWN(E976*staff_students!$E$36*staff_students!$E$36*staff_students!$E$36,0)+IF(staff_students!$C$28="No",0,ROUNDDOWN(E976*staff_students!$E$36*staff_students!$E$36*staff_students!$E$36*staff_students!$E$36,0))</f>
        <v>0</v>
      </c>
      <c r="I982" s="105">
        <f>ROUNDDOWN(H976*staff_students!$E$36,0)+ROUNDDOWN(G976*staff_students!$E$36*staff_students!$E$36,0)+ROUNDDOWN(F976*staff_students!$E$36*staff_students!$E$36*staff_students!$E$36,0)+ROUNDDOWN(E976*staff_students!$E$36*staff_students!$E$36*staff_students!$E$36*staff_students!$E$36,0)</f>
        <v>0</v>
      </c>
      <c r="J982" s="105">
        <f>ROUNDDOWN(I976*staff_students!$E$36,0)+ROUNDDOWN(H976*staff_students!$E$36*staff_students!$E$36,0)+ROUNDDOWN(G976*staff_students!$E$36*staff_students!$E$36*staff_students!$E$36,0)+ROUNDDOWN(F976*staff_students!$E$36*staff_students!$E$36*staff_students!$E$36*staff_students!$E$36,0)</f>
        <v>0</v>
      </c>
    </row>
    <row r="983" spans="1:10" x14ac:dyDescent="0.35">
      <c r="A983" s="33" t="s">
        <v>263</v>
      </c>
      <c r="B983" s="33"/>
      <c r="C983" s="33"/>
      <c r="E983" s="107">
        <f>IF(staff_students!$C$28="No",0,ROUNDDOWN(E977*staff_students!$E$36,0))+IF(staff_students!$C$28="No",0,ROUNDDOWN(E977*staff_students!$E$36*staff_students!$E$36,0))+IF(staff_students!$C$28="No",0,ROUNDDOWN(E977*staff_students!$E$36*staff_students!$E$36*staff_students!$E$36,0))+IF(staff_students!$C$28="No",0,ROUNDDOWN(E977*staff_students!$E$36*staff_students!$E$36*staff_students!$E$36*staff_students!$E$36,0))</f>
        <v>0</v>
      </c>
      <c r="F983" s="107">
        <f>ROUNDDOWN(E977*staff_students!$E$36,0)+IF(staff_students!$C$28="No",0,ROUNDDOWN(E977*staff_students!$E$36*staff_students!$E$36,0))+IF(staff_students!$C$28="No",0,ROUNDDOWN(E977*staff_students!$E$36*staff_students!$E$36*staff_students!$E$36,0))+IF(staff_students!$C$28="No",0,ROUNDDOWN(E977*staff_students!$E$36*staff_students!$E$36*staff_students!$E$36*staff_students!$E$36,0))</f>
        <v>0</v>
      </c>
      <c r="G983" s="107">
        <f>ROUNDDOWN(F977*staff_students!$E$36,0)+ROUNDDOWN(E977*staff_students!$E$36*staff_students!$E$36,0)+IF(staff_students!$C$28="No",0,ROUNDDOWN(E977*staff_students!$E$36*staff_students!$E$36*staff_students!$E$36,0))+IF(staff_students!$C$28="No",0,ROUNDDOWN(E977*staff_students!$E$36*staff_students!$E$36*staff_students!$E$36*staff_students!$E$36,0))</f>
        <v>0</v>
      </c>
      <c r="H983" s="107">
        <f>ROUNDDOWN(G977*staff_students!$E$36,0)+ROUNDDOWN(F977*staff_students!$E$36*staff_students!$E$36,0)+ROUNDDOWN(E977*staff_students!$E$36*staff_students!$E$36*staff_students!$E$36,0)+IF(staff_students!$C$28="No",0,ROUNDDOWN(E977*staff_students!$E$36*staff_students!$E$36*staff_students!$E$36*staff_students!$E$36,0))</f>
        <v>0</v>
      </c>
      <c r="I983" s="105">
        <f>ROUNDDOWN(H977*staff_students!$E$36,0)+ROUNDDOWN(G977*staff_students!$E$36*staff_students!$E$36,0)+ROUNDDOWN(F977*staff_students!$E$36*staff_students!$E$36*staff_students!$E$36,0)+ROUNDDOWN(E977*staff_students!$E$36*staff_students!$E$36*staff_students!$E$36*staff_students!$E$36,0)</f>
        <v>0</v>
      </c>
      <c r="J983" s="105">
        <f>ROUNDDOWN(I977*staff_students!$E$36,0)+ROUNDDOWN(H977*staff_students!$E$36*staff_students!$E$36,0)+ROUNDDOWN(G977*staff_students!$E$36*staff_students!$E$36*staff_students!$E$36,0)+ROUNDDOWN(F977*staff_students!$E$36*staff_students!$E$36*staff_students!$E$36*staff_students!$E$36,0)</f>
        <v>0</v>
      </c>
    </row>
    <row r="984" spans="1:10" x14ac:dyDescent="0.35">
      <c r="A984" s="33"/>
      <c r="B984" s="33"/>
      <c r="C984" s="33"/>
    </row>
    <row r="985" spans="1:10" x14ac:dyDescent="0.35">
      <c r="A985" s="33" t="s">
        <v>259</v>
      </c>
      <c r="B985" s="33"/>
      <c r="C985" s="33"/>
      <c r="E985" s="101" t="str">
        <f t="shared" ref="E985:J985" si="198">E979</f>
        <v>2021/22</v>
      </c>
      <c r="F985" s="101" t="str">
        <f t="shared" si="198"/>
        <v>2022/23</v>
      </c>
      <c r="G985" s="101" t="str">
        <f t="shared" si="198"/>
        <v>2023/24</v>
      </c>
      <c r="H985" s="101" t="str">
        <f t="shared" si="198"/>
        <v>2024/25</v>
      </c>
      <c r="I985" s="101" t="str">
        <f t="shared" si="198"/>
        <v>2025/26</v>
      </c>
      <c r="J985" s="101" t="str">
        <f t="shared" si="198"/>
        <v>2026/27</v>
      </c>
    </row>
    <row r="986" spans="1:10" x14ac:dyDescent="0.35">
      <c r="A986" s="33" t="s">
        <v>260</v>
      </c>
      <c r="B986" s="33"/>
      <c r="C986" s="33"/>
      <c r="E986" s="105"/>
      <c r="F986" s="105"/>
      <c r="G986" s="105"/>
      <c r="H986" s="105"/>
      <c r="I986" s="105"/>
      <c r="J986" s="105"/>
    </row>
    <row r="987" spans="1:10" x14ac:dyDescent="0.35">
      <c r="A987" s="33" t="s">
        <v>261</v>
      </c>
      <c r="B987" s="33"/>
      <c r="C987" s="33"/>
      <c r="E987" s="105"/>
      <c r="F987" s="105"/>
      <c r="G987" s="105"/>
      <c r="H987" s="105"/>
      <c r="I987" s="105"/>
      <c r="J987" s="105"/>
    </row>
    <row r="988" spans="1:10" x14ac:dyDescent="0.35">
      <c r="A988" s="33" t="s">
        <v>262</v>
      </c>
      <c r="B988" s="33"/>
      <c r="C988" s="33"/>
      <c r="E988" s="105">
        <f t="shared" ref="E988:J988" si="199">E976+E982</f>
        <v>0</v>
      </c>
      <c r="F988" s="105">
        <f t="shared" si="199"/>
        <v>0</v>
      </c>
      <c r="G988" s="105">
        <f t="shared" si="199"/>
        <v>0</v>
      </c>
      <c r="H988" s="105">
        <f t="shared" si="199"/>
        <v>0</v>
      </c>
      <c r="I988" s="105">
        <f t="shared" si="199"/>
        <v>0</v>
      </c>
      <c r="J988" s="105">
        <f t="shared" si="199"/>
        <v>0</v>
      </c>
    </row>
    <row r="989" spans="1:10" x14ac:dyDescent="0.35">
      <c r="A989" s="33" t="s">
        <v>263</v>
      </c>
      <c r="B989" s="33"/>
      <c r="C989" s="33"/>
      <c r="E989" s="105">
        <f t="shared" ref="E989:J989" si="200">E977+E983</f>
        <v>0</v>
      </c>
      <c r="F989" s="105">
        <f t="shared" si="200"/>
        <v>0</v>
      </c>
      <c r="G989" s="105">
        <f t="shared" si="200"/>
        <v>0</v>
      </c>
      <c r="H989" s="105">
        <f t="shared" si="200"/>
        <v>0</v>
      </c>
      <c r="I989" s="105">
        <f t="shared" si="200"/>
        <v>0</v>
      </c>
      <c r="J989" s="105">
        <f t="shared" si="200"/>
        <v>0</v>
      </c>
    </row>
    <row r="990" spans="1:10" x14ac:dyDescent="0.35">
      <c r="A990" s="33"/>
      <c r="B990" s="33"/>
      <c r="C990" s="33"/>
    </row>
    <row r="991" spans="1:10" x14ac:dyDescent="0.35">
      <c r="A991" s="33" t="s">
        <v>258</v>
      </c>
      <c r="B991" s="33"/>
      <c r="C991" s="33"/>
      <c r="D991" s="33"/>
      <c r="E991" s="108" t="str">
        <f t="shared" ref="E991:J991" si="201">E985</f>
        <v>2021/22</v>
      </c>
      <c r="F991" s="108" t="str">
        <f t="shared" si="201"/>
        <v>2022/23</v>
      </c>
      <c r="G991" s="108" t="str">
        <f t="shared" si="201"/>
        <v>2023/24</v>
      </c>
      <c r="H991" s="108" t="str">
        <f t="shared" si="201"/>
        <v>2024/25</v>
      </c>
      <c r="I991" s="108" t="str">
        <f t="shared" si="201"/>
        <v>2025/26</v>
      </c>
      <c r="J991" s="108" t="str">
        <f t="shared" si="201"/>
        <v>2026/27</v>
      </c>
    </row>
    <row r="992" spans="1:10" x14ac:dyDescent="0.35">
      <c r="A992" s="33" t="s">
        <v>225</v>
      </c>
      <c r="B992" s="33"/>
      <c r="C992" s="33"/>
      <c r="D992" s="33" t="str">
        <f>A992&amp;D971&amp;D972</f>
        <v>FT Home student FTE123</v>
      </c>
      <c r="E992" s="109"/>
      <c r="F992" s="109"/>
      <c r="G992" s="109"/>
      <c r="H992" s="109"/>
      <c r="I992" s="109"/>
      <c r="J992" s="109"/>
    </row>
    <row r="993" spans="1:10" x14ac:dyDescent="0.35">
      <c r="A993" s="33" t="s">
        <v>226</v>
      </c>
      <c r="B993" s="33"/>
      <c r="C993" s="33"/>
      <c r="D993" s="33" t="str">
        <f>A993&amp;D971&amp;D972</f>
        <v>FT International student FTE123</v>
      </c>
      <c r="E993" s="109"/>
      <c r="F993" s="109"/>
      <c r="G993" s="109"/>
      <c r="H993" s="109"/>
      <c r="I993" s="109"/>
      <c r="J993" s="109"/>
    </row>
    <row r="994" spans="1:10" x14ac:dyDescent="0.35">
      <c r="A994" s="33" t="s">
        <v>241</v>
      </c>
      <c r="B994" s="33"/>
      <c r="C994" s="33"/>
      <c r="D994" s="33" t="str">
        <f>A994&amp;D971&amp;D972</f>
        <v>PT Home student FTE123</v>
      </c>
      <c r="E994" s="117">
        <f>IF(staff_students!$C$28="No",E988/VLOOKUP($D971,'selections(hide)'!$D$18:$P$30,13,FALSE)/$D972/$D972*6+D988/VLOOKUP($D971,'selections(hide)'!$D$18:$P$30,13,FALSE)/$D972/$D972*3,E988/VLOOKUP($D971,'selections(hide)'!$D$18:$P$30,13,FALSE)/$D972/$D972*6+E988/VLOOKUP($D971,'selections(hide)'!$D$18:$P$30,13,FALSE)/$D972/$D972*3)</f>
        <v>0</v>
      </c>
      <c r="F994" s="109">
        <f>F988/VLOOKUP($D971,'selections(hide)'!$D$18:$P$30,13,FALSE)/$D972/$D972*6+E988/VLOOKUP($D971,'selections(hide)'!$D$18:$P$30,13,FALSE)/$D972/$D972*3</f>
        <v>0</v>
      </c>
      <c r="G994" s="109">
        <f>G988/VLOOKUP($D971,'selections(hide)'!$D$18:$P$30,13,FALSE)/$D972/$D972*6+F988/VLOOKUP($D971,'selections(hide)'!$D$18:$P$30,13,FALSE)/$D972/$D972*3</f>
        <v>0</v>
      </c>
      <c r="H994" s="109">
        <f>H988/VLOOKUP($D971,'selections(hide)'!$D$18:$P$30,13,FALSE)/$D972/$D972*6+G988/VLOOKUP($D971,'selections(hide)'!$D$18:$P$30,13,FALSE)/$D972/$D972*3</f>
        <v>0</v>
      </c>
      <c r="I994" s="109">
        <f>I988/VLOOKUP($D971,'selections(hide)'!$D$18:$P$30,13,FALSE)/$D972/$D972*6+H988/VLOOKUP($D971,'selections(hide)'!$D$18:$P$30,13,FALSE)/$D972/$D972*3</f>
        <v>0</v>
      </c>
      <c r="J994" s="109">
        <f>J988/VLOOKUP($D971,'selections(hide)'!$D$18:$P$30,13,FALSE)/$D972/$D972*6+I988/VLOOKUP($D971,'selections(hide)'!$D$18:$P$30,13,FALSE)/$D972/$D972*3</f>
        <v>0</v>
      </c>
    </row>
    <row r="995" spans="1:10" x14ac:dyDescent="0.35">
      <c r="A995" s="33" t="s">
        <v>242</v>
      </c>
      <c r="B995" s="33"/>
      <c r="C995" s="33"/>
      <c r="D995" s="33" t="str">
        <f>A995&amp;D971&amp;D972</f>
        <v>PT International student FTE123</v>
      </c>
      <c r="E995" s="117">
        <f>IF(staff_students!$C$28="No",E989/VLOOKUP($D971,'selections(hide)'!$D$18:$P$30,13,FALSE)/$D972/$D972*6+D989/VLOOKUP($D971,'selections(hide)'!$D$18:$P$30,13,FALSE)/$D972/$D972*3,E989/VLOOKUP($D971,'selections(hide)'!$D$18:$P$30,13,FALSE)/$D972/$D972*6+E989/VLOOKUP($D971,'selections(hide)'!$D$18:$P$30,13,FALSE)/$D972/$D972*3)</f>
        <v>0</v>
      </c>
      <c r="F995" s="109">
        <f>F989/VLOOKUP($D971,'selections(hide)'!$D$18:$P$30,13,FALSE)/$D972/$D972*6+E989/VLOOKUP($D971,'selections(hide)'!$D$18:$P$30,13,FALSE)/$D972/$D972*3</f>
        <v>0</v>
      </c>
      <c r="G995" s="109">
        <f>G989/VLOOKUP($D971,'selections(hide)'!$D$18:$P$30,13,FALSE)/$D972/$D972*6+F989/VLOOKUP($D971,'selections(hide)'!$D$18:$P$30,13,FALSE)/$D972/$D972*3</f>
        <v>0</v>
      </c>
      <c r="H995" s="109">
        <f>H989/VLOOKUP($D971,'selections(hide)'!$D$18:$P$30,13,FALSE)/$D972/$D972*6+G989/VLOOKUP($D971,'selections(hide)'!$D$18:$P$30,13,FALSE)/$D972/$D972*3</f>
        <v>0</v>
      </c>
      <c r="I995" s="109">
        <f>I989/VLOOKUP($D971,'selections(hide)'!$D$18:$P$30,13,FALSE)/$D972/$D972*6+H989/VLOOKUP($D971,'selections(hide)'!$D$18:$P$30,13,FALSE)/$D972/$D972*3</f>
        <v>0</v>
      </c>
      <c r="J995" s="109">
        <f>J989/VLOOKUP($D971,'selections(hide)'!$D$18:$P$30,13,FALSE)/$D972/$D972*6+I989/VLOOKUP($D971,'selections(hide)'!$D$18:$P$30,13,FALSE)/$D972/$D972*3</f>
        <v>0</v>
      </c>
    </row>
    <row r="996" spans="1:10" x14ac:dyDescent="0.35">
      <c r="A996" s="33"/>
      <c r="B996" s="33"/>
      <c r="C996" s="33"/>
      <c r="D996" s="33"/>
      <c r="E996" s="33"/>
      <c r="F996" s="33"/>
      <c r="G996" s="33"/>
      <c r="H996" s="33"/>
      <c r="I996" s="33"/>
      <c r="J996" s="33"/>
    </row>
    <row r="997" spans="1:10" x14ac:dyDescent="0.35">
      <c r="A997" s="113" t="s">
        <v>255</v>
      </c>
      <c r="B997" s="33"/>
      <c r="C997" s="33"/>
      <c r="D997" s="3">
        <f>VLOOKUP(A997,'selections(hide)'!$A$18:$M$30,4,FALSE)</f>
        <v>13</v>
      </c>
    </row>
    <row r="998" spans="1:10" x14ac:dyDescent="0.35">
      <c r="A998" s="115" t="s">
        <v>240</v>
      </c>
      <c r="B998" s="116"/>
      <c r="C998" s="116"/>
      <c r="D998" s="116">
        <f>'selections(hide)'!$J$4</f>
        <v>3</v>
      </c>
    </row>
    <row r="999" spans="1:10" x14ac:dyDescent="0.35">
      <c r="A999" s="33" t="s">
        <v>256</v>
      </c>
      <c r="B999" s="33"/>
      <c r="C999" s="33"/>
      <c r="E999" s="101" t="str">
        <f>staff_students!$E$29</f>
        <v>2021/22</v>
      </c>
      <c r="F999" s="101" t="str">
        <f>staff_students!$F$29</f>
        <v>2022/23</v>
      </c>
      <c r="G999" s="101" t="str">
        <f>staff_students!$G$29</f>
        <v>2023/24</v>
      </c>
      <c r="H999" s="101" t="str">
        <f>staff_students!$H$29</f>
        <v>2024/25</v>
      </c>
      <c r="I999" s="101" t="str">
        <f>staff_students!$I$29</f>
        <v>2025/26</v>
      </c>
      <c r="J999" s="101" t="str">
        <f>staff_students!$J$29</f>
        <v>2026/27</v>
      </c>
    </row>
    <row r="1000" spans="1:10" x14ac:dyDescent="0.35">
      <c r="A1000" s="33" t="s">
        <v>260</v>
      </c>
      <c r="B1000" s="33"/>
      <c r="C1000" s="33"/>
      <c r="E1000" s="105">
        <f>staff_students!$E$30</f>
        <v>0</v>
      </c>
      <c r="F1000" s="105">
        <f>staff_students!$F$30</f>
        <v>0</v>
      </c>
      <c r="G1000" s="105">
        <f>staff_students!$G$30</f>
        <v>0</v>
      </c>
      <c r="H1000" s="105">
        <f>staff_students!$H$30</f>
        <v>0</v>
      </c>
      <c r="I1000" s="105">
        <f>staff_students!$I$30</f>
        <v>0</v>
      </c>
      <c r="J1000" s="105">
        <f>staff_students!$J$30</f>
        <v>0</v>
      </c>
    </row>
    <row r="1001" spans="1:10" x14ac:dyDescent="0.35">
      <c r="A1001" s="33" t="s">
        <v>261</v>
      </c>
      <c r="B1001" s="33"/>
      <c r="C1001" s="33"/>
      <c r="E1001" s="105">
        <f>staff_students!$E$31</f>
        <v>0</v>
      </c>
      <c r="F1001" s="105">
        <f>staff_students!$F$31</f>
        <v>0</v>
      </c>
      <c r="G1001" s="105">
        <f>staff_students!$G$31</f>
        <v>0</v>
      </c>
      <c r="H1001" s="105">
        <f>staff_students!$H$31</f>
        <v>0</v>
      </c>
      <c r="I1001" s="105">
        <f>staff_students!$I$31</f>
        <v>0</v>
      </c>
      <c r="J1001" s="105">
        <f>staff_students!$J$31</f>
        <v>0</v>
      </c>
    </row>
    <row r="1002" spans="1:10" x14ac:dyDescent="0.35">
      <c r="A1002" s="33" t="s">
        <v>262</v>
      </c>
      <c r="B1002" s="33"/>
      <c r="C1002" s="33"/>
      <c r="E1002" s="105">
        <f>staff_students!$E$32</f>
        <v>0</v>
      </c>
      <c r="F1002" s="105">
        <f>staff_students!$F$32</f>
        <v>0</v>
      </c>
      <c r="G1002" s="105">
        <f>staff_students!$G$32</f>
        <v>0</v>
      </c>
      <c r="H1002" s="105">
        <f>staff_students!$H$32</f>
        <v>0</v>
      </c>
      <c r="I1002" s="105">
        <f>staff_students!$I$32</f>
        <v>0</v>
      </c>
      <c r="J1002" s="105">
        <f>staff_students!$J$32</f>
        <v>0</v>
      </c>
    </row>
    <row r="1003" spans="1:10" x14ac:dyDescent="0.35">
      <c r="A1003" s="33" t="s">
        <v>263</v>
      </c>
      <c r="B1003" s="33"/>
      <c r="C1003" s="33"/>
      <c r="E1003" s="105">
        <f>staff_students!$E$33</f>
        <v>0</v>
      </c>
      <c r="F1003" s="105">
        <f>staff_students!$F$33</f>
        <v>0</v>
      </c>
      <c r="G1003" s="105">
        <f>staff_students!$G$33</f>
        <v>0</v>
      </c>
      <c r="H1003" s="105">
        <f>staff_students!$H$33</f>
        <v>0</v>
      </c>
      <c r="I1003" s="105">
        <f>staff_students!$I$33</f>
        <v>0</v>
      </c>
      <c r="J1003" s="105">
        <f>staff_students!$J$33</f>
        <v>0</v>
      </c>
    </row>
    <row r="1004" spans="1:10" x14ac:dyDescent="0.35">
      <c r="A1004" s="33"/>
      <c r="B1004" s="33"/>
      <c r="C1004" s="33"/>
    </row>
    <row r="1005" spans="1:10" x14ac:dyDescent="0.35">
      <c r="A1005" s="33" t="s">
        <v>257</v>
      </c>
      <c r="B1005" s="33"/>
      <c r="C1005" s="33"/>
      <c r="E1005" s="101" t="str">
        <f t="shared" ref="E1005:J1005" si="202">E999</f>
        <v>2021/22</v>
      </c>
      <c r="F1005" s="101" t="str">
        <f t="shared" si="202"/>
        <v>2022/23</v>
      </c>
      <c r="G1005" s="101" t="str">
        <f t="shared" si="202"/>
        <v>2023/24</v>
      </c>
      <c r="H1005" s="101" t="str">
        <f t="shared" si="202"/>
        <v>2024/25</v>
      </c>
      <c r="I1005" s="101" t="str">
        <f t="shared" si="202"/>
        <v>2025/26</v>
      </c>
      <c r="J1005" s="101" t="str">
        <f t="shared" si="202"/>
        <v>2026/27</v>
      </c>
    </row>
    <row r="1006" spans="1:10" x14ac:dyDescent="0.35">
      <c r="A1006" s="33" t="s">
        <v>260</v>
      </c>
      <c r="B1006" s="33"/>
      <c r="C1006" s="33"/>
      <c r="E1006" s="105"/>
      <c r="F1006" s="105"/>
      <c r="G1006" s="105"/>
      <c r="H1006" s="105"/>
      <c r="I1006" s="105"/>
      <c r="J1006" s="105"/>
    </row>
    <row r="1007" spans="1:10" x14ac:dyDescent="0.35">
      <c r="A1007" s="33" t="s">
        <v>261</v>
      </c>
      <c r="B1007" s="33"/>
      <c r="C1007" s="33"/>
      <c r="E1007" s="105"/>
      <c r="F1007" s="105"/>
      <c r="G1007" s="105"/>
      <c r="H1007" s="105"/>
      <c r="I1007" s="105"/>
      <c r="J1007" s="105"/>
    </row>
    <row r="1008" spans="1:10" x14ac:dyDescent="0.35">
      <c r="A1008" s="33" t="s">
        <v>262</v>
      </c>
      <c r="B1008" s="33"/>
      <c r="C1008" s="33"/>
      <c r="E1008" s="107">
        <f>IF(staff_students!$C$28="No",0,ROUNDDOWN(E1002*staff_students!$E$36,0))+IF(staff_students!$C$28="No",0,ROUNDDOWN(E1002*staff_students!$E$36*staff_students!$E$36,0))+IF(staff_students!$C$28="No",0,ROUNDDOWN(E1002*staff_students!$E$36*staff_students!$E$36*staff_students!$E$36,0))+IF(staff_students!$C$28="No",0,ROUNDDOWN(E1002*staff_students!$E$36*staff_students!$E$36*staff_students!$E$36*staff_students!$E$36,0))+IF(staff_students!$C$28="No",0,ROUNDDOWN(E1002*staff_students!$E$36*staff_students!$E$36*staff_students!$E$36*staff_students!$E$36*staff_students!$E$36,0))</f>
        <v>0</v>
      </c>
      <c r="F1008" s="107">
        <f>ROUNDDOWN(E1002*staff_students!$E$36,0)+IF(staff_students!$C$28="No",0,ROUNDDOWN(E1002*staff_students!$E$36*staff_students!$E$36,0))+IF(staff_students!$C$28="No",0,ROUNDDOWN(E1002*staff_students!$E$36*staff_students!$E$36*staff_students!$E$36,0))+IF(staff_students!$C$28="No",0,ROUNDDOWN(E1002*staff_students!$E$36*staff_students!$E$36*staff_students!$E$36*staff_students!$E$36,0))+IF(staff_students!$C$28="No",0,ROUNDDOWN(E1002*staff_students!$E$36*staff_students!$E$36*staff_students!$E$36*staff_students!$E$36*staff_students!$E$36,0))</f>
        <v>0</v>
      </c>
      <c r="G1008" s="107">
        <f>ROUNDDOWN(F1002*staff_students!$E$36,0)+ROUNDDOWN(E1002*staff_students!$E$36*staff_students!$E$36,0)+IF(staff_students!$C$28="No",0,ROUNDDOWN(E1002*staff_students!$E$36*staff_students!$E$36*staff_students!$E$36,0))+IF(staff_students!$C$28="No",0,ROUNDDOWN(E1002*staff_students!$E$36*staff_students!$E$36*staff_students!$E$36*staff_students!$E$36,0))+IF(staff_students!$C$28="No",0,ROUNDDOWN(E1002*staff_students!$E$36*staff_students!$E$36*staff_students!$E$36*staff_students!$E$36*staff_students!$E$36,0))</f>
        <v>0</v>
      </c>
      <c r="H1008" s="107">
        <f>ROUNDDOWN(G1002*staff_students!$E$36,0)+ROUNDDOWN(F1002*staff_students!$E$36*staff_students!$E$36,0)+ROUNDDOWN(E1002*staff_students!$E$36*staff_students!$E$36*staff_students!$E$36,0)+IF(staff_students!$C$28="No",0,ROUNDDOWN(E1002*staff_students!$E$36*staff_students!$E$36*staff_students!$E$36*staff_students!$E$36,0))+IF(staff_students!$C$28="No",0,ROUNDDOWN(E1002*staff_students!$E$36*staff_students!$E$36*staff_students!$E$36*staff_students!$E$36*staff_students!$E$36,0))</f>
        <v>0</v>
      </c>
      <c r="I1008" s="107">
        <f>ROUNDDOWN(H1002*staff_students!$E$36,0)+ROUNDDOWN(G1002*staff_students!$E$36*staff_students!$E$36,0)+ROUNDDOWN(F1002*staff_students!$E$36*staff_students!$E$36*staff_students!$E$36,0)+ROUNDDOWN(E1002*staff_students!$E$36*staff_students!$E$36*staff_students!$E$36*staff_students!$E$36,0)+IF(staff_students!$C$28="No",0,ROUNDDOWN(E1002*staff_students!$E$36*staff_students!$E$36*staff_students!$E$36*staff_students!$E$36*staff_students!$E$36,0))</f>
        <v>0</v>
      </c>
      <c r="J1008" s="105">
        <f>ROUNDDOWN(I1002*staff_students!$E$36,0)+ROUNDDOWN(H1002*staff_students!$E$36*staff_students!$E$36,0)+ROUNDDOWN(G1002*staff_students!$E$36*staff_students!$E$36*staff_students!$E$36,0)+ROUNDDOWN(F1002*staff_students!$E$36*staff_students!$E$36*staff_students!$E$36*staff_students!$E$36,0)+ROUNDDOWN(E1002*staff_students!$E$36*staff_students!$E$36*staff_students!$E$36*staff_students!$E$36*staff_students!$E$36,0)</f>
        <v>0</v>
      </c>
    </row>
    <row r="1009" spans="1:10" x14ac:dyDescent="0.35">
      <c r="A1009" s="33" t="s">
        <v>263</v>
      </c>
      <c r="B1009" s="33"/>
      <c r="C1009" s="33"/>
      <c r="E1009" s="107">
        <f>IF(staff_students!$C$28="No",0,ROUNDDOWN(E1003*staff_students!$E$36,0))+IF(staff_students!$C$28="No",0,ROUNDDOWN(E1003*staff_students!$E$36*staff_students!$E$36,0))+IF(staff_students!$C$28="No",0,ROUNDDOWN(E1003*staff_students!$E$36*staff_students!$E$36*staff_students!$E$36,0))+IF(staff_students!$C$28="No",0,ROUNDDOWN(E1003*staff_students!$E$36*staff_students!$E$36*staff_students!$E$36*staff_students!$E$36,0))+IF(staff_students!$C$28="No",0,ROUNDDOWN(E1003*staff_students!$E$36*staff_students!$E$36*staff_students!$E$36*staff_students!$E$36*staff_students!$E$36,0))</f>
        <v>0</v>
      </c>
      <c r="F1009" s="107">
        <f>ROUNDDOWN(E1003*staff_students!$E$36,0)+IF(staff_students!$C$28="No",0,ROUNDDOWN(E1003*staff_students!$E$36*staff_students!$E$36,0))+IF(staff_students!$C$28="No",0,ROUNDDOWN(E1003*staff_students!$E$36*staff_students!$E$36*staff_students!$E$36,0))+IF(staff_students!$C$28="No",0,ROUNDDOWN(E1003*staff_students!$E$36*staff_students!$E$36*staff_students!$E$36*staff_students!$E$36,0))+IF(staff_students!$C$28="No",0,ROUNDDOWN(E1003*staff_students!$E$36*staff_students!$E$36*staff_students!$E$36*staff_students!$E$36*staff_students!$E$36,0))</f>
        <v>0</v>
      </c>
      <c r="G1009" s="107">
        <f>ROUNDDOWN(F1003*staff_students!$E$36,0)+ROUNDDOWN(E1003*staff_students!$E$36*staff_students!$E$36,0)+IF(staff_students!$C$28="No",0,ROUNDDOWN(E1003*staff_students!$E$36*staff_students!$E$36*staff_students!$E$36,0))+IF(staff_students!$C$28="No",0,ROUNDDOWN(E1003*staff_students!$E$36*staff_students!$E$36*staff_students!$E$36*staff_students!$E$36,0))+IF(staff_students!$C$28="No",0,ROUNDDOWN(E1003*staff_students!$E$36*staff_students!$E$36*staff_students!$E$36*staff_students!$E$36*staff_students!$E$36,0))</f>
        <v>0</v>
      </c>
      <c r="H1009" s="107">
        <f>ROUNDDOWN(G1003*staff_students!$E$36,0)+ROUNDDOWN(F1003*staff_students!$E$36*staff_students!$E$36,0)+ROUNDDOWN(E1003*staff_students!$E$36*staff_students!$E$36*staff_students!$E$36,0)+IF(staff_students!$C$28="No",0,ROUNDDOWN(E1003*staff_students!$E$36*staff_students!$E$36*staff_students!$E$36*staff_students!$E$36,0))+IF(staff_students!$C$28="No",0,ROUNDDOWN(E1003*staff_students!$E$36*staff_students!$E$36*staff_students!$E$36*staff_students!$E$36*staff_students!$E$36,0))</f>
        <v>0</v>
      </c>
      <c r="I1009" s="107">
        <f>ROUNDDOWN(H1003*staff_students!$E$36,0)+ROUNDDOWN(G1003*staff_students!$E$36*staff_students!$E$36,0)+ROUNDDOWN(F1003*staff_students!$E$36*staff_students!$E$36*staff_students!$E$36,0)+ROUNDDOWN(E1003*staff_students!$E$36*staff_students!$E$36*staff_students!$E$36*staff_students!$E$36,0)+IF(staff_students!$C$28="No",0,ROUNDDOWN(E1003*staff_students!$E$36*staff_students!$E$36*staff_students!$E$36*staff_students!$E$36*staff_students!$E$36,0))</f>
        <v>0</v>
      </c>
      <c r="J1009" s="105">
        <f>ROUNDDOWN(I1003*staff_students!$E$36,0)+ROUNDDOWN(H1003*staff_students!$E$36*staff_students!$E$36,0)+ROUNDDOWN(G1003*staff_students!$E$36*staff_students!$E$36*staff_students!$E$36,0)+ROUNDDOWN(F1003*staff_students!$E$36*staff_students!$E$36*staff_students!$E$36*staff_students!$E$36,0)+ROUNDDOWN(E1003*staff_students!$E$36*staff_students!$E$36*staff_students!$E$36*staff_students!$E$36*staff_students!$E$36,0)</f>
        <v>0</v>
      </c>
    </row>
    <row r="1010" spans="1:10" x14ac:dyDescent="0.35">
      <c r="A1010" s="33"/>
      <c r="B1010" s="33"/>
      <c r="C1010" s="33"/>
    </row>
    <row r="1011" spans="1:10" x14ac:dyDescent="0.35">
      <c r="A1011" s="33" t="s">
        <v>259</v>
      </c>
      <c r="B1011" s="33"/>
      <c r="C1011" s="33"/>
      <c r="E1011" s="101" t="str">
        <f t="shared" ref="E1011:J1011" si="203">E1005</f>
        <v>2021/22</v>
      </c>
      <c r="F1011" s="101" t="str">
        <f t="shared" si="203"/>
        <v>2022/23</v>
      </c>
      <c r="G1011" s="101" t="str">
        <f t="shared" si="203"/>
        <v>2023/24</v>
      </c>
      <c r="H1011" s="101" t="str">
        <f t="shared" si="203"/>
        <v>2024/25</v>
      </c>
      <c r="I1011" s="101" t="str">
        <f t="shared" si="203"/>
        <v>2025/26</v>
      </c>
      <c r="J1011" s="101" t="str">
        <f t="shared" si="203"/>
        <v>2026/27</v>
      </c>
    </row>
    <row r="1012" spans="1:10" x14ac:dyDescent="0.35">
      <c r="A1012" s="33" t="s">
        <v>260</v>
      </c>
      <c r="B1012" s="33"/>
      <c r="C1012" s="33"/>
      <c r="E1012" s="105"/>
      <c r="F1012" s="105"/>
      <c r="G1012" s="105"/>
      <c r="H1012" s="105"/>
      <c r="I1012" s="105"/>
      <c r="J1012" s="105"/>
    </row>
    <row r="1013" spans="1:10" x14ac:dyDescent="0.35">
      <c r="A1013" s="33" t="s">
        <v>261</v>
      </c>
      <c r="B1013" s="33"/>
      <c r="C1013" s="33"/>
      <c r="E1013" s="105"/>
      <c r="F1013" s="105"/>
      <c r="G1013" s="105"/>
      <c r="H1013" s="105"/>
      <c r="I1013" s="105"/>
      <c r="J1013" s="105"/>
    </row>
    <row r="1014" spans="1:10" x14ac:dyDescent="0.35">
      <c r="A1014" s="33" t="s">
        <v>262</v>
      </c>
      <c r="B1014" s="33"/>
      <c r="C1014" s="33"/>
      <c r="E1014" s="105">
        <f t="shared" ref="E1014:J1014" si="204">E1002+E1008</f>
        <v>0</v>
      </c>
      <c r="F1014" s="105">
        <f t="shared" si="204"/>
        <v>0</v>
      </c>
      <c r="G1014" s="105">
        <f t="shared" si="204"/>
        <v>0</v>
      </c>
      <c r="H1014" s="105">
        <f t="shared" si="204"/>
        <v>0</v>
      </c>
      <c r="I1014" s="105">
        <f t="shared" si="204"/>
        <v>0</v>
      </c>
      <c r="J1014" s="105">
        <f t="shared" si="204"/>
        <v>0</v>
      </c>
    </row>
    <row r="1015" spans="1:10" x14ac:dyDescent="0.35">
      <c r="A1015" s="33" t="s">
        <v>263</v>
      </c>
      <c r="B1015" s="33"/>
      <c r="C1015" s="33"/>
      <c r="E1015" s="105">
        <f t="shared" ref="E1015:J1015" si="205">E1003+E1009</f>
        <v>0</v>
      </c>
      <c r="F1015" s="105">
        <f t="shared" si="205"/>
        <v>0</v>
      </c>
      <c r="G1015" s="105">
        <f t="shared" si="205"/>
        <v>0</v>
      </c>
      <c r="H1015" s="105">
        <f t="shared" si="205"/>
        <v>0</v>
      </c>
      <c r="I1015" s="105">
        <f t="shared" si="205"/>
        <v>0</v>
      </c>
      <c r="J1015" s="105">
        <f t="shared" si="205"/>
        <v>0</v>
      </c>
    </row>
    <row r="1016" spans="1:10" x14ac:dyDescent="0.35">
      <c r="A1016" s="33"/>
      <c r="B1016" s="33"/>
      <c r="C1016" s="33"/>
    </row>
    <row r="1017" spans="1:10" x14ac:dyDescent="0.35">
      <c r="A1017" s="33" t="s">
        <v>258</v>
      </c>
      <c r="B1017" s="33"/>
      <c r="C1017" s="33"/>
      <c r="D1017" s="33"/>
      <c r="E1017" s="108" t="str">
        <f t="shared" ref="E1017:J1017" si="206">E1011</f>
        <v>2021/22</v>
      </c>
      <c r="F1017" s="108" t="str">
        <f t="shared" si="206"/>
        <v>2022/23</v>
      </c>
      <c r="G1017" s="108" t="str">
        <f t="shared" si="206"/>
        <v>2023/24</v>
      </c>
      <c r="H1017" s="108" t="str">
        <f t="shared" si="206"/>
        <v>2024/25</v>
      </c>
      <c r="I1017" s="108" t="str">
        <f t="shared" si="206"/>
        <v>2025/26</v>
      </c>
      <c r="J1017" s="108" t="str">
        <f t="shared" si="206"/>
        <v>2026/27</v>
      </c>
    </row>
    <row r="1018" spans="1:10" x14ac:dyDescent="0.35">
      <c r="A1018" s="33" t="s">
        <v>225</v>
      </c>
      <c r="B1018" s="33"/>
      <c r="C1018" s="33"/>
      <c r="D1018" s="33" t="str">
        <f>A1018&amp;D997&amp;D998</f>
        <v>FT Home student FTE133</v>
      </c>
      <c r="E1018" s="109"/>
      <c r="F1018" s="109"/>
      <c r="G1018" s="109"/>
      <c r="H1018" s="109"/>
      <c r="I1018" s="109"/>
      <c r="J1018" s="109"/>
    </row>
    <row r="1019" spans="1:10" x14ac:dyDescent="0.35">
      <c r="A1019" s="33" t="s">
        <v>226</v>
      </c>
      <c r="B1019" s="33"/>
      <c r="C1019" s="33"/>
      <c r="D1019" s="33" t="str">
        <f>A1019&amp;D997&amp;D998</f>
        <v>FT International student FTE133</v>
      </c>
      <c r="E1019" s="109"/>
      <c r="F1019" s="109"/>
      <c r="G1019" s="109"/>
      <c r="H1019" s="109"/>
      <c r="I1019" s="109"/>
      <c r="J1019" s="109"/>
    </row>
    <row r="1020" spans="1:10" x14ac:dyDescent="0.35">
      <c r="A1020" s="33" t="s">
        <v>241</v>
      </c>
      <c r="B1020" s="33"/>
      <c r="C1020" s="33"/>
      <c r="D1020" s="33" t="str">
        <f>A1020&amp;D997&amp;D998</f>
        <v>PT Home student FTE133</v>
      </c>
      <c r="E1020" s="117">
        <f>IF(staff_students!$C$28="No",E1014/VLOOKUP($D997,'selections(hide)'!$D$18:$P$30,13,FALSE)/$D998/$D998*6+D1014/VLOOKUP($D997,'selections(hide)'!$D$18:$P$30,13,FALSE)/$D998/$D998*3,E1014/VLOOKUP($D997,'selections(hide)'!$D$18:$P$30,13,FALSE)/$D998/$D998*6+E1014/VLOOKUP($D997,'selections(hide)'!$D$18:$P$30,13,FALSE)/$D998/$D998*3)</f>
        <v>0</v>
      </c>
      <c r="F1020" s="109">
        <f>F1014/VLOOKUP($D997,'selections(hide)'!$D$18:$P$30,13,FALSE)/$D998/$D998*6+E1014/VLOOKUP($D997,'selections(hide)'!$D$18:$P$30,13,FALSE)/$D998/$D998*3</f>
        <v>0</v>
      </c>
      <c r="G1020" s="109">
        <f>G1014/VLOOKUP($D997,'selections(hide)'!$D$18:$P$30,13,FALSE)/$D998/$D998*6+F1014/VLOOKUP($D997,'selections(hide)'!$D$18:$P$30,13,FALSE)/$D998/$D998*3</f>
        <v>0</v>
      </c>
      <c r="H1020" s="109">
        <f>H1014/VLOOKUP($D997,'selections(hide)'!$D$18:$P$30,13,FALSE)/$D998/$D998*6+G1014/VLOOKUP($D997,'selections(hide)'!$D$18:$P$30,13,FALSE)/$D998/$D998*3</f>
        <v>0</v>
      </c>
      <c r="I1020" s="109">
        <f>I1014/VLOOKUP($D997,'selections(hide)'!$D$18:$P$30,13,FALSE)/$D998/$D998*6+H1014/VLOOKUP($D997,'selections(hide)'!$D$18:$P$30,13,FALSE)/$D998/$D998*3</f>
        <v>0</v>
      </c>
      <c r="J1020" s="109">
        <f>J1014/VLOOKUP($D997,'selections(hide)'!$D$18:$P$30,13,FALSE)/$D998/$D998*6+I1014/VLOOKUP($D997,'selections(hide)'!$D$18:$P$30,13,FALSE)/$D998/$D998*3</f>
        <v>0</v>
      </c>
    </row>
    <row r="1021" spans="1:10" x14ac:dyDescent="0.35">
      <c r="A1021" s="33" t="s">
        <v>242</v>
      </c>
      <c r="B1021" s="33"/>
      <c r="C1021" s="33"/>
      <c r="D1021" s="33" t="str">
        <f>A1021&amp;D997&amp;D998</f>
        <v>PT International student FTE133</v>
      </c>
      <c r="E1021" s="117">
        <f>IF(staff_students!$C$28="No",E1015/VLOOKUP($D997,'selections(hide)'!$D$18:$P$30,13,FALSE)/$D998/$D998*6+D1015/VLOOKUP($D997,'selections(hide)'!$D$18:$P$30,13,FALSE)/$D998/$D998*3,E1015/VLOOKUP($D997,'selections(hide)'!$D$18:$P$30,13,FALSE)/$D998/$D998*6+E1015/VLOOKUP($D997,'selections(hide)'!$D$18:$P$30,13,FALSE)/$D998/$D998*3)</f>
        <v>0</v>
      </c>
      <c r="F1021" s="109">
        <f>F1015/VLOOKUP($D997,'selections(hide)'!$D$18:$P$30,13,FALSE)/$D998/$D998*6+E1015/VLOOKUP($D997,'selections(hide)'!$D$18:$P$30,13,FALSE)/$D998/$D998*3</f>
        <v>0</v>
      </c>
      <c r="G1021" s="109">
        <f>G1015/VLOOKUP($D997,'selections(hide)'!$D$18:$P$30,13,FALSE)/$D998/$D998*6+F1015/VLOOKUP($D997,'selections(hide)'!$D$18:$P$30,13,FALSE)/$D998/$D998*3</f>
        <v>0</v>
      </c>
      <c r="H1021" s="109">
        <f>H1015/VLOOKUP($D997,'selections(hide)'!$D$18:$P$30,13,FALSE)/$D998/$D998*6+G1015/VLOOKUP($D997,'selections(hide)'!$D$18:$P$30,13,FALSE)/$D998/$D998*3</f>
        <v>0</v>
      </c>
      <c r="I1021" s="109">
        <f>I1015/VLOOKUP($D997,'selections(hide)'!$D$18:$P$30,13,FALSE)/$D998/$D998*6+H1015/VLOOKUP($D997,'selections(hide)'!$D$18:$P$30,13,FALSE)/$D998/$D998*3</f>
        <v>0</v>
      </c>
      <c r="J1021" s="109">
        <f>J1015/VLOOKUP($D997,'selections(hide)'!$D$18:$P$30,13,FALSE)/$D998/$D998*6+I1015/VLOOKUP($D997,'selections(hide)'!$D$18:$P$30,13,FALSE)/$D998/$D998*3</f>
        <v>0</v>
      </c>
    </row>
    <row r="1022" spans="1:10" x14ac:dyDescent="0.35">
      <c r="A1022" s="33"/>
      <c r="B1022" s="33"/>
      <c r="C1022" s="33"/>
      <c r="D1022" s="33"/>
      <c r="E1022" s="33"/>
      <c r="F1022" s="33"/>
      <c r="G1022" s="33"/>
      <c r="H1022" s="33"/>
      <c r="I1022" s="33"/>
      <c r="J1022" s="33"/>
    </row>
    <row r="1023" spans="1:10" s="120" customFormat="1" x14ac:dyDescent="0.35"/>
    <row r="1024" spans="1:10" s="120" customFormat="1" x14ac:dyDescent="0.35"/>
    <row r="1025" spans="1:48" s="120" customFormat="1" x14ac:dyDescent="0.35"/>
    <row r="1026" spans="1:48" s="120" customFormat="1" x14ac:dyDescent="0.35"/>
    <row r="1027" spans="1:48" x14ac:dyDescent="0.35">
      <c r="A1027" s="113" t="s">
        <v>243</v>
      </c>
      <c r="B1027" s="33"/>
      <c r="C1027" s="33"/>
      <c r="D1027" s="3">
        <f>VLOOKUP(A1027,'selections(hide)'!$A$18:$M$30,4,FALSE)</f>
        <v>1</v>
      </c>
      <c r="E1027">
        <v>2</v>
      </c>
      <c r="F1027">
        <v>3</v>
      </c>
      <c r="G1027">
        <v>4</v>
      </c>
      <c r="H1027">
        <v>5</v>
      </c>
      <c r="I1027">
        <v>6</v>
      </c>
      <c r="J1027">
        <v>7</v>
      </c>
    </row>
    <row r="1028" spans="1:48" x14ac:dyDescent="0.35">
      <c r="A1028" s="115" t="s">
        <v>240</v>
      </c>
      <c r="B1028" s="116"/>
      <c r="C1028" s="116"/>
      <c r="D1028" s="116">
        <f>'selections(hide)'!$J$5</f>
        <v>6</v>
      </c>
    </row>
    <row r="1029" spans="1:48" x14ac:dyDescent="0.35">
      <c r="A1029" s="33" t="s">
        <v>256</v>
      </c>
      <c r="B1029" s="33"/>
      <c r="C1029" s="33"/>
      <c r="D1029" s="22">
        <f>'selections(hide)'!$K$5</f>
        <v>4</v>
      </c>
      <c r="E1029" s="101" t="str">
        <f>staff_students!$E$29</f>
        <v>2021/22</v>
      </c>
      <c r="F1029" s="101" t="str">
        <f>staff_students!$F$29</f>
        <v>2022/23</v>
      </c>
      <c r="G1029" s="101" t="str">
        <f>staff_students!$G$29</f>
        <v>2023/24</v>
      </c>
      <c r="H1029" s="101" t="str">
        <f>staff_students!$H$29</f>
        <v>2024/25</v>
      </c>
      <c r="I1029" s="101" t="str">
        <f>staff_students!$I$29</f>
        <v>2025/26</v>
      </c>
      <c r="J1029" s="101" t="str">
        <f>staff_students!$J$29</f>
        <v>2026/27</v>
      </c>
      <c r="L1029" s="251" t="s">
        <v>22</v>
      </c>
      <c r="M1029" s="252"/>
      <c r="N1029" s="252"/>
      <c r="O1029" s="252"/>
      <c r="P1029" s="252"/>
      <c r="Q1029" s="253"/>
      <c r="R1029" s="251" t="s">
        <v>23</v>
      </c>
      <c r="S1029" s="252"/>
      <c r="T1029" s="252"/>
      <c r="U1029" s="252"/>
      <c r="V1029" s="252"/>
      <c r="W1029" s="253"/>
      <c r="X1029" s="251" t="s">
        <v>21</v>
      </c>
      <c r="Y1029" s="252"/>
      <c r="Z1029" s="252"/>
      <c r="AA1029" s="252"/>
      <c r="AB1029" s="252"/>
      <c r="AC1029" s="253"/>
      <c r="AD1029" s="251" t="s">
        <v>24</v>
      </c>
      <c r="AE1029" s="252"/>
      <c r="AF1029" s="252"/>
      <c r="AG1029" s="252"/>
      <c r="AH1029" s="252"/>
      <c r="AI1029" s="253"/>
      <c r="AJ1029" s="251" t="s">
        <v>25</v>
      </c>
      <c r="AK1029" s="252"/>
      <c r="AL1029" s="252"/>
      <c r="AM1029" s="252"/>
      <c r="AN1029" s="252"/>
      <c r="AO1029" s="253"/>
      <c r="AP1029" s="251" t="s">
        <v>26</v>
      </c>
      <c r="AQ1029" s="252"/>
      <c r="AR1029" s="252"/>
      <c r="AS1029" s="252"/>
      <c r="AT1029" s="252"/>
      <c r="AU1029" s="253"/>
    </row>
    <row r="1030" spans="1:48" x14ac:dyDescent="0.35">
      <c r="A1030" s="33" t="s">
        <v>260</v>
      </c>
      <c r="B1030" s="33"/>
      <c r="C1030" s="33"/>
      <c r="E1030" s="105">
        <f>staff_students!$E$30</f>
        <v>0</v>
      </c>
      <c r="F1030" s="105">
        <f>staff_students!$F$30</f>
        <v>0</v>
      </c>
      <c r="G1030" s="105">
        <f>staff_students!$G$30</f>
        <v>0</v>
      </c>
      <c r="H1030" s="105">
        <f>staff_students!$H$30</f>
        <v>0</v>
      </c>
      <c r="I1030" s="105">
        <f>staff_students!$I$30</f>
        <v>0</v>
      </c>
      <c r="J1030" s="105">
        <f>staff_students!$J$30</f>
        <v>0</v>
      </c>
      <c r="L1030" t="s">
        <v>267</v>
      </c>
      <c r="M1030" t="s">
        <v>268</v>
      </c>
      <c r="N1030" t="s">
        <v>273</v>
      </c>
      <c r="O1030" t="s">
        <v>276</v>
      </c>
      <c r="P1030" t="s">
        <v>277</v>
      </c>
      <c r="Q1030" t="s">
        <v>275</v>
      </c>
      <c r="R1030" t="s">
        <v>267</v>
      </c>
      <c r="S1030" t="s">
        <v>268</v>
      </c>
      <c r="T1030" t="s">
        <v>273</v>
      </c>
      <c r="U1030" t="s">
        <v>276</v>
      </c>
      <c r="V1030" t="s">
        <v>277</v>
      </c>
      <c r="W1030" t="s">
        <v>275</v>
      </c>
      <c r="X1030" t="s">
        <v>267</v>
      </c>
      <c r="Y1030" t="s">
        <v>268</v>
      </c>
      <c r="Z1030" t="s">
        <v>273</v>
      </c>
      <c r="AA1030" t="s">
        <v>276</v>
      </c>
      <c r="AB1030" t="s">
        <v>277</v>
      </c>
      <c r="AC1030" t="s">
        <v>275</v>
      </c>
      <c r="AD1030" t="s">
        <v>267</v>
      </c>
      <c r="AE1030" t="s">
        <v>268</v>
      </c>
      <c r="AF1030" t="s">
        <v>273</v>
      </c>
      <c r="AG1030" t="s">
        <v>276</v>
      </c>
      <c r="AH1030" t="s">
        <v>277</v>
      </c>
      <c r="AI1030" t="s">
        <v>275</v>
      </c>
      <c r="AJ1030" t="s">
        <v>267</v>
      </c>
      <c r="AK1030" t="s">
        <v>268</v>
      </c>
      <c r="AL1030" t="s">
        <v>273</v>
      </c>
      <c r="AM1030" t="s">
        <v>276</v>
      </c>
      <c r="AN1030" t="s">
        <v>277</v>
      </c>
      <c r="AO1030" t="s">
        <v>275</v>
      </c>
      <c r="AP1030" t="s">
        <v>267</v>
      </c>
      <c r="AQ1030" t="s">
        <v>268</v>
      </c>
      <c r="AR1030" t="s">
        <v>273</v>
      </c>
      <c r="AS1030" t="s">
        <v>276</v>
      </c>
      <c r="AT1030" t="s">
        <v>277</v>
      </c>
      <c r="AU1030" t="s">
        <v>275</v>
      </c>
    </row>
    <row r="1031" spans="1:48" x14ac:dyDescent="0.35">
      <c r="A1031" s="33" t="s">
        <v>261</v>
      </c>
      <c r="B1031" s="33"/>
      <c r="C1031" s="33"/>
      <c r="E1031" s="105">
        <f>staff_students!$E$31</f>
        <v>0</v>
      </c>
      <c r="F1031" s="105">
        <f>staff_students!$F$31</f>
        <v>0</v>
      </c>
      <c r="G1031" s="105">
        <f>staff_students!$G$31</f>
        <v>0</v>
      </c>
      <c r="H1031" s="105">
        <f>staff_students!$H$31</f>
        <v>0</v>
      </c>
      <c r="I1031" s="105">
        <f>staff_students!$I$31</f>
        <v>0</v>
      </c>
      <c r="J1031" s="105">
        <f>staff_students!$J$31</f>
        <v>0</v>
      </c>
      <c r="K1031" t="s">
        <v>274</v>
      </c>
      <c r="L1031">
        <v>1</v>
      </c>
      <c r="M1031">
        <v>1</v>
      </c>
      <c r="N1031">
        <v>1</v>
      </c>
      <c r="O1031">
        <v>1</v>
      </c>
      <c r="P1031">
        <v>1</v>
      </c>
      <c r="Q1031">
        <v>1</v>
      </c>
      <c r="R1031">
        <v>2</v>
      </c>
      <c r="S1031">
        <v>2</v>
      </c>
      <c r="T1031">
        <v>2</v>
      </c>
      <c r="U1031">
        <v>2</v>
      </c>
      <c r="V1031">
        <v>2</v>
      </c>
      <c r="W1031">
        <v>2</v>
      </c>
      <c r="X1031">
        <v>2</v>
      </c>
      <c r="Y1031">
        <v>2</v>
      </c>
      <c r="Z1031">
        <v>2</v>
      </c>
      <c r="AA1031">
        <v>2</v>
      </c>
      <c r="AB1031">
        <v>2</v>
      </c>
      <c r="AC1031">
        <v>2</v>
      </c>
      <c r="AD1031">
        <v>2</v>
      </c>
      <c r="AE1031">
        <v>2</v>
      </c>
      <c r="AF1031">
        <v>2</v>
      </c>
      <c r="AG1031">
        <v>2</v>
      </c>
      <c r="AH1031">
        <v>2</v>
      </c>
      <c r="AI1031">
        <v>2</v>
      </c>
      <c r="AJ1031">
        <v>2</v>
      </c>
      <c r="AK1031">
        <v>2</v>
      </c>
      <c r="AL1031">
        <v>2</v>
      </c>
      <c r="AM1031">
        <v>2</v>
      </c>
      <c r="AN1031">
        <v>2</v>
      </c>
      <c r="AO1031">
        <v>2</v>
      </c>
      <c r="AP1031">
        <v>2</v>
      </c>
      <c r="AQ1031">
        <v>2</v>
      </c>
      <c r="AR1031">
        <v>2</v>
      </c>
      <c r="AS1031">
        <v>2</v>
      </c>
      <c r="AT1031">
        <v>2</v>
      </c>
      <c r="AU1031">
        <v>2</v>
      </c>
    </row>
    <row r="1032" spans="1:48" x14ac:dyDescent="0.35">
      <c r="A1032" s="33" t="s">
        <v>262</v>
      </c>
      <c r="B1032" s="33"/>
      <c r="C1032" s="33"/>
      <c r="E1032" s="105">
        <f>staff_students!$E$32</f>
        <v>0</v>
      </c>
      <c r="F1032" s="105">
        <f>staff_students!$F$32</f>
        <v>0</v>
      </c>
      <c r="G1032" s="105">
        <f>staff_students!$G$32</f>
        <v>0</v>
      </c>
      <c r="H1032" s="105">
        <f>staff_students!$H$32</f>
        <v>0</v>
      </c>
      <c r="I1032" s="105">
        <f>staff_students!$I$32</f>
        <v>0</v>
      </c>
      <c r="J1032" s="105">
        <f>staff_students!$J$32</f>
        <v>0</v>
      </c>
      <c r="K1032" t="s">
        <v>278</v>
      </c>
    </row>
    <row r="1033" spans="1:48" x14ac:dyDescent="0.35">
      <c r="A1033" s="33" t="s">
        <v>263</v>
      </c>
      <c r="B1033" s="33"/>
      <c r="C1033" s="33"/>
      <c r="E1033" s="105">
        <f>staff_students!$E$33</f>
        <v>0</v>
      </c>
      <c r="F1033" s="105">
        <f>staff_students!$F$33</f>
        <v>0</v>
      </c>
      <c r="G1033" s="105">
        <f>staff_students!$G$33</f>
        <v>0</v>
      </c>
      <c r="H1033" s="105">
        <f>staff_students!$H$33</f>
        <v>0</v>
      </c>
      <c r="I1033" s="105">
        <f>staff_students!$I$33</f>
        <v>0</v>
      </c>
      <c r="J1033" s="105">
        <f>staff_students!$J$33</f>
        <v>0</v>
      </c>
      <c r="L1033">
        <f>L$1031/($D$1028*'selections(hide)'!$P$29)</f>
        <v>0.1</v>
      </c>
      <c r="M1033">
        <f>L$1031/($D$1028*'selections(hide)'!$P$29)</f>
        <v>0.1</v>
      </c>
      <c r="N1033">
        <f>L$1031/($D$1028*'selections(hide)'!$P$29)</f>
        <v>0.1</v>
      </c>
      <c r="O1033">
        <f>L$1031/($D$1028*'selections(hide)'!$P$29)</f>
        <v>0.1</v>
      </c>
      <c r="P1033">
        <f>L$1031/($D$1028*'selections(hide)'!$P$29)</f>
        <v>0.1</v>
      </c>
      <c r="Q1033">
        <f>L$1031/($D$1028*'selections(hide)'!$P$29)</f>
        <v>0.1</v>
      </c>
      <c r="R1033">
        <f>L$1031/($D$1028*'selections(hide)'!$P$29)</f>
        <v>0.1</v>
      </c>
      <c r="S1033">
        <f>L$1031/($D$1028*'selections(hide)'!$P$29)</f>
        <v>0.1</v>
      </c>
      <c r="T1033">
        <f>L$1031/($D$1028*'selections(hide)'!$P$29)</f>
        <v>0.1</v>
      </c>
      <c r="U1033">
        <f>L$1031/($D$1028*'selections(hide)'!$P$29)</f>
        <v>0.1</v>
      </c>
      <c r="V1033">
        <f>L$1031/($D$1028*'selections(hide)'!$P$29)</f>
        <v>0.1</v>
      </c>
      <c r="W1033">
        <f>L$1031/($D$1028*'selections(hide)'!$P$29)</f>
        <v>0.1</v>
      </c>
      <c r="X1033">
        <f>L$1031/($D$1028*'selections(hide)'!$P$29)</f>
        <v>0.1</v>
      </c>
      <c r="Y1033">
        <f>L$1031/($D$1028*'selections(hide)'!$P$29)</f>
        <v>0.1</v>
      </c>
      <c r="Z1033">
        <f>L$1031/($D$1028*'selections(hide)'!$P$29)</f>
        <v>0.1</v>
      </c>
      <c r="AA1033">
        <f>L$1031/($D$1028*'selections(hide)'!$P$29)</f>
        <v>0.1</v>
      </c>
      <c r="AB1033">
        <f>L$1031/($D$1028*'selections(hide)'!$P$29)</f>
        <v>0.1</v>
      </c>
      <c r="AC1033">
        <f>L$1031/($D$1028*'selections(hide)'!$P$29)</f>
        <v>0.1</v>
      </c>
      <c r="AD1033">
        <f>L$1031/($D$1028*'selections(hide)'!$P$29)</f>
        <v>0.1</v>
      </c>
      <c r="AE1033">
        <f>L$1031/($D$1028*'selections(hide)'!$P$29)</f>
        <v>0.1</v>
      </c>
      <c r="AF1033">
        <f>L$1031/($D$1028*'selections(hide)'!$P$29)</f>
        <v>0.1</v>
      </c>
      <c r="AG1033">
        <f>L$1031/($D$1028*'selections(hide)'!$P$29)</f>
        <v>0.1</v>
      </c>
      <c r="AH1033">
        <f>L$1031/($D$1028*'selections(hide)'!$P$29)</f>
        <v>0.1</v>
      </c>
      <c r="AI1033">
        <f>L$1031/($D$1028*'selections(hide)'!$P$29)</f>
        <v>0.1</v>
      </c>
      <c r="AJ1033">
        <f>L$1031/($D$1028*'selections(hide)'!$P$29)</f>
        <v>0.1</v>
      </c>
      <c r="AK1033">
        <f>L$1031/($D$1028*'selections(hide)'!$P$29)</f>
        <v>0.1</v>
      </c>
      <c r="AL1033">
        <f>L$1031/($D$1028*'selections(hide)'!$P$29)</f>
        <v>0.1</v>
      </c>
      <c r="AM1033">
        <f>L$1031/($D$1028*'selections(hide)'!$P$29)</f>
        <v>0.1</v>
      </c>
      <c r="AN1033">
        <f>L$1031/($D$1028*'selections(hide)'!$P$29)</f>
        <v>0.1</v>
      </c>
      <c r="AO1033">
        <f>L$1031/($D$1028*'selections(hide)'!$P$29)</f>
        <v>0.1</v>
      </c>
    </row>
    <row r="1034" spans="1:48" x14ac:dyDescent="0.35">
      <c r="A1034" s="33"/>
      <c r="B1034" s="33"/>
      <c r="C1034" s="33"/>
      <c r="M1034">
        <f>M$1031/($D$1028*'selections(hide)'!$P$29)</f>
        <v>0.1</v>
      </c>
      <c r="N1034">
        <f>M$1031/($D$1028*'selections(hide)'!$P$29)</f>
        <v>0.1</v>
      </c>
      <c r="O1034">
        <f>M$1031/($D$1028*'selections(hide)'!$P$29)</f>
        <v>0.1</v>
      </c>
      <c r="P1034">
        <f>M$1031/($D$1028*'selections(hide)'!$P$29)</f>
        <v>0.1</v>
      </c>
      <c r="Q1034">
        <f>M$1031/($D$1028*'selections(hide)'!$P$29)</f>
        <v>0.1</v>
      </c>
      <c r="R1034">
        <f>M$1031/($D$1028*'selections(hide)'!$P$29)</f>
        <v>0.1</v>
      </c>
      <c r="S1034">
        <f>M$1031/($D$1028*'selections(hide)'!$P$29)</f>
        <v>0.1</v>
      </c>
      <c r="T1034">
        <f>M$1031/($D$1028*'selections(hide)'!$P$29)</f>
        <v>0.1</v>
      </c>
      <c r="U1034">
        <f>M$1031/($D$1028*'selections(hide)'!$P$29)</f>
        <v>0.1</v>
      </c>
      <c r="V1034">
        <f>M$1031/($D$1028*'selections(hide)'!$P$29)</f>
        <v>0.1</v>
      </c>
      <c r="W1034">
        <f>M$1031/($D$1028*'selections(hide)'!$P$29)</f>
        <v>0.1</v>
      </c>
      <c r="X1034">
        <f>M$1031/($D$1028*'selections(hide)'!$P$29)</f>
        <v>0.1</v>
      </c>
      <c r="Y1034">
        <f>M$1031/($D$1028*'selections(hide)'!$P$29)</f>
        <v>0.1</v>
      </c>
      <c r="Z1034">
        <f>M$1031/($D$1028*'selections(hide)'!$P$29)</f>
        <v>0.1</v>
      </c>
      <c r="AA1034">
        <f>M$1031/($D$1028*'selections(hide)'!$P$29)</f>
        <v>0.1</v>
      </c>
      <c r="AB1034">
        <f>M$1031/($D$1028*'selections(hide)'!$P$29)</f>
        <v>0.1</v>
      </c>
      <c r="AC1034">
        <f>M$1031/($D$1028*'selections(hide)'!$P$29)</f>
        <v>0.1</v>
      </c>
      <c r="AD1034">
        <f>M$1031/($D$1028*'selections(hide)'!$P$29)</f>
        <v>0.1</v>
      </c>
      <c r="AE1034">
        <f>M$1031/($D$1028*'selections(hide)'!$P$29)</f>
        <v>0.1</v>
      </c>
      <c r="AF1034">
        <f>M$1031/($D$1028*'selections(hide)'!$P$29)</f>
        <v>0.1</v>
      </c>
      <c r="AG1034">
        <f>M$1031/($D$1028*'selections(hide)'!$P$29)</f>
        <v>0.1</v>
      </c>
      <c r="AH1034">
        <f>M$1031/($D$1028*'selections(hide)'!$P$29)</f>
        <v>0.1</v>
      </c>
      <c r="AI1034">
        <f>M$1031/($D$1028*'selections(hide)'!$P$29)</f>
        <v>0.1</v>
      </c>
      <c r="AJ1034">
        <f>M$1031/($D$1028*'selections(hide)'!$P$29)</f>
        <v>0.1</v>
      </c>
      <c r="AK1034">
        <f>M$1031/($D$1028*'selections(hide)'!$P$29)</f>
        <v>0.1</v>
      </c>
      <c r="AL1034">
        <f>M$1031/($D$1028*'selections(hide)'!$P$29)</f>
        <v>0.1</v>
      </c>
      <c r="AM1034">
        <f>M$1031/($D$1028*'selections(hide)'!$P$29)</f>
        <v>0.1</v>
      </c>
      <c r="AN1034">
        <f>M$1031/($D$1028*'selections(hide)'!$P$29)</f>
        <v>0.1</v>
      </c>
      <c r="AO1034">
        <f>M$1031/($D$1028*'selections(hide)'!$P$29)</f>
        <v>0.1</v>
      </c>
      <c r="AP1034">
        <f>M$1031/($D$1028*'selections(hide)'!$P$29)</f>
        <v>0.1</v>
      </c>
    </row>
    <row r="1035" spans="1:48" x14ac:dyDescent="0.35">
      <c r="A1035" s="33" t="s">
        <v>257</v>
      </c>
      <c r="B1035" s="33"/>
      <c r="C1035" s="33"/>
      <c r="E1035" s="101" t="str">
        <f t="shared" ref="E1035:J1035" si="207">E1029</f>
        <v>2021/22</v>
      </c>
      <c r="F1035" s="101" t="str">
        <f t="shared" si="207"/>
        <v>2022/23</v>
      </c>
      <c r="G1035" s="101" t="str">
        <f t="shared" si="207"/>
        <v>2023/24</v>
      </c>
      <c r="H1035" s="101" t="str">
        <f t="shared" si="207"/>
        <v>2024/25</v>
      </c>
      <c r="I1035" s="101" t="str">
        <f t="shared" si="207"/>
        <v>2025/26</v>
      </c>
      <c r="J1035" s="101" t="str">
        <f t="shared" si="207"/>
        <v>2026/27</v>
      </c>
      <c r="N1035">
        <f>N$1031/($D$1028*'selections(hide)'!$P$29)</f>
        <v>0.1</v>
      </c>
      <c r="O1035">
        <f>N$1031/($D$1028*'selections(hide)'!$P$29)</f>
        <v>0.1</v>
      </c>
      <c r="P1035">
        <f>N$1031/($D$1028*'selections(hide)'!$P$29)</f>
        <v>0.1</v>
      </c>
      <c r="Q1035">
        <f>N$1031/($D$1028*'selections(hide)'!$P$29)</f>
        <v>0.1</v>
      </c>
      <c r="R1035">
        <f>N$1031/($D$1028*'selections(hide)'!$P$29)</f>
        <v>0.1</v>
      </c>
      <c r="S1035">
        <f>N$1031/($D$1028*'selections(hide)'!$P$29)</f>
        <v>0.1</v>
      </c>
      <c r="T1035">
        <f>N$1031/($D$1028*'selections(hide)'!$P$29)</f>
        <v>0.1</v>
      </c>
      <c r="U1035">
        <f>N$1031/($D$1028*'selections(hide)'!$P$29)</f>
        <v>0.1</v>
      </c>
      <c r="V1035">
        <f>N$1031/($D$1028*'selections(hide)'!$P$29)</f>
        <v>0.1</v>
      </c>
      <c r="W1035">
        <f>N$1031/($D$1028*'selections(hide)'!$P$29)</f>
        <v>0.1</v>
      </c>
      <c r="X1035">
        <f>N$1031/($D$1028*'selections(hide)'!$P$29)</f>
        <v>0.1</v>
      </c>
      <c r="Y1035">
        <f>N$1031/($D$1028*'selections(hide)'!$P$29)</f>
        <v>0.1</v>
      </c>
      <c r="Z1035">
        <f>N$1031/($D$1028*'selections(hide)'!$P$29)</f>
        <v>0.1</v>
      </c>
      <c r="AA1035">
        <f>N$1031/($D$1028*'selections(hide)'!$P$29)</f>
        <v>0.1</v>
      </c>
      <c r="AB1035">
        <f>N$1031/($D$1028*'selections(hide)'!$P$29)</f>
        <v>0.1</v>
      </c>
      <c r="AC1035">
        <f>N$1031/($D$1028*'selections(hide)'!$P$29)</f>
        <v>0.1</v>
      </c>
      <c r="AD1035">
        <f>N$1031/($D$1028*'selections(hide)'!$P$29)</f>
        <v>0.1</v>
      </c>
      <c r="AE1035">
        <f>N$1031/($D$1028*'selections(hide)'!$P$29)</f>
        <v>0.1</v>
      </c>
      <c r="AF1035">
        <f>N$1031/($D$1028*'selections(hide)'!$P$29)</f>
        <v>0.1</v>
      </c>
      <c r="AG1035">
        <f>N$1031/($D$1028*'selections(hide)'!$P$29)</f>
        <v>0.1</v>
      </c>
      <c r="AH1035">
        <f>N$1031/($D$1028*'selections(hide)'!$P$29)</f>
        <v>0.1</v>
      </c>
      <c r="AI1035">
        <f>N$1031/($D$1028*'selections(hide)'!$P$29)</f>
        <v>0.1</v>
      </c>
      <c r="AJ1035">
        <f>N$1031/($D$1028*'selections(hide)'!$P$29)</f>
        <v>0.1</v>
      </c>
      <c r="AK1035">
        <f>N$1031/($D$1028*'selections(hide)'!$P$29)</f>
        <v>0.1</v>
      </c>
      <c r="AL1035">
        <f>N$1031/($D$1028*'selections(hide)'!$P$29)</f>
        <v>0.1</v>
      </c>
      <c r="AM1035">
        <f>N$1031/($D$1028*'selections(hide)'!$P$29)</f>
        <v>0.1</v>
      </c>
      <c r="AN1035">
        <f>N$1031/($D$1028*'selections(hide)'!$P$29)</f>
        <v>0.1</v>
      </c>
      <c r="AO1035">
        <f>N$1031/($D$1028*'selections(hide)'!$P$29)</f>
        <v>0.1</v>
      </c>
      <c r="AP1035">
        <f>N$1031/($D$1028*'selections(hide)'!$P$29)</f>
        <v>0.1</v>
      </c>
      <c r="AQ1035">
        <f>N$1031/($D$1028*'selections(hide)'!$P$29)</f>
        <v>0.1</v>
      </c>
    </row>
    <row r="1036" spans="1:48" x14ac:dyDescent="0.35">
      <c r="A1036" s="33" t="s">
        <v>260</v>
      </c>
      <c r="B1036" s="33"/>
      <c r="C1036" s="33"/>
      <c r="E1036" s="105">
        <v>0</v>
      </c>
      <c r="F1036" s="105">
        <v>0</v>
      </c>
      <c r="G1036" s="105">
        <v>0</v>
      </c>
      <c r="H1036" s="105">
        <v>0</v>
      </c>
      <c r="I1036" s="105">
        <v>0</v>
      </c>
      <c r="J1036" s="105">
        <v>0</v>
      </c>
      <c r="O1036">
        <f>O$1031/($D$1028*'selections(hide)'!$P$29)</f>
        <v>0.1</v>
      </c>
      <c r="P1036">
        <f>O$1031/($D$1028*'selections(hide)'!$P$29)</f>
        <v>0.1</v>
      </c>
      <c r="Q1036">
        <f>O$1031/($D$1028*'selections(hide)'!$P$29)</f>
        <v>0.1</v>
      </c>
      <c r="R1036">
        <f>O$1031/($D$1028*'selections(hide)'!$P$29)</f>
        <v>0.1</v>
      </c>
      <c r="S1036">
        <f>O$1031/($D$1028*'selections(hide)'!$P$29)</f>
        <v>0.1</v>
      </c>
      <c r="T1036">
        <f>O$1031/($D$1028*'selections(hide)'!$P$29)</f>
        <v>0.1</v>
      </c>
      <c r="U1036">
        <f>O$1031/($D$1028*'selections(hide)'!$P$29)</f>
        <v>0.1</v>
      </c>
      <c r="V1036">
        <f>O$1031/($D$1028*'selections(hide)'!$P$29)</f>
        <v>0.1</v>
      </c>
      <c r="W1036">
        <f>O$1031/($D$1028*'selections(hide)'!$P$29)</f>
        <v>0.1</v>
      </c>
      <c r="X1036">
        <f>O$1031/($D$1028*'selections(hide)'!$P$29)</f>
        <v>0.1</v>
      </c>
      <c r="Y1036">
        <f>O$1031/($D$1028*'selections(hide)'!$P$29)</f>
        <v>0.1</v>
      </c>
      <c r="Z1036">
        <f>O$1031/($D$1028*'selections(hide)'!$P$29)</f>
        <v>0.1</v>
      </c>
      <c r="AA1036">
        <f>O$1031/($D$1028*'selections(hide)'!$P$29)</f>
        <v>0.1</v>
      </c>
      <c r="AB1036">
        <f>O$1031/($D$1028*'selections(hide)'!$P$29)</f>
        <v>0.1</v>
      </c>
      <c r="AC1036">
        <f>O$1031/($D$1028*'selections(hide)'!$P$29)</f>
        <v>0.1</v>
      </c>
      <c r="AD1036">
        <f>O$1031/($D$1028*'selections(hide)'!$P$29)</f>
        <v>0.1</v>
      </c>
      <c r="AE1036">
        <f>O$1031/($D$1028*'selections(hide)'!$P$29)</f>
        <v>0.1</v>
      </c>
      <c r="AF1036">
        <f>O$1031/($D$1028*'selections(hide)'!$P$29)</f>
        <v>0.1</v>
      </c>
      <c r="AG1036">
        <f>O$1031/($D$1028*'selections(hide)'!$P$29)</f>
        <v>0.1</v>
      </c>
      <c r="AH1036">
        <f>O$1031/($D$1028*'selections(hide)'!$P$29)</f>
        <v>0.1</v>
      </c>
      <c r="AI1036">
        <f>O$1031/($D$1028*'selections(hide)'!$P$29)</f>
        <v>0.1</v>
      </c>
      <c r="AJ1036">
        <f>O$1031/($D$1028*'selections(hide)'!$P$29)</f>
        <v>0.1</v>
      </c>
      <c r="AK1036">
        <f>O$1031/($D$1028*'selections(hide)'!$P$29)</f>
        <v>0.1</v>
      </c>
      <c r="AL1036">
        <f>O$1031/($D$1028*'selections(hide)'!$P$29)</f>
        <v>0.1</v>
      </c>
      <c r="AM1036">
        <f>O$1031/($D$1028*'selections(hide)'!$P$29)</f>
        <v>0.1</v>
      </c>
      <c r="AN1036">
        <f>O$1031/($D$1028*'selections(hide)'!$P$29)</f>
        <v>0.1</v>
      </c>
      <c r="AO1036">
        <f>O$1031/($D$1028*'selections(hide)'!$P$29)</f>
        <v>0.1</v>
      </c>
      <c r="AP1036">
        <f>O$1031/($D$1028*'selections(hide)'!$P$29)</f>
        <v>0.1</v>
      </c>
      <c r="AQ1036">
        <f>O$1031/($D$1028*'selections(hide)'!$P$29)</f>
        <v>0.1</v>
      </c>
      <c r="AR1036">
        <f>O$1031/($D$1028*'selections(hide)'!$P$29)</f>
        <v>0.1</v>
      </c>
    </row>
    <row r="1037" spans="1:48" x14ac:dyDescent="0.35">
      <c r="A1037" s="33" t="s">
        <v>261</v>
      </c>
      <c r="B1037" s="33"/>
      <c r="C1037" s="33"/>
      <c r="E1037" s="105">
        <v>0</v>
      </c>
      <c r="F1037" s="105">
        <v>0</v>
      </c>
      <c r="G1037" s="105">
        <v>0</v>
      </c>
      <c r="H1037" s="105">
        <v>0</v>
      </c>
      <c r="I1037" s="105">
        <v>0</v>
      </c>
      <c r="J1037" s="105">
        <v>0</v>
      </c>
      <c r="P1037">
        <f>P$1031/($D$1028*'selections(hide)'!$P$29)</f>
        <v>0.1</v>
      </c>
      <c r="Q1037">
        <f>P$1031/($D$1028*'selections(hide)'!$P$29)</f>
        <v>0.1</v>
      </c>
      <c r="R1037">
        <f>P$1031/($D$1028*'selections(hide)'!$P$29)</f>
        <v>0.1</v>
      </c>
      <c r="S1037">
        <f>P$1031/($D$1028*'selections(hide)'!$P$29)</f>
        <v>0.1</v>
      </c>
      <c r="T1037">
        <f>P$1031/($D$1028*'selections(hide)'!$P$29)</f>
        <v>0.1</v>
      </c>
      <c r="U1037">
        <f>P$1031/($D$1028*'selections(hide)'!$P$29)</f>
        <v>0.1</v>
      </c>
      <c r="V1037">
        <f>P$1031/($D$1028*'selections(hide)'!$P$29)</f>
        <v>0.1</v>
      </c>
      <c r="W1037">
        <f>P$1031/($D$1028*'selections(hide)'!$P$29)</f>
        <v>0.1</v>
      </c>
      <c r="X1037">
        <f>P$1031/($D$1028*'selections(hide)'!$P$29)</f>
        <v>0.1</v>
      </c>
      <c r="Y1037">
        <f>P$1031/($D$1028*'selections(hide)'!$P$29)</f>
        <v>0.1</v>
      </c>
      <c r="Z1037">
        <f>P$1031/($D$1028*'selections(hide)'!$P$29)</f>
        <v>0.1</v>
      </c>
      <c r="AA1037">
        <f>P$1031/($D$1028*'selections(hide)'!$P$29)</f>
        <v>0.1</v>
      </c>
      <c r="AB1037">
        <f>P$1031/($D$1028*'selections(hide)'!$P$29)</f>
        <v>0.1</v>
      </c>
      <c r="AC1037">
        <f>P$1031/($D$1028*'selections(hide)'!$P$29)</f>
        <v>0.1</v>
      </c>
      <c r="AD1037">
        <f>P$1031/($D$1028*'selections(hide)'!$P$29)</f>
        <v>0.1</v>
      </c>
      <c r="AE1037">
        <f>P$1031/($D$1028*'selections(hide)'!$P$29)</f>
        <v>0.1</v>
      </c>
      <c r="AF1037">
        <f>P$1031/($D$1028*'selections(hide)'!$P$29)</f>
        <v>0.1</v>
      </c>
      <c r="AG1037">
        <f>P$1031/($D$1028*'selections(hide)'!$P$29)</f>
        <v>0.1</v>
      </c>
      <c r="AH1037">
        <f>P$1031/($D$1028*'selections(hide)'!$P$29)</f>
        <v>0.1</v>
      </c>
      <c r="AI1037">
        <f>P$1031/($D$1028*'selections(hide)'!$P$29)</f>
        <v>0.1</v>
      </c>
      <c r="AJ1037">
        <f>P$1031/($D$1028*'selections(hide)'!$P$29)</f>
        <v>0.1</v>
      </c>
      <c r="AK1037">
        <f>P$1031/($D$1028*'selections(hide)'!$P$29)</f>
        <v>0.1</v>
      </c>
      <c r="AL1037">
        <f>P$1031/($D$1028*'selections(hide)'!$P$29)</f>
        <v>0.1</v>
      </c>
      <c r="AM1037">
        <f>P$1031/($D$1028*'selections(hide)'!$P$29)</f>
        <v>0.1</v>
      </c>
      <c r="AN1037">
        <f>P$1031/($D$1028*'selections(hide)'!$P$29)</f>
        <v>0.1</v>
      </c>
      <c r="AO1037">
        <f>P$1031/($D$1028*'selections(hide)'!$P$29)</f>
        <v>0.1</v>
      </c>
      <c r="AP1037">
        <f>P$1031/($D$1028*'selections(hide)'!$P$29)</f>
        <v>0.1</v>
      </c>
      <c r="AQ1037">
        <f>P$1031/($D$1028*'selections(hide)'!$P$29)</f>
        <v>0.1</v>
      </c>
      <c r="AR1037">
        <f>P$1031/($D$1028*'selections(hide)'!$P$29)</f>
        <v>0.1</v>
      </c>
      <c r="AS1037">
        <f>P$1031/($D$1028*'selections(hide)'!$P$29)</f>
        <v>0.1</v>
      </c>
    </row>
    <row r="1038" spans="1:48" x14ac:dyDescent="0.35">
      <c r="A1038" s="33" t="s">
        <v>262</v>
      </c>
      <c r="B1038" s="33"/>
      <c r="C1038" s="33"/>
      <c r="E1038" s="107">
        <f>IF(staff_students!$C$28="No",0,ROUNDDOWN(E1032*staff_students!$E$36,0))</f>
        <v>0</v>
      </c>
      <c r="F1038" s="105">
        <f>ROUNDDOWN(E1032*staff_students!$E$36,0)</f>
        <v>0</v>
      </c>
      <c r="G1038" s="105">
        <f>ROUNDDOWN(F1032*staff_students!$E$36,0)</f>
        <v>0</v>
      </c>
      <c r="H1038" s="105">
        <f>ROUNDDOWN(G1032*staff_students!$E$36,0)</f>
        <v>0</v>
      </c>
      <c r="I1038" s="105">
        <f>ROUNDDOWN(H1032*staff_students!$E$36,0)</f>
        <v>0</v>
      </c>
      <c r="J1038" s="105">
        <f>ROUNDDOWN(I1032*staff_students!$E$36,0)</f>
        <v>0</v>
      </c>
      <c r="Q1038">
        <f>Q$1031/($D$1028*'selections(hide)'!$P$29)</f>
        <v>0.1</v>
      </c>
      <c r="R1038">
        <f>Q$1031/($D$1028*'selections(hide)'!$P$29)</f>
        <v>0.1</v>
      </c>
      <c r="S1038">
        <f>Q$1031/($D$1028*'selections(hide)'!$P$29)</f>
        <v>0.1</v>
      </c>
      <c r="T1038">
        <f>Q$1031/($D$1028*'selections(hide)'!$P$29)</f>
        <v>0.1</v>
      </c>
      <c r="U1038">
        <f>Q$1031/($D$1028*'selections(hide)'!$P$29)</f>
        <v>0.1</v>
      </c>
      <c r="V1038">
        <f>Q$1031/($D$1028*'selections(hide)'!$P$29)</f>
        <v>0.1</v>
      </c>
      <c r="W1038">
        <f>Q$1031/($D$1028*'selections(hide)'!$P$29)</f>
        <v>0.1</v>
      </c>
      <c r="X1038">
        <f>Q$1031/($D$1028*'selections(hide)'!$P$29)</f>
        <v>0.1</v>
      </c>
      <c r="Y1038">
        <f>Q$1031/($D$1028*'selections(hide)'!$P$29)</f>
        <v>0.1</v>
      </c>
      <c r="Z1038">
        <f>Q$1031/($D$1028*'selections(hide)'!$P$29)</f>
        <v>0.1</v>
      </c>
      <c r="AA1038">
        <f>Q$1031/($D$1028*'selections(hide)'!$P$29)</f>
        <v>0.1</v>
      </c>
      <c r="AB1038">
        <f>Q$1031/($D$1028*'selections(hide)'!$P$29)</f>
        <v>0.1</v>
      </c>
      <c r="AC1038">
        <f>Q$1031/($D$1028*'selections(hide)'!$P$29)</f>
        <v>0.1</v>
      </c>
      <c r="AD1038">
        <f>Q$1031/($D$1028*'selections(hide)'!$P$29)</f>
        <v>0.1</v>
      </c>
      <c r="AE1038">
        <f>Q$1031/($D$1028*'selections(hide)'!$P$29)</f>
        <v>0.1</v>
      </c>
      <c r="AF1038">
        <f>Q$1031/($D$1028*'selections(hide)'!$P$29)</f>
        <v>0.1</v>
      </c>
      <c r="AG1038">
        <f>Q$1031/($D$1028*'selections(hide)'!$P$29)</f>
        <v>0.1</v>
      </c>
      <c r="AH1038">
        <f>Q$1031/($D$1028*'selections(hide)'!$P$29)</f>
        <v>0.1</v>
      </c>
      <c r="AI1038">
        <f>Q$1031/($D$1028*'selections(hide)'!$P$29)</f>
        <v>0.1</v>
      </c>
      <c r="AJ1038">
        <f>Q$1031/($D$1028*'selections(hide)'!$P$29)</f>
        <v>0.1</v>
      </c>
      <c r="AK1038">
        <f>Q$1031/($D$1028*'selections(hide)'!$P$29)</f>
        <v>0.1</v>
      </c>
      <c r="AL1038">
        <f>Q$1031/($D$1028*'selections(hide)'!$P$29)</f>
        <v>0.1</v>
      </c>
      <c r="AM1038">
        <f>Q$1031/($D$1028*'selections(hide)'!$P$29)</f>
        <v>0.1</v>
      </c>
      <c r="AN1038">
        <f>Q$1031/($D$1028*'selections(hide)'!$P$29)</f>
        <v>0.1</v>
      </c>
      <c r="AO1038">
        <f>Q$1031/($D$1028*'selections(hide)'!$P$29)</f>
        <v>0.1</v>
      </c>
      <c r="AP1038">
        <f>Q$1031/($D$1028*'selections(hide)'!$P$29)</f>
        <v>0.1</v>
      </c>
      <c r="AQ1038">
        <f>Q$1031/($D$1028*'selections(hide)'!$P$29)</f>
        <v>0.1</v>
      </c>
      <c r="AR1038">
        <f>Q$1031/($D$1028*'selections(hide)'!$P$29)</f>
        <v>0.1</v>
      </c>
      <c r="AS1038">
        <f>Q$1031/($D$1028*'selections(hide)'!$P$29)</f>
        <v>0.1</v>
      </c>
      <c r="AT1038">
        <f>Q$1031/($D$1028*'selections(hide)'!$P$29)</f>
        <v>0.1</v>
      </c>
    </row>
    <row r="1039" spans="1:48" x14ac:dyDescent="0.35">
      <c r="A1039" s="33" t="s">
        <v>263</v>
      </c>
      <c r="B1039" s="33"/>
      <c r="C1039" s="33"/>
      <c r="E1039" s="107">
        <f>IF(staff_students!$C$28="No",0,ROUNDDOWN(E1033*staff_students!$E$36,0))</f>
        <v>0</v>
      </c>
      <c r="F1039" s="105">
        <f>ROUNDDOWN(E1033*staff_students!$E$36,0)</f>
        <v>0</v>
      </c>
      <c r="G1039" s="105">
        <f>ROUNDDOWN(F1033*staff_students!$E$36,0)</f>
        <v>0</v>
      </c>
      <c r="H1039" s="105">
        <f>ROUNDDOWN(G1033*staff_students!$E$36,0)</f>
        <v>0</v>
      </c>
      <c r="I1039" s="105">
        <f>ROUNDDOWN(H1033*staff_students!$E$36,0)</f>
        <v>0</v>
      </c>
      <c r="J1039" s="105">
        <f>ROUNDDOWN(I1033*staff_students!$E$36,0)</f>
        <v>0</v>
      </c>
      <c r="R1039">
        <f>R$1031/($D$1028*'selections(hide)'!$P$29)</f>
        <v>0.2</v>
      </c>
      <c r="S1039">
        <f>R$1031/($D$1028*'selections(hide)'!$P$29)</f>
        <v>0.2</v>
      </c>
      <c r="T1039">
        <f>R$1031/($D$1028*'selections(hide)'!$P$29)</f>
        <v>0.2</v>
      </c>
      <c r="U1039">
        <f>R$1031/($D$1028*'selections(hide)'!$P$29)</f>
        <v>0.2</v>
      </c>
      <c r="V1039">
        <f>R$1031/($D$1028*'selections(hide)'!$P$29)</f>
        <v>0.2</v>
      </c>
      <c r="W1039">
        <f>R$1031/($D$1028*'selections(hide)'!$P$29)</f>
        <v>0.2</v>
      </c>
      <c r="X1039">
        <f>R$1031/($D$1028*'selections(hide)'!$P$29)</f>
        <v>0.2</v>
      </c>
      <c r="Y1039">
        <f>R$1031/($D$1028*'selections(hide)'!$P$29)</f>
        <v>0.2</v>
      </c>
      <c r="Z1039">
        <f>R$1031/($D$1028*'selections(hide)'!$P$29)</f>
        <v>0.2</v>
      </c>
      <c r="AA1039">
        <f>R$1031/($D$1028*'selections(hide)'!$P$29)</f>
        <v>0.2</v>
      </c>
      <c r="AB1039">
        <f>R$1031/($D$1028*'selections(hide)'!$P$29)</f>
        <v>0.2</v>
      </c>
      <c r="AC1039">
        <f>R$1031/($D$1028*'selections(hide)'!$P$29)</f>
        <v>0.2</v>
      </c>
      <c r="AD1039">
        <f>R$1031/($D$1028*'selections(hide)'!$P$29)</f>
        <v>0.2</v>
      </c>
      <c r="AE1039">
        <f>R$1031/($D$1028*'selections(hide)'!$P$29)</f>
        <v>0.2</v>
      </c>
      <c r="AF1039">
        <f>R$1031/($D$1028*'selections(hide)'!$P$29)</f>
        <v>0.2</v>
      </c>
      <c r="AG1039">
        <f>R$1031/($D$1028*'selections(hide)'!$P$29)</f>
        <v>0.2</v>
      </c>
      <c r="AH1039">
        <f>R$1031/($D$1028*'selections(hide)'!$P$29)</f>
        <v>0.2</v>
      </c>
      <c r="AI1039">
        <f>R$1031/($D$1028*'selections(hide)'!$P$29)</f>
        <v>0.2</v>
      </c>
      <c r="AJ1039">
        <f>R$1031/($D$1028*'selections(hide)'!$P$29)</f>
        <v>0.2</v>
      </c>
      <c r="AK1039">
        <f>R$1031/($D$1028*'selections(hide)'!$P$29)</f>
        <v>0.2</v>
      </c>
      <c r="AL1039">
        <f>R$1031/($D$1028*'selections(hide)'!$P$29)</f>
        <v>0.2</v>
      </c>
      <c r="AM1039">
        <f>R$1031/($D$1028*'selections(hide)'!$P$29)</f>
        <v>0.2</v>
      </c>
      <c r="AN1039">
        <f>R$1031/($D$1028*'selections(hide)'!$P$29)</f>
        <v>0.2</v>
      </c>
      <c r="AO1039">
        <f>R$1031/($D$1028*'selections(hide)'!$P$29)</f>
        <v>0.2</v>
      </c>
      <c r="AP1039">
        <f>R$1031/($D$1028*'selections(hide)'!$P$29)</f>
        <v>0.2</v>
      </c>
      <c r="AQ1039">
        <f>R$1031/($D$1028*'selections(hide)'!$P$29)</f>
        <v>0.2</v>
      </c>
      <c r="AR1039">
        <f>R$1031/($D$1028*'selections(hide)'!$P$29)</f>
        <v>0.2</v>
      </c>
      <c r="AS1039">
        <f>R$1031/($D$1028*'selections(hide)'!$P$29)</f>
        <v>0.2</v>
      </c>
      <c r="AT1039">
        <f>R$1031/($D$1028*'selections(hide)'!$P$29)</f>
        <v>0.2</v>
      </c>
      <c r="AU1039">
        <f>R$1031/($D$1028*'selections(hide)'!$P$29)</f>
        <v>0.2</v>
      </c>
    </row>
    <row r="1040" spans="1:48" x14ac:dyDescent="0.35">
      <c r="A1040" s="33"/>
      <c r="B1040" s="33"/>
      <c r="C1040" s="33"/>
      <c r="S1040">
        <f>S$1031/($D$1028*'selections(hide)'!$P$29)</f>
        <v>0.2</v>
      </c>
      <c r="T1040">
        <f>S$1031/($D$1028*'selections(hide)'!$P$29)</f>
        <v>0.2</v>
      </c>
      <c r="U1040">
        <f>S$1031/($D$1028*'selections(hide)'!$P$29)</f>
        <v>0.2</v>
      </c>
      <c r="V1040">
        <f>S$1031/($D$1028*'selections(hide)'!$P$29)</f>
        <v>0.2</v>
      </c>
      <c r="W1040">
        <f>S$1031/($D$1028*'selections(hide)'!$P$29)</f>
        <v>0.2</v>
      </c>
      <c r="X1040">
        <f>S$1031/($D$1028*'selections(hide)'!$P$29)</f>
        <v>0.2</v>
      </c>
      <c r="Y1040">
        <f>S$1031/($D$1028*'selections(hide)'!$P$29)</f>
        <v>0.2</v>
      </c>
      <c r="Z1040">
        <f>S$1031/($D$1028*'selections(hide)'!$P$29)</f>
        <v>0.2</v>
      </c>
      <c r="AA1040">
        <f>S$1031/($D$1028*'selections(hide)'!$P$29)</f>
        <v>0.2</v>
      </c>
      <c r="AB1040">
        <f>S$1031/($D$1028*'selections(hide)'!$P$29)</f>
        <v>0.2</v>
      </c>
      <c r="AC1040">
        <f>S$1031/($D$1028*'selections(hide)'!$P$29)</f>
        <v>0.2</v>
      </c>
      <c r="AD1040">
        <f>S$1031/($D$1028*'selections(hide)'!$P$29)</f>
        <v>0.2</v>
      </c>
      <c r="AE1040">
        <f>S$1031/($D$1028*'selections(hide)'!$P$29)</f>
        <v>0.2</v>
      </c>
      <c r="AF1040">
        <f>S$1031/($D$1028*'selections(hide)'!$P$29)</f>
        <v>0.2</v>
      </c>
      <c r="AG1040">
        <f>S$1031/($D$1028*'selections(hide)'!$P$29)</f>
        <v>0.2</v>
      </c>
      <c r="AH1040">
        <f>S$1031/($D$1028*'selections(hide)'!$P$29)</f>
        <v>0.2</v>
      </c>
      <c r="AI1040">
        <f>S$1031/($D$1028*'selections(hide)'!$P$29)</f>
        <v>0.2</v>
      </c>
      <c r="AJ1040">
        <f>S$1031/($D$1028*'selections(hide)'!$P$29)</f>
        <v>0.2</v>
      </c>
      <c r="AK1040">
        <f>S$1031/($D$1028*'selections(hide)'!$P$29)</f>
        <v>0.2</v>
      </c>
      <c r="AL1040">
        <f>S$1031/($D$1028*'selections(hide)'!$P$29)</f>
        <v>0.2</v>
      </c>
      <c r="AM1040">
        <f>S$1031/($D$1028*'selections(hide)'!$P$29)</f>
        <v>0.2</v>
      </c>
      <c r="AN1040">
        <f>S$1031/($D$1028*'selections(hide)'!$P$29)</f>
        <v>0.2</v>
      </c>
      <c r="AO1040">
        <f>S$1031/($D$1028*'selections(hide)'!$P$29)</f>
        <v>0.2</v>
      </c>
      <c r="AP1040">
        <f>S$1031/($D$1028*'selections(hide)'!$P$29)</f>
        <v>0.2</v>
      </c>
      <c r="AQ1040">
        <f>S$1031/($D$1028*'selections(hide)'!$P$29)</f>
        <v>0.2</v>
      </c>
      <c r="AR1040">
        <f>S$1031/($D$1028*'selections(hide)'!$P$29)</f>
        <v>0.2</v>
      </c>
      <c r="AS1040">
        <f>S$1031/($D$1028*'selections(hide)'!$P$29)</f>
        <v>0.2</v>
      </c>
      <c r="AT1040">
        <f>S$1031/($D$1028*'selections(hide)'!$P$29)</f>
        <v>0.2</v>
      </c>
      <c r="AU1040">
        <f>S$1031/($D$1028*'selections(hide)'!$P$29)</f>
        <v>0.2</v>
      </c>
      <c r="AV1040">
        <f>S$1031/($D$1028*'selections(hide)'!$P$29)</f>
        <v>0.2</v>
      </c>
    </row>
    <row r="1041" spans="1:64" x14ac:dyDescent="0.35">
      <c r="A1041" s="33" t="s">
        <v>259</v>
      </c>
      <c r="B1041" s="33"/>
      <c r="C1041" s="33"/>
      <c r="E1041" s="101" t="str">
        <f t="shared" ref="E1041:J1041" si="208">E1035</f>
        <v>2021/22</v>
      </c>
      <c r="F1041" s="101" t="str">
        <f t="shared" si="208"/>
        <v>2022/23</v>
      </c>
      <c r="G1041" s="101" t="str">
        <f t="shared" si="208"/>
        <v>2023/24</v>
      </c>
      <c r="H1041" s="101" t="str">
        <f t="shared" si="208"/>
        <v>2024/25</v>
      </c>
      <c r="I1041" s="101" t="str">
        <f t="shared" si="208"/>
        <v>2025/26</v>
      </c>
      <c r="J1041" s="101" t="str">
        <f t="shared" si="208"/>
        <v>2026/27</v>
      </c>
      <c r="T1041">
        <f>T$1031/($D$1028*'selections(hide)'!$P$29)</f>
        <v>0.2</v>
      </c>
      <c r="U1041">
        <f>T$1031/($D$1028*'selections(hide)'!$P$29)</f>
        <v>0.2</v>
      </c>
      <c r="V1041">
        <f>T$1031/($D$1028*'selections(hide)'!$P$29)</f>
        <v>0.2</v>
      </c>
      <c r="W1041">
        <f>T$1031/($D$1028*'selections(hide)'!$P$29)</f>
        <v>0.2</v>
      </c>
      <c r="X1041">
        <f>T$1031/($D$1028*'selections(hide)'!$P$29)</f>
        <v>0.2</v>
      </c>
      <c r="Y1041">
        <f>T$1031/($D$1028*'selections(hide)'!$P$29)</f>
        <v>0.2</v>
      </c>
      <c r="Z1041">
        <f>T$1031/($D$1028*'selections(hide)'!$P$29)</f>
        <v>0.2</v>
      </c>
      <c r="AA1041">
        <f>T$1031/($D$1028*'selections(hide)'!$P$29)</f>
        <v>0.2</v>
      </c>
      <c r="AB1041">
        <f>T$1031/($D$1028*'selections(hide)'!$P$29)</f>
        <v>0.2</v>
      </c>
      <c r="AC1041">
        <f>T$1031/($D$1028*'selections(hide)'!$P$29)</f>
        <v>0.2</v>
      </c>
      <c r="AD1041">
        <f>T$1031/($D$1028*'selections(hide)'!$P$29)</f>
        <v>0.2</v>
      </c>
      <c r="AE1041">
        <f>T$1031/($D$1028*'selections(hide)'!$P$29)</f>
        <v>0.2</v>
      </c>
      <c r="AF1041">
        <f>T$1031/($D$1028*'selections(hide)'!$P$29)</f>
        <v>0.2</v>
      </c>
      <c r="AG1041">
        <f>T$1031/($D$1028*'selections(hide)'!$P$29)</f>
        <v>0.2</v>
      </c>
      <c r="AH1041">
        <f>T$1031/($D$1028*'selections(hide)'!$P$29)</f>
        <v>0.2</v>
      </c>
      <c r="AI1041">
        <f>T$1031/($D$1028*'selections(hide)'!$P$29)</f>
        <v>0.2</v>
      </c>
      <c r="AJ1041">
        <f>T$1031/($D$1028*'selections(hide)'!$P$29)</f>
        <v>0.2</v>
      </c>
      <c r="AK1041">
        <f>T$1031/($D$1028*'selections(hide)'!$P$29)</f>
        <v>0.2</v>
      </c>
      <c r="AL1041">
        <f>T$1031/($D$1028*'selections(hide)'!$P$29)</f>
        <v>0.2</v>
      </c>
      <c r="AM1041">
        <f>T$1031/($D$1028*'selections(hide)'!$P$29)</f>
        <v>0.2</v>
      </c>
      <c r="AN1041">
        <f>T$1031/($D$1028*'selections(hide)'!$P$29)</f>
        <v>0.2</v>
      </c>
      <c r="AO1041">
        <f>T$1031/($D$1028*'selections(hide)'!$P$29)</f>
        <v>0.2</v>
      </c>
      <c r="AP1041">
        <f>T$1031/($D$1028*'selections(hide)'!$P$29)</f>
        <v>0.2</v>
      </c>
      <c r="AQ1041">
        <f>T$1031/($D$1028*'selections(hide)'!$P$29)</f>
        <v>0.2</v>
      </c>
      <c r="AR1041">
        <f>T$1031/($D$1028*'selections(hide)'!$P$29)</f>
        <v>0.2</v>
      </c>
      <c r="AS1041">
        <f>T$1031/($D$1028*'selections(hide)'!$P$29)</f>
        <v>0.2</v>
      </c>
      <c r="AT1041">
        <f>T$1031/($D$1028*'selections(hide)'!$P$29)</f>
        <v>0.2</v>
      </c>
      <c r="AU1041">
        <f>T$1031/($D$1028*'selections(hide)'!$P$29)</f>
        <v>0.2</v>
      </c>
      <c r="AV1041">
        <f>T$1031/($D$1028*'selections(hide)'!$P$29)</f>
        <v>0.2</v>
      </c>
      <c r="AW1041">
        <f>T$1031/($D$1028*'selections(hide)'!$P$29)</f>
        <v>0.2</v>
      </c>
    </row>
    <row r="1042" spans="1:64" x14ac:dyDescent="0.35">
      <c r="A1042" s="33" t="s">
        <v>260</v>
      </c>
      <c r="B1042" s="33"/>
      <c r="C1042" s="33"/>
      <c r="E1042" s="105">
        <f t="shared" ref="E1042:J1042" si="209">E1030+E1036</f>
        <v>0</v>
      </c>
      <c r="F1042" s="105">
        <f t="shared" si="209"/>
        <v>0</v>
      </c>
      <c r="G1042" s="105">
        <f t="shared" si="209"/>
        <v>0</v>
      </c>
      <c r="H1042" s="105">
        <f t="shared" si="209"/>
        <v>0</v>
      </c>
      <c r="I1042" s="105">
        <f t="shared" si="209"/>
        <v>0</v>
      </c>
      <c r="J1042" s="105">
        <f t="shared" si="209"/>
        <v>0</v>
      </c>
      <c r="U1042">
        <f>U$1031/($D$1028*'selections(hide)'!$P$29)</f>
        <v>0.2</v>
      </c>
      <c r="V1042">
        <f>U$1031/($D$1028*'selections(hide)'!$P$29)</f>
        <v>0.2</v>
      </c>
      <c r="W1042">
        <f>U$1031/($D$1028*'selections(hide)'!$P$29)</f>
        <v>0.2</v>
      </c>
      <c r="X1042">
        <f>U$1031/($D$1028*'selections(hide)'!$P$29)</f>
        <v>0.2</v>
      </c>
      <c r="Y1042">
        <f>U$1031/($D$1028*'selections(hide)'!$P$29)</f>
        <v>0.2</v>
      </c>
      <c r="Z1042">
        <f>U$1031/($D$1028*'selections(hide)'!$P$29)</f>
        <v>0.2</v>
      </c>
      <c r="AA1042">
        <f>U$1031/($D$1028*'selections(hide)'!$P$29)</f>
        <v>0.2</v>
      </c>
      <c r="AB1042">
        <f>U$1031/($D$1028*'selections(hide)'!$P$29)</f>
        <v>0.2</v>
      </c>
      <c r="AC1042">
        <f>U$1031/($D$1028*'selections(hide)'!$P$29)</f>
        <v>0.2</v>
      </c>
      <c r="AD1042">
        <f>U$1031/($D$1028*'selections(hide)'!$P$29)</f>
        <v>0.2</v>
      </c>
      <c r="AE1042">
        <f>U$1031/($D$1028*'selections(hide)'!$P$29)</f>
        <v>0.2</v>
      </c>
      <c r="AF1042">
        <f>U$1031/($D$1028*'selections(hide)'!$P$29)</f>
        <v>0.2</v>
      </c>
      <c r="AG1042">
        <f>U$1031/($D$1028*'selections(hide)'!$P$29)</f>
        <v>0.2</v>
      </c>
      <c r="AH1042">
        <f>U$1031/($D$1028*'selections(hide)'!$P$29)</f>
        <v>0.2</v>
      </c>
      <c r="AI1042">
        <f>U$1031/($D$1028*'selections(hide)'!$P$29)</f>
        <v>0.2</v>
      </c>
      <c r="AJ1042">
        <f>U$1031/($D$1028*'selections(hide)'!$P$29)</f>
        <v>0.2</v>
      </c>
      <c r="AK1042">
        <f>U$1031/($D$1028*'selections(hide)'!$P$29)</f>
        <v>0.2</v>
      </c>
      <c r="AL1042">
        <f>U$1031/($D$1028*'selections(hide)'!$P$29)</f>
        <v>0.2</v>
      </c>
      <c r="AM1042">
        <f>U$1031/($D$1028*'selections(hide)'!$P$29)</f>
        <v>0.2</v>
      </c>
      <c r="AN1042">
        <f>U$1031/($D$1028*'selections(hide)'!$P$29)</f>
        <v>0.2</v>
      </c>
      <c r="AO1042">
        <f>U$1031/($D$1028*'selections(hide)'!$P$29)</f>
        <v>0.2</v>
      </c>
      <c r="AP1042">
        <f>U$1031/($D$1028*'selections(hide)'!$P$29)</f>
        <v>0.2</v>
      </c>
      <c r="AQ1042">
        <f>U$1031/($D$1028*'selections(hide)'!$P$29)</f>
        <v>0.2</v>
      </c>
      <c r="AR1042">
        <f>U$1031/($D$1028*'selections(hide)'!$P$29)</f>
        <v>0.2</v>
      </c>
      <c r="AS1042">
        <f>U$1031/($D$1028*'selections(hide)'!$P$29)</f>
        <v>0.2</v>
      </c>
      <c r="AT1042">
        <f>U$1031/($D$1028*'selections(hide)'!$P$29)</f>
        <v>0.2</v>
      </c>
      <c r="AU1042">
        <f>U$1031/($D$1028*'selections(hide)'!$P$29)</f>
        <v>0.2</v>
      </c>
      <c r="AV1042">
        <f>U$1031/($D$1028*'selections(hide)'!$P$29)</f>
        <v>0.2</v>
      </c>
      <c r="AW1042">
        <f>U$1031/($D$1028*'selections(hide)'!$P$29)</f>
        <v>0.2</v>
      </c>
      <c r="AX1042">
        <f>U$1031/($D$1028*'selections(hide)'!$P$29)</f>
        <v>0.2</v>
      </c>
    </row>
    <row r="1043" spans="1:64" x14ac:dyDescent="0.35">
      <c r="A1043" s="33" t="s">
        <v>261</v>
      </c>
      <c r="B1043" s="33"/>
      <c r="C1043" s="33"/>
      <c r="E1043" s="105">
        <f t="shared" ref="E1043:J1043" si="210">E1031+E1037</f>
        <v>0</v>
      </c>
      <c r="F1043" s="105">
        <f t="shared" si="210"/>
        <v>0</v>
      </c>
      <c r="G1043" s="105">
        <f t="shared" si="210"/>
        <v>0</v>
      </c>
      <c r="H1043" s="105">
        <f t="shared" si="210"/>
        <v>0</v>
      </c>
      <c r="I1043" s="105">
        <f t="shared" si="210"/>
        <v>0</v>
      </c>
      <c r="J1043" s="105">
        <f t="shared" si="210"/>
        <v>0</v>
      </c>
      <c r="V1043">
        <f>V$1031/($D$1028*'selections(hide)'!$P$29)</f>
        <v>0.2</v>
      </c>
      <c r="W1043">
        <f>V$1031/($D$1028*'selections(hide)'!$P$29)</f>
        <v>0.2</v>
      </c>
      <c r="X1043">
        <f>V$1031/($D$1028*'selections(hide)'!$P$29)</f>
        <v>0.2</v>
      </c>
      <c r="Y1043">
        <f>V$1031/($D$1028*'selections(hide)'!$P$29)</f>
        <v>0.2</v>
      </c>
      <c r="Z1043">
        <f>V$1031/($D$1028*'selections(hide)'!$P$29)</f>
        <v>0.2</v>
      </c>
      <c r="AA1043">
        <f>V$1031/($D$1028*'selections(hide)'!$P$29)</f>
        <v>0.2</v>
      </c>
      <c r="AB1043">
        <f>V$1031/($D$1028*'selections(hide)'!$P$29)</f>
        <v>0.2</v>
      </c>
      <c r="AC1043">
        <f>V$1031/($D$1028*'selections(hide)'!$P$29)</f>
        <v>0.2</v>
      </c>
      <c r="AD1043">
        <f>V$1031/($D$1028*'selections(hide)'!$P$29)</f>
        <v>0.2</v>
      </c>
      <c r="AE1043">
        <f>V$1031/($D$1028*'selections(hide)'!$P$29)</f>
        <v>0.2</v>
      </c>
      <c r="AF1043">
        <f>V$1031/($D$1028*'selections(hide)'!$P$29)</f>
        <v>0.2</v>
      </c>
      <c r="AG1043">
        <f>V$1031/($D$1028*'selections(hide)'!$P$29)</f>
        <v>0.2</v>
      </c>
      <c r="AH1043">
        <f>V$1031/($D$1028*'selections(hide)'!$P$29)</f>
        <v>0.2</v>
      </c>
      <c r="AI1043">
        <f>V$1031/($D$1028*'selections(hide)'!$P$29)</f>
        <v>0.2</v>
      </c>
      <c r="AJ1043">
        <f>V$1031/($D$1028*'selections(hide)'!$P$29)</f>
        <v>0.2</v>
      </c>
      <c r="AK1043">
        <f>V$1031/($D$1028*'selections(hide)'!$P$29)</f>
        <v>0.2</v>
      </c>
      <c r="AL1043">
        <f>V$1031/($D$1028*'selections(hide)'!$P$29)</f>
        <v>0.2</v>
      </c>
      <c r="AM1043">
        <f>V$1031/($D$1028*'selections(hide)'!$P$29)</f>
        <v>0.2</v>
      </c>
      <c r="AN1043">
        <f>V$1031/($D$1028*'selections(hide)'!$P$29)</f>
        <v>0.2</v>
      </c>
      <c r="AO1043">
        <f>V$1031/($D$1028*'selections(hide)'!$P$29)</f>
        <v>0.2</v>
      </c>
      <c r="AP1043">
        <f>V$1031/($D$1028*'selections(hide)'!$P$29)</f>
        <v>0.2</v>
      </c>
      <c r="AQ1043">
        <f>V$1031/($D$1028*'selections(hide)'!$P$29)</f>
        <v>0.2</v>
      </c>
      <c r="AR1043">
        <f>V$1031/($D$1028*'selections(hide)'!$P$29)</f>
        <v>0.2</v>
      </c>
      <c r="AS1043">
        <f>V$1031/($D$1028*'selections(hide)'!$P$29)</f>
        <v>0.2</v>
      </c>
      <c r="AT1043">
        <f>V$1031/($D$1028*'selections(hide)'!$P$29)</f>
        <v>0.2</v>
      </c>
      <c r="AU1043">
        <f>V$1031/($D$1028*'selections(hide)'!$P$29)</f>
        <v>0.2</v>
      </c>
      <c r="AV1043">
        <f>V$1031/($D$1028*'selections(hide)'!$P$29)</f>
        <v>0.2</v>
      </c>
      <c r="AW1043">
        <f>V$1031/($D$1028*'selections(hide)'!$P$29)</f>
        <v>0.2</v>
      </c>
      <c r="AX1043">
        <f>V$1031/($D$1028*'selections(hide)'!$P$29)</f>
        <v>0.2</v>
      </c>
      <c r="AY1043">
        <f>V$1031/($D$1028*'selections(hide)'!$P$29)</f>
        <v>0.2</v>
      </c>
    </row>
    <row r="1044" spans="1:64" x14ac:dyDescent="0.35">
      <c r="A1044" s="33" t="s">
        <v>262</v>
      </c>
      <c r="B1044" s="33"/>
      <c r="C1044" s="33"/>
      <c r="E1044" s="105">
        <f t="shared" ref="E1044:J1044" si="211">E1032+E1038</f>
        <v>0</v>
      </c>
      <c r="F1044" s="105">
        <f t="shared" si="211"/>
        <v>0</v>
      </c>
      <c r="G1044" s="105">
        <f t="shared" si="211"/>
        <v>0</v>
      </c>
      <c r="H1044" s="105">
        <f t="shared" si="211"/>
        <v>0</v>
      </c>
      <c r="I1044" s="105">
        <f t="shared" si="211"/>
        <v>0</v>
      </c>
      <c r="J1044" s="105">
        <f t="shared" si="211"/>
        <v>0</v>
      </c>
      <c r="W1044">
        <f>W$1031/($D$1028*'selections(hide)'!$P$29)</f>
        <v>0.2</v>
      </c>
      <c r="X1044">
        <f>W$1031/($D$1028*'selections(hide)'!$P$29)</f>
        <v>0.2</v>
      </c>
      <c r="Y1044">
        <f>W$1031/($D$1028*'selections(hide)'!$P$29)</f>
        <v>0.2</v>
      </c>
      <c r="Z1044">
        <f>W$1031/($D$1028*'selections(hide)'!$P$29)</f>
        <v>0.2</v>
      </c>
      <c r="AA1044">
        <f>W$1031/($D$1028*'selections(hide)'!$P$29)</f>
        <v>0.2</v>
      </c>
      <c r="AB1044">
        <f>W$1031/($D$1028*'selections(hide)'!$P$29)</f>
        <v>0.2</v>
      </c>
      <c r="AC1044">
        <f>W$1031/($D$1028*'selections(hide)'!$P$29)</f>
        <v>0.2</v>
      </c>
      <c r="AD1044">
        <f>W$1031/($D$1028*'selections(hide)'!$P$29)</f>
        <v>0.2</v>
      </c>
      <c r="AE1044">
        <f>W$1031/($D$1028*'selections(hide)'!$P$29)</f>
        <v>0.2</v>
      </c>
      <c r="AF1044">
        <f>W$1031/($D$1028*'selections(hide)'!$P$29)</f>
        <v>0.2</v>
      </c>
      <c r="AG1044">
        <f>W$1031/($D$1028*'selections(hide)'!$P$29)</f>
        <v>0.2</v>
      </c>
      <c r="AH1044">
        <f>W$1031/($D$1028*'selections(hide)'!$P$29)</f>
        <v>0.2</v>
      </c>
      <c r="AI1044">
        <f>W$1031/($D$1028*'selections(hide)'!$P$29)</f>
        <v>0.2</v>
      </c>
      <c r="AJ1044">
        <f>W$1031/($D$1028*'selections(hide)'!$P$29)</f>
        <v>0.2</v>
      </c>
      <c r="AK1044">
        <f>W$1031/($D$1028*'selections(hide)'!$P$29)</f>
        <v>0.2</v>
      </c>
      <c r="AL1044">
        <f>W$1031/($D$1028*'selections(hide)'!$P$29)</f>
        <v>0.2</v>
      </c>
      <c r="AM1044">
        <f>W$1031/($D$1028*'selections(hide)'!$P$29)</f>
        <v>0.2</v>
      </c>
      <c r="AN1044">
        <f>W$1031/($D$1028*'selections(hide)'!$P$29)</f>
        <v>0.2</v>
      </c>
      <c r="AO1044">
        <f>W$1031/($D$1028*'selections(hide)'!$P$29)</f>
        <v>0.2</v>
      </c>
      <c r="AP1044">
        <f>W$1031/($D$1028*'selections(hide)'!$P$29)</f>
        <v>0.2</v>
      </c>
      <c r="AQ1044">
        <f>W$1031/($D$1028*'selections(hide)'!$P$29)</f>
        <v>0.2</v>
      </c>
      <c r="AR1044">
        <f>W$1031/($D$1028*'selections(hide)'!$P$29)</f>
        <v>0.2</v>
      </c>
      <c r="AS1044">
        <f>W$1031/($D$1028*'selections(hide)'!$P$29)</f>
        <v>0.2</v>
      </c>
      <c r="AT1044">
        <f>W$1031/($D$1028*'selections(hide)'!$P$29)</f>
        <v>0.2</v>
      </c>
      <c r="AU1044">
        <f>W$1031/($D$1028*'selections(hide)'!$P$29)</f>
        <v>0.2</v>
      </c>
      <c r="AV1044">
        <f>W$1031/($D$1028*'selections(hide)'!$P$29)</f>
        <v>0.2</v>
      </c>
      <c r="AW1044">
        <f>W$1031/($D$1028*'selections(hide)'!$P$29)</f>
        <v>0.2</v>
      </c>
      <c r="AX1044">
        <f>W$1031/($D$1028*'selections(hide)'!$P$29)</f>
        <v>0.2</v>
      </c>
      <c r="AY1044">
        <f>W$1031/($D$1028*'selections(hide)'!$P$29)</f>
        <v>0.2</v>
      </c>
      <c r="AZ1044">
        <f>W$1031/($D$1028*'selections(hide)'!$P$29)</f>
        <v>0.2</v>
      </c>
    </row>
    <row r="1045" spans="1:64" x14ac:dyDescent="0.35">
      <c r="A1045" s="33" t="s">
        <v>263</v>
      </c>
      <c r="B1045" s="33"/>
      <c r="C1045" s="33"/>
      <c r="E1045" s="105">
        <f t="shared" ref="E1045:J1045" si="212">E1033+E1039</f>
        <v>0</v>
      </c>
      <c r="F1045" s="105">
        <f t="shared" si="212"/>
        <v>0</v>
      </c>
      <c r="G1045" s="105">
        <f t="shared" si="212"/>
        <v>0</v>
      </c>
      <c r="H1045" s="105">
        <f t="shared" si="212"/>
        <v>0</v>
      </c>
      <c r="I1045" s="105">
        <f t="shared" si="212"/>
        <v>0</v>
      </c>
      <c r="J1045" s="105">
        <f t="shared" si="212"/>
        <v>0</v>
      </c>
      <c r="X1045">
        <f>X$1031/($D$1028*'selections(hide)'!$P$29)</f>
        <v>0.2</v>
      </c>
      <c r="Y1045">
        <f>X$1031/($D$1028*'selections(hide)'!$P$29)</f>
        <v>0.2</v>
      </c>
      <c r="Z1045">
        <f>X$1031/($D$1028*'selections(hide)'!$P$29)</f>
        <v>0.2</v>
      </c>
      <c r="AA1045">
        <f>X$1031/($D$1028*'selections(hide)'!$P$29)</f>
        <v>0.2</v>
      </c>
      <c r="AB1045">
        <f>X$1031/($D$1028*'selections(hide)'!$P$29)</f>
        <v>0.2</v>
      </c>
      <c r="AC1045">
        <f>X$1031/($D$1028*'selections(hide)'!$P$29)</f>
        <v>0.2</v>
      </c>
      <c r="AD1045">
        <f>X$1031/($D$1028*'selections(hide)'!$P$29)</f>
        <v>0.2</v>
      </c>
      <c r="AE1045">
        <f>X$1031/($D$1028*'selections(hide)'!$P$29)</f>
        <v>0.2</v>
      </c>
      <c r="AF1045">
        <f>X$1031/($D$1028*'selections(hide)'!$P$29)</f>
        <v>0.2</v>
      </c>
      <c r="AG1045">
        <f>X$1031/($D$1028*'selections(hide)'!$P$29)</f>
        <v>0.2</v>
      </c>
      <c r="AH1045">
        <f>X$1031/($D$1028*'selections(hide)'!$P$29)</f>
        <v>0.2</v>
      </c>
      <c r="AI1045">
        <f>X$1031/($D$1028*'selections(hide)'!$P$29)</f>
        <v>0.2</v>
      </c>
      <c r="AJ1045">
        <f>X$1031/($D$1028*'selections(hide)'!$P$29)</f>
        <v>0.2</v>
      </c>
      <c r="AK1045">
        <f>X$1031/($D$1028*'selections(hide)'!$P$29)</f>
        <v>0.2</v>
      </c>
      <c r="AL1045">
        <f>X$1031/($D$1028*'selections(hide)'!$P$29)</f>
        <v>0.2</v>
      </c>
      <c r="AM1045">
        <f>X$1031/($D$1028*'selections(hide)'!$P$29)</f>
        <v>0.2</v>
      </c>
      <c r="AN1045">
        <f>X$1031/($D$1028*'selections(hide)'!$P$29)</f>
        <v>0.2</v>
      </c>
      <c r="AO1045">
        <f>X$1031/($D$1028*'selections(hide)'!$P$29)</f>
        <v>0.2</v>
      </c>
      <c r="AP1045">
        <f>X$1031/($D$1028*'selections(hide)'!$P$29)</f>
        <v>0.2</v>
      </c>
      <c r="AQ1045">
        <f>X$1031/($D$1028*'selections(hide)'!$P$29)</f>
        <v>0.2</v>
      </c>
      <c r="AR1045">
        <f>X$1031/($D$1028*'selections(hide)'!$P$29)</f>
        <v>0.2</v>
      </c>
      <c r="AS1045">
        <f>X$1031/($D$1028*'selections(hide)'!$P$29)</f>
        <v>0.2</v>
      </c>
      <c r="AT1045">
        <f>X$1031/($D$1028*'selections(hide)'!$P$29)</f>
        <v>0.2</v>
      </c>
      <c r="AU1045">
        <f>X$1031/($D$1028*'selections(hide)'!$P$29)</f>
        <v>0.2</v>
      </c>
      <c r="AV1045">
        <f>X$1031/($D$1028*'selections(hide)'!$P$29)</f>
        <v>0.2</v>
      </c>
      <c r="AW1045">
        <f>X$1031/($D$1028*'selections(hide)'!$P$29)</f>
        <v>0.2</v>
      </c>
      <c r="AX1045">
        <f>X$1031/($D$1028*'selections(hide)'!$P$29)</f>
        <v>0.2</v>
      </c>
      <c r="AY1045">
        <f>X$1031/($D$1028*'selections(hide)'!$P$29)</f>
        <v>0.2</v>
      </c>
      <c r="AZ1045">
        <f>X$1031/($D$1028*'selections(hide)'!$P$29)</f>
        <v>0.2</v>
      </c>
      <c r="BA1045">
        <f>X$1031/($D$1028*'selections(hide)'!$P$29)</f>
        <v>0.2</v>
      </c>
    </row>
    <row r="1046" spans="1:64" x14ac:dyDescent="0.35">
      <c r="A1046" s="33"/>
      <c r="B1046" s="33"/>
      <c r="C1046" s="33"/>
      <c r="Y1046">
        <f>Y$1031/($D$1028*'selections(hide)'!$P$29)</f>
        <v>0.2</v>
      </c>
      <c r="Z1046">
        <f>Y$1031/($D$1028*'selections(hide)'!$P$29)</f>
        <v>0.2</v>
      </c>
      <c r="AA1046">
        <f>Y$1031/($D$1028*'selections(hide)'!$P$29)</f>
        <v>0.2</v>
      </c>
      <c r="AB1046">
        <f>Y$1031/($D$1028*'selections(hide)'!$P$29)</f>
        <v>0.2</v>
      </c>
      <c r="AC1046">
        <f>Y$1031/($D$1028*'selections(hide)'!$P$29)</f>
        <v>0.2</v>
      </c>
      <c r="AD1046">
        <f>Y$1031/($D$1028*'selections(hide)'!$P$29)</f>
        <v>0.2</v>
      </c>
      <c r="AE1046">
        <f>Y$1031/($D$1028*'selections(hide)'!$P$29)</f>
        <v>0.2</v>
      </c>
      <c r="AF1046">
        <f>Y$1031/($D$1028*'selections(hide)'!$P$29)</f>
        <v>0.2</v>
      </c>
      <c r="AG1046">
        <f>Y$1031/($D$1028*'selections(hide)'!$P$29)</f>
        <v>0.2</v>
      </c>
      <c r="AH1046">
        <f>Y$1031/($D$1028*'selections(hide)'!$P$29)</f>
        <v>0.2</v>
      </c>
      <c r="AI1046">
        <f>Y$1031/($D$1028*'selections(hide)'!$P$29)</f>
        <v>0.2</v>
      </c>
      <c r="AJ1046">
        <f>Y$1031/($D$1028*'selections(hide)'!$P$29)</f>
        <v>0.2</v>
      </c>
      <c r="AK1046">
        <f>Y$1031/($D$1028*'selections(hide)'!$P$29)</f>
        <v>0.2</v>
      </c>
      <c r="AL1046">
        <f>Y$1031/($D$1028*'selections(hide)'!$P$29)</f>
        <v>0.2</v>
      </c>
      <c r="AM1046">
        <f>Y$1031/($D$1028*'selections(hide)'!$P$29)</f>
        <v>0.2</v>
      </c>
      <c r="AN1046">
        <f>Y$1031/($D$1028*'selections(hide)'!$P$29)</f>
        <v>0.2</v>
      </c>
      <c r="AO1046">
        <f>Y$1031/($D$1028*'selections(hide)'!$P$29)</f>
        <v>0.2</v>
      </c>
      <c r="AP1046">
        <f>Y$1031/($D$1028*'selections(hide)'!$P$29)</f>
        <v>0.2</v>
      </c>
      <c r="AQ1046">
        <f>Y$1031/($D$1028*'selections(hide)'!$P$29)</f>
        <v>0.2</v>
      </c>
      <c r="AR1046">
        <f>Y$1031/($D$1028*'selections(hide)'!$P$29)</f>
        <v>0.2</v>
      </c>
      <c r="AS1046">
        <f>Y$1031/($D$1028*'selections(hide)'!$P$29)</f>
        <v>0.2</v>
      </c>
      <c r="AT1046">
        <f>Y$1031/($D$1028*'selections(hide)'!$P$29)</f>
        <v>0.2</v>
      </c>
      <c r="AU1046">
        <f>Y$1031/($D$1028*'selections(hide)'!$P$29)</f>
        <v>0.2</v>
      </c>
      <c r="AV1046">
        <f>Y$1031/($D$1028*'selections(hide)'!$P$29)</f>
        <v>0.2</v>
      </c>
      <c r="AW1046">
        <f>Y$1031/($D$1028*'selections(hide)'!$P$29)</f>
        <v>0.2</v>
      </c>
      <c r="AX1046">
        <f>Y$1031/($D$1028*'selections(hide)'!$P$29)</f>
        <v>0.2</v>
      </c>
      <c r="AY1046">
        <f>Y$1031/($D$1028*'selections(hide)'!$P$29)</f>
        <v>0.2</v>
      </c>
      <c r="AZ1046">
        <f>Y$1031/($D$1028*'selections(hide)'!$P$29)</f>
        <v>0.2</v>
      </c>
      <c r="BA1046">
        <f>Y$1031/($D$1028*'selections(hide)'!$P$29)</f>
        <v>0.2</v>
      </c>
      <c r="BB1046">
        <f>Y$1031/($D$1028*'selections(hide)'!$P$29)</f>
        <v>0.2</v>
      </c>
    </row>
    <row r="1047" spans="1:64" x14ac:dyDescent="0.35">
      <c r="A1047" s="33" t="s">
        <v>258</v>
      </c>
      <c r="B1047" s="33"/>
      <c r="C1047" s="33"/>
      <c r="D1047" s="33"/>
      <c r="E1047" s="108" t="str">
        <f t="shared" ref="E1047:J1047" si="213">E1041</f>
        <v>2021/22</v>
      </c>
      <c r="F1047" s="108" t="str">
        <f t="shared" si="213"/>
        <v>2022/23</v>
      </c>
      <c r="G1047" s="108" t="str">
        <f t="shared" si="213"/>
        <v>2023/24</v>
      </c>
      <c r="H1047" s="108" t="str">
        <f t="shared" si="213"/>
        <v>2024/25</v>
      </c>
      <c r="I1047" s="108" t="str">
        <f t="shared" si="213"/>
        <v>2025/26</v>
      </c>
      <c r="J1047" s="108" t="str">
        <f t="shared" si="213"/>
        <v>2026/27</v>
      </c>
      <c r="Z1047">
        <f>Z$1031/($D$1028*'selections(hide)'!$P$29)</f>
        <v>0.2</v>
      </c>
      <c r="AA1047">
        <f>Z$1031/($D$1028*'selections(hide)'!$P$29)</f>
        <v>0.2</v>
      </c>
      <c r="AB1047">
        <f>Z$1031/($D$1028*'selections(hide)'!$P$29)</f>
        <v>0.2</v>
      </c>
      <c r="AC1047">
        <f>Z$1031/($D$1028*'selections(hide)'!$P$29)</f>
        <v>0.2</v>
      </c>
      <c r="AD1047">
        <f>Z$1031/($D$1028*'selections(hide)'!$P$29)</f>
        <v>0.2</v>
      </c>
      <c r="AE1047">
        <f>Z$1031/($D$1028*'selections(hide)'!$P$29)</f>
        <v>0.2</v>
      </c>
      <c r="AF1047">
        <f>Z$1031/($D$1028*'selections(hide)'!$P$29)</f>
        <v>0.2</v>
      </c>
      <c r="AG1047">
        <f>Z$1031/($D$1028*'selections(hide)'!$P$29)</f>
        <v>0.2</v>
      </c>
      <c r="AH1047">
        <f>Z$1031/($D$1028*'selections(hide)'!$P$29)</f>
        <v>0.2</v>
      </c>
      <c r="AI1047">
        <f>Z$1031/($D$1028*'selections(hide)'!$P$29)</f>
        <v>0.2</v>
      </c>
      <c r="AJ1047">
        <f>Z$1031/($D$1028*'selections(hide)'!$P$29)</f>
        <v>0.2</v>
      </c>
      <c r="AK1047">
        <f>Z$1031/($D$1028*'selections(hide)'!$P$29)</f>
        <v>0.2</v>
      </c>
      <c r="AL1047">
        <f>Z$1031/($D$1028*'selections(hide)'!$P$29)</f>
        <v>0.2</v>
      </c>
      <c r="AM1047">
        <f>Z$1031/($D$1028*'selections(hide)'!$P$29)</f>
        <v>0.2</v>
      </c>
      <c r="AN1047">
        <f>Z$1031/($D$1028*'selections(hide)'!$P$29)</f>
        <v>0.2</v>
      </c>
      <c r="AO1047">
        <f>Z$1031/($D$1028*'selections(hide)'!$P$29)</f>
        <v>0.2</v>
      </c>
      <c r="AP1047">
        <f>Z$1031/($D$1028*'selections(hide)'!$P$29)</f>
        <v>0.2</v>
      </c>
      <c r="AQ1047">
        <f>Z$1031/($D$1028*'selections(hide)'!$P$29)</f>
        <v>0.2</v>
      </c>
      <c r="AR1047">
        <f>Z$1031/($D$1028*'selections(hide)'!$P$29)</f>
        <v>0.2</v>
      </c>
      <c r="AS1047">
        <f>Z$1031/($D$1028*'selections(hide)'!$P$29)</f>
        <v>0.2</v>
      </c>
      <c r="AT1047">
        <f>Z$1031/($D$1028*'selections(hide)'!$P$29)</f>
        <v>0.2</v>
      </c>
      <c r="AU1047">
        <f>Z$1031/($D$1028*'selections(hide)'!$P$29)</f>
        <v>0.2</v>
      </c>
      <c r="AV1047">
        <f>Z$1031/($D$1028*'selections(hide)'!$P$29)</f>
        <v>0.2</v>
      </c>
      <c r="AW1047">
        <f>Z$1031/($D$1028*'selections(hide)'!$P$29)</f>
        <v>0.2</v>
      </c>
      <c r="AX1047">
        <f>Z$1031/($D$1028*'selections(hide)'!$P$29)</f>
        <v>0.2</v>
      </c>
      <c r="AY1047">
        <f>Z$1031/($D$1028*'selections(hide)'!$P$29)</f>
        <v>0.2</v>
      </c>
      <c r="AZ1047">
        <f>Z$1031/($D$1028*'selections(hide)'!$P$29)</f>
        <v>0.2</v>
      </c>
      <c r="BA1047">
        <f>Z$1031/($D$1028*'selections(hide)'!$P$29)</f>
        <v>0.2</v>
      </c>
      <c r="BB1047">
        <f>Z$1031/($D$1028*'selections(hide)'!$P$29)</f>
        <v>0.2</v>
      </c>
      <c r="BC1047">
        <f>Z$1031/($D$1028*'selections(hide)'!$P$29)</f>
        <v>0.2</v>
      </c>
    </row>
    <row r="1048" spans="1:64" x14ac:dyDescent="0.35">
      <c r="A1048" s="33" t="s">
        <v>225</v>
      </c>
      <c r="B1048" s="33"/>
      <c r="C1048" s="33"/>
      <c r="D1048" s="22" t="str">
        <f>A1048&amp;D1027&amp;D1029</f>
        <v>FT Home student FTE14</v>
      </c>
      <c r="E1048" s="117">
        <f>IF(staff_students!$C$28="No",E1042/$D1028/$D1028*21+D1042/$D1028/$D1028*15,E1042/$D1028/$D1028*21+E1042/$D1028/$D1028*15)</f>
        <v>0</v>
      </c>
      <c r="F1048" s="109">
        <f>F1042/$D1028/$D1028*21+E1042/$D1028/$D1028*15</f>
        <v>0</v>
      </c>
      <c r="G1048" s="109">
        <f>G1042/$D1028/$D1028*21+F1042/$D1028/$D1028*15</f>
        <v>0</v>
      </c>
      <c r="H1048" s="109">
        <f>H1042/$D1028/$D1028*21+G1042/$D1028/$D1028*15</f>
        <v>0</v>
      </c>
      <c r="I1048" s="109">
        <f>I1042/$D1028/$D1028*21+H1042/$D1028/$D1028*15</f>
        <v>0</v>
      </c>
      <c r="J1048" s="109">
        <f>J1042/$D1028/$D1028*21+I1042/$D1028/$D1028*15</f>
        <v>0</v>
      </c>
      <c r="AA1048">
        <f>AA$1031/($D$1028*'selections(hide)'!$P$29)</f>
        <v>0.2</v>
      </c>
      <c r="AB1048">
        <f>AA$1031/($D$1028*'selections(hide)'!$P$29)</f>
        <v>0.2</v>
      </c>
      <c r="AC1048">
        <f>AA$1031/($D$1028*'selections(hide)'!$P$29)</f>
        <v>0.2</v>
      </c>
      <c r="AD1048">
        <f>AA$1031/($D$1028*'selections(hide)'!$P$29)</f>
        <v>0.2</v>
      </c>
      <c r="AE1048">
        <f>AA$1031/($D$1028*'selections(hide)'!$P$29)</f>
        <v>0.2</v>
      </c>
      <c r="AF1048">
        <f>AA$1031/($D$1028*'selections(hide)'!$P$29)</f>
        <v>0.2</v>
      </c>
      <c r="AG1048">
        <f>AA$1031/($D$1028*'selections(hide)'!$P$29)</f>
        <v>0.2</v>
      </c>
      <c r="AH1048">
        <f>AA$1031/($D$1028*'selections(hide)'!$P$29)</f>
        <v>0.2</v>
      </c>
      <c r="AI1048">
        <f>AA$1031/($D$1028*'selections(hide)'!$P$29)</f>
        <v>0.2</v>
      </c>
      <c r="AJ1048">
        <f>AA$1031/($D$1028*'selections(hide)'!$P$29)</f>
        <v>0.2</v>
      </c>
      <c r="AK1048">
        <f>AA$1031/($D$1028*'selections(hide)'!$P$29)</f>
        <v>0.2</v>
      </c>
      <c r="AL1048">
        <f>AA$1031/($D$1028*'selections(hide)'!$P$29)</f>
        <v>0.2</v>
      </c>
      <c r="AM1048">
        <f>AA$1031/($D$1028*'selections(hide)'!$P$29)</f>
        <v>0.2</v>
      </c>
      <c r="AN1048">
        <f>AA$1031/($D$1028*'selections(hide)'!$P$29)</f>
        <v>0.2</v>
      </c>
      <c r="AO1048">
        <f>AA$1031/($D$1028*'selections(hide)'!$P$29)</f>
        <v>0.2</v>
      </c>
      <c r="AP1048">
        <f>AA$1031/($D$1028*'selections(hide)'!$P$29)</f>
        <v>0.2</v>
      </c>
      <c r="AQ1048">
        <f>AA$1031/($D$1028*'selections(hide)'!$P$29)</f>
        <v>0.2</v>
      </c>
      <c r="AR1048">
        <f>AA$1031/($D$1028*'selections(hide)'!$P$29)</f>
        <v>0.2</v>
      </c>
      <c r="AS1048">
        <f>AA$1031/($D$1028*'selections(hide)'!$P$29)</f>
        <v>0.2</v>
      </c>
      <c r="AT1048">
        <f>AA$1031/($D$1028*'selections(hide)'!$P$29)</f>
        <v>0.2</v>
      </c>
      <c r="AU1048">
        <f>AA$1031/($D$1028*'selections(hide)'!$P$29)</f>
        <v>0.2</v>
      </c>
      <c r="AV1048">
        <f>AA$1031/($D$1028*'selections(hide)'!$P$29)</f>
        <v>0.2</v>
      </c>
      <c r="AW1048">
        <f>AA$1031/($D$1028*'selections(hide)'!$P$29)</f>
        <v>0.2</v>
      </c>
      <c r="AX1048">
        <f>AA$1031/($D$1028*'selections(hide)'!$P$29)</f>
        <v>0.2</v>
      </c>
      <c r="AY1048">
        <f>AA$1031/($D$1028*'selections(hide)'!$P$29)</f>
        <v>0.2</v>
      </c>
      <c r="AZ1048">
        <f>AA$1031/($D$1028*'selections(hide)'!$P$29)</f>
        <v>0.2</v>
      </c>
      <c r="BA1048">
        <f>AA$1031/($D$1028*'selections(hide)'!$P$29)</f>
        <v>0.2</v>
      </c>
      <c r="BB1048">
        <f>AA$1031/($D$1028*'selections(hide)'!$P$29)</f>
        <v>0.2</v>
      </c>
      <c r="BC1048">
        <f>AA$1031/($D$1028*'selections(hide)'!$P$29)</f>
        <v>0.2</v>
      </c>
      <c r="BD1048">
        <f>AA$1031/($D$1028*'selections(hide)'!$P$29)</f>
        <v>0.2</v>
      </c>
    </row>
    <row r="1049" spans="1:64" x14ac:dyDescent="0.35">
      <c r="A1049" s="33" t="s">
        <v>226</v>
      </c>
      <c r="B1049" s="33"/>
      <c r="C1049" s="33"/>
      <c r="D1049" s="22" t="str">
        <f>A1049&amp;D1027&amp;D1029</f>
        <v>FT International student FTE14</v>
      </c>
      <c r="E1049" s="117">
        <f>IF(staff_students!$C$28="No",E1043/$D1028/$D1028*21+D1043/$D1028/$D1028*15,E1043/$D1028/$D1028*21+E1043/$D1028/$D1028*15)</f>
        <v>0</v>
      </c>
      <c r="F1049" s="109">
        <f>F1043/$D1028/$D1028*21+E1043/$D1028/$D1028*15</f>
        <v>0</v>
      </c>
      <c r="G1049" s="109">
        <f>G1043/$D1028/$D1028*21+F1043/$D1028/$D1028*15</f>
        <v>0</v>
      </c>
      <c r="H1049" s="109">
        <f>H1043/$D1028/$D1028*21+G1043/$D1028/$D1028*15</f>
        <v>0</v>
      </c>
      <c r="I1049" s="109">
        <f>I1043/$D1028/$D1028*21+H1043/$D1028/$D1028*15</f>
        <v>0</v>
      </c>
      <c r="J1049" s="109">
        <f>J1043/$D1028/$D1028*21+I1043/$D1028/$D1028*15</f>
        <v>0</v>
      </c>
      <c r="AB1049">
        <f>AB$1031/($D$1028*'selections(hide)'!$P$29)</f>
        <v>0.2</v>
      </c>
      <c r="AC1049">
        <f>AB$1031/($D$1028*'selections(hide)'!$P$29)</f>
        <v>0.2</v>
      </c>
      <c r="AD1049">
        <f>AB$1031/($D$1028*'selections(hide)'!$P$29)</f>
        <v>0.2</v>
      </c>
      <c r="AE1049">
        <f>AB$1031/($D$1028*'selections(hide)'!$P$29)</f>
        <v>0.2</v>
      </c>
      <c r="AF1049">
        <f>AB$1031/($D$1028*'selections(hide)'!$P$29)</f>
        <v>0.2</v>
      </c>
      <c r="AG1049">
        <f>AB$1031/($D$1028*'selections(hide)'!$P$29)</f>
        <v>0.2</v>
      </c>
      <c r="AH1049">
        <f>AB$1031/($D$1028*'selections(hide)'!$P$29)</f>
        <v>0.2</v>
      </c>
      <c r="AI1049">
        <f>AB$1031/($D$1028*'selections(hide)'!$P$29)</f>
        <v>0.2</v>
      </c>
      <c r="AJ1049">
        <f>AB$1031/($D$1028*'selections(hide)'!$P$29)</f>
        <v>0.2</v>
      </c>
      <c r="AK1049">
        <f>AB$1031/($D$1028*'selections(hide)'!$P$29)</f>
        <v>0.2</v>
      </c>
      <c r="AL1049">
        <f>AB$1031/($D$1028*'selections(hide)'!$P$29)</f>
        <v>0.2</v>
      </c>
      <c r="AM1049">
        <f>AB$1031/($D$1028*'selections(hide)'!$P$29)</f>
        <v>0.2</v>
      </c>
      <c r="AN1049">
        <f>AB$1031/($D$1028*'selections(hide)'!$P$29)</f>
        <v>0.2</v>
      </c>
      <c r="AO1049">
        <f>AB$1031/($D$1028*'selections(hide)'!$P$29)</f>
        <v>0.2</v>
      </c>
      <c r="AP1049">
        <f>AB$1031/($D$1028*'selections(hide)'!$P$29)</f>
        <v>0.2</v>
      </c>
      <c r="AQ1049">
        <f>AB$1031/($D$1028*'selections(hide)'!$P$29)</f>
        <v>0.2</v>
      </c>
      <c r="AR1049">
        <f>AB$1031/($D$1028*'selections(hide)'!$P$29)</f>
        <v>0.2</v>
      </c>
      <c r="AS1049">
        <f>AB$1031/($D$1028*'selections(hide)'!$P$29)</f>
        <v>0.2</v>
      </c>
      <c r="AT1049">
        <f>AB$1031/($D$1028*'selections(hide)'!$P$29)</f>
        <v>0.2</v>
      </c>
      <c r="AU1049">
        <f>AB$1031/($D$1028*'selections(hide)'!$P$29)</f>
        <v>0.2</v>
      </c>
      <c r="AV1049">
        <f>AB$1031/($D$1028*'selections(hide)'!$P$29)</f>
        <v>0.2</v>
      </c>
      <c r="AW1049">
        <f>AB$1031/($D$1028*'selections(hide)'!$P$29)</f>
        <v>0.2</v>
      </c>
      <c r="AX1049">
        <f>AB$1031/($D$1028*'selections(hide)'!$P$29)</f>
        <v>0.2</v>
      </c>
      <c r="AY1049">
        <f>AB$1031/($D$1028*'selections(hide)'!$P$29)</f>
        <v>0.2</v>
      </c>
      <c r="AZ1049">
        <f>AB$1031/($D$1028*'selections(hide)'!$P$29)</f>
        <v>0.2</v>
      </c>
      <c r="BA1049">
        <f>AB$1031/($D$1028*'selections(hide)'!$P$29)</f>
        <v>0.2</v>
      </c>
      <c r="BB1049">
        <f>AB$1031/($D$1028*'selections(hide)'!$P$29)</f>
        <v>0.2</v>
      </c>
      <c r="BC1049">
        <f>AB$1031/($D$1028*'selections(hide)'!$P$29)</f>
        <v>0.2</v>
      </c>
      <c r="BD1049">
        <f>AB$1031/($D$1028*'selections(hide)'!$P$29)</f>
        <v>0.2</v>
      </c>
      <c r="BE1049">
        <f>AB$1031/($D$1028*'selections(hide)'!$P$29)</f>
        <v>0.2</v>
      </c>
    </row>
    <row r="1050" spans="1:64" x14ac:dyDescent="0.35">
      <c r="A1050" s="33" t="s">
        <v>241</v>
      </c>
      <c r="B1050" s="33"/>
      <c r="C1050" s="33"/>
      <c r="D1050" s="22" t="str">
        <f>A1050&amp;D1027&amp;D1029</f>
        <v>PT Home student FTE14</v>
      </c>
      <c r="E1050" s="117">
        <f>IF(staff_students!$C$28="No",E1044/VLOOKUP($D1027,'selections(hide)'!$D$18:$P$30,13,FALSE)/$D1028/$D1028*21+D1044/VLOOKUP($D1027,'selections(hide)'!$D$18:$P$30,13,FALSE)/$D1028/$D1028*15,E1044/VLOOKUP($D1027,'selections(hide)'!$D$18:$P$30,13,FALSE)/$D1028/$D1028*21+E1044/VLOOKUP($D1027,'selections(hide)'!$D$18:$P$30,13,FALSE)/$D1028/$D1028*15)</f>
        <v>0</v>
      </c>
      <c r="F1050" s="109">
        <f>F1044/VLOOKUP($D1027,'selections(hide)'!$D$18:$P$30,13,FALSE)/$D1028/$D1028*21+E1044/VLOOKUP($D1027,'selections(hide)'!$D$18:$P$30,13,FALSE)/$D1028/$D1028*15</f>
        <v>0</v>
      </c>
      <c r="G1050" s="109">
        <f>G1044/VLOOKUP($D1027,'selections(hide)'!$D$18:$P$30,13,FALSE)/$D1028/$D1028*21+F1044/VLOOKUP($D1027,'selections(hide)'!$D$18:$P$30,13,FALSE)/$D1028/$D1028*15</f>
        <v>0</v>
      </c>
      <c r="H1050" s="109">
        <f>H1044/VLOOKUP($D1027,'selections(hide)'!$D$18:$P$30,13,FALSE)/$D1028/$D1028*21+G1044/VLOOKUP($D1027,'selections(hide)'!$D$18:$P$30,13,FALSE)/$D1028/$D1028*15</f>
        <v>0</v>
      </c>
      <c r="I1050" s="109">
        <f>I1044/VLOOKUP($D1027,'selections(hide)'!$D$18:$P$30,13,FALSE)/$D1028/$D1028*21+H1044/VLOOKUP($D1027,'selections(hide)'!$D$18:$P$30,13,FALSE)/$D1028/$D1028*15</f>
        <v>0</v>
      </c>
      <c r="J1050" s="109">
        <f>J1044/VLOOKUP($D1027,'selections(hide)'!$D$18:$P$30,13,FALSE)/$D1028/$D1028*21+I1044/VLOOKUP($D1027,'selections(hide)'!$D$18:$P$30,13,FALSE)/$D1028/$D1028*15</f>
        <v>0</v>
      </c>
      <c r="AC1050">
        <f>AC$1031/($D$1028*'selections(hide)'!$P$29)</f>
        <v>0.2</v>
      </c>
      <c r="AD1050">
        <f>AC$1031/($D$1028*'selections(hide)'!$P$29)</f>
        <v>0.2</v>
      </c>
      <c r="AE1050">
        <f>AC$1031/($D$1028*'selections(hide)'!$P$29)</f>
        <v>0.2</v>
      </c>
      <c r="AF1050">
        <f>AC$1031/($D$1028*'selections(hide)'!$P$29)</f>
        <v>0.2</v>
      </c>
      <c r="AG1050">
        <f>AC$1031/($D$1028*'selections(hide)'!$P$29)</f>
        <v>0.2</v>
      </c>
      <c r="AH1050">
        <f>AC$1031/($D$1028*'selections(hide)'!$P$29)</f>
        <v>0.2</v>
      </c>
      <c r="AI1050">
        <f>AC$1031/($D$1028*'selections(hide)'!$P$29)</f>
        <v>0.2</v>
      </c>
      <c r="AJ1050">
        <f>AC$1031/($D$1028*'selections(hide)'!$P$29)</f>
        <v>0.2</v>
      </c>
      <c r="AK1050">
        <f>AC$1031/($D$1028*'selections(hide)'!$P$29)</f>
        <v>0.2</v>
      </c>
      <c r="AL1050">
        <f>AC$1031/($D$1028*'selections(hide)'!$P$29)</f>
        <v>0.2</v>
      </c>
      <c r="AM1050">
        <f>AC$1031/($D$1028*'selections(hide)'!$P$29)</f>
        <v>0.2</v>
      </c>
      <c r="AN1050">
        <f>AC$1031/($D$1028*'selections(hide)'!$P$29)</f>
        <v>0.2</v>
      </c>
      <c r="AO1050">
        <f>AC$1031/($D$1028*'selections(hide)'!$P$29)</f>
        <v>0.2</v>
      </c>
      <c r="AP1050">
        <f>AC$1031/($D$1028*'selections(hide)'!$P$29)</f>
        <v>0.2</v>
      </c>
      <c r="AQ1050">
        <f>AC$1031/($D$1028*'selections(hide)'!$P$29)</f>
        <v>0.2</v>
      </c>
      <c r="AR1050">
        <f>AC$1031/($D$1028*'selections(hide)'!$P$29)</f>
        <v>0.2</v>
      </c>
      <c r="AS1050">
        <f>AC$1031/($D$1028*'selections(hide)'!$P$29)</f>
        <v>0.2</v>
      </c>
      <c r="AT1050">
        <f>AC$1031/($D$1028*'selections(hide)'!$P$29)</f>
        <v>0.2</v>
      </c>
      <c r="AU1050">
        <f>AC$1031/($D$1028*'selections(hide)'!$P$29)</f>
        <v>0.2</v>
      </c>
      <c r="AV1050">
        <f>AC$1031/($D$1028*'selections(hide)'!$P$29)</f>
        <v>0.2</v>
      </c>
      <c r="AW1050">
        <f>AC$1031/($D$1028*'selections(hide)'!$P$29)</f>
        <v>0.2</v>
      </c>
      <c r="AX1050">
        <f>AC$1031/($D$1028*'selections(hide)'!$P$29)</f>
        <v>0.2</v>
      </c>
      <c r="AY1050">
        <f>AC$1031/($D$1028*'selections(hide)'!$P$29)</f>
        <v>0.2</v>
      </c>
      <c r="AZ1050">
        <f>AC$1031/($D$1028*'selections(hide)'!$P$29)</f>
        <v>0.2</v>
      </c>
      <c r="BA1050">
        <f>AC$1031/($D$1028*'selections(hide)'!$P$29)</f>
        <v>0.2</v>
      </c>
      <c r="BB1050">
        <f>AC$1031/($D$1028*'selections(hide)'!$P$29)</f>
        <v>0.2</v>
      </c>
      <c r="BC1050">
        <f>AC$1031/($D$1028*'selections(hide)'!$P$29)</f>
        <v>0.2</v>
      </c>
      <c r="BD1050">
        <f>AC$1031/($D$1028*'selections(hide)'!$P$29)</f>
        <v>0.2</v>
      </c>
      <c r="BE1050">
        <f>AC$1031/($D$1028*'selections(hide)'!$P$29)</f>
        <v>0.2</v>
      </c>
      <c r="BF1050">
        <f>AC$1031/($D$1028*'selections(hide)'!$P$29)</f>
        <v>0.2</v>
      </c>
    </row>
    <row r="1051" spans="1:64" x14ac:dyDescent="0.35">
      <c r="A1051" s="33" t="s">
        <v>242</v>
      </c>
      <c r="B1051" s="33"/>
      <c r="C1051" s="33"/>
      <c r="D1051" s="22" t="str">
        <f>A1051&amp;D1027&amp;D1029</f>
        <v>PT International student FTE14</v>
      </c>
      <c r="E1051" s="117">
        <f>IF(staff_students!$C$28="No",E1045/VLOOKUP($D1027,'selections(hide)'!$D$18:$P$30,13,FALSE)/$D1028/$D1028*21+D1045/VLOOKUP($D1027,'selections(hide)'!$D$18:$P$30,13,FALSE)/$D1028/$D1028*15,E1045/VLOOKUP($D1027,'selections(hide)'!$D$18:$P$30,13,FALSE)/$D1028/$D1028*21+E1045/VLOOKUP($D1027,'selections(hide)'!$D$18:$P$30,13,FALSE)/$D1028/$D1028*15)</f>
        <v>0</v>
      </c>
      <c r="F1051" s="109">
        <f>F1045/VLOOKUP($D1027,'selections(hide)'!$D$18:$P$30,13,FALSE)/$D1028/$D1028*21+E1045/VLOOKUP($D1027,'selections(hide)'!$D$18:$P$30,13,FALSE)/$D1028/$D1028*15</f>
        <v>0</v>
      </c>
      <c r="G1051" s="109">
        <f>G1045/VLOOKUP($D1027,'selections(hide)'!$D$18:$P$30,13,FALSE)/$D1028/$D1028*21+F1045/VLOOKUP($D1027,'selections(hide)'!$D$18:$P$30,13,FALSE)/$D1028/$D1028*15</f>
        <v>0</v>
      </c>
      <c r="H1051" s="109">
        <f>H1045/VLOOKUP($D1027,'selections(hide)'!$D$18:$P$30,13,FALSE)/$D1028/$D1028*21+G1045/VLOOKUP($D1027,'selections(hide)'!$D$18:$P$30,13,FALSE)/$D1028/$D1028*15</f>
        <v>0</v>
      </c>
      <c r="I1051" s="109">
        <f>I1045/VLOOKUP($D1027,'selections(hide)'!$D$18:$P$30,13,FALSE)/$D1028/$D1028*21+H1045/VLOOKUP($D1027,'selections(hide)'!$D$18:$P$30,13,FALSE)/$D1028/$D1028*15</f>
        <v>0</v>
      </c>
      <c r="J1051" s="109">
        <f>J1045/VLOOKUP($D1027,'selections(hide)'!$D$18:$P$30,13,FALSE)/$D1028/$D1028*21+I1045/VLOOKUP($D1027,'selections(hide)'!$D$18:$P$30,13,FALSE)/$D1028/$D1028*15</f>
        <v>0</v>
      </c>
      <c r="AD1051">
        <f>AD$1031/($D$1028*'selections(hide)'!$P$29)</f>
        <v>0.2</v>
      </c>
      <c r="AE1051">
        <f>AD$1031/($D$1028*'selections(hide)'!$P$29)</f>
        <v>0.2</v>
      </c>
      <c r="AF1051">
        <f>AD$1031/($D$1028*'selections(hide)'!$P$29)</f>
        <v>0.2</v>
      </c>
      <c r="AG1051">
        <f>AD$1031/($D$1028*'selections(hide)'!$P$29)</f>
        <v>0.2</v>
      </c>
      <c r="AH1051">
        <f>AD$1031/($D$1028*'selections(hide)'!$P$29)</f>
        <v>0.2</v>
      </c>
      <c r="AI1051">
        <f>AD$1031/($D$1028*'selections(hide)'!$P$29)</f>
        <v>0.2</v>
      </c>
      <c r="AJ1051">
        <f>AD$1031/($D$1028*'selections(hide)'!$P$29)</f>
        <v>0.2</v>
      </c>
      <c r="AK1051">
        <f>AD$1031/($D$1028*'selections(hide)'!$P$29)</f>
        <v>0.2</v>
      </c>
      <c r="AL1051">
        <f>AD$1031/($D$1028*'selections(hide)'!$P$29)</f>
        <v>0.2</v>
      </c>
      <c r="AM1051">
        <f>AD$1031/($D$1028*'selections(hide)'!$P$29)</f>
        <v>0.2</v>
      </c>
      <c r="AN1051">
        <f>AD$1031/($D$1028*'selections(hide)'!$P$29)</f>
        <v>0.2</v>
      </c>
      <c r="AO1051">
        <f>AD$1031/($D$1028*'selections(hide)'!$P$29)</f>
        <v>0.2</v>
      </c>
      <c r="AP1051">
        <f>AD$1031/($D$1028*'selections(hide)'!$P$29)</f>
        <v>0.2</v>
      </c>
      <c r="AQ1051">
        <f>AD$1031/($D$1028*'selections(hide)'!$P$29)</f>
        <v>0.2</v>
      </c>
      <c r="AR1051">
        <f>AD$1031/($D$1028*'selections(hide)'!$P$29)</f>
        <v>0.2</v>
      </c>
      <c r="AS1051">
        <f>AD$1031/($D$1028*'selections(hide)'!$P$29)</f>
        <v>0.2</v>
      </c>
      <c r="AT1051">
        <f>AD$1031/($D$1028*'selections(hide)'!$P$29)</f>
        <v>0.2</v>
      </c>
      <c r="AU1051">
        <f>AD$1031/($D$1028*'selections(hide)'!$P$29)</f>
        <v>0.2</v>
      </c>
      <c r="AV1051">
        <f>AD$1031/($D$1028*'selections(hide)'!$P$29)</f>
        <v>0.2</v>
      </c>
      <c r="AW1051">
        <f>AD$1031/($D$1028*'selections(hide)'!$P$29)</f>
        <v>0.2</v>
      </c>
      <c r="AX1051">
        <f>AD$1031/($D$1028*'selections(hide)'!$P$29)</f>
        <v>0.2</v>
      </c>
      <c r="AY1051">
        <f>AD$1031/($D$1028*'selections(hide)'!$P$29)</f>
        <v>0.2</v>
      </c>
      <c r="AZ1051">
        <f>AD$1031/($D$1028*'selections(hide)'!$P$29)</f>
        <v>0.2</v>
      </c>
      <c r="BA1051">
        <f>AD$1031/($D$1028*'selections(hide)'!$P$29)</f>
        <v>0.2</v>
      </c>
      <c r="BB1051">
        <f>AD$1031/($D$1028*'selections(hide)'!$P$29)</f>
        <v>0.2</v>
      </c>
      <c r="BC1051">
        <f>AD$1031/($D$1028*'selections(hide)'!$P$29)</f>
        <v>0.2</v>
      </c>
      <c r="BD1051">
        <f>AD$1031/($D$1028*'selections(hide)'!$P$29)</f>
        <v>0.2</v>
      </c>
      <c r="BE1051">
        <f>AD$1031/($D$1028*'selections(hide)'!$P$29)</f>
        <v>0.2</v>
      </c>
      <c r="BF1051">
        <f>AD$1031/($D$1028*'selections(hide)'!$P$29)</f>
        <v>0.2</v>
      </c>
      <c r="BG1051">
        <f>AD$1031/($D$1028*'selections(hide)'!$P$29)</f>
        <v>0.2</v>
      </c>
    </row>
    <row r="1052" spans="1:64" x14ac:dyDescent="0.35">
      <c r="A1052" s="33"/>
      <c r="B1052" s="33"/>
      <c r="C1052" s="33"/>
      <c r="D1052" s="33"/>
      <c r="E1052" s="33"/>
      <c r="F1052" s="33"/>
      <c r="G1052" s="33"/>
      <c r="H1052" s="33"/>
      <c r="I1052" s="33"/>
      <c r="J1052" s="33"/>
      <c r="AE1052">
        <f>AE$1031/($D$1028*'selections(hide)'!$P$29)</f>
        <v>0.2</v>
      </c>
      <c r="AF1052">
        <f>AE$1031/($D$1028*'selections(hide)'!$P$29)</f>
        <v>0.2</v>
      </c>
      <c r="AG1052">
        <f>AE$1031/($D$1028*'selections(hide)'!$P$29)</f>
        <v>0.2</v>
      </c>
      <c r="AH1052">
        <f>AE$1031/($D$1028*'selections(hide)'!$P$29)</f>
        <v>0.2</v>
      </c>
      <c r="AI1052">
        <f>AE$1031/($D$1028*'selections(hide)'!$P$29)</f>
        <v>0.2</v>
      </c>
      <c r="AJ1052">
        <f>AE$1031/($D$1028*'selections(hide)'!$P$29)</f>
        <v>0.2</v>
      </c>
      <c r="AK1052">
        <f>AE$1031/($D$1028*'selections(hide)'!$P$29)</f>
        <v>0.2</v>
      </c>
      <c r="AL1052">
        <f>AE$1031/($D$1028*'selections(hide)'!$P$29)</f>
        <v>0.2</v>
      </c>
      <c r="AM1052">
        <f>AE$1031/($D$1028*'selections(hide)'!$P$29)</f>
        <v>0.2</v>
      </c>
      <c r="AN1052">
        <f>AE$1031/($D$1028*'selections(hide)'!$P$29)</f>
        <v>0.2</v>
      </c>
      <c r="AO1052">
        <f>AE$1031/($D$1028*'selections(hide)'!$P$29)</f>
        <v>0.2</v>
      </c>
      <c r="AP1052">
        <f>AE$1031/($D$1028*'selections(hide)'!$P$29)</f>
        <v>0.2</v>
      </c>
      <c r="AQ1052">
        <f>AE$1031/($D$1028*'selections(hide)'!$P$29)</f>
        <v>0.2</v>
      </c>
      <c r="AR1052">
        <f>AE$1031/($D$1028*'selections(hide)'!$P$29)</f>
        <v>0.2</v>
      </c>
      <c r="AS1052">
        <f>AE$1031/($D$1028*'selections(hide)'!$P$29)</f>
        <v>0.2</v>
      </c>
      <c r="AT1052">
        <f>AE$1031/($D$1028*'selections(hide)'!$P$29)</f>
        <v>0.2</v>
      </c>
      <c r="AU1052">
        <f>AE$1031/($D$1028*'selections(hide)'!$P$29)</f>
        <v>0.2</v>
      </c>
      <c r="AV1052">
        <f>AE$1031/($D$1028*'selections(hide)'!$P$29)</f>
        <v>0.2</v>
      </c>
      <c r="AW1052">
        <f>AE$1031/($D$1028*'selections(hide)'!$P$29)</f>
        <v>0.2</v>
      </c>
      <c r="AX1052">
        <f>AE$1031/($D$1028*'selections(hide)'!$P$29)</f>
        <v>0.2</v>
      </c>
      <c r="AY1052">
        <f>AE$1031/($D$1028*'selections(hide)'!$P$29)</f>
        <v>0.2</v>
      </c>
      <c r="AZ1052">
        <f>AE$1031/($D$1028*'selections(hide)'!$P$29)</f>
        <v>0.2</v>
      </c>
      <c r="BA1052">
        <f>AE$1031/($D$1028*'selections(hide)'!$P$29)</f>
        <v>0.2</v>
      </c>
      <c r="BB1052">
        <f>AE$1031/($D$1028*'selections(hide)'!$P$29)</f>
        <v>0.2</v>
      </c>
      <c r="BC1052">
        <f>AE$1031/($D$1028*'selections(hide)'!$P$29)</f>
        <v>0.2</v>
      </c>
      <c r="BD1052">
        <f>AE$1031/($D$1028*'selections(hide)'!$P$29)</f>
        <v>0.2</v>
      </c>
      <c r="BE1052">
        <f>AE$1031/($D$1028*'selections(hide)'!$P$29)</f>
        <v>0.2</v>
      </c>
      <c r="BF1052">
        <f>AE$1031/($D$1028*'selections(hide)'!$P$29)</f>
        <v>0.2</v>
      </c>
      <c r="BG1052">
        <f>AE$1031/($D$1028*'selections(hide)'!$P$29)</f>
        <v>0.2</v>
      </c>
      <c r="BH1052">
        <f>AE$1031/($D$1028*'selections(hide)'!$P$29)</f>
        <v>0.2</v>
      </c>
    </row>
    <row r="1053" spans="1:64" x14ac:dyDescent="0.35">
      <c r="A1053" s="110" t="s">
        <v>244</v>
      </c>
      <c r="B1053" s="17"/>
      <c r="C1053" s="17"/>
      <c r="D1053" s="3">
        <f>VLOOKUP(A1053,'selections(hide)'!$A$18:$M$30,4,FALSE)</f>
        <v>2</v>
      </c>
      <c r="AF1053">
        <f>AF$1031/($D$1028*'selections(hide)'!$P$29)</f>
        <v>0.2</v>
      </c>
      <c r="AG1053">
        <f>AF$1031/($D$1028*'selections(hide)'!$P$29)</f>
        <v>0.2</v>
      </c>
      <c r="AH1053">
        <f>AF$1031/($D$1028*'selections(hide)'!$P$29)</f>
        <v>0.2</v>
      </c>
      <c r="AI1053">
        <f>AF$1031/($D$1028*'selections(hide)'!$P$29)</f>
        <v>0.2</v>
      </c>
      <c r="AJ1053">
        <f>AF$1031/($D$1028*'selections(hide)'!$P$29)</f>
        <v>0.2</v>
      </c>
      <c r="AK1053">
        <f>AF$1031/($D$1028*'selections(hide)'!$P$29)</f>
        <v>0.2</v>
      </c>
      <c r="AL1053">
        <f>AF$1031/($D$1028*'selections(hide)'!$P$29)</f>
        <v>0.2</v>
      </c>
      <c r="AM1053">
        <f>AF$1031/($D$1028*'selections(hide)'!$P$29)</f>
        <v>0.2</v>
      </c>
      <c r="AN1053">
        <f>AF$1031/($D$1028*'selections(hide)'!$P$29)</f>
        <v>0.2</v>
      </c>
      <c r="AO1053">
        <f>AF$1031/($D$1028*'selections(hide)'!$P$29)</f>
        <v>0.2</v>
      </c>
      <c r="AP1053">
        <f>AF$1031/($D$1028*'selections(hide)'!$P$29)</f>
        <v>0.2</v>
      </c>
      <c r="AQ1053">
        <f>AF$1031/($D$1028*'selections(hide)'!$P$29)</f>
        <v>0.2</v>
      </c>
      <c r="AR1053">
        <f>AF$1031/($D$1028*'selections(hide)'!$P$29)</f>
        <v>0.2</v>
      </c>
      <c r="AS1053">
        <f>AF$1031/($D$1028*'selections(hide)'!$P$29)</f>
        <v>0.2</v>
      </c>
      <c r="AT1053">
        <f>AF$1031/($D$1028*'selections(hide)'!$P$29)</f>
        <v>0.2</v>
      </c>
      <c r="AU1053">
        <f>AF$1031/($D$1028*'selections(hide)'!$P$29)</f>
        <v>0.2</v>
      </c>
      <c r="AV1053">
        <f>AF$1031/($D$1028*'selections(hide)'!$P$29)</f>
        <v>0.2</v>
      </c>
      <c r="AW1053">
        <f>AF$1031/($D$1028*'selections(hide)'!$P$29)</f>
        <v>0.2</v>
      </c>
      <c r="AX1053">
        <f>AF$1031/($D$1028*'selections(hide)'!$P$29)</f>
        <v>0.2</v>
      </c>
      <c r="AY1053">
        <f>AF$1031/($D$1028*'selections(hide)'!$P$29)</f>
        <v>0.2</v>
      </c>
      <c r="AZ1053">
        <f>AF$1031/($D$1028*'selections(hide)'!$P$29)</f>
        <v>0.2</v>
      </c>
      <c r="BA1053">
        <f>AF$1031/($D$1028*'selections(hide)'!$P$29)</f>
        <v>0.2</v>
      </c>
      <c r="BB1053">
        <f>AF$1031/($D$1028*'selections(hide)'!$P$29)</f>
        <v>0.2</v>
      </c>
      <c r="BC1053">
        <f>AF$1031/($D$1028*'selections(hide)'!$P$29)</f>
        <v>0.2</v>
      </c>
      <c r="BD1053">
        <f>AF$1031/($D$1028*'selections(hide)'!$P$29)</f>
        <v>0.2</v>
      </c>
      <c r="BE1053">
        <f>AF$1031/($D$1028*'selections(hide)'!$P$29)</f>
        <v>0.2</v>
      </c>
      <c r="BF1053">
        <f>AF$1031/($D$1028*'selections(hide)'!$P$29)</f>
        <v>0.2</v>
      </c>
      <c r="BG1053">
        <f>AF$1031/($D$1028*'selections(hide)'!$P$29)</f>
        <v>0.2</v>
      </c>
      <c r="BH1053">
        <f>AF$1031/($D$1028*'selections(hide)'!$P$29)</f>
        <v>0.2</v>
      </c>
      <c r="BI1053">
        <f>AF$1031/($D$1028*'selections(hide)'!$P$29)</f>
        <v>0.2</v>
      </c>
    </row>
    <row r="1054" spans="1:64" x14ac:dyDescent="0.35">
      <c r="A1054" s="115" t="s">
        <v>240</v>
      </c>
      <c r="B1054" s="116"/>
      <c r="C1054" s="116"/>
      <c r="D1054" s="116">
        <f>'selections(hide)'!$J$5</f>
        <v>6</v>
      </c>
      <c r="AG1054">
        <f>AG$1031/($D$1028*'selections(hide)'!$P$29)</f>
        <v>0.2</v>
      </c>
      <c r="AH1054">
        <f>AG$1031/($D$1028*'selections(hide)'!$P$29)</f>
        <v>0.2</v>
      </c>
      <c r="AI1054">
        <f>AG$1031/($D$1028*'selections(hide)'!$P$29)</f>
        <v>0.2</v>
      </c>
      <c r="AJ1054">
        <f>AG$1031/($D$1028*'selections(hide)'!$P$29)</f>
        <v>0.2</v>
      </c>
      <c r="AK1054">
        <f>AG$1031/($D$1028*'selections(hide)'!$P$29)</f>
        <v>0.2</v>
      </c>
      <c r="AL1054">
        <f>AG$1031/($D$1028*'selections(hide)'!$P$29)</f>
        <v>0.2</v>
      </c>
      <c r="AM1054">
        <f>AG$1031/($D$1028*'selections(hide)'!$P$29)</f>
        <v>0.2</v>
      </c>
      <c r="AN1054">
        <f>AG$1031/($D$1028*'selections(hide)'!$P$29)</f>
        <v>0.2</v>
      </c>
      <c r="AO1054">
        <f>AG$1031/($D$1028*'selections(hide)'!$P$29)</f>
        <v>0.2</v>
      </c>
      <c r="AP1054">
        <f>AG$1031/($D$1028*'selections(hide)'!$P$29)</f>
        <v>0.2</v>
      </c>
      <c r="AQ1054">
        <f>AG$1031/($D$1028*'selections(hide)'!$P$29)</f>
        <v>0.2</v>
      </c>
      <c r="AR1054">
        <f>AG$1031/($D$1028*'selections(hide)'!$P$29)</f>
        <v>0.2</v>
      </c>
      <c r="AS1054">
        <f>AG$1031/($D$1028*'selections(hide)'!$P$29)</f>
        <v>0.2</v>
      </c>
      <c r="AT1054">
        <f>AG$1031/($D$1028*'selections(hide)'!$P$29)</f>
        <v>0.2</v>
      </c>
      <c r="AU1054">
        <f>AG$1031/($D$1028*'selections(hide)'!$P$29)</f>
        <v>0.2</v>
      </c>
      <c r="AV1054">
        <f>AG$1031/($D$1028*'selections(hide)'!$P$29)</f>
        <v>0.2</v>
      </c>
      <c r="AW1054">
        <f>AG$1031/($D$1028*'selections(hide)'!$P$29)</f>
        <v>0.2</v>
      </c>
      <c r="AX1054">
        <f>AG$1031/($D$1028*'selections(hide)'!$P$29)</f>
        <v>0.2</v>
      </c>
      <c r="AY1054">
        <f>AG$1031/($D$1028*'selections(hide)'!$P$29)</f>
        <v>0.2</v>
      </c>
      <c r="AZ1054">
        <f>AG$1031/($D$1028*'selections(hide)'!$P$29)</f>
        <v>0.2</v>
      </c>
      <c r="BA1054">
        <f>AG$1031/($D$1028*'selections(hide)'!$P$29)</f>
        <v>0.2</v>
      </c>
      <c r="BB1054">
        <f>AG$1031/($D$1028*'selections(hide)'!$P$29)</f>
        <v>0.2</v>
      </c>
      <c r="BC1054">
        <f>AG$1031/($D$1028*'selections(hide)'!$P$29)</f>
        <v>0.2</v>
      </c>
      <c r="BD1054">
        <f>AG$1031/($D$1028*'selections(hide)'!$P$29)</f>
        <v>0.2</v>
      </c>
      <c r="BE1054">
        <f>AG$1031/($D$1028*'selections(hide)'!$P$29)</f>
        <v>0.2</v>
      </c>
      <c r="BF1054">
        <f>AG$1031/($D$1028*'selections(hide)'!$P$29)</f>
        <v>0.2</v>
      </c>
      <c r="BG1054">
        <f>AG$1031/($D$1028*'selections(hide)'!$P$29)</f>
        <v>0.2</v>
      </c>
      <c r="BH1054">
        <f>AG$1031/($D$1028*'selections(hide)'!$P$29)</f>
        <v>0.2</v>
      </c>
      <c r="BI1054">
        <f>AG$1031/($D$1028*'selections(hide)'!$P$29)</f>
        <v>0.2</v>
      </c>
      <c r="BJ1054">
        <f>AG$1031/($D$1028*'selections(hide)'!$P$29)</f>
        <v>0.2</v>
      </c>
    </row>
    <row r="1055" spans="1:64" x14ac:dyDescent="0.35">
      <c r="A1055" s="17" t="s">
        <v>256</v>
      </c>
      <c r="B1055" s="17"/>
      <c r="C1055" s="17"/>
      <c r="D1055" s="22">
        <f>'selections(hide)'!$K$5</f>
        <v>4</v>
      </c>
      <c r="E1055" s="101" t="str">
        <f>staff_students!$E$29</f>
        <v>2021/22</v>
      </c>
      <c r="F1055" s="101" t="str">
        <f>staff_students!$F$29</f>
        <v>2022/23</v>
      </c>
      <c r="G1055" s="101" t="str">
        <f>staff_students!$G$29</f>
        <v>2023/24</v>
      </c>
      <c r="H1055" s="101" t="str">
        <f>staff_students!$H$29</f>
        <v>2024/25</v>
      </c>
      <c r="I1055" s="101" t="str">
        <f>staff_students!$I$29</f>
        <v>2025/26</v>
      </c>
      <c r="J1055" s="101" t="str">
        <f>staff_students!$J$29</f>
        <v>2026/27</v>
      </c>
      <c r="AH1055">
        <f>AH$1031/($D$1028*'selections(hide)'!$P$29)</f>
        <v>0.2</v>
      </c>
      <c r="AI1055">
        <f>AH$1031/($D$1028*'selections(hide)'!$P$29)</f>
        <v>0.2</v>
      </c>
      <c r="AJ1055">
        <f>AH$1031/($D$1028*'selections(hide)'!$P$29)</f>
        <v>0.2</v>
      </c>
      <c r="AK1055">
        <f>AH$1031/($D$1028*'selections(hide)'!$P$29)</f>
        <v>0.2</v>
      </c>
      <c r="AL1055">
        <f>AH$1031/($D$1028*'selections(hide)'!$P$29)</f>
        <v>0.2</v>
      </c>
      <c r="AM1055">
        <f>AH$1031/($D$1028*'selections(hide)'!$P$29)</f>
        <v>0.2</v>
      </c>
      <c r="AN1055">
        <f>AH$1031/($D$1028*'selections(hide)'!$P$29)</f>
        <v>0.2</v>
      </c>
      <c r="AO1055">
        <f>AH$1031/($D$1028*'selections(hide)'!$P$29)</f>
        <v>0.2</v>
      </c>
      <c r="AP1055">
        <f>AH$1031/($D$1028*'selections(hide)'!$P$29)</f>
        <v>0.2</v>
      </c>
      <c r="AQ1055">
        <f>AH$1031/($D$1028*'selections(hide)'!$P$29)</f>
        <v>0.2</v>
      </c>
      <c r="AR1055">
        <f>AH$1031/($D$1028*'selections(hide)'!$P$29)</f>
        <v>0.2</v>
      </c>
      <c r="AS1055">
        <f>AH$1031/($D$1028*'selections(hide)'!$P$29)</f>
        <v>0.2</v>
      </c>
      <c r="AT1055">
        <f>AH$1031/($D$1028*'selections(hide)'!$P$29)</f>
        <v>0.2</v>
      </c>
      <c r="AU1055">
        <f>AH$1031/($D$1028*'selections(hide)'!$P$29)</f>
        <v>0.2</v>
      </c>
      <c r="AV1055">
        <f>AH$1031/($D$1028*'selections(hide)'!$P$29)</f>
        <v>0.2</v>
      </c>
      <c r="AW1055">
        <f>AH$1031/($D$1028*'selections(hide)'!$P$29)</f>
        <v>0.2</v>
      </c>
      <c r="AX1055">
        <f>AH$1031/($D$1028*'selections(hide)'!$P$29)</f>
        <v>0.2</v>
      </c>
      <c r="AY1055">
        <f>AH$1031/($D$1028*'selections(hide)'!$P$29)</f>
        <v>0.2</v>
      </c>
      <c r="AZ1055">
        <f>AH$1031/($D$1028*'selections(hide)'!$P$29)</f>
        <v>0.2</v>
      </c>
      <c r="BA1055">
        <f>AH$1031/($D$1028*'selections(hide)'!$P$29)</f>
        <v>0.2</v>
      </c>
      <c r="BB1055">
        <f>AH$1031/($D$1028*'selections(hide)'!$P$29)</f>
        <v>0.2</v>
      </c>
      <c r="BC1055">
        <f>AH$1031/($D$1028*'selections(hide)'!$P$29)</f>
        <v>0.2</v>
      </c>
      <c r="BD1055">
        <f>AH$1031/($D$1028*'selections(hide)'!$P$29)</f>
        <v>0.2</v>
      </c>
      <c r="BE1055">
        <f>AH$1031/($D$1028*'selections(hide)'!$P$29)</f>
        <v>0.2</v>
      </c>
      <c r="BF1055">
        <f>AH$1031/($D$1028*'selections(hide)'!$P$29)</f>
        <v>0.2</v>
      </c>
      <c r="BG1055">
        <f>AH$1031/($D$1028*'selections(hide)'!$P$29)</f>
        <v>0.2</v>
      </c>
      <c r="BH1055">
        <f>AH$1031/($D$1028*'selections(hide)'!$P$29)</f>
        <v>0.2</v>
      </c>
      <c r="BI1055">
        <f>AH$1031/($D$1028*'selections(hide)'!$P$29)</f>
        <v>0.2</v>
      </c>
      <c r="BJ1055">
        <f>AH$1031/($D$1028*'selections(hide)'!$P$29)</f>
        <v>0.2</v>
      </c>
      <c r="BK1055">
        <f>AH$1031/($D$1028*'selections(hide)'!$P$29)</f>
        <v>0.2</v>
      </c>
    </row>
    <row r="1056" spans="1:64" x14ac:dyDescent="0.35">
      <c r="A1056" s="17" t="s">
        <v>260</v>
      </c>
      <c r="B1056" s="17"/>
      <c r="C1056" s="17"/>
      <c r="E1056" s="105">
        <f>staff_students!$E$30</f>
        <v>0</v>
      </c>
      <c r="F1056" s="105">
        <f>staff_students!$F$30</f>
        <v>0</v>
      </c>
      <c r="G1056" s="105">
        <f>staff_students!$G$30</f>
        <v>0</v>
      </c>
      <c r="H1056" s="105">
        <f>staff_students!$H$30</f>
        <v>0</v>
      </c>
      <c r="I1056" s="105">
        <f>staff_students!$I$30</f>
        <v>0</v>
      </c>
      <c r="J1056" s="105">
        <f>staff_students!$J$30</f>
        <v>0</v>
      </c>
      <c r="AI1056">
        <f>AI$1031/($D$1028*'selections(hide)'!$P$29)</f>
        <v>0.2</v>
      </c>
      <c r="AJ1056">
        <f>AI$1031/($D$1028*'selections(hide)'!$P$29)</f>
        <v>0.2</v>
      </c>
      <c r="AK1056">
        <f>AI$1031/($D$1028*'selections(hide)'!$P$29)</f>
        <v>0.2</v>
      </c>
      <c r="AL1056">
        <f>AI$1031/($D$1028*'selections(hide)'!$P$29)</f>
        <v>0.2</v>
      </c>
      <c r="AM1056">
        <f>AI$1031/($D$1028*'selections(hide)'!$P$29)</f>
        <v>0.2</v>
      </c>
      <c r="AN1056">
        <f>AI$1031/($D$1028*'selections(hide)'!$P$29)</f>
        <v>0.2</v>
      </c>
      <c r="AO1056">
        <f>AI$1031/($D$1028*'selections(hide)'!$P$29)</f>
        <v>0.2</v>
      </c>
      <c r="AP1056">
        <f>AI$1031/($D$1028*'selections(hide)'!$P$29)</f>
        <v>0.2</v>
      </c>
      <c r="AQ1056">
        <f>AI$1031/($D$1028*'selections(hide)'!$P$29)</f>
        <v>0.2</v>
      </c>
      <c r="AR1056">
        <f>AI$1031/($D$1028*'selections(hide)'!$P$29)</f>
        <v>0.2</v>
      </c>
      <c r="AS1056">
        <f>AI$1031/($D$1028*'selections(hide)'!$P$29)</f>
        <v>0.2</v>
      </c>
      <c r="AT1056">
        <f>AI$1031/($D$1028*'selections(hide)'!$P$29)</f>
        <v>0.2</v>
      </c>
      <c r="AU1056">
        <f>AI$1031/($D$1028*'selections(hide)'!$P$29)</f>
        <v>0.2</v>
      </c>
      <c r="AV1056">
        <f>AI$1031/($D$1028*'selections(hide)'!$P$29)</f>
        <v>0.2</v>
      </c>
      <c r="AW1056">
        <f>AI$1031/($D$1028*'selections(hide)'!$P$29)</f>
        <v>0.2</v>
      </c>
      <c r="AX1056">
        <f>AI$1031/($D$1028*'selections(hide)'!$P$29)</f>
        <v>0.2</v>
      </c>
      <c r="AY1056">
        <f>AI$1031/($D$1028*'selections(hide)'!$P$29)</f>
        <v>0.2</v>
      </c>
      <c r="AZ1056">
        <f>AI$1031/($D$1028*'selections(hide)'!$P$29)</f>
        <v>0.2</v>
      </c>
      <c r="BA1056">
        <f>AI$1031/($D$1028*'selections(hide)'!$P$29)</f>
        <v>0.2</v>
      </c>
      <c r="BB1056">
        <f>AI$1031/($D$1028*'selections(hide)'!$P$29)</f>
        <v>0.2</v>
      </c>
      <c r="BC1056">
        <f>AI$1031/($D$1028*'selections(hide)'!$P$29)</f>
        <v>0.2</v>
      </c>
      <c r="BD1056">
        <f>AI$1031/($D$1028*'selections(hide)'!$P$29)</f>
        <v>0.2</v>
      </c>
      <c r="BE1056">
        <f>AI$1031/($D$1028*'selections(hide)'!$P$29)</f>
        <v>0.2</v>
      </c>
      <c r="BF1056">
        <f>AI$1031/($D$1028*'selections(hide)'!$P$29)</f>
        <v>0.2</v>
      </c>
      <c r="BG1056">
        <f>AI$1031/($D$1028*'selections(hide)'!$P$29)</f>
        <v>0.2</v>
      </c>
      <c r="BH1056">
        <f>AI$1031/($D$1028*'selections(hide)'!$P$29)</f>
        <v>0.2</v>
      </c>
      <c r="BI1056">
        <f>AI$1031/($D$1028*'selections(hide)'!$P$29)</f>
        <v>0.2</v>
      </c>
      <c r="BJ1056">
        <f>AI$1031/($D$1028*'selections(hide)'!$P$29)</f>
        <v>0.2</v>
      </c>
      <c r="BK1056">
        <f>AI$1031/($D$1028*'selections(hide)'!$P$29)</f>
        <v>0.2</v>
      </c>
      <c r="BL1056">
        <f>AI$1031/($D$1028*'selections(hide)'!$P$29)</f>
        <v>0.2</v>
      </c>
    </row>
    <row r="1057" spans="1:76" x14ac:dyDescent="0.35">
      <c r="A1057" s="17" t="s">
        <v>261</v>
      </c>
      <c r="B1057" s="17"/>
      <c r="C1057" s="17"/>
      <c r="E1057" s="105">
        <f>staff_students!$E$31</f>
        <v>0</v>
      </c>
      <c r="F1057" s="105">
        <f>staff_students!$F$31</f>
        <v>0</v>
      </c>
      <c r="G1057" s="105">
        <f>staff_students!$G$31</f>
        <v>0</v>
      </c>
      <c r="H1057" s="105">
        <f>staff_students!$H$31</f>
        <v>0</v>
      </c>
      <c r="I1057" s="105">
        <f>staff_students!$I$31</f>
        <v>0</v>
      </c>
      <c r="J1057" s="105">
        <f>staff_students!$J$31</f>
        <v>0</v>
      </c>
      <c r="AJ1057">
        <f>AJ$1031/($D$1028*'selections(hide)'!$P$29)</f>
        <v>0.2</v>
      </c>
      <c r="AK1057">
        <f>AJ$1031/($D$1028*'selections(hide)'!$P$29)</f>
        <v>0.2</v>
      </c>
      <c r="AL1057">
        <f>AJ$1031/($D$1028*'selections(hide)'!$P$29)</f>
        <v>0.2</v>
      </c>
      <c r="AM1057">
        <f>AJ$1031/($D$1028*'selections(hide)'!$P$29)</f>
        <v>0.2</v>
      </c>
      <c r="AN1057">
        <f>AJ$1031/($D$1028*'selections(hide)'!$P$29)</f>
        <v>0.2</v>
      </c>
      <c r="AO1057">
        <f>AJ$1031/($D$1028*'selections(hide)'!$P$29)</f>
        <v>0.2</v>
      </c>
      <c r="AP1057">
        <f>AJ$1031/($D$1028*'selections(hide)'!$P$29)</f>
        <v>0.2</v>
      </c>
      <c r="AQ1057">
        <f>AJ$1031/($D$1028*'selections(hide)'!$P$29)</f>
        <v>0.2</v>
      </c>
      <c r="AR1057">
        <f>AJ$1031/($D$1028*'selections(hide)'!$P$29)</f>
        <v>0.2</v>
      </c>
      <c r="AS1057">
        <f>AJ$1031/($D$1028*'selections(hide)'!$P$29)</f>
        <v>0.2</v>
      </c>
      <c r="AT1057">
        <f>AJ$1031/($D$1028*'selections(hide)'!$P$29)</f>
        <v>0.2</v>
      </c>
      <c r="AU1057">
        <f>AJ$1031/($D$1028*'selections(hide)'!$P$29)</f>
        <v>0.2</v>
      </c>
      <c r="AV1057">
        <f>AJ$1031/($D$1028*'selections(hide)'!$P$29)</f>
        <v>0.2</v>
      </c>
      <c r="AW1057">
        <f>AJ$1031/($D$1028*'selections(hide)'!$P$29)</f>
        <v>0.2</v>
      </c>
      <c r="AX1057">
        <f>AJ$1031/($D$1028*'selections(hide)'!$P$29)</f>
        <v>0.2</v>
      </c>
      <c r="AY1057">
        <f>AJ$1031/($D$1028*'selections(hide)'!$P$29)</f>
        <v>0.2</v>
      </c>
      <c r="AZ1057">
        <f>AJ$1031/($D$1028*'selections(hide)'!$P$29)</f>
        <v>0.2</v>
      </c>
      <c r="BA1057">
        <f>AJ$1031/($D$1028*'selections(hide)'!$P$29)</f>
        <v>0.2</v>
      </c>
      <c r="BB1057">
        <f>AJ$1031/($D$1028*'selections(hide)'!$P$29)</f>
        <v>0.2</v>
      </c>
      <c r="BC1057">
        <f>AJ$1031/($D$1028*'selections(hide)'!$P$29)</f>
        <v>0.2</v>
      </c>
      <c r="BD1057">
        <f>AJ$1031/($D$1028*'selections(hide)'!$P$29)</f>
        <v>0.2</v>
      </c>
      <c r="BE1057">
        <f>AJ$1031/($D$1028*'selections(hide)'!$P$29)</f>
        <v>0.2</v>
      </c>
      <c r="BF1057">
        <f>AJ$1031/($D$1028*'selections(hide)'!$P$29)</f>
        <v>0.2</v>
      </c>
      <c r="BG1057">
        <f>AJ$1031/($D$1028*'selections(hide)'!$P$29)</f>
        <v>0.2</v>
      </c>
      <c r="BH1057">
        <f>AJ$1031/($D$1028*'selections(hide)'!$P$29)</f>
        <v>0.2</v>
      </c>
      <c r="BI1057">
        <f>AJ$1031/($D$1028*'selections(hide)'!$P$29)</f>
        <v>0.2</v>
      </c>
      <c r="BJ1057">
        <f>AJ$1031/($D$1028*'selections(hide)'!$P$29)</f>
        <v>0.2</v>
      </c>
      <c r="BK1057">
        <f>AJ$1031/($D$1028*'selections(hide)'!$P$29)</f>
        <v>0.2</v>
      </c>
      <c r="BL1057">
        <f>AJ$1031/($D$1028*'selections(hide)'!$P$29)</f>
        <v>0.2</v>
      </c>
      <c r="BM1057">
        <f>AJ$1031/($D$1028*'selections(hide)'!$P$29)</f>
        <v>0.2</v>
      </c>
    </row>
    <row r="1058" spans="1:76" x14ac:dyDescent="0.35">
      <c r="A1058" s="17" t="s">
        <v>262</v>
      </c>
      <c r="B1058" s="17"/>
      <c r="C1058" s="17"/>
      <c r="E1058" s="105">
        <f>staff_students!$E$32</f>
        <v>0</v>
      </c>
      <c r="F1058" s="105">
        <f>staff_students!$F$32</f>
        <v>0</v>
      </c>
      <c r="G1058" s="105">
        <f>staff_students!$G$32</f>
        <v>0</v>
      </c>
      <c r="H1058" s="105">
        <f>staff_students!$H$32</f>
        <v>0</v>
      </c>
      <c r="I1058" s="105">
        <f>staff_students!$I$32</f>
        <v>0</v>
      </c>
      <c r="J1058" s="105">
        <f>staff_students!$J$32</f>
        <v>0</v>
      </c>
      <c r="AK1058">
        <f>AK$1031/($D$1028*'selections(hide)'!$P$29)</f>
        <v>0.2</v>
      </c>
      <c r="AL1058">
        <f>AK$1031/($D$1028*'selections(hide)'!$P$29)</f>
        <v>0.2</v>
      </c>
      <c r="AM1058">
        <f>AK$1031/($D$1028*'selections(hide)'!$P$29)</f>
        <v>0.2</v>
      </c>
      <c r="AN1058">
        <f>AK$1031/($D$1028*'selections(hide)'!$P$29)</f>
        <v>0.2</v>
      </c>
      <c r="AO1058">
        <f>AK$1031/($D$1028*'selections(hide)'!$P$29)</f>
        <v>0.2</v>
      </c>
      <c r="AP1058">
        <f>AK$1031/($D$1028*'selections(hide)'!$P$29)</f>
        <v>0.2</v>
      </c>
      <c r="AQ1058">
        <f>AK$1031/($D$1028*'selections(hide)'!$P$29)</f>
        <v>0.2</v>
      </c>
      <c r="AR1058">
        <f>AK$1031/($D$1028*'selections(hide)'!$P$29)</f>
        <v>0.2</v>
      </c>
      <c r="AS1058">
        <f>AK$1031/($D$1028*'selections(hide)'!$P$29)</f>
        <v>0.2</v>
      </c>
      <c r="AT1058">
        <f>AK$1031/($D$1028*'selections(hide)'!$P$29)</f>
        <v>0.2</v>
      </c>
      <c r="AU1058">
        <f>AK$1031/($D$1028*'selections(hide)'!$P$29)</f>
        <v>0.2</v>
      </c>
      <c r="AV1058">
        <f>AK$1031/($D$1028*'selections(hide)'!$P$29)</f>
        <v>0.2</v>
      </c>
      <c r="AW1058">
        <f>AK$1031/($D$1028*'selections(hide)'!$P$29)</f>
        <v>0.2</v>
      </c>
      <c r="AX1058">
        <f>AK$1031/($D$1028*'selections(hide)'!$P$29)</f>
        <v>0.2</v>
      </c>
      <c r="AY1058">
        <f>AK$1031/($D$1028*'selections(hide)'!$P$29)</f>
        <v>0.2</v>
      </c>
      <c r="AZ1058">
        <f>AK$1031/($D$1028*'selections(hide)'!$P$29)</f>
        <v>0.2</v>
      </c>
      <c r="BA1058">
        <f>AK$1031/($D$1028*'selections(hide)'!$P$29)</f>
        <v>0.2</v>
      </c>
      <c r="BB1058">
        <f>AK$1031/($D$1028*'selections(hide)'!$P$29)</f>
        <v>0.2</v>
      </c>
      <c r="BC1058">
        <f>AK$1031/($D$1028*'selections(hide)'!$P$29)</f>
        <v>0.2</v>
      </c>
      <c r="BD1058">
        <f>AK$1031/($D$1028*'selections(hide)'!$P$29)</f>
        <v>0.2</v>
      </c>
      <c r="BE1058">
        <f>AK$1031/($D$1028*'selections(hide)'!$P$29)</f>
        <v>0.2</v>
      </c>
      <c r="BF1058">
        <f>AK$1031/($D$1028*'selections(hide)'!$P$29)</f>
        <v>0.2</v>
      </c>
      <c r="BG1058">
        <f>AK$1031/($D$1028*'selections(hide)'!$P$29)</f>
        <v>0.2</v>
      </c>
      <c r="BH1058">
        <f>AK$1031/($D$1028*'selections(hide)'!$P$29)</f>
        <v>0.2</v>
      </c>
      <c r="BI1058">
        <f>AK$1031/($D$1028*'selections(hide)'!$P$29)</f>
        <v>0.2</v>
      </c>
      <c r="BJ1058">
        <f>AK$1031/($D$1028*'selections(hide)'!$P$29)</f>
        <v>0.2</v>
      </c>
      <c r="BK1058">
        <f>AK$1031/($D$1028*'selections(hide)'!$P$29)</f>
        <v>0.2</v>
      </c>
      <c r="BL1058">
        <f>AK$1031/($D$1028*'selections(hide)'!$P$29)</f>
        <v>0.2</v>
      </c>
      <c r="BM1058">
        <f>AK$1031/($D$1028*'selections(hide)'!$P$29)</f>
        <v>0.2</v>
      </c>
      <c r="BN1058">
        <f>AK$1031/($D$1028*'selections(hide)'!$P$29)</f>
        <v>0.2</v>
      </c>
    </row>
    <row r="1059" spans="1:76" x14ac:dyDescent="0.35">
      <c r="A1059" s="17" t="s">
        <v>263</v>
      </c>
      <c r="B1059" s="17"/>
      <c r="C1059" s="17"/>
      <c r="E1059" s="105">
        <f>staff_students!$E$33</f>
        <v>0</v>
      </c>
      <c r="F1059" s="105">
        <f>staff_students!$F$33</f>
        <v>0</v>
      </c>
      <c r="G1059" s="105">
        <f>staff_students!$G$33</f>
        <v>0</v>
      </c>
      <c r="H1059" s="105">
        <f>staff_students!$H$33</f>
        <v>0</v>
      </c>
      <c r="I1059" s="105">
        <f>staff_students!$I$33</f>
        <v>0</v>
      </c>
      <c r="J1059" s="105">
        <f>staff_students!$J$33</f>
        <v>0</v>
      </c>
      <c r="AL1059">
        <f>AL$1031/($D$1028*'selections(hide)'!$P$29)</f>
        <v>0.2</v>
      </c>
      <c r="AM1059">
        <f>AL$1031/($D$1028*'selections(hide)'!$P$29)</f>
        <v>0.2</v>
      </c>
      <c r="AN1059">
        <f>AL$1031/($D$1028*'selections(hide)'!$P$29)</f>
        <v>0.2</v>
      </c>
      <c r="AO1059">
        <f>AL$1031/($D$1028*'selections(hide)'!$P$29)</f>
        <v>0.2</v>
      </c>
      <c r="AP1059">
        <f>AL$1031/($D$1028*'selections(hide)'!$P$29)</f>
        <v>0.2</v>
      </c>
      <c r="AQ1059">
        <f>AL$1031/($D$1028*'selections(hide)'!$P$29)</f>
        <v>0.2</v>
      </c>
      <c r="AR1059">
        <f>AL$1031/($D$1028*'selections(hide)'!$P$29)</f>
        <v>0.2</v>
      </c>
      <c r="AS1059">
        <f>AL$1031/($D$1028*'selections(hide)'!$P$29)</f>
        <v>0.2</v>
      </c>
      <c r="AT1059">
        <f>AL$1031/($D$1028*'selections(hide)'!$P$29)</f>
        <v>0.2</v>
      </c>
      <c r="AU1059">
        <f>AL$1031/($D$1028*'selections(hide)'!$P$29)</f>
        <v>0.2</v>
      </c>
      <c r="AV1059">
        <f>AL$1031/($D$1028*'selections(hide)'!$P$29)</f>
        <v>0.2</v>
      </c>
      <c r="AW1059">
        <f>AL$1031/($D$1028*'selections(hide)'!$P$29)</f>
        <v>0.2</v>
      </c>
      <c r="AX1059">
        <f>AL$1031/($D$1028*'selections(hide)'!$P$29)</f>
        <v>0.2</v>
      </c>
      <c r="AY1059">
        <f>AL$1031/($D$1028*'selections(hide)'!$P$29)</f>
        <v>0.2</v>
      </c>
      <c r="AZ1059">
        <f>AL$1031/($D$1028*'selections(hide)'!$P$29)</f>
        <v>0.2</v>
      </c>
      <c r="BA1059">
        <f>AL$1031/($D$1028*'selections(hide)'!$P$29)</f>
        <v>0.2</v>
      </c>
      <c r="BB1059">
        <f>AL$1031/($D$1028*'selections(hide)'!$P$29)</f>
        <v>0.2</v>
      </c>
      <c r="BC1059">
        <f>AL$1031/($D$1028*'selections(hide)'!$P$29)</f>
        <v>0.2</v>
      </c>
      <c r="BD1059">
        <f>AL$1031/($D$1028*'selections(hide)'!$P$29)</f>
        <v>0.2</v>
      </c>
      <c r="BE1059">
        <f>AL$1031/($D$1028*'selections(hide)'!$P$29)</f>
        <v>0.2</v>
      </c>
      <c r="BF1059">
        <f>AL$1031/($D$1028*'selections(hide)'!$P$29)</f>
        <v>0.2</v>
      </c>
      <c r="BG1059">
        <f>AL$1031/($D$1028*'selections(hide)'!$P$29)</f>
        <v>0.2</v>
      </c>
      <c r="BH1059">
        <f>AL$1031/($D$1028*'selections(hide)'!$P$29)</f>
        <v>0.2</v>
      </c>
      <c r="BI1059">
        <f>AL$1031/($D$1028*'selections(hide)'!$P$29)</f>
        <v>0.2</v>
      </c>
      <c r="BJ1059">
        <f>AL$1031/($D$1028*'selections(hide)'!$P$29)</f>
        <v>0.2</v>
      </c>
      <c r="BK1059">
        <f>AL$1031/($D$1028*'selections(hide)'!$P$29)</f>
        <v>0.2</v>
      </c>
      <c r="BL1059">
        <f>AL$1031/($D$1028*'selections(hide)'!$P$29)</f>
        <v>0.2</v>
      </c>
      <c r="BM1059">
        <f>AL$1031/($D$1028*'selections(hide)'!$P$29)</f>
        <v>0.2</v>
      </c>
      <c r="BN1059">
        <f>AL$1031/($D$1028*'selections(hide)'!$P$29)</f>
        <v>0.2</v>
      </c>
      <c r="BO1059">
        <f>AL$1031/($D$1028*'selections(hide)'!$P$29)</f>
        <v>0.2</v>
      </c>
    </row>
    <row r="1060" spans="1:76" x14ac:dyDescent="0.35">
      <c r="A1060" s="17"/>
      <c r="B1060" s="17"/>
      <c r="C1060" s="17"/>
      <c r="AM1060">
        <f>AM$1031/($D$1028*'selections(hide)'!$P$29)</f>
        <v>0.2</v>
      </c>
      <c r="AN1060">
        <f>AM$1031/($D$1028*'selections(hide)'!$P$29)</f>
        <v>0.2</v>
      </c>
      <c r="AO1060">
        <f>AM$1031/($D$1028*'selections(hide)'!$P$29)</f>
        <v>0.2</v>
      </c>
      <c r="AP1060">
        <f>AM$1031/($D$1028*'selections(hide)'!$P$29)</f>
        <v>0.2</v>
      </c>
      <c r="AQ1060">
        <f>AM$1031/($D$1028*'selections(hide)'!$P$29)</f>
        <v>0.2</v>
      </c>
      <c r="AR1060">
        <f>AM$1031/($D$1028*'selections(hide)'!$P$29)</f>
        <v>0.2</v>
      </c>
      <c r="AS1060">
        <f>AM$1031/($D$1028*'selections(hide)'!$P$29)</f>
        <v>0.2</v>
      </c>
      <c r="AT1060">
        <f>AM$1031/($D$1028*'selections(hide)'!$P$29)</f>
        <v>0.2</v>
      </c>
      <c r="AU1060">
        <f>AM$1031/($D$1028*'selections(hide)'!$P$29)</f>
        <v>0.2</v>
      </c>
      <c r="AV1060">
        <f>AM$1031/($D$1028*'selections(hide)'!$P$29)</f>
        <v>0.2</v>
      </c>
      <c r="AW1060">
        <f>AM$1031/($D$1028*'selections(hide)'!$P$29)</f>
        <v>0.2</v>
      </c>
      <c r="AX1060">
        <f>AM$1031/($D$1028*'selections(hide)'!$P$29)</f>
        <v>0.2</v>
      </c>
      <c r="AY1060">
        <f>AM$1031/($D$1028*'selections(hide)'!$P$29)</f>
        <v>0.2</v>
      </c>
      <c r="AZ1060">
        <f>AM$1031/($D$1028*'selections(hide)'!$P$29)</f>
        <v>0.2</v>
      </c>
      <c r="BA1060">
        <f>AM$1031/($D$1028*'selections(hide)'!$P$29)</f>
        <v>0.2</v>
      </c>
      <c r="BB1060">
        <f>AM$1031/($D$1028*'selections(hide)'!$P$29)</f>
        <v>0.2</v>
      </c>
      <c r="BC1060">
        <f>AM$1031/($D$1028*'selections(hide)'!$P$29)</f>
        <v>0.2</v>
      </c>
      <c r="BD1060">
        <f>AM$1031/($D$1028*'selections(hide)'!$P$29)</f>
        <v>0.2</v>
      </c>
      <c r="BE1060">
        <f>AM$1031/($D$1028*'selections(hide)'!$P$29)</f>
        <v>0.2</v>
      </c>
      <c r="BF1060">
        <f>AM$1031/($D$1028*'selections(hide)'!$P$29)</f>
        <v>0.2</v>
      </c>
      <c r="BG1060">
        <f>AM$1031/($D$1028*'selections(hide)'!$P$29)</f>
        <v>0.2</v>
      </c>
      <c r="BH1060">
        <f>AM$1031/($D$1028*'selections(hide)'!$P$29)</f>
        <v>0.2</v>
      </c>
      <c r="BI1060">
        <f>AM$1031/($D$1028*'selections(hide)'!$P$29)</f>
        <v>0.2</v>
      </c>
      <c r="BJ1060">
        <f>AM$1031/($D$1028*'selections(hide)'!$P$29)</f>
        <v>0.2</v>
      </c>
      <c r="BK1060">
        <f>AM$1031/($D$1028*'selections(hide)'!$P$29)</f>
        <v>0.2</v>
      </c>
      <c r="BL1060">
        <f>AM$1031/($D$1028*'selections(hide)'!$P$29)</f>
        <v>0.2</v>
      </c>
      <c r="BM1060">
        <f>AM$1031/($D$1028*'selections(hide)'!$P$29)</f>
        <v>0.2</v>
      </c>
      <c r="BN1060">
        <f>AM$1031/($D$1028*'selections(hide)'!$P$29)</f>
        <v>0.2</v>
      </c>
      <c r="BO1060">
        <f>AM$1031/($D$1028*'selections(hide)'!$P$29)</f>
        <v>0.2</v>
      </c>
      <c r="BP1060">
        <f>AM$1031/($D$1028*'selections(hide)'!$P$29)</f>
        <v>0.2</v>
      </c>
    </row>
    <row r="1061" spans="1:76" x14ac:dyDescent="0.35">
      <c r="A1061" s="17" t="s">
        <v>257</v>
      </c>
      <c r="B1061" s="17"/>
      <c r="C1061" s="17"/>
      <c r="E1061" s="101" t="str">
        <f t="shared" ref="E1061:J1061" si="214">E1055</f>
        <v>2021/22</v>
      </c>
      <c r="F1061" s="101" t="str">
        <f t="shared" si="214"/>
        <v>2022/23</v>
      </c>
      <c r="G1061" s="101" t="str">
        <f t="shared" si="214"/>
        <v>2023/24</v>
      </c>
      <c r="H1061" s="101" t="str">
        <f t="shared" si="214"/>
        <v>2024/25</v>
      </c>
      <c r="I1061" s="101" t="str">
        <f t="shared" si="214"/>
        <v>2025/26</v>
      </c>
      <c r="J1061" s="101" t="str">
        <f t="shared" si="214"/>
        <v>2026/27</v>
      </c>
      <c r="AN1061">
        <f>AN$1031/($D$1028*'selections(hide)'!$P$29)</f>
        <v>0.2</v>
      </c>
      <c r="AO1061">
        <f>AN$1031/($D$1028*'selections(hide)'!$P$29)</f>
        <v>0.2</v>
      </c>
      <c r="AP1061">
        <f>AN$1031/($D$1028*'selections(hide)'!$P$29)</f>
        <v>0.2</v>
      </c>
      <c r="AQ1061">
        <f>AN$1031/($D$1028*'selections(hide)'!$P$29)</f>
        <v>0.2</v>
      </c>
      <c r="AR1061">
        <f>AN$1031/($D$1028*'selections(hide)'!$P$29)</f>
        <v>0.2</v>
      </c>
      <c r="AS1061">
        <f>AN$1031/($D$1028*'selections(hide)'!$P$29)</f>
        <v>0.2</v>
      </c>
      <c r="AT1061">
        <f>AN$1031/($D$1028*'selections(hide)'!$P$29)</f>
        <v>0.2</v>
      </c>
      <c r="AU1061">
        <f>AN$1031/($D$1028*'selections(hide)'!$P$29)</f>
        <v>0.2</v>
      </c>
      <c r="AV1061">
        <f>AN$1031/($D$1028*'selections(hide)'!$P$29)</f>
        <v>0.2</v>
      </c>
      <c r="AW1061">
        <f>AN$1031/($D$1028*'selections(hide)'!$P$29)</f>
        <v>0.2</v>
      </c>
      <c r="AX1061">
        <f>AN$1031/($D$1028*'selections(hide)'!$P$29)</f>
        <v>0.2</v>
      </c>
      <c r="AY1061">
        <f>AN$1031/($D$1028*'selections(hide)'!$P$29)</f>
        <v>0.2</v>
      </c>
      <c r="AZ1061">
        <f>AN$1031/($D$1028*'selections(hide)'!$P$29)</f>
        <v>0.2</v>
      </c>
      <c r="BA1061">
        <f>AN$1031/($D$1028*'selections(hide)'!$P$29)</f>
        <v>0.2</v>
      </c>
      <c r="BB1061">
        <f>AN$1031/($D$1028*'selections(hide)'!$P$29)</f>
        <v>0.2</v>
      </c>
      <c r="BC1061">
        <f>AN$1031/($D$1028*'selections(hide)'!$P$29)</f>
        <v>0.2</v>
      </c>
      <c r="BD1061">
        <f>AN$1031/($D$1028*'selections(hide)'!$P$29)</f>
        <v>0.2</v>
      </c>
      <c r="BE1061">
        <f>AN$1031/($D$1028*'selections(hide)'!$P$29)</f>
        <v>0.2</v>
      </c>
      <c r="BF1061">
        <f>AN$1031/($D$1028*'selections(hide)'!$P$29)</f>
        <v>0.2</v>
      </c>
      <c r="BG1061">
        <f>AN$1031/($D$1028*'selections(hide)'!$P$29)</f>
        <v>0.2</v>
      </c>
      <c r="BH1061">
        <f>AN$1031/($D$1028*'selections(hide)'!$P$29)</f>
        <v>0.2</v>
      </c>
      <c r="BI1061">
        <f>AN$1031/($D$1028*'selections(hide)'!$P$29)</f>
        <v>0.2</v>
      </c>
      <c r="BJ1061">
        <f>AN$1031/($D$1028*'selections(hide)'!$P$29)</f>
        <v>0.2</v>
      </c>
      <c r="BK1061">
        <f>AN$1031/($D$1028*'selections(hide)'!$P$29)</f>
        <v>0.2</v>
      </c>
      <c r="BL1061">
        <f>AN$1031/($D$1028*'selections(hide)'!$P$29)</f>
        <v>0.2</v>
      </c>
      <c r="BM1061">
        <f>AN$1031/($D$1028*'selections(hide)'!$P$29)</f>
        <v>0.2</v>
      </c>
      <c r="BN1061">
        <f>AN$1031/($D$1028*'selections(hide)'!$P$29)</f>
        <v>0.2</v>
      </c>
      <c r="BO1061">
        <f>AN$1031/($D$1028*'selections(hide)'!$P$29)</f>
        <v>0.2</v>
      </c>
      <c r="BP1061">
        <f>AN$1031/($D$1028*'selections(hide)'!$P$29)</f>
        <v>0.2</v>
      </c>
      <c r="BQ1061">
        <f>AN$1031/($D$1028*'selections(hide)'!$P$29)</f>
        <v>0.2</v>
      </c>
    </row>
    <row r="1062" spans="1:76" x14ac:dyDescent="0.35">
      <c r="A1062" s="17" t="s">
        <v>260</v>
      </c>
      <c r="B1062" s="17"/>
      <c r="C1062" s="17"/>
      <c r="E1062" s="105">
        <v>0</v>
      </c>
      <c r="F1062" s="105">
        <v>0</v>
      </c>
      <c r="G1062" s="105">
        <v>0</v>
      </c>
      <c r="H1062" s="105">
        <v>0</v>
      </c>
      <c r="I1062" s="105">
        <v>0</v>
      </c>
      <c r="J1062" s="105">
        <v>0</v>
      </c>
      <c r="AO1062">
        <f>AO$1031/($D$1028*'selections(hide)'!$P$29)</f>
        <v>0.2</v>
      </c>
      <c r="AP1062">
        <f>AO$1031/($D$1028*'selections(hide)'!$P$29)</f>
        <v>0.2</v>
      </c>
      <c r="AQ1062">
        <f>AO$1031/($D$1028*'selections(hide)'!$P$29)</f>
        <v>0.2</v>
      </c>
      <c r="AR1062">
        <f>AO$1031/($D$1028*'selections(hide)'!$P$29)</f>
        <v>0.2</v>
      </c>
      <c r="AS1062">
        <f>AO$1031/($D$1028*'selections(hide)'!$P$29)</f>
        <v>0.2</v>
      </c>
      <c r="AT1062">
        <f>AO$1031/($D$1028*'selections(hide)'!$P$29)</f>
        <v>0.2</v>
      </c>
      <c r="AU1062">
        <f>AO$1031/($D$1028*'selections(hide)'!$P$29)</f>
        <v>0.2</v>
      </c>
      <c r="AV1062">
        <f>AO$1031/($D$1028*'selections(hide)'!$P$29)</f>
        <v>0.2</v>
      </c>
      <c r="AW1062">
        <f>AO$1031/($D$1028*'selections(hide)'!$P$29)</f>
        <v>0.2</v>
      </c>
      <c r="AX1062">
        <f>AO$1031/($D$1028*'selections(hide)'!$P$29)</f>
        <v>0.2</v>
      </c>
      <c r="AY1062">
        <f>AO$1031/($D$1028*'selections(hide)'!$P$29)</f>
        <v>0.2</v>
      </c>
      <c r="AZ1062">
        <f>AO$1031/($D$1028*'selections(hide)'!$P$29)</f>
        <v>0.2</v>
      </c>
      <c r="BA1062">
        <f>AO$1031/($D$1028*'selections(hide)'!$P$29)</f>
        <v>0.2</v>
      </c>
      <c r="BB1062">
        <f>AO$1031/($D$1028*'selections(hide)'!$P$29)</f>
        <v>0.2</v>
      </c>
      <c r="BC1062">
        <f>AO$1031/($D$1028*'selections(hide)'!$P$29)</f>
        <v>0.2</v>
      </c>
      <c r="BD1062">
        <f>AO$1031/($D$1028*'selections(hide)'!$P$29)</f>
        <v>0.2</v>
      </c>
      <c r="BE1062">
        <f>AO$1031/($D$1028*'selections(hide)'!$P$29)</f>
        <v>0.2</v>
      </c>
      <c r="BF1062">
        <f>AO$1031/($D$1028*'selections(hide)'!$P$29)</f>
        <v>0.2</v>
      </c>
      <c r="BG1062">
        <f>AO$1031/($D$1028*'selections(hide)'!$P$29)</f>
        <v>0.2</v>
      </c>
      <c r="BH1062">
        <f>AO$1031/($D$1028*'selections(hide)'!$P$29)</f>
        <v>0.2</v>
      </c>
      <c r="BI1062">
        <f>AO$1031/($D$1028*'selections(hide)'!$P$29)</f>
        <v>0.2</v>
      </c>
      <c r="BJ1062">
        <f>AO$1031/($D$1028*'selections(hide)'!$P$29)</f>
        <v>0.2</v>
      </c>
      <c r="BK1062">
        <f>AO$1031/($D$1028*'selections(hide)'!$P$29)</f>
        <v>0.2</v>
      </c>
      <c r="BL1062">
        <f>AO$1031/($D$1028*'selections(hide)'!$P$29)</f>
        <v>0.2</v>
      </c>
      <c r="BM1062">
        <f>AO$1031/($D$1028*'selections(hide)'!$P$29)</f>
        <v>0.2</v>
      </c>
      <c r="BN1062">
        <f>AO$1031/($D$1028*'selections(hide)'!$P$29)</f>
        <v>0.2</v>
      </c>
      <c r="BO1062">
        <f>AO$1031/($D$1028*'selections(hide)'!$P$29)</f>
        <v>0.2</v>
      </c>
      <c r="BP1062">
        <f>AO$1031/($D$1028*'selections(hide)'!$P$29)</f>
        <v>0.2</v>
      </c>
      <c r="BQ1062">
        <f>AO$1031/($D$1028*'selections(hide)'!$P$29)</f>
        <v>0.2</v>
      </c>
      <c r="BR1062">
        <f>AO$1031/($D$1028*'selections(hide)'!$P$29)</f>
        <v>0.2</v>
      </c>
    </row>
    <row r="1063" spans="1:76" x14ac:dyDescent="0.35">
      <c r="A1063" s="17" t="s">
        <v>261</v>
      </c>
      <c r="B1063" s="17"/>
      <c r="C1063" s="17"/>
      <c r="E1063" s="105">
        <v>0</v>
      </c>
      <c r="F1063" s="105">
        <v>0</v>
      </c>
      <c r="G1063" s="105">
        <v>0</v>
      </c>
      <c r="H1063" s="105">
        <v>0</v>
      </c>
      <c r="I1063" s="105">
        <v>0</v>
      </c>
      <c r="J1063" s="105">
        <v>0</v>
      </c>
      <c r="AP1063">
        <f>AP$1031/($D$1028*'selections(hide)'!$P$29)</f>
        <v>0.2</v>
      </c>
      <c r="AQ1063">
        <f>AP$1031/($D$1028*'selections(hide)'!$P$29)</f>
        <v>0.2</v>
      </c>
      <c r="AR1063">
        <f>AP$1031/($D$1028*'selections(hide)'!$P$29)</f>
        <v>0.2</v>
      </c>
      <c r="AS1063">
        <f>AP$1031/($D$1028*'selections(hide)'!$P$29)</f>
        <v>0.2</v>
      </c>
      <c r="AT1063">
        <f>AP$1031/($D$1028*'selections(hide)'!$P$29)</f>
        <v>0.2</v>
      </c>
      <c r="AU1063">
        <f>AP$1031/($D$1028*'selections(hide)'!$P$29)</f>
        <v>0.2</v>
      </c>
      <c r="AV1063">
        <f>AP$1031/($D$1028*'selections(hide)'!$P$29)</f>
        <v>0.2</v>
      </c>
      <c r="AW1063">
        <f>AP$1031/($D$1028*'selections(hide)'!$P$29)</f>
        <v>0.2</v>
      </c>
      <c r="AX1063">
        <f>AP$1031/($D$1028*'selections(hide)'!$P$29)</f>
        <v>0.2</v>
      </c>
      <c r="AY1063">
        <f>AP$1031/($D$1028*'selections(hide)'!$P$29)</f>
        <v>0.2</v>
      </c>
      <c r="AZ1063">
        <f>AP$1031/($D$1028*'selections(hide)'!$P$29)</f>
        <v>0.2</v>
      </c>
      <c r="BA1063">
        <f>AP$1031/($D$1028*'selections(hide)'!$P$29)</f>
        <v>0.2</v>
      </c>
      <c r="BB1063">
        <f>AP$1031/($D$1028*'selections(hide)'!$P$29)</f>
        <v>0.2</v>
      </c>
      <c r="BC1063">
        <f>AP$1031/($D$1028*'selections(hide)'!$P$29)</f>
        <v>0.2</v>
      </c>
      <c r="BD1063">
        <f>AP$1031/($D$1028*'selections(hide)'!$P$29)</f>
        <v>0.2</v>
      </c>
      <c r="BE1063">
        <f>AP$1031/($D$1028*'selections(hide)'!$P$29)</f>
        <v>0.2</v>
      </c>
      <c r="BF1063">
        <f>AP$1031/($D$1028*'selections(hide)'!$P$29)</f>
        <v>0.2</v>
      </c>
      <c r="BG1063">
        <f>AP$1031/($D$1028*'selections(hide)'!$P$29)</f>
        <v>0.2</v>
      </c>
      <c r="BH1063">
        <f>AP$1031/($D$1028*'selections(hide)'!$P$29)</f>
        <v>0.2</v>
      </c>
      <c r="BI1063">
        <f>AP$1031/($D$1028*'selections(hide)'!$P$29)</f>
        <v>0.2</v>
      </c>
      <c r="BJ1063">
        <f>AP$1031/($D$1028*'selections(hide)'!$P$29)</f>
        <v>0.2</v>
      </c>
      <c r="BK1063">
        <f>AP$1031/($D$1028*'selections(hide)'!$P$29)</f>
        <v>0.2</v>
      </c>
      <c r="BL1063">
        <f>AP$1031/($D$1028*'selections(hide)'!$P$29)</f>
        <v>0.2</v>
      </c>
      <c r="BM1063">
        <f>AP$1031/($D$1028*'selections(hide)'!$P$29)</f>
        <v>0.2</v>
      </c>
      <c r="BN1063">
        <f>AP$1031/($D$1028*'selections(hide)'!$P$29)</f>
        <v>0.2</v>
      </c>
      <c r="BO1063">
        <f>AP$1031/($D$1028*'selections(hide)'!$P$29)</f>
        <v>0.2</v>
      </c>
      <c r="BP1063">
        <f>AP$1031/($D$1028*'selections(hide)'!$P$29)</f>
        <v>0.2</v>
      </c>
      <c r="BQ1063">
        <f>AP$1031/($D$1028*'selections(hide)'!$P$29)</f>
        <v>0.2</v>
      </c>
      <c r="BR1063">
        <f>AP$1031/($D$1028*'selections(hide)'!$P$29)</f>
        <v>0.2</v>
      </c>
      <c r="BS1063">
        <f>AP$1031/($D$1028*'selections(hide)'!$P$29)</f>
        <v>0.2</v>
      </c>
    </row>
    <row r="1064" spans="1:76" x14ac:dyDescent="0.35">
      <c r="A1064" s="17" t="s">
        <v>262</v>
      </c>
      <c r="B1064" s="17"/>
      <c r="C1064" s="17"/>
      <c r="E1064" s="107">
        <f>IF(staff_students!$C$28="No",0,ROUNDDOWN(E1058*staff_students!$E$36,0))+IF(staff_students!$C$28="No",0,ROUNDDOWN(E1058*staff_students!$E$36*staff_students!$E$36,0))</f>
        <v>0</v>
      </c>
      <c r="F1064" s="107">
        <f>ROUNDDOWN(E1058*staff_students!$E$36,0)+IF(staff_students!$C$28="No",0,ROUNDDOWN(E1058*staff_students!$E$36*staff_students!$E$36,0))</f>
        <v>0</v>
      </c>
      <c r="G1064" s="105">
        <f>ROUNDDOWN(F1058*staff_students!$E$36,0)+ROUNDDOWN(E1058*staff_students!$E$36*staff_students!$E$36,0)</f>
        <v>0</v>
      </c>
      <c r="H1064" s="105">
        <f>ROUNDDOWN(G1058*staff_students!$E$36,0)+ROUNDDOWN(F1058*staff_students!$E$36*staff_students!$E$36,0)</f>
        <v>0</v>
      </c>
      <c r="I1064" s="105">
        <f>ROUNDDOWN(H1058*staff_students!$E$36,0)+ROUNDDOWN(G1058*staff_students!$E$36*staff_students!$E$36,0)</f>
        <v>0</v>
      </c>
      <c r="J1064" s="105">
        <f>ROUNDDOWN(I1058*staff_students!$E$36,0)+ROUNDDOWN(H1058*staff_students!$E$36*staff_students!$E$36,0)</f>
        <v>0</v>
      </c>
      <c r="AQ1064">
        <f>AQ$1031/($D$1028*'selections(hide)'!$P$29)</f>
        <v>0.2</v>
      </c>
      <c r="AR1064">
        <f>AQ$1031/($D$1028*'selections(hide)'!$P$29)</f>
        <v>0.2</v>
      </c>
      <c r="AS1064">
        <f>AQ$1031/($D$1028*'selections(hide)'!$P$29)</f>
        <v>0.2</v>
      </c>
      <c r="AT1064">
        <f>AQ$1031/($D$1028*'selections(hide)'!$P$29)</f>
        <v>0.2</v>
      </c>
      <c r="AU1064">
        <f>AQ$1031/($D$1028*'selections(hide)'!$P$29)</f>
        <v>0.2</v>
      </c>
      <c r="AV1064">
        <f>AQ$1031/($D$1028*'selections(hide)'!$P$29)</f>
        <v>0.2</v>
      </c>
      <c r="AW1064">
        <f>AQ$1031/($D$1028*'selections(hide)'!$P$29)</f>
        <v>0.2</v>
      </c>
      <c r="AX1064">
        <f>AQ$1031/($D$1028*'selections(hide)'!$P$29)</f>
        <v>0.2</v>
      </c>
      <c r="AY1064">
        <f>AQ$1031/($D$1028*'selections(hide)'!$P$29)</f>
        <v>0.2</v>
      </c>
      <c r="AZ1064">
        <f>AQ$1031/($D$1028*'selections(hide)'!$P$29)</f>
        <v>0.2</v>
      </c>
      <c r="BA1064">
        <f>AQ$1031/($D$1028*'selections(hide)'!$P$29)</f>
        <v>0.2</v>
      </c>
      <c r="BB1064">
        <f>AQ$1031/($D$1028*'selections(hide)'!$P$29)</f>
        <v>0.2</v>
      </c>
      <c r="BC1064">
        <f>AQ$1031/($D$1028*'selections(hide)'!$P$29)</f>
        <v>0.2</v>
      </c>
      <c r="BD1064">
        <f>AQ$1031/($D$1028*'selections(hide)'!$P$29)</f>
        <v>0.2</v>
      </c>
      <c r="BE1064">
        <f>AQ$1031/($D$1028*'selections(hide)'!$P$29)</f>
        <v>0.2</v>
      </c>
      <c r="BF1064">
        <f>AQ$1031/($D$1028*'selections(hide)'!$P$29)</f>
        <v>0.2</v>
      </c>
      <c r="BG1064">
        <f>AQ$1031/($D$1028*'selections(hide)'!$P$29)</f>
        <v>0.2</v>
      </c>
      <c r="BH1064">
        <f>AQ$1031/($D$1028*'selections(hide)'!$P$29)</f>
        <v>0.2</v>
      </c>
      <c r="BI1064">
        <f>AQ$1031/($D$1028*'selections(hide)'!$P$29)</f>
        <v>0.2</v>
      </c>
      <c r="BJ1064">
        <f>AQ$1031/($D$1028*'selections(hide)'!$P$29)</f>
        <v>0.2</v>
      </c>
      <c r="BK1064">
        <f>AQ$1031/($D$1028*'selections(hide)'!$P$29)</f>
        <v>0.2</v>
      </c>
      <c r="BL1064">
        <f>AQ$1031/($D$1028*'selections(hide)'!$P$29)</f>
        <v>0.2</v>
      </c>
      <c r="BM1064">
        <f>AQ$1031/($D$1028*'selections(hide)'!$P$29)</f>
        <v>0.2</v>
      </c>
      <c r="BN1064">
        <f>AQ$1031/($D$1028*'selections(hide)'!$P$29)</f>
        <v>0.2</v>
      </c>
      <c r="BO1064">
        <f>AQ$1031/($D$1028*'selections(hide)'!$P$29)</f>
        <v>0.2</v>
      </c>
      <c r="BP1064">
        <f>AQ$1031/($D$1028*'selections(hide)'!$P$29)</f>
        <v>0.2</v>
      </c>
      <c r="BQ1064">
        <f>AQ$1031/($D$1028*'selections(hide)'!$P$29)</f>
        <v>0.2</v>
      </c>
      <c r="BR1064">
        <f>AQ$1031/($D$1028*'selections(hide)'!$P$29)</f>
        <v>0.2</v>
      </c>
      <c r="BS1064">
        <f>AQ$1031/($D$1028*'selections(hide)'!$P$29)</f>
        <v>0.2</v>
      </c>
      <c r="BT1064">
        <f>AQ$1031/($D$1028*'selections(hide)'!$P$29)</f>
        <v>0.2</v>
      </c>
    </row>
    <row r="1065" spans="1:76" x14ac:dyDescent="0.35">
      <c r="A1065" s="17" t="s">
        <v>263</v>
      </c>
      <c r="B1065" s="17"/>
      <c r="C1065" s="17"/>
      <c r="E1065" s="107">
        <f>IF(staff_students!$C$28="No",0,ROUNDDOWN(E1059*staff_students!$E$36,0))+IF(staff_students!$C$28="No",0,ROUNDDOWN(E1059*staff_students!$E$36*staff_students!$E$36,0))</f>
        <v>0</v>
      </c>
      <c r="F1065" s="107">
        <f>ROUNDDOWN(E1059*staff_students!$E$36,0)+IF(staff_students!$C$28="No",0,ROUNDDOWN(E1059*staff_students!$E$36*staff_students!$E$36,0))</f>
        <v>0</v>
      </c>
      <c r="G1065" s="105">
        <f>ROUNDDOWN(F1059*staff_students!$E$36,0)+ROUNDDOWN(E1059*staff_students!$E$36*staff_students!$E$36,0)</f>
        <v>0</v>
      </c>
      <c r="H1065" s="105">
        <f>ROUNDDOWN(G1059*staff_students!$E$36,0)+ROUNDDOWN(F1059*staff_students!$E$36*staff_students!$E$36,0)</f>
        <v>0</v>
      </c>
      <c r="I1065" s="105">
        <f>ROUNDDOWN(H1059*staff_students!$E$36,0)+ROUNDDOWN(G1059*staff_students!$E$36*staff_students!$E$36,0)</f>
        <v>0</v>
      </c>
      <c r="J1065" s="105">
        <f>ROUNDDOWN(I1059*staff_students!$E$36,0)+ROUNDDOWN(H1059*staff_students!$E$36*staff_students!$E$36,0)</f>
        <v>0</v>
      </c>
      <c r="AR1065">
        <f>AR$1031/($D$1028*'selections(hide)'!$P$29)</f>
        <v>0.2</v>
      </c>
      <c r="AS1065">
        <f>AR$1031/($D$1028*'selections(hide)'!$P$29)</f>
        <v>0.2</v>
      </c>
      <c r="AT1065">
        <f>AR$1031/($D$1028*'selections(hide)'!$P$29)</f>
        <v>0.2</v>
      </c>
      <c r="AU1065">
        <f>AR$1031/($D$1028*'selections(hide)'!$P$29)</f>
        <v>0.2</v>
      </c>
      <c r="AV1065">
        <f>AR$1031/($D$1028*'selections(hide)'!$P$29)</f>
        <v>0.2</v>
      </c>
      <c r="AW1065">
        <f>AR$1031/($D$1028*'selections(hide)'!$P$29)</f>
        <v>0.2</v>
      </c>
      <c r="AX1065">
        <f>AR$1031/($D$1028*'selections(hide)'!$P$29)</f>
        <v>0.2</v>
      </c>
      <c r="AY1065">
        <f>AR$1031/($D$1028*'selections(hide)'!$P$29)</f>
        <v>0.2</v>
      </c>
      <c r="AZ1065">
        <f>AR$1031/($D$1028*'selections(hide)'!$P$29)</f>
        <v>0.2</v>
      </c>
      <c r="BA1065">
        <f>AR$1031/($D$1028*'selections(hide)'!$P$29)</f>
        <v>0.2</v>
      </c>
      <c r="BB1065">
        <f>AR$1031/($D$1028*'selections(hide)'!$P$29)</f>
        <v>0.2</v>
      </c>
      <c r="BC1065">
        <f>AR$1031/($D$1028*'selections(hide)'!$P$29)</f>
        <v>0.2</v>
      </c>
      <c r="BD1065">
        <f>AR$1031/($D$1028*'selections(hide)'!$P$29)</f>
        <v>0.2</v>
      </c>
      <c r="BE1065">
        <f>AR$1031/($D$1028*'selections(hide)'!$P$29)</f>
        <v>0.2</v>
      </c>
      <c r="BF1065">
        <f>AR$1031/($D$1028*'selections(hide)'!$P$29)</f>
        <v>0.2</v>
      </c>
      <c r="BG1065">
        <f>AR$1031/($D$1028*'selections(hide)'!$P$29)</f>
        <v>0.2</v>
      </c>
      <c r="BH1065">
        <f>AR$1031/($D$1028*'selections(hide)'!$P$29)</f>
        <v>0.2</v>
      </c>
      <c r="BI1065">
        <f>AR$1031/($D$1028*'selections(hide)'!$P$29)</f>
        <v>0.2</v>
      </c>
      <c r="BJ1065">
        <f>AR$1031/($D$1028*'selections(hide)'!$P$29)</f>
        <v>0.2</v>
      </c>
      <c r="BK1065">
        <f>AR$1031/($D$1028*'selections(hide)'!$P$29)</f>
        <v>0.2</v>
      </c>
      <c r="BL1065">
        <f>AR$1031/($D$1028*'selections(hide)'!$P$29)</f>
        <v>0.2</v>
      </c>
      <c r="BM1065">
        <f>AR$1031/($D$1028*'selections(hide)'!$P$29)</f>
        <v>0.2</v>
      </c>
      <c r="BN1065">
        <f>AR$1031/($D$1028*'selections(hide)'!$P$29)</f>
        <v>0.2</v>
      </c>
      <c r="BO1065">
        <f>AR$1031/($D$1028*'selections(hide)'!$P$29)</f>
        <v>0.2</v>
      </c>
      <c r="BP1065">
        <f>AR$1031/($D$1028*'selections(hide)'!$P$29)</f>
        <v>0.2</v>
      </c>
      <c r="BQ1065">
        <f>AR$1031/($D$1028*'selections(hide)'!$P$29)</f>
        <v>0.2</v>
      </c>
      <c r="BR1065">
        <f>AR$1031/($D$1028*'selections(hide)'!$P$29)</f>
        <v>0.2</v>
      </c>
      <c r="BS1065">
        <f>AR$1031/($D$1028*'selections(hide)'!$P$29)</f>
        <v>0.2</v>
      </c>
      <c r="BT1065">
        <f>AR$1031/($D$1028*'selections(hide)'!$P$29)</f>
        <v>0.2</v>
      </c>
      <c r="BU1065">
        <f>AR$1031/($D$1028*'selections(hide)'!$P$29)</f>
        <v>0.2</v>
      </c>
    </row>
    <row r="1066" spans="1:76" x14ac:dyDescent="0.35">
      <c r="A1066" s="17"/>
      <c r="B1066" s="17"/>
      <c r="C1066" s="17"/>
      <c r="AS1066">
        <f>AS$1031/($D$1028*'selections(hide)'!$P$29)</f>
        <v>0.2</v>
      </c>
      <c r="AT1066">
        <f>AS$1031/($D$1028*'selections(hide)'!$P$29)</f>
        <v>0.2</v>
      </c>
      <c r="AU1066">
        <f>AS$1031/($D$1028*'selections(hide)'!$P$29)</f>
        <v>0.2</v>
      </c>
      <c r="AV1066">
        <f>AS$1031/($D$1028*'selections(hide)'!$P$29)</f>
        <v>0.2</v>
      </c>
      <c r="AW1066">
        <f>AS$1031/($D$1028*'selections(hide)'!$P$29)</f>
        <v>0.2</v>
      </c>
      <c r="AX1066">
        <f>AS$1031/($D$1028*'selections(hide)'!$P$29)</f>
        <v>0.2</v>
      </c>
      <c r="AY1066">
        <f>AS$1031/($D$1028*'selections(hide)'!$P$29)</f>
        <v>0.2</v>
      </c>
      <c r="AZ1066">
        <f>AS$1031/($D$1028*'selections(hide)'!$P$29)</f>
        <v>0.2</v>
      </c>
      <c r="BA1066">
        <f>AS$1031/($D$1028*'selections(hide)'!$P$29)</f>
        <v>0.2</v>
      </c>
      <c r="BB1066">
        <f>AS$1031/($D$1028*'selections(hide)'!$P$29)</f>
        <v>0.2</v>
      </c>
      <c r="BC1066">
        <f>AS$1031/($D$1028*'selections(hide)'!$P$29)</f>
        <v>0.2</v>
      </c>
      <c r="BD1066">
        <f>AS$1031/($D$1028*'selections(hide)'!$P$29)</f>
        <v>0.2</v>
      </c>
      <c r="BE1066">
        <f>AS$1031/($D$1028*'selections(hide)'!$P$29)</f>
        <v>0.2</v>
      </c>
      <c r="BF1066">
        <f>AS$1031/($D$1028*'selections(hide)'!$P$29)</f>
        <v>0.2</v>
      </c>
      <c r="BG1066">
        <f>AS$1031/($D$1028*'selections(hide)'!$P$29)</f>
        <v>0.2</v>
      </c>
      <c r="BH1066">
        <f>AS$1031/($D$1028*'selections(hide)'!$P$29)</f>
        <v>0.2</v>
      </c>
      <c r="BI1066">
        <f>AS$1031/($D$1028*'selections(hide)'!$P$29)</f>
        <v>0.2</v>
      </c>
      <c r="BJ1066">
        <f>AS$1031/($D$1028*'selections(hide)'!$P$29)</f>
        <v>0.2</v>
      </c>
      <c r="BK1066">
        <f>AS$1031/($D$1028*'selections(hide)'!$P$29)</f>
        <v>0.2</v>
      </c>
      <c r="BL1066">
        <f>AS$1031/($D$1028*'selections(hide)'!$P$29)</f>
        <v>0.2</v>
      </c>
      <c r="BM1066">
        <f>AS$1031/($D$1028*'selections(hide)'!$P$29)</f>
        <v>0.2</v>
      </c>
      <c r="BN1066">
        <f>AS$1031/($D$1028*'selections(hide)'!$P$29)</f>
        <v>0.2</v>
      </c>
      <c r="BO1066">
        <f>AS$1031/($D$1028*'selections(hide)'!$P$29)</f>
        <v>0.2</v>
      </c>
      <c r="BP1066">
        <f>AS$1031/($D$1028*'selections(hide)'!$P$29)</f>
        <v>0.2</v>
      </c>
      <c r="BQ1066">
        <f>AS$1031/($D$1028*'selections(hide)'!$P$29)</f>
        <v>0.2</v>
      </c>
      <c r="BR1066">
        <f>AS$1031/($D$1028*'selections(hide)'!$P$29)</f>
        <v>0.2</v>
      </c>
      <c r="BS1066">
        <f>AS$1031/($D$1028*'selections(hide)'!$P$29)</f>
        <v>0.2</v>
      </c>
      <c r="BT1066">
        <f>AS$1031/($D$1028*'selections(hide)'!$P$29)</f>
        <v>0.2</v>
      </c>
      <c r="BU1066">
        <f>AS$1031/($D$1028*'selections(hide)'!$P$29)</f>
        <v>0.2</v>
      </c>
      <c r="BV1066">
        <f>AS$1031/($D$1028*'selections(hide)'!$P$29)</f>
        <v>0.2</v>
      </c>
    </row>
    <row r="1067" spans="1:76" x14ac:dyDescent="0.35">
      <c r="A1067" s="17" t="s">
        <v>259</v>
      </c>
      <c r="B1067" s="17"/>
      <c r="C1067" s="17"/>
      <c r="E1067" s="101" t="str">
        <f t="shared" ref="E1067:J1067" si="215">E1061</f>
        <v>2021/22</v>
      </c>
      <c r="F1067" s="101" t="str">
        <f t="shared" si="215"/>
        <v>2022/23</v>
      </c>
      <c r="G1067" s="101" t="str">
        <f t="shared" si="215"/>
        <v>2023/24</v>
      </c>
      <c r="H1067" s="101" t="str">
        <f t="shared" si="215"/>
        <v>2024/25</v>
      </c>
      <c r="I1067" s="101" t="str">
        <f t="shared" si="215"/>
        <v>2025/26</v>
      </c>
      <c r="J1067" s="101" t="str">
        <f t="shared" si="215"/>
        <v>2026/27</v>
      </c>
      <c r="AT1067">
        <f>AT$1031/($D$1028*'selections(hide)'!$P$29)</f>
        <v>0.2</v>
      </c>
      <c r="AU1067">
        <f>AT$1031/($D$1028*'selections(hide)'!$P$29)</f>
        <v>0.2</v>
      </c>
      <c r="AV1067">
        <f>AT$1031/($D$1028*'selections(hide)'!$P$29)</f>
        <v>0.2</v>
      </c>
      <c r="AW1067">
        <f>AT$1031/($D$1028*'selections(hide)'!$P$29)</f>
        <v>0.2</v>
      </c>
      <c r="AX1067">
        <f>AT$1031/($D$1028*'selections(hide)'!$P$29)</f>
        <v>0.2</v>
      </c>
      <c r="AY1067">
        <f>AT$1031/($D$1028*'selections(hide)'!$P$29)</f>
        <v>0.2</v>
      </c>
      <c r="AZ1067">
        <f>AT$1031/($D$1028*'selections(hide)'!$P$29)</f>
        <v>0.2</v>
      </c>
      <c r="BA1067">
        <f>AT$1031/($D$1028*'selections(hide)'!$P$29)</f>
        <v>0.2</v>
      </c>
      <c r="BB1067">
        <f>AT$1031/($D$1028*'selections(hide)'!$P$29)</f>
        <v>0.2</v>
      </c>
      <c r="BC1067">
        <f>AT$1031/($D$1028*'selections(hide)'!$P$29)</f>
        <v>0.2</v>
      </c>
      <c r="BD1067">
        <f>AT$1031/($D$1028*'selections(hide)'!$P$29)</f>
        <v>0.2</v>
      </c>
      <c r="BE1067">
        <f>AT$1031/($D$1028*'selections(hide)'!$P$29)</f>
        <v>0.2</v>
      </c>
      <c r="BF1067">
        <f>AT$1031/($D$1028*'selections(hide)'!$P$29)</f>
        <v>0.2</v>
      </c>
      <c r="BG1067">
        <f>AT$1031/($D$1028*'selections(hide)'!$P$29)</f>
        <v>0.2</v>
      </c>
      <c r="BH1067">
        <f>AT$1031/($D$1028*'selections(hide)'!$P$29)</f>
        <v>0.2</v>
      </c>
      <c r="BI1067">
        <f>AT$1031/($D$1028*'selections(hide)'!$P$29)</f>
        <v>0.2</v>
      </c>
      <c r="BJ1067">
        <f>AT$1031/($D$1028*'selections(hide)'!$P$29)</f>
        <v>0.2</v>
      </c>
      <c r="BK1067">
        <f>AT$1031/($D$1028*'selections(hide)'!$P$29)</f>
        <v>0.2</v>
      </c>
      <c r="BL1067">
        <f>AT$1031/($D$1028*'selections(hide)'!$P$29)</f>
        <v>0.2</v>
      </c>
      <c r="BM1067">
        <f>AT$1031/($D$1028*'selections(hide)'!$P$29)</f>
        <v>0.2</v>
      </c>
      <c r="BN1067">
        <f>AT$1031/($D$1028*'selections(hide)'!$P$29)</f>
        <v>0.2</v>
      </c>
      <c r="BO1067">
        <f>AT$1031/($D$1028*'selections(hide)'!$P$29)</f>
        <v>0.2</v>
      </c>
      <c r="BP1067">
        <f>AT$1031/($D$1028*'selections(hide)'!$P$29)</f>
        <v>0.2</v>
      </c>
      <c r="BQ1067">
        <f>AT$1031/($D$1028*'selections(hide)'!$P$29)</f>
        <v>0.2</v>
      </c>
      <c r="BR1067">
        <f>AT$1031/($D$1028*'selections(hide)'!$P$29)</f>
        <v>0.2</v>
      </c>
      <c r="BS1067">
        <f>AT$1031/($D$1028*'selections(hide)'!$P$29)</f>
        <v>0.2</v>
      </c>
      <c r="BT1067">
        <f>AT$1031/($D$1028*'selections(hide)'!$P$29)</f>
        <v>0.2</v>
      </c>
      <c r="BU1067">
        <f>AT$1031/($D$1028*'selections(hide)'!$P$29)</f>
        <v>0.2</v>
      </c>
      <c r="BV1067">
        <f>AT$1031/($D$1028*'selections(hide)'!$P$29)</f>
        <v>0.2</v>
      </c>
      <c r="BW1067">
        <f>AT$1031/($D$1028*'selections(hide)'!$P$29)</f>
        <v>0.2</v>
      </c>
    </row>
    <row r="1068" spans="1:76" x14ac:dyDescent="0.35">
      <c r="A1068" s="17" t="s">
        <v>260</v>
      </c>
      <c r="B1068" s="17"/>
      <c r="C1068" s="17"/>
      <c r="E1068" s="105">
        <f t="shared" ref="E1068:J1068" si="216">E1056+E1062</f>
        <v>0</v>
      </c>
      <c r="F1068" s="105">
        <f t="shared" si="216"/>
        <v>0</v>
      </c>
      <c r="G1068" s="105">
        <f t="shared" si="216"/>
        <v>0</v>
      </c>
      <c r="H1068" s="105">
        <f t="shared" si="216"/>
        <v>0</v>
      </c>
      <c r="I1068" s="105">
        <f t="shared" si="216"/>
        <v>0</v>
      </c>
      <c r="J1068" s="105">
        <f t="shared" si="216"/>
        <v>0</v>
      </c>
      <c r="AU1068">
        <f>AU$1031/($D$1028*'selections(hide)'!$P$29)</f>
        <v>0.2</v>
      </c>
      <c r="AV1068">
        <f>AU$1031/($D$1028*'selections(hide)'!$P$29)</f>
        <v>0.2</v>
      </c>
      <c r="AW1068">
        <f>AU$1031/($D$1028*'selections(hide)'!$P$29)</f>
        <v>0.2</v>
      </c>
      <c r="AX1068">
        <f>AU$1031/($D$1028*'selections(hide)'!$P$29)</f>
        <v>0.2</v>
      </c>
      <c r="AY1068">
        <f>AU$1031/($D$1028*'selections(hide)'!$P$29)</f>
        <v>0.2</v>
      </c>
      <c r="AZ1068">
        <f>AU$1031/($D$1028*'selections(hide)'!$P$29)</f>
        <v>0.2</v>
      </c>
      <c r="BA1068">
        <f>AU$1031/($D$1028*'selections(hide)'!$P$29)</f>
        <v>0.2</v>
      </c>
      <c r="BB1068">
        <f>AU$1031/($D$1028*'selections(hide)'!$P$29)</f>
        <v>0.2</v>
      </c>
      <c r="BC1068">
        <f>AU$1031/($D$1028*'selections(hide)'!$P$29)</f>
        <v>0.2</v>
      </c>
      <c r="BD1068">
        <f>AU$1031/($D$1028*'selections(hide)'!$P$29)</f>
        <v>0.2</v>
      </c>
      <c r="BE1068">
        <f>AU$1031/($D$1028*'selections(hide)'!$P$29)</f>
        <v>0.2</v>
      </c>
      <c r="BF1068">
        <f>AU$1031/($D$1028*'selections(hide)'!$P$29)</f>
        <v>0.2</v>
      </c>
      <c r="BG1068">
        <f>AU$1031/($D$1028*'selections(hide)'!$P$29)</f>
        <v>0.2</v>
      </c>
      <c r="BH1068">
        <f>AU$1031/($D$1028*'selections(hide)'!$P$29)</f>
        <v>0.2</v>
      </c>
      <c r="BI1068">
        <f>AU$1031/($D$1028*'selections(hide)'!$P$29)</f>
        <v>0.2</v>
      </c>
      <c r="BJ1068">
        <f>AU$1031/($D$1028*'selections(hide)'!$P$29)</f>
        <v>0.2</v>
      </c>
      <c r="BK1068">
        <f>AU$1031/($D$1028*'selections(hide)'!$P$29)</f>
        <v>0.2</v>
      </c>
      <c r="BL1068">
        <f>AU$1031/($D$1028*'selections(hide)'!$P$29)</f>
        <v>0.2</v>
      </c>
      <c r="BM1068">
        <f>AU$1031/($D$1028*'selections(hide)'!$P$29)</f>
        <v>0.2</v>
      </c>
      <c r="BN1068">
        <f>AU$1031/($D$1028*'selections(hide)'!$P$29)</f>
        <v>0.2</v>
      </c>
      <c r="BO1068">
        <f>AU$1031/($D$1028*'selections(hide)'!$P$29)</f>
        <v>0.2</v>
      </c>
      <c r="BP1068">
        <f>AU$1031/($D$1028*'selections(hide)'!$P$29)</f>
        <v>0.2</v>
      </c>
      <c r="BQ1068">
        <f>AU$1031/($D$1028*'selections(hide)'!$P$29)</f>
        <v>0.2</v>
      </c>
      <c r="BR1068">
        <f>AU$1031/($D$1028*'selections(hide)'!$P$29)</f>
        <v>0.2</v>
      </c>
      <c r="BS1068">
        <f>AU$1031/($D$1028*'selections(hide)'!$P$29)</f>
        <v>0.2</v>
      </c>
      <c r="BT1068">
        <f>AU$1031/($D$1028*'selections(hide)'!$P$29)</f>
        <v>0.2</v>
      </c>
      <c r="BU1068">
        <f>AU$1031/($D$1028*'selections(hide)'!$P$29)</f>
        <v>0.2</v>
      </c>
      <c r="BV1068">
        <f>AU$1031/($D$1028*'selections(hide)'!$P$29)</f>
        <v>0.2</v>
      </c>
      <c r="BW1068">
        <f>AU$1031/($D$1028*'selections(hide)'!$P$29)</f>
        <v>0.2</v>
      </c>
      <c r="BX1068">
        <f>AU$1031/($D$1028*'selections(hide)'!$P$29)</f>
        <v>0.2</v>
      </c>
    </row>
    <row r="1069" spans="1:76" x14ac:dyDescent="0.35">
      <c r="A1069" s="17" t="s">
        <v>261</v>
      </c>
      <c r="B1069" s="17"/>
      <c r="C1069" s="17"/>
      <c r="E1069" s="105">
        <f t="shared" ref="E1069:J1069" si="217">E1057+E1063</f>
        <v>0</v>
      </c>
      <c r="F1069" s="105">
        <f t="shared" si="217"/>
        <v>0</v>
      </c>
      <c r="G1069" s="105">
        <f t="shared" si="217"/>
        <v>0</v>
      </c>
      <c r="H1069" s="105">
        <f t="shared" si="217"/>
        <v>0</v>
      </c>
      <c r="I1069" s="105">
        <f t="shared" si="217"/>
        <v>0</v>
      </c>
      <c r="J1069" s="105">
        <f t="shared" si="217"/>
        <v>0</v>
      </c>
      <c r="L1069">
        <f t="shared" ref="L1069:AT1069" si="218">SUM(L1033:L1068)</f>
        <v>0.1</v>
      </c>
      <c r="M1069">
        <f t="shared" si="218"/>
        <v>0.2</v>
      </c>
      <c r="N1069">
        <f t="shared" si="218"/>
        <v>0.30000000000000004</v>
      </c>
      <c r="O1069">
        <f t="shared" si="218"/>
        <v>0.4</v>
      </c>
      <c r="P1069">
        <f t="shared" si="218"/>
        <v>0.5</v>
      </c>
      <c r="Q1069">
        <f t="shared" si="218"/>
        <v>0.6</v>
      </c>
      <c r="R1069">
        <f t="shared" si="218"/>
        <v>0.8</v>
      </c>
      <c r="S1069">
        <f t="shared" si="218"/>
        <v>1</v>
      </c>
      <c r="T1069">
        <f t="shared" si="218"/>
        <v>1.2</v>
      </c>
      <c r="U1069">
        <f t="shared" si="218"/>
        <v>1.4</v>
      </c>
      <c r="V1069">
        <f t="shared" si="218"/>
        <v>1.5999999999999999</v>
      </c>
      <c r="W1069">
        <f t="shared" si="218"/>
        <v>1.7999999999999998</v>
      </c>
      <c r="X1069">
        <f t="shared" si="218"/>
        <v>1.9999999999999998</v>
      </c>
      <c r="Y1069">
        <f t="shared" si="218"/>
        <v>2.1999999999999997</v>
      </c>
      <c r="Z1069">
        <f t="shared" si="218"/>
        <v>2.4</v>
      </c>
      <c r="AA1069">
        <f t="shared" si="218"/>
        <v>2.6</v>
      </c>
      <c r="AB1069">
        <f t="shared" si="218"/>
        <v>2.8000000000000003</v>
      </c>
      <c r="AC1069">
        <f t="shared" si="218"/>
        <v>3.0000000000000004</v>
      </c>
      <c r="AD1069">
        <f t="shared" si="218"/>
        <v>3.2000000000000006</v>
      </c>
      <c r="AE1069">
        <f t="shared" si="218"/>
        <v>3.4000000000000008</v>
      </c>
      <c r="AF1069">
        <f t="shared" si="218"/>
        <v>3.600000000000001</v>
      </c>
      <c r="AG1069">
        <f t="shared" si="218"/>
        <v>3.8000000000000012</v>
      </c>
      <c r="AH1069">
        <f t="shared" si="218"/>
        <v>4.0000000000000009</v>
      </c>
      <c r="AI1069">
        <f t="shared" si="218"/>
        <v>4.2000000000000011</v>
      </c>
      <c r="AJ1069">
        <f t="shared" si="218"/>
        <v>4.4000000000000012</v>
      </c>
      <c r="AK1069">
        <f t="shared" si="218"/>
        <v>4.6000000000000014</v>
      </c>
      <c r="AL1069">
        <f t="shared" si="218"/>
        <v>4.8000000000000016</v>
      </c>
      <c r="AM1069">
        <f t="shared" si="218"/>
        <v>5.0000000000000018</v>
      </c>
      <c r="AN1069">
        <f t="shared" si="218"/>
        <v>5.200000000000002</v>
      </c>
      <c r="AO1069">
        <f t="shared" si="218"/>
        <v>5.4000000000000021</v>
      </c>
      <c r="AP1069">
        <f t="shared" si="218"/>
        <v>5.5000000000000027</v>
      </c>
      <c r="AQ1069">
        <f t="shared" si="218"/>
        <v>5.6000000000000023</v>
      </c>
      <c r="AR1069">
        <f t="shared" si="218"/>
        <v>5.7000000000000028</v>
      </c>
      <c r="AS1069">
        <f t="shared" si="218"/>
        <v>5.8000000000000025</v>
      </c>
      <c r="AT1069">
        <f t="shared" si="218"/>
        <v>5.900000000000003</v>
      </c>
      <c r="AU1069">
        <f>SUM(AU1033:AU1068)</f>
        <v>6.0000000000000027</v>
      </c>
    </row>
    <row r="1070" spans="1:76" x14ac:dyDescent="0.35">
      <c r="A1070" s="17" t="s">
        <v>262</v>
      </c>
      <c r="B1070" s="17"/>
      <c r="C1070" s="17"/>
      <c r="E1070" s="105">
        <f t="shared" ref="E1070:J1070" si="219">E1058+E1064</f>
        <v>0</v>
      </c>
      <c r="F1070" s="105">
        <f t="shared" si="219"/>
        <v>0</v>
      </c>
      <c r="G1070" s="105">
        <f t="shared" si="219"/>
        <v>0</v>
      </c>
      <c r="H1070" s="105">
        <f t="shared" si="219"/>
        <v>0</v>
      </c>
      <c r="I1070" s="105">
        <f t="shared" si="219"/>
        <v>0</v>
      </c>
      <c r="J1070" s="105">
        <f t="shared" si="219"/>
        <v>0</v>
      </c>
      <c r="Q1070">
        <f>SUM(L1069:Q1069)</f>
        <v>2.1</v>
      </c>
      <c r="W1070">
        <f>SUM(R1069:W1069)</f>
        <v>7.8</v>
      </c>
      <c r="AC1070">
        <f>SUM(X1069:AC1069)</f>
        <v>15</v>
      </c>
      <c r="AI1070">
        <f>SUM(AD1069:AI1069)</f>
        <v>22.200000000000003</v>
      </c>
      <c r="AO1070">
        <f>SUM(AJ1069:AO1069)</f>
        <v>29.400000000000009</v>
      </c>
      <c r="AU1070">
        <f>SUM(AP1069:AU1069)</f>
        <v>34.500000000000014</v>
      </c>
    </row>
    <row r="1071" spans="1:76" x14ac:dyDescent="0.35">
      <c r="A1071" s="17" t="s">
        <v>263</v>
      </c>
      <c r="B1071" s="17"/>
      <c r="C1071" s="17"/>
      <c r="E1071" s="105">
        <f t="shared" ref="E1071:J1071" si="220">E1059+E1065</f>
        <v>0</v>
      </c>
      <c r="F1071" s="105">
        <f t="shared" si="220"/>
        <v>0</v>
      </c>
      <c r="G1071" s="105">
        <f t="shared" si="220"/>
        <v>0</v>
      </c>
      <c r="H1071" s="105">
        <f t="shared" si="220"/>
        <v>0</v>
      </c>
      <c r="I1071" s="105">
        <f t="shared" si="220"/>
        <v>0</v>
      </c>
      <c r="J1071" s="105">
        <f t="shared" si="220"/>
        <v>0</v>
      </c>
    </row>
    <row r="1072" spans="1:76" x14ac:dyDescent="0.35">
      <c r="A1072" s="17"/>
      <c r="B1072" s="17"/>
      <c r="C1072" s="17"/>
    </row>
    <row r="1073" spans="1:17" x14ac:dyDescent="0.35">
      <c r="A1073" s="17" t="s">
        <v>258</v>
      </c>
      <c r="B1073" s="17"/>
      <c r="C1073" s="17"/>
      <c r="D1073" s="17"/>
      <c r="E1073" s="111" t="str">
        <f t="shared" ref="E1073:J1073" si="221">E1067</f>
        <v>2021/22</v>
      </c>
      <c r="F1073" s="111" t="str">
        <f t="shared" si="221"/>
        <v>2022/23</v>
      </c>
      <c r="G1073" s="111" t="str">
        <f t="shared" si="221"/>
        <v>2023/24</v>
      </c>
      <c r="H1073" s="111" t="str">
        <f t="shared" si="221"/>
        <v>2024/25</v>
      </c>
      <c r="I1073" s="111" t="str">
        <f t="shared" si="221"/>
        <v>2025/26</v>
      </c>
      <c r="J1073" s="111" t="str">
        <f t="shared" si="221"/>
        <v>2026/27</v>
      </c>
      <c r="L1073">
        <f>Q1070</f>
        <v>2.1</v>
      </c>
      <c r="M1073">
        <f>W1070</f>
        <v>7.8</v>
      </c>
      <c r="N1073">
        <f>AC1070</f>
        <v>15</v>
      </c>
      <c r="O1073">
        <f>AI1070</f>
        <v>22.200000000000003</v>
      </c>
      <c r="P1073">
        <f>AO1070</f>
        <v>29.400000000000009</v>
      </c>
      <c r="Q1073">
        <f>AU1070</f>
        <v>34.500000000000014</v>
      </c>
    </row>
    <row r="1074" spans="1:17" x14ac:dyDescent="0.35">
      <c r="A1074" s="17" t="s">
        <v>225</v>
      </c>
      <c r="B1074" s="17"/>
      <c r="C1074" s="17"/>
      <c r="D1074" s="22" t="str">
        <f>A1074&amp;D1053&amp;D1055</f>
        <v>FT Home student FTE24</v>
      </c>
      <c r="E1074" s="117">
        <f>IF(staff_students!$C$28="No",E1068/$D1054/$D1054*21+D1068/$D1054/$D1054*15,E1068/$D1054/$D1054*21+E1068/$D1054/$D1054*15)</f>
        <v>0</v>
      </c>
      <c r="F1074" s="112">
        <f>F1068/$D1054/$D1054*21+E1068/$D1054/$D1054*15</f>
        <v>0</v>
      </c>
      <c r="G1074" s="112">
        <f>G1068/$D1054/$D1054*21+F1068/$D1054/$D1054*15</f>
        <v>0</v>
      </c>
      <c r="H1074" s="112">
        <f>H1068/$D1054/$D1054*21+G1068/$D1054/$D1054*15</f>
        <v>0</v>
      </c>
      <c r="I1074" s="112">
        <f>I1068/$D1054/$D1054*21+H1068/$D1054/$D1054*15</f>
        <v>0</v>
      </c>
      <c r="J1074" s="112">
        <f>J1068/$D1054/$D1054*21+I1068/$D1054/$D1054*15</f>
        <v>0</v>
      </c>
    </row>
    <row r="1075" spans="1:17" x14ac:dyDescent="0.35">
      <c r="A1075" s="17" t="s">
        <v>226</v>
      </c>
      <c r="B1075" s="17"/>
      <c r="C1075" s="17"/>
      <c r="D1075" s="22" t="str">
        <f>A1075&amp;D1053&amp;D1055</f>
        <v>FT International student FTE24</v>
      </c>
      <c r="E1075" s="117">
        <f>IF(staff_students!$C$28="No",E1069/$D1054/$D1054*21+D1069/$D1054/$D1054*15,E1069/$D1054/$D1054*21+E1069/$D1054/$D1054*15)</f>
        <v>0</v>
      </c>
      <c r="F1075" s="112">
        <f>F1069/$D1054/$D1054*21+E1069/$D1054/$D1054*15</f>
        <v>0</v>
      </c>
      <c r="G1075" s="112">
        <f>G1069/$D1054/$D1054*21+F1069/$D1054/$D1054*15</f>
        <v>0</v>
      </c>
      <c r="H1075" s="112">
        <f>H1069/$D1054/$D1054*21+G1069/$D1054/$D1054*15</f>
        <v>0</v>
      </c>
      <c r="I1075" s="112">
        <f>I1069/$D1054/$D1054*21+H1069/$D1054/$D1054*15</f>
        <v>0</v>
      </c>
      <c r="J1075" s="112">
        <f>J1069/$D1054/$D1054*21+I1069/$D1054/$D1054*15</f>
        <v>0</v>
      </c>
    </row>
    <row r="1076" spans="1:17" x14ac:dyDescent="0.35">
      <c r="A1076" s="17" t="s">
        <v>241</v>
      </c>
      <c r="B1076" s="17"/>
      <c r="C1076" s="17"/>
      <c r="D1076" s="22" t="str">
        <f>A1076&amp;D1053&amp;D1055</f>
        <v>PT Home student FTE24</v>
      </c>
      <c r="E1076" s="117">
        <f>IF(staff_students!$C$28="No",E1070/VLOOKUP($D1053,'selections(hide)'!$D$18:$P$30,13,FALSE)/$D1054/$D1054*21+D1070/VLOOKUP($D1053,'selections(hide)'!$D$18:$P$30,13,FALSE)/$D1054/$D1054*15,E1070/VLOOKUP($D1053,'selections(hide)'!$D$18:$P$30,13,FALSE)/$D1054/$D1054*21+E1070/VLOOKUP($D1053,'selections(hide)'!$D$18:$P$30,13,FALSE)/$D1054/$D1054*15)</f>
        <v>0</v>
      </c>
      <c r="F1076" s="112">
        <f>F1070/VLOOKUP($D1053,'selections(hide)'!$D$18:$P$30,13,FALSE)/$D1054/$D1054*21+E1070/VLOOKUP($D1053,'selections(hide)'!$D$18:$P$30,13,FALSE)/$D1054/$D1054*15</f>
        <v>0</v>
      </c>
      <c r="G1076" s="112">
        <f>G1070/VLOOKUP($D1053,'selections(hide)'!$D$18:$P$30,13,FALSE)/$D1054/$D1054*21+F1070/VLOOKUP($D1053,'selections(hide)'!$D$18:$P$30,13,FALSE)/$D1054/$D1054*15</f>
        <v>0</v>
      </c>
      <c r="H1076" s="112">
        <f>H1070/VLOOKUP($D1053,'selections(hide)'!$D$18:$P$30,13,FALSE)/$D1054/$D1054*21+G1070/VLOOKUP($D1053,'selections(hide)'!$D$18:$P$30,13,FALSE)/$D1054/$D1054*15</f>
        <v>0</v>
      </c>
      <c r="I1076" s="112">
        <f>I1070/VLOOKUP($D1053,'selections(hide)'!$D$18:$P$30,13,FALSE)/$D1054/$D1054*21+H1070/VLOOKUP($D1053,'selections(hide)'!$D$18:$P$30,13,FALSE)/$D1054/$D1054*15</f>
        <v>0</v>
      </c>
      <c r="J1076" s="112">
        <f>J1070/VLOOKUP($D1053,'selections(hide)'!$D$18:$P$30,13,FALSE)/$D1054/$D1054*21+I1070/VLOOKUP($D1053,'selections(hide)'!$D$18:$P$30,13,FALSE)/$D1054/$D1054*15</f>
        <v>0</v>
      </c>
    </row>
    <row r="1077" spans="1:17" x14ac:dyDescent="0.35">
      <c r="A1077" s="17" t="s">
        <v>242</v>
      </c>
      <c r="B1077" s="17"/>
      <c r="C1077" s="17"/>
      <c r="D1077" s="22" t="str">
        <f>A1077&amp;D1053&amp;D1055</f>
        <v>PT International student FTE24</v>
      </c>
      <c r="E1077" s="117">
        <f>IF(staff_students!$C$28="No",E1071/VLOOKUP($D1053,'selections(hide)'!$D$18:$P$30,13,FALSE)/$D1054/$D1054*21+D1071/VLOOKUP($D1053,'selections(hide)'!$D$18:$P$30,13,FALSE)/$D1054/$D1054*15,E1071/VLOOKUP($D1053,'selections(hide)'!$D$18:$P$30,13,FALSE)/$D1054/$D1054*21+E1071/VLOOKUP($D1053,'selections(hide)'!$D$18:$P$30,13,FALSE)/$D1054/$D1054*15)</f>
        <v>0</v>
      </c>
      <c r="F1077" s="112">
        <f>F1071/VLOOKUP($D1053,'selections(hide)'!$D$18:$P$30,13,FALSE)/$D1054/$D1054*21+E1071/VLOOKUP($D1053,'selections(hide)'!$D$18:$P$30,13,FALSE)/$D1054/$D1054*15</f>
        <v>0</v>
      </c>
      <c r="G1077" s="112">
        <f>G1071/VLOOKUP($D1053,'selections(hide)'!$D$18:$P$30,13,FALSE)/$D1054/$D1054*21+F1071/VLOOKUP($D1053,'selections(hide)'!$D$18:$P$30,13,FALSE)/$D1054/$D1054*15</f>
        <v>0</v>
      </c>
      <c r="H1077" s="112">
        <f>H1071/VLOOKUP($D1053,'selections(hide)'!$D$18:$P$30,13,FALSE)/$D1054/$D1054*21+G1071/VLOOKUP($D1053,'selections(hide)'!$D$18:$P$30,13,FALSE)/$D1054/$D1054*15</f>
        <v>0</v>
      </c>
      <c r="I1077" s="112">
        <f>I1071/VLOOKUP($D1053,'selections(hide)'!$D$18:$P$30,13,FALSE)/$D1054/$D1054*21+H1071/VLOOKUP($D1053,'selections(hide)'!$D$18:$P$30,13,FALSE)/$D1054/$D1054*15</f>
        <v>0</v>
      </c>
      <c r="J1077" s="112">
        <f>J1071/VLOOKUP($D1053,'selections(hide)'!$D$18:$P$30,13,FALSE)/$D1054/$D1054*21+I1071/VLOOKUP($D1053,'selections(hide)'!$D$18:$P$30,13,FALSE)/$D1054/$D1054*15</f>
        <v>0</v>
      </c>
    </row>
    <row r="1078" spans="1:17" x14ac:dyDescent="0.35">
      <c r="A1078" s="17"/>
      <c r="B1078" s="17"/>
      <c r="C1078" s="17"/>
      <c r="D1078" s="17"/>
      <c r="E1078" s="17"/>
      <c r="F1078" s="17"/>
      <c r="G1078" s="17"/>
      <c r="H1078" s="17"/>
      <c r="I1078" s="17"/>
      <c r="J1078" s="17"/>
    </row>
    <row r="1079" spans="1:17" x14ac:dyDescent="0.35">
      <c r="A1079" s="113" t="s">
        <v>245</v>
      </c>
      <c r="B1079" s="33"/>
      <c r="C1079" s="33"/>
      <c r="D1079" s="3">
        <f>VLOOKUP(A1079,'selections(hide)'!$A$18:$M$30,4,FALSE)</f>
        <v>4</v>
      </c>
    </row>
    <row r="1080" spans="1:17" x14ac:dyDescent="0.35">
      <c r="A1080" s="115" t="s">
        <v>240</v>
      </c>
      <c r="B1080" s="116"/>
      <c r="C1080" s="116"/>
      <c r="D1080" s="116">
        <f>'selections(hide)'!$J$5</f>
        <v>6</v>
      </c>
    </row>
    <row r="1081" spans="1:17" x14ac:dyDescent="0.35">
      <c r="A1081" s="33" t="s">
        <v>256</v>
      </c>
      <c r="B1081" s="33"/>
      <c r="C1081" s="33"/>
      <c r="D1081" s="22">
        <f>'selections(hide)'!$K$5</f>
        <v>4</v>
      </c>
      <c r="E1081" s="101" t="str">
        <f>staff_students!$E$29</f>
        <v>2021/22</v>
      </c>
      <c r="F1081" s="101" t="str">
        <f>staff_students!$F$29</f>
        <v>2022/23</v>
      </c>
      <c r="G1081" s="101" t="str">
        <f>staff_students!$G$29</f>
        <v>2023/24</v>
      </c>
      <c r="H1081" s="101" t="str">
        <f>staff_students!$H$29</f>
        <v>2024/25</v>
      </c>
      <c r="I1081" s="101" t="str">
        <f>staff_students!$I$29</f>
        <v>2025/26</v>
      </c>
      <c r="J1081" s="101" t="str">
        <f>staff_students!$J$29</f>
        <v>2026/27</v>
      </c>
    </row>
    <row r="1082" spans="1:17" x14ac:dyDescent="0.35">
      <c r="A1082" s="33" t="s">
        <v>260</v>
      </c>
      <c r="B1082" s="33"/>
      <c r="C1082" s="33"/>
      <c r="E1082" s="105"/>
      <c r="F1082" s="105"/>
      <c r="G1082" s="105"/>
      <c r="H1082" s="105"/>
      <c r="I1082" s="105"/>
      <c r="J1082" s="105"/>
    </row>
    <row r="1083" spans="1:17" x14ac:dyDescent="0.35">
      <c r="A1083" s="33" t="s">
        <v>261</v>
      </c>
      <c r="B1083" s="33"/>
      <c r="C1083" s="33"/>
      <c r="E1083" s="105"/>
      <c r="F1083" s="105"/>
      <c r="G1083" s="105"/>
      <c r="H1083" s="105"/>
      <c r="I1083" s="105"/>
      <c r="J1083" s="105"/>
    </row>
    <row r="1084" spans="1:17" x14ac:dyDescent="0.35">
      <c r="A1084" s="33" t="s">
        <v>262</v>
      </c>
      <c r="B1084" s="33"/>
      <c r="C1084" s="33"/>
      <c r="E1084" s="105">
        <f>staff_students!$E$32</f>
        <v>0</v>
      </c>
      <c r="F1084" s="105">
        <f>staff_students!$F$32</f>
        <v>0</v>
      </c>
      <c r="G1084" s="105">
        <f>staff_students!$G$32</f>
        <v>0</v>
      </c>
      <c r="H1084" s="105">
        <f>staff_students!$H$32</f>
        <v>0</v>
      </c>
      <c r="I1084" s="105">
        <f>staff_students!$I$32</f>
        <v>0</v>
      </c>
      <c r="J1084" s="105">
        <f>staff_students!$J$32</f>
        <v>0</v>
      </c>
    </row>
    <row r="1085" spans="1:17" x14ac:dyDescent="0.35">
      <c r="A1085" s="33" t="s">
        <v>263</v>
      </c>
      <c r="B1085" s="33"/>
      <c r="C1085" s="33"/>
      <c r="E1085" s="105">
        <f>staff_students!$E$33</f>
        <v>0</v>
      </c>
      <c r="F1085" s="105">
        <f>staff_students!$F$33</f>
        <v>0</v>
      </c>
      <c r="G1085" s="105">
        <f>staff_students!$G$33</f>
        <v>0</v>
      </c>
      <c r="H1085" s="105">
        <f>staff_students!$H$33</f>
        <v>0</v>
      </c>
      <c r="I1085" s="105">
        <f>staff_students!$I$33</f>
        <v>0</v>
      </c>
      <c r="J1085" s="105">
        <f>staff_students!$J$33</f>
        <v>0</v>
      </c>
    </row>
    <row r="1086" spans="1:17" x14ac:dyDescent="0.35">
      <c r="A1086" s="33"/>
      <c r="B1086" s="33"/>
      <c r="C1086" s="33"/>
    </row>
    <row r="1087" spans="1:17" x14ac:dyDescent="0.35">
      <c r="A1087" s="33" t="s">
        <v>257</v>
      </c>
      <c r="B1087" s="33"/>
      <c r="C1087" s="33"/>
      <c r="E1087" s="101">
        <f t="shared" ref="E1087:J1087" si="222">E1080</f>
        <v>0</v>
      </c>
      <c r="F1087" s="101">
        <f t="shared" si="222"/>
        <v>0</v>
      </c>
      <c r="G1087" s="101">
        <f t="shared" si="222"/>
        <v>0</v>
      </c>
      <c r="H1087" s="101">
        <f t="shared" si="222"/>
        <v>0</v>
      </c>
      <c r="I1087" s="101">
        <f t="shared" si="222"/>
        <v>0</v>
      </c>
      <c r="J1087" s="101">
        <f t="shared" si="222"/>
        <v>0</v>
      </c>
    </row>
    <row r="1088" spans="1:17" x14ac:dyDescent="0.35">
      <c r="A1088" s="33" t="s">
        <v>260</v>
      </c>
      <c r="B1088" s="33"/>
      <c r="C1088" s="33"/>
      <c r="E1088" s="105"/>
      <c r="F1088" s="105"/>
      <c r="G1088" s="105"/>
      <c r="H1088" s="105"/>
      <c r="I1088" s="105"/>
      <c r="J1088" s="105"/>
    </row>
    <row r="1089" spans="1:10" x14ac:dyDescent="0.35">
      <c r="A1089" s="33" t="s">
        <v>261</v>
      </c>
      <c r="B1089" s="33"/>
      <c r="C1089" s="33"/>
      <c r="E1089" s="105"/>
      <c r="F1089" s="105"/>
      <c r="G1089" s="105"/>
      <c r="H1089" s="105"/>
      <c r="I1089" s="105"/>
      <c r="J1089" s="105"/>
    </row>
    <row r="1090" spans="1:10" x14ac:dyDescent="0.35">
      <c r="A1090" s="33" t="s">
        <v>262</v>
      </c>
      <c r="B1090" s="33"/>
      <c r="C1090" s="33"/>
      <c r="E1090" s="107">
        <f>IF(staff_students!$C$28="No",0,ROUNDDOWN(E1084*staff_students!$E$36,0))</f>
        <v>0</v>
      </c>
      <c r="F1090" s="105">
        <f>ROUNDDOWN(E1084*staff_students!$E$36,0)</f>
        <v>0</v>
      </c>
      <c r="G1090" s="105">
        <f>ROUNDDOWN(F1084*staff_students!$E$36,0)</f>
        <v>0</v>
      </c>
      <c r="H1090" s="105">
        <f>ROUNDDOWN(G1084*staff_students!$E$36,0)</f>
        <v>0</v>
      </c>
      <c r="I1090" s="105">
        <f>ROUNDDOWN(H1084*staff_students!$E$36,0)</f>
        <v>0</v>
      </c>
      <c r="J1090" s="105">
        <f>ROUNDDOWN(I1084*staff_students!$E$36,0)</f>
        <v>0</v>
      </c>
    </row>
    <row r="1091" spans="1:10" x14ac:dyDescent="0.35">
      <c r="A1091" s="33" t="s">
        <v>263</v>
      </c>
      <c r="B1091" s="33"/>
      <c r="C1091" s="33"/>
      <c r="E1091" s="107">
        <f>IF(staff_students!$C$28="No",0,ROUNDDOWN(E1085*staff_students!$E$36,0))</f>
        <v>0</v>
      </c>
      <c r="F1091" s="105">
        <f>ROUNDDOWN(E1085*staff_students!$E$36,0)</f>
        <v>0</v>
      </c>
      <c r="G1091" s="105">
        <f>ROUNDDOWN(F1085*staff_students!$E$36,0)</f>
        <v>0</v>
      </c>
      <c r="H1091" s="105">
        <f>ROUNDDOWN(G1085*staff_students!$E$36,0)</f>
        <v>0</v>
      </c>
      <c r="I1091" s="105">
        <f>ROUNDDOWN(H1085*staff_students!$E$36,0)</f>
        <v>0</v>
      </c>
      <c r="J1091" s="105">
        <f>ROUNDDOWN(I1085*staff_students!$E$36,0)</f>
        <v>0</v>
      </c>
    </row>
    <row r="1092" spans="1:10" x14ac:dyDescent="0.35">
      <c r="A1092" s="33"/>
      <c r="B1092" s="33"/>
      <c r="C1092" s="33"/>
    </row>
    <row r="1093" spans="1:10" x14ac:dyDescent="0.35">
      <c r="A1093" s="33" t="s">
        <v>259</v>
      </c>
      <c r="B1093" s="33"/>
      <c r="C1093" s="33"/>
      <c r="E1093" s="101">
        <f t="shared" ref="E1093:J1093" si="223">E1087</f>
        <v>0</v>
      </c>
      <c r="F1093" s="101">
        <f t="shared" si="223"/>
        <v>0</v>
      </c>
      <c r="G1093" s="101">
        <f t="shared" si="223"/>
        <v>0</v>
      </c>
      <c r="H1093" s="101">
        <f t="shared" si="223"/>
        <v>0</v>
      </c>
      <c r="I1093" s="101">
        <f t="shared" si="223"/>
        <v>0</v>
      </c>
      <c r="J1093" s="101">
        <f t="shared" si="223"/>
        <v>0</v>
      </c>
    </row>
    <row r="1094" spans="1:10" x14ac:dyDescent="0.35">
      <c r="A1094" s="33" t="s">
        <v>260</v>
      </c>
      <c r="B1094" s="33"/>
      <c r="C1094" s="33"/>
      <c r="E1094" s="105"/>
      <c r="F1094" s="105"/>
      <c r="G1094" s="105"/>
      <c r="H1094" s="105"/>
      <c r="I1094" s="105"/>
      <c r="J1094" s="105"/>
    </row>
    <row r="1095" spans="1:10" x14ac:dyDescent="0.35">
      <c r="A1095" s="33" t="s">
        <v>261</v>
      </c>
      <c r="B1095" s="33"/>
      <c r="C1095" s="33"/>
      <c r="E1095" s="105"/>
      <c r="F1095" s="105"/>
      <c r="G1095" s="105"/>
      <c r="H1095" s="105"/>
      <c r="I1095" s="105"/>
      <c r="J1095" s="105"/>
    </row>
    <row r="1096" spans="1:10" x14ac:dyDescent="0.35">
      <c r="A1096" s="33" t="s">
        <v>262</v>
      </c>
      <c r="B1096" s="33"/>
      <c r="C1096" s="33"/>
      <c r="E1096" s="105">
        <f t="shared" ref="E1096:J1096" si="224">E1084+E1090</f>
        <v>0</v>
      </c>
      <c r="F1096" s="105">
        <f t="shared" si="224"/>
        <v>0</v>
      </c>
      <c r="G1096" s="105">
        <f t="shared" si="224"/>
        <v>0</v>
      </c>
      <c r="H1096" s="105">
        <f t="shared" si="224"/>
        <v>0</v>
      </c>
      <c r="I1096" s="105">
        <f t="shared" si="224"/>
        <v>0</v>
      </c>
      <c r="J1096" s="105">
        <f t="shared" si="224"/>
        <v>0</v>
      </c>
    </row>
    <row r="1097" spans="1:10" x14ac:dyDescent="0.35">
      <c r="A1097" s="33" t="s">
        <v>263</v>
      </c>
      <c r="B1097" s="33"/>
      <c r="C1097" s="33"/>
      <c r="E1097" s="105">
        <f t="shared" ref="E1097:J1097" si="225">E1085+E1091</f>
        <v>0</v>
      </c>
      <c r="F1097" s="105">
        <f t="shared" si="225"/>
        <v>0</v>
      </c>
      <c r="G1097" s="105">
        <f t="shared" si="225"/>
        <v>0</v>
      </c>
      <c r="H1097" s="105">
        <f t="shared" si="225"/>
        <v>0</v>
      </c>
      <c r="I1097" s="105">
        <f t="shared" si="225"/>
        <v>0</v>
      </c>
      <c r="J1097" s="105">
        <f t="shared" si="225"/>
        <v>0</v>
      </c>
    </row>
    <row r="1098" spans="1:10" x14ac:dyDescent="0.35">
      <c r="A1098" s="33"/>
      <c r="B1098" s="33"/>
      <c r="C1098" s="33"/>
    </row>
    <row r="1099" spans="1:10" x14ac:dyDescent="0.35">
      <c r="A1099" s="33" t="s">
        <v>258</v>
      </c>
      <c r="B1099" s="33"/>
      <c r="C1099" s="33"/>
      <c r="D1099" s="33"/>
      <c r="E1099" s="108">
        <f t="shared" ref="E1099:J1099" si="226">E1093</f>
        <v>0</v>
      </c>
      <c r="F1099" s="108">
        <f t="shared" si="226"/>
        <v>0</v>
      </c>
      <c r="G1099" s="108">
        <f t="shared" si="226"/>
        <v>0</v>
      </c>
      <c r="H1099" s="108">
        <f t="shared" si="226"/>
        <v>0</v>
      </c>
      <c r="I1099" s="108">
        <f t="shared" si="226"/>
        <v>0</v>
      </c>
      <c r="J1099" s="108">
        <f t="shared" si="226"/>
        <v>0</v>
      </c>
    </row>
    <row r="1100" spans="1:10" x14ac:dyDescent="0.35">
      <c r="A1100" s="33" t="s">
        <v>225</v>
      </c>
      <c r="B1100" s="33"/>
      <c r="C1100" s="33"/>
      <c r="D1100" s="22" t="str">
        <f>A1100&amp;D1079&amp;D1081</f>
        <v>FT Home student FTE44</v>
      </c>
      <c r="E1100" s="109"/>
      <c r="F1100" s="109"/>
      <c r="G1100" s="109"/>
      <c r="H1100" s="109"/>
      <c r="I1100" s="109"/>
      <c r="J1100" s="109"/>
    </row>
    <row r="1101" spans="1:10" x14ac:dyDescent="0.35">
      <c r="A1101" s="33" t="s">
        <v>226</v>
      </c>
      <c r="B1101" s="33"/>
      <c r="C1101" s="33"/>
      <c r="D1101" s="22" t="str">
        <f>A1101&amp;D1079&amp;D1081</f>
        <v>FT International student FTE44</v>
      </c>
      <c r="E1101" s="109"/>
      <c r="F1101" s="109"/>
      <c r="G1101" s="109"/>
      <c r="H1101" s="109"/>
      <c r="I1101" s="109"/>
      <c r="J1101" s="109"/>
    </row>
    <row r="1102" spans="1:10" x14ac:dyDescent="0.35">
      <c r="A1102" s="33" t="s">
        <v>241</v>
      </c>
      <c r="B1102" s="33"/>
      <c r="C1102" s="33"/>
      <c r="D1102" s="22" t="str">
        <f>A1102&amp;D1079&amp;D1081</f>
        <v>PT Home student FTE44</v>
      </c>
      <c r="E1102" s="117">
        <f>IF(staff_students!$C$28="No",E1096/VLOOKUP($D1079,'selections(hide)'!$D$18:$P$30,13,FALSE)/$D1080/$D1080*21+D1096/VLOOKUP($D1079,'selections(hide)'!$D$18:$P$30,13,FALSE)/$D1080/$D1080*15,E1096/VLOOKUP($D1079,'selections(hide)'!$D$18:$P$30,13,FALSE)/$D1080/$D1080*21+E1096/VLOOKUP($D1079,'selections(hide)'!$D$18:$P$30,13,FALSE)/$D1080/$D1080*15)</f>
        <v>0</v>
      </c>
      <c r="F1102" s="109">
        <f>F1096/VLOOKUP($D1079,'selections(hide)'!$D$18:$P$30,13,FALSE)/$D1080/$D1080*21+E1096/VLOOKUP($D1079,'selections(hide)'!$D$18:$P$30,13,FALSE)/$D1080/$D1080*15</f>
        <v>0</v>
      </c>
      <c r="G1102" s="109">
        <f>G1096/VLOOKUP($D1079,'selections(hide)'!$D$18:$P$30,13,FALSE)/$D1080/$D1080*21+F1096/VLOOKUP($D1079,'selections(hide)'!$D$18:$P$30,13,FALSE)/$D1080/$D1080*15</f>
        <v>0</v>
      </c>
      <c r="H1102" s="109">
        <f>H1096/VLOOKUP($D1079,'selections(hide)'!$D$18:$P$30,13,FALSE)/$D1080/$D1080*21+G1096/VLOOKUP($D1079,'selections(hide)'!$D$18:$P$30,13,FALSE)/$D1080/$D1080*15</f>
        <v>0</v>
      </c>
      <c r="I1102" s="109">
        <f>I1096/VLOOKUP($D1079,'selections(hide)'!$D$18:$P$30,13,FALSE)/$D1080/$D1080*21+H1096/VLOOKUP($D1079,'selections(hide)'!$D$18:$P$30,13,FALSE)/$D1080/$D1080*15</f>
        <v>0</v>
      </c>
      <c r="J1102" s="109">
        <f>J1096/VLOOKUP($D1079,'selections(hide)'!$D$18:$P$30,13,FALSE)/$D1080/$D1080*21+I1096/VLOOKUP($D1079,'selections(hide)'!$D$18:$P$30,13,FALSE)/$D1080/$D1080*15</f>
        <v>0</v>
      </c>
    </row>
    <row r="1103" spans="1:10" x14ac:dyDescent="0.35">
      <c r="A1103" s="33" t="s">
        <v>242</v>
      </c>
      <c r="B1103" s="33"/>
      <c r="C1103" s="33"/>
      <c r="D1103" s="22" t="str">
        <f>A1103&amp;D1079&amp;D1081</f>
        <v>PT International student FTE44</v>
      </c>
      <c r="E1103" s="117">
        <f>IF(staff_students!$C$28="No",E1097/VLOOKUP($D1079,'selections(hide)'!$D$18:$P$30,13,FALSE)/$D1080/$D1080*21+D1097/VLOOKUP($D1079,'selections(hide)'!$D$18:$P$30,13,FALSE)/$D1080/$D1080*15,E1097/VLOOKUP($D1079,'selections(hide)'!$D$18:$P$30,13,FALSE)/$D1080/$D1080*21+E1097/VLOOKUP($D1079,'selections(hide)'!$D$18:$P$30,13,FALSE)/$D1080/$D1080*15)</f>
        <v>0</v>
      </c>
      <c r="F1103" s="109">
        <f>F1097/VLOOKUP($D1079,'selections(hide)'!$D$18:$P$30,13,FALSE)/$D1080/$D1080*21+E1097/VLOOKUP($D1079,'selections(hide)'!$D$18:$P$30,13,FALSE)/$D1080/$D1080*15</f>
        <v>0</v>
      </c>
      <c r="G1103" s="109">
        <f>G1097/VLOOKUP($D1079,'selections(hide)'!$D$18:$P$30,13,FALSE)/$D1080/$D1080*21+F1097/VLOOKUP($D1079,'selections(hide)'!$D$18:$P$30,13,FALSE)/$D1080/$D1080*15</f>
        <v>0</v>
      </c>
      <c r="H1103" s="109">
        <f>H1097/VLOOKUP($D1079,'selections(hide)'!$D$18:$P$30,13,FALSE)/$D1080/$D1080*21+G1097/VLOOKUP($D1079,'selections(hide)'!$D$18:$P$30,13,FALSE)/$D1080/$D1080*15</f>
        <v>0</v>
      </c>
      <c r="I1103" s="109">
        <f>I1097/VLOOKUP($D1079,'selections(hide)'!$D$18:$P$30,13,FALSE)/$D1080/$D1080*21+H1097/VLOOKUP($D1079,'selections(hide)'!$D$18:$P$30,13,FALSE)/$D1080/$D1080*15</f>
        <v>0</v>
      </c>
      <c r="J1103" s="109">
        <f>J1097/VLOOKUP($D1079,'selections(hide)'!$D$18:$P$30,13,FALSE)/$D1080/$D1080*21+I1097/VLOOKUP($D1079,'selections(hide)'!$D$18:$P$30,13,FALSE)/$D1080/$D1080*15</f>
        <v>0</v>
      </c>
    </row>
    <row r="1104" spans="1:10" x14ac:dyDescent="0.35">
      <c r="A1104" s="33"/>
      <c r="B1104" s="33"/>
      <c r="C1104" s="33"/>
      <c r="D1104" s="33"/>
      <c r="E1104" s="33"/>
      <c r="F1104" s="33"/>
      <c r="G1104" s="33"/>
      <c r="H1104" s="33"/>
      <c r="I1104" s="33"/>
      <c r="J1104" s="33"/>
    </row>
    <row r="1105" spans="1:10" x14ac:dyDescent="0.35">
      <c r="A1105" s="110" t="s">
        <v>246</v>
      </c>
      <c r="B1105" s="17"/>
      <c r="C1105" s="17"/>
      <c r="D1105" s="3">
        <f>VLOOKUP(A1105,'selections(hide)'!$A$18:$M$30,4,FALSE)</f>
        <v>3</v>
      </c>
    </row>
    <row r="1106" spans="1:10" x14ac:dyDescent="0.35">
      <c r="A1106" s="115" t="s">
        <v>240</v>
      </c>
      <c r="B1106" s="116"/>
      <c r="C1106" s="116"/>
      <c r="D1106" s="116">
        <f>'selections(hide)'!$J$5</f>
        <v>6</v>
      </c>
    </row>
    <row r="1107" spans="1:10" x14ac:dyDescent="0.35">
      <c r="A1107" s="17" t="s">
        <v>256</v>
      </c>
      <c r="B1107" s="17"/>
      <c r="C1107" s="17"/>
      <c r="D1107" s="22">
        <f>'selections(hide)'!$K$5</f>
        <v>4</v>
      </c>
      <c r="E1107" s="101" t="str">
        <f>staff_students!$E$29</f>
        <v>2021/22</v>
      </c>
      <c r="F1107" s="101" t="str">
        <f>staff_students!$F$29</f>
        <v>2022/23</v>
      </c>
      <c r="G1107" s="101" t="str">
        <f>staff_students!$G$29</f>
        <v>2023/24</v>
      </c>
      <c r="H1107" s="101" t="str">
        <f>staff_students!$H$29</f>
        <v>2024/25</v>
      </c>
      <c r="I1107" s="101" t="str">
        <f>staff_students!$I$29</f>
        <v>2025/26</v>
      </c>
      <c r="J1107" s="101" t="str">
        <f>staff_students!$J$29</f>
        <v>2026/27</v>
      </c>
    </row>
    <row r="1108" spans="1:10" x14ac:dyDescent="0.35">
      <c r="A1108" s="17" t="s">
        <v>260</v>
      </c>
      <c r="B1108" s="17"/>
      <c r="C1108" s="17"/>
      <c r="E1108" s="105"/>
      <c r="F1108" s="105"/>
      <c r="G1108" s="105"/>
      <c r="H1108" s="105"/>
      <c r="I1108" s="105"/>
      <c r="J1108" s="105"/>
    </row>
    <row r="1109" spans="1:10" x14ac:dyDescent="0.35">
      <c r="A1109" s="17" t="s">
        <v>261</v>
      </c>
      <c r="B1109" s="17"/>
      <c r="C1109" s="17"/>
      <c r="E1109" s="105"/>
      <c r="F1109" s="105"/>
      <c r="G1109" s="105"/>
      <c r="H1109" s="105"/>
      <c r="I1109" s="105"/>
      <c r="J1109" s="105"/>
    </row>
    <row r="1110" spans="1:10" x14ac:dyDescent="0.35">
      <c r="A1110" s="17" t="s">
        <v>262</v>
      </c>
      <c r="B1110" s="17"/>
      <c r="C1110" s="17"/>
      <c r="E1110" s="105">
        <f>staff_students!$E$32</f>
        <v>0</v>
      </c>
      <c r="F1110" s="105">
        <f>staff_students!$F$32</f>
        <v>0</v>
      </c>
      <c r="G1110" s="105">
        <f>staff_students!$G$32</f>
        <v>0</v>
      </c>
      <c r="H1110" s="105">
        <f>staff_students!$H$32</f>
        <v>0</v>
      </c>
      <c r="I1110" s="105">
        <f>staff_students!$I$32</f>
        <v>0</v>
      </c>
      <c r="J1110" s="105">
        <f>staff_students!$J$32</f>
        <v>0</v>
      </c>
    </row>
    <row r="1111" spans="1:10" x14ac:dyDescent="0.35">
      <c r="A1111" s="17" t="s">
        <v>263</v>
      </c>
      <c r="B1111" s="17"/>
      <c r="C1111" s="17"/>
      <c r="E1111" s="105">
        <f>staff_students!$E$33</f>
        <v>0</v>
      </c>
      <c r="F1111" s="105">
        <f>staff_students!$F$33</f>
        <v>0</v>
      </c>
      <c r="G1111" s="105">
        <f>staff_students!$G$33</f>
        <v>0</v>
      </c>
      <c r="H1111" s="105">
        <f>staff_students!$H$33</f>
        <v>0</v>
      </c>
      <c r="I1111" s="105">
        <f>staff_students!$I$33</f>
        <v>0</v>
      </c>
      <c r="J1111" s="105">
        <f>staff_students!$J$33</f>
        <v>0</v>
      </c>
    </row>
    <row r="1112" spans="1:10" x14ac:dyDescent="0.35">
      <c r="A1112" s="17"/>
      <c r="B1112" s="17"/>
      <c r="C1112" s="17"/>
    </row>
    <row r="1113" spans="1:10" x14ac:dyDescent="0.35">
      <c r="A1113" s="17" t="s">
        <v>257</v>
      </c>
      <c r="B1113" s="17"/>
      <c r="C1113" s="17"/>
      <c r="E1113" s="101" t="str">
        <f t="shared" ref="E1113:J1113" si="227">E1107</f>
        <v>2021/22</v>
      </c>
      <c r="F1113" s="101" t="str">
        <f t="shared" si="227"/>
        <v>2022/23</v>
      </c>
      <c r="G1113" s="101" t="str">
        <f t="shared" si="227"/>
        <v>2023/24</v>
      </c>
      <c r="H1113" s="101" t="str">
        <f t="shared" si="227"/>
        <v>2024/25</v>
      </c>
      <c r="I1113" s="101" t="str">
        <f t="shared" si="227"/>
        <v>2025/26</v>
      </c>
      <c r="J1113" s="101" t="str">
        <f t="shared" si="227"/>
        <v>2026/27</v>
      </c>
    </row>
    <row r="1114" spans="1:10" x14ac:dyDescent="0.35">
      <c r="A1114" s="17" t="s">
        <v>260</v>
      </c>
      <c r="B1114" s="17"/>
      <c r="C1114" s="17"/>
      <c r="E1114" s="105"/>
      <c r="F1114" s="105"/>
      <c r="G1114" s="105"/>
      <c r="H1114" s="105"/>
      <c r="I1114" s="105"/>
      <c r="J1114" s="105"/>
    </row>
    <row r="1115" spans="1:10" x14ac:dyDescent="0.35">
      <c r="A1115" s="17" t="s">
        <v>261</v>
      </c>
      <c r="B1115" s="17"/>
      <c r="C1115" s="17"/>
      <c r="E1115" s="105"/>
      <c r="F1115" s="105"/>
      <c r="G1115" s="105"/>
      <c r="H1115" s="105"/>
      <c r="I1115" s="105"/>
      <c r="J1115" s="105"/>
    </row>
    <row r="1116" spans="1:10" x14ac:dyDescent="0.35">
      <c r="A1116" s="17" t="s">
        <v>262</v>
      </c>
      <c r="B1116" s="17"/>
      <c r="C1116" s="17"/>
      <c r="E1116" s="107">
        <f>IF(staff_students!$C$28="No",0,ROUNDDOWN(E1110*staff_students!$E$36,0))+IF(staff_students!$C$28="No",0,ROUNDDOWN(E1110*staff_students!$E$36*staff_students!$E$36,0))</f>
        <v>0</v>
      </c>
      <c r="F1116" s="107">
        <f>ROUNDDOWN(E1110*staff_students!$E$36,0)+IF(staff_students!$C$28="No",0,ROUNDDOWN(E1110*staff_students!$E$36*staff_students!$E$36,0))</f>
        <v>0</v>
      </c>
      <c r="G1116" s="105">
        <f>ROUNDDOWN(F1110*staff_students!$E$36,0)+ROUNDDOWN(E1110*staff_students!$E$36*staff_students!$E$36,0)</f>
        <v>0</v>
      </c>
      <c r="H1116" s="105">
        <f>ROUNDDOWN(G1110*staff_students!$E$36,0)+ROUNDDOWN(F1110*staff_students!$E$36*staff_students!$E$36,0)</f>
        <v>0</v>
      </c>
      <c r="I1116" s="105">
        <f>ROUNDDOWN(H1110*staff_students!$E$36,0)+ROUNDDOWN(G1110*staff_students!$E$36*staff_students!$E$36,0)</f>
        <v>0</v>
      </c>
      <c r="J1116" s="105">
        <f>ROUNDDOWN(I1110*staff_students!$E$36,0)+ROUNDDOWN(H1110*staff_students!$E$36*staff_students!$E$36,0)</f>
        <v>0</v>
      </c>
    </row>
    <row r="1117" spans="1:10" x14ac:dyDescent="0.35">
      <c r="A1117" s="17" t="s">
        <v>263</v>
      </c>
      <c r="B1117" s="17"/>
      <c r="C1117" s="17"/>
      <c r="E1117" s="107">
        <f>IF(staff_students!$C$28="No",0,ROUNDDOWN(E1111*staff_students!$E$36,0))+IF(staff_students!$C$28="No",0,ROUNDDOWN(E1111*staff_students!$E$36*staff_students!$E$36,0))</f>
        <v>0</v>
      </c>
      <c r="F1117" s="107">
        <f>ROUNDDOWN(E1111*staff_students!$E$36,0)+IF(staff_students!$C$28="No",0,ROUNDDOWN(E1111*staff_students!$E$36*staff_students!$E$36,0))</f>
        <v>0</v>
      </c>
      <c r="G1117" s="105">
        <f>ROUNDDOWN(F1111*staff_students!$E$36,0)+ROUNDDOWN(E1111*staff_students!$E$36*staff_students!$E$36,0)</f>
        <v>0</v>
      </c>
      <c r="H1117" s="105">
        <f>ROUNDDOWN(G1111*staff_students!$E$36,0)+ROUNDDOWN(F1111*staff_students!$E$36*staff_students!$E$36,0)</f>
        <v>0</v>
      </c>
      <c r="I1117" s="105">
        <f>ROUNDDOWN(H1111*staff_students!$E$36,0)+ROUNDDOWN(G1111*staff_students!$E$36*staff_students!$E$36,0)</f>
        <v>0</v>
      </c>
      <c r="J1117" s="105">
        <f>ROUNDDOWN(I1111*staff_students!$E$36,0)+ROUNDDOWN(H1111*staff_students!$E$36*staff_students!$E$36,0)</f>
        <v>0</v>
      </c>
    </row>
    <row r="1118" spans="1:10" x14ac:dyDescent="0.35">
      <c r="A1118" s="17"/>
      <c r="B1118" s="17"/>
      <c r="C1118" s="17"/>
    </row>
    <row r="1119" spans="1:10" x14ac:dyDescent="0.35">
      <c r="A1119" s="17" t="s">
        <v>259</v>
      </c>
      <c r="B1119" s="17"/>
      <c r="C1119" s="17"/>
      <c r="E1119" s="101" t="str">
        <f t="shared" ref="E1119:J1119" si="228">E1113</f>
        <v>2021/22</v>
      </c>
      <c r="F1119" s="101" t="str">
        <f t="shared" si="228"/>
        <v>2022/23</v>
      </c>
      <c r="G1119" s="101" t="str">
        <f t="shared" si="228"/>
        <v>2023/24</v>
      </c>
      <c r="H1119" s="101" t="str">
        <f t="shared" si="228"/>
        <v>2024/25</v>
      </c>
      <c r="I1119" s="101" t="str">
        <f t="shared" si="228"/>
        <v>2025/26</v>
      </c>
      <c r="J1119" s="101" t="str">
        <f t="shared" si="228"/>
        <v>2026/27</v>
      </c>
    </row>
    <row r="1120" spans="1:10" x14ac:dyDescent="0.35">
      <c r="A1120" s="17" t="s">
        <v>260</v>
      </c>
      <c r="B1120" s="17"/>
      <c r="C1120" s="17"/>
      <c r="E1120" s="105"/>
      <c r="F1120" s="105"/>
      <c r="G1120" s="105"/>
      <c r="H1120" s="105"/>
      <c r="I1120" s="105"/>
      <c r="J1120" s="105"/>
    </row>
    <row r="1121" spans="1:10" x14ac:dyDescent="0.35">
      <c r="A1121" s="17" t="s">
        <v>261</v>
      </c>
      <c r="B1121" s="17"/>
      <c r="C1121" s="17"/>
      <c r="E1121" s="105"/>
      <c r="F1121" s="105"/>
      <c r="G1121" s="105"/>
      <c r="H1121" s="105"/>
      <c r="I1121" s="105"/>
      <c r="J1121" s="105"/>
    </row>
    <row r="1122" spans="1:10" x14ac:dyDescent="0.35">
      <c r="A1122" s="17" t="s">
        <v>262</v>
      </c>
      <c r="B1122" s="17"/>
      <c r="C1122" s="17"/>
      <c r="E1122" s="105">
        <f t="shared" ref="E1122:J1122" si="229">E1110+E1116</f>
        <v>0</v>
      </c>
      <c r="F1122" s="105">
        <f t="shared" si="229"/>
        <v>0</v>
      </c>
      <c r="G1122" s="105">
        <f t="shared" si="229"/>
        <v>0</v>
      </c>
      <c r="H1122" s="105">
        <f t="shared" si="229"/>
        <v>0</v>
      </c>
      <c r="I1122" s="105">
        <f t="shared" si="229"/>
        <v>0</v>
      </c>
      <c r="J1122" s="105">
        <f t="shared" si="229"/>
        <v>0</v>
      </c>
    </row>
    <row r="1123" spans="1:10" x14ac:dyDescent="0.35">
      <c r="A1123" s="17" t="s">
        <v>263</v>
      </c>
      <c r="B1123" s="17"/>
      <c r="C1123" s="17"/>
      <c r="E1123" s="105">
        <f t="shared" ref="E1123:J1123" si="230">E1111+E1117</f>
        <v>0</v>
      </c>
      <c r="F1123" s="105">
        <f t="shared" si="230"/>
        <v>0</v>
      </c>
      <c r="G1123" s="105">
        <f t="shared" si="230"/>
        <v>0</v>
      </c>
      <c r="H1123" s="105">
        <f t="shared" si="230"/>
        <v>0</v>
      </c>
      <c r="I1123" s="105">
        <f t="shared" si="230"/>
        <v>0</v>
      </c>
      <c r="J1123" s="105">
        <f t="shared" si="230"/>
        <v>0</v>
      </c>
    </row>
    <row r="1124" spans="1:10" x14ac:dyDescent="0.35">
      <c r="A1124" s="17"/>
      <c r="B1124" s="17"/>
      <c r="C1124" s="17"/>
    </row>
    <row r="1125" spans="1:10" x14ac:dyDescent="0.35">
      <c r="A1125" s="17" t="s">
        <v>258</v>
      </c>
      <c r="B1125" s="17"/>
      <c r="C1125" s="17"/>
      <c r="D1125" s="17"/>
      <c r="E1125" s="111" t="str">
        <f t="shared" ref="E1125:J1125" si="231">E1119</f>
        <v>2021/22</v>
      </c>
      <c r="F1125" s="111" t="str">
        <f t="shared" si="231"/>
        <v>2022/23</v>
      </c>
      <c r="G1125" s="111" t="str">
        <f t="shared" si="231"/>
        <v>2023/24</v>
      </c>
      <c r="H1125" s="111" t="str">
        <f t="shared" si="231"/>
        <v>2024/25</v>
      </c>
      <c r="I1125" s="111" t="str">
        <f t="shared" si="231"/>
        <v>2025/26</v>
      </c>
      <c r="J1125" s="111" t="str">
        <f t="shared" si="231"/>
        <v>2026/27</v>
      </c>
    </row>
    <row r="1126" spans="1:10" x14ac:dyDescent="0.35">
      <c r="A1126" s="17" t="s">
        <v>225</v>
      </c>
      <c r="B1126" s="17"/>
      <c r="C1126" s="17"/>
      <c r="D1126" s="22" t="str">
        <f>A1126&amp;D1105&amp;D1107</f>
        <v>FT Home student FTE34</v>
      </c>
      <c r="E1126" s="112"/>
      <c r="F1126" s="112"/>
      <c r="G1126" s="112"/>
      <c r="H1126" s="112"/>
      <c r="I1126" s="112"/>
      <c r="J1126" s="112"/>
    </row>
    <row r="1127" spans="1:10" x14ac:dyDescent="0.35">
      <c r="A1127" s="17" t="s">
        <v>226</v>
      </c>
      <c r="B1127" s="17"/>
      <c r="C1127" s="17"/>
      <c r="D1127" s="22" t="str">
        <f>A1127&amp;D1105&amp;D1107</f>
        <v>FT International student FTE34</v>
      </c>
      <c r="E1127" s="112"/>
      <c r="F1127" s="112"/>
      <c r="G1127" s="112"/>
      <c r="H1127" s="112"/>
      <c r="I1127" s="112"/>
      <c r="J1127" s="112"/>
    </row>
    <row r="1128" spans="1:10" x14ac:dyDescent="0.35">
      <c r="A1128" s="17" t="s">
        <v>241</v>
      </c>
      <c r="B1128" s="17"/>
      <c r="C1128" s="17"/>
      <c r="D1128" s="22" t="str">
        <f>A1128&amp;D1105&amp;D1107</f>
        <v>PT Home student FTE34</v>
      </c>
      <c r="E1128" s="117">
        <f>IF(staff_students!$C$28="No",E1122/VLOOKUP($D1105,'selections(hide)'!$D$18:$P$30,13,FALSE)/$D1106/$D1106*21+D1122/VLOOKUP($D1105,'selections(hide)'!$D$18:$P$30,13,FALSE)/$D1106/$D1106*15,E1122/VLOOKUP($D1105,'selections(hide)'!$D$18:$P$30,13,FALSE)/$D1106/$D1106*21+E1122/VLOOKUP($D1105,'selections(hide)'!$D$18:$P$30,13,FALSE)/$D1106/$D1106*15)</f>
        <v>0</v>
      </c>
      <c r="F1128" s="112">
        <f>F1122/VLOOKUP($D1105,'selections(hide)'!$D$18:$P$30,13,FALSE)/$D1106/$D1106*21+E1122/VLOOKUP($D1105,'selections(hide)'!$D$18:$P$30,13,FALSE)/$D1106/$D1106*15</f>
        <v>0</v>
      </c>
      <c r="G1128" s="112">
        <f>G1122/VLOOKUP($D1105,'selections(hide)'!$D$18:$P$30,13,FALSE)/$D1106/$D1106*21+F1122/VLOOKUP($D1105,'selections(hide)'!$D$18:$P$30,13,FALSE)/$D1106/$D1106*15</f>
        <v>0</v>
      </c>
      <c r="H1128" s="112">
        <f>H1122/VLOOKUP($D1105,'selections(hide)'!$D$18:$P$30,13,FALSE)/$D1106/$D1106*21+G1122/VLOOKUP($D1105,'selections(hide)'!$D$18:$P$30,13,FALSE)/$D1106/$D1106*15</f>
        <v>0</v>
      </c>
      <c r="I1128" s="112">
        <f>I1122/VLOOKUP($D1105,'selections(hide)'!$D$18:$P$30,13,FALSE)/$D1106/$D1106*21+H1122/VLOOKUP($D1105,'selections(hide)'!$D$18:$P$30,13,FALSE)/$D1106/$D1106*15</f>
        <v>0</v>
      </c>
      <c r="J1128" s="112">
        <f>J1122/VLOOKUP($D1105,'selections(hide)'!$D$18:$P$30,13,FALSE)/$D1106/$D1106*21+I1122/VLOOKUP($D1105,'selections(hide)'!$D$18:$P$30,13,FALSE)/$D1106/$D1106*15</f>
        <v>0</v>
      </c>
    </row>
    <row r="1129" spans="1:10" x14ac:dyDescent="0.35">
      <c r="A1129" s="17" t="s">
        <v>242</v>
      </c>
      <c r="B1129" s="17"/>
      <c r="C1129" s="17"/>
      <c r="D1129" s="22" t="str">
        <f>A1129&amp;D1105&amp;D1107</f>
        <v>PT International student FTE34</v>
      </c>
      <c r="E1129" s="117">
        <f>IF(staff_students!$C$28="No",E1123/VLOOKUP($D1105,'selections(hide)'!$D$18:$P$30,13,FALSE)/$D1106/$D1106*21+D1123/VLOOKUP($D1105,'selections(hide)'!$D$18:$P$30,13,FALSE)/$D1106/$D1106*15,E1123/VLOOKUP($D1105,'selections(hide)'!$D$18:$P$30,13,FALSE)/$D1106/$D1106*21+E1123/VLOOKUP($D1105,'selections(hide)'!$D$18:$P$30,13,FALSE)/$D1106/$D1106*15)</f>
        <v>0</v>
      </c>
      <c r="F1129" s="112">
        <f>F1123/VLOOKUP($D1105,'selections(hide)'!$D$18:$P$30,13,FALSE)/$D1106/$D1106*21+E1123/VLOOKUP($D1105,'selections(hide)'!$D$18:$P$30,13,FALSE)/$D1106/$D1106*15</f>
        <v>0</v>
      </c>
      <c r="G1129" s="112">
        <f>G1123/VLOOKUP($D1105,'selections(hide)'!$D$18:$P$30,13,FALSE)/$D1106/$D1106*21+F1123/VLOOKUP($D1105,'selections(hide)'!$D$18:$P$30,13,FALSE)/$D1106/$D1106*15</f>
        <v>0</v>
      </c>
      <c r="H1129" s="112">
        <f>H1123/VLOOKUP($D1105,'selections(hide)'!$D$18:$P$30,13,FALSE)/$D1106/$D1106*21+G1123/VLOOKUP($D1105,'selections(hide)'!$D$18:$P$30,13,FALSE)/$D1106/$D1106*15</f>
        <v>0</v>
      </c>
      <c r="I1129" s="112">
        <f>I1123/VLOOKUP($D1105,'selections(hide)'!$D$18:$P$30,13,FALSE)/$D1106/$D1106*21+H1123/VLOOKUP($D1105,'selections(hide)'!$D$18:$P$30,13,FALSE)/$D1106/$D1106*15</f>
        <v>0</v>
      </c>
      <c r="J1129" s="112">
        <f>J1123/VLOOKUP($D1105,'selections(hide)'!$D$18:$P$30,13,FALSE)/$D1106/$D1106*21+I1123/VLOOKUP($D1105,'selections(hide)'!$D$18:$P$30,13,FALSE)/$D1106/$D1106*15</f>
        <v>0</v>
      </c>
    </row>
    <row r="1130" spans="1:10" x14ac:dyDescent="0.35">
      <c r="A1130" s="17"/>
      <c r="B1130" s="17"/>
      <c r="C1130" s="17"/>
      <c r="D1130" s="17"/>
      <c r="E1130" s="17"/>
      <c r="F1130" s="17"/>
      <c r="G1130" s="17"/>
      <c r="H1130" s="17"/>
      <c r="I1130" s="17"/>
      <c r="J1130" s="17"/>
    </row>
    <row r="1131" spans="1:10" x14ac:dyDescent="0.35">
      <c r="A1131" s="113" t="s">
        <v>247</v>
      </c>
      <c r="B1131" s="33"/>
      <c r="C1131" s="33"/>
      <c r="D1131" s="3">
        <f>VLOOKUP(A1131,'selections(hide)'!$A$18:$M$30,4,FALSE)</f>
        <v>5</v>
      </c>
    </row>
    <row r="1132" spans="1:10" x14ac:dyDescent="0.35">
      <c r="A1132" s="115" t="s">
        <v>240</v>
      </c>
      <c r="B1132" s="116"/>
      <c r="C1132" s="116"/>
      <c r="D1132" s="116">
        <f>'selections(hide)'!$J$5</f>
        <v>6</v>
      </c>
    </row>
    <row r="1133" spans="1:10" x14ac:dyDescent="0.35">
      <c r="A1133" s="33" t="s">
        <v>256</v>
      </c>
      <c r="B1133" s="33"/>
      <c r="C1133" s="33"/>
      <c r="D1133" s="22">
        <f>'selections(hide)'!$K$5</f>
        <v>4</v>
      </c>
      <c r="E1133" s="101" t="str">
        <f>staff_students!$E$29</f>
        <v>2021/22</v>
      </c>
      <c r="F1133" s="101" t="str">
        <f>staff_students!$F$29</f>
        <v>2022/23</v>
      </c>
      <c r="G1133" s="101" t="str">
        <f>staff_students!$G$29</f>
        <v>2023/24</v>
      </c>
      <c r="H1133" s="101" t="str">
        <f>staff_students!$H$29</f>
        <v>2024/25</v>
      </c>
      <c r="I1133" s="101" t="str">
        <f>staff_students!$I$29</f>
        <v>2025/26</v>
      </c>
      <c r="J1133" s="101" t="str">
        <f>staff_students!$J$29</f>
        <v>2026/27</v>
      </c>
    </row>
    <row r="1134" spans="1:10" x14ac:dyDescent="0.35">
      <c r="A1134" s="33" t="s">
        <v>260</v>
      </c>
      <c r="B1134" s="33"/>
      <c r="C1134" s="33"/>
      <c r="E1134" s="105">
        <f>staff_students!$E$30</f>
        <v>0</v>
      </c>
      <c r="F1134" s="105">
        <f>staff_students!$F$30</f>
        <v>0</v>
      </c>
      <c r="G1134" s="105">
        <f>staff_students!$G$30</f>
        <v>0</v>
      </c>
      <c r="H1134" s="105">
        <f>staff_students!$H$30</f>
        <v>0</v>
      </c>
      <c r="I1134" s="105">
        <f>staff_students!$I$30</f>
        <v>0</v>
      </c>
      <c r="J1134" s="105">
        <f>staff_students!$J$30</f>
        <v>0</v>
      </c>
    </row>
    <row r="1135" spans="1:10" x14ac:dyDescent="0.35">
      <c r="A1135" s="33" t="s">
        <v>261</v>
      </c>
      <c r="B1135" s="33"/>
      <c r="C1135" s="33"/>
      <c r="E1135" s="105">
        <f>staff_students!$E$31</f>
        <v>0</v>
      </c>
      <c r="F1135" s="105">
        <f>staff_students!$F$31</f>
        <v>0</v>
      </c>
      <c r="G1135" s="105">
        <f>staff_students!$G$31</f>
        <v>0</v>
      </c>
      <c r="H1135" s="105">
        <f>staff_students!$H$31</f>
        <v>0</v>
      </c>
      <c r="I1135" s="105">
        <f>staff_students!$I$31</f>
        <v>0</v>
      </c>
      <c r="J1135" s="105">
        <f>staff_students!$J$31</f>
        <v>0</v>
      </c>
    </row>
    <row r="1136" spans="1:10" x14ac:dyDescent="0.35">
      <c r="A1136" s="33" t="s">
        <v>262</v>
      </c>
      <c r="B1136" s="33"/>
      <c r="C1136" s="33"/>
      <c r="E1136" s="105"/>
      <c r="F1136" s="105"/>
      <c r="G1136" s="105"/>
      <c r="H1136" s="105"/>
      <c r="I1136" s="105"/>
      <c r="J1136" s="105"/>
    </row>
    <row r="1137" spans="1:10" x14ac:dyDescent="0.35">
      <c r="A1137" s="33" t="s">
        <v>263</v>
      </c>
      <c r="B1137" s="33"/>
      <c r="C1137" s="33"/>
      <c r="E1137" s="105"/>
      <c r="F1137" s="105"/>
      <c r="G1137" s="105"/>
      <c r="H1137" s="105"/>
      <c r="I1137" s="105"/>
      <c r="J1137" s="105"/>
    </row>
    <row r="1138" spans="1:10" x14ac:dyDescent="0.35">
      <c r="A1138" s="33"/>
      <c r="B1138" s="33"/>
      <c r="C1138" s="33"/>
    </row>
    <row r="1139" spans="1:10" x14ac:dyDescent="0.35">
      <c r="A1139" s="33" t="s">
        <v>257</v>
      </c>
      <c r="B1139" s="33"/>
      <c r="C1139" s="33"/>
      <c r="E1139" s="101" t="str">
        <f t="shared" ref="E1139:J1139" si="232">E1133</f>
        <v>2021/22</v>
      </c>
      <c r="F1139" s="101" t="str">
        <f t="shared" si="232"/>
        <v>2022/23</v>
      </c>
      <c r="G1139" s="101" t="str">
        <f t="shared" si="232"/>
        <v>2023/24</v>
      </c>
      <c r="H1139" s="101" t="str">
        <f t="shared" si="232"/>
        <v>2024/25</v>
      </c>
      <c r="I1139" s="101" t="str">
        <f t="shared" si="232"/>
        <v>2025/26</v>
      </c>
      <c r="J1139" s="101" t="str">
        <f t="shared" si="232"/>
        <v>2026/27</v>
      </c>
    </row>
    <row r="1140" spans="1:10" x14ac:dyDescent="0.35">
      <c r="A1140" s="33" t="s">
        <v>260</v>
      </c>
      <c r="B1140" s="33"/>
      <c r="C1140" s="33"/>
      <c r="E1140" s="107">
        <f>IF(staff_students!$C$28="No",0,ROUNDDOWN(E1134*staff_students!$E$35,0))+IF(staff_students!$C$28="No",0,ROUNDDOWN(E1134*staff_students!$E$35*staff_students!$E$35,0))</f>
        <v>0</v>
      </c>
      <c r="F1140" s="107">
        <f>ROUNDDOWN(E1134*staff_students!$E$35,0)+IF(staff_students!$C$28="No",0,ROUNDDOWN(E1134*staff_students!$E$35*staff_students!$E$35,0))</f>
        <v>0</v>
      </c>
      <c r="G1140" s="105">
        <f>ROUNDDOWN(F1134*staff_students!$E$35,0)+ROUNDDOWN(E1134*staff_students!$E$35*staff_students!$E$35,0)</f>
        <v>0</v>
      </c>
      <c r="H1140" s="105">
        <f>ROUNDDOWN(G1134*staff_students!$E$35,0)+ROUNDDOWN(F1134*staff_students!$E$35*staff_students!$E$35,0)</f>
        <v>0</v>
      </c>
      <c r="I1140" s="105">
        <f>ROUNDDOWN(H1134*staff_students!$E$35,0)+ROUNDDOWN(G1134*staff_students!$E$35*staff_students!$E$35,0)</f>
        <v>0</v>
      </c>
      <c r="J1140" s="105">
        <f>ROUNDDOWN(I1134*staff_students!$E$35,0)+ROUNDDOWN(H1134*staff_students!$E$35*staff_students!$E$35,0)</f>
        <v>0</v>
      </c>
    </row>
    <row r="1141" spans="1:10" x14ac:dyDescent="0.35">
      <c r="A1141" s="33" t="s">
        <v>261</v>
      </c>
      <c r="B1141" s="33"/>
      <c r="C1141" s="33"/>
      <c r="E1141" s="107">
        <f>IF(staff_students!$C$28="No",0,ROUNDDOWN(E1135*staff_students!$E$35,0))+IF(staff_students!$C$28="No",0,ROUNDDOWN(E1135*staff_students!$E$35*staff_students!$E$35,0))</f>
        <v>0</v>
      </c>
      <c r="F1141" s="107">
        <f>ROUNDDOWN(E1135*staff_students!$E$35,0)+IF(staff_students!$C$28="No",0,ROUNDDOWN(E1135*staff_students!$E$35*staff_students!$E$35,0))</f>
        <v>0</v>
      </c>
      <c r="G1141" s="105">
        <f>ROUNDDOWN(F1135*staff_students!$E$35,0)+ROUNDDOWN(E1135*staff_students!$E$35*staff_students!$E$35,0)</f>
        <v>0</v>
      </c>
      <c r="H1141" s="105">
        <f>ROUNDDOWN(G1135*staff_students!$E$35,0)+ROUNDDOWN(F1135*staff_students!$E$35*staff_students!$E$35,0)</f>
        <v>0</v>
      </c>
      <c r="I1141" s="105">
        <f>ROUNDDOWN(H1135*staff_students!$E$35,0)+ROUNDDOWN(G1135*staff_students!$E$35*staff_students!$E$35,0)</f>
        <v>0</v>
      </c>
      <c r="J1141" s="105">
        <f>ROUNDDOWN(I1135*staff_students!$E$35,0)+ROUNDDOWN(H1135*staff_students!$E$35*staff_students!$E$35,0)</f>
        <v>0</v>
      </c>
    </row>
    <row r="1142" spans="1:10" x14ac:dyDescent="0.35">
      <c r="A1142" s="33" t="s">
        <v>262</v>
      </c>
      <c r="B1142" s="33"/>
      <c r="C1142" s="33"/>
      <c r="E1142" s="105"/>
      <c r="F1142" s="105"/>
      <c r="G1142" s="105"/>
      <c r="H1142" s="105"/>
      <c r="I1142" s="105"/>
      <c r="J1142" s="105"/>
    </row>
    <row r="1143" spans="1:10" x14ac:dyDescent="0.35">
      <c r="A1143" s="33" t="s">
        <v>263</v>
      </c>
      <c r="B1143" s="33"/>
      <c r="C1143" s="33"/>
      <c r="E1143" s="105"/>
      <c r="F1143" s="105"/>
      <c r="G1143" s="105"/>
      <c r="H1143" s="105"/>
      <c r="I1143" s="105"/>
      <c r="J1143" s="105"/>
    </row>
    <row r="1144" spans="1:10" x14ac:dyDescent="0.35">
      <c r="A1144" s="33"/>
      <c r="B1144" s="33"/>
      <c r="C1144" s="33"/>
    </row>
    <row r="1145" spans="1:10" x14ac:dyDescent="0.35">
      <c r="A1145" s="33" t="s">
        <v>259</v>
      </c>
      <c r="B1145" s="33"/>
      <c r="C1145" s="33"/>
      <c r="E1145" s="101" t="str">
        <f t="shared" ref="E1145:J1145" si="233">E1139</f>
        <v>2021/22</v>
      </c>
      <c r="F1145" s="101" t="str">
        <f t="shared" si="233"/>
        <v>2022/23</v>
      </c>
      <c r="G1145" s="101" t="str">
        <f t="shared" si="233"/>
        <v>2023/24</v>
      </c>
      <c r="H1145" s="101" t="str">
        <f t="shared" si="233"/>
        <v>2024/25</v>
      </c>
      <c r="I1145" s="101" t="str">
        <f t="shared" si="233"/>
        <v>2025/26</v>
      </c>
      <c r="J1145" s="101" t="str">
        <f t="shared" si="233"/>
        <v>2026/27</v>
      </c>
    </row>
    <row r="1146" spans="1:10" x14ac:dyDescent="0.35">
      <c r="A1146" s="33" t="s">
        <v>260</v>
      </c>
      <c r="B1146" s="33"/>
      <c r="C1146" s="33"/>
      <c r="E1146" s="105">
        <f t="shared" ref="E1146:J1146" si="234">E1134+E1140</f>
        <v>0</v>
      </c>
      <c r="F1146" s="105">
        <f t="shared" si="234"/>
        <v>0</v>
      </c>
      <c r="G1146" s="105">
        <f t="shared" si="234"/>
        <v>0</v>
      </c>
      <c r="H1146" s="105">
        <f t="shared" si="234"/>
        <v>0</v>
      </c>
      <c r="I1146" s="105">
        <f t="shared" si="234"/>
        <v>0</v>
      </c>
      <c r="J1146" s="105">
        <f t="shared" si="234"/>
        <v>0</v>
      </c>
    </row>
    <row r="1147" spans="1:10" x14ac:dyDescent="0.35">
      <c r="A1147" s="33" t="s">
        <v>261</v>
      </c>
      <c r="B1147" s="33"/>
      <c r="C1147" s="33"/>
      <c r="E1147" s="105">
        <f t="shared" ref="E1147:J1147" si="235">E1135+E1141</f>
        <v>0</v>
      </c>
      <c r="F1147" s="105">
        <f t="shared" si="235"/>
        <v>0</v>
      </c>
      <c r="G1147" s="105">
        <f t="shared" si="235"/>
        <v>0</v>
      </c>
      <c r="H1147" s="105">
        <f t="shared" si="235"/>
        <v>0</v>
      </c>
      <c r="I1147" s="105">
        <f t="shared" si="235"/>
        <v>0</v>
      </c>
      <c r="J1147" s="105">
        <f t="shared" si="235"/>
        <v>0</v>
      </c>
    </row>
    <row r="1148" spans="1:10" x14ac:dyDescent="0.35">
      <c r="A1148" s="33" t="s">
        <v>262</v>
      </c>
      <c r="B1148" s="33"/>
      <c r="C1148" s="33"/>
      <c r="E1148" s="105"/>
      <c r="F1148" s="105"/>
      <c r="G1148" s="105"/>
      <c r="H1148" s="105"/>
      <c r="I1148" s="105"/>
      <c r="J1148" s="105"/>
    </row>
    <row r="1149" spans="1:10" x14ac:dyDescent="0.35">
      <c r="A1149" s="33" t="s">
        <v>263</v>
      </c>
      <c r="B1149" s="33"/>
      <c r="C1149" s="33"/>
      <c r="E1149" s="105"/>
      <c r="F1149" s="105"/>
      <c r="G1149" s="105"/>
      <c r="H1149" s="105"/>
      <c r="I1149" s="105"/>
      <c r="J1149" s="105"/>
    </row>
    <row r="1150" spans="1:10" x14ac:dyDescent="0.35">
      <c r="A1150" s="33"/>
      <c r="B1150" s="33"/>
      <c r="C1150" s="33"/>
    </row>
    <row r="1151" spans="1:10" x14ac:dyDescent="0.35">
      <c r="A1151" s="33" t="s">
        <v>258</v>
      </c>
      <c r="B1151" s="33"/>
      <c r="C1151" s="33"/>
      <c r="D1151" s="33"/>
      <c r="E1151" s="108" t="str">
        <f t="shared" ref="E1151:J1151" si="236">E1145</f>
        <v>2021/22</v>
      </c>
      <c r="F1151" s="108" t="str">
        <f t="shared" si="236"/>
        <v>2022/23</v>
      </c>
      <c r="G1151" s="108" t="str">
        <f t="shared" si="236"/>
        <v>2023/24</v>
      </c>
      <c r="H1151" s="108" t="str">
        <f t="shared" si="236"/>
        <v>2024/25</v>
      </c>
      <c r="I1151" s="108" t="str">
        <f t="shared" si="236"/>
        <v>2025/26</v>
      </c>
      <c r="J1151" s="108" t="str">
        <f t="shared" si="236"/>
        <v>2026/27</v>
      </c>
    </row>
    <row r="1152" spans="1:10" x14ac:dyDescent="0.35">
      <c r="A1152" s="33" t="s">
        <v>225</v>
      </c>
      <c r="B1152" s="33"/>
      <c r="C1152" s="33"/>
      <c r="D1152" s="22" t="str">
        <f>A1152&amp;D1131&amp;D1133</f>
        <v>FT Home student FTE54</v>
      </c>
      <c r="E1152" s="117">
        <f>IF(staff_students!$C$28="No",E1146/$D1132/$D1132*21+D1146/$D1132/$D1132*15,E1146/$D1132/$D1132*21+E1146/$D1132/$D1132*15)</f>
        <v>0</v>
      </c>
      <c r="F1152" s="109">
        <f>F1146/$D1132/$D1132*21+E1146/$D1132/$D1132*15</f>
        <v>0</v>
      </c>
      <c r="G1152" s="109">
        <f>G1146/$D1132/$D1132*21+F1146/$D1132/$D1132*15</f>
        <v>0</v>
      </c>
      <c r="H1152" s="109">
        <f>H1146/$D1132/$D1132*21+G1146/$D1132/$D1132*15</f>
        <v>0</v>
      </c>
      <c r="I1152" s="109">
        <f>I1146/$D1132/$D1132*21+H1146/$D1132/$D1132*15</f>
        <v>0</v>
      </c>
      <c r="J1152" s="109">
        <f>J1146/$D1132/$D1132*21+I1146/$D1132/$D1132*15</f>
        <v>0</v>
      </c>
    </row>
    <row r="1153" spans="1:10" x14ac:dyDescent="0.35">
      <c r="A1153" s="33" t="s">
        <v>226</v>
      </c>
      <c r="B1153" s="33"/>
      <c r="C1153" s="33"/>
      <c r="D1153" s="22" t="str">
        <f>A1153&amp;D1131&amp;D1133</f>
        <v>FT International student FTE54</v>
      </c>
      <c r="E1153" s="117">
        <f>IF(staff_students!$C$28="No",E1147/$D1132/$D1132*21+D1147/$D1132/$D1132*15,E1147/$D1132/$D1132*21+E1147/$D1132/$D1132*15)</f>
        <v>0</v>
      </c>
      <c r="F1153" s="109">
        <f>F1147/$D1132/$D1132*21+E1147/$D1132/$D1132*15</f>
        <v>0</v>
      </c>
      <c r="G1153" s="109">
        <f>G1147/$D1132/$D1132*21+F1147/$D1132/$D1132*15</f>
        <v>0</v>
      </c>
      <c r="H1153" s="109">
        <f>H1147/$D1132/$D1132*21+G1147/$D1132/$D1132*15</f>
        <v>0</v>
      </c>
      <c r="I1153" s="109">
        <f>I1147/$D1132/$D1132*21+H1147/$D1132/$D1132*15</f>
        <v>0</v>
      </c>
      <c r="J1153" s="109">
        <f>J1147/$D1132/$D1132*21+I1147/$D1132/$D1132*15</f>
        <v>0</v>
      </c>
    </row>
    <row r="1154" spans="1:10" x14ac:dyDescent="0.35">
      <c r="A1154" s="33" t="s">
        <v>241</v>
      </c>
      <c r="B1154" s="33"/>
      <c r="C1154" s="33"/>
      <c r="D1154" s="22" t="str">
        <f>A1154&amp;D1131&amp;D1133</f>
        <v>PT Home student FTE54</v>
      </c>
      <c r="E1154" s="109"/>
      <c r="F1154" s="109"/>
      <c r="G1154" s="109"/>
      <c r="H1154" s="109"/>
      <c r="I1154" s="109"/>
      <c r="J1154" s="109"/>
    </row>
    <row r="1155" spans="1:10" x14ac:dyDescent="0.35">
      <c r="A1155" s="33" t="s">
        <v>242</v>
      </c>
      <c r="B1155" s="33"/>
      <c r="C1155" s="33"/>
      <c r="D1155" s="22" t="str">
        <f>A1155&amp;D1131&amp;D1133</f>
        <v>PT International student FTE54</v>
      </c>
      <c r="E1155" s="109"/>
      <c r="F1155" s="109"/>
      <c r="G1155" s="109"/>
      <c r="H1155" s="109"/>
      <c r="I1155" s="109"/>
      <c r="J1155" s="109"/>
    </row>
    <row r="1156" spans="1:10" x14ac:dyDescent="0.35">
      <c r="A1156" s="33"/>
      <c r="B1156" s="33"/>
      <c r="C1156" s="33"/>
      <c r="D1156" s="33"/>
      <c r="E1156" s="33"/>
      <c r="F1156" s="33"/>
      <c r="G1156" s="33"/>
      <c r="H1156" s="33"/>
      <c r="I1156" s="33"/>
      <c r="J1156" s="33"/>
    </row>
    <row r="1157" spans="1:10" x14ac:dyDescent="0.35">
      <c r="A1157" s="110" t="s">
        <v>248</v>
      </c>
      <c r="B1157" s="17"/>
      <c r="C1157" s="17"/>
      <c r="D1157" s="3">
        <f>VLOOKUP(A1157,'selections(hide)'!$A$18:$M$30,4,FALSE)</f>
        <v>6</v>
      </c>
    </row>
    <row r="1158" spans="1:10" x14ac:dyDescent="0.35">
      <c r="A1158" s="115" t="s">
        <v>240</v>
      </c>
      <c r="B1158" s="116"/>
      <c r="C1158" s="116"/>
      <c r="D1158" s="116">
        <f>'selections(hide)'!$J$5</f>
        <v>6</v>
      </c>
    </row>
    <row r="1159" spans="1:10" x14ac:dyDescent="0.35">
      <c r="A1159" s="17" t="s">
        <v>256</v>
      </c>
      <c r="B1159" s="17"/>
      <c r="C1159" s="17"/>
      <c r="D1159" s="22">
        <f>'selections(hide)'!$K$5</f>
        <v>4</v>
      </c>
      <c r="E1159" s="101" t="str">
        <f>staff_students!$E$29</f>
        <v>2021/22</v>
      </c>
      <c r="F1159" s="101" t="str">
        <f>staff_students!$F$29</f>
        <v>2022/23</v>
      </c>
      <c r="G1159" s="101" t="str">
        <f>staff_students!$G$29</f>
        <v>2023/24</v>
      </c>
      <c r="H1159" s="101" t="str">
        <f>staff_students!$H$29</f>
        <v>2024/25</v>
      </c>
      <c r="I1159" s="101" t="str">
        <f>staff_students!$I$29</f>
        <v>2025/26</v>
      </c>
      <c r="J1159" s="101" t="str">
        <f>staff_students!$J$29</f>
        <v>2026/27</v>
      </c>
    </row>
    <row r="1160" spans="1:10" x14ac:dyDescent="0.35">
      <c r="A1160" s="17" t="s">
        <v>260</v>
      </c>
      <c r="B1160" s="17"/>
      <c r="C1160" s="17"/>
      <c r="E1160" s="105">
        <f>staff_students!$E$30</f>
        <v>0</v>
      </c>
      <c r="F1160" s="105">
        <f>staff_students!$F$30</f>
        <v>0</v>
      </c>
      <c r="G1160" s="105">
        <f>staff_students!$G$30</f>
        <v>0</v>
      </c>
      <c r="H1160" s="105">
        <f>staff_students!$H$30</f>
        <v>0</v>
      </c>
      <c r="I1160" s="105">
        <f>staff_students!$I$30</f>
        <v>0</v>
      </c>
      <c r="J1160" s="105">
        <f>staff_students!$J$30</f>
        <v>0</v>
      </c>
    </row>
    <row r="1161" spans="1:10" x14ac:dyDescent="0.35">
      <c r="A1161" s="17" t="s">
        <v>261</v>
      </c>
      <c r="B1161" s="17"/>
      <c r="C1161" s="17"/>
      <c r="E1161" s="105">
        <f>staff_students!$E$31</f>
        <v>0</v>
      </c>
      <c r="F1161" s="105">
        <f>staff_students!$F$31</f>
        <v>0</v>
      </c>
      <c r="G1161" s="105">
        <f>staff_students!$G$31</f>
        <v>0</v>
      </c>
      <c r="H1161" s="105">
        <f>staff_students!$H$31</f>
        <v>0</v>
      </c>
      <c r="I1161" s="105">
        <f>staff_students!$I$31</f>
        <v>0</v>
      </c>
      <c r="J1161" s="105">
        <f>staff_students!$J$31</f>
        <v>0</v>
      </c>
    </row>
    <row r="1162" spans="1:10" x14ac:dyDescent="0.35">
      <c r="A1162" s="17" t="s">
        <v>262</v>
      </c>
      <c r="B1162" s="17"/>
      <c r="C1162" s="17"/>
      <c r="E1162" s="105"/>
      <c r="F1162" s="105"/>
      <c r="G1162" s="105"/>
      <c r="H1162" s="105"/>
      <c r="I1162" s="105"/>
      <c r="J1162" s="105"/>
    </row>
    <row r="1163" spans="1:10" x14ac:dyDescent="0.35">
      <c r="A1163" s="17" t="s">
        <v>263</v>
      </c>
      <c r="B1163" s="17"/>
      <c r="C1163" s="17"/>
      <c r="E1163" s="105"/>
      <c r="F1163" s="105"/>
      <c r="G1163" s="105"/>
      <c r="H1163" s="105"/>
      <c r="I1163" s="105"/>
      <c r="J1163" s="105"/>
    </row>
    <row r="1164" spans="1:10" x14ac:dyDescent="0.35">
      <c r="A1164" s="17"/>
      <c r="B1164" s="17"/>
      <c r="C1164" s="17"/>
    </row>
    <row r="1165" spans="1:10" x14ac:dyDescent="0.35">
      <c r="A1165" s="17" t="s">
        <v>257</v>
      </c>
      <c r="B1165" s="17"/>
      <c r="C1165" s="17"/>
      <c r="E1165" s="101" t="str">
        <f t="shared" ref="E1165:J1165" si="237">E1159</f>
        <v>2021/22</v>
      </c>
      <c r="F1165" s="101" t="str">
        <f t="shared" si="237"/>
        <v>2022/23</v>
      </c>
      <c r="G1165" s="101" t="str">
        <f t="shared" si="237"/>
        <v>2023/24</v>
      </c>
      <c r="H1165" s="101" t="str">
        <f t="shared" si="237"/>
        <v>2024/25</v>
      </c>
      <c r="I1165" s="101" t="str">
        <f t="shared" si="237"/>
        <v>2025/26</v>
      </c>
      <c r="J1165" s="101" t="str">
        <f t="shared" si="237"/>
        <v>2026/27</v>
      </c>
    </row>
    <row r="1166" spans="1:10" x14ac:dyDescent="0.35">
      <c r="A1166" s="17" t="s">
        <v>260</v>
      </c>
      <c r="B1166" s="17"/>
      <c r="C1166" s="17"/>
      <c r="E1166" s="107">
        <f>IF(staff_students!$C$28="No",0,ROUNDDOWN(E1160*staff_students!$E$35,0))+IF(staff_students!$C$28="No",0,ROUNDDOWN(E1160*staff_students!$E$35*staff_students!$E$35,0))+IF(staff_students!$C$28="No",0,ROUNDDOWN(E1160*staff_students!$E$35*staff_students!$E$35*staff_students!$E$35,0))</f>
        <v>0</v>
      </c>
      <c r="F1166" s="107">
        <f>ROUNDDOWN(E1160*staff_students!$E$35,0)+IF(staff_students!$C$28="No",0,ROUNDDOWN(E1160*staff_students!$E$35*staff_students!$E$35,0))+IF(staff_students!$C$28="No",0,ROUNDDOWN(E1160*staff_students!$E$35*staff_students!$E$35*staff_students!$E$35,0))</f>
        <v>0</v>
      </c>
      <c r="G1166" s="107">
        <f>ROUNDDOWN(F1160*staff_students!$E$35,0)+ROUNDDOWN(E1160*staff_students!$E$35*staff_students!$E$35,0)+IF(staff_students!$C$28="No",0,ROUNDDOWN(E1160*staff_students!$E$35*staff_students!$E$35*staff_students!$E$35,0))</f>
        <v>0</v>
      </c>
      <c r="H1166" s="105">
        <f>ROUNDDOWN(G1160*staff_students!$E$35,0)+ROUNDDOWN(F1160*staff_students!$E$35*staff_students!$E$35,0)+ROUNDDOWN(E1160*staff_students!$E$35*staff_students!$E$35*staff_students!$E$35,0)</f>
        <v>0</v>
      </c>
      <c r="I1166" s="105">
        <f>ROUNDDOWN(H1160*staff_students!$E$35,0)+ROUNDDOWN(G1160*staff_students!$E$35*staff_students!$E$35,0)+ROUNDDOWN(F1160*staff_students!$E$35*staff_students!$E$35*staff_students!$E$35,0)</f>
        <v>0</v>
      </c>
      <c r="J1166" s="105">
        <f>ROUNDDOWN(I1160*staff_students!$E$35,0)+ROUNDDOWN(H1160*staff_students!$E$35*staff_students!$E$35,0)+ROUNDDOWN(G1160*staff_students!$E$35*staff_students!$E$35*staff_students!$E$35,0)</f>
        <v>0</v>
      </c>
    </row>
    <row r="1167" spans="1:10" x14ac:dyDescent="0.35">
      <c r="A1167" s="17" t="s">
        <v>261</v>
      </c>
      <c r="B1167" s="17"/>
      <c r="C1167" s="17"/>
      <c r="E1167" s="107">
        <f>IF(staff_students!$C$28="No",0,ROUNDDOWN(E1161*staff_students!$E$35,0))+IF(staff_students!$C$28="No",0,ROUNDDOWN(E1161*staff_students!$E$35*staff_students!$E$35,0))+IF(staff_students!$C$28="No",0,ROUNDDOWN(E1161*staff_students!$E$35*staff_students!$E$35*staff_students!$E$35,0))</f>
        <v>0</v>
      </c>
      <c r="F1167" s="107">
        <f>ROUNDDOWN(E1161*staff_students!$E$35,0)+IF(staff_students!$C$28="No",0,ROUNDDOWN(E1161*staff_students!$E$35*staff_students!$E$35,0))+IF(staff_students!$C$28="No",0,ROUNDDOWN(E1161*staff_students!$E$35*staff_students!$E$35*staff_students!$E$35,0))</f>
        <v>0</v>
      </c>
      <c r="G1167" s="107">
        <f>ROUNDDOWN(F1161*staff_students!$E$35,0)+ROUNDDOWN(E1161*staff_students!$E$35*staff_students!$E$35,0)+IF(staff_students!$C$28="No",0,ROUNDDOWN(E1161*staff_students!$E$35*staff_students!$E$35*staff_students!$E$35,0))</f>
        <v>0</v>
      </c>
      <c r="H1167" s="105">
        <f>ROUNDDOWN(G1161*staff_students!$E$35,0)+ROUNDDOWN(F1161*staff_students!$E$35*staff_students!$E$35,0)+ROUNDDOWN(E1161*staff_students!$E$35*staff_students!$E$35*staff_students!$E$35,0)</f>
        <v>0</v>
      </c>
      <c r="I1167" s="105">
        <f>ROUNDDOWN(H1161*staff_students!$E$35,0)+ROUNDDOWN(G1161*staff_students!$E$35*staff_students!$E$35,0)+ROUNDDOWN(F1161*staff_students!$E$35*staff_students!$E$35*staff_students!$E$35,0)</f>
        <v>0</v>
      </c>
      <c r="J1167" s="105">
        <f>ROUNDDOWN(I1161*staff_students!$E$35,0)+ROUNDDOWN(H1161*staff_students!$E$35*staff_students!$E$35,0)+ROUNDDOWN(G1161*staff_students!$E$35*staff_students!$E$35*staff_students!$E$35,0)</f>
        <v>0</v>
      </c>
    </row>
    <row r="1168" spans="1:10" x14ac:dyDescent="0.35">
      <c r="A1168" s="17" t="s">
        <v>262</v>
      </c>
      <c r="B1168" s="17"/>
      <c r="C1168" s="17"/>
      <c r="E1168" s="105"/>
      <c r="F1168" s="105"/>
      <c r="G1168" s="105"/>
      <c r="H1168" s="105"/>
      <c r="I1168" s="105"/>
      <c r="J1168" s="105"/>
    </row>
    <row r="1169" spans="1:10" x14ac:dyDescent="0.35">
      <c r="A1169" s="17" t="s">
        <v>263</v>
      </c>
      <c r="B1169" s="17"/>
      <c r="C1169" s="17"/>
      <c r="E1169" s="105"/>
      <c r="F1169" s="105"/>
      <c r="G1169" s="105"/>
      <c r="H1169" s="105"/>
      <c r="I1169" s="105"/>
      <c r="J1169" s="105"/>
    </row>
    <row r="1170" spans="1:10" x14ac:dyDescent="0.35">
      <c r="A1170" s="17"/>
      <c r="B1170" s="17"/>
      <c r="C1170" s="17"/>
    </row>
    <row r="1171" spans="1:10" x14ac:dyDescent="0.35">
      <c r="A1171" s="17" t="s">
        <v>259</v>
      </c>
      <c r="B1171" s="17"/>
      <c r="C1171" s="17"/>
      <c r="E1171" s="101" t="str">
        <f t="shared" ref="E1171:J1171" si="238">E1165</f>
        <v>2021/22</v>
      </c>
      <c r="F1171" s="101" t="str">
        <f t="shared" si="238"/>
        <v>2022/23</v>
      </c>
      <c r="G1171" s="101" t="str">
        <f t="shared" si="238"/>
        <v>2023/24</v>
      </c>
      <c r="H1171" s="101" t="str">
        <f t="shared" si="238"/>
        <v>2024/25</v>
      </c>
      <c r="I1171" s="101" t="str">
        <f t="shared" si="238"/>
        <v>2025/26</v>
      </c>
      <c r="J1171" s="101" t="str">
        <f t="shared" si="238"/>
        <v>2026/27</v>
      </c>
    </row>
    <row r="1172" spans="1:10" x14ac:dyDescent="0.35">
      <c r="A1172" s="17" t="s">
        <v>260</v>
      </c>
      <c r="B1172" s="17"/>
      <c r="C1172" s="17"/>
      <c r="E1172" s="105">
        <f t="shared" ref="E1172:J1172" si="239">E1160+E1166</f>
        <v>0</v>
      </c>
      <c r="F1172" s="105">
        <f t="shared" si="239"/>
        <v>0</v>
      </c>
      <c r="G1172" s="105">
        <f t="shared" si="239"/>
        <v>0</v>
      </c>
      <c r="H1172" s="105">
        <f t="shared" si="239"/>
        <v>0</v>
      </c>
      <c r="I1172" s="105">
        <f t="shared" si="239"/>
        <v>0</v>
      </c>
      <c r="J1172" s="105">
        <f t="shared" si="239"/>
        <v>0</v>
      </c>
    </row>
    <row r="1173" spans="1:10" x14ac:dyDescent="0.35">
      <c r="A1173" s="17" t="s">
        <v>261</v>
      </c>
      <c r="B1173" s="17"/>
      <c r="C1173" s="17"/>
      <c r="E1173" s="105">
        <f t="shared" ref="E1173:J1173" si="240">E1161+E1167</f>
        <v>0</v>
      </c>
      <c r="F1173" s="105">
        <f t="shared" si="240"/>
        <v>0</v>
      </c>
      <c r="G1173" s="105">
        <f t="shared" si="240"/>
        <v>0</v>
      </c>
      <c r="H1173" s="105">
        <f t="shared" si="240"/>
        <v>0</v>
      </c>
      <c r="I1173" s="105">
        <f t="shared" si="240"/>
        <v>0</v>
      </c>
      <c r="J1173" s="105">
        <f t="shared" si="240"/>
        <v>0</v>
      </c>
    </row>
    <row r="1174" spans="1:10" x14ac:dyDescent="0.35">
      <c r="A1174" s="17" t="s">
        <v>262</v>
      </c>
      <c r="B1174" s="17"/>
      <c r="C1174" s="17"/>
      <c r="E1174" s="105"/>
      <c r="F1174" s="105"/>
      <c r="G1174" s="105"/>
      <c r="H1174" s="105"/>
      <c r="I1174" s="105"/>
      <c r="J1174" s="105"/>
    </row>
    <row r="1175" spans="1:10" x14ac:dyDescent="0.35">
      <c r="A1175" s="17" t="s">
        <v>263</v>
      </c>
      <c r="B1175" s="17"/>
      <c r="C1175" s="17"/>
      <c r="E1175" s="105"/>
      <c r="F1175" s="105"/>
      <c r="G1175" s="105"/>
      <c r="H1175" s="105"/>
      <c r="I1175" s="105"/>
      <c r="J1175" s="105"/>
    </row>
    <row r="1176" spans="1:10" x14ac:dyDescent="0.35">
      <c r="A1176" s="17"/>
      <c r="B1176" s="17"/>
      <c r="C1176" s="17"/>
    </row>
    <row r="1177" spans="1:10" x14ac:dyDescent="0.35">
      <c r="A1177" s="17" t="s">
        <v>258</v>
      </c>
      <c r="B1177" s="17"/>
      <c r="C1177" s="17"/>
      <c r="D1177" s="17"/>
      <c r="E1177" s="111" t="str">
        <f t="shared" ref="E1177:J1177" si="241">E1171</f>
        <v>2021/22</v>
      </c>
      <c r="F1177" s="111" t="str">
        <f t="shared" si="241"/>
        <v>2022/23</v>
      </c>
      <c r="G1177" s="111" t="str">
        <f t="shared" si="241"/>
        <v>2023/24</v>
      </c>
      <c r="H1177" s="111" t="str">
        <f t="shared" si="241"/>
        <v>2024/25</v>
      </c>
      <c r="I1177" s="111" t="str">
        <f t="shared" si="241"/>
        <v>2025/26</v>
      </c>
      <c r="J1177" s="111" t="str">
        <f t="shared" si="241"/>
        <v>2026/27</v>
      </c>
    </row>
    <row r="1178" spans="1:10" x14ac:dyDescent="0.35">
      <c r="A1178" s="17" t="s">
        <v>225</v>
      </c>
      <c r="B1178" s="17"/>
      <c r="C1178" s="17"/>
      <c r="D1178" s="22" t="str">
        <f>A1178&amp;D1157&amp;D1159</f>
        <v>FT Home student FTE64</v>
      </c>
      <c r="E1178" s="117">
        <f>IF(staff_students!$C$28="No",E1172/$D1158/$D1158*21+D1172/$D1158/$D1158*15,E1172/$D1158/$D1158*21+E1172/$D1158/$D1158*15)</f>
        <v>0</v>
      </c>
      <c r="F1178" s="112">
        <f>F1172/$D1158/$D1158*21+E1172/$D1158/$D1158*15</f>
        <v>0</v>
      </c>
      <c r="G1178" s="112">
        <f>G1172/$D1158/$D1158*21+F1172/$D1158/$D1158*15</f>
        <v>0</v>
      </c>
      <c r="H1178" s="112">
        <f>H1172/$D1158/$D1158*21+G1172/$D1158/$D1158*15</f>
        <v>0</v>
      </c>
      <c r="I1178" s="112">
        <f>I1172/$D1158/$D1158*21+H1172/$D1158/$D1158*15</f>
        <v>0</v>
      </c>
      <c r="J1178" s="112">
        <f>J1172/$D1158/$D1158*21+I1172/$D1158/$D1158*15</f>
        <v>0</v>
      </c>
    </row>
    <row r="1179" spans="1:10" x14ac:dyDescent="0.35">
      <c r="A1179" s="17" t="s">
        <v>226</v>
      </c>
      <c r="B1179" s="17"/>
      <c r="C1179" s="17"/>
      <c r="D1179" s="22" t="str">
        <f>A1179&amp;D1157&amp;D1159</f>
        <v>FT International student FTE64</v>
      </c>
      <c r="E1179" s="117">
        <f>IF(staff_students!$C$28="No",E1173/$D1158/$D1158*21+D1173/$D1158/$D1158*15,E1173/$D1158/$D1158*21+E1173/$D1158/$D1158*15)</f>
        <v>0</v>
      </c>
      <c r="F1179" s="112">
        <f>F1173/$D1158/$D1158*21+E1173/$D1158/$D1158*15</f>
        <v>0</v>
      </c>
      <c r="G1179" s="112">
        <f>G1173/$D1158/$D1158*21+F1173/$D1158/$D1158*15</f>
        <v>0</v>
      </c>
      <c r="H1179" s="112">
        <f>H1173/$D1158/$D1158*21+G1173/$D1158/$D1158*15</f>
        <v>0</v>
      </c>
      <c r="I1179" s="112">
        <f>I1173/$D1158/$D1158*21+H1173/$D1158/$D1158*15</f>
        <v>0</v>
      </c>
      <c r="J1179" s="112">
        <f>J1173/$D1158/$D1158*21+I1173/$D1158/$D1158*15</f>
        <v>0</v>
      </c>
    </row>
    <row r="1180" spans="1:10" x14ac:dyDescent="0.35">
      <c r="A1180" s="17" t="s">
        <v>241</v>
      </c>
      <c r="B1180" s="17"/>
      <c r="C1180" s="17"/>
      <c r="D1180" s="22" t="str">
        <f>A1180&amp;D1157&amp;D1159</f>
        <v>PT Home student FTE64</v>
      </c>
      <c r="E1180" s="112"/>
      <c r="F1180" s="112"/>
      <c r="G1180" s="112"/>
      <c r="H1180" s="112"/>
      <c r="I1180" s="112"/>
      <c r="J1180" s="112"/>
    </row>
    <row r="1181" spans="1:10" x14ac:dyDescent="0.35">
      <c r="A1181" s="17" t="s">
        <v>242</v>
      </c>
      <c r="B1181" s="17"/>
      <c r="C1181" s="17"/>
      <c r="D1181" s="22" t="str">
        <f>A1181&amp;D1157&amp;D1159</f>
        <v>PT International student FTE64</v>
      </c>
      <c r="E1181" s="112"/>
      <c r="F1181" s="112"/>
      <c r="G1181" s="112"/>
      <c r="H1181" s="112"/>
      <c r="I1181" s="112"/>
      <c r="J1181" s="112"/>
    </row>
    <row r="1182" spans="1:10" x14ac:dyDescent="0.35">
      <c r="A1182" s="17"/>
      <c r="B1182" s="17"/>
      <c r="C1182" s="17"/>
      <c r="D1182" s="17"/>
      <c r="E1182" s="17"/>
      <c r="F1182" s="17"/>
      <c r="G1182" s="17"/>
      <c r="H1182" s="17"/>
      <c r="I1182" s="17"/>
      <c r="J1182" s="17"/>
    </row>
    <row r="1183" spans="1:10" x14ac:dyDescent="0.35">
      <c r="A1183" s="113" t="s">
        <v>249</v>
      </c>
      <c r="B1183" s="33"/>
      <c r="C1183" s="33"/>
      <c r="D1183" s="3">
        <f>VLOOKUP(A1183,'selections(hide)'!$A$18:$M$30,4,FALSE)</f>
        <v>8</v>
      </c>
    </row>
    <row r="1184" spans="1:10" x14ac:dyDescent="0.35">
      <c r="A1184" s="115" t="s">
        <v>240</v>
      </c>
      <c r="B1184" s="116"/>
      <c r="C1184" s="116"/>
      <c r="D1184" s="116">
        <f>'selections(hide)'!$J$5</f>
        <v>6</v>
      </c>
    </row>
    <row r="1185" spans="1:10" x14ac:dyDescent="0.35">
      <c r="A1185" s="33" t="s">
        <v>256</v>
      </c>
      <c r="B1185" s="33"/>
      <c r="C1185" s="33"/>
      <c r="D1185" s="22">
        <f>'selections(hide)'!$K$5</f>
        <v>4</v>
      </c>
      <c r="E1185" s="101" t="str">
        <f>staff_students!$E$29</f>
        <v>2021/22</v>
      </c>
      <c r="F1185" s="101" t="str">
        <f>staff_students!$F$29</f>
        <v>2022/23</v>
      </c>
      <c r="G1185" s="101" t="str">
        <f>staff_students!$G$29</f>
        <v>2023/24</v>
      </c>
      <c r="H1185" s="101" t="str">
        <f>staff_students!$H$29</f>
        <v>2024/25</v>
      </c>
      <c r="I1185" s="101" t="str">
        <f>staff_students!$I$29</f>
        <v>2025/26</v>
      </c>
      <c r="J1185" s="101" t="str">
        <f>staff_students!$J$29</f>
        <v>2026/27</v>
      </c>
    </row>
    <row r="1186" spans="1:10" x14ac:dyDescent="0.35">
      <c r="A1186" s="33" t="s">
        <v>260</v>
      </c>
      <c r="B1186" s="33"/>
      <c r="C1186" s="33"/>
      <c r="E1186" s="105">
        <f>staff_students!$E$30</f>
        <v>0</v>
      </c>
      <c r="F1186" s="105">
        <f>staff_students!$F$30</f>
        <v>0</v>
      </c>
      <c r="G1186" s="105">
        <f>staff_students!$G$30</f>
        <v>0</v>
      </c>
      <c r="H1186" s="105">
        <f>staff_students!$H$30</f>
        <v>0</v>
      </c>
      <c r="I1186" s="105">
        <f>staff_students!$I$30</f>
        <v>0</v>
      </c>
      <c r="J1186" s="105">
        <f>staff_students!$J$30</f>
        <v>0</v>
      </c>
    </row>
    <row r="1187" spans="1:10" x14ac:dyDescent="0.35">
      <c r="A1187" s="33" t="s">
        <v>261</v>
      </c>
      <c r="B1187" s="33"/>
      <c r="C1187" s="33"/>
      <c r="E1187" s="105">
        <f>staff_students!$E$31</f>
        <v>0</v>
      </c>
      <c r="F1187" s="105">
        <f>staff_students!$F$31</f>
        <v>0</v>
      </c>
      <c r="G1187" s="105">
        <f>staff_students!$G$31</f>
        <v>0</v>
      </c>
      <c r="H1187" s="105">
        <f>staff_students!$H$31</f>
        <v>0</v>
      </c>
      <c r="I1187" s="105">
        <f>staff_students!$I$31</f>
        <v>0</v>
      </c>
      <c r="J1187" s="105">
        <f>staff_students!$J$31</f>
        <v>0</v>
      </c>
    </row>
    <row r="1188" spans="1:10" x14ac:dyDescent="0.35">
      <c r="A1188" s="33" t="s">
        <v>262</v>
      </c>
      <c r="B1188" s="33"/>
      <c r="C1188" s="33"/>
      <c r="E1188" s="105"/>
      <c r="F1188" s="105"/>
      <c r="G1188" s="105"/>
      <c r="H1188" s="105"/>
      <c r="I1188" s="105"/>
      <c r="J1188" s="105"/>
    </row>
    <row r="1189" spans="1:10" x14ac:dyDescent="0.35">
      <c r="A1189" s="33" t="s">
        <v>263</v>
      </c>
      <c r="B1189" s="33"/>
      <c r="C1189" s="33"/>
      <c r="E1189" s="105"/>
      <c r="F1189" s="105"/>
      <c r="G1189" s="105"/>
      <c r="H1189" s="105"/>
      <c r="I1189" s="105"/>
      <c r="J1189" s="105"/>
    </row>
    <row r="1190" spans="1:10" x14ac:dyDescent="0.35">
      <c r="A1190" s="33"/>
      <c r="B1190" s="33"/>
      <c r="C1190" s="33"/>
    </row>
    <row r="1191" spans="1:10" x14ac:dyDescent="0.35">
      <c r="A1191" s="33" t="s">
        <v>257</v>
      </c>
      <c r="B1191" s="33"/>
      <c r="C1191" s="33"/>
      <c r="E1191" s="101" t="str">
        <f t="shared" ref="E1191:J1191" si="242">E1185</f>
        <v>2021/22</v>
      </c>
      <c r="F1191" s="101" t="str">
        <f t="shared" si="242"/>
        <v>2022/23</v>
      </c>
      <c r="G1191" s="101" t="str">
        <f t="shared" si="242"/>
        <v>2023/24</v>
      </c>
      <c r="H1191" s="101" t="str">
        <f t="shared" si="242"/>
        <v>2024/25</v>
      </c>
      <c r="I1191" s="101" t="str">
        <f t="shared" si="242"/>
        <v>2025/26</v>
      </c>
      <c r="J1191" s="101" t="str">
        <f t="shared" si="242"/>
        <v>2026/27</v>
      </c>
    </row>
    <row r="1192" spans="1:10" x14ac:dyDescent="0.35">
      <c r="A1192" s="33" t="s">
        <v>260</v>
      </c>
      <c r="B1192" s="33"/>
      <c r="C1192" s="33"/>
      <c r="E1192" s="107">
        <f>IF(staff_students!$C$28="No",0,ROUNDDOWN(E1186*staff_students!$E$35,0))+IF(staff_students!$C$28="No",0,ROUNDDOWN(E1186*staff_students!$E$35*staff_students!$E$35,0))+IF(staff_students!$C$28="No",0,ROUNDDOWN(E1186*staff_students!$E$35*staff_students!$E$35*staff_students!$E$35,0))</f>
        <v>0</v>
      </c>
      <c r="F1192" s="107">
        <f>ROUNDDOWN(E1186*staff_students!$E$35,0)+IF(staff_students!$C$28="No",0,ROUNDDOWN(E1186*staff_students!$E$35*staff_students!$E$35,0))+IF(staff_students!$C$28="No",0,ROUNDDOWN(E1186*staff_students!$E$35*staff_students!$E$35*staff_students!$E$35,0))</f>
        <v>0</v>
      </c>
      <c r="G1192" s="107">
        <f>ROUNDDOWN(F1186*staff_students!$E$35,0)+ROUNDDOWN(E1186*staff_students!$E$35*staff_students!$E$35,0)+IF(staff_students!$C$28="No",0,ROUNDDOWN(E1186*staff_students!$E$35*staff_students!$E$35*staff_students!$E$35,0))</f>
        <v>0</v>
      </c>
      <c r="H1192" s="105">
        <f>ROUNDDOWN(G1186*staff_students!$E$35,0)+ROUNDDOWN(F1186*staff_students!$E$35*staff_students!$E$35,0)+ROUNDDOWN(E1186*staff_students!$E$35*staff_students!$E$35*staff_students!$E$35,0)</f>
        <v>0</v>
      </c>
      <c r="I1192" s="105">
        <f>ROUNDDOWN(H1186*staff_students!$E$35,0)+ROUNDDOWN(G1186*staff_students!$E$35*staff_students!$E$35,0)+ROUNDDOWN(F1186*staff_students!$E$35*staff_students!$E$35*staff_students!$E$35,0)</f>
        <v>0</v>
      </c>
      <c r="J1192" s="105">
        <f>ROUNDDOWN(I1186*staff_students!$E$35,0)+ROUNDDOWN(H1186*staff_students!$E$35*staff_students!$E$35,0)+ROUNDDOWN(G1186*staff_students!$E$35*staff_students!$E$35*staff_students!$E$35,0)</f>
        <v>0</v>
      </c>
    </row>
    <row r="1193" spans="1:10" x14ac:dyDescent="0.35">
      <c r="A1193" s="33" t="s">
        <v>261</v>
      </c>
      <c r="B1193" s="33"/>
      <c r="C1193" s="33"/>
      <c r="E1193" s="107">
        <f>IF(staff_students!$C$28="No",0,ROUNDDOWN(E1187*staff_students!$E$35,0))+IF(staff_students!$C$28="No",0,ROUNDDOWN(E1187*staff_students!$E$35*staff_students!$E$35,0))+IF(staff_students!$C$28="No",0,ROUNDDOWN(E1187*staff_students!$E$35*staff_students!$E$35*staff_students!$E$35,0))</f>
        <v>0</v>
      </c>
      <c r="F1193" s="107">
        <f>ROUNDDOWN(E1187*staff_students!$E$35,0)+IF(staff_students!$C$28="No",0,ROUNDDOWN(E1187*staff_students!$E$35*staff_students!$E$35,0))+IF(staff_students!$C$28="No",0,ROUNDDOWN(E1187*staff_students!$E$35*staff_students!$E$35*staff_students!$E$35,0))</f>
        <v>0</v>
      </c>
      <c r="G1193" s="107">
        <f>ROUNDDOWN(F1187*staff_students!$E$35,0)+ROUNDDOWN(E1187*staff_students!$E$35*staff_students!$E$35,0)+IF(staff_students!$C$28="No",0,ROUNDDOWN(E1187*staff_students!$E$35*staff_students!$E$35*staff_students!$E$35,0))</f>
        <v>0</v>
      </c>
      <c r="H1193" s="105">
        <f>ROUNDDOWN(G1187*staff_students!$E$35,0)+ROUNDDOWN(F1187*staff_students!$E$35*staff_students!$E$35,0)+ROUNDDOWN(E1187*staff_students!$E$35*staff_students!$E$35*staff_students!$E$35,0)</f>
        <v>0</v>
      </c>
      <c r="I1193" s="105">
        <f>ROUNDDOWN(H1187*staff_students!$E$35,0)+ROUNDDOWN(G1187*staff_students!$E$35*staff_students!$E$35,0)+ROUNDDOWN(F1187*staff_students!$E$35*staff_students!$E$35*staff_students!$E$35,0)</f>
        <v>0</v>
      </c>
      <c r="J1193" s="105">
        <f>ROUNDDOWN(I1187*staff_students!$E$35,0)+ROUNDDOWN(H1187*staff_students!$E$35*staff_students!$E$35,0)+ROUNDDOWN(G1187*staff_students!$E$35*staff_students!$E$35*staff_students!$E$35,0)</f>
        <v>0</v>
      </c>
    </row>
    <row r="1194" spans="1:10" x14ac:dyDescent="0.35">
      <c r="A1194" s="33" t="s">
        <v>262</v>
      </c>
      <c r="B1194" s="33"/>
      <c r="C1194" s="33"/>
      <c r="E1194" s="105"/>
      <c r="F1194" s="105"/>
      <c r="G1194" s="105"/>
      <c r="H1194" s="105"/>
      <c r="I1194" s="105"/>
      <c r="J1194" s="105"/>
    </row>
    <row r="1195" spans="1:10" x14ac:dyDescent="0.35">
      <c r="A1195" s="33" t="s">
        <v>263</v>
      </c>
      <c r="B1195" s="33"/>
      <c r="C1195" s="33"/>
      <c r="E1195" s="105"/>
      <c r="F1195" s="105"/>
      <c r="G1195" s="105"/>
      <c r="H1195" s="105"/>
      <c r="I1195" s="105"/>
      <c r="J1195" s="105"/>
    </row>
    <row r="1196" spans="1:10" x14ac:dyDescent="0.35">
      <c r="A1196" s="33"/>
      <c r="B1196" s="33"/>
      <c r="C1196" s="33"/>
    </row>
    <row r="1197" spans="1:10" x14ac:dyDescent="0.35">
      <c r="A1197" s="33" t="s">
        <v>259</v>
      </c>
      <c r="B1197" s="33"/>
      <c r="C1197" s="33"/>
      <c r="E1197" s="101" t="str">
        <f t="shared" ref="E1197:J1197" si="243">E1191</f>
        <v>2021/22</v>
      </c>
      <c r="F1197" s="101" t="str">
        <f t="shared" si="243"/>
        <v>2022/23</v>
      </c>
      <c r="G1197" s="101" t="str">
        <f t="shared" si="243"/>
        <v>2023/24</v>
      </c>
      <c r="H1197" s="101" t="str">
        <f t="shared" si="243"/>
        <v>2024/25</v>
      </c>
      <c r="I1197" s="101" t="str">
        <f t="shared" si="243"/>
        <v>2025/26</v>
      </c>
      <c r="J1197" s="101" t="str">
        <f t="shared" si="243"/>
        <v>2026/27</v>
      </c>
    </row>
    <row r="1198" spans="1:10" x14ac:dyDescent="0.35">
      <c r="A1198" s="33" t="s">
        <v>260</v>
      </c>
      <c r="B1198" s="33"/>
      <c r="C1198" s="33"/>
      <c r="E1198" s="105">
        <f t="shared" ref="E1198:J1198" si="244">E1186+E1192</f>
        <v>0</v>
      </c>
      <c r="F1198" s="105">
        <f t="shared" si="244"/>
        <v>0</v>
      </c>
      <c r="G1198" s="105">
        <f t="shared" si="244"/>
        <v>0</v>
      </c>
      <c r="H1198" s="105">
        <f t="shared" si="244"/>
        <v>0</v>
      </c>
      <c r="I1198" s="105">
        <f t="shared" si="244"/>
        <v>0</v>
      </c>
      <c r="J1198" s="105">
        <f t="shared" si="244"/>
        <v>0</v>
      </c>
    </row>
    <row r="1199" spans="1:10" x14ac:dyDescent="0.35">
      <c r="A1199" s="33" t="s">
        <v>261</v>
      </c>
      <c r="B1199" s="33"/>
      <c r="C1199" s="33"/>
      <c r="E1199" s="105">
        <f t="shared" ref="E1199:J1199" si="245">E1187+E1193</f>
        <v>0</v>
      </c>
      <c r="F1199" s="105">
        <f t="shared" si="245"/>
        <v>0</v>
      </c>
      <c r="G1199" s="105">
        <f t="shared" si="245"/>
        <v>0</v>
      </c>
      <c r="H1199" s="105">
        <f t="shared" si="245"/>
        <v>0</v>
      </c>
      <c r="I1199" s="105">
        <f t="shared" si="245"/>
        <v>0</v>
      </c>
      <c r="J1199" s="105">
        <f t="shared" si="245"/>
        <v>0</v>
      </c>
    </row>
    <row r="1200" spans="1:10" x14ac:dyDescent="0.35">
      <c r="A1200" s="33" t="s">
        <v>262</v>
      </c>
      <c r="B1200" s="33"/>
      <c r="C1200" s="33"/>
      <c r="E1200" s="105"/>
      <c r="F1200" s="105"/>
      <c r="G1200" s="105"/>
      <c r="H1200" s="105"/>
      <c r="I1200" s="105"/>
      <c r="J1200" s="105"/>
    </row>
    <row r="1201" spans="1:10" x14ac:dyDescent="0.35">
      <c r="A1201" s="33" t="s">
        <v>263</v>
      </c>
      <c r="B1201" s="33"/>
      <c r="C1201" s="33"/>
      <c r="E1201" s="105"/>
      <c r="F1201" s="105"/>
      <c r="G1201" s="105"/>
      <c r="H1201" s="105"/>
      <c r="I1201" s="105"/>
      <c r="J1201" s="105"/>
    </row>
    <row r="1202" spans="1:10" x14ac:dyDescent="0.35">
      <c r="A1202" s="33"/>
      <c r="B1202" s="33"/>
      <c r="C1202" s="33"/>
    </row>
    <row r="1203" spans="1:10" x14ac:dyDescent="0.35">
      <c r="A1203" s="33" t="s">
        <v>258</v>
      </c>
      <c r="B1203" s="33"/>
      <c r="C1203" s="33"/>
      <c r="D1203" s="33"/>
      <c r="E1203" s="108" t="str">
        <f t="shared" ref="E1203:J1203" si="246">E1197</f>
        <v>2021/22</v>
      </c>
      <c r="F1203" s="108" t="str">
        <f t="shared" si="246"/>
        <v>2022/23</v>
      </c>
      <c r="G1203" s="108" t="str">
        <f t="shared" si="246"/>
        <v>2023/24</v>
      </c>
      <c r="H1203" s="108" t="str">
        <f t="shared" si="246"/>
        <v>2024/25</v>
      </c>
      <c r="I1203" s="108" t="str">
        <f t="shared" si="246"/>
        <v>2025/26</v>
      </c>
      <c r="J1203" s="108" t="str">
        <f t="shared" si="246"/>
        <v>2026/27</v>
      </c>
    </row>
    <row r="1204" spans="1:10" x14ac:dyDescent="0.35">
      <c r="A1204" s="33" t="s">
        <v>225</v>
      </c>
      <c r="B1204" s="33"/>
      <c r="C1204" s="33"/>
      <c r="D1204" s="22" t="str">
        <f>A1204&amp;D1183&amp;D1185</f>
        <v>FT Home student FTE84</v>
      </c>
      <c r="E1204" s="117">
        <f>IF(staff_students!$C$28="No",E1198/$D1184/$D1184*21+D1198/$D1184/$D1184*15,E1198/$D1184/$D1184*21+E1198/$D1184/$D1184*15)</f>
        <v>0</v>
      </c>
      <c r="F1204" s="109">
        <f>F1198/$D1184/$D1184*21+E1198/$D1184/$D1184*15</f>
        <v>0</v>
      </c>
      <c r="G1204" s="109">
        <f>G1198/$D1184/$D1184*21+F1198/$D1184/$D1184*15</f>
        <v>0</v>
      </c>
      <c r="H1204" s="109">
        <f>H1198/$D1184/$D1184*21+G1198/$D1184/$D1184*15</f>
        <v>0</v>
      </c>
      <c r="I1204" s="109">
        <f>I1198/$D1184/$D1184*21+H1198/$D1184/$D1184*15</f>
        <v>0</v>
      </c>
      <c r="J1204" s="109">
        <f>J1198/$D1184/$D1184*21+I1198/$D1184/$D1184*15</f>
        <v>0</v>
      </c>
    </row>
    <row r="1205" spans="1:10" x14ac:dyDescent="0.35">
      <c r="A1205" s="33" t="s">
        <v>226</v>
      </c>
      <c r="B1205" s="33"/>
      <c r="C1205" s="33"/>
      <c r="D1205" s="22" t="str">
        <f>A1205&amp;D1183&amp;D1185</f>
        <v>FT International student FTE84</v>
      </c>
      <c r="E1205" s="117">
        <f>IF(staff_students!$C$28="No",E1199/$D1184/$D1184*21+D1199/$D1184/$D1184*15,E1199/$D1184/$D1184*21+E1199/$D1184/$D1184*15)</f>
        <v>0</v>
      </c>
      <c r="F1205" s="109">
        <f>F1199/$D1184/$D1184*21+E1199/$D1184/$D1184*15</f>
        <v>0</v>
      </c>
      <c r="G1205" s="109">
        <f>G1199/$D1184/$D1184*21+F1199/$D1184/$D1184*15</f>
        <v>0</v>
      </c>
      <c r="H1205" s="109">
        <f>H1199/$D1184/$D1184*21+G1199/$D1184/$D1184*15</f>
        <v>0</v>
      </c>
      <c r="I1205" s="109">
        <f>I1199/$D1184/$D1184*21+H1199/$D1184/$D1184*15</f>
        <v>0</v>
      </c>
      <c r="J1205" s="109">
        <f>J1199/$D1184/$D1184*21+I1199/$D1184/$D1184*15</f>
        <v>0</v>
      </c>
    </row>
    <row r="1206" spans="1:10" x14ac:dyDescent="0.35">
      <c r="A1206" s="33" t="s">
        <v>241</v>
      </c>
      <c r="B1206" s="33"/>
      <c r="C1206" s="33"/>
      <c r="D1206" s="22" t="str">
        <f>A1206&amp;D1183&amp;D1185</f>
        <v>PT Home student FTE84</v>
      </c>
      <c r="E1206" s="109"/>
      <c r="F1206" s="109"/>
      <c r="G1206" s="109"/>
      <c r="H1206" s="109"/>
      <c r="I1206" s="109"/>
      <c r="J1206" s="109"/>
    </row>
    <row r="1207" spans="1:10" x14ac:dyDescent="0.35">
      <c r="A1207" s="33" t="s">
        <v>242</v>
      </c>
      <c r="B1207" s="33"/>
      <c r="C1207" s="33"/>
      <c r="D1207" s="22" t="str">
        <f>A1207&amp;D1183&amp;D1185</f>
        <v>PT International student FTE84</v>
      </c>
      <c r="E1207" s="109"/>
      <c r="F1207" s="109"/>
      <c r="G1207" s="109"/>
      <c r="H1207" s="109"/>
      <c r="I1207" s="109"/>
      <c r="J1207" s="109"/>
    </row>
    <row r="1208" spans="1:10" x14ac:dyDescent="0.35">
      <c r="A1208" s="33"/>
      <c r="B1208" s="33"/>
      <c r="C1208" s="33"/>
      <c r="D1208" s="33"/>
      <c r="E1208" s="33"/>
      <c r="F1208" s="33"/>
      <c r="G1208" s="33"/>
      <c r="H1208" s="33"/>
      <c r="I1208" s="33"/>
      <c r="J1208" s="33"/>
    </row>
    <row r="1209" spans="1:10" x14ac:dyDescent="0.35">
      <c r="A1209" s="110" t="s">
        <v>250</v>
      </c>
      <c r="B1209" s="17"/>
      <c r="C1209" s="17"/>
      <c r="D1209" s="3">
        <f>VLOOKUP(A1209,'selections(hide)'!$A$18:$M$30,4,FALSE)</f>
        <v>7</v>
      </c>
    </row>
    <row r="1210" spans="1:10" x14ac:dyDescent="0.35">
      <c r="A1210" s="115" t="s">
        <v>240</v>
      </c>
      <c r="B1210" s="116"/>
      <c r="C1210" s="116"/>
      <c r="D1210" s="116">
        <f>'selections(hide)'!$J$5</f>
        <v>6</v>
      </c>
    </row>
    <row r="1211" spans="1:10" x14ac:dyDescent="0.35">
      <c r="A1211" s="17" t="s">
        <v>256</v>
      </c>
      <c r="B1211" s="17"/>
      <c r="C1211" s="17"/>
      <c r="D1211" s="22">
        <f>'selections(hide)'!$K$5</f>
        <v>4</v>
      </c>
      <c r="E1211" s="101" t="str">
        <f>staff_students!$E$29</f>
        <v>2021/22</v>
      </c>
      <c r="F1211" s="101" t="str">
        <f>staff_students!$F$29</f>
        <v>2022/23</v>
      </c>
      <c r="G1211" s="101" t="str">
        <f>staff_students!$G$29</f>
        <v>2023/24</v>
      </c>
      <c r="H1211" s="101" t="str">
        <f>staff_students!$H$29</f>
        <v>2024/25</v>
      </c>
      <c r="I1211" s="101" t="str">
        <f>staff_students!$I$29</f>
        <v>2025/26</v>
      </c>
      <c r="J1211" s="101" t="str">
        <f>staff_students!$J$29</f>
        <v>2026/27</v>
      </c>
    </row>
    <row r="1212" spans="1:10" x14ac:dyDescent="0.35">
      <c r="A1212" s="17" t="s">
        <v>260</v>
      </c>
      <c r="B1212" s="17"/>
      <c r="C1212" s="17"/>
      <c r="E1212" s="105">
        <f>staff_students!$E$30</f>
        <v>0</v>
      </c>
      <c r="F1212" s="105">
        <f>staff_students!$F$30</f>
        <v>0</v>
      </c>
      <c r="G1212" s="105">
        <f>staff_students!$G$30</f>
        <v>0</v>
      </c>
      <c r="H1212" s="105">
        <f>staff_students!$H$30</f>
        <v>0</v>
      </c>
      <c r="I1212" s="105">
        <f>staff_students!$I$30</f>
        <v>0</v>
      </c>
      <c r="J1212" s="105">
        <f>staff_students!$J$30</f>
        <v>0</v>
      </c>
    </row>
    <row r="1213" spans="1:10" x14ac:dyDescent="0.35">
      <c r="A1213" s="17" t="s">
        <v>261</v>
      </c>
      <c r="B1213" s="17"/>
      <c r="C1213" s="17"/>
      <c r="E1213" s="105">
        <f>staff_students!$E$31</f>
        <v>0</v>
      </c>
      <c r="F1213" s="105">
        <f>staff_students!$F$31</f>
        <v>0</v>
      </c>
      <c r="G1213" s="105">
        <f>staff_students!$G$31</f>
        <v>0</v>
      </c>
      <c r="H1213" s="105">
        <f>staff_students!$H$31</f>
        <v>0</v>
      </c>
      <c r="I1213" s="105">
        <f>staff_students!$I$31</f>
        <v>0</v>
      </c>
      <c r="J1213" s="105">
        <f>staff_students!$J$31</f>
        <v>0</v>
      </c>
    </row>
    <row r="1214" spans="1:10" x14ac:dyDescent="0.35">
      <c r="A1214" s="17" t="s">
        <v>262</v>
      </c>
      <c r="B1214" s="17"/>
      <c r="C1214" s="17"/>
      <c r="E1214" s="105"/>
      <c r="F1214" s="105"/>
      <c r="G1214" s="105"/>
      <c r="H1214" s="105"/>
      <c r="I1214" s="105"/>
      <c r="J1214" s="105"/>
    </row>
    <row r="1215" spans="1:10" x14ac:dyDescent="0.35">
      <c r="A1215" s="17" t="s">
        <v>263</v>
      </c>
      <c r="B1215" s="17"/>
      <c r="C1215" s="17"/>
      <c r="E1215" s="105"/>
      <c r="F1215" s="105"/>
      <c r="G1215" s="105"/>
      <c r="H1215" s="105"/>
      <c r="I1215" s="105"/>
      <c r="J1215" s="105"/>
    </row>
    <row r="1216" spans="1:10" x14ac:dyDescent="0.35">
      <c r="A1216" s="17"/>
      <c r="B1216" s="17"/>
      <c r="C1216" s="17"/>
    </row>
    <row r="1217" spans="1:10" x14ac:dyDescent="0.35">
      <c r="A1217" s="17" t="s">
        <v>257</v>
      </c>
      <c r="B1217" s="17"/>
      <c r="C1217" s="17"/>
      <c r="E1217" s="101" t="str">
        <f t="shared" ref="E1217:J1217" si="247">E1211</f>
        <v>2021/22</v>
      </c>
      <c r="F1217" s="101" t="str">
        <f t="shared" si="247"/>
        <v>2022/23</v>
      </c>
      <c r="G1217" s="101" t="str">
        <f t="shared" si="247"/>
        <v>2023/24</v>
      </c>
      <c r="H1217" s="101" t="str">
        <f t="shared" si="247"/>
        <v>2024/25</v>
      </c>
      <c r="I1217" s="101" t="str">
        <f t="shared" si="247"/>
        <v>2025/26</v>
      </c>
      <c r="J1217" s="101" t="str">
        <f t="shared" si="247"/>
        <v>2026/27</v>
      </c>
    </row>
    <row r="1218" spans="1:10" x14ac:dyDescent="0.35">
      <c r="A1218" s="17" t="s">
        <v>260</v>
      </c>
      <c r="B1218" s="17"/>
      <c r="C1218" s="17"/>
      <c r="E1218" s="107">
        <f>IF(staff_students!$C$28="No",0,ROUNDDOWN(E1212*staff_students!$E$35,0))+IF(staff_students!$C$28="No",0,ROUNDDOWN(E1212*staff_students!$E$35*staff_students!$E$35,0))+IF(staff_students!$C$28="No",0,ROUNDDOWN(E1212*staff_students!$E$35*staff_students!$E$35*staff_students!$E$35,0))+IF(staff_students!$C$28="No",0,ROUNDDOWN(E1212*staff_students!$E$35*staff_students!$E$35*staff_students!$E$35*staff_students!$E$35,0))</f>
        <v>0</v>
      </c>
      <c r="F1218" s="107">
        <f>ROUNDDOWN(E1212*staff_students!$E$35,0)+IF(staff_students!$C$28="No",0,ROUNDDOWN(E1212*staff_students!$E$35*staff_students!$E$35,0))+IF(staff_students!$C$28="No",0,ROUNDDOWN(E1212*staff_students!$E$35*staff_students!$E$35*staff_students!$E$35,0))+IF(staff_students!$C$28="No",0,ROUNDDOWN(E1212*staff_students!$E$35*staff_students!$E$35*staff_students!$E$35*staff_students!$E$35,0))</f>
        <v>0</v>
      </c>
      <c r="G1218" s="107">
        <f>ROUNDDOWN(F1212*staff_students!$E$35,0)+ROUNDDOWN(E1212*staff_students!$E$35*staff_students!$E$35,0)+IF(staff_students!$C$28="No",0,ROUNDDOWN(E1212*staff_students!$E$35*staff_students!$E$35*staff_students!$E$35,0))+IF(staff_students!$C$28="No",0,ROUNDDOWN(E1212*staff_students!$E$35*staff_students!$E$35*staff_students!$E$35*staff_students!$E$35,0))</f>
        <v>0</v>
      </c>
      <c r="H1218" s="107">
        <f>ROUNDDOWN(G1212*staff_students!$E$35,0)+ROUNDDOWN(F1212*staff_students!$E$35*staff_students!$E$35,0)+ROUNDDOWN(E1212*staff_students!$E$35*staff_students!$E$35*staff_students!$E$35,0)+IF(staff_students!$C$28="No",0,ROUNDDOWN(E1212*staff_students!$E$35*staff_students!$E$35*staff_students!$E$35*staff_students!$E$35,0))</f>
        <v>0</v>
      </c>
      <c r="I1218" s="105">
        <f>ROUNDDOWN(H1212*staff_students!$E$35,0)+ROUNDDOWN(G1212*staff_students!$E$35*staff_students!$E$35,0)+ROUNDDOWN(F1212*staff_students!$E$35*staff_students!$E$35*staff_students!$E$35,0)+ROUNDDOWN(E1212*staff_students!$E$35*staff_students!$E$35*staff_students!$E$35*staff_students!$E$35,0)</f>
        <v>0</v>
      </c>
      <c r="J1218" s="105">
        <f>ROUNDDOWN(I1212*staff_students!$E$35,0)+ROUNDDOWN(H1212*staff_students!$E$35*staff_students!$E$35,0)+ROUNDDOWN(G1212*staff_students!$E$35*staff_students!$E$35*staff_students!$E$35,0)+ROUNDDOWN(F1212*staff_students!$E$35*staff_students!$E$35*staff_students!$E$35*staff_students!$E$35,0)</f>
        <v>0</v>
      </c>
    </row>
    <row r="1219" spans="1:10" x14ac:dyDescent="0.35">
      <c r="A1219" s="17" t="s">
        <v>261</v>
      </c>
      <c r="B1219" s="17"/>
      <c r="C1219" s="17"/>
      <c r="E1219" s="107">
        <f>IF(staff_students!$C$28="No",0,ROUNDDOWN(E1213*staff_students!$E$35,0))+IF(staff_students!$C$28="No",0,ROUNDDOWN(E1213*staff_students!$E$35*staff_students!$E$35,0))+IF(staff_students!$C$28="No",0,ROUNDDOWN(E1213*staff_students!$E$35*staff_students!$E$35*staff_students!$E$35,0))+IF(staff_students!$C$28="No",0,ROUNDDOWN(E1213*staff_students!$E$35*staff_students!$E$35*staff_students!$E$35*staff_students!$E$35,0))</f>
        <v>0</v>
      </c>
      <c r="F1219" s="107">
        <f>ROUNDDOWN(E1213*staff_students!$E$35,0)+IF(staff_students!$C$28="No",0,ROUNDDOWN(E1213*staff_students!$E$35*staff_students!$E$35,0))+IF(staff_students!$C$28="No",0,ROUNDDOWN(E1213*staff_students!$E$35*staff_students!$E$35*staff_students!$E$35,0))+IF(staff_students!$C$28="No",0,ROUNDDOWN(E1213*staff_students!$E$35*staff_students!$E$35*staff_students!$E$35*staff_students!$E$35,0))</f>
        <v>0</v>
      </c>
      <c r="G1219" s="107">
        <f>ROUNDDOWN(F1213*staff_students!$E$35,0)+ROUNDDOWN(E1213*staff_students!$E$35*staff_students!$E$35,0)+IF(staff_students!$C$28="No",0,ROUNDDOWN(E1213*staff_students!$E$35*staff_students!$E$35*staff_students!$E$35,0))+IF(staff_students!$C$28="No",0,ROUNDDOWN(E1213*staff_students!$E$35*staff_students!$E$35*staff_students!$E$35*staff_students!$E$35,0))</f>
        <v>0</v>
      </c>
      <c r="H1219" s="107">
        <f>ROUNDDOWN(G1213*staff_students!$E$35,0)+ROUNDDOWN(F1213*staff_students!$E$35*staff_students!$E$35,0)+ROUNDDOWN(E1213*staff_students!$E$35*staff_students!$E$35*staff_students!$E$35,0)+IF(staff_students!$C$28="No",0,ROUNDDOWN(E1213*staff_students!$E$35*staff_students!$E$35*staff_students!$E$35*staff_students!$E$35,0))</f>
        <v>0</v>
      </c>
      <c r="I1219" s="105">
        <f>ROUNDDOWN(H1213*staff_students!$E$35,0)+ROUNDDOWN(G1213*staff_students!$E$35*staff_students!$E$35,0)+ROUNDDOWN(F1213*staff_students!$E$35*staff_students!$E$35*staff_students!$E$35,0)+ROUNDDOWN(E1213*staff_students!$E$35*staff_students!$E$35*staff_students!$E$35*staff_students!$E$35,0)</f>
        <v>0</v>
      </c>
      <c r="J1219" s="105">
        <f>ROUNDDOWN(I1213*staff_students!$E$35,0)+ROUNDDOWN(H1213*staff_students!$E$35*staff_students!$E$35,0)+ROUNDDOWN(G1213*staff_students!$E$35*staff_students!$E$35*staff_students!$E$35,0)+ROUNDDOWN(F1213*staff_students!$E$35*staff_students!$E$35*staff_students!$E$35*staff_students!$E$35,0)</f>
        <v>0</v>
      </c>
    </row>
    <row r="1220" spans="1:10" x14ac:dyDescent="0.35">
      <c r="A1220" s="17" t="s">
        <v>262</v>
      </c>
      <c r="B1220" s="17"/>
      <c r="C1220" s="17"/>
      <c r="E1220" s="105"/>
      <c r="F1220" s="105"/>
      <c r="G1220" s="105"/>
      <c r="H1220" s="105"/>
      <c r="I1220" s="105"/>
      <c r="J1220" s="105"/>
    </row>
    <row r="1221" spans="1:10" x14ac:dyDescent="0.35">
      <c r="A1221" s="17" t="s">
        <v>263</v>
      </c>
      <c r="B1221" s="17"/>
      <c r="C1221" s="17"/>
      <c r="E1221" s="105"/>
      <c r="F1221" s="105"/>
      <c r="G1221" s="105"/>
      <c r="H1221" s="105"/>
      <c r="I1221" s="105"/>
      <c r="J1221" s="105"/>
    </row>
    <row r="1222" spans="1:10" x14ac:dyDescent="0.35">
      <c r="A1222" s="17"/>
      <c r="B1222" s="17"/>
      <c r="C1222" s="17"/>
    </row>
    <row r="1223" spans="1:10" x14ac:dyDescent="0.35">
      <c r="A1223" s="17" t="s">
        <v>259</v>
      </c>
      <c r="B1223" s="17"/>
      <c r="C1223" s="17"/>
      <c r="E1223" s="101" t="str">
        <f t="shared" ref="E1223:J1223" si="248">E1217</f>
        <v>2021/22</v>
      </c>
      <c r="F1223" s="101" t="str">
        <f t="shared" si="248"/>
        <v>2022/23</v>
      </c>
      <c r="G1223" s="101" t="str">
        <f t="shared" si="248"/>
        <v>2023/24</v>
      </c>
      <c r="H1223" s="101" t="str">
        <f t="shared" si="248"/>
        <v>2024/25</v>
      </c>
      <c r="I1223" s="101" t="str">
        <f t="shared" si="248"/>
        <v>2025/26</v>
      </c>
      <c r="J1223" s="101" t="str">
        <f t="shared" si="248"/>
        <v>2026/27</v>
      </c>
    </row>
    <row r="1224" spans="1:10" x14ac:dyDescent="0.35">
      <c r="A1224" s="17" t="s">
        <v>260</v>
      </c>
      <c r="B1224" s="17"/>
      <c r="C1224" s="17"/>
      <c r="E1224" s="105">
        <f t="shared" ref="E1224:J1224" si="249">E1212+E1218</f>
        <v>0</v>
      </c>
      <c r="F1224" s="105">
        <f t="shared" si="249"/>
        <v>0</v>
      </c>
      <c r="G1224" s="105">
        <f t="shared" si="249"/>
        <v>0</v>
      </c>
      <c r="H1224" s="105">
        <f t="shared" si="249"/>
        <v>0</v>
      </c>
      <c r="I1224" s="105">
        <f t="shared" si="249"/>
        <v>0</v>
      </c>
      <c r="J1224" s="105">
        <f t="shared" si="249"/>
        <v>0</v>
      </c>
    </row>
    <row r="1225" spans="1:10" x14ac:dyDescent="0.35">
      <c r="A1225" s="17" t="s">
        <v>261</v>
      </c>
      <c r="B1225" s="17"/>
      <c r="C1225" s="17"/>
      <c r="E1225" s="105">
        <f t="shared" ref="E1225:J1225" si="250">E1213+E1219</f>
        <v>0</v>
      </c>
      <c r="F1225" s="105">
        <f t="shared" si="250"/>
        <v>0</v>
      </c>
      <c r="G1225" s="105">
        <f t="shared" si="250"/>
        <v>0</v>
      </c>
      <c r="H1225" s="105">
        <f t="shared" si="250"/>
        <v>0</v>
      </c>
      <c r="I1225" s="105">
        <f t="shared" si="250"/>
        <v>0</v>
      </c>
      <c r="J1225" s="105">
        <f t="shared" si="250"/>
        <v>0</v>
      </c>
    </row>
    <row r="1226" spans="1:10" x14ac:dyDescent="0.35">
      <c r="A1226" s="17" t="s">
        <v>262</v>
      </c>
      <c r="B1226" s="17"/>
      <c r="C1226" s="17"/>
      <c r="E1226" s="105"/>
      <c r="F1226" s="105"/>
      <c r="G1226" s="105"/>
      <c r="H1226" s="105"/>
      <c r="I1226" s="105"/>
      <c r="J1226" s="105"/>
    </row>
    <row r="1227" spans="1:10" x14ac:dyDescent="0.35">
      <c r="A1227" s="17" t="s">
        <v>263</v>
      </c>
      <c r="B1227" s="17"/>
      <c r="C1227" s="17"/>
      <c r="E1227" s="105"/>
      <c r="F1227" s="105"/>
      <c r="G1227" s="105"/>
      <c r="H1227" s="105"/>
      <c r="I1227" s="105"/>
      <c r="J1227" s="105"/>
    </row>
    <row r="1228" spans="1:10" x14ac:dyDescent="0.35">
      <c r="A1228" s="17"/>
      <c r="B1228" s="17"/>
      <c r="C1228" s="17"/>
    </row>
    <row r="1229" spans="1:10" x14ac:dyDescent="0.35">
      <c r="A1229" s="17" t="s">
        <v>258</v>
      </c>
      <c r="B1229" s="17"/>
      <c r="C1229" s="17"/>
      <c r="D1229" s="17"/>
      <c r="E1229" s="111" t="str">
        <f t="shared" ref="E1229:J1229" si="251">E1223</f>
        <v>2021/22</v>
      </c>
      <c r="F1229" s="111" t="str">
        <f t="shared" si="251"/>
        <v>2022/23</v>
      </c>
      <c r="G1229" s="111" t="str">
        <f t="shared" si="251"/>
        <v>2023/24</v>
      </c>
      <c r="H1229" s="111" t="str">
        <f t="shared" si="251"/>
        <v>2024/25</v>
      </c>
      <c r="I1229" s="111" t="str">
        <f t="shared" si="251"/>
        <v>2025/26</v>
      </c>
      <c r="J1229" s="111" t="str">
        <f t="shared" si="251"/>
        <v>2026/27</v>
      </c>
    </row>
    <row r="1230" spans="1:10" x14ac:dyDescent="0.35">
      <c r="A1230" s="17" t="s">
        <v>225</v>
      </c>
      <c r="B1230" s="17"/>
      <c r="C1230" s="17"/>
      <c r="D1230" s="22" t="str">
        <f>A1230&amp;D1209&amp;D1211</f>
        <v>FT Home student FTE74</v>
      </c>
      <c r="E1230" s="117">
        <f>IF(staff_students!$C$28="No",E1224/$D1210/$D1210*21+D1224/$D1210/$D1210*15,E1224/$D1210/$D1210*21+E1224/$D1210/$D1210*15)</f>
        <v>0</v>
      </c>
      <c r="F1230" s="112">
        <f>F1224/$D1210/$D1210*21+E1224/$D1210/$D1210*15</f>
        <v>0</v>
      </c>
      <c r="G1230" s="112">
        <f>G1224/$D1210/$D1210*21+F1224/$D1210/$D1210*15</f>
        <v>0</v>
      </c>
      <c r="H1230" s="112">
        <f>H1224/$D1210/$D1210*21+G1224/$D1210/$D1210*15</f>
        <v>0</v>
      </c>
      <c r="I1230" s="112">
        <f>I1224/$D1210/$D1210*21+H1224/$D1210/$D1210*15</f>
        <v>0</v>
      </c>
      <c r="J1230" s="112">
        <f>J1224/$D1210/$D1210*21+I1224/$D1210/$D1210*15</f>
        <v>0</v>
      </c>
    </row>
    <row r="1231" spans="1:10" x14ac:dyDescent="0.35">
      <c r="A1231" s="17" t="s">
        <v>226</v>
      </c>
      <c r="B1231" s="17"/>
      <c r="C1231" s="17"/>
      <c r="D1231" s="22" t="str">
        <f>A1231&amp;D1209&amp;D1211</f>
        <v>FT International student FTE74</v>
      </c>
      <c r="E1231" s="117">
        <f>IF(staff_students!$C$28="No",E1225/$D1210/$D1210*21+D1225/$D1210/$D1210*15,E1225/$D1210/$D1210*21+E1225/$D1210/$D1210*15)</f>
        <v>0</v>
      </c>
      <c r="F1231" s="112">
        <f>F1225/$D1210/$D1210*21+E1225/$D1210/$D1210*15</f>
        <v>0</v>
      </c>
      <c r="G1231" s="112">
        <f>G1225/$D1210/$D1210*21+F1225/$D1210/$D1210*15</f>
        <v>0</v>
      </c>
      <c r="H1231" s="112">
        <f>H1225/$D1210/$D1210*21+G1225/$D1210/$D1210*15</f>
        <v>0</v>
      </c>
      <c r="I1231" s="112">
        <f>I1225/$D1210/$D1210*21+H1225/$D1210/$D1210*15</f>
        <v>0</v>
      </c>
      <c r="J1231" s="112">
        <f>J1225/$D1210/$D1210*21+I1225/$D1210/$D1210*15</f>
        <v>0</v>
      </c>
    </row>
    <row r="1232" spans="1:10" x14ac:dyDescent="0.35">
      <c r="A1232" s="17" t="s">
        <v>241</v>
      </c>
      <c r="B1232" s="17"/>
      <c r="C1232" s="17"/>
      <c r="D1232" s="22" t="str">
        <f>A1232&amp;D1209&amp;D1211</f>
        <v>PT Home student FTE74</v>
      </c>
      <c r="E1232" s="112"/>
      <c r="F1232" s="112"/>
      <c r="G1232" s="112"/>
      <c r="H1232" s="112"/>
      <c r="I1232" s="112"/>
      <c r="J1232" s="112"/>
    </row>
    <row r="1233" spans="1:10" x14ac:dyDescent="0.35">
      <c r="A1233" s="17" t="s">
        <v>242</v>
      </c>
      <c r="B1233" s="17"/>
      <c r="C1233" s="17"/>
      <c r="D1233" s="22" t="str">
        <f>A1233&amp;D1209&amp;D1211</f>
        <v>PT International student FTE74</v>
      </c>
      <c r="E1233" s="112"/>
      <c r="F1233" s="112"/>
      <c r="G1233" s="112"/>
      <c r="H1233" s="112"/>
      <c r="I1233" s="112"/>
      <c r="J1233" s="112"/>
    </row>
    <row r="1234" spans="1:10" x14ac:dyDescent="0.35">
      <c r="A1234" s="17"/>
      <c r="B1234" s="17"/>
      <c r="C1234" s="17"/>
      <c r="D1234" s="17"/>
      <c r="E1234" s="17"/>
      <c r="F1234" s="17"/>
      <c r="G1234" s="17"/>
      <c r="H1234" s="17"/>
      <c r="I1234" s="17"/>
      <c r="J1234" s="17"/>
    </row>
    <row r="1235" spans="1:10" x14ac:dyDescent="0.35">
      <c r="A1235" s="113" t="s">
        <v>251</v>
      </c>
      <c r="B1235" s="33"/>
      <c r="C1235" s="33"/>
      <c r="D1235" s="3">
        <f>VLOOKUP(A1235,'selections(hide)'!$A$18:$M$30,4,FALSE)</f>
        <v>9</v>
      </c>
    </row>
    <row r="1236" spans="1:10" x14ac:dyDescent="0.35">
      <c r="A1236" s="115" t="s">
        <v>240</v>
      </c>
      <c r="B1236" s="116"/>
      <c r="C1236" s="116"/>
      <c r="D1236" s="116">
        <f>'selections(hide)'!$J$5</f>
        <v>6</v>
      </c>
    </row>
    <row r="1237" spans="1:10" x14ac:dyDescent="0.35">
      <c r="A1237" s="33" t="s">
        <v>256</v>
      </c>
      <c r="B1237" s="33"/>
      <c r="C1237" s="33"/>
      <c r="E1237" s="101" t="str">
        <f>staff_students!$E$29</f>
        <v>2021/22</v>
      </c>
      <c r="F1237" s="101" t="str">
        <f>staff_students!$F$29</f>
        <v>2022/23</v>
      </c>
      <c r="G1237" s="101" t="str">
        <f>staff_students!$G$29</f>
        <v>2023/24</v>
      </c>
      <c r="H1237" s="101" t="str">
        <f>staff_students!$H$29</f>
        <v>2024/25</v>
      </c>
      <c r="I1237" s="101" t="str">
        <f>staff_students!$I$29</f>
        <v>2025/26</v>
      </c>
      <c r="J1237" s="101" t="str">
        <f>staff_students!$J$29</f>
        <v>2026/27</v>
      </c>
    </row>
    <row r="1238" spans="1:10" x14ac:dyDescent="0.35">
      <c r="A1238" s="33" t="s">
        <v>260</v>
      </c>
      <c r="B1238" s="33"/>
      <c r="C1238" s="33"/>
      <c r="E1238" s="105">
        <f>staff_students!$E$30</f>
        <v>0</v>
      </c>
      <c r="F1238" s="105">
        <f>staff_students!$F$30</f>
        <v>0</v>
      </c>
      <c r="G1238" s="105">
        <f>staff_students!$G$30</f>
        <v>0</v>
      </c>
      <c r="H1238" s="105">
        <f>staff_students!$H$30</f>
        <v>0</v>
      </c>
      <c r="I1238" s="105">
        <f>staff_students!$I$30</f>
        <v>0</v>
      </c>
      <c r="J1238" s="105">
        <f>staff_students!$J$30</f>
        <v>0</v>
      </c>
    </row>
    <row r="1239" spans="1:10" x14ac:dyDescent="0.35">
      <c r="A1239" s="33" t="s">
        <v>261</v>
      </c>
      <c r="B1239" s="33"/>
      <c r="C1239" s="33"/>
      <c r="E1239" s="105">
        <f>staff_students!$E$31</f>
        <v>0</v>
      </c>
      <c r="F1239" s="105">
        <f>staff_students!$F$31</f>
        <v>0</v>
      </c>
      <c r="G1239" s="105">
        <f>staff_students!$G$31</f>
        <v>0</v>
      </c>
      <c r="H1239" s="105">
        <f>staff_students!$H$31</f>
        <v>0</v>
      </c>
      <c r="I1239" s="105">
        <f>staff_students!$I$31</f>
        <v>0</v>
      </c>
      <c r="J1239" s="105">
        <f>staff_students!$J$31</f>
        <v>0</v>
      </c>
    </row>
    <row r="1240" spans="1:10" x14ac:dyDescent="0.35">
      <c r="A1240" s="33" t="s">
        <v>262</v>
      </c>
      <c r="B1240" s="33"/>
      <c r="C1240" s="33"/>
      <c r="E1240" s="105"/>
      <c r="F1240" s="105"/>
      <c r="G1240" s="105"/>
      <c r="H1240" s="105"/>
      <c r="I1240" s="105"/>
      <c r="J1240" s="105"/>
    </row>
    <row r="1241" spans="1:10" x14ac:dyDescent="0.35">
      <c r="A1241" s="33" t="s">
        <v>263</v>
      </c>
      <c r="B1241" s="33"/>
      <c r="C1241" s="33"/>
      <c r="E1241" s="105"/>
      <c r="F1241" s="105"/>
      <c r="G1241" s="105"/>
      <c r="H1241" s="105"/>
      <c r="I1241" s="105"/>
      <c r="J1241" s="105"/>
    </row>
    <row r="1242" spans="1:10" x14ac:dyDescent="0.35">
      <c r="A1242" s="33"/>
      <c r="B1242" s="33"/>
      <c r="C1242" s="33"/>
    </row>
    <row r="1243" spans="1:10" x14ac:dyDescent="0.35">
      <c r="A1243" s="33" t="s">
        <v>257</v>
      </c>
      <c r="B1243" s="33"/>
      <c r="C1243" s="33"/>
      <c r="E1243" s="101" t="str">
        <f t="shared" ref="E1243:J1243" si="252">E1237</f>
        <v>2021/22</v>
      </c>
      <c r="F1243" s="101" t="str">
        <f t="shared" si="252"/>
        <v>2022/23</v>
      </c>
      <c r="G1243" s="101" t="str">
        <f t="shared" si="252"/>
        <v>2023/24</v>
      </c>
      <c r="H1243" s="101" t="str">
        <f t="shared" si="252"/>
        <v>2024/25</v>
      </c>
      <c r="I1243" s="101" t="str">
        <f t="shared" si="252"/>
        <v>2025/26</v>
      </c>
      <c r="J1243" s="101" t="str">
        <f t="shared" si="252"/>
        <v>2026/27</v>
      </c>
    </row>
    <row r="1244" spans="1:10" x14ac:dyDescent="0.35">
      <c r="A1244" s="33" t="s">
        <v>260</v>
      </c>
      <c r="B1244" s="33"/>
      <c r="C1244" s="33"/>
      <c r="E1244" s="107">
        <f>IF(staff_students!$C$28="No",0,ROUNDDOWN(E1238*staff_students!$E$35,0))+IF(staff_students!$C$28="No",0,ROUNDDOWN(E1238*staff_students!$E$35*staff_students!$E$35,0))+IF(staff_students!$C$28="No",0,ROUNDDOWN(E1238*staff_students!$E$35*staff_students!$E$35*staff_students!$E$35,0))+IF(staff_students!$C$28="No",0,ROUNDDOWN(E1238*staff_students!$E$35*staff_students!$E$35*staff_students!$E$35*staff_students!$E$35,0))</f>
        <v>0</v>
      </c>
      <c r="F1244" s="107">
        <f>ROUNDDOWN(E1238*staff_students!$E$35,0)+IF(staff_students!$C$28="No",0,ROUNDDOWN(E1238*staff_students!$E$35*staff_students!$E$35,0))+IF(staff_students!$C$28="No",0,ROUNDDOWN(E1238*staff_students!$E$35*staff_students!$E$35*staff_students!$E$35,0))+IF(staff_students!$C$28="No",0,ROUNDDOWN(E1238*staff_students!$E$35*staff_students!$E$35*staff_students!$E$35*staff_students!$E$35,0))</f>
        <v>0</v>
      </c>
      <c r="G1244" s="107">
        <f>ROUNDDOWN(F1238*staff_students!$E$35,0)+ROUNDDOWN(E1238*staff_students!$E$35*staff_students!$E$35,0)+IF(staff_students!$C$28="No",0,ROUNDDOWN(E1238*staff_students!$E$35*staff_students!$E$35*staff_students!$E$35,0))+IF(staff_students!$C$28="No",0,ROUNDDOWN(E1238*staff_students!$E$35*staff_students!$E$35*staff_students!$E$35*staff_students!$E$35,0))</f>
        <v>0</v>
      </c>
      <c r="H1244" s="107">
        <f>ROUNDDOWN(G1238*staff_students!$E$35,0)+ROUNDDOWN(F1238*staff_students!$E$35*staff_students!$E$35,0)+ROUNDDOWN(E1238*staff_students!$E$35*staff_students!$E$35*staff_students!$E$35,0)+IF(staff_students!$C$28="No",0,ROUNDDOWN(E1238*staff_students!$E$35*staff_students!$E$35*staff_students!$E$35*staff_students!$E$35,0))</f>
        <v>0</v>
      </c>
      <c r="I1244" s="105">
        <f>ROUNDDOWN(H1238*staff_students!$E$35,0)+ROUNDDOWN(G1238*staff_students!$E$35*staff_students!$E$35,0)+ROUNDDOWN(F1238*staff_students!$E$35*staff_students!$E$35*staff_students!$E$35,0)+ROUNDDOWN(E1238*staff_students!$E$35*staff_students!$E$35*staff_students!$E$35*staff_students!$E$35,0)</f>
        <v>0</v>
      </c>
      <c r="J1244" s="105">
        <f>ROUNDDOWN(I1238*staff_students!$E$35,0)+ROUNDDOWN(H1238*staff_students!$E$35*staff_students!$E$35,0)+ROUNDDOWN(G1238*staff_students!$E$35*staff_students!$E$35*staff_students!$E$35,0)+ROUNDDOWN(F1238*staff_students!$E$35*staff_students!$E$35*staff_students!$E$35*staff_students!$E$35,0)</f>
        <v>0</v>
      </c>
    </row>
    <row r="1245" spans="1:10" x14ac:dyDescent="0.35">
      <c r="A1245" s="33" t="s">
        <v>261</v>
      </c>
      <c r="B1245" s="33"/>
      <c r="C1245" s="33"/>
      <c r="E1245" s="107">
        <f>IF(staff_students!$C$28="No",0,ROUNDDOWN(E1239*staff_students!$E$35,0))+IF(staff_students!$C$28="No",0,ROUNDDOWN(E1239*staff_students!$E$35*staff_students!$E$35,0))+IF(staff_students!$C$28="No",0,ROUNDDOWN(E1239*staff_students!$E$35*staff_students!$E$35*staff_students!$E$35,0))+IF(staff_students!$C$28="No",0,ROUNDDOWN(E1239*staff_students!$E$35*staff_students!$E$35*staff_students!$E$35*staff_students!$E$35,0))</f>
        <v>0</v>
      </c>
      <c r="F1245" s="107">
        <f>ROUNDDOWN(E1239*staff_students!$E$35,0)+IF(staff_students!$C$28="No",0,ROUNDDOWN(E1239*staff_students!$E$35*staff_students!$E$35,0))+IF(staff_students!$C$28="No",0,ROUNDDOWN(E1239*staff_students!$E$35*staff_students!$E$35*staff_students!$E$35,0))+IF(staff_students!$C$28="No",0,ROUNDDOWN(E1239*staff_students!$E$35*staff_students!$E$35*staff_students!$E$35*staff_students!$E$35,0))</f>
        <v>0</v>
      </c>
      <c r="G1245" s="107">
        <f>ROUNDDOWN(F1239*staff_students!$E$35,0)+ROUNDDOWN(E1239*staff_students!$E$35*staff_students!$E$35,0)+IF(staff_students!$C$28="No",0,ROUNDDOWN(E1239*staff_students!$E$35*staff_students!$E$35*staff_students!$E$35,0))+IF(staff_students!$C$28="No",0,ROUNDDOWN(E1239*staff_students!$E$35*staff_students!$E$35*staff_students!$E$35*staff_students!$E$35,0))</f>
        <v>0</v>
      </c>
      <c r="H1245" s="107">
        <f>ROUNDDOWN(G1239*staff_students!$E$35,0)+ROUNDDOWN(F1239*staff_students!$E$35*staff_students!$E$35,0)+ROUNDDOWN(E1239*staff_students!$E$35*staff_students!$E$35*staff_students!$E$35,0)+IF(staff_students!$C$28="No",0,ROUNDDOWN(E1239*staff_students!$E$35*staff_students!$E$35*staff_students!$E$35*staff_students!$E$35,0))</f>
        <v>0</v>
      </c>
      <c r="I1245" s="105">
        <f>ROUNDDOWN(H1239*staff_students!$E$35,0)+ROUNDDOWN(G1239*staff_students!$E$35*staff_students!$E$35,0)+ROUNDDOWN(F1239*staff_students!$E$35*staff_students!$E$35*staff_students!$E$35,0)+ROUNDDOWN(E1239*staff_students!$E$35*staff_students!$E$35*staff_students!$E$35*staff_students!$E$35,0)</f>
        <v>0</v>
      </c>
      <c r="J1245" s="105">
        <f>ROUNDDOWN(I1239*staff_students!$E$35,0)+ROUNDDOWN(H1239*staff_students!$E$35*staff_students!$E$35,0)+ROUNDDOWN(G1239*staff_students!$E$35*staff_students!$E$35*staff_students!$E$35,0)+ROUNDDOWN(F1239*staff_students!$E$35*staff_students!$E$35*staff_students!$E$35*staff_students!$E$35,0)</f>
        <v>0</v>
      </c>
    </row>
    <row r="1246" spans="1:10" x14ac:dyDescent="0.35">
      <c r="A1246" s="33" t="s">
        <v>262</v>
      </c>
      <c r="B1246" s="33"/>
      <c r="C1246" s="33"/>
      <c r="E1246" s="105"/>
      <c r="F1246" s="105"/>
      <c r="G1246" s="105"/>
      <c r="H1246" s="105"/>
      <c r="I1246" s="105"/>
      <c r="J1246" s="105"/>
    </row>
    <row r="1247" spans="1:10" x14ac:dyDescent="0.35">
      <c r="A1247" s="33" t="s">
        <v>263</v>
      </c>
      <c r="B1247" s="33"/>
      <c r="C1247" s="33"/>
      <c r="E1247" s="105"/>
      <c r="F1247" s="105"/>
      <c r="G1247" s="105"/>
      <c r="H1247" s="105"/>
      <c r="I1247" s="105"/>
      <c r="J1247" s="105"/>
    </row>
    <row r="1248" spans="1:10" x14ac:dyDescent="0.35">
      <c r="A1248" s="33"/>
      <c r="B1248" s="33"/>
      <c r="C1248" s="33"/>
    </row>
    <row r="1249" spans="1:10" x14ac:dyDescent="0.35">
      <c r="A1249" s="33" t="s">
        <v>259</v>
      </c>
      <c r="B1249" s="33"/>
      <c r="C1249" s="33"/>
      <c r="E1249" s="101" t="str">
        <f t="shared" ref="E1249:J1249" si="253">E1243</f>
        <v>2021/22</v>
      </c>
      <c r="F1249" s="101" t="str">
        <f t="shared" si="253"/>
        <v>2022/23</v>
      </c>
      <c r="G1249" s="101" t="str">
        <f t="shared" si="253"/>
        <v>2023/24</v>
      </c>
      <c r="H1249" s="101" t="str">
        <f t="shared" si="253"/>
        <v>2024/25</v>
      </c>
      <c r="I1249" s="101" t="str">
        <f t="shared" si="253"/>
        <v>2025/26</v>
      </c>
      <c r="J1249" s="101" t="str">
        <f t="shared" si="253"/>
        <v>2026/27</v>
      </c>
    </row>
    <row r="1250" spans="1:10" x14ac:dyDescent="0.35">
      <c r="A1250" s="33" t="s">
        <v>260</v>
      </c>
      <c r="B1250" s="33"/>
      <c r="C1250" s="33"/>
      <c r="E1250" s="105">
        <f t="shared" ref="E1250:J1250" si="254">E1238+E1244</f>
        <v>0</v>
      </c>
      <c r="F1250" s="105">
        <f t="shared" si="254"/>
        <v>0</v>
      </c>
      <c r="G1250" s="105">
        <f t="shared" si="254"/>
        <v>0</v>
      </c>
      <c r="H1250" s="105">
        <f t="shared" si="254"/>
        <v>0</v>
      </c>
      <c r="I1250" s="105">
        <f t="shared" si="254"/>
        <v>0</v>
      </c>
      <c r="J1250" s="105">
        <f t="shared" si="254"/>
        <v>0</v>
      </c>
    </row>
    <row r="1251" spans="1:10" x14ac:dyDescent="0.35">
      <c r="A1251" s="33" t="s">
        <v>261</v>
      </c>
      <c r="B1251" s="33"/>
      <c r="C1251" s="33"/>
      <c r="E1251" s="105">
        <f t="shared" ref="E1251:J1251" si="255">E1239+E1245</f>
        <v>0</v>
      </c>
      <c r="F1251" s="105">
        <f t="shared" si="255"/>
        <v>0</v>
      </c>
      <c r="G1251" s="105">
        <f t="shared" si="255"/>
        <v>0</v>
      </c>
      <c r="H1251" s="105">
        <f t="shared" si="255"/>
        <v>0</v>
      </c>
      <c r="I1251" s="105">
        <f t="shared" si="255"/>
        <v>0</v>
      </c>
      <c r="J1251" s="105">
        <f t="shared" si="255"/>
        <v>0</v>
      </c>
    </row>
    <row r="1252" spans="1:10" x14ac:dyDescent="0.35">
      <c r="A1252" s="33" t="s">
        <v>262</v>
      </c>
      <c r="B1252" s="33"/>
      <c r="C1252" s="33"/>
      <c r="E1252" s="105"/>
      <c r="F1252" s="105"/>
      <c r="G1252" s="105"/>
      <c r="H1252" s="105"/>
      <c r="I1252" s="105"/>
      <c r="J1252" s="105"/>
    </row>
    <row r="1253" spans="1:10" x14ac:dyDescent="0.35">
      <c r="A1253" s="33" t="s">
        <v>263</v>
      </c>
      <c r="B1253" s="33"/>
      <c r="C1253" s="33"/>
      <c r="E1253" s="105"/>
      <c r="F1253" s="105"/>
      <c r="G1253" s="105"/>
      <c r="H1253" s="105"/>
      <c r="I1253" s="105"/>
      <c r="J1253" s="105"/>
    </row>
    <row r="1254" spans="1:10" x14ac:dyDescent="0.35">
      <c r="A1254" s="33"/>
      <c r="B1254" s="33"/>
      <c r="C1254" s="33"/>
    </row>
    <row r="1255" spans="1:10" x14ac:dyDescent="0.35">
      <c r="A1255" s="33" t="s">
        <v>258</v>
      </c>
      <c r="B1255" s="33"/>
      <c r="C1255" s="33"/>
      <c r="D1255" s="33"/>
      <c r="E1255" s="108" t="str">
        <f t="shared" ref="E1255:J1255" si="256">E1249</f>
        <v>2021/22</v>
      </c>
      <c r="F1255" s="108" t="str">
        <f t="shared" si="256"/>
        <v>2022/23</v>
      </c>
      <c r="G1255" s="108" t="str">
        <f t="shared" si="256"/>
        <v>2023/24</v>
      </c>
      <c r="H1255" s="108" t="str">
        <f t="shared" si="256"/>
        <v>2024/25</v>
      </c>
      <c r="I1255" s="108" t="str">
        <f t="shared" si="256"/>
        <v>2025/26</v>
      </c>
      <c r="J1255" s="108" t="str">
        <f t="shared" si="256"/>
        <v>2026/27</v>
      </c>
    </row>
    <row r="1256" spans="1:10" x14ac:dyDescent="0.35">
      <c r="A1256" s="33" t="s">
        <v>225</v>
      </c>
      <c r="B1256" s="33"/>
      <c r="C1256" s="33"/>
      <c r="D1256" s="22" t="str">
        <f>A1256&amp;D1235&amp;D1237</f>
        <v>FT Home student FTE9</v>
      </c>
      <c r="E1256" s="117">
        <f>IF(staff_students!$C$28="No",E1250/$D1236/$D1236*21+D1250/$D1236/$D1236*15,E1250/$D1236/$D1236*21+E1250/$D1236/$D1236*15)</f>
        <v>0</v>
      </c>
      <c r="F1256" s="109">
        <f>F1250/$D1236/$D1236*21+E1250/$D1236/$D1236*15</f>
        <v>0</v>
      </c>
      <c r="G1256" s="109">
        <f>G1250/$D1236/$D1236*21+F1250/$D1236/$D1236*15</f>
        <v>0</v>
      </c>
      <c r="H1256" s="109">
        <f>H1250/$D1236/$D1236*21+G1250/$D1236/$D1236*15</f>
        <v>0</v>
      </c>
      <c r="I1256" s="109">
        <f>I1250/$D1236/$D1236*21+H1250/$D1236/$D1236*15</f>
        <v>0</v>
      </c>
      <c r="J1256" s="109">
        <f>J1250/$D1236/$D1236*21+I1250/$D1236/$D1236*15</f>
        <v>0</v>
      </c>
    </row>
    <row r="1257" spans="1:10" x14ac:dyDescent="0.35">
      <c r="A1257" s="33" t="s">
        <v>226</v>
      </c>
      <c r="B1257" s="33"/>
      <c r="C1257" s="33"/>
      <c r="D1257" s="22" t="str">
        <f>A1257&amp;D1235&amp;D1237</f>
        <v>FT International student FTE9</v>
      </c>
      <c r="E1257" s="117">
        <f>IF(staff_students!$C$28="No",E1251/$D1236/$D1236*21+D1251/$D1236/$D1236*15,E1251/$D1236/$D1236*21+E1251/$D1236/$D1236*15)</f>
        <v>0</v>
      </c>
      <c r="F1257" s="109">
        <f>F1251/$D1236/$D1236*21+E1251/$D1236/$D1236*15</f>
        <v>0</v>
      </c>
      <c r="G1257" s="109">
        <f>G1251/$D1236/$D1236*21+F1251/$D1236/$D1236*15</f>
        <v>0</v>
      </c>
      <c r="H1257" s="109">
        <f>H1251/$D1236/$D1236*21+G1251/$D1236/$D1236*15</f>
        <v>0</v>
      </c>
      <c r="I1257" s="109">
        <f>I1251/$D1236/$D1236*21+H1251/$D1236/$D1236*15</f>
        <v>0</v>
      </c>
      <c r="J1257" s="109">
        <f>J1251/$D1236/$D1236*21+I1251/$D1236/$D1236*15</f>
        <v>0</v>
      </c>
    </row>
    <row r="1258" spans="1:10" x14ac:dyDescent="0.35">
      <c r="A1258" s="33" t="s">
        <v>241</v>
      </c>
      <c r="B1258" s="33"/>
      <c r="C1258" s="33"/>
      <c r="D1258" s="22" t="str">
        <f>A1258&amp;D1235&amp;D1237</f>
        <v>PT Home student FTE9</v>
      </c>
      <c r="E1258" s="109"/>
      <c r="F1258" s="109"/>
      <c r="G1258" s="109"/>
      <c r="H1258" s="109"/>
      <c r="I1258" s="109"/>
      <c r="J1258" s="109"/>
    </row>
    <row r="1259" spans="1:10" x14ac:dyDescent="0.35">
      <c r="A1259" s="33" t="s">
        <v>242</v>
      </c>
      <c r="B1259" s="33"/>
      <c r="C1259" s="33"/>
      <c r="D1259" s="22" t="str">
        <f>A1259&amp;D1235&amp;D1237</f>
        <v>PT International student FTE9</v>
      </c>
      <c r="E1259" s="109"/>
      <c r="F1259" s="109"/>
      <c r="G1259" s="109"/>
      <c r="H1259" s="109"/>
      <c r="I1259" s="109"/>
      <c r="J1259" s="109"/>
    </row>
    <row r="1260" spans="1:10" x14ac:dyDescent="0.35">
      <c r="A1260" s="33"/>
      <c r="B1260" s="33"/>
      <c r="C1260" s="33"/>
      <c r="D1260" s="33"/>
      <c r="E1260" s="33"/>
      <c r="F1260" s="33"/>
      <c r="G1260" s="33"/>
      <c r="H1260" s="33"/>
      <c r="I1260" s="33"/>
      <c r="J1260" s="33"/>
    </row>
    <row r="1261" spans="1:10" x14ac:dyDescent="0.35">
      <c r="A1261" s="113" t="s">
        <v>252</v>
      </c>
      <c r="B1261" s="33"/>
      <c r="C1261" s="33"/>
      <c r="D1261" s="3">
        <f>VLOOKUP(A1261,'selections(hide)'!$A$18:$M$30,4,FALSE)</f>
        <v>10</v>
      </c>
    </row>
    <row r="1262" spans="1:10" x14ac:dyDescent="0.35">
      <c r="A1262" s="115" t="s">
        <v>240</v>
      </c>
      <c r="B1262" s="116"/>
      <c r="C1262" s="116"/>
      <c r="D1262" s="116">
        <f>'selections(hide)'!$J$5</f>
        <v>6</v>
      </c>
    </row>
    <row r="1263" spans="1:10" x14ac:dyDescent="0.35">
      <c r="A1263" s="33" t="s">
        <v>256</v>
      </c>
      <c r="B1263" s="33"/>
      <c r="C1263" s="33"/>
      <c r="D1263" s="22">
        <f>'selections(hide)'!$K$5</f>
        <v>4</v>
      </c>
      <c r="E1263" s="101" t="str">
        <f>staff_students!$E$29</f>
        <v>2021/22</v>
      </c>
      <c r="F1263" s="101" t="str">
        <f>staff_students!$F$29</f>
        <v>2022/23</v>
      </c>
      <c r="G1263" s="101" t="str">
        <f>staff_students!$G$29</f>
        <v>2023/24</v>
      </c>
      <c r="H1263" s="101" t="str">
        <f>staff_students!$H$29</f>
        <v>2024/25</v>
      </c>
      <c r="I1263" s="101" t="str">
        <f>staff_students!$I$29</f>
        <v>2025/26</v>
      </c>
      <c r="J1263" s="101" t="str">
        <f>staff_students!$J$29</f>
        <v>2026/27</v>
      </c>
    </row>
    <row r="1264" spans="1:10" x14ac:dyDescent="0.35">
      <c r="A1264" s="33" t="s">
        <v>260</v>
      </c>
      <c r="B1264" s="33"/>
      <c r="C1264" s="33"/>
      <c r="E1264" s="105"/>
      <c r="F1264" s="105"/>
      <c r="G1264" s="105"/>
      <c r="H1264" s="105"/>
      <c r="I1264" s="105"/>
      <c r="J1264" s="105"/>
    </row>
    <row r="1265" spans="1:10" x14ac:dyDescent="0.35">
      <c r="A1265" s="33" t="s">
        <v>261</v>
      </c>
      <c r="B1265" s="33"/>
      <c r="C1265" s="33"/>
      <c r="E1265" s="105"/>
      <c r="F1265" s="105"/>
      <c r="G1265" s="105"/>
      <c r="H1265" s="105"/>
      <c r="I1265" s="105"/>
      <c r="J1265" s="105"/>
    </row>
    <row r="1266" spans="1:10" x14ac:dyDescent="0.35">
      <c r="A1266" s="33" t="s">
        <v>262</v>
      </c>
      <c r="B1266" s="33"/>
      <c r="C1266" s="33"/>
      <c r="E1266" s="105">
        <f>staff_students!$E$32</f>
        <v>0</v>
      </c>
      <c r="F1266" s="105">
        <f>staff_students!$F$32</f>
        <v>0</v>
      </c>
      <c r="G1266" s="105">
        <f>staff_students!$G$32</f>
        <v>0</v>
      </c>
      <c r="H1266" s="105">
        <f>staff_students!$H$32</f>
        <v>0</v>
      </c>
      <c r="I1266" s="105">
        <f>staff_students!$I$32</f>
        <v>0</v>
      </c>
      <c r="J1266" s="105">
        <f>staff_students!$J$32</f>
        <v>0</v>
      </c>
    </row>
    <row r="1267" spans="1:10" x14ac:dyDescent="0.35">
      <c r="A1267" s="33" t="s">
        <v>263</v>
      </c>
      <c r="B1267" s="33"/>
      <c r="C1267" s="33"/>
      <c r="E1267" s="105">
        <f>staff_students!$E$33</f>
        <v>0</v>
      </c>
      <c r="F1267" s="105">
        <f>staff_students!$F$33</f>
        <v>0</v>
      </c>
      <c r="G1267" s="105">
        <f>staff_students!$G$33</f>
        <v>0</v>
      </c>
      <c r="H1267" s="105">
        <f>staff_students!$H$33</f>
        <v>0</v>
      </c>
      <c r="I1267" s="105">
        <f>staff_students!$I$33</f>
        <v>0</v>
      </c>
      <c r="J1267" s="105">
        <f>staff_students!$J$33</f>
        <v>0</v>
      </c>
    </row>
    <row r="1268" spans="1:10" x14ac:dyDescent="0.35">
      <c r="A1268" s="33"/>
      <c r="B1268" s="33"/>
      <c r="C1268" s="33"/>
    </row>
    <row r="1269" spans="1:10" x14ac:dyDescent="0.35">
      <c r="A1269" s="33" t="s">
        <v>257</v>
      </c>
      <c r="B1269" s="33"/>
      <c r="C1269" s="33"/>
      <c r="E1269" s="101" t="str">
        <f t="shared" ref="E1269:J1269" si="257">E1263</f>
        <v>2021/22</v>
      </c>
      <c r="F1269" s="101" t="str">
        <f t="shared" si="257"/>
        <v>2022/23</v>
      </c>
      <c r="G1269" s="101" t="str">
        <f t="shared" si="257"/>
        <v>2023/24</v>
      </c>
      <c r="H1269" s="101" t="str">
        <f t="shared" si="257"/>
        <v>2024/25</v>
      </c>
      <c r="I1269" s="101" t="str">
        <f t="shared" si="257"/>
        <v>2025/26</v>
      </c>
      <c r="J1269" s="101" t="str">
        <f t="shared" si="257"/>
        <v>2026/27</v>
      </c>
    </row>
    <row r="1270" spans="1:10" x14ac:dyDescent="0.35">
      <c r="A1270" s="33" t="s">
        <v>260</v>
      </c>
      <c r="B1270" s="33"/>
      <c r="C1270" s="33"/>
      <c r="E1270" s="105"/>
      <c r="F1270" s="105"/>
      <c r="G1270" s="105"/>
      <c r="H1270" s="105"/>
      <c r="I1270" s="105"/>
      <c r="J1270" s="105"/>
    </row>
    <row r="1271" spans="1:10" x14ac:dyDescent="0.35">
      <c r="A1271" s="33" t="s">
        <v>261</v>
      </c>
      <c r="B1271" s="33"/>
      <c r="C1271" s="33"/>
      <c r="E1271" s="105"/>
      <c r="F1271" s="105"/>
      <c r="G1271" s="105"/>
      <c r="H1271" s="105"/>
      <c r="I1271" s="105"/>
      <c r="J1271" s="105"/>
    </row>
    <row r="1272" spans="1:10" x14ac:dyDescent="0.35">
      <c r="A1272" s="33" t="s">
        <v>262</v>
      </c>
      <c r="B1272" s="33"/>
      <c r="C1272" s="33"/>
      <c r="E1272" s="107">
        <f>IF(staff_students!$C$28="No",0,ROUNDDOWN(E1266*staff_students!$E$36,0))+IF(staff_students!$C$28="No",0,ROUNDDOWN(E1266*staff_students!$E$36*staff_students!$E$36,0))</f>
        <v>0</v>
      </c>
      <c r="F1272" s="107">
        <f>ROUNDDOWN(E1266*staff_students!$E$36,0)+IF(staff_students!$C$28="No",0,ROUNDDOWN(E1266*staff_students!$E$36*staff_students!$E$36,0))</f>
        <v>0</v>
      </c>
      <c r="G1272" s="105">
        <f>ROUNDDOWN(F1266*staff_students!$E$36,0)+ROUNDDOWN(E1266*staff_students!$E$36*staff_students!$E$36,0)</f>
        <v>0</v>
      </c>
      <c r="H1272" s="105">
        <f>ROUNDDOWN(G1266*staff_students!$E$36,0)+ROUNDDOWN(F1266*staff_students!$E$36*staff_students!$E$36,0)</f>
        <v>0</v>
      </c>
      <c r="I1272" s="105">
        <f>ROUNDDOWN(H1266*staff_students!$E$36,0)+ROUNDDOWN(G1266*staff_students!$E$36*staff_students!$E$36,0)</f>
        <v>0</v>
      </c>
      <c r="J1272" s="105">
        <f>ROUNDDOWN(I1266*staff_students!$E$36,0)+ROUNDDOWN(H1266*staff_students!$E$36*staff_students!$E$36,0)</f>
        <v>0</v>
      </c>
    </row>
    <row r="1273" spans="1:10" x14ac:dyDescent="0.35">
      <c r="A1273" s="33" t="s">
        <v>263</v>
      </c>
      <c r="B1273" s="33"/>
      <c r="C1273" s="33"/>
      <c r="E1273" s="107">
        <f>IF(staff_students!$C$28="No",0,ROUNDDOWN(E1267*staff_students!$E$36,0))+IF(staff_students!$C$28="No",0,ROUNDDOWN(E1267*staff_students!$E$36*staff_students!$E$36,0))</f>
        <v>0</v>
      </c>
      <c r="F1273" s="107">
        <f>ROUNDDOWN(E1267*staff_students!$E$36,0)+IF(staff_students!$C$28="No",0,ROUNDDOWN(E1267*staff_students!$E$36*staff_students!$E$36,0))</f>
        <v>0</v>
      </c>
      <c r="G1273" s="105">
        <f>ROUNDDOWN(F1267*staff_students!$E$36,0)+ROUNDDOWN(E1267*staff_students!$E$36*staff_students!$E$36,0)</f>
        <v>0</v>
      </c>
      <c r="H1273" s="105">
        <f>ROUNDDOWN(G1267*staff_students!$E$36,0)+ROUNDDOWN(F1267*staff_students!$E$36*staff_students!$E$36,0)</f>
        <v>0</v>
      </c>
      <c r="I1273" s="105">
        <f>ROUNDDOWN(H1267*staff_students!$E$36,0)+ROUNDDOWN(G1267*staff_students!$E$36*staff_students!$E$36,0)</f>
        <v>0</v>
      </c>
      <c r="J1273" s="105">
        <f>ROUNDDOWN(I1267*staff_students!$E$36,0)+ROUNDDOWN(H1267*staff_students!$E$36*staff_students!$E$36,0)</f>
        <v>0</v>
      </c>
    </row>
    <row r="1274" spans="1:10" x14ac:dyDescent="0.35">
      <c r="A1274" s="33"/>
      <c r="B1274" s="33"/>
      <c r="C1274" s="33"/>
    </row>
    <row r="1275" spans="1:10" x14ac:dyDescent="0.35">
      <c r="A1275" s="33" t="s">
        <v>259</v>
      </c>
      <c r="B1275" s="33"/>
      <c r="C1275" s="33"/>
      <c r="E1275" s="101" t="str">
        <f t="shared" ref="E1275:J1275" si="258">E1269</f>
        <v>2021/22</v>
      </c>
      <c r="F1275" s="101" t="str">
        <f t="shared" si="258"/>
        <v>2022/23</v>
      </c>
      <c r="G1275" s="101" t="str">
        <f t="shared" si="258"/>
        <v>2023/24</v>
      </c>
      <c r="H1275" s="101" t="str">
        <f t="shared" si="258"/>
        <v>2024/25</v>
      </c>
      <c r="I1275" s="101" t="str">
        <f t="shared" si="258"/>
        <v>2025/26</v>
      </c>
      <c r="J1275" s="101" t="str">
        <f t="shared" si="258"/>
        <v>2026/27</v>
      </c>
    </row>
    <row r="1276" spans="1:10" x14ac:dyDescent="0.35">
      <c r="A1276" s="33" t="s">
        <v>260</v>
      </c>
      <c r="B1276" s="33"/>
      <c r="C1276" s="33"/>
      <c r="E1276" s="105"/>
      <c r="F1276" s="105"/>
      <c r="G1276" s="105"/>
      <c r="H1276" s="105"/>
      <c r="I1276" s="105"/>
      <c r="J1276" s="105"/>
    </row>
    <row r="1277" spans="1:10" x14ac:dyDescent="0.35">
      <c r="A1277" s="33" t="s">
        <v>261</v>
      </c>
      <c r="B1277" s="33"/>
      <c r="C1277" s="33"/>
      <c r="E1277" s="105"/>
      <c r="F1277" s="105"/>
      <c r="G1277" s="105"/>
      <c r="H1277" s="105"/>
      <c r="I1277" s="105"/>
      <c r="J1277" s="105"/>
    </row>
    <row r="1278" spans="1:10" x14ac:dyDescent="0.35">
      <c r="A1278" s="33" t="s">
        <v>262</v>
      </c>
      <c r="B1278" s="33"/>
      <c r="C1278" s="33"/>
      <c r="E1278" s="105">
        <f t="shared" ref="E1278:J1278" si="259">E1266+E1272</f>
        <v>0</v>
      </c>
      <c r="F1278" s="105">
        <f t="shared" si="259"/>
        <v>0</v>
      </c>
      <c r="G1278" s="105">
        <f t="shared" si="259"/>
        <v>0</v>
      </c>
      <c r="H1278" s="105">
        <f t="shared" si="259"/>
        <v>0</v>
      </c>
      <c r="I1278" s="105">
        <f t="shared" si="259"/>
        <v>0</v>
      </c>
      <c r="J1278" s="105">
        <f t="shared" si="259"/>
        <v>0</v>
      </c>
    </row>
    <row r="1279" spans="1:10" x14ac:dyDescent="0.35">
      <c r="A1279" s="33" t="s">
        <v>263</v>
      </c>
      <c r="B1279" s="33"/>
      <c r="C1279" s="33"/>
      <c r="E1279" s="105">
        <f t="shared" ref="E1279:J1279" si="260">E1267+E1273</f>
        <v>0</v>
      </c>
      <c r="F1279" s="105">
        <f t="shared" si="260"/>
        <v>0</v>
      </c>
      <c r="G1279" s="105">
        <f t="shared" si="260"/>
        <v>0</v>
      </c>
      <c r="H1279" s="105">
        <f t="shared" si="260"/>
        <v>0</v>
      </c>
      <c r="I1279" s="105">
        <f t="shared" si="260"/>
        <v>0</v>
      </c>
      <c r="J1279" s="105">
        <f t="shared" si="260"/>
        <v>0</v>
      </c>
    </row>
    <row r="1280" spans="1:10" x14ac:dyDescent="0.35">
      <c r="A1280" s="33"/>
      <c r="B1280" s="33"/>
      <c r="C1280" s="33"/>
    </row>
    <row r="1281" spans="1:10" x14ac:dyDescent="0.35">
      <c r="A1281" s="33" t="s">
        <v>258</v>
      </c>
      <c r="B1281" s="33"/>
      <c r="C1281" s="33"/>
      <c r="D1281" s="33"/>
      <c r="E1281" s="108" t="str">
        <f t="shared" ref="E1281:J1281" si="261">E1275</f>
        <v>2021/22</v>
      </c>
      <c r="F1281" s="108" t="str">
        <f t="shared" si="261"/>
        <v>2022/23</v>
      </c>
      <c r="G1281" s="108" t="str">
        <f t="shared" si="261"/>
        <v>2023/24</v>
      </c>
      <c r="H1281" s="108" t="str">
        <f t="shared" si="261"/>
        <v>2024/25</v>
      </c>
      <c r="I1281" s="108" t="str">
        <f t="shared" si="261"/>
        <v>2025/26</v>
      </c>
      <c r="J1281" s="108" t="str">
        <f t="shared" si="261"/>
        <v>2026/27</v>
      </c>
    </row>
    <row r="1282" spans="1:10" x14ac:dyDescent="0.35">
      <c r="A1282" s="33" t="s">
        <v>225</v>
      </c>
      <c r="B1282" s="33"/>
      <c r="C1282" s="33"/>
      <c r="D1282" s="22" t="str">
        <f>A1282&amp;D1261&amp;D1263</f>
        <v>FT Home student FTE104</v>
      </c>
      <c r="E1282" s="109"/>
      <c r="F1282" s="109"/>
      <c r="G1282" s="109"/>
      <c r="H1282" s="109"/>
      <c r="I1282" s="109"/>
      <c r="J1282" s="109"/>
    </row>
    <row r="1283" spans="1:10" x14ac:dyDescent="0.35">
      <c r="A1283" s="33" t="s">
        <v>226</v>
      </c>
      <c r="B1283" s="33"/>
      <c r="C1283" s="33"/>
      <c r="D1283" s="22" t="str">
        <f>A1283&amp;D1261&amp;D1263</f>
        <v>FT International student FTE104</v>
      </c>
      <c r="E1283" s="109"/>
      <c r="F1283" s="109"/>
      <c r="G1283" s="109"/>
      <c r="H1283" s="109"/>
      <c r="I1283" s="109"/>
      <c r="J1283" s="109"/>
    </row>
    <row r="1284" spans="1:10" x14ac:dyDescent="0.35">
      <c r="A1284" s="33" t="s">
        <v>241</v>
      </c>
      <c r="B1284" s="33"/>
      <c r="C1284" s="33"/>
      <c r="D1284" s="22" t="str">
        <f>A1284&amp;D1261&amp;D1263</f>
        <v>PT Home student FTE104</v>
      </c>
      <c r="E1284" s="117">
        <f>IF(staff_students!$C$28="No",E1278/VLOOKUP($D1261,'selections(hide)'!$D$18:$P$30,13,FALSE)/$D1262/$D1262*21+D1278/VLOOKUP($D1261,'selections(hide)'!$D$18:$P$30,13,FALSE)/$D1262/$D1262*15,E1278/VLOOKUP($D1261,'selections(hide)'!$D$18:$P$30,13,FALSE)/$D1262/$D1262*21+E1278/VLOOKUP($D1261,'selections(hide)'!$D$18:$P$30,13,FALSE)/$D1262/$D1262*15)</f>
        <v>0</v>
      </c>
      <c r="F1284" s="109">
        <f>F1278/VLOOKUP($D1261,'selections(hide)'!$D$18:$P$30,13,FALSE)/$D1262/$D1262*21+E1278/VLOOKUP($D1261,'selections(hide)'!$D$18:$P$30,13,FALSE)/$D1262/$D1262*15</f>
        <v>0</v>
      </c>
      <c r="G1284" s="109">
        <f>G1278/VLOOKUP($D1261,'selections(hide)'!$D$18:$P$30,13,FALSE)/$D1262/$D1262*21+F1278/VLOOKUP($D1261,'selections(hide)'!$D$18:$P$30,13,FALSE)/$D1262/$D1262*15</f>
        <v>0</v>
      </c>
      <c r="H1284" s="109">
        <f>H1278/VLOOKUP($D1261,'selections(hide)'!$D$18:$P$30,13,FALSE)/$D1262/$D1262*21+G1278/VLOOKUP($D1261,'selections(hide)'!$D$18:$P$30,13,FALSE)/$D1262/$D1262*15</f>
        <v>0</v>
      </c>
      <c r="I1284" s="109">
        <f>I1278/VLOOKUP($D1261,'selections(hide)'!$D$18:$P$30,13,FALSE)/$D1262/$D1262*21+H1278/VLOOKUP($D1261,'selections(hide)'!$D$18:$P$30,13,FALSE)/$D1262/$D1262*15</f>
        <v>0</v>
      </c>
      <c r="J1284" s="109">
        <f>J1278/VLOOKUP($D1261,'selections(hide)'!$D$18:$P$30,13,FALSE)/$D1262/$D1262*21+I1278/VLOOKUP($D1261,'selections(hide)'!$D$18:$P$30,13,FALSE)/$D1262/$D1262*15</f>
        <v>0</v>
      </c>
    </row>
    <row r="1285" spans="1:10" x14ac:dyDescent="0.35">
      <c r="A1285" s="33" t="s">
        <v>242</v>
      </c>
      <c r="B1285" s="33"/>
      <c r="C1285" s="33"/>
      <c r="D1285" s="22" t="str">
        <f>A1285&amp;D1261&amp;D1263</f>
        <v>PT International student FTE104</v>
      </c>
      <c r="E1285" s="117">
        <f>IF(staff_students!$C$28="No",E1279/VLOOKUP($D1261,'selections(hide)'!$D$18:$P$30,13,FALSE)/$D1262/$D1262*21+D1279/VLOOKUP($D1261,'selections(hide)'!$D$18:$P$30,13,FALSE)/$D1262/$D1262*15,E1279/VLOOKUP($D1261,'selections(hide)'!$D$18:$P$30,13,FALSE)/$D1262/$D1262*21+E1279/VLOOKUP($D1261,'selections(hide)'!$D$18:$P$30,13,FALSE)/$D1262/$D1262*15)</f>
        <v>0</v>
      </c>
      <c r="F1285" s="109">
        <f>F1279/VLOOKUP($D1261,'selections(hide)'!$D$18:$P$30,13,FALSE)/$D1262/$D1262*21+E1279/VLOOKUP($D1261,'selections(hide)'!$D$18:$P$30,13,FALSE)/$D1262/$D1262*15</f>
        <v>0</v>
      </c>
      <c r="G1285" s="109">
        <f>G1279/VLOOKUP($D1261,'selections(hide)'!$D$18:$P$30,13,FALSE)/$D1262/$D1262*21+F1279/VLOOKUP($D1261,'selections(hide)'!$D$18:$P$30,13,FALSE)/$D1262/$D1262*15</f>
        <v>0</v>
      </c>
      <c r="H1285" s="109">
        <f>H1279/VLOOKUP($D1261,'selections(hide)'!$D$18:$P$30,13,FALSE)/$D1262/$D1262*21+G1279/VLOOKUP($D1261,'selections(hide)'!$D$18:$P$30,13,FALSE)/$D1262/$D1262*15</f>
        <v>0</v>
      </c>
      <c r="I1285" s="109">
        <f>I1279/VLOOKUP($D1261,'selections(hide)'!$D$18:$P$30,13,FALSE)/$D1262/$D1262*21+H1279/VLOOKUP($D1261,'selections(hide)'!$D$18:$P$30,13,FALSE)/$D1262/$D1262*15</f>
        <v>0</v>
      </c>
      <c r="J1285" s="109">
        <f>J1279/VLOOKUP($D1261,'selections(hide)'!$D$18:$P$30,13,FALSE)/$D1262/$D1262*21+I1279/VLOOKUP($D1261,'selections(hide)'!$D$18:$P$30,13,FALSE)/$D1262/$D1262*15</f>
        <v>0</v>
      </c>
    </row>
    <row r="1286" spans="1:10" x14ac:dyDescent="0.35">
      <c r="A1286" s="33"/>
      <c r="B1286" s="33"/>
      <c r="C1286" s="33"/>
      <c r="D1286" s="33"/>
      <c r="E1286" s="33"/>
      <c r="F1286" s="33"/>
      <c r="G1286" s="33"/>
      <c r="H1286" s="33"/>
      <c r="I1286" s="33"/>
      <c r="J1286" s="33"/>
    </row>
    <row r="1287" spans="1:10" x14ac:dyDescent="0.35">
      <c r="A1287" s="113" t="s">
        <v>253</v>
      </c>
      <c r="B1287" s="33"/>
      <c r="C1287" s="33"/>
      <c r="D1287" s="3">
        <f>VLOOKUP(A1287,'selections(hide)'!$A$18:$M$30,4,FALSE)</f>
        <v>11</v>
      </c>
    </row>
    <row r="1288" spans="1:10" x14ac:dyDescent="0.35">
      <c r="A1288" s="115" t="s">
        <v>240</v>
      </c>
      <c r="B1288" s="116"/>
      <c r="C1288" s="116"/>
      <c r="D1288" s="116">
        <f>'selections(hide)'!$J$5</f>
        <v>6</v>
      </c>
    </row>
    <row r="1289" spans="1:10" x14ac:dyDescent="0.35">
      <c r="A1289" s="33" t="s">
        <v>256</v>
      </c>
      <c r="B1289" s="33"/>
      <c r="C1289" s="33"/>
      <c r="D1289" s="22">
        <f>'selections(hide)'!$K$5</f>
        <v>4</v>
      </c>
      <c r="E1289" s="101" t="str">
        <f>staff_students!$E$29</f>
        <v>2021/22</v>
      </c>
      <c r="F1289" s="101" t="str">
        <f>staff_students!$F$29</f>
        <v>2022/23</v>
      </c>
      <c r="G1289" s="101" t="str">
        <f>staff_students!$G$29</f>
        <v>2023/24</v>
      </c>
      <c r="H1289" s="101" t="str">
        <f>staff_students!$H$29</f>
        <v>2024/25</v>
      </c>
      <c r="I1289" s="101" t="str">
        <f>staff_students!$I$29</f>
        <v>2025/26</v>
      </c>
      <c r="J1289" s="101" t="str">
        <f>staff_students!$J$29</f>
        <v>2026/27</v>
      </c>
    </row>
    <row r="1290" spans="1:10" x14ac:dyDescent="0.35">
      <c r="A1290" s="33" t="s">
        <v>260</v>
      </c>
      <c r="B1290" s="33"/>
      <c r="C1290" s="33"/>
      <c r="E1290" s="105"/>
      <c r="F1290" s="105"/>
      <c r="G1290" s="105"/>
      <c r="H1290" s="105"/>
      <c r="I1290" s="105"/>
      <c r="J1290" s="105"/>
    </row>
    <row r="1291" spans="1:10" x14ac:dyDescent="0.35">
      <c r="A1291" s="33" t="s">
        <v>261</v>
      </c>
      <c r="B1291" s="33"/>
      <c r="C1291" s="33"/>
      <c r="E1291" s="105"/>
      <c r="F1291" s="105"/>
      <c r="G1291" s="105"/>
      <c r="H1291" s="105"/>
      <c r="I1291" s="105"/>
      <c r="J1291" s="105"/>
    </row>
    <row r="1292" spans="1:10" x14ac:dyDescent="0.35">
      <c r="A1292" s="33" t="s">
        <v>262</v>
      </c>
      <c r="B1292" s="33"/>
      <c r="C1292" s="33"/>
      <c r="E1292" s="105">
        <f>staff_students!$E$32</f>
        <v>0</v>
      </c>
      <c r="F1292" s="105">
        <f>staff_students!$F$32</f>
        <v>0</v>
      </c>
      <c r="G1292" s="105">
        <f>staff_students!$G$32</f>
        <v>0</v>
      </c>
      <c r="H1292" s="105">
        <f>staff_students!$H$32</f>
        <v>0</v>
      </c>
      <c r="I1292" s="105">
        <f>staff_students!$I$32</f>
        <v>0</v>
      </c>
      <c r="J1292" s="105">
        <f>staff_students!$J$32</f>
        <v>0</v>
      </c>
    </row>
    <row r="1293" spans="1:10" x14ac:dyDescent="0.35">
      <c r="A1293" s="33" t="s">
        <v>263</v>
      </c>
      <c r="B1293" s="33"/>
      <c r="C1293" s="33"/>
      <c r="E1293" s="105">
        <f>staff_students!$E$33</f>
        <v>0</v>
      </c>
      <c r="F1293" s="105">
        <f>staff_students!$F$33</f>
        <v>0</v>
      </c>
      <c r="G1293" s="105">
        <f>staff_students!$G$33</f>
        <v>0</v>
      </c>
      <c r="H1293" s="105">
        <f>staff_students!$H$33</f>
        <v>0</v>
      </c>
      <c r="I1293" s="105">
        <f>staff_students!$I$33</f>
        <v>0</v>
      </c>
      <c r="J1293" s="105">
        <f>staff_students!$J$33</f>
        <v>0</v>
      </c>
    </row>
    <row r="1294" spans="1:10" x14ac:dyDescent="0.35">
      <c r="A1294" s="33"/>
      <c r="B1294" s="33"/>
      <c r="C1294" s="33"/>
    </row>
    <row r="1295" spans="1:10" x14ac:dyDescent="0.35">
      <c r="A1295" s="33" t="s">
        <v>257</v>
      </c>
      <c r="B1295" s="33"/>
      <c r="C1295" s="33"/>
      <c r="E1295" s="101" t="str">
        <f t="shared" ref="E1295:J1295" si="262">E1289</f>
        <v>2021/22</v>
      </c>
      <c r="F1295" s="101" t="str">
        <f t="shared" si="262"/>
        <v>2022/23</v>
      </c>
      <c r="G1295" s="101" t="str">
        <f t="shared" si="262"/>
        <v>2023/24</v>
      </c>
      <c r="H1295" s="101" t="str">
        <f t="shared" si="262"/>
        <v>2024/25</v>
      </c>
      <c r="I1295" s="101" t="str">
        <f t="shared" si="262"/>
        <v>2025/26</v>
      </c>
      <c r="J1295" s="101" t="str">
        <f t="shared" si="262"/>
        <v>2026/27</v>
      </c>
    </row>
    <row r="1296" spans="1:10" x14ac:dyDescent="0.35">
      <c r="A1296" s="33" t="s">
        <v>260</v>
      </c>
      <c r="B1296" s="33"/>
      <c r="C1296" s="33"/>
      <c r="E1296" s="105"/>
      <c r="F1296" s="105"/>
      <c r="G1296" s="105"/>
      <c r="H1296" s="105"/>
      <c r="I1296" s="105"/>
      <c r="J1296" s="105"/>
    </row>
    <row r="1297" spans="1:10" x14ac:dyDescent="0.35">
      <c r="A1297" s="33" t="s">
        <v>261</v>
      </c>
      <c r="B1297" s="33"/>
      <c r="C1297" s="33"/>
      <c r="E1297" s="105"/>
      <c r="F1297" s="105"/>
      <c r="G1297" s="105"/>
      <c r="H1297" s="105"/>
      <c r="I1297" s="105"/>
      <c r="J1297" s="105"/>
    </row>
    <row r="1298" spans="1:10" x14ac:dyDescent="0.35">
      <c r="A1298" s="33" t="s">
        <v>262</v>
      </c>
      <c r="B1298" s="33"/>
      <c r="C1298" s="33"/>
      <c r="E1298" s="107">
        <f>IF(staff_students!$C$28="No",0,ROUNDDOWN(E1292*staff_students!$E$36,0))+IF(staff_students!$C$28="No",0,ROUNDDOWN(E1292*staff_students!$E$36*staff_students!$E$36,0))+IF(staff_students!$C$28="No",0,ROUNDDOWN(E1292*staff_students!$E$36*staff_students!$E$36*staff_students!$E$36,0))</f>
        <v>0</v>
      </c>
      <c r="F1298" s="107">
        <f>ROUNDDOWN(E1292*staff_students!$E$36,0)+IF(staff_students!$C$28="No",0,ROUNDDOWN(E1292*staff_students!$E$36*staff_students!$E$36,0))+IF(staff_students!$C$28="No",0,ROUNDDOWN(E1292*staff_students!$E$36*staff_students!$E$36*staff_students!$E$36,0))</f>
        <v>0</v>
      </c>
      <c r="G1298" s="107">
        <f>ROUNDDOWN(F1292*staff_students!$E$36,0)+ROUNDDOWN(E1292*staff_students!$E$36*staff_students!$E$36,0)+IF(staff_students!$C$28="No",0,ROUNDDOWN(E1292*staff_students!$E$36*staff_students!$E$36*staff_students!$E$36,0))</f>
        <v>0</v>
      </c>
      <c r="H1298" s="105">
        <f>ROUNDDOWN(G1292*staff_students!$E$36,0)+ROUNDDOWN(F1292*staff_students!$E$36*staff_students!$E$36,0)+ROUNDDOWN(E1292*staff_students!$E$36*staff_students!$E$36*staff_students!$E$36,0)</f>
        <v>0</v>
      </c>
      <c r="I1298" s="105">
        <f>ROUNDDOWN(H1292*staff_students!$E$36,0)+ROUNDDOWN(G1292*staff_students!$E$36*staff_students!$E$36,0)+ROUNDDOWN(F1292*staff_students!$E$36*staff_students!$E$36*staff_students!$E$36,0)</f>
        <v>0</v>
      </c>
      <c r="J1298" s="105">
        <f>ROUNDDOWN(I1292*staff_students!$E$36,0)+ROUNDDOWN(H1292*staff_students!$E$36*staff_students!$E$36,0)+ROUNDDOWN(G1292*staff_students!$E$36*staff_students!$E$36*staff_students!$E$36,0)</f>
        <v>0</v>
      </c>
    </row>
    <row r="1299" spans="1:10" x14ac:dyDescent="0.35">
      <c r="A1299" s="33" t="s">
        <v>263</v>
      </c>
      <c r="B1299" s="33"/>
      <c r="C1299" s="33"/>
      <c r="E1299" s="107">
        <f>IF(staff_students!$C$28="No",0,ROUNDDOWN(E1293*staff_students!$E$36,0))+IF(staff_students!$C$28="No",0,ROUNDDOWN(E1293*staff_students!$E$36*staff_students!$E$36,0))+IF(staff_students!$C$28="No",0,ROUNDDOWN(E1293*staff_students!$E$36*staff_students!$E$36*staff_students!$E$36,0))</f>
        <v>0</v>
      </c>
      <c r="F1299" s="107">
        <f>ROUNDDOWN(E1293*staff_students!$E$36,0)+IF(staff_students!$C$28="No",0,ROUNDDOWN(E1293*staff_students!$E$36*staff_students!$E$36,0))+IF(staff_students!$C$28="No",0,ROUNDDOWN(E1293*staff_students!$E$36*staff_students!$E$36*staff_students!$E$36,0))</f>
        <v>0</v>
      </c>
      <c r="G1299" s="107">
        <f>ROUNDDOWN(F1293*staff_students!$E$36,0)+ROUNDDOWN(E1293*staff_students!$E$36*staff_students!$E$36,0)+IF(staff_students!$C$28="No",0,ROUNDDOWN(E1293*staff_students!$E$36*staff_students!$E$36*staff_students!$E$36,0))</f>
        <v>0</v>
      </c>
      <c r="H1299" s="105">
        <f>ROUNDDOWN(G1293*staff_students!$E$36,0)+ROUNDDOWN(F1293*staff_students!$E$36*staff_students!$E$36,0)+ROUNDDOWN(E1293*staff_students!$E$36*staff_students!$E$36*staff_students!$E$36,0)</f>
        <v>0</v>
      </c>
      <c r="I1299" s="105">
        <f>ROUNDDOWN(H1293*staff_students!$E$36,0)+ROUNDDOWN(G1293*staff_students!$E$36*staff_students!$E$36,0)+ROUNDDOWN(F1293*staff_students!$E$36*staff_students!$E$36*staff_students!$E$36,0)</f>
        <v>0</v>
      </c>
      <c r="J1299" s="105">
        <f>ROUNDDOWN(I1293*staff_students!$E$36,0)+ROUNDDOWN(H1293*staff_students!$E$36*staff_students!$E$36,0)+ROUNDDOWN(G1293*staff_students!$E$36*staff_students!$E$36*staff_students!$E$36,0)</f>
        <v>0</v>
      </c>
    </row>
    <row r="1300" spans="1:10" x14ac:dyDescent="0.35">
      <c r="A1300" s="33"/>
      <c r="B1300" s="33"/>
      <c r="C1300" s="33"/>
    </row>
    <row r="1301" spans="1:10" x14ac:dyDescent="0.35">
      <c r="A1301" s="33" t="s">
        <v>259</v>
      </c>
      <c r="B1301" s="33"/>
      <c r="C1301" s="33"/>
      <c r="E1301" s="101" t="str">
        <f t="shared" ref="E1301:J1301" si="263">E1295</f>
        <v>2021/22</v>
      </c>
      <c r="F1301" s="101" t="str">
        <f t="shared" si="263"/>
        <v>2022/23</v>
      </c>
      <c r="G1301" s="101" t="str">
        <f t="shared" si="263"/>
        <v>2023/24</v>
      </c>
      <c r="H1301" s="101" t="str">
        <f t="shared" si="263"/>
        <v>2024/25</v>
      </c>
      <c r="I1301" s="101" t="str">
        <f t="shared" si="263"/>
        <v>2025/26</v>
      </c>
      <c r="J1301" s="101" t="str">
        <f t="shared" si="263"/>
        <v>2026/27</v>
      </c>
    </row>
    <row r="1302" spans="1:10" x14ac:dyDescent="0.35">
      <c r="A1302" s="33" t="s">
        <v>260</v>
      </c>
      <c r="B1302" s="33"/>
      <c r="C1302" s="33"/>
      <c r="E1302" s="105"/>
      <c r="F1302" s="105"/>
      <c r="G1302" s="105"/>
      <c r="H1302" s="105"/>
      <c r="I1302" s="105"/>
      <c r="J1302" s="105"/>
    </row>
    <row r="1303" spans="1:10" x14ac:dyDescent="0.35">
      <c r="A1303" s="33" t="s">
        <v>261</v>
      </c>
      <c r="B1303" s="33"/>
      <c r="C1303" s="33"/>
      <c r="E1303" s="105"/>
      <c r="F1303" s="105"/>
      <c r="G1303" s="105"/>
      <c r="H1303" s="105"/>
      <c r="I1303" s="105"/>
      <c r="J1303" s="105"/>
    </row>
    <row r="1304" spans="1:10" x14ac:dyDescent="0.35">
      <c r="A1304" s="33" t="s">
        <v>262</v>
      </c>
      <c r="B1304" s="33"/>
      <c r="C1304" s="33"/>
      <c r="E1304" s="105">
        <f t="shared" ref="E1304:J1304" si="264">E1292+E1298</f>
        <v>0</v>
      </c>
      <c r="F1304" s="105">
        <f t="shared" si="264"/>
        <v>0</v>
      </c>
      <c r="G1304" s="105">
        <f t="shared" si="264"/>
        <v>0</v>
      </c>
      <c r="H1304" s="105">
        <f t="shared" si="264"/>
        <v>0</v>
      </c>
      <c r="I1304" s="105">
        <f t="shared" si="264"/>
        <v>0</v>
      </c>
      <c r="J1304" s="105">
        <f t="shared" si="264"/>
        <v>0</v>
      </c>
    </row>
    <row r="1305" spans="1:10" x14ac:dyDescent="0.35">
      <c r="A1305" s="33" t="s">
        <v>263</v>
      </c>
      <c r="B1305" s="33"/>
      <c r="C1305" s="33"/>
      <c r="E1305" s="105">
        <f t="shared" ref="E1305:J1305" si="265">E1293+E1299</f>
        <v>0</v>
      </c>
      <c r="F1305" s="105">
        <f t="shared" si="265"/>
        <v>0</v>
      </c>
      <c r="G1305" s="105">
        <f t="shared" si="265"/>
        <v>0</v>
      </c>
      <c r="H1305" s="105">
        <f t="shared" si="265"/>
        <v>0</v>
      </c>
      <c r="I1305" s="105">
        <f t="shared" si="265"/>
        <v>0</v>
      </c>
      <c r="J1305" s="105">
        <f t="shared" si="265"/>
        <v>0</v>
      </c>
    </row>
    <row r="1306" spans="1:10" x14ac:dyDescent="0.35">
      <c r="A1306" s="33"/>
      <c r="B1306" s="33"/>
      <c r="C1306" s="33"/>
    </row>
    <row r="1307" spans="1:10" x14ac:dyDescent="0.35">
      <c r="A1307" s="33" t="s">
        <v>258</v>
      </c>
      <c r="B1307" s="33"/>
      <c r="C1307" s="33"/>
      <c r="D1307" s="33"/>
      <c r="E1307" s="108" t="str">
        <f t="shared" ref="E1307:J1307" si="266">E1301</f>
        <v>2021/22</v>
      </c>
      <c r="F1307" s="108" t="str">
        <f t="shared" si="266"/>
        <v>2022/23</v>
      </c>
      <c r="G1307" s="108" t="str">
        <f t="shared" si="266"/>
        <v>2023/24</v>
      </c>
      <c r="H1307" s="108" t="str">
        <f t="shared" si="266"/>
        <v>2024/25</v>
      </c>
      <c r="I1307" s="108" t="str">
        <f t="shared" si="266"/>
        <v>2025/26</v>
      </c>
      <c r="J1307" s="108" t="str">
        <f t="shared" si="266"/>
        <v>2026/27</v>
      </c>
    </row>
    <row r="1308" spans="1:10" x14ac:dyDescent="0.35">
      <c r="A1308" s="33" t="s">
        <v>225</v>
      </c>
      <c r="B1308" s="33"/>
      <c r="C1308" s="33"/>
      <c r="D1308" s="22" t="str">
        <f>A1308&amp;D1287&amp;D1289</f>
        <v>FT Home student FTE114</v>
      </c>
      <c r="E1308" s="109"/>
      <c r="F1308" s="109"/>
      <c r="G1308" s="109"/>
      <c r="H1308" s="109"/>
      <c r="I1308" s="109"/>
      <c r="J1308" s="109"/>
    </row>
    <row r="1309" spans="1:10" x14ac:dyDescent="0.35">
      <c r="A1309" s="33" t="s">
        <v>226</v>
      </c>
      <c r="B1309" s="33"/>
      <c r="C1309" s="33"/>
      <c r="D1309" s="22" t="str">
        <f>A1309&amp;D1287&amp;D1289</f>
        <v>FT International student FTE114</v>
      </c>
      <c r="E1309" s="109"/>
      <c r="F1309" s="109"/>
      <c r="G1309" s="109"/>
      <c r="H1309" s="109"/>
      <c r="I1309" s="109"/>
      <c r="J1309" s="109"/>
    </row>
    <row r="1310" spans="1:10" x14ac:dyDescent="0.35">
      <c r="A1310" s="33" t="s">
        <v>241</v>
      </c>
      <c r="B1310" s="33"/>
      <c r="C1310" s="33"/>
      <c r="D1310" s="22" t="str">
        <f>A1310&amp;D1287&amp;D1289</f>
        <v>PT Home student FTE114</v>
      </c>
      <c r="E1310" s="117">
        <f>IF(staff_students!$C$28="No",E1304/VLOOKUP($D1287,'selections(hide)'!$D$18:$P$30,13,FALSE)/$D1288/$D1288*21+D1304/VLOOKUP($D1287,'selections(hide)'!$D$18:$P$30,13,FALSE)/$D1288/$D1288*15,E1304/VLOOKUP($D1287,'selections(hide)'!$D$18:$P$30,13,FALSE)/$D1288/$D1288*21+E1304/VLOOKUP($D1287,'selections(hide)'!$D$18:$P$30,13,FALSE)/$D1288/$D1288*15)</f>
        <v>0</v>
      </c>
      <c r="F1310" s="109">
        <f>F1304/VLOOKUP($D1287,'selections(hide)'!$D$18:$P$30,13,FALSE)/$D1288/$D1288*21+E1304/VLOOKUP($D1287,'selections(hide)'!$D$18:$P$30,13,FALSE)/$D1288/$D1288*15</f>
        <v>0</v>
      </c>
      <c r="G1310" s="109">
        <f>G1304/VLOOKUP($D1287,'selections(hide)'!$D$18:$P$30,13,FALSE)/$D1288/$D1288*21+F1304/VLOOKUP($D1287,'selections(hide)'!$D$18:$P$30,13,FALSE)/$D1288/$D1288*15</f>
        <v>0</v>
      </c>
      <c r="H1310" s="109">
        <f>H1304/VLOOKUP($D1287,'selections(hide)'!$D$18:$P$30,13,FALSE)/$D1288/$D1288*21+G1304/VLOOKUP($D1287,'selections(hide)'!$D$18:$P$30,13,FALSE)/$D1288/$D1288*15</f>
        <v>0</v>
      </c>
      <c r="I1310" s="109">
        <f>I1304/VLOOKUP($D1287,'selections(hide)'!$D$18:$P$30,13,FALSE)/$D1288/$D1288*21+H1304/VLOOKUP($D1287,'selections(hide)'!$D$18:$P$30,13,FALSE)/$D1288/$D1288*15</f>
        <v>0</v>
      </c>
      <c r="J1310" s="109">
        <f>J1304/VLOOKUP($D1287,'selections(hide)'!$D$18:$P$30,13,FALSE)/$D1288/$D1288*21+I1304/VLOOKUP($D1287,'selections(hide)'!$D$18:$P$30,13,FALSE)/$D1288/$D1288*15</f>
        <v>0</v>
      </c>
    </row>
    <row r="1311" spans="1:10" x14ac:dyDescent="0.35">
      <c r="A1311" s="33" t="s">
        <v>242</v>
      </c>
      <c r="B1311" s="33"/>
      <c r="C1311" s="33"/>
      <c r="D1311" s="22" t="str">
        <f>A1311&amp;D1287&amp;D1289</f>
        <v>PT International student FTE114</v>
      </c>
      <c r="E1311" s="117">
        <f>IF(staff_students!$C$28="No",E1305/VLOOKUP($D1287,'selections(hide)'!$D$18:$P$30,13,FALSE)/$D1288/$D1288*21+D1305/VLOOKUP($D1287,'selections(hide)'!$D$18:$P$30,13,FALSE)/$D1288/$D1288*15,E1305/VLOOKUP($D1287,'selections(hide)'!$D$18:$P$30,13,FALSE)/$D1288/$D1288*21+E1305/VLOOKUP($D1287,'selections(hide)'!$D$18:$P$30,13,FALSE)/$D1288/$D1288*15)</f>
        <v>0</v>
      </c>
      <c r="F1311" s="109">
        <f>F1305/VLOOKUP($D1287,'selections(hide)'!$D$18:$P$30,13,FALSE)/$D1288/$D1288*21+E1305/VLOOKUP($D1287,'selections(hide)'!$D$18:$P$30,13,FALSE)/$D1288/$D1288*15</f>
        <v>0</v>
      </c>
      <c r="G1311" s="109">
        <f>G1305/VLOOKUP($D1287,'selections(hide)'!$D$18:$P$30,13,FALSE)/$D1288/$D1288*21+F1305/VLOOKUP($D1287,'selections(hide)'!$D$18:$P$30,13,FALSE)/$D1288/$D1288*15</f>
        <v>0</v>
      </c>
      <c r="H1311" s="109">
        <f>H1305/VLOOKUP($D1287,'selections(hide)'!$D$18:$P$30,13,FALSE)/$D1288/$D1288*21+G1305/VLOOKUP($D1287,'selections(hide)'!$D$18:$P$30,13,FALSE)/$D1288/$D1288*15</f>
        <v>0</v>
      </c>
      <c r="I1311" s="109">
        <f>I1305/VLOOKUP($D1287,'selections(hide)'!$D$18:$P$30,13,FALSE)/$D1288/$D1288*21+H1305/VLOOKUP($D1287,'selections(hide)'!$D$18:$P$30,13,FALSE)/$D1288/$D1288*15</f>
        <v>0</v>
      </c>
      <c r="J1311" s="109">
        <f>J1305/VLOOKUP($D1287,'selections(hide)'!$D$18:$P$30,13,FALSE)/$D1288/$D1288*21+I1305/VLOOKUP($D1287,'selections(hide)'!$D$18:$P$30,13,FALSE)/$D1288/$D1288*15</f>
        <v>0</v>
      </c>
    </row>
    <row r="1312" spans="1:10" x14ac:dyDescent="0.35">
      <c r="A1312" s="33"/>
      <c r="B1312" s="33"/>
      <c r="C1312" s="33"/>
      <c r="D1312" s="33"/>
      <c r="E1312" s="33"/>
      <c r="F1312" s="33"/>
      <c r="G1312" s="33"/>
      <c r="H1312" s="33"/>
      <c r="I1312" s="33"/>
      <c r="J1312" s="33"/>
    </row>
    <row r="1313" spans="1:10" x14ac:dyDescent="0.35">
      <c r="A1313" s="113" t="s">
        <v>254</v>
      </c>
      <c r="B1313" s="33"/>
      <c r="C1313" s="33"/>
      <c r="D1313" s="3">
        <f>VLOOKUP(A1313,'selections(hide)'!$A$18:$M$30,4,FALSE)</f>
        <v>12</v>
      </c>
    </row>
    <row r="1314" spans="1:10" x14ac:dyDescent="0.35">
      <c r="A1314" s="115" t="s">
        <v>240</v>
      </c>
      <c r="B1314" s="116"/>
      <c r="C1314" s="116"/>
      <c r="D1314" s="116">
        <f>'selections(hide)'!$J$5</f>
        <v>6</v>
      </c>
    </row>
    <row r="1315" spans="1:10" x14ac:dyDescent="0.35">
      <c r="A1315" s="33" t="s">
        <v>256</v>
      </c>
      <c r="B1315" s="33"/>
      <c r="C1315" s="33"/>
      <c r="D1315" s="22">
        <f>'selections(hide)'!$K$5</f>
        <v>4</v>
      </c>
      <c r="E1315" s="101" t="str">
        <f>staff_students!$E$29</f>
        <v>2021/22</v>
      </c>
      <c r="F1315" s="101" t="str">
        <f>staff_students!$F$29</f>
        <v>2022/23</v>
      </c>
      <c r="G1315" s="101" t="str">
        <f>staff_students!$G$29</f>
        <v>2023/24</v>
      </c>
      <c r="H1315" s="101" t="str">
        <f>staff_students!$H$29</f>
        <v>2024/25</v>
      </c>
      <c r="I1315" s="101" t="str">
        <f>staff_students!$I$29</f>
        <v>2025/26</v>
      </c>
      <c r="J1315" s="101" t="str">
        <f>staff_students!$J$29</f>
        <v>2026/27</v>
      </c>
    </row>
    <row r="1316" spans="1:10" x14ac:dyDescent="0.35">
      <c r="A1316" s="33" t="s">
        <v>260</v>
      </c>
      <c r="B1316" s="33"/>
      <c r="C1316" s="33"/>
      <c r="E1316" s="105"/>
      <c r="F1316" s="105"/>
      <c r="G1316" s="105"/>
      <c r="H1316" s="105"/>
      <c r="I1316" s="105"/>
      <c r="J1316" s="105"/>
    </row>
    <row r="1317" spans="1:10" x14ac:dyDescent="0.35">
      <c r="A1317" s="33" t="s">
        <v>261</v>
      </c>
      <c r="B1317" s="33"/>
      <c r="C1317" s="33"/>
      <c r="E1317" s="105"/>
      <c r="F1317" s="105"/>
      <c r="G1317" s="105"/>
      <c r="H1317" s="105"/>
      <c r="I1317" s="105"/>
      <c r="J1317" s="105"/>
    </row>
    <row r="1318" spans="1:10" x14ac:dyDescent="0.35">
      <c r="A1318" s="33" t="s">
        <v>262</v>
      </c>
      <c r="B1318" s="33"/>
      <c r="C1318" s="33"/>
      <c r="E1318" s="105">
        <f>staff_students!$E$32</f>
        <v>0</v>
      </c>
      <c r="F1318" s="105">
        <f>staff_students!$F$32</f>
        <v>0</v>
      </c>
      <c r="G1318" s="105">
        <f>staff_students!$G$32</f>
        <v>0</v>
      </c>
      <c r="H1318" s="105">
        <f>staff_students!$H$32</f>
        <v>0</v>
      </c>
      <c r="I1318" s="105">
        <f>staff_students!$I$32</f>
        <v>0</v>
      </c>
      <c r="J1318" s="105">
        <f>staff_students!$J$32</f>
        <v>0</v>
      </c>
    </row>
    <row r="1319" spans="1:10" x14ac:dyDescent="0.35">
      <c r="A1319" s="33" t="s">
        <v>263</v>
      </c>
      <c r="B1319" s="33"/>
      <c r="C1319" s="33"/>
      <c r="E1319" s="105">
        <f>staff_students!$E$33</f>
        <v>0</v>
      </c>
      <c r="F1319" s="105">
        <f>staff_students!$F$33</f>
        <v>0</v>
      </c>
      <c r="G1319" s="105">
        <f>staff_students!$G$33</f>
        <v>0</v>
      </c>
      <c r="H1319" s="105">
        <f>staff_students!$H$33</f>
        <v>0</v>
      </c>
      <c r="I1319" s="105">
        <f>staff_students!$I$33</f>
        <v>0</v>
      </c>
      <c r="J1319" s="105">
        <f>staff_students!$J$33</f>
        <v>0</v>
      </c>
    </row>
    <row r="1320" spans="1:10" x14ac:dyDescent="0.35">
      <c r="A1320" s="33"/>
      <c r="B1320" s="33"/>
      <c r="C1320" s="33"/>
    </row>
    <row r="1321" spans="1:10" x14ac:dyDescent="0.35">
      <c r="A1321" s="33" t="s">
        <v>257</v>
      </c>
      <c r="B1321" s="33"/>
      <c r="C1321" s="33"/>
      <c r="E1321" s="101" t="str">
        <f t="shared" ref="E1321:J1321" si="267">E1315</f>
        <v>2021/22</v>
      </c>
      <c r="F1321" s="101" t="str">
        <f t="shared" si="267"/>
        <v>2022/23</v>
      </c>
      <c r="G1321" s="101" t="str">
        <f t="shared" si="267"/>
        <v>2023/24</v>
      </c>
      <c r="H1321" s="101" t="str">
        <f t="shared" si="267"/>
        <v>2024/25</v>
      </c>
      <c r="I1321" s="101" t="str">
        <f t="shared" si="267"/>
        <v>2025/26</v>
      </c>
      <c r="J1321" s="101" t="str">
        <f t="shared" si="267"/>
        <v>2026/27</v>
      </c>
    </row>
    <row r="1322" spans="1:10" x14ac:dyDescent="0.35">
      <c r="A1322" s="33" t="s">
        <v>260</v>
      </c>
      <c r="B1322" s="33"/>
      <c r="C1322" s="33"/>
      <c r="E1322" s="105"/>
      <c r="F1322" s="105"/>
      <c r="G1322" s="105"/>
      <c r="H1322" s="105"/>
      <c r="I1322" s="105"/>
      <c r="J1322" s="105"/>
    </row>
    <row r="1323" spans="1:10" x14ac:dyDescent="0.35">
      <c r="A1323" s="33" t="s">
        <v>261</v>
      </c>
      <c r="B1323" s="33"/>
      <c r="C1323" s="33"/>
      <c r="E1323" s="105"/>
      <c r="F1323" s="105"/>
      <c r="G1323" s="105"/>
      <c r="H1323" s="105"/>
      <c r="I1323" s="105"/>
      <c r="J1323" s="105"/>
    </row>
    <row r="1324" spans="1:10" x14ac:dyDescent="0.35">
      <c r="A1324" s="33" t="s">
        <v>262</v>
      </c>
      <c r="B1324" s="33"/>
      <c r="C1324" s="33"/>
      <c r="E1324" s="107">
        <f>IF(staff_students!$C$28="No",0,ROUNDDOWN(E1318*staff_students!$E$36,0))+IF(staff_students!$C$28="No",0,ROUNDDOWN(E1318*staff_students!$E$36*staff_students!$E$36,0))+IF(staff_students!$C$28="No",0,ROUNDDOWN(E1318*staff_students!$E$36*staff_students!$E$36*staff_students!$E$36,0))+IF(staff_students!$C$28="No",0,ROUNDDOWN(E1318*staff_students!$E$36*staff_students!$E$36*staff_students!$E$36*staff_students!$E$36,0))</f>
        <v>0</v>
      </c>
      <c r="F1324" s="107">
        <f>ROUNDDOWN(E1318*staff_students!$E$36,0)+IF(staff_students!$C$28="No",0,ROUNDDOWN(E1318*staff_students!$E$36*staff_students!$E$36,0))+IF(staff_students!$C$28="No",0,ROUNDDOWN(E1318*staff_students!$E$36*staff_students!$E$36*staff_students!$E$36,0))+IF(staff_students!$C$28="No",0,ROUNDDOWN(E1318*staff_students!$E$36*staff_students!$E$36*staff_students!$E$36*staff_students!$E$36,0))</f>
        <v>0</v>
      </c>
      <c r="G1324" s="107">
        <f>ROUNDDOWN(F1318*staff_students!$E$36,0)+ROUNDDOWN(E1318*staff_students!$E$36*staff_students!$E$36,0)+IF(staff_students!$C$28="No",0,ROUNDDOWN(E1318*staff_students!$E$36*staff_students!$E$36*staff_students!$E$36,0))+IF(staff_students!$C$28="No",0,ROUNDDOWN(E1318*staff_students!$E$36*staff_students!$E$36*staff_students!$E$36*staff_students!$E$36,0))</f>
        <v>0</v>
      </c>
      <c r="H1324" s="107">
        <f>ROUNDDOWN(G1318*staff_students!$E$36,0)+ROUNDDOWN(F1318*staff_students!$E$36*staff_students!$E$36,0)+ROUNDDOWN(E1318*staff_students!$E$36*staff_students!$E$36*staff_students!$E$36,0)+IF(staff_students!$C$28="No",0,ROUNDDOWN(E1318*staff_students!$E$36*staff_students!$E$36*staff_students!$E$36*staff_students!$E$36,0))</f>
        <v>0</v>
      </c>
      <c r="I1324" s="105">
        <f>ROUNDDOWN(H1318*staff_students!$E$36,0)+ROUNDDOWN(G1318*staff_students!$E$36*staff_students!$E$36,0)+ROUNDDOWN(F1318*staff_students!$E$36*staff_students!$E$36*staff_students!$E$36,0)+ROUNDDOWN(E1318*staff_students!$E$36*staff_students!$E$36*staff_students!$E$36*staff_students!$E$36,0)</f>
        <v>0</v>
      </c>
      <c r="J1324" s="105">
        <f>ROUNDDOWN(I1318*staff_students!$E$36,0)+ROUNDDOWN(H1318*staff_students!$E$36*staff_students!$E$36,0)+ROUNDDOWN(G1318*staff_students!$E$36*staff_students!$E$36*staff_students!$E$36,0)+ROUNDDOWN(F1318*staff_students!$E$36*staff_students!$E$36*staff_students!$E$36*staff_students!$E$36,0)</f>
        <v>0</v>
      </c>
    </row>
    <row r="1325" spans="1:10" x14ac:dyDescent="0.35">
      <c r="A1325" s="33" t="s">
        <v>263</v>
      </c>
      <c r="B1325" s="33"/>
      <c r="C1325" s="33"/>
      <c r="E1325" s="107">
        <f>IF(staff_students!$C$28="No",0,ROUNDDOWN(E1319*staff_students!$E$36,0))+IF(staff_students!$C$28="No",0,ROUNDDOWN(E1319*staff_students!$E$36*staff_students!$E$36,0))+IF(staff_students!$C$28="No",0,ROUNDDOWN(E1319*staff_students!$E$36*staff_students!$E$36*staff_students!$E$36,0))+IF(staff_students!$C$28="No",0,ROUNDDOWN(E1319*staff_students!$E$36*staff_students!$E$36*staff_students!$E$36*staff_students!$E$36,0))</f>
        <v>0</v>
      </c>
      <c r="F1325" s="107">
        <f>ROUNDDOWN(E1319*staff_students!$E$36,0)+IF(staff_students!$C$28="No",0,ROUNDDOWN(E1319*staff_students!$E$36*staff_students!$E$36,0))+IF(staff_students!$C$28="No",0,ROUNDDOWN(E1319*staff_students!$E$36*staff_students!$E$36*staff_students!$E$36,0))+IF(staff_students!$C$28="No",0,ROUNDDOWN(E1319*staff_students!$E$36*staff_students!$E$36*staff_students!$E$36*staff_students!$E$36,0))</f>
        <v>0</v>
      </c>
      <c r="G1325" s="107">
        <f>ROUNDDOWN(F1319*staff_students!$E$36,0)+ROUNDDOWN(E1319*staff_students!$E$36*staff_students!$E$36,0)+IF(staff_students!$C$28="No",0,ROUNDDOWN(E1319*staff_students!$E$36*staff_students!$E$36*staff_students!$E$36,0))+IF(staff_students!$C$28="No",0,ROUNDDOWN(E1319*staff_students!$E$36*staff_students!$E$36*staff_students!$E$36*staff_students!$E$36,0))</f>
        <v>0</v>
      </c>
      <c r="H1325" s="107">
        <f>ROUNDDOWN(G1319*staff_students!$E$36,0)+ROUNDDOWN(F1319*staff_students!$E$36*staff_students!$E$36,0)+ROUNDDOWN(E1319*staff_students!$E$36*staff_students!$E$36*staff_students!$E$36,0)+IF(staff_students!$C$28="No",0,ROUNDDOWN(E1319*staff_students!$E$36*staff_students!$E$36*staff_students!$E$36*staff_students!$E$36,0))</f>
        <v>0</v>
      </c>
      <c r="I1325" s="105">
        <f>ROUNDDOWN(H1319*staff_students!$E$36,0)+ROUNDDOWN(G1319*staff_students!$E$36*staff_students!$E$36,0)+ROUNDDOWN(F1319*staff_students!$E$36*staff_students!$E$36*staff_students!$E$36,0)+ROUNDDOWN(E1319*staff_students!$E$36*staff_students!$E$36*staff_students!$E$36*staff_students!$E$36,0)</f>
        <v>0</v>
      </c>
      <c r="J1325" s="105">
        <f>ROUNDDOWN(I1319*staff_students!$E$36,0)+ROUNDDOWN(H1319*staff_students!$E$36*staff_students!$E$36,0)+ROUNDDOWN(G1319*staff_students!$E$36*staff_students!$E$36*staff_students!$E$36,0)+ROUNDDOWN(F1319*staff_students!$E$36*staff_students!$E$36*staff_students!$E$36*staff_students!$E$36,0)</f>
        <v>0</v>
      </c>
    </row>
    <row r="1326" spans="1:10" x14ac:dyDescent="0.35">
      <c r="A1326" s="33"/>
      <c r="B1326" s="33"/>
      <c r="C1326" s="33"/>
    </row>
    <row r="1327" spans="1:10" x14ac:dyDescent="0.35">
      <c r="A1327" s="33" t="s">
        <v>259</v>
      </c>
      <c r="B1327" s="33"/>
      <c r="C1327" s="33"/>
      <c r="E1327" s="101" t="str">
        <f t="shared" ref="E1327:J1327" si="268">E1321</f>
        <v>2021/22</v>
      </c>
      <c r="F1327" s="101" t="str">
        <f t="shared" si="268"/>
        <v>2022/23</v>
      </c>
      <c r="G1327" s="101" t="str">
        <f t="shared" si="268"/>
        <v>2023/24</v>
      </c>
      <c r="H1327" s="101" t="str">
        <f t="shared" si="268"/>
        <v>2024/25</v>
      </c>
      <c r="I1327" s="101" t="str">
        <f t="shared" si="268"/>
        <v>2025/26</v>
      </c>
      <c r="J1327" s="101" t="str">
        <f t="shared" si="268"/>
        <v>2026/27</v>
      </c>
    </row>
    <row r="1328" spans="1:10" x14ac:dyDescent="0.35">
      <c r="A1328" s="33" t="s">
        <v>260</v>
      </c>
      <c r="B1328" s="33"/>
      <c r="C1328" s="33"/>
      <c r="E1328" s="105"/>
      <c r="F1328" s="105"/>
      <c r="G1328" s="105"/>
      <c r="H1328" s="105"/>
      <c r="I1328" s="105"/>
      <c r="J1328" s="105"/>
    </row>
    <row r="1329" spans="1:10" x14ac:dyDescent="0.35">
      <c r="A1329" s="33" t="s">
        <v>261</v>
      </c>
      <c r="B1329" s="33"/>
      <c r="C1329" s="33"/>
      <c r="E1329" s="105"/>
      <c r="F1329" s="105"/>
      <c r="G1329" s="105"/>
      <c r="H1329" s="105"/>
      <c r="I1329" s="105"/>
      <c r="J1329" s="105"/>
    </row>
    <row r="1330" spans="1:10" x14ac:dyDescent="0.35">
      <c r="A1330" s="33" t="s">
        <v>262</v>
      </c>
      <c r="B1330" s="33"/>
      <c r="C1330" s="33"/>
      <c r="E1330" s="105">
        <f t="shared" ref="E1330:J1330" si="269">E1318+E1324</f>
        <v>0</v>
      </c>
      <c r="F1330" s="105">
        <f t="shared" si="269"/>
        <v>0</v>
      </c>
      <c r="G1330" s="105">
        <f t="shared" si="269"/>
        <v>0</v>
      </c>
      <c r="H1330" s="105">
        <f t="shared" si="269"/>
        <v>0</v>
      </c>
      <c r="I1330" s="105">
        <f t="shared" si="269"/>
        <v>0</v>
      </c>
      <c r="J1330" s="105">
        <f t="shared" si="269"/>
        <v>0</v>
      </c>
    </row>
    <row r="1331" spans="1:10" x14ac:dyDescent="0.35">
      <c r="A1331" s="33" t="s">
        <v>263</v>
      </c>
      <c r="B1331" s="33"/>
      <c r="C1331" s="33"/>
      <c r="E1331" s="105">
        <f t="shared" ref="E1331:J1331" si="270">E1319+E1325</f>
        <v>0</v>
      </c>
      <c r="F1331" s="105">
        <f t="shared" si="270"/>
        <v>0</v>
      </c>
      <c r="G1331" s="105">
        <f t="shared" si="270"/>
        <v>0</v>
      </c>
      <c r="H1331" s="105">
        <f t="shared" si="270"/>
        <v>0</v>
      </c>
      <c r="I1331" s="105">
        <f t="shared" si="270"/>
        <v>0</v>
      </c>
      <c r="J1331" s="105">
        <f t="shared" si="270"/>
        <v>0</v>
      </c>
    </row>
    <row r="1332" spans="1:10" x14ac:dyDescent="0.35">
      <c r="A1332" s="33"/>
      <c r="B1332" s="33"/>
      <c r="C1332" s="33"/>
    </row>
    <row r="1333" spans="1:10" x14ac:dyDescent="0.35">
      <c r="A1333" s="33" t="s">
        <v>258</v>
      </c>
      <c r="B1333" s="33"/>
      <c r="C1333" s="33"/>
      <c r="D1333" s="33"/>
      <c r="E1333" s="108" t="str">
        <f t="shared" ref="E1333:J1333" si="271">E1327</f>
        <v>2021/22</v>
      </c>
      <c r="F1333" s="108" t="str">
        <f t="shared" si="271"/>
        <v>2022/23</v>
      </c>
      <c r="G1333" s="108" t="str">
        <f t="shared" si="271"/>
        <v>2023/24</v>
      </c>
      <c r="H1333" s="108" t="str">
        <f t="shared" si="271"/>
        <v>2024/25</v>
      </c>
      <c r="I1333" s="108" t="str">
        <f t="shared" si="271"/>
        <v>2025/26</v>
      </c>
      <c r="J1333" s="108" t="str">
        <f t="shared" si="271"/>
        <v>2026/27</v>
      </c>
    </row>
    <row r="1334" spans="1:10" x14ac:dyDescent="0.35">
      <c r="A1334" s="33" t="s">
        <v>225</v>
      </c>
      <c r="B1334" s="33"/>
      <c r="C1334" s="33"/>
      <c r="D1334" s="22" t="str">
        <f>A1334&amp;D1313&amp;D1315</f>
        <v>FT Home student FTE124</v>
      </c>
      <c r="E1334" s="109"/>
      <c r="F1334" s="109"/>
      <c r="G1334" s="109"/>
      <c r="H1334" s="109"/>
      <c r="I1334" s="109"/>
      <c r="J1334" s="109"/>
    </row>
    <row r="1335" spans="1:10" x14ac:dyDescent="0.35">
      <c r="A1335" s="33" t="s">
        <v>226</v>
      </c>
      <c r="B1335" s="33"/>
      <c r="C1335" s="33"/>
      <c r="D1335" s="22" t="str">
        <f>A1335&amp;D1313&amp;D1315</f>
        <v>FT International student FTE124</v>
      </c>
      <c r="E1335" s="109"/>
      <c r="F1335" s="109"/>
      <c r="G1335" s="109"/>
      <c r="H1335" s="109"/>
      <c r="I1335" s="109"/>
      <c r="J1335" s="109"/>
    </row>
    <row r="1336" spans="1:10" x14ac:dyDescent="0.35">
      <c r="A1336" s="33" t="s">
        <v>241</v>
      </c>
      <c r="B1336" s="33"/>
      <c r="C1336" s="33"/>
      <c r="D1336" s="22" t="str">
        <f>A1336&amp;D1313&amp;D1315</f>
        <v>PT Home student FTE124</v>
      </c>
      <c r="E1336" s="117">
        <f>IF(staff_students!$C$28="No",E1330/VLOOKUP($D1313,'selections(hide)'!$D$18:$P$30,13,FALSE)/$D1314/$D1314*21+D1330/VLOOKUP($D1313,'selections(hide)'!$D$18:$P$30,13,FALSE)/$D1314/$D1314*15,E1330/VLOOKUP($D1313,'selections(hide)'!$D$18:$P$30,13,FALSE)/$D1314/$D1314*21+E1330/VLOOKUP($D1313,'selections(hide)'!$D$18:$P$30,13,FALSE)/$D1314/$D1314*15)</f>
        <v>0</v>
      </c>
      <c r="F1336" s="109">
        <f>F1330/VLOOKUP($D1313,'selections(hide)'!$D$18:$P$30,13,FALSE)/$D1314/$D1314*21+E1330/VLOOKUP($D1313,'selections(hide)'!$D$18:$P$30,13,FALSE)/$D1314/$D1314*15</f>
        <v>0</v>
      </c>
      <c r="G1336" s="109">
        <f>G1330/VLOOKUP($D1313,'selections(hide)'!$D$18:$P$30,13,FALSE)/$D1314/$D1314*21+F1330/VLOOKUP($D1313,'selections(hide)'!$D$18:$P$30,13,FALSE)/$D1314/$D1314*15</f>
        <v>0</v>
      </c>
      <c r="H1336" s="109">
        <f>H1330/VLOOKUP($D1313,'selections(hide)'!$D$18:$P$30,13,FALSE)/$D1314/$D1314*21+G1330/VLOOKUP($D1313,'selections(hide)'!$D$18:$P$30,13,FALSE)/$D1314/$D1314*15</f>
        <v>0</v>
      </c>
      <c r="I1336" s="109">
        <f>I1330/VLOOKUP($D1313,'selections(hide)'!$D$18:$P$30,13,FALSE)/$D1314/$D1314*21+H1330/VLOOKUP($D1313,'selections(hide)'!$D$18:$P$30,13,FALSE)/$D1314/$D1314*15</f>
        <v>0</v>
      </c>
      <c r="J1336" s="109">
        <f>J1330/VLOOKUP($D1313,'selections(hide)'!$D$18:$P$30,13,FALSE)/$D1314/$D1314*21+I1330/VLOOKUP($D1313,'selections(hide)'!$D$18:$P$30,13,FALSE)/$D1314/$D1314*15</f>
        <v>0</v>
      </c>
    </row>
    <row r="1337" spans="1:10" x14ac:dyDescent="0.35">
      <c r="A1337" s="33" t="s">
        <v>242</v>
      </c>
      <c r="B1337" s="33"/>
      <c r="C1337" s="33"/>
      <c r="D1337" s="22" t="str">
        <f>A1337&amp;D1313&amp;D1315</f>
        <v>PT International student FTE124</v>
      </c>
      <c r="E1337" s="117">
        <f>IF(staff_students!$C$28="No",E1331/VLOOKUP($D1313,'selections(hide)'!$D$18:$P$30,13,FALSE)/$D1314/$D1314*21+D1331/VLOOKUP($D1313,'selections(hide)'!$D$18:$P$30,13,FALSE)/$D1314/$D1314*15,E1331/VLOOKUP($D1313,'selections(hide)'!$D$18:$P$30,13,FALSE)/$D1314/$D1314*21+E1331/VLOOKUP($D1313,'selections(hide)'!$D$18:$P$30,13,FALSE)/$D1314/$D1314*15)</f>
        <v>0</v>
      </c>
      <c r="F1337" s="109">
        <f>F1331/VLOOKUP($D1313,'selections(hide)'!$D$18:$P$30,13,FALSE)/$D1314/$D1314*21+E1331/VLOOKUP($D1313,'selections(hide)'!$D$18:$P$30,13,FALSE)/$D1314/$D1314*15</f>
        <v>0</v>
      </c>
      <c r="G1337" s="109">
        <f>G1331/VLOOKUP($D1313,'selections(hide)'!$D$18:$P$30,13,FALSE)/$D1314/$D1314*21+F1331/VLOOKUP($D1313,'selections(hide)'!$D$18:$P$30,13,FALSE)/$D1314/$D1314*15</f>
        <v>0</v>
      </c>
      <c r="H1337" s="109">
        <f>H1331/VLOOKUP($D1313,'selections(hide)'!$D$18:$P$30,13,FALSE)/$D1314/$D1314*21+G1331/VLOOKUP($D1313,'selections(hide)'!$D$18:$P$30,13,FALSE)/$D1314/$D1314*15</f>
        <v>0</v>
      </c>
      <c r="I1337" s="109">
        <f>I1331/VLOOKUP($D1313,'selections(hide)'!$D$18:$P$30,13,FALSE)/$D1314/$D1314*21+H1331/VLOOKUP($D1313,'selections(hide)'!$D$18:$P$30,13,FALSE)/$D1314/$D1314*15</f>
        <v>0</v>
      </c>
      <c r="J1337" s="109">
        <f>J1331/VLOOKUP($D1313,'selections(hide)'!$D$18:$P$30,13,FALSE)/$D1314/$D1314*21+I1331/VLOOKUP($D1313,'selections(hide)'!$D$18:$P$30,13,FALSE)/$D1314/$D1314*15</f>
        <v>0</v>
      </c>
    </row>
    <row r="1338" spans="1:10" x14ac:dyDescent="0.35">
      <c r="A1338" s="33"/>
      <c r="B1338" s="33"/>
      <c r="C1338" s="33"/>
      <c r="D1338" s="33"/>
      <c r="E1338" s="33"/>
      <c r="F1338" s="33"/>
      <c r="G1338" s="33"/>
      <c r="H1338" s="33"/>
      <c r="I1338" s="33"/>
      <c r="J1338" s="33"/>
    </row>
    <row r="1339" spans="1:10" x14ac:dyDescent="0.35">
      <c r="A1339" s="113" t="s">
        <v>255</v>
      </c>
      <c r="B1339" s="33"/>
      <c r="C1339" s="33"/>
      <c r="D1339" s="3">
        <f>VLOOKUP(A1339,'selections(hide)'!$A$18:$M$30,4,FALSE)</f>
        <v>13</v>
      </c>
    </row>
    <row r="1340" spans="1:10" x14ac:dyDescent="0.35">
      <c r="A1340" s="115" t="s">
        <v>240</v>
      </c>
      <c r="B1340" s="116"/>
      <c r="C1340" s="116"/>
      <c r="D1340" s="116">
        <f>'selections(hide)'!$J$5</f>
        <v>6</v>
      </c>
    </row>
    <row r="1341" spans="1:10" x14ac:dyDescent="0.35">
      <c r="A1341" s="33" t="s">
        <v>256</v>
      </c>
      <c r="B1341" s="33"/>
      <c r="C1341" s="33"/>
      <c r="D1341" s="22">
        <f>'selections(hide)'!$K$5</f>
        <v>4</v>
      </c>
      <c r="E1341" s="101" t="str">
        <f>staff_students!$E$29</f>
        <v>2021/22</v>
      </c>
      <c r="F1341" s="101" t="str">
        <f>staff_students!$F$29</f>
        <v>2022/23</v>
      </c>
      <c r="G1341" s="101" t="str">
        <f>staff_students!$G$29</f>
        <v>2023/24</v>
      </c>
      <c r="H1341" s="101" t="str">
        <f>staff_students!$H$29</f>
        <v>2024/25</v>
      </c>
      <c r="I1341" s="101" t="str">
        <f>staff_students!$I$29</f>
        <v>2025/26</v>
      </c>
      <c r="J1341" s="101" t="str">
        <f>staff_students!$J$29</f>
        <v>2026/27</v>
      </c>
    </row>
    <row r="1342" spans="1:10" x14ac:dyDescent="0.35">
      <c r="A1342" s="33" t="s">
        <v>260</v>
      </c>
      <c r="B1342" s="33"/>
      <c r="C1342" s="33"/>
      <c r="E1342" s="105">
        <f>staff_students!$E$30</f>
        <v>0</v>
      </c>
      <c r="F1342" s="105">
        <f>staff_students!$F$30</f>
        <v>0</v>
      </c>
      <c r="G1342" s="105">
        <f>staff_students!$G$30</f>
        <v>0</v>
      </c>
      <c r="H1342" s="105">
        <f>staff_students!$H$30</f>
        <v>0</v>
      </c>
      <c r="I1342" s="105">
        <f>staff_students!$I$30</f>
        <v>0</v>
      </c>
      <c r="J1342" s="105">
        <f>staff_students!$J$30</f>
        <v>0</v>
      </c>
    </row>
    <row r="1343" spans="1:10" x14ac:dyDescent="0.35">
      <c r="A1343" s="33" t="s">
        <v>261</v>
      </c>
      <c r="B1343" s="33"/>
      <c r="C1343" s="33"/>
      <c r="E1343" s="105">
        <f>staff_students!$E$31</f>
        <v>0</v>
      </c>
      <c r="F1343" s="105">
        <f>staff_students!$F$31</f>
        <v>0</v>
      </c>
      <c r="G1343" s="105">
        <f>staff_students!$G$31</f>
        <v>0</v>
      </c>
      <c r="H1343" s="105">
        <f>staff_students!$H$31</f>
        <v>0</v>
      </c>
      <c r="I1343" s="105">
        <f>staff_students!$I$31</f>
        <v>0</v>
      </c>
      <c r="J1343" s="105">
        <f>staff_students!$J$31</f>
        <v>0</v>
      </c>
    </row>
    <row r="1344" spans="1:10" x14ac:dyDescent="0.35">
      <c r="A1344" s="33" t="s">
        <v>262</v>
      </c>
      <c r="B1344" s="33"/>
      <c r="C1344" s="33"/>
      <c r="E1344" s="105">
        <f>staff_students!$E$32</f>
        <v>0</v>
      </c>
      <c r="F1344" s="105">
        <f>staff_students!$F$32</f>
        <v>0</v>
      </c>
      <c r="G1344" s="105">
        <f>staff_students!$G$32</f>
        <v>0</v>
      </c>
      <c r="H1344" s="105">
        <f>staff_students!$H$32</f>
        <v>0</v>
      </c>
      <c r="I1344" s="105">
        <f>staff_students!$I$32</f>
        <v>0</v>
      </c>
      <c r="J1344" s="105">
        <f>staff_students!$J$32</f>
        <v>0</v>
      </c>
    </row>
    <row r="1345" spans="1:10" x14ac:dyDescent="0.35">
      <c r="A1345" s="33" t="s">
        <v>263</v>
      </c>
      <c r="B1345" s="33"/>
      <c r="C1345" s="33"/>
      <c r="E1345" s="105">
        <f>staff_students!$E$33</f>
        <v>0</v>
      </c>
      <c r="F1345" s="105">
        <f>staff_students!$F$33</f>
        <v>0</v>
      </c>
      <c r="G1345" s="105">
        <f>staff_students!$G$33</f>
        <v>0</v>
      </c>
      <c r="H1345" s="105">
        <f>staff_students!$H$33</f>
        <v>0</v>
      </c>
      <c r="I1345" s="105">
        <f>staff_students!$I$33</f>
        <v>0</v>
      </c>
      <c r="J1345" s="105">
        <f>staff_students!$J$33</f>
        <v>0</v>
      </c>
    </row>
    <row r="1346" spans="1:10" x14ac:dyDescent="0.35">
      <c r="A1346" s="33"/>
      <c r="B1346" s="33"/>
      <c r="C1346" s="33"/>
    </row>
    <row r="1347" spans="1:10" x14ac:dyDescent="0.35">
      <c r="A1347" s="33" t="s">
        <v>257</v>
      </c>
      <c r="B1347" s="33"/>
      <c r="C1347" s="33"/>
      <c r="E1347" s="101" t="str">
        <f t="shared" ref="E1347:J1347" si="272">E1341</f>
        <v>2021/22</v>
      </c>
      <c r="F1347" s="101" t="str">
        <f t="shared" si="272"/>
        <v>2022/23</v>
      </c>
      <c r="G1347" s="101" t="str">
        <f t="shared" si="272"/>
        <v>2023/24</v>
      </c>
      <c r="H1347" s="101" t="str">
        <f t="shared" si="272"/>
        <v>2024/25</v>
      </c>
      <c r="I1347" s="101" t="str">
        <f t="shared" si="272"/>
        <v>2025/26</v>
      </c>
      <c r="J1347" s="101" t="str">
        <f t="shared" si="272"/>
        <v>2026/27</v>
      </c>
    </row>
    <row r="1348" spans="1:10" x14ac:dyDescent="0.35">
      <c r="A1348" s="33" t="s">
        <v>260</v>
      </c>
      <c r="B1348" s="33"/>
      <c r="C1348" s="33"/>
      <c r="E1348" s="105"/>
      <c r="F1348" s="105"/>
      <c r="G1348" s="105"/>
      <c r="H1348" s="105"/>
      <c r="I1348" s="105"/>
      <c r="J1348" s="105"/>
    </row>
    <row r="1349" spans="1:10" x14ac:dyDescent="0.35">
      <c r="A1349" s="33" t="s">
        <v>261</v>
      </c>
      <c r="B1349" s="33"/>
      <c r="C1349" s="33"/>
      <c r="E1349" s="105"/>
      <c r="F1349" s="105"/>
      <c r="G1349" s="105"/>
      <c r="H1349" s="105"/>
      <c r="I1349" s="105"/>
      <c r="J1349" s="105"/>
    </row>
    <row r="1350" spans="1:10" x14ac:dyDescent="0.35">
      <c r="A1350" s="33" t="s">
        <v>262</v>
      </c>
      <c r="B1350" s="33"/>
      <c r="C1350" s="33"/>
      <c r="E1350" s="107">
        <f>IF(staff_students!$C$28="No",0,ROUNDDOWN(E1344*staff_students!$E$36,0))+IF(staff_students!$C$28="No",0,ROUNDDOWN(E1344*staff_students!$E$36*staff_students!$E$36,0))+IF(staff_students!$C$28="No",0,ROUNDDOWN(E1344*staff_students!$E$36*staff_students!$E$36*staff_students!$E$36,0))+IF(staff_students!$C$28="No",0,ROUNDDOWN(E1344*staff_students!$E$36*staff_students!$E$36*staff_students!$E$36*staff_students!$E$36,0))+IF(staff_students!$C$28="No",0,ROUNDDOWN(E1344*staff_students!$E$36*staff_students!$E$36*staff_students!$E$36*staff_students!$E$36*staff_students!$E$36,0))</f>
        <v>0</v>
      </c>
      <c r="F1350" s="107">
        <f>ROUNDDOWN(E1344*staff_students!$E$36,0)+IF(staff_students!$C$28="No",0,ROUNDDOWN(E1344*staff_students!$E$36*staff_students!$E$36,0))+IF(staff_students!$C$28="No",0,ROUNDDOWN(E1344*staff_students!$E$36*staff_students!$E$36*staff_students!$E$36,0))+IF(staff_students!$C$28="No",0,ROUNDDOWN(E1344*staff_students!$E$36*staff_students!$E$36*staff_students!$E$36*staff_students!$E$36,0))+IF(staff_students!$C$28="No",0,ROUNDDOWN(E1344*staff_students!$E$36*staff_students!$E$36*staff_students!$E$36*staff_students!$E$36*staff_students!$E$36,0))</f>
        <v>0</v>
      </c>
      <c r="G1350" s="107">
        <f>ROUNDDOWN(F1344*staff_students!$E$36,0)+ROUNDDOWN(E1344*staff_students!$E$36*staff_students!$E$36,0)+IF(staff_students!$C$28="No",0,ROUNDDOWN(E1344*staff_students!$E$36*staff_students!$E$36*staff_students!$E$36,0))+IF(staff_students!$C$28="No",0,ROUNDDOWN(E1344*staff_students!$E$36*staff_students!$E$36*staff_students!$E$36*staff_students!$E$36,0))+IF(staff_students!$C$28="No",0,ROUNDDOWN(E1344*staff_students!$E$36*staff_students!$E$36*staff_students!$E$36*staff_students!$E$36*staff_students!$E$36,0))</f>
        <v>0</v>
      </c>
      <c r="H1350" s="107">
        <f>ROUNDDOWN(G1344*staff_students!$E$36,0)+ROUNDDOWN(F1344*staff_students!$E$36*staff_students!$E$36,0)+ROUNDDOWN(E1344*staff_students!$E$36*staff_students!$E$36*staff_students!$E$36,0)+IF(staff_students!$C$28="No",0,ROUNDDOWN(E1344*staff_students!$E$36*staff_students!$E$36*staff_students!$E$36*staff_students!$E$36,0))+IF(staff_students!$C$28="No",0,ROUNDDOWN(E1344*staff_students!$E$36*staff_students!$E$36*staff_students!$E$36*staff_students!$E$36*staff_students!$E$36,0))</f>
        <v>0</v>
      </c>
      <c r="I1350" s="107">
        <f>ROUNDDOWN(H1344*staff_students!$E$36,0)+ROUNDDOWN(G1344*staff_students!$E$36*staff_students!$E$36,0)+ROUNDDOWN(F1344*staff_students!$E$36*staff_students!$E$36*staff_students!$E$36,0)+ROUNDDOWN(E1344*staff_students!$E$36*staff_students!$E$36*staff_students!$E$36*staff_students!$E$36,0)+IF(staff_students!$C$28="No",0,ROUNDDOWN(E1344*staff_students!$E$36*staff_students!$E$36*staff_students!$E$36*staff_students!$E$36*staff_students!$E$36,0))</f>
        <v>0</v>
      </c>
      <c r="J1350" s="105">
        <f>ROUNDDOWN(I1344*staff_students!$E$36,0)+ROUNDDOWN(H1344*staff_students!$E$36*staff_students!$E$36,0)+ROUNDDOWN(G1344*staff_students!$E$36*staff_students!$E$36*staff_students!$E$36,0)+ROUNDDOWN(F1344*staff_students!$E$36*staff_students!$E$36*staff_students!$E$36*staff_students!$E$36,0)+ROUNDDOWN(E1344*staff_students!$E$36*staff_students!$E$36*staff_students!$E$36*staff_students!$E$36*staff_students!$E$36,0)</f>
        <v>0</v>
      </c>
    </row>
    <row r="1351" spans="1:10" x14ac:dyDescent="0.35">
      <c r="A1351" s="33" t="s">
        <v>263</v>
      </c>
      <c r="B1351" s="33"/>
      <c r="C1351" s="33"/>
      <c r="E1351" s="107">
        <f>IF(staff_students!$C$28="No",0,ROUNDDOWN(E1345*staff_students!$E$36,0))+IF(staff_students!$C$28="No",0,ROUNDDOWN(E1345*staff_students!$E$36*staff_students!$E$36,0))+IF(staff_students!$C$28="No",0,ROUNDDOWN(E1345*staff_students!$E$36*staff_students!$E$36*staff_students!$E$36,0))+IF(staff_students!$C$28="No",0,ROUNDDOWN(E1345*staff_students!$E$36*staff_students!$E$36*staff_students!$E$36*staff_students!$E$36,0))+IF(staff_students!$C$28="No",0,ROUNDDOWN(E1345*staff_students!$E$36*staff_students!$E$36*staff_students!$E$36*staff_students!$E$36*staff_students!$E$36,0))</f>
        <v>0</v>
      </c>
      <c r="F1351" s="107">
        <f>ROUNDDOWN(E1345*staff_students!$E$36,0)+IF(staff_students!$C$28="No",0,ROUNDDOWN(E1345*staff_students!$E$36*staff_students!$E$36,0))+IF(staff_students!$C$28="No",0,ROUNDDOWN(E1345*staff_students!$E$36*staff_students!$E$36*staff_students!$E$36,0))+IF(staff_students!$C$28="No",0,ROUNDDOWN(E1345*staff_students!$E$36*staff_students!$E$36*staff_students!$E$36*staff_students!$E$36,0))+IF(staff_students!$C$28="No",0,ROUNDDOWN(E1345*staff_students!$E$36*staff_students!$E$36*staff_students!$E$36*staff_students!$E$36*staff_students!$E$36,0))</f>
        <v>0</v>
      </c>
      <c r="G1351" s="107">
        <f>ROUNDDOWN(F1345*staff_students!$E$36,0)+ROUNDDOWN(E1345*staff_students!$E$36*staff_students!$E$36,0)+IF(staff_students!$C$28="No",0,ROUNDDOWN(E1345*staff_students!$E$36*staff_students!$E$36*staff_students!$E$36,0))+IF(staff_students!$C$28="No",0,ROUNDDOWN(E1345*staff_students!$E$36*staff_students!$E$36*staff_students!$E$36*staff_students!$E$36,0))+IF(staff_students!$C$28="No",0,ROUNDDOWN(E1345*staff_students!$E$36*staff_students!$E$36*staff_students!$E$36*staff_students!$E$36*staff_students!$E$36,0))</f>
        <v>0</v>
      </c>
      <c r="H1351" s="107">
        <f>ROUNDDOWN(G1345*staff_students!$E$36,0)+ROUNDDOWN(F1345*staff_students!$E$36*staff_students!$E$36,0)+ROUNDDOWN(E1345*staff_students!$E$36*staff_students!$E$36*staff_students!$E$36,0)+IF(staff_students!$C$28="No",0,ROUNDDOWN(E1345*staff_students!$E$36*staff_students!$E$36*staff_students!$E$36*staff_students!$E$36,0))+IF(staff_students!$C$28="No",0,ROUNDDOWN(E1345*staff_students!$E$36*staff_students!$E$36*staff_students!$E$36*staff_students!$E$36*staff_students!$E$36,0))</f>
        <v>0</v>
      </c>
      <c r="I1351" s="107">
        <f>ROUNDDOWN(H1345*staff_students!$E$36,0)+ROUNDDOWN(G1345*staff_students!$E$36*staff_students!$E$36,0)+ROUNDDOWN(F1345*staff_students!$E$36*staff_students!$E$36*staff_students!$E$36,0)+ROUNDDOWN(E1345*staff_students!$E$36*staff_students!$E$36*staff_students!$E$36*staff_students!$E$36,0)+IF(staff_students!$C$28="No",0,ROUNDDOWN(E1345*staff_students!$E$36*staff_students!$E$36*staff_students!$E$36*staff_students!$E$36*staff_students!$E$36,0))</f>
        <v>0</v>
      </c>
      <c r="J1351" s="105">
        <f>ROUNDDOWN(I1345*staff_students!$E$36,0)+ROUNDDOWN(H1345*staff_students!$E$36*staff_students!$E$36,0)+ROUNDDOWN(G1345*staff_students!$E$36*staff_students!$E$36*staff_students!$E$36,0)+ROUNDDOWN(F1345*staff_students!$E$36*staff_students!$E$36*staff_students!$E$36*staff_students!$E$36,0)+ROUNDDOWN(E1345*staff_students!$E$36*staff_students!$E$36*staff_students!$E$36*staff_students!$E$36*staff_students!$E$36,0)</f>
        <v>0</v>
      </c>
    </row>
    <row r="1352" spans="1:10" x14ac:dyDescent="0.35">
      <c r="A1352" s="33"/>
      <c r="B1352" s="33"/>
      <c r="C1352" s="33"/>
    </row>
    <row r="1353" spans="1:10" x14ac:dyDescent="0.35">
      <c r="A1353" s="33" t="s">
        <v>259</v>
      </c>
      <c r="B1353" s="33"/>
      <c r="C1353" s="33"/>
      <c r="E1353" s="101" t="str">
        <f t="shared" ref="E1353:J1353" si="273">E1347</f>
        <v>2021/22</v>
      </c>
      <c r="F1353" s="101" t="str">
        <f t="shared" si="273"/>
        <v>2022/23</v>
      </c>
      <c r="G1353" s="101" t="str">
        <f t="shared" si="273"/>
        <v>2023/24</v>
      </c>
      <c r="H1353" s="101" t="str">
        <f t="shared" si="273"/>
        <v>2024/25</v>
      </c>
      <c r="I1353" s="101" t="str">
        <f t="shared" si="273"/>
        <v>2025/26</v>
      </c>
      <c r="J1353" s="101" t="str">
        <f t="shared" si="273"/>
        <v>2026/27</v>
      </c>
    </row>
    <row r="1354" spans="1:10" x14ac:dyDescent="0.35">
      <c r="A1354" s="33" t="s">
        <v>260</v>
      </c>
      <c r="B1354" s="33"/>
      <c r="C1354" s="33"/>
      <c r="E1354" s="105"/>
      <c r="F1354" s="105"/>
      <c r="G1354" s="105"/>
      <c r="H1354" s="105"/>
      <c r="I1354" s="105"/>
      <c r="J1354" s="105"/>
    </row>
    <row r="1355" spans="1:10" x14ac:dyDescent="0.35">
      <c r="A1355" s="33" t="s">
        <v>261</v>
      </c>
      <c r="B1355" s="33"/>
      <c r="C1355" s="33"/>
      <c r="E1355" s="105"/>
      <c r="F1355" s="105"/>
      <c r="G1355" s="105"/>
      <c r="H1355" s="105"/>
      <c r="I1355" s="105"/>
      <c r="J1355" s="105"/>
    </row>
    <row r="1356" spans="1:10" x14ac:dyDescent="0.35">
      <c r="A1356" s="33" t="s">
        <v>262</v>
      </c>
      <c r="B1356" s="33"/>
      <c r="C1356" s="33"/>
      <c r="E1356" s="105">
        <f t="shared" ref="E1356:J1356" si="274">E1344+E1350</f>
        <v>0</v>
      </c>
      <c r="F1356" s="105">
        <f t="shared" si="274"/>
        <v>0</v>
      </c>
      <c r="G1356" s="105">
        <f t="shared" si="274"/>
        <v>0</v>
      </c>
      <c r="H1356" s="105">
        <f t="shared" si="274"/>
        <v>0</v>
      </c>
      <c r="I1356" s="105">
        <f t="shared" si="274"/>
        <v>0</v>
      </c>
      <c r="J1356" s="105">
        <f t="shared" si="274"/>
        <v>0</v>
      </c>
    </row>
    <row r="1357" spans="1:10" x14ac:dyDescent="0.35">
      <c r="A1357" s="33" t="s">
        <v>263</v>
      </c>
      <c r="B1357" s="33"/>
      <c r="C1357" s="33"/>
      <c r="E1357" s="105">
        <f t="shared" ref="E1357:J1357" si="275">E1345+E1351</f>
        <v>0</v>
      </c>
      <c r="F1357" s="105">
        <f t="shared" si="275"/>
        <v>0</v>
      </c>
      <c r="G1357" s="105">
        <f t="shared" si="275"/>
        <v>0</v>
      </c>
      <c r="H1357" s="105">
        <f t="shared" si="275"/>
        <v>0</v>
      </c>
      <c r="I1357" s="105">
        <f t="shared" si="275"/>
        <v>0</v>
      </c>
      <c r="J1357" s="105">
        <f t="shared" si="275"/>
        <v>0</v>
      </c>
    </row>
    <row r="1358" spans="1:10" x14ac:dyDescent="0.35">
      <c r="A1358" s="33"/>
      <c r="B1358" s="33"/>
      <c r="C1358" s="33"/>
    </row>
    <row r="1359" spans="1:10" x14ac:dyDescent="0.35">
      <c r="A1359" s="33" t="s">
        <v>258</v>
      </c>
      <c r="B1359" s="33"/>
      <c r="C1359" s="33"/>
      <c r="D1359" s="33"/>
      <c r="E1359" s="108" t="str">
        <f t="shared" ref="E1359:J1359" si="276">E1353</f>
        <v>2021/22</v>
      </c>
      <c r="F1359" s="108" t="str">
        <f t="shared" si="276"/>
        <v>2022/23</v>
      </c>
      <c r="G1359" s="108" t="str">
        <f t="shared" si="276"/>
        <v>2023/24</v>
      </c>
      <c r="H1359" s="108" t="str">
        <f t="shared" si="276"/>
        <v>2024/25</v>
      </c>
      <c r="I1359" s="108" t="str">
        <f t="shared" si="276"/>
        <v>2025/26</v>
      </c>
      <c r="J1359" s="108" t="str">
        <f t="shared" si="276"/>
        <v>2026/27</v>
      </c>
    </row>
    <row r="1360" spans="1:10" x14ac:dyDescent="0.35">
      <c r="A1360" s="33" t="s">
        <v>225</v>
      </c>
      <c r="B1360" s="33"/>
      <c r="C1360" s="33"/>
      <c r="D1360" s="22" t="str">
        <f>A1360&amp;D1339&amp;D1341</f>
        <v>FT Home student FTE134</v>
      </c>
      <c r="E1360" s="109"/>
      <c r="F1360" s="109"/>
      <c r="G1360" s="109"/>
      <c r="H1360" s="109"/>
      <c r="I1360" s="109"/>
      <c r="J1360" s="109"/>
    </row>
    <row r="1361" spans="1:10" x14ac:dyDescent="0.35">
      <c r="A1361" s="33" t="s">
        <v>226</v>
      </c>
      <c r="B1361" s="33"/>
      <c r="C1361" s="33"/>
      <c r="D1361" s="22" t="str">
        <f>A1361&amp;D1339&amp;D1341</f>
        <v>FT International student FTE134</v>
      </c>
      <c r="E1361" s="109"/>
      <c r="F1361" s="109"/>
      <c r="G1361" s="109"/>
      <c r="H1361" s="109"/>
      <c r="I1361" s="109"/>
      <c r="J1361" s="109"/>
    </row>
    <row r="1362" spans="1:10" x14ac:dyDescent="0.35">
      <c r="A1362" s="33" t="s">
        <v>241</v>
      </c>
      <c r="B1362" s="33"/>
      <c r="C1362" s="33"/>
      <c r="D1362" s="22" t="str">
        <f>A1362&amp;D1339&amp;D1341</f>
        <v>PT Home student FTE134</v>
      </c>
      <c r="E1362" s="117">
        <f>IF(staff_students!$C$28="No",E1356/VLOOKUP($D1339,'selections(hide)'!$D$18:$P$30,13,FALSE)/$D1340/$D1340*21+D1356/VLOOKUP($D1339,'selections(hide)'!$D$18:$P$30,13,FALSE)/$D1340/$D1340*15,E1356/VLOOKUP($D1339,'selections(hide)'!$D$18:$P$30,13,FALSE)/$D1340/$D1340*21+E1356/VLOOKUP($D1339,'selections(hide)'!$D$18:$P$30,13,FALSE)/$D1340/$D1340*15)</f>
        <v>0</v>
      </c>
      <c r="F1362" s="109">
        <f>F1356/VLOOKUP($D1339,'selections(hide)'!$D$18:$P$30,13,FALSE)/$D1340/$D1340*21+E1356/VLOOKUP($D1339,'selections(hide)'!$D$18:$P$30,13,FALSE)/$D1340/$D1340*15</f>
        <v>0</v>
      </c>
      <c r="G1362" s="109">
        <f>G1356/VLOOKUP($D1339,'selections(hide)'!$D$18:$P$30,13,FALSE)/$D1340/$D1340*21+F1356/VLOOKUP($D1339,'selections(hide)'!$D$18:$P$30,13,FALSE)/$D1340/$D1340*15</f>
        <v>0</v>
      </c>
      <c r="H1362" s="109">
        <f>H1356/VLOOKUP($D1339,'selections(hide)'!$D$18:$P$30,13,FALSE)/$D1340/$D1340*21+G1356/VLOOKUP($D1339,'selections(hide)'!$D$18:$P$30,13,FALSE)/$D1340/$D1340*15</f>
        <v>0</v>
      </c>
      <c r="I1362" s="109">
        <f>I1356/VLOOKUP($D1339,'selections(hide)'!$D$18:$P$30,13,FALSE)/$D1340/$D1340*21+H1356/VLOOKUP($D1339,'selections(hide)'!$D$18:$P$30,13,FALSE)/$D1340/$D1340*15</f>
        <v>0</v>
      </c>
      <c r="J1362" s="109">
        <f>J1356/VLOOKUP($D1339,'selections(hide)'!$D$18:$P$30,13,FALSE)/$D1340/$D1340*21+I1356/VLOOKUP($D1339,'selections(hide)'!$D$18:$P$30,13,FALSE)/$D1340/$D1340*15</f>
        <v>0</v>
      </c>
    </row>
    <row r="1363" spans="1:10" x14ac:dyDescent="0.35">
      <c r="A1363" s="33" t="s">
        <v>242</v>
      </c>
      <c r="B1363" s="33"/>
      <c r="C1363" s="33"/>
      <c r="D1363" s="22" t="str">
        <f>A1363&amp;D1339&amp;D1341</f>
        <v>PT International student FTE134</v>
      </c>
      <c r="E1363" s="117">
        <f>IF(staff_students!$C$28="No",E1357/VLOOKUP($D1339,'selections(hide)'!$D$18:$P$30,13,FALSE)/$D1340/$D1340*21+D1357/VLOOKUP($D1339,'selections(hide)'!$D$18:$P$30,13,FALSE)/$D1340/$D1340*15,E1357/VLOOKUP($D1339,'selections(hide)'!$D$18:$P$30,13,FALSE)/$D1340/$D1340*21+E1357/VLOOKUP($D1339,'selections(hide)'!$D$18:$P$30,13,FALSE)/$D1340/$D1340*15)</f>
        <v>0</v>
      </c>
      <c r="F1363" s="109">
        <f>F1357/VLOOKUP($D1339,'selections(hide)'!$D$18:$P$30,13,FALSE)/$D1340/$D1340*21+E1357/VLOOKUP($D1339,'selections(hide)'!$D$18:$P$30,13,FALSE)/$D1340/$D1340*15</f>
        <v>0</v>
      </c>
      <c r="G1363" s="109">
        <f>G1357/VLOOKUP($D1339,'selections(hide)'!$D$18:$P$30,13,FALSE)/$D1340/$D1340*21+F1357/VLOOKUP($D1339,'selections(hide)'!$D$18:$P$30,13,FALSE)/$D1340/$D1340*15</f>
        <v>0</v>
      </c>
      <c r="H1363" s="109">
        <f>H1357/VLOOKUP($D1339,'selections(hide)'!$D$18:$P$30,13,FALSE)/$D1340/$D1340*21+G1357/VLOOKUP($D1339,'selections(hide)'!$D$18:$P$30,13,FALSE)/$D1340/$D1340*15</f>
        <v>0</v>
      </c>
      <c r="I1363" s="109">
        <f>I1357/VLOOKUP($D1339,'selections(hide)'!$D$18:$P$30,13,FALSE)/$D1340/$D1340*21+H1357/VLOOKUP($D1339,'selections(hide)'!$D$18:$P$30,13,FALSE)/$D1340/$D1340*15</f>
        <v>0</v>
      </c>
      <c r="J1363" s="109">
        <f>J1357/VLOOKUP($D1339,'selections(hide)'!$D$18:$P$30,13,FALSE)/$D1340/$D1340*21+I1357/VLOOKUP($D1339,'selections(hide)'!$D$18:$P$30,13,FALSE)/$D1340/$D1340*15</f>
        <v>0</v>
      </c>
    </row>
    <row r="1364" spans="1:10" x14ac:dyDescent="0.35">
      <c r="A1364" s="33"/>
      <c r="B1364" s="33"/>
      <c r="C1364" s="33"/>
      <c r="D1364" s="33"/>
      <c r="E1364" s="33"/>
      <c r="F1364" s="33"/>
      <c r="G1364" s="33"/>
      <c r="H1364" s="33"/>
      <c r="I1364" s="33"/>
      <c r="J1364" s="33"/>
    </row>
  </sheetData>
  <mergeCells count="54">
    <mergeCell ref="R449:S449"/>
    <mergeCell ref="T449:U449"/>
    <mergeCell ref="X414:Z414"/>
    <mergeCell ref="AA414:AC414"/>
    <mergeCell ref="L371:M371"/>
    <mergeCell ref="N371:O371"/>
    <mergeCell ref="P371:Q371"/>
    <mergeCell ref="R371:S371"/>
    <mergeCell ref="T371:U371"/>
    <mergeCell ref="V371:W371"/>
    <mergeCell ref="L414:N414"/>
    <mergeCell ref="O414:Q414"/>
    <mergeCell ref="R414:T414"/>
    <mergeCell ref="U414:W414"/>
    <mergeCell ref="V358:W358"/>
    <mergeCell ref="L579:M579"/>
    <mergeCell ref="N579:O579"/>
    <mergeCell ref="P579:Q579"/>
    <mergeCell ref="R579:S579"/>
    <mergeCell ref="T579:U579"/>
    <mergeCell ref="V579:W579"/>
    <mergeCell ref="L358:M358"/>
    <mergeCell ref="N358:O358"/>
    <mergeCell ref="P358:Q358"/>
    <mergeCell ref="R358:S358"/>
    <mergeCell ref="T358:U358"/>
    <mergeCell ref="V449:W449"/>
    <mergeCell ref="L449:M449"/>
    <mergeCell ref="N449:O449"/>
    <mergeCell ref="P449:Q449"/>
    <mergeCell ref="V605:W605"/>
    <mergeCell ref="L631:M631"/>
    <mergeCell ref="N631:O631"/>
    <mergeCell ref="P631:Q631"/>
    <mergeCell ref="R631:S631"/>
    <mergeCell ref="T631:U631"/>
    <mergeCell ref="V631:W631"/>
    <mergeCell ref="L605:M605"/>
    <mergeCell ref="N605:O605"/>
    <mergeCell ref="P605:Q605"/>
    <mergeCell ref="R605:S605"/>
    <mergeCell ref="T605:U605"/>
    <mergeCell ref="AJ1029:AO1029"/>
    <mergeCell ref="AP1029:AU1029"/>
    <mergeCell ref="V657:W657"/>
    <mergeCell ref="L1029:Q1029"/>
    <mergeCell ref="R1029:W1029"/>
    <mergeCell ref="X1029:AC1029"/>
    <mergeCell ref="AD1029:AI1029"/>
    <mergeCell ref="L657:M657"/>
    <mergeCell ref="N657:O657"/>
    <mergeCell ref="P657:Q657"/>
    <mergeCell ref="R657:S657"/>
    <mergeCell ref="T657:U65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G77"/>
  <sheetViews>
    <sheetView zoomScale="80" zoomScaleNormal="80" workbookViewId="0">
      <pane xSplit="4" ySplit="5" topLeftCell="E6" activePane="bottomRight" state="frozen"/>
      <selection pane="topRight" activeCell="E1" sqref="E1"/>
      <selection pane="bottomLeft" activeCell="A6" sqref="A6"/>
      <selection pane="bottomRight" activeCell="E6" sqref="E6"/>
    </sheetView>
  </sheetViews>
  <sheetFormatPr defaultColWidth="10.7265625" defaultRowHeight="14.5" x14ac:dyDescent="0.35"/>
  <cols>
    <col min="1" max="1" width="30.54296875" customWidth="1"/>
    <col min="2" max="2" width="25.7265625" bestFit="1" customWidth="1"/>
    <col min="3" max="3" width="17.81640625" bestFit="1" customWidth="1"/>
    <col min="4" max="4" width="63.81640625" bestFit="1" customWidth="1"/>
    <col min="5" max="11" width="12.7265625" customWidth="1"/>
    <col min="12" max="12" width="5.7265625" customWidth="1"/>
    <col min="13" max="19" width="12.7265625" customWidth="1"/>
    <col min="20" max="20" width="5.7265625" customWidth="1"/>
    <col min="21" max="27" width="12.7265625" customWidth="1"/>
    <col min="28" max="28" width="5.7265625" customWidth="1"/>
    <col min="29" max="35" width="12.7265625" customWidth="1"/>
    <col min="36" max="36" width="5.7265625" customWidth="1"/>
    <col min="37" max="43" width="12.7265625" customWidth="1"/>
    <col min="44" max="44" width="5.7265625" customWidth="1"/>
    <col min="45" max="51" width="12.7265625" customWidth="1"/>
    <col min="52" max="52" width="5.7265625" customWidth="1"/>
    <col min="53" max="59" width="12.7265625" customWidth="1"/>
  </cols>
  <sheetData>
    <row r="1" spans="1:59" x14ac:dyDescent="0.35">
      <c r="A1" t="s">
        <v>216</v>
      </c>
      <c r="B1" t="str">
        <f>IF('selections(hide)'!$X$7=2,"Yes","No")</f>
        <v>No</v>
      </c>
      <c r="C1" t="s">
        <v>562</v>
      </c>
      <c r="D1" t="str">
        <f>IF('selections(hide)'!$AA$7=2,"Yes","No")</f>
        <v>No</v>
      </c>
      <c r="M1">
        <v>2</v>
      </c>
      <c r="N1">
        <v>3</v>
      </c>
      <c r="O1">
        <v>4</v>
      </c>
      <c r="P1">
        <v>5</v>
      </c>
      <c r="Q1">
        <v>6</v>
      </c>
      <c r="R1">
        <v>7</v>
      </c>
      <c r="S1">
        <v>8</v>
      </c>
      <c r="U1">
        <v>2</v>
      </c>
      <c r="V1">
        <v>3</v>
      </c>
      <c r="W1">
        <v>4</v>
      </c>
      <c r="X1">
        <v>5</v>
      </c>
      <c r="Y1">
        <v>6</v>
      </c>
      <c r="Z1">
        <v>7</v>
      </c>
      <c r="AA1">
        <v>8</v>
      </c>
      <c r="AC1">
        <v>2</v>
      </c>
      <c r="AD1">
        <v>3</v>
      </c>
      <c r="AE1">
        <v>4</v>
      </c>
      <c r="AF1">
        <v>5</v>
      </c>
      <c r="AG1">
        <v>6</v>
      </c>
      <c r="AH1">
        <v>7</v>
      </c>
      <c r="AI1">
        <v>8</v>
      </c>
      <c r="AK1">
        <v>2</v>
      </c>
      <c r="AL1">
        <v>3</v>
      </c>
      <c r="AM1">
        <v>4</v>
      </c>
      <c r="AN1">
        <v>5</v>
      </c>
      <c r="AO1">
        <v>6</v>
      </c>
      <c r="AP1">
        <v>7</v>
      </c>
      <c r="AQ1">
        <v>8</v>
      </c>
      <c r="AS1">
        <v>2</v>
      </c>
      <c r="AT1">
        <v>3</v>
      </c>
      <c r="AU1">
        <v>4</v>
      </c>
      <c r="AV1">
        <v>5</v>
      </c>
      <c r="AW1">
        <v>6</v>
      </c>
      <c r="AX1">
        <v>7</v>
      </c>
      <c r="AY1">
        <v>8</v>
      </c>
      <c r="BA1">
        <v>2</v>
      </c>
      <c r="BB1">
        <v>3</v>
      </c>
      <c r="BC1">
        <v>4</v>
      </c>
      <c r="BD1">
        <v>5</v>
      </c>
      <c r="BE1">
        <v>6</v>
      </c>
      <c r="BF1">
        <v>7</v>
      </c>
      <c r="BG1">
        <v>8</v>
      </c>
    </row>
    <row r="2" spans="1:59" x14ac:dyDescent="0.35">
      <c r="A2" t="s">
        <v>16</v>
      </c>
      <c r="B2" t="str">
        <f>prog_header!$C$6</f>
        <v>UEBS</v>
      </c>
      <c r="C2" t="s">
        <v>0</v>
      </c>
      <c r="D2" t="str">
        <f>VLOOKUP('selections(hide)'!$A$4,'selections(hide)'!$D$18:$Q$30,7,FALSE)</f>
        <v>PGT</v>
      </c>
    </row>
    <row r="3" spans="1:59" x14ac:dyDescent="0.35">
      <c r="A3" t="s">
        <v>561</v>
      </c>
      <c r="B3" t="str">
        <f>IF('selections(hide)'!$F$1=1,"Blended",IF('selections(hide)'!$F$1=3,"Blended",IF('selections(hide)'!$F$1=2,"Online",0)))</f>
        <v>Blended</v>
      </c>
      <c r="C3" t="s">
        <v>5</v>
      </c>
      <c r="D3" t="str">
        <f>IF('selections(hide)'!$I$1=1,"Exeter",IF('selections(hide)'!$I$1=2,"Cornwall",IF('selections(hide)'!$I$1=3,"Any",0)))</f>
        <v>Exeter</v>
      </c>
      <c r="E3" s="238" t="s">
        <v>521</v>
      </c>
      <c r="F3" s="238"/>
      <c r="G3" s="238"/>
      <c r="H3" s="238"/>
      <c r="I3" s="238"/>
      <c r="J3" s="238"/>
      <c r="K3" s="238"/>
      <c r="M3" s="237" t="s">
        <v>10</v>
      </c>
      <c r="N3" s="237"/>
      <c r="O3" s="237"/>
      <c r="P3" s="237"/>
      <c r="Q3" s="237"/>
      <c r="R3" s="237"/>
      <c r="S3" s="237"/>
      <c r="U3" s="237" t="s">
        <v>11</v>
      </c>
      <c r="V3" s="237"/>
      <c r="W3" s="237"/>
      <c r="X3" s="237"/>
      <c r="Y3" s="237"/>
      <c r="Z3" s="237"/>
      <c r="AA3" s="237"/>
      <c r="AC3" s="237" t="s">
        <v>12</v>
      </c>
      <c r="AD3" s="237"/>
      <c r="AE3" s="237"/>
      <c r="AF3" s="237"/>
      <c r="AG3" s="237"/>
      <c r="AH3" s="237"/>
      <c r="AI3" s="237"/>
      <c r="AK3" s="237" t="s">
        <v>13</v>
      </c>
      <c r="AL3" s="237"/>
      <c r="AM3" s="237"/>
      <c r="AN3" s="237"/>
      <c r="AO3" s="237"/>
      <c r="AP3" s="237"/>
      <c r="AQ3" s="237"/>
      <c r="AS3" s="237" t="s">
        <v>14</v>
      </c>
      <c r="AT3" s="237"/>
      <c r="AU3" s="237"/>
      <c r="AV3" s="237"/>
      <c r="AW3" s="237"/>
      <c r="AX3" s="237"/>
      <c r="AY3" s="237"/>
      <c r="BA3" s="237" t="s">
        <v>15</v>
      </c>
      <c r="BB3" s="237"/>
      <c r="BC3" s="237"/>
      <c r="BD3" s="237"/>
      <c r="BE3" s="237"/>
      <c r="BF3" s="237"/>
      <c r="BG3" s="237"/>
    </row>
    <row r="4" spans="1:59" x14ac:dyDescent="0.35">
      <c r="E4" t="s">
        <v>37</v>
      </c>
      <c r="F4" t="s">
        <v>281</v>
      </c>
      <c r="G4" t="s">
        <v>282</v>
      </c>
      <c r="H4" t="s">
        <v>283</v>
      </c>
      <c r="I4" t="s">
        <v>284</v>
      </c>
      <c r="J4" t="s">
        <v>285</v>
      </c>
      <c r="K4" t="s">
        <v>286</v>
      </c>
      <c r="M4" t="str">
        <f>E4</f>
        <v>Dev Yr</v>
      </c>
      <c r="N4" t="str">
        <f t="shared" ref="N4:S5" si="0">F4</f>
        <v>Launch Yr</v>
      </c>
      <c r="O4" t="str">
        <f t="shared" si="0"/>
        <v>Yr 2</v>
      </c>
      <c r="P4" t="str">
        <f t="shared" si="0"/>
        <v>Yr 3</v>
      </c>
      <c r="Q4" t="str">
        <f t="shared" si="0"/>
        <v>Yr 4</v>
      </c>
      <c r="R4" t="str">
        <f t="shared" si="0"/>
        <v>Yr 5</v>
      </c>
      <c r="S4" t="str">
        <f t="shared" si="0"/>
        <v>Yr 6</v>
      </c>
      <c r="U4" t="str">
        <f>M4</f>
        <v>Dev Yr</v>
      </c>
      <c r="V4" t="str">
        <f t="shared" ref="V4:AA5" si="1">N4</f>
        <v>Launch Yr</v>
      </c>
      <c r="W4" t="str">
        <f t="shared" si="1"/>
        <v>Yr 2</v>
      </c>
      <c r="X4" t="str">
        <f t="shared" si="1"/>
        <v>Yr 3</v>
      </c>
      <c r="Y4" t="str">
        <f t="shared" si="1"/>
        <v>Yr 4</v>
      </c>
      <c r="Z4" t="str">
        <f t="shared" si="1"/>
        <v>Yr 5</v>
      </c>
      <c r="AA4" t="str">
        <f t="shared" si="1"/>
        <v>Yr 6</v>
      </c>
      <c r="AC4" t="str">
        <f>U4</f>
        <v>Dev Yr</v>
      </c>
      <c r="AD4" t="str">
        <f t="shared" ref="AD4:AI5" si="2">V4</f>
        <v>Launch Yr</v>
      </c>
      <c r="AE4" t="str">
        <f t="shared" si="2"/>
        <v>Yr 2</v>
      </c>
      <c r="AF4" t="str">
        <f t="shared" si="2"/>
        <v>Yr 3</v>
      </c>
      <c r="AG4" t="str">
        <f t="shared" si="2"/>
        <v>Yr 4</v>
      </c>
      <c r="AH4" t="str">
        <f t="shared" si="2"/>
        <v>Yr 5</v>
      </c>
      <c r="AI4" t="str">
        <f t="shared" si="2"/>
        <v>Yr 6</v>
      </c>
      <c r="AK4" t="str">
        <f>AC4</f>
        <v>Dev Yr</v>
      </c>
      <c r="AL4" t="str">
        <f t="shared" ref="AL4:AQ5" si="3">AD4</f>
        <v>Launch Yr</v>
      </c>
      <c r="AM4" t="str">
        <f t="shared" si="3"/>
        <v>Yr 2</v>
      </c>
      <c r="AN4" t="str">
        <f t="shared" si="3"/>
        <v>Yr 3</v>
      </c>
      <c r="AO4" t="str">
        <f t="shared" si="3"/>
        <v>Yr 4</v>
      </c>
      <c r="AP4" t="str">
        <f t="shared" si="3"/>
        <v>Yr 5</v>
      </c>
      <c r="AQ4" t="str">
        <f t="shared" si="3"/>
        <v>Yr 6</v>
      </c>
      <c r="AS4" t="str">
        <f>AK4</f>
        <v>Dev Yr</v>
      </c>
      <c r="AT4" t="str">
        <f t="shared" ref="AT4:AY5" si="4">AL4</f>
        <v>Launch Yr</v>
      </c>
      <c r="AU4" t="str">
        <f t="shared" si="4"/>
        <v>Yr 2</v>
      </c>
      <c r="AV4" t="str">
        <f t="shared" si="4"/>
        <v>Yr 3</v>
      </c>
      <c r="AW4" t="str">
        <f t="shared" si="4"/>
        <v>Yr 4</v>
      </c>
      <c r="AX4" t="str">
        <f t="shared" si="4"/>
        <v>Yr 5</v>
      </c>
      <c r="AY4" t="str">
        <f t="shared" si="4"/>
        <v>Yr 6</v>
      </c>
      <c r="BA4" t="str">
        <f>AS4</f>
        <v>Dev Yr</v>
      </c>
      <c r="BB4" t="str">
        <f t="shared" ref="BB4:BG5" si="5">AT4</f>
        <v>Launch Yr</v>
      </c>
      <c r="BC4" t="str">
        <f t="shared" si="5"/>
        <v>Yr 2</v>
      </c>
      <c r="BD4" t="str">
        <f t="shared" si="5"/>
        <v>Yr 3</v>
      </c>
      <c r="BE4" t="str">
        <f t="shared" si="5"/>
        <v>Yr 4</v>
      </c>
      <c r="BF4" t="str">
        <f t="shared" si="5"/>
        <v>Yr 5</v>
      </c>
      <c r="BG4" t="str">
        <f t="shared" si="5"/>
        <v>Yr 6</v>
      </c>
    </row>
    <row r="5" spans="1:59" x14ac:dyDescent="0.35">
      <c r="A5" s="93" t="s">
        <v>662</v>
      </c>
      <c r="E5" s="101" t="str">
        <f>IFERROR(VLOOKUP(F5,'selections(hide)'!$M$3:$N$12,2,FALSE),0)</f>
        <v>2020/21</v>
      </c>
      <c r="F5" s="101" t="str">
        <f>staff_students!E29</f>
        <v>2021/22</v>
      </c>
      <c r="G5" s="101" t="str">
        <f>staff_students!F29</f>
        <v>2022/23</v>
      </c>
      <c r="H5" s="101" t="str">
        <f>staff_students!G29</f>
        <v>2023/24</v>
      </c>
      <c r="I5" s="101" t="str">
        <f>staff_students!H29</f>
        <v>2024/25</v>
      </c>
      <c r="J5" s="101" t="str">
        <f>staff_students!I29</f>
        <v>2025/26</v>
      </c>
      <c r="K5" s="101" t="str">
        <f>staff_students!J29</f>
        <v>2026/27</v>
      </c>
      <c r="M5" s="101" t="str">
        <f>E5</f>
        <v>2020/21</v>
      </c>
      <c r="N5" s="101" t="str">
        <f t="shared" si="0"/>
        <v>2021/22</v>
      </c>
      <c r="O5" s="101" t="str">
        <f t="shared" si="0"/>
        <v>2022/23</v>
      </c>
      <c r="P5" s="101" t="str">
        <f t="shared" si="0"/>
        <v>2023/24</v>
      </c>
      <c r="Q5" s="101" t="str">
        <f t="shared" si="0"/>
        <v>2024/25</v>
      </c>
      <c r="R5" s="101" t="str">
        <f t="shared" si="0"/>
        <v>2025/26</v>
      </c>
      <c r="S5" s="101" t="str">
        <f t="shared" si="0"/>
        <v>2026/27</v>
      </c>
      <c r="U5" s="101" t="str">
        <f>M5</f>
        <v>2020/21</v>
      </c>
      <c r="V5" s="101" t="str">
        <f t="shared" si="1"/>
        <v>2021/22</v>
      </c>
      <c r="W5" s="101" t="str">
        <f t="shared" si="1"/>
        <v>2022/23</v>
      </c>
      <c r="X5" s="101" t="str">
        <f t="shared" si="1"/>
        <v>2023/24</v>
      </c>
      <c r="Y5" s="101" t="str">
        <f t="shared" si="1"/>
        <v>2024/25</v>
      </c>
      <c r="Z5" s="101" t="str">
        <f t="shared" si="1"/>
        <v>2025/26</v>
      </c>
      <c r="AA5" s="101" t="str">
        <f t="shared" si="1"/>
        <v>2026/27</v>
      </c>
      <c r="AC5" s="101" t="str">
        <f>U5</f>
        <v>2020/21</v>
      </c>
      <c r="AD5" s="101" t="str">
        <f t="shared" si="2"/>
        <v>2021/22</v>
      </c>
      <c r="AE5" s="101" t="str">
        <f t="shared" si="2"/>
        <v>2022/23</v>
      </c>
      <c r="AF5" s="101" t="str">
        <f t="shared" si="2"/>
        <v>2023/24</v>
      </c>
      <c r="AG5" s="101" t="str">
        <f t="shared" si="2"/>
        <v>2024/25</v>
      </c>
      <c r="AH5" s="101" t="str">
        <f t="shared" si="2"/>
        <v>2025/26</v>
      </c>
      <c r="AI5" s="101" t="str">
        <f t="shared" si="2"/>
        <v>2026/27</v>
      </c>
      <c r="AK5" s="101" t="str">
        <f>AC5</f>
        <v>2020/21</v>
      </c>
      <c r="AL5" s="101" t="str">
        <f t="shared" si="3"/>
        <v>2021/22</v>
      </c>
      <c r="AM5" s="101" t="str">
        <f t="shared" si="3"/>
        <v>2022/23</v>
      </c>
      <c r="AN5" s="101" t="str">
        <f t="shared" si="3"/>
        <v>2023/24</v>
      </c>
      <c r="AO5" s="101" t="str">
        <f t="shared" si="3"/>
        <v>2024/25</v>
      </c>
      <c r="AP5" s="101" t="str">
        <f t="shared" si="3"/>
        <v>2025/26</v>
      </c>
      <c r="AQ5" s="101" t="str">
        <f t="shared" si="3"/>
        <v>2026/27</v>
      </c>
      <c r="AS5" s="101" t="str">
        <f>AK5</f>
        <v>2020/21</v>
      </c>
      <c r="AT5" s="101" t="str">
        <f t="shared" si="4"/>
        <v>2021/22</v>
      </c>
      <c r="AU5" s="101" t="str">
        <f t="shared" si="4"/>
        <v>2022/23</v>
      </c>
      <c r="AV5" s="101" t="str">
        <f t="shared" si="4"/>
        <v>2023/24</v>
      </c>
      <c r="AW5" s="101" t="str">
        <f t="shared" si="4"/>
        <v>2024/25</v>
      </c>
      <c r="AX5" s="101" t="str">
        <f t="shared" si="4"/>
        <v>2025/26</v>
      </c>
      <c r="AY5" s="101" t="str">
        <f t="shared" si="4"/>
        <v>2026/27</v>
      </c>
      <c r="BA5" s="101" t="str">
        <f>AS5</f>
        <v>2020/21</v>
      </c>
      <c r="BB5" s="101" t="str">
        <f t="shared" si="5"/>
        <v>2021/22</v>
      </c>
      <c r="BC5" s="101" t="str">
        <f t="shared" si="5"/>
        <v>2022/23</v>
      </c>
      <c r="BD5" s="101" t="str">
        <f t="shared" si="5"/>
        <v>2023/24</v>
      </c>
      <c r="BE5" s="101" t="str">
        <f t="shared" si="5"/>
        <v>2024/25</v>
      </c>
      <c r="BF5" s="101" t="str">
        <f t="shared" si="5"/>
        <v>2025/26</v>
      </c>
      <c r="BG5" s="101" t="str">
        <f t="shared" si="5"/>
        <v>2026/27</v>
      </c>
    </row>
    <row r="6" spans="1:59" x14ac:dyDescent="0.35">
      <c r="A6" s="125" t="s">
        <v>293</v>
      </c>
      <c r="D6" s="125" t="s">
        <v>663</v>
      </c>
    </row>
    <row r="7" spans="1:59" x14ac:dyDescent="0.35">
      <c r="A7" t="s">
        <v>312</v>
      </c>
      <c r="C7">
        <v>4</v>
      </c>
      <c r="D7" t="s">
        <v>656</v>
      </c>
      <c r="E7" s="123">
        <f ca="1">M7+U7+AC7+AK7+AS7+BA7</f>
        <v>0</v>
      </c>
      <c r="F7" s="123">
        <f t="shared" ref="F7:K7" ca="1" si="6">N7+V7+AD7+AL7+AT7+BB7</f>
        <v>0</v>
      </c>
      <c r="G7" s="123">
        <f t="shared" ca="1" si="6"/>
        <v>0</v>
      </c>
      <c r="H7" s="123">
        <f t="shared" ca="1" si="6"/>
        <v>0</v>
      </c>
      <c r="I7" s="123">
        <f t="shared" ca="1" si="6"/>
        <v>0</v>
      </c>
      <c r="J7" s="123">
        <f t="shared" ca="1" si="6"/>
        <v>0</v>
      </c>
      <c r="K7" s="123">
        <f t="shared" ca="1" si="6"/>
        <v>0</v>
      </c>
      <c r="M7" s="123">
        <f ca="1">'module_assess_calcs(hide)'!D$84*HLOOKUP($M$3,$M$63:$S$76,$C7,FALSE)</f>
        <v>0</v>
      </c>
      <c r="N7" s="123">
        <f ca="1">'module_assess_calcs(hide)'!E$84*HLOOKUP($M$3,$M$63:$S$76,$C7,FALSE)</f>
        <v>0</v>
      </c>
      <c r="O7" s="123">
        <f ca="1">'module_assess_calcs(hide)'!F$84*HLOOKUP($M$3,$M$63:$S$76,$C7,FALSE)</f>
        <v>0</v>
      </c>
      <c r="P7" s="123">
        <f ca="1">'module_assess_calcs(hide)'!G$84*HLOOKUP($M$3,$M$63:$S$76,$C7,FALSE)</f>
        <v>0</v>
      </c>
      <c r="Q7" s="123">
        <f ca="1">'module_assess_calcs(hide)'!H$84*HLOOKUP($M$3,$M$63:$S$76,$C7,FALSE)</f>
        <v>0</v>
      </c>
      <c r="R7" s="123">
        <f ca="1">'module_assess_calcs(hide)'!I$84*HLOOKUP($M$3,$M$63:$S$76,$C7,FALSE)</f>
        <v>0</v>
      </c>
      <c r="S7" s="123">
        <f ca="1">'module_assess_calcs(hide)'!J$84*HLOOKUP($M$3,$M$63:$S$76,$C7,FALSE)</f>
        <v>0</v>
      </c>
      <c r="U7" s="123">
        <f ca="1">'module_assess_calcs(hide)'!K$84*HLOOKUP($U$3,$M$63:$S$76,$C7,FALSE)</f>
        <v>0</v>
      </c>
      <c r="V7" s="123">
        <f ca="1">'module_assess_calcs(hide)'!L$84*HLOOKUP($U$3,$M$63:$S$76,$C7,FALSE)</f>
        <v>0</v>
      </c>
      <c r="W7" s="123">
        <f ca="1">'module_assess_calcs(hide)'!M$84*HLOOKUP($U$3,$M$63:$S$76,$C7,FALSE)</f>
        <v>0</v>
      </c>
      <c r="X7" s="123">
        <f ca="1">'module_assess_calcs(hide)'!N$84*HLOOKUP($U$3,$M$63:$S$76,$C7,FALSE)</f>
        <v>0</v>
      </c>
      <c r="Y7" s="123">
        <f ca="1">'module_assess_calcs(hide)'!O$84*HLOOKUP($U$3,$M$63:$S$76,$C7,FALSE)</f>
        <v>0</v>
      </c>
      <c r="Z7" s="123">
        <f ca="1">'module_assess_calcs(hide)'!P$84*HLOOKUP($U$3,$M$63:$S$76,$C7,FALSE)</f>
        <v>0</v>
      </c>
      <c r="AA7" s="123">
        <f ca="1">'module_assess_calcs(hide)'!Q$84*HLOOKUP($U$3,$M$63:$S$76,$C7,FALSE)</f>
        <v>0</v>
      </c>
      <c r="AC7" s="123">
        <f ca="1">'module_assess_calcs(hide)'!R$84*HLOOKUP($AC$3,$M$63:$S$76,$C7,FALSE)</f>
        <v>0</v>
      </c>
      <c r="AD7" s="123">
        <f ca="1">'module_assess_calcs(hide)'!S$84*HLOOKUP($AC$3,$M$63:$S$76,$C7,FALSE)</f>
        <v>0</v>
      </c>
      <c r="AE7" s="123">
        <f ca="1">'module_assess_calcs(hide)'!T$84*HLOOKUP($AC$3,$M$63:$S$76,$C7,FALSE)</f>
        <v>0</v>
      </c>
      <c r="AF7" s="123">
        <f ca="1">'module_assess_calcs(hide)'!U$84*HLOOKUP($AC$3,$M$63:$S$76,$C7,FALSE)</f>
        <v>0</v>
      </c>
      <c r="AG7" s="123">
        <f ca="1">'module_assess_calcs(hide)'!V$84*HLOOKUP($AC$3,$M$63:$S$76,$C7,FALSE)</f>
        <v>0</v>
      </c>
      <c r="AH7" s="123">
        <f ca="1">'module_assess_calcs(hide)'!W$84*HLOOKUP($AC$3,$M$63:$S$76,$C7,FALSE)</f>
        <v>0</v>
      </c>
      <c r="AI7" s="123">
        <f ca="1">'module_assess_calcs(hide)'!X$84*HLOOKUP($AC$3,$M$63:$S$76,$C7,FALSE)</f>
        <v>0</v>
      </c>
      <c r="AK7" s="123">
        <f ca="1">'module_assess_calcs(hide)'!Y$84*HLOOKUP($AK$3,$M$63:$S$76,$C7,FALSE)</f>
        <v>0</v>
      </c>
      <c r="AL7" s="123">
        <f ca="1">'module_assess_calcs(hide)'!Z$84*HLOOKUP($AK$3,$M$63:$S$76,$C7,FALSE)</f>
        <v>0</v>
      </c>
      <c r="AM7" s="123">
        <f ca="1">'module_assess_calcs(hide)'!AA$84*HLOOKUP($AK$3,$M$63:$S$76,$C7,FALSE)</f>
        <v>0</v>
      </c>
      <c r="AN7" s="123">
        <f ca="1">'module_assess_calcs(hide)'!AB$84*HLOOKUP($AK$3,$M$63:$S$76,$C7,FALSE)</f>
        <v>0</v>
      </c>
      <c r="AO7" s="123">
        <f ca="1">'module_assess_calcs(hide)'!AC$84*HLOOKUP($AK$3,$M$63:$S$76,$C7,FALSE)</f>
        <v>0</v>
      </c>
      <c r="AP7" s="123">
        <f ca="1">'module_assess_calcs(hide)'!AD$84*HLOOKUP($AK$3,$M$63:$S$76,$C7,FALSE)</f>
        <v>0</v>
      </c>
      <c r="AQ7" s="123">
        <f ca="1">'module_assess_calcs(hide)'!AE$84*HLOOKUP($AK$3,$M$63:$S$76,$C7,FALSE)</f>
        <v>0</v>
      </c>
      <c r="AS7" s="123">
        <f ca="1">'module_assess_calcs(hide)'!AF$84*HLOOKUP($AS$3,$M$63:$S$76,$C7,FALSE)</f>
        <v>0</v>
      </c>
      <c r="AT7" s="123">
        <f ca="1">'module_assess_calcs(hide)'!AG$84*HLOOKUP($AS$3,$M$63:$S$76,$C7,FALSE)</f>
        <v>0</v>
      </c>
      <c r="AU7" s="123">
        <f ca="1">'module_assess_calcs(hide)'!AH$84*HLOOKUP($AS$3,$M$63:$S$76,$C7,FALSE)</f>
        <v>0</v>
      </c>
      <c r="AV7" s="123">
        <f ca="1">'module_assess_calcs(hide)'!AI$84*HLOOKUP($AS$3,$M$63:$S$76,$C7,FALSE)</f>
        <v>0</v>
      </c>
      <c r="AW7" s="123">
        <f ca="1">'module_assess_calcs(hide)'!AJ$84*HLOOKUP($AS$3,$M$63:$S$76,$C7,FALSE)</f>
        <v>0</v>
      </c>
      <c r="AX7" s="123">
        <f ca="1">'module_assess_calcs(hide)'!AK$84*HLOOKUP($AS$3,$M$63:$S$76,$C7,FALSE)</f>
        <v>0</v>
      </c>
      <c r="AY7" s="123">
        <f ca="1">'module_assess_calcs(hide)'!AL$84*HLOOKUP($AS$3,$M$63:$S$76,$C7,FALSE)</f>
        <v>0</v>
      </c>
      <c r="BA7" s="123">
        <f ca="1">'module_assess_calcs(hide)'!AM$84*HLOOKUP($BA$3,$M$63:$S$76,$C7,FALSE)</f>
        <v>0</v>
      </c>
      <c r="BB7" s="123">
        <f ca="1">'module_assess_calcs(hide)'!AN$84*HLOOKUP($BA$3,$M$63:$S$76,$C7,FALSE)</f>
        <v>0</v>
      </c>
      <c r="BC7" s="123">
        <f ca="1">'module_assess_calcs(hide)'!AO$84*HLOOKUP($BA$3,$M$63:$S$76,$C7,FALSE)</f>
        <v>0</v>
      </c>
      <c r="BD7" s="123">
        <f ca="1">'module_assess_calcs(hide)'!AP$84*HLOOKUP($BA$3,$M$63:$S$76,$C7,FALSE)</f>
        <v>0</v>
      </c>
      <c r="BE7" s="123">
        <f ca="1">'module_assess_calcs(hide)'!AQ$84*HLOOKUP($BA$3,$M$63:$S$76,$C7,FALSE)</f>
        <v>0</v>
      </c>
      <c r="BF7" s="123">
        <f ca="1">'module_assess_calcs(hide)'!AR$84*HLOOKUP($BA$3,$M$63:$S$76,$C7,FALSE)</f>
        <v>0</v>
      </c>
      <c r="BG7" s="123">
        <f ca="1">'module_assess_calcs(hide)'!AS$84*HLOOKUP($BA$3,$M$63:$S$76,$C7,FALSE)</f>
        <v>0</v>
      </c>
    </row>
    <row r="8" spans="1:59" x14ac:dyDescent="0.35">
      <c r="A8" t="s">
        <v>313</v>
      </c>
      <c r="C8">
        <v>5</v>
      </c>
      <c r="D8" t="s">
        <v>656</v>
      </c>
      <c r="E8" s="123">
        <f ca="1">M8+U8+AC8+AK8+AS8+BA8</f>
        <v>0</v>
      </c>
      <c r="F8" s="123">
        <f t="shared" ref="F8:K8" ca="1" si="7">N8+V8+AD8+AL8+AT8+BB8</f>
        <v>0</v>
      </c>
      <c r="G8" s="123">
        <f t="shared" ca="1" si="7"/>
        <v>0</v>
      </c>
      <c r="H8" s="123">
        <f t="shared" ca="1" si="7"/>
        <v>0</v>
      </c>
      <c r="I8" s="123">
        <f t="shared" ca="1" si="7"/>
        <v>0</v>
      </c>
      <c r="J8" s="123">
        <f t="shared" ca="1" si="7"/>
        <v>0</v>
      </c>
      <c r="K8" s="123">
        <f t="shared" ca="1" si="7"/>
        <v>0</v>
      </c>
      <c r="M8" s="123">
        <f ca="1">'module_assess_calcs(hide)'!D$84*HLOOKUP($M$3,$M$63:$S$76,$C8,FALSE)</f>
        <v>0</v>
      </c>
      <c r="N8" s="123">
        <f ca="1">'module_assess_calcs(hide)'!E$84*HLOOKUP($M$3,$M$63:$S$76,$C8,FALSE)</f>
        <v>0</v>
      </c>
      <c r="O8" s="123">
        <f ca="1">'module_assess_calcs(hide)'!F$84*HLOOKUP($M$3,$M$63:$S$76,$C8,FALSE)</f>
        <v>0</v>
      </c>
      <c r="P8" s="123">
        <f ca="1">'module_assess_calcs(hide)'!G$84*HLOOKUP($M$3,$M$63:$S$76,$C8,FALSE)</f>
        <v>0</v>
      </c>
      <c r="Q8" s="123">
        <f ca="1">'module_assess_calcs(hide)'!H$84*HLOOKUP($M$3,$M$63:$S$76,$C8,FALSE)</f>
        <v>0</v>
      </c>
      <c r="R8" s="123">
        <f ca="1">'module_assess_calcs(hide)'!I$84*HLOOKUP($M$3,$M$63:$S$76,$C8,FALSE)</f>
        <v>0</v>
      </c>
      <c r="S8" s="123">
        <f ca="1">'module_assess_calcs(hide)'!J$84*HLOOKUP($M$3,$M$63:$S$76,$C8,FALSE)</f>
        <v>0</v>
      </c>
      <c r="U8" s="123">
        <f ca="1">'module_assess_calcs(hide)'!K$84*HLOOKUP($U$3,$M$63:$S$76,$C8,FALSE)</f>
        <v>0</v>
      </c>
      <c r="V8" s="123">
        <f ca="1">'module_assess_calcs(hide)'!L$84*HLOOKUP($U$3,$M$63:$S$76,$C8,FALSE)</f>
        <v>0</v>
      </c>
      <c r="W8" s="123">
        <f ca="1">'module_assess_calcs(hide)'!M$84*HLOOKUP($U$3,$M$63:$S$76,$C8,FALSE)</f>
        <v>0</v>
      </c>
      <c r="X8" s="123">
        <f ca="1">'module_assess_calcs(hide)'!N$84*HLOOKUP($U$3,$M$63:$S$76,$C8,FALSE)</f>
        <v>0</v>
      </c>
      <c r="Y8" s="123">
        <f ca="1">'module_assess_calcs(hide)'!O$84*HLOOKUP($U$3,$M$63:$S$76,$C8,FALSE)</f>
        <v>0</v>
      </c>
      <c r="Z8" s="123">
        <f ca="1">'module_assess_calcs(hide)'!P$84*HLOOKUP($U$3,$M$63:$S$76,$C8,FALSE)</f>
        <v>0</v>
      </c>
      <c r="AA8" s="123">
        <f ca="1">'module_assess_calcs(hide)'!Q$84*HLOOKUP($U$3,$M$63:$S$76,$C8,FALSE)</f>
        <v>0</v>
      </c>
      <c r="AC8" s="123">
        <f ca="1">'module_assess_calcs(hide)'!R$84*HLOOKUP($AC$3,$M$63:$S$76,$C8,FALSE)</f>
        <v>0</v>
      </c>
      <c r="AD8" s="123">
        <f ca="1">'module_assess_calcs(hide)'!S$84*HLOOKUP($AC$3,$M$63:$S$76,$C8,FALSE)</f>
        <v>0</v>
      </c>
      <c r="AE8" s="123">
        <f ca="1">'module_assess_calcs(hide)'!T$84*HLOOKUP($AC$3,$M$63:$S$76,$C8,FALSE)</f>
        <v>0</v>
      </c>
      <c r="AF8" s="123">
        <f ca="1">'module_assess_calcs(hide)'!U$84*HLOOKUP($AC$3,$M$63:$S$76,$C8,FALSE)</f>
        <v>0</v>
      </c>
      <c r="AG8" s="123">
        <f ca="1">'module_assess_calcs(hide)'!V$84*HLOOKUP($AC$3,$M$63:$S$76,$C8,FALSE)</f>
        <v>0</v>
      </c>
      <c r="AH8" s="123">
        <f ca="1">'module_assess_calcs(hide)'!W$84*HLOOKUP($AC$3,$M$63:$S$76,$C8,FALSE)</f>
        <v>0</v>
      </c>
      <c r="AI8" s="123">
        <f ca="1">'module_assess_calcs(hide)'!X$84*HLOOKUP($AC$3,$M$63:$S$76,$C8,FALSE)</f>
        <v>0</v>
      </c>
      <c r="AK8" s="123">
        <f ca="1">'module_assess_calcs(hide)'!Y$84*HLOOKUP($AK$3,$M$63:$S$76,$C8,FALSE)</f>
        <v>0</v>
      </c>
      <c r="AL8" s="123">
        <f ca="1">'module_assess_calcs(hide)'!Z$84*HLOOKUP($AK$3,$M$63:$S$76,$C8,FALSE)</f>
        <v>0</v>
      </c>
      <c r="AM8" s="123">
        <f ca="1">'module_assess_calcs(hide)'!AA$84*HLOOKUP($AK$3,$M$63:$S$76,$C8,FALSE)</f>
        <v>0</v>
      </c>
      <c r="AN8" s="123">
        <f ca="1">'module_assess_calcs(hide)'!AB$84*HLOOKUP($AK$3,$M$63:$S$76,$C8,FALSE)</f>
        <v>0</v>
      </c>
      <c r="AO8" s="123">
        <f ca="1">'module_assess_calcs(hide)'!AC$84*HLOOKUP($AK$3,$M$63:$S$76,$C8,FALSE)</f>
        <v>0</v>
      </c>
      <c r="AP8" s="123">
        <f ca="1">'module_assess_calcs(hide)'!AD$84*HLOOKUP($AK$3,$M$63:$S$76,$C8,FALSE)</f>
        <v>0</v>
      </c>
      <c r="AQ8" s="123">
        <f ca="1">'module_assess_calcs(hide)'!AE$84*HLOOKUP($AK$3,$M$63:$S$76,$C8,FALSE)</f>
        <v>0</v>
      </c>
      <c r="AS8" s="123">
        <f ca="1">'module_assess_calcs(hide)'!AF$84*HLOOKUP($AS$3,$M$63:$S$76,$C8,FALSE)</f>
        <v>0</v>
      </c>
      <c r="AT8" s="123">
        <f ca="1">'module_assess_calcs(hide)'!AG$84*HLOOKUP($AS$3,$M$63:$S$76,$C8,FALSE)</f>
        <v>0</v>
      </c>
      <c r="AU8" s="123">
        <f ca="1">'module_assess_calcs(hide)'!AH$84*HLOOKUP($AS$3,$M$63:$S$76,$C8,FALSE)</f>
        <v>0</v>
      </c>
      <c r="AV8" s="123">
        <f ca="1">'module_assess_calcs(hide)'!AI$84*HLOOKUP($AS$3,$M$63:$S$76,$C8,FALSE)</f>
        <v>0</v>
      </c>
      <c r="AW8" s="123">
        <f ca="1">'module_assess_calcs(hide)'!AJ$84*HLOOKUP($AS$3,$M$63:$S$76,$C8,FALSE)</f>
        <v>0</v>
      </c>
      <c r="AX8" s="123">
        <f ca="1">'module_assess_calcs(hide)'!AK$84*HLOOKUP($AS$3,$M$63:$S$76,$C8,FALSE)</f>
        <v>0</v>
      </c>
      <c r="AY8" s="123">
        <f ca="1">'module_assess_calcs(hide)'!AL$84*HLOOKUP($AS$3,$M$63:$S$76,$C8,FALSE)</f>
        <v>0</v>
      </c>
      <c r="BA8" s="123">
        <f ca="1">'module_assess_calcs(hide)'!AM$84*HLOOKUP($BA$3,$M$63:$S$76,$C8,FALSE)</f>
        <v>0</v>
      </c>
      <c r="BB8" s="123">
        <f ca="1">'module_assess_calcs(hide)'!AN$84*HLOOKUP($BA$3,$M$63:$S$76,$C8,FALSE)</f>
        <v>0</v>
      </c>
      <c r="BC8" s="123">
        <f ca="1">'module_assess_calcs(hide)'!AO$84*HLOOKUP($BA$3,$M$63:$S$76,$C8,FALSE)</f>
        <v>0</v>
      </c>
      <c r="BD8" s="123">
        <f ca="1">'module_assess_calcs(hide)'!AP$84*HLOOKUP($BA$3,$M$63:$S$76,$C8,FALSE)</f>
        <v>0</v>
      </c>
      <c r="BE8" s="123">
        <f ca="1">'module_assess_calcs(hide)'!AQ$84*HLOOKUP($BA$3,$M$63:$S$76,$C8,FALSE)</f>
        <v>0</v>
      </c>
      <c r="BF8" s="123">
        <f ca="1">'module_assess_calcs(hide)'!AR$84*HLOOKUP($BA$3,$M$63:$S$76,$C8,FALSE)</f>
        <v>0</v>
      </c>
      <c r="BG8" s="123">
        <f ca="1">'module_assess_calcs(hide)'!AS$84*HLOOKUP($BA$3,$M$63:$S$76,$C8,FALSE)</f>
        <v>0</v>
      </c>
    </row>
    <row r="9" spans="1:59" x14ac:dyDescent="0.35">
      <c r="A9" t="s">
        <v>314</v>
      </c>
      <c r="C9">
        <v>6</v>
      </c>
      <c r="D9" t="s">
        <v>657</v>
      </c>
      <c r="E9" s="123"/>
      <c r="F9" s="123">
        <f ca="1">IFERROR(SUM(staff_students!E$40:E$43)*HLOOKUP(prog_header!$C$6,$M$63:$S$76,$C9,FALSE),0)</f>
        <v>0</v>
      </c>
      <c r="G9" s="123">
        <f ca="1">IFERROR(SUM(staff_students!F$40:F$43)*HLOOKUP(prog_header!$C$6,$M$63:$S$76,$C9,FALSE),0)</f>
        <v>0</v>
      </c>
      <c r="H9" s="123">
        <f ca="1">IFERROR(SUM(staff_students!G$40:G$43)*HLOOKUP(prog_header!$C$6,$M$63:$S$76,$C9,FALSE),0)</f>
        <v>0</v>
      </c>
      <c r="I9" s="123">
        <f ca="1">IFERROR(SUM(staff_students!H$40:H$43)*HLOOKUP(prog_header!$C$6,$M$63:$S$76,$C9,FALSE),0)</f>
        <v>0</v>
      </c>
      <c r="J9" s="123">
        <f ca="1">IFERROR(SUM(staff_students!I$40:I$43)*HLOOKUP(prog_header!$C$6,$M$63:$S$76,$C9,FALSE),0)</f>
        <v>0</v>
      </c>
      <c r="K9" s="123">
        <f ca="1">IFERROR(SUM(staff_students!J$40:J$43)*HLOOKUP(prog_header!$C$6,$M$63:$S$76,$C9,FALSE),0)</f>
        <v>0</v>
      </c>
      <c r="M9" s="123">
        <f>$E9*VLOOKUP(M$3,'module_assess_calcs(hide)'!$C$92:$J$97,M$1,FALSE)</f>
        <v>0</v>
      </c>
      <c r="N9" s="123">
        <f ca="1">$F9*VLOOKUP(M$3,'module_assess_calcs(hide)'!$C$92:$J$97,N$1,FALSE)</f>
        <v>0</v>
      </c>
      <c r="O9" s="123">
        <f ca="1">$G9*VLOOKUP(M$3,'module_assess_calcs(hide)'!$C$92:$J$97,O$1,FALSE)</f>
        <v>0</v>
      </c>
      <c r="P9" s="123">
        <f ca="1">$H9*VLOOKUP(M$3,'module_assess_calcs(hide)'!$C$92:$J$97,P$1,FALSE)</f>
        <v>0</v>
      </c>
      <c r="Q9" s="123">
        <f ca="1">$I9*VLOOKUP(M$3,'module_assess_calcs(hide)'!$C$92:$J$97,Q$1,FALSE)</f>
        <v>0</v>
      </c>
      <c r="R9" s="123">
        <f ca="1">$J9*VLOOKUP(M$3,'module_assess_calcs(hide)'!$C$92:$J$97,R$1,FALSE)</f>
        <v>0</v>
      </c>
      <c r="S9" s="123">
        <f ca="1">$K9*VLOOKUP(M$3,'module_assess_calcs(hide)'!$C$92:$J$97,S$1,FALSE)</f>
        <v>0</v>
      </c>
      <c r="U9" s="123">
        <f>$E9*VLOOKUP(U$3,'module_assess_calcs(hide)'!$C$92:$J$97,U$1,FALSE)</f>
        <v>0</v>
      </c>
      <c r="V9" s="123">
        <f ca="1">$F9*VLOOKUP(U$3,'module_assess_calcs(hide)'!$C$92:$J$97,V$1,FALSE)</f>
        <v>0</v>
      </c>
      <c r="W9" s="123">
        <f ca="1">$G9*VLOOKUP(U$3,'module_assess_calcs(hide)'!$C$92:$J$97,W$1,FALSE)</f>
        <v>0</v>
      </c>
      <c r="X9" s="123">
        <f ca="1">$H9*VLOOKUP(U$3,'module_assess_calcs(hide)'!$C$92:$J$97,X$1,FALSE)</f>
        <v>0</v>
      </c>
      <c r="Y9" s="123">
        <f ca="1">$I9*VLOOKUP(U$3,'module_assess_calcs(hide)'!$C$92:$J$97,Y$1,FALSE)</f>
        <v>0</v>
      </c>
      <c r="Z9" s="123">
        <f ca="1">$J9*VLOOKUP(U$3,'module_assess_calcs(hide)'!$C$92:$J$97,Z$1,FALSE)</f>
        <v>0</v>
      </c>
      <c r="AA9" s="123">
        <f ca="1">$K9*VLOOKUP(U$3,'module_assess_calcs(hide)'!$C$92:$J$97,AA$1,FALSE)</f>
        <v>0</v>
      </c>
      <c r="AC9" s="123">
        <f>$E9*VLOOKUP(AC$3,'module_assess_calcs(hide)'!$C$92:$J$97,AC$1,FALSE)</f>
        <v>0</v>
      </c>
      <c r="AD9" s="123">
        <f ca="1">$F9*VLOOKUP(AC$3,'module_assess_calcs(hide)'!$C$92:$J$97,AD$1,FALSE)</f>
        <v>0</v>
      </c>
      <c r="AE9" s="123">
        <f ca="1">$G9*VLOOKUP(AC$3,'module_assess_calcs(hide)'!$C$92:$J$97,AE$1,FALSE)</f>
        <v>0</v>
      </c>
      <c r="AF9" s="123">
        <f ca="1">$H9*VLOOKUP(AC$3,'module_assess_calcs(hide)'!$C$92:$J$97,AF$1,FALSE)</f>
        <v>0</v>
      </c>
      <c r="AG9" s="123">
        <f ca="1">$I9*VLOOKUP(AC$3,'module_assess_calcs(hide)'!$C$92:$J$97,AG$1,FALSE)</f>
        <v>0</v>
      </c>
      <c r="AH9" s="123">
        <f ca="1">$J9*VLOOKUP(AC$3,'module_assess_calcs(hide)'!$C$92:$J$97,AH$1,FALSE)</f>
        <v>0</v>
      </c>
      <c r="AI9" s="123">
        <f ca="1">$K9*VLOOKUP(AC$3,'module_assess_calcs(hide)'!$C$92:$J$97,AI$1,FALSE)</f>
        <v>0</v>
      </c>
      <c r="AK9" s="123">
        <f>$E9*VLOOKUP(AK$3,'module_assess_calcs(hide)'!$C$92:$J$97,AK$1,FALSE)</f>
        <v>0</v>
      </c>
      <c r="AL9" s="123">
        <f ca="1">$F9*VLOOKUP(AK$3,'module_assess_calcs(hide)'!$C$92:$J$97,AL$1,FALSE)</f>
        <v>0</v>
      </c>
      <c r="AM9" s="123">
        <f ca="1">$G9*VLOOKUP(AK$3,'module_assess_calcs(hide)'!$C$92:$J$97,AM$1,FALSE)</f>
        <v>0</v>
      </c>
      <c r="AN9" s="123">
        <f ca="1">$H9*VLOOKUP(AK$3,'module_assess_calcs(hide)'!$C$92:$J$97,AN$1,FALSE)</f>
        <v>0</v>
      </c>
      <c r="AO9" s="123">
        <f ca="1">$I9*VLOOKUP(AK$3,'module_assess_calcs(hide)'!$C$92:$J$97,AO$1,FALSE)</f>
        <v>0</v>
      </c>
      <c r="AP9" s="123">
        <f ca="1">$J9*VLOOKUP(AK$3,'module_assess_calcs(hide)'!$C$92:$J$97,AP$1,FALSE)</f>
        <v>0</v>
      </c>
      <c r="AQ9" s="123">
        <f ca="1">$K9*VLOOKUP(AK$3,'module_assess_calcs(hide)'!$C$92:$J$97,AQ$1,FALSE)</f>
        <v>0</v>
      </c>
      <c r="AS9" s="123">
        <f>$E9*VLOOKUP(AS$3,'module_assess_calcs(hide)'!$C$92:$J$97,AS$1,FALSE)</f>
        <v>0</v>
      </c>
      <c r="AT9" s="123">
        <f ca="1">$F9*VLOOKUP(AS$3,'module_assess_calcs(hide)'!$C$92:$J$97,AT$1,FALSE)</f>
        <v>0</v>
      </c>
      <c r="AU9" s="123">
        <f ca="1">$G9*VLOOKUP(AS$3,'module_assess_calcs(hide)'!$C$92:$J$97,AU$1,FALSE)</f>
        <v>0</v>
      </c>
      <c r="AV9" s="123">
        <f ca="1">$H9*VLOOKUP(AS$3,'module_assess_calcs(hide)'!$C$92:$J$97,AV$1,FALSE)</f>
        <v>0</v>
      </c>
      <c r="AW9" s="123">
        <f ca="1">$I9*VLOOKUP(AS$3,'module_assess_calcs(hide)'!$C$92:$J$97,AW$1,FALSE)</f>
        <v>0</v>
      </c>
      <c r="AX9" s="123">
        <f ca="1">$J9*VLOOKUP(AS$3,'module_assess_calcs(hide)'!$C$92:$J$97,AX$1,FALSE)</f>
        <v>0</v>
      </c>
      <c r="AY9" s="123">
        <f ca="1">$K9*VLOOKUP(AS$3,'module_assess_calcs(hide)'!$C$92:$J$97,AY$1,FALSE)</f>
        <v>0</v>
      </c>
      <c r="BA9" s="123">
        <f>$E9*VLOOKUP(BA$3,'module_assess_calcs(hide)'!$C$92:$J$97,BA$1,FALSE)</f>
        <v>0</v>
      </c>
      <c r="BB9" s="123">
        <f ca="1">$F9*VLOOKUP(BA$3,'module_assess_calcs(hide)'!$C$92:$J$97,BB$1,FALSE)</f>
        <v>0</v>
      </c>
      <c r="BC9" s="123">
        <f ca="1">$G9*VLOOKUP(BA$3,'module_assess_calcs(hide)'!$C$92:$J$97,BC$1,FALSE)</f>
        <v>0</v>
      </c>
      <c r="BD9" s="123">
        <f ca="1">$H9*VLOOKUP(BA$3,'module_assess_calcs(hide)'!$C$92:$J$97,BD$1,FALSE)</f>
        <v>0</v>
      </c>
      <c r="BE9" s="123">
        <f ca="1">$I9*VLOOKUP(BA$3,'module_assess_calcs(hide)'!$C$92:$J$97,BE$1,FALSE)</f>
        <v>0</v>
      </c>
      <c r="BF9" s="123">
        <f ca="1">$J9*VLOOKUP(BA$3,'module_assess_calcs(hide)'!$C$92:$J$97,BF$1,FALSE)</f>
        <v>0</v>
      </c>
      <c r="BG9" s="123">
        <f ca="1">$K9*VLOOKUP(BA$3,'module_assess_calcs(hide)'!$C$92:$J$97,BG$1,FALSE)</f>
        <v>0</v>
      </c>
    </row>
    <row r="10" spans="1:59" x14ac:dyDescent="0.35">
      <c r="A10" t="s">
        <v>315</v>
      </c>
      <c r="C10">
        <v>7</v>
      </c>
      <c r="D10" t="s">
        <v>664</v>
      </c>
      <c r="E10" s="123"/>
      <c r="F10" s="123">
        <f ca="1">IFERROR((staff_students!E$31)*HLOOKUP(prog_header!$C$6,$M$63:$S$76,$C10,FALSE),0)</f>
        <v>0</v>
      </c>
      <c r="G10" s="123">
        <f ca="1">IFERROR((staff_students!F$31)*HLOOKUP(prog_header!$C$6,$M$63:$S$76,$C10,FALSE),0)</f>
        <v>0</v>
      </c>
      <c r="H10" s="123">
        <f ca="1">IFERROR((staff_students!G$31)*HLOOKUP(prog_header!$C$6,$M$63:$S$76,$C10,FALSE),0)</f>
        <v>0</v>
      </c>
      <c r="I10" s="123">
        <f ca="1">IFERROR((staff_students!H$31)*HLOOKUP(prog_header!$C$6,$M$63:$S$76,$C10,FALSE),0)</f>
        <v>0</v>
      </c>
      <c r="J10" s="123">
        <f ca="1">IFERROR((staff_students!I$31)*HLOOKUP(prog_header!$C$6,$M$63:$S$76,$C10,FALSE),0)</f>
        <v>0</v>
      </c>
      <c r="K10" s="123">
        <f ca="1">IFERROR((staff_students!J$31)*HLOOKUP(prog_header!$C$6,$M$63:$S$76,$C10,FALSE),0)</f>
        <v>0</v>
      </c>
      <c r="M10" s="123">
        <f>$E10*VLOOKUP(M$3,'module_assess_calcs(hide)'!$C$92:$J$97,M$1,FALSE)</f>
        <v>0</v>
      </c>
      <c r="N10" s="123">
        <f ca="1">$F10*VLOOKUP(M$3,'module_assess_calcs(hide)'!$C$92:$J$97,N$1,FALSE)</f>
        <v>0</v>
      </c>
      <c r="O10" s="123">
        <f ca="1">$G10*VLOOKUP(M$3,'module_assess_calcs(hide)'!$C$92:$J$97,O$1,FALSE)</f>
        <v>0</v>
      </c>
      <c r="P10" s="123">
        <f ca="1">$H10*VLOOKUP(M$3,'module_assess_calcs(hide)'!$C$92:$J$97,P$1,FALSE)</f>
        <v>0</v>
      </c>
      <c r="Q10" s="123">
        <f ca="1">$I10*VLOOKUP(M$3,'module_assess_calcs(hide)'!$C$92:$J$97,Q$1,FALSE)</f>
        <v>0</v>
      </c>
      <c r="R10" s="123">
        <f ca="1">$J10*VLOOKUP(M$3,'module_assess_calcs(hide)'!$C$92:$J$97,R$1,FALSE)</f>
        <v>0</v>
      </c>
      <c r="S10" s="123">
        <f ca="1">$K10*VLOOKUP(M$3,'module_assess_calcs(hide)'!$C$92:$J$97,S$1,FALSE)</f>
        <v>0</v>
      </c>
      <c r="U10" s="123">
        <f>$E10*VLOOKUP(U$3,'module_assess_calcs(hide)'!$C$92:$J$97,U$1,FALSE)</f>
        <v>0</v>
      </c>
      <c r="V10" s="123">
        <f ca="1">$F10*VLOOKUP(U$3,'module_assess_calcs(hide)'!$C$92:$J$97,V$1,FALSE)</f>
        <v>0</v>
      </c>
      <c r="W10" s="123">
        <f ca="1">$G10*VLOOKUP(U$3,'module_assess_calcs(hide)'!$C$92:$J$97,W$1,FALSE)</f>
        <v>0</v>
      </c>
      <c r="X10" s="123">
        <f ca="1">$H10*VLOOKUP(U$3,'module_assess_calcs(hide)'!$C$92:$J$97,X$1,FALSE)</f>
        <v>0</v>
      </c>
      <c r="Y10" s="123">
        <f ca="1">$I10*VLOOKUP(U$3,'module_assess_calcs(hide)'!$C$92:$J$97,Y$1,FALSE)</f>
        <v>0</v>
      </c>
      <c r="Z10" s="123">
        <f ca="1">$J10*VLOOKUP(U$3,'module_assess_calcs(hide)'!$C$92:$J$97,Z$1,FALSE)</f>
        <v>0</v>
      </c>
      <c r="AA10" s="123">
        <f ca="1">$K10*VLOOKUP(U$3,'module_assess_calcs(hide)'!$C$92:$J$97,AA$1,FALSE)</f>
        <v>0</v>
      </c>
      <c r="AC10" s="123">
        <f>$E10*VLOOKUP(AC$3,'module_assess_calcs(hide)'!$C$92:$J$97,AC$1,FALSE)</f>
        <v>0</v>
      </c>
      <c r="AD10" s="123">
        <f ca="1">$F10*VLOOKUP(AC$3,'module_assess_calcs(hide)'!$C$92:$J$97,AD$1,FALSE)</f>
        <v>0</v>
      </c>
      <c r="AE10" s="123">
        <f ca="1">$G10*VLOOKUP(AC$3,'module_assess_calcs(hide)'!$C$92:$J$97,AE$1,FALSE)</f>
        <v>0</v>
      </c>
      <c r="AF10" s="123">
        <f ca="1">$H10*VLOOKUP(AC$3,'module_assess_calcs(hide)'!$C$92:$J$97,AF$1,FALSE)</f>
        <v>0</v>
      </c>
      <c r="AG10" s="123">
        <f ca="1">$I10*VLOOKUP(AC$3,'module_assess_calcs(hide)'!$C$92:$J$97,AG$1,FALSE)</f>
        <v>0</v>
      </c>
      <c r="AH10" s="123">
        <f ca="1">$J10*VLOOKUP(AC$3,'module_assess_calcs(hide)'!$C$92:$J$97,AH$1,FALSE)</f>
        <v>0</v>
      </c>
      <c r="AI10" s="123">
        <f ca="1">$K10*VLOOKUP(AC$3,'module_assess_calcs(hide)'!$C$92:$J$97,AI$1,FALSE)</f>
        <v>0</v>
      </c>
      <c r="AK10" s="123">
        <f>$E10*VLOOKUP(AK$3,'module_assess_calcs(hide)'!$C$92:$J$97,AK$1,FALSE)</f>
        <v>0</v>
      </c>
      <c r="AL10" s="123">
        <f ca="1">$F10*VLOOKUP(AK$3,'module_assess_calcs(hide)'!$C$92:$J$97,AL$1,FALSE)</f>
        <v>0</v>
      </c>
      <c r="AM10" s="123">
        <f ca="1">$G10*VLOOKUP(AK$3,'module_assess_calcs(hide)'!$C$92:$J$97,AM$1,FALSE)</f>
        <v>0</v>
      </c>
      <c r="AN10" s="123">
        <f ca="1">$H10*VLOOKUP(AK$3,'module_assess_calcs(hide)'!$C$92:$J$97,AN$1,FALSE)</f>
        <v>0</v>
      </c>
      <c r="AO10" s="123">
        <f ca="1">$I10*VLOOKUP(AK$3,'module_assess_calcs(hide)'!$C$92:$J$97,AO$1,FALSE)</f>
        <v>0</v>
      </c>
      <c r="AP10" s="123">
        <f ca="1">$J10*VLOOKUP(AK$3,'module_assess_calcs(hide)'!$C$92:$J$97,AP$1,FALSE)</f>
        <v>0</v>
      </c>
      <c r="AQ10" s="123">
        <f ca="1">$K10*VLOOKUP(AK$3,'module_assess_calcs(hide)'!$C$92:$J$97,AQ$1,FALSE)</f>
        <v>0</v>
      </c>
      <c r="AS10" s="123">
        <f>$E10*VLOOKUP(AS$3,'module_assess_calcs(hide)'!$C$92:$J$97,AS$1,FALSE)</f>
        <v>0</v>
      </c>
      <c r="AT10" s="123">
        <f ca="1">$F10*VLOOKUP(AS$3,'module_assess_calcs(hide)'!$C$92:$J$97,AT$1,FALSE)</f>
        <v>0</v>
      </c>
      <c r="AU10" s="123">
        <f ca="1">$G10*VLOOKUP(AS$3,'module_assess_calcs(hide)'!$C$92:$J$97,AU$1,FALSE)</f>
        <v>0</v>
      </c>
      <c r="AV10" s="123">
        <f ca="1">$H10*VLOOKUP(AS$3,'module_assess_calcs(hide)'!$C$92:$J$97,AV$1,FALSE)</f>
        <v>0</v>
      </c>
      <c r="AW10" s="123">
        <f ca="1">$I10*VLOOKUP(AS$3,'module_assess_calcs(hide)'!$C$92:$J$97,AW$1,FALSE)</f>
        <v>0</v>
      </c>
      <c r="AX10" s="123">
        <f ca="1">$J10*VLOOKUP(AS$3,'module_assess_calcs(hide)'!$C$92:$J$97,AX$1,FALSE)</f>
        <v>0</v>
      </c>
      <c r="AY10" s="123">
        <f ca="1">$K10*VLOOKUP(AS$3,'module_assess_calcs(hide)'!$C$92:$J$97,AY$1,FALSE)</f>
        <v>0</v>
      </c>
      <c r="BA10" s="123">
        <f>$E10*VLOOKUP(BA$3,'module_assess_calcs(hide)'!$C$92:$J$97,BA$1,FALSE)</f>
        <v>0</v>
      </c>
      <c r="BB10" s="123">
        <f ca="1">$F10*VLOOKUP(BA$3,'module_assess_calcs(hide)'!$C$92:$J$97,BB$1,FALSE)</f>
        <v>0</v>
      </c>
      <c r="BC10" s="123">
        <f ca="1">$G10*VLOOKUP(BA$3,'module_assess_calcs(hide)'!$C$92:$J$97,BC$1,FALSE)</f>
        <v>0</v>
      </c>
      <c r="BD10" s="123">
        <f ca="1">$H10*VLOOKUP(BA$3,'module_assess_calcs(hide)'!$C$92:$J$97,BD$1,FALSE)</f>
        <v>0</v>
      </c>
      <c r="BE10" s="123">
        <f ca="1">$I10*VLOOKUP(BA$3,'module_assess_calcs(hide)'!$C$92:$J$97,BE$1,FALSE)</f>
        <v>0</v>
      </c>
      <c r="BF10" s="123">
        <f ca="1">$J10*VLOOKUP(BA$3,'module_assess_calcs(hide)'!$C$92:$J$97,BF$1,FALSE)</f>
        <v>0</v>
      </c>
      <c r="BG10" s="123">
        <f ca="1">$K10*VLOOKUP(BA$3,'module_assess_calcs(hide)'!$C$92:$J$97,BG$1,FALSE)</f>
        <v>0</v>
      </c>
    </row>
    <row r="11" spans="1:59" x14ac:dyDescent="0.35">
      <c r="A11" t="s">
        <v>316</v>
      </c>
      <c r="C11">
        <v>8</v>
      </c>
      <c r="D11" t="s">
        <v>658</v>
      </c>
      <c r="E11" s="123"/>
      <c r="F11" s="123">
        <f ca="1">IFERROR((staff_students!E$40+staff_students!E$42)*HLOOKUP(prog_header!$C$6,$M$63:$S$76,$C11,FALSE),0)</f>
        <v>0</v>
      </c>
      <c r="G11" s="123">
        <f ca="1">IFERROR((staff_students!F$40+staff_students!F$42)*HLOOKUP(prog_header!$C$6,$M$63:$S$76,$C11,FALSE),0)</f>
        <v>0</v>
      </c>
      <c r="H11" s="123">
        <f ca="1">IFERROR((staff_students!G$40+staff_students!G$42)*HLOOKUP(prog_header!$C$6,$M$63:$S$76,$C11,FALSE),0)</f>
        <v>0</v>
      </c>
      <c r="I11" s="123">
        <f ca="1">IFERROR((staff_students!H$40+staff_students!H$42)*HLOOKUP(prog_header!$C$6,$M$63:$S$76,$C11,FALSE),0)</f>
        <v>0</v>
      </c>
      <c r="J11" s="123">
        <f ca="1">IFERROR((staff_students!I$40+staff_students!I$42)*HLOOKUP(prog_header!$C$6,$M$63:$S$76,$C11,FALSE),0)</f>
        <v>0</v>
      </c>
      <c r="K11" s="123">
        <f ca="1">IFERROR((staff_students!J$40+staff_students!J$42)*HLOOKUP(prog_header!$C$6,$M$63:$S$76,$C11,FALSE),0)</f>
        <v>0</v>
      </c>
      <c r="M11" s="123">
        <f>$E11*VLOOKUP(M$3,'module_assess_calcs(hide)'!$C$92:$J$97,M$1,FALSE)</f>
        <v>0</v>
      </c>
      <c r="N11" s="123">
        <f ca="1">$F11*VLOOKUP(M$3,'module_assess_calcs(hide)'!$C$92:$J$97,N$1,FALSE)</f>
        <v>0</v>
      </c>
      <c r="O11" s="123">
        <f ca="1">$G11*VLOOKUP(M$3,'module_assess_calcs(hide)'!$C$92:$J$97,O$1,FALSE)</f>
        <v>0</v>
      </c>
      <c r="P11" s="123">
        <f ca="1">$H11*VLOOKUP(M$3,'module_assess_calcs(hide)'!$C$92:$J$97,P$1,FALSE)</f>
        <v>0</v>
      </c>
      <c r="Q11" s="123">
        <f ca="1">$I11*VLOOKUP(M$3,'module_assess_calcs(hide)'!$C$92:$J$97,Q$1,FALSE)</f>
        <v>0</v>
      </c>
      <c r="R11" s="123">
        <f ca="1">$J11*VLOOKUP(M$3,'module_assess_calcs(hide)'!$C$92:$J$97,R$1,FALSE)</f>
        <v>0</v>
      </c>
      <c r="S11" s="123">
        <f ca="1">$K11*VLOOKUP(M$3,'module_assess_calcs(hide)'!$C$92:$J$97,S$1,FALSE)</f>
        <v>0</v>
      </c>
      <c r="U11" s="123">
        <f>$E11*VLOOKUP(U$3,'module_assess_calcs(hide)'!$C$92:$J$97,U$1,FALSE)</f>
        <v>0</v>
      </c>
      <c r="V11" s="123">
        <f ca="1">$F11*VLOOKUP(U$3,'module_assess_calcs(hide)'!$C$92:$J$97,V$1,FALSE)</f>
        <v>0</v>
      </c>
      <c r="W11" s="123">
        <f ca="1">$G11*VLOOKUP(U$3,'module_assess_calcs(hide)'!$C$92:$J$97,W$1,FALSE)</f>
        <v>0</v>
      </c>
      <c r="X11" s="123">
        <f ca="1">$H11*VLOOKUP(U$3,'module_assess_calcs(hide)'!$C$92:$J$97,X$1,FALSE)</f>
        <v>0</v>
      </c>
      <c r="Y11" s="123">
        <f ca="1">$I11*VLOOKUP(U$3,'module_assess_calcs(hide)'!$C$92:$J$97,Y$1,FALSE)</f>
        <v>0</v>
      </c>
      <c r="Z11" s="123">
        <f ca="1">$J11*VLOOKUP(U$3,'module_assess_calcs(hide)'!$C$92:$J$97,Z$1,FALSE)</f>
        <v>0</v>
      </c>
      <c r="AA11" s="123">
        <f ca="1">$K11*VLOOKUP(U$3,'module_assess_calcs(hide)'!$C$92:$J$97,AA$1,FALSE)</f>
        <v>0</v>
      </c>
      <c r="AC11" s="123">
        <f>$E11*VLOOKUP(AC$3,'module_assess_calcs(hide)'!$C$92:$J$97,AC$1,FALSE)</f>
        <v>0</v>
      </c>
      <c r="AD11" s="123">
        <f ca="1">$F11*VLOOKUP(AC$3,'module_assess_calcs(hide)'!$C$92:$J$97,AD$1,FALSE)</f>
        <v>0</v>
      </c>
      <c r="AE11" s="123">
        <f ca="1">$G11*VLOOKUP(AC$3,'module_assess_calcs(hide)'!$C$92:$J$97,AE$1,FALSE)</f>
        <v>0</v>
      </c>
      <c r="AF11" s="123">
        <f ca="1">$H11*VLOOKUP(AC$3,'module_assess_calcs(hide)'!$C$92:$J$97,AF$1,FALSE)</f>
        <v>0</v>
      </c>
      <c r="AG11" s="123">
        <f ca="1">$I11*VLOOKUP(AC$3,'module_assess_calcs(hide)'!$C$92:$J$97,AG$1,FALSE)</f>
        <v>0</v>
      </c>
      <c r="AH11" s="123">
        <f ca="1">$J11*VLOOKUP(AC$3,'module_assess_calcs(hide)'!$C$92:$J$97,AH$1,FALSE)</f>
        <v>0</v>
      </c>
      <c r="AI11" s="123">
        <f ca="1">$K11*VLOOKUP(AC$3,'module_assess_calcs(hide)'!$C$92:$J$97,AI$1,FALSE)</f>
        <v>0</v>
      </c>
      <c r="AK11" s="123">
        <f>$E11*VLOOKUP(AK$3,'module_assess_calcs(hide)'!$C$92:$J$97,AK$1,FALSE)</f>
        <v>0</v>
      </c>
      <c r="AL11" s="123">
        <f ca="1">$F11*VLOOKUP(AK$3,'module_assess_calcs(hide)'!$C$92:$J$97,AL$1,FALSE)</f>
        <v>0</v>
      </c>
      <c r="AM11" s="123">
        <f ca="1">$G11*VLOOKUP(AK$3,'module_assess_calcs(hide)'!$C$92:$J$97,AM$1,FALSE)</f>
        <v>0</v>
      </c>
      <c r="AN11" s="123">
        <f ca="1">$H11*VLOOKUP(AK$3,'module_assess_calcs(hide)'!$C$92:$J$97,AN$1,FALSE)</f>
        <v>0</v>
      </c>
      <c r="AO11" s="123">
        <f ca="1">$I11*VLOOKUP(AK$3,'module_assess_calcs(hide)'!$C$92:$J$97,AO$1,FALSE)</f>
        <v>0</v>
      </c>
      <c r="AP11" s="123">
        <f ca="1">$J11*VLOOKUP(AK$3,'module_assess_calcs(hide)'!$C$92:$J$97,AP$1,FALSE)</f>
        <v>0</v>
      </c>
      <c r="AQ11" s="123">
        <f ca="1">$K11*VLOOKUP(AK$3,'module_assess_calcs(hide)'!$C$92:$J$97,AQ$1,FALSE)</f>
        <v>0</v>
      </c>
      <c r="AS11" s="123">
        <f>$E11*VLOOKUP(AS$3,'module_assess_calcs(hide)'!$C$92:$J$97,AS$1,FALSE)</f>
        <v>0</v>
      </c>
      <c r="AT11" s="123">
        <f ca="1">$F11*VLOOKUP(AS$3,'module_assess_calcs(hide)'!$C$92:$J$97,AT$1,FALSE)</f>
        <v>0</v>
      </c>
      <c r="AU11" s="123">
        <f ca="1">$G11*VLOOKUP(AS$3,'module_assess_calcs(hide)'!$C$92:$J$97,AU$1,FALSE)</f>
        <v>0</v>
      </c>
      <c r="AV11" s="123">
        <f ca="1">$H11*VLOOKUP(AS$3,'module_assess_calcs(hide)'!$C$92:$J$97,AV$1,FALSE)</f>
        <v>0</v>
      </c>
      <c r="AW11" s="123">
        <f ca="1">$I11*VLOOKUP(AS$3,'module_assess_calcs(hide)'!$C$92:$J$97,AW$1,FALSE)</f>
        <v>0</v>
      </c>
      <c r="AX11" s="123">
        <f ca="1">$J11*VLOOKUP(AS$3,'module_assess_calcs(hide)'!$C$92:$J$97,AX$1,FALSE)</f>
        <v>0</v>
      </c>
      <c r="AY11" s="123">
        <f ca="1">$K11*VLOOKUP(AS$3,'module_assess_calcs(hide)'!$C$92:$J$97,AY$1,FALSE)</f>
        <v>0</v>
      </c>
      <c r="BA11" s="123">
        <f>$E11*VLOOKUP(BA$3,'module_assess_calcs(hide)'!$C$92:$J$97,BA$1,FALSE)</f>
        <v>0</v>
      </c>
      <c r="BB11" s="123">
        <f ca="1">$F11*VLOOKUP(BA$3,'module_assess_calcs(hide)'!$C$92:$J$97,BB$1,FALSE)</f>
        <v>0</v>
      </c>
      <c r="BC11" s="123">
        <f ca="1">$G11*VLOOKUP(BA$3,'module_assess_calcs(hide)'!$C$92:$J$97,BC$1,FALSE)</f>
        <v>0</v>
      </c>
      <c r="BD11" s="123">
        <f ca="1">$H11*VLOOKUP(BA$3,'module_assess_calcs(hide)'!$C$92:$J$97,BD$1,FALSE)</f>
        <v>0</v>
      </c>
      <c r="BE11" s="123">
        <f ca="1">$I11*VLOOKUP(BA$3,'module_assess_calcs(hide)'!$C$92:$J$97,BE$1,FALSE)</f>
        <v>0</v>
      </c>
      <c r="BF11" s="123">
        <f ca="1">$J11*VLOOKUP(BA$3,'module_assess_calcs(hide)'!$C$92:$J$97,BF$1,FALSE)</f>
        <v>0</v>
      </c>
      <c r="BG11" s="123">
        <f ca="1">$K11*VLOOKUP(BA$3,'module_assess_calcs(hide)'!$C$92:$J$97,BG$1,FALSE)</f>
        <v>0</v>
      </c>
    </row>
    <row r="12" spans="1:59" x14ac:dyDescent="0.35">
      <c r="A12" s="93" t="s">
        <v>294</v>
      </c>
      <c r="C12">
        <v>9</v>
      </c>
      <c r="E12" s="124">
        <f t="shared" ref="E12:K12" ca="1" si="8">SUM(E7:E11)</f>
        <v>0</v>
      </c>
      <c r="F12" s="124">
        <f t="shared" ca="1" si="8"/>
        <v>0</v>
      </c>
      <c r="G12" s="124">
        <f t="shared" ca="1" si="8"/>
        <v>0</v>
      </c>
      <c r="H12" s="124">
        <f t="shared" ca="1" si="8"/>
        <v>0</v>
      </c>
      <c r="I12" s="124">
        <f t="shared" ca="1" si="8"/>
        <v>0</v>
      </c>
      <c r="J12" s="124">
        <f t="shared" ca="1" si="8"/>
        <v>0</v>
      </c>
      <c r="K12" s="124">
        <f t="shared" ca="1" si="8"/>
        <v>0</v>
      </c>
      <c r="M12" s="124">
        <f t="shared" ref="M12:S12" ca="1" si="9">SUM(M7:M11)</f>
        <v>0</v>
      </c>
      <c r="N12" s="124">
        <f t="shared" ca="1" si="9"/>
        <v>0</v>
      </c>
      <c r="O12" s="124">
        <f t="shared" ca="1" si="9"/>
        <v>0</v>
      </c>
      <c r="P12" s="124">
        <f t="shared" ca="1" si="9"/>
        <v>0</v>
      </c>
      <c r="Q12" s="124">
        <f t="shared" ca="1" si="9"/>
        <v>0</v>
      </c>
      <c r="R12" s="124">
        <f t="shared" ca="1" si="9"/>
        <v>0</v>
      </c>
      <c r="S12" s="124">
        <f t="shared" ca="1" si="9"/>
        <v>0</v>
      </c>
      <c r="U12" s="124">
        <f t="shared" ref="U12:AA12" ca="1" si="10">SUM(U7:U11)</f>
        <v>0</v>
      </c>
      <c r="V12" s="124">
        <f t="shared" ca="1" si="10"/>
        <v>0</v>
      </c>
      <c r="W12" s="124">
        <f t="shared" ca="1" si="10"/>
        <v>0</v>
      </c>
      <c r="X12" s="124">
        <f t="shared" ca="1" si="10"/>
        <v>0</v>
      </c>
      <c r="Y12" s="124">
        <f t="shared" ca="1" si="10"/>
        <v>0</v>
      </c>
      <c r="Z12" s="124">
        <f t="shared" ca="1" si="10"/>
        <v>0</v>
      </c>
      <c r="AA12" s="124">
        <f t="shared" ca="1" si="10"/>
        <v>0</v>
      </c>
      <c r="AC12" s="124">
        <f t="shared" ref="AC12:AI12" ca="1" si="11">SUM(AC7:AC11)</f>
        <v>0</v>
      </c>
      <c r="AD12" s="124">
        <f t="shared" ca="1" si="11"/>
        <v>0</v>
      </c>
      <c r="AE12" s="124">
        <f t="shared" ca="1" si="11"/>
        <v>0</v>
      </c>
      <c r="AF12" s="124">
        <f t="shared" ca="1" si="11"/>
        <v>0</v>
      </c>
      <c r="AG12" s="124">
        <f t="shared" ca="1" si="11"/>
        <v>0</v>
      </c>
      <c r="AH12" s="124">
        <f t="shared" ca="1" si="11"/>
        <v>0</v>
      </c>
      <c r="AI12" s="124">
        <f t="shared" ca="1" si="11"/>
        <v>0</v>
      </c>
      <c r="AK12" s="124">
        <f t="shared" ref="AK12:AQ12" ca="1" si="12">SUM(AK7:AK11)</f>
        <v>0</v>
      </c>
      <c r="AL12" s="124">
        <f t="shared" ca="1" si="12"/>
        <v>0</v>
      </c>
      <c r="AM12" s="124">
        <f t="shared" ca="1" si="12"/>
        <v>0</v>
      </c>
      <c r="AN12" s="124">
        <f t="shared" ca="1" si="12"/>
        <v>0</v>
      </c>
      <c r="AO12" s="124">
        <f t="shared" ca="1" si="12"/>
        <v>0</v>
      </c>
      <c r="AP12" s="124">
        <f t="shared" ca="1" si="12"/>
        <v>0</v>
      </c>
      <c r="AQ12" s="124">
        <f t="shared" ca="1" si="12"/>
        <v>0</v>
      </c>
      <c r="AS12" s="124">
        <f t="shared" ref="AS12:AY12" ca="1" si="13">SUM(AS7:AS11)</f>
        <v>0</v>
      </c>
      <c r="AT12" s="124">
        <f t="shared" ca="1" si="13"/>
        <v>0</v>
      </c>
      <c r="AU12" s="124">
        <f t="shared" ca="1" si="13"/>
        <v>0</v>
      </c>
      <c r="AV12" s="124">
        <f t="shared" ca="1" si="13"/>
        <v>0</v>
      </c>
      <c r="AW12" s="124">
        <f t="shared" ca="1" si="13"/>
        <v>0</v>
      </c>
      <c r="AX12" s="124">
        <f t="shared" ca="1" si="13"/>
        <v>0</v>
      </c>
      <c r="AY12" s="124">
        <f t="shared" ca="1" si="13"/>
        <v>0</v>
      </c>
      <c r="BA12" s="124">
        <f t="shared" ref="BA12:BG12" ca="1" si="14">SUM(BA7:BA11)</f>
        <v>0</v>
      </c>
      <c r="BB12" s="124">
        <f t="shared" ca="1" si="14"/>
        <v>0</v>
      </c>
      <c r="BC12" s="124">
        <f t="shared" ca="1" si="14"/>
        <v>0</v>
      </c>
      <c r="BD12" s="124">
        <f t="shared" ca="1" si="14"/>
        <v>0</v>
      </c>
      <c r="BE12" s="124">
        <f t="shared" ca="1" si="14"/>
        <v>0</v>
      </c>
      <c r="BF12" s="124">
        <f t="shared" ca="1" si="14"/>
        <v>0</v>
      </c>
      <c r="BG12" s="124">
        <f t="shared" ca="1" si="14"/>
        <v>0</v>
      </c>
    </row>
    <row r="13" spans="1:59" x14ac:dyDescent="0.35">
      <c r="C13">
        <v>10</v>
      </c>
    </row>
    <row r="14" spans="1:59" x14ac:dyDescent="0.35">
      <c r="A14" s="125" t="s">
        <v>308</v>
      </c>
      <c r="C14">
        <v>11</v>
      </c>
      <c r="E14" s="123"/>
      <c r="F14" s="123"/>
      <c r="G14" s="123"/>
      <c r="H14" s="123"/>
      <c r="I14" s="123"/>
      <c r="J14" s="123"/>
      <c r="K14" s="123"/>
      <c r="M14" s="123"/>
      <c r="N14" s="123"/>
      <c r="O14" s="123"/>
      <c r="P14" s="123"/>
      <c r="Q14" s="123"/>
      <c r="R14" s="123"/>
      <c r="S14" s="123"/>
      <c r="U14" s="123"/>
      <c r="V14" s="123"/>
      <c r="W14" s="123"/>
      <c r="X14" s="123"/>
      <c r="Y14" s="123"/>
      <c r="Z14" s="123"/>
      <c r="AA14" s="123"/>
      <c r="AC14" s="123"/>
      <c r="AD14" s="123"/>
      <c r="AE14" s="123"/>
      <c r="AF14" s="123"/>
      <c r="AG14" s="123"/>
      <c r="AH14" s="123"/>
      <c r="AI14" s="123"/>
      <c r="AK14" s="123"/>
      <c r="AL14" s="123"/>
      <c r="AM14" s="123"/>
      <c r="AN14" s="123"/>
      <c r="AO14" s="123"/>
      <c r="AP14" s="123"/>
      <c r="AQ14" s="123"/>
      <c r="AS14" s="123"/>
      <c r="AT14" s="123"/>
      <c r="AU14" s="123"/>
      <c r="AV14" s="123"/>
      <c r="AW14" s="123"/>
      <c r="AX14" s="123"/>
      <c r="AY14" s="123"/>
      <c r="BA14" s="123"/>
      <c r="BB14" s="123"/>
      <c r="BC14" s="123"/>
      <c r="BD14" s="123"/>
      <c r="BE14" s="123"/>
      <c r="BF14" s="123"/>
      <c r="BG14" s="123"/>
    </row>
    <row r="15" spans="1:59" x14ac:dyDescent="0.35">
      <c r="A15" t="s">
        <v>309</v>
      </c>
      <c r="C15">
        <v>12</v>
      </c>
      <c r="D15" t="s">
        <v>656</v>
      </c>
      <c r="E15" s="123">
        <f t="shared" ref="E15:K16" ca="1" si="15">M15+U15+AC15+AK15+AS15+BA15</f>
        <v>0</v>
      </c>
      <c r="F15" s="123">
        <f t="shared" ca="1" si="15"/>
        <v>0</v>
      </c>
      <c r="G15" s="123">
        <f t="shared" ca="1" si="15"/>
        <v>0</v>
      </c>
      <c r="H15" s="123">
        <f t="shared" ca="1" si="15"/>
        <v>0</v>
      </c>
      <c r="I15" s="123">
        <f t="shared" ca="1" si="15"/>
        <v>0</v>
      </c>
      <c r="J15" s="123">
        <f t="shared" ca="1" si="15"/>
        <v>0</v>
      </c>
      <c r="K15" s="123">
        <f t="shared" ca="1" si="15"/>
        <v>0</v>
      </c>
      <c r="M15" s="123">
        <f ca="1">'module_assess_calcs(hide)'!D$84*HLOOKUP($M$3,$M$63:$S$76,$C15,FALSE)</f>
        <v>0</v>
      </c>
      <c r="N15" s="123">
        <f ca="1">'module_assess_calcs(hide)'!E$84*HLOOKUP($M$3,$M$63:$S$76,$C15,FALSE)</f>
        <v>0</v>
      </c>
      <c r="O15" s="123">
        <f ca="1">'module_assess_calcs(hide)'!F$84*HLOOKUP($M$3,$M$63:$S$76,$C15,FALSE)</f>
        <v>0</v>
      </c>
      <c r="P15" s="123">
        <f ca="1">'module_assess_calcs(hide)'!G$84*HLOOKUP($M$3,$M$63:$S$76,$C15,FALSE)</f>
        <v>0</v>
      </c>
      <c r="Q15" s="123">
        <f ca="1">'module_assess_calcs(hide)'!H$84*HLOOKUP($M$3,$M$63:$S$76,$C15,FALSE)</f>
        <v>0</v>
      </c>
      <c r="R15" s="123">
        <f ca="1">'module_assess_calcs(hide)'!I$84*HLOOKUP($M$3,$M$63:$S$76,$C15,FALSE)</f>
        <v>0</v>
      </c>
      <c r="S15" s="123">
        <f ca="1">'module_assess_calcs(hide)'!J$84*HLOOKUP($M$3,$M$63:$S$76,$C15,FALSE)</f>
        <v>0</v>
      </c>
      <c r="U15" s="123">
        <f ca="1">'module_assess_calcs(hide)'!K$84*HLOOKUP($U$3,$M$63:$S$76,$C15,FALSE)</f>
        <v>0</v>
      </c>
      <c r="V15" s="123">
        <f ca="1">'module_assess_calcs(hide)'!L$84*HLOOKUP($U$3,$M$63:$S$76,$C15,FALSE)</f>
        <v>0</v>
      </c>
      <c r="W15" s="123">
        <f ca="1">'module_assess_calcs(hide)'!M$84*HLOOKUP($U$3,$M$63:$S$76,$C15,FALSE)</f>
        <v>0</v>
      </c>
      <c r="X15" s="123">
        <f ca="1">'module_assess_calcs(hide)'!N$84*HLOOKUP($U$3,$M$63:$S$76,$C15,FALSE)</f>
        <v>0</v>
      </c>
      <c r="Y15" s="123">
        <f ca="1">'module_assess_calcs(hide)'!O$84*HLOOKUP($U$3,$M$63:$S$76,$C15,FALSE)</f>
        <v>0</v>
      </c>
      <c r="Z15" s="123">
        <f ca="1">'module_assess_calcs(hide)'!P$84*HLOOKUP($U$3,$M$63:$S$76,$C15,FALSE)</f>
        <v>0</v>
      </c>
      <c r="AA15" s="123">
        <f ca="1">'module_assess_calcs(hide)'!Q$84*HLOOKUP($U$3,$M$63:$S$76,$C15,FALSE)</f>
        <v>0</v>
      </c>
      <c r="AC15" s="123">
        <f ca="1">'module_assess_calcs(hide)'!R$84*HLOOKUP($AC$3,$M$63:$S$76,$C15,FALSE)</f>
        <v>0</v>
      </c>
      <c r="AD15" s="123">
        <f ca="1">'module_assess_calcs(hide)'!S$84*HLOOKUP($AC$3,$M$63:$S$76,$C15,FALSE)</f>
        <v>0</v>
      </c>
      <c r="AE15" s="123">
        <f ca="1">'module_assess_calcs(hide)'!T$84*HLOOKUP($AC$3,$M$63:$S$76,$C15,FALSE)</f>
        <v>0</v>
      </c>
      <c r="AF15" s="123">
        <f ca="1">'module_assess_calcs(hide)'!U$84*HLOOKUP($AC$3,$M$63:$S$76,$C15,FALSE)</f>
        <v>0</v>
      </c>
      <c r="AG15" s="123">
        <f ca="1">'module_assess_calcs(hide)'!V$84*HLOOKUP($AC$3,$M$63:$S$76,$C15,FALSE)</f>
        <v>0</v>
      </c>
      <c r="AH15" s="123">
        <f ca="1">'module_assess_calcs(hide)'!W$84*HLOOKUP($AC$3,$M$63:$S$76,$C15,FALSE)</f>
        <v>0</v>
      </c>
      <c r="AI15" s="123">
        <f ca="1">'module_assess_calcs(hide)'!X$84*HLOOKUP($AC$3,$M$63:$S$76,$C15,FALSE)</f>
        <v>0</v>
      </c>
      <c r="AK15" s="123">
        <f ca="1">'module_assess_calcs(hide)'!Y$84*HLOOKUP($AK$3,$M$63:$S$76,$C15,FALSE)</f>
        <v>0</v>
      </c>
      <c r="AL15" s="123">
        <f ca="1">'module_assess_calcs(hide)'!Z$84*HLOOKUP($AK$3,$M$63:$S$76,$C15,FALSE)</f>
        <v>0</v>
      </c>
      <c r="AM15" s="123">
        <f ca="1">'module_assess_calcs(hide)'!AA$84*HLOOKUP($AK$3,$M$63:$S$76,$C15,FALSE)</f>
        <v>0</v>
      </c>
      <c r="AN15" s="123">
        <f ca="1">'module_assess_calcs(hide)'!AB$84*HLOOKUP($AK$3,$M$63:$S$76,$C15,FALSE)</f>
        <v>0</v>
      </c>
      <c r="AO15" s="123">
        <f ca="1">'module_assess_calcs(hide)'!AC$84*HLOOKUP($AK$3,$M$63:$S$76,$C15,FALSE)</f>
        <v>0</v>
      </c>
      <c r="AP15" s="123">
        <f ca="1">'module_assess_calcs(hide)'!AD$84*HLOOKUP($AK$3,$M$63:$S$76,$C15,FALSE)</f>
        <v>0</v>
      </c>
      <c r="AQ15" s="123">
        <f ca="1">'module_assess_calcs(hide)'!AE$84*HLOOKUP($AK$3,$M$63:$S$76,$C15,FALSE)</f>
        <v>0</v>
      </c>
      <c r="AS15" s="123">
        <f ca="1">'module_assess_calcs(hide)'!AF$84*HLOOKUP($AS$3,$M$63:$S$76,$C15,FALSE)</f>
        <v>0</v>
      </c>
      <c r="AT15" s="123">
        <f ca="1">'module_assess_calcs(hide)'!AG$84*HLOOKUP($AS$3,$M$63:$S$76,$C15,FALSE)</f>
        <v>0</v>
      </c>
      <c r="AU15" s="123">
        <f ca="1">'module_assess_calcs(hide)'!AH$84*HLOOKUP($AS$3,$M$63:$S$76,$C15,FALSE)</f>
        <v>0</v>
      </c>
      <c r="AV15" s="123">
        <f ca="1">'module_assess_calcs(hide)'!AI$84*HLOOKUP($AS$3,$M$63:$S$76,$C15,FALSE)</f>
        <v>0</v>
      </c>
      <c r="AW15" s="123">
        <f ca="1">'module_assess_calcs(hide)'!AJ$84*HLOOKUP($AS$3,$M$63:$S$76,$C15,FALSE)</f>
        <v>0</v>
      </c>
      <c r="AX15" s="123">
        <f ca="1">'module_assess_calcs(hide)'!AK$84*HLOOKUP($AS$3,$M$63:$S$76,$C15,FALSE)</f>
        <v>0</v>
      </c>
      <c r="AY15" s="123">
        <f ca="1">'module_assess_calcs(hide)'!AL$84*HLOOKUP($AS$3,$M$63:$S$76,$C15,FALSE)</f>
        <v>0</v>
      </c>
      <c r="BA15" s="123">
        <f ca="1">'module_assess_calcs(hide)'!AM$84*HLOOKUP($BA$3,$M$63:$S$76,$C15,FALSE)</f>
        <v>0</v>
      </c>
      <c r="BB15" s="123">
        <f ca="1">'module_assess_calcs(hide)'!AN$84*HLOOKUP($BA$3,$M$63:$S$76,$C15,FALSE)</f>
        <v>0</v>
      </c>
      <c r="BC15" s="123">
        <f ca="1">'module_assess_calcs(hide)'!AO$84*HLOOKUP($BA$3,$M$63:$S$76,$C15,FALSE)</f>
        <v>0</v>
      </c>
      <c r="BD15" s="123">
        <f ca="1">'module_assess_calcs(hide)'!AP$84*HLOOKUP($BA$3,$M$63:$S$76,$C15,FALSE)</f>
        <v>0</v>
      </c>
      <c r="BE15" s="123">
        <f ca="1">'module_assess_calcs(hide)'!AQ$84*HLOOKUP($BA$3,$M$63:$S$76,$C15,FALSE)</f>
        <v>0</v>
      </c>
      <c r="BF15" s="123">
        <f ca="1">'module_assess_calcs(hide)'!AR$84*HLOOKUP($BA$3,$M$63:$S$76,$C15,FALSE)</f>
        <v>0</v>
      </c>
      <c r="BG15" s="123">
        <f ca="1">'module_assess_calcs(hide)'!AS$84*HLOOKUP($BA$3,$M$63:$S$76,$C15,FALSE)</f>
        <v>0</v>
      </c>
    </row>
    <row r="16" spans="1:59" x14ac:dyDescent="0.35">
      <c r="A16" t="s">
        <v>310</v>
      </c>
      <c r="C16">
        <v>13</v>
      </c>
      <c r="D16" t="s">
        <v>659</v>
      </c>
      <c r="E16" s="123">
        <f t="shared" ca="1" si="15"/>
        <v>0</v>
      </c>
      <c r="F16" s="123">
        <f t="shared" ca="1" si="15"/>
        <v>0</v>
      </c>
      <c r="G16" s="123">
        <f t="shared" ca="1" si="15"/>
        <v>0</v>
      </c>
      <c r="H16" s="123">
        <f t="shared" ca="1" si="15"/>
        <v>0</v>
      </c>
      <c r="I16" s="123">
        <f t="shared" ca="1" si="15"/>
        <v>0</v>
      </c>
      <c r="J16" s="123">
        <f t="shared" ca="1" si="15"/>
        <v>0</v>
      </c>
      <c r="K16" s="123">
        <f t="shared" ca="1" si="15"/>
        <v>0</v>
      </c>
      <c r="M16" s="123">
        <f ca="1">'module_assess_calcs(hide)'!D$89*HLOOKUP($M$3,$M$63:$S$76,$C16,FALSE)</f>
        <v>0</v>
      </c>
      <c r="N16" s="123">
        <f ca="1">'module_assess_calcs(hide)'!E$89*HLOOKUP($M$3,$M$63:$S$76,$C16,FALSE)</f>
        <v>0</v>
      </c>
      <c r="O16" s="123">
        <f ca="1">'module_assess_calcs(hide)'!F$89*HLOOKUP($M$3,$M$63:$S$76,$C16,FALSE)</f>
        <v>0</v>
      </c>
      <c r="P16" s="123">
        <f ca="1">'module_assess_calcs(hide)'!G$89*HLOOKUP($M$3,$M$63:$S$76,$C16,FALSE)</f>
        <v>0</v>
      </c>
      <c r="Q16" s="123">
        <f ca="1">'module_assess_calcs(hide)'!H$89*HLOOKUP($M$3,$M$63:$S$76,$C16,FALSE)</f>
        <v>0</v>
      </c>
      <c r="R16" s="123">
        <f ca="1">'module_assess_calcs(hide)'!I$89*HLOOKUP($M$3,$M$63:$S$76,$C16,FALSE)</f>
        <v>0</v>
      </c>
      <c r="S16" s="123">
        <f ca="1">'module_assess_calcs(hide)'!J$89*HLOOKUP($M$3,$M$63:$S$76,$C16,FALSE)</f>
        <v>0</v>
      </c>
      <c r="U16" s="123">
        <f ca="1">'module_assess_calcs(hide)'!K$89*HLOOKUP($U$3,$M$63:$S$76,$C16,FALSE)</f>
        <v>0</v>
      </c>
      <c r="V16" s="123">
        <f ca="1">'module_assess_calcs(hide)'!L$89*HLOOKUP($U$3,$M$63:$S$76,$C16,FALSE)</f>
        <v>0</v>
      </c>
      <c r="W16" s="123">
        <f ca="1">'module_assess_calcs(hide)'!M$89*HLOOKUP($U$3,$M$63:$S$76,$C16,FALSE)</f>
        <v>0</v>
      </c>
      <c r="X16" s="123">
        <f ca="1">'module_assess_calcs(hide)'!N$89*HLOOKUP($U$3,$M$63:$S$76,$C16,FALSE)</f>
        <v>0</v>
      </c>
      <c r="Y16" s="123">
        <f ca="1">'module_assess_calcs(hide)'!O$89*HLOOKUP($U$3,$M$63:$S$76,$C16,FALSE)</f>
        <v>0</v>
      </c>
      <c r="Z16" s="123">
        <f ca="1">'module_assess_calcs(hide)'!P$89*HLOOKUP($U$3,$M$63:$S$76,$C16,FALSE)</f>
        <v>0</v>
      </c>
      <c r="AA16" s="123">
        <f ca="1">'module_assess_calcs(hide)'!Q$89*HLOOKUP($U$3,$M$63:$S$76,$C16,FALSE)</f>
        <v>0</v>
      </c>
      <c r="AC16" s="123">
        <f ca="1">'module_assess_calcs(hide)'!R$89*HLOOKUP($AC$3,$M$63:$S$76,$C16,FALSE)</f>
        <v>0</v>
      </c>
      <c r="AD16" s="123">
        <f ca="1">'module_assess_calcs(hide)'!S$89*HLOOKUP($AC$3,$M$63:$S$76,$C16,FALSE)</f>
        <v>0</v>
      </c>
      <c r="AE16" s="123">
        <f ca="1">'module_assess_calcs(hide)'!T$89*HLOOKUP($AC$3,$M$63:$S$76,$C16,FALSE)</f>
        <v>0</v>
      </c>
      <c r="AF16" s="123">
        <f ca="1">'module_assess_calcs(hide)'!U$89*HLOOKUP($AC$3,$M$63:$S$76,$C16,FALSE)</f>
        <v>0</v>
      </c>
      <c r="AG16" s="123">
        <f ca="1">'module_assess_calcs(hide)'!V$89*HLOOKUP($AC$3,$M$63:$S$76,$C16,FALSE)</f>
        <v>0</v>
      </c>
      <c r="AH16" s="123">
        <f ca="1">'module_assess_calcs(hide)'!W$89*HLOOKUP($AC$3,$M$63:$S$76,$C16,FALSE)</f>
        <v>0</v>
      </c>
      <c r="AI16" s="123">
        <f ca="1">'module_assess_calcs(hide)'!X$89*HLOOKUP($AC$3,$M$63:$S$76,$C16,FALSE)</f>
        <v>0</v>
      </c>
      <c r="AK16" s="123">
        <f ca="1">'module_assess_calcs(hide)'!Y$89*HLOOKUP($AK$3,$M$63:$S$76,$C16,FALSE)</f>
        <v>0</v>
      </c>
      <c r="AL16" s="123">
        <f ca="1">'module_assess_calcs(hide)'!Z$89*HLOOKUP($AK$3,$M$63:$S$76,$C16,FALSE)</f>
        <v>0</v>
      </c>
      <c r="AM16" s="123">
        <f ca="1">'module_assess_calcs(hide)'!AA$89*HLOOKUP($AK$3,$M$63:$S$76,$C16,FALSE)</f>
        <v>0</v>
      </c>
      <c r="AN16" s="123">
        <f ca="1">'module_assess_calcs(hide)'!AB$89*HLOOKUP($AK$3,$M$63:$S$76,$C16,FALSE)</f>
        <v>0</v>
      </c>
      <c r="AO16" s="123">
        <f ca="1">'module_assess_calcs(hide)'!AC$89*HLOOKUP($AK$3,$M$63:$S$76,$C16,FALSE)</f>
        <v>0</v>
      </c>
      <c r="AP16" s="123">
        <f ca="1">'module_assess_calcs(hide)'!AD$89*HLOOKUP($AK$3,$M$63:$S$76,$C16,FALSE)</f>
        <v>0</v>
      </c>
      <c r="AQ16" s="123">
        <f ca="1">'module_assess_calcs(hide)'!AE$89*HLOOKUP($AK$3,$M$63:$S$76,$C16,FALSE)</f>
        <v>0</v>
      </c>
      <c r="AS16" s="123">
        <f ca="1">'module_assess_calcs(hide)'!AF$89*HLOOKUP($AS$3,$M$63:$S$76,$C16,FALSE)</f>
        <v>0</v>
      </c>
      <c r="AT16" s="123">
        <f ca="1">'module_assess_calcs(hide)'!AG$89*HLOOKUP($AS$3,$M$63:$S$76,$C16,FALSE)</f>
        <v>0</v>
      </c>
      <c r="AU16" s="123">
        <f ca="1">'module_assess_calcs(hide)'!AH$89*HLOOKUP($AS$3,$M$63:$S$76,$C16,FALSE)</f>
        <v>0</v>
      </c>
      <c r="AV16" s="123">
        <f ca="1">'module_assess_calcs(hide)'!AI$89*HLOOKUP($AS$3,$M$63:$S$76,$C16,FALSE)</f>
        <v>0</v>
      </c>
      <c r="AW16" s="123">
        <f ca="1">'module_assess_calcs(hide)'!AJ$89*HLOOKUP($AS$3,$M$63:$S$76,$C16,FALSE)</f>
        <v>0</v>
      </c>
      <c r="AX16" s="123">
        <f ca="1">'module_assess_calcs(hide)'!AK$89*HLOOKUP($AS$3,$M$63:$S$76,$C16,FALSE)</f>
        <v>0</v>
      </c>
      <c r="AY16" s="123">
        <f ca="1">'module_assess_calcs(hide)'!AL$89*HLOOKUP($AS$3,$M$63:$S$76,$C16,FALSE)</f>
        <v>0</v>
      </c>
      <c r="BA16" s="123">
        <f ca="1">'module_assess_calcs(hide)'!AM$89*HLOOKUP($BA$3,$M$63:$S$76,$C16,FALSE)</f>
        <v>0</v>
      </c>
      <c r="BB16" s="123">
        <f ca="1">'module_assess_calcs(hide)'!AN$89*HLOOKUP($BA$3,$M$63:$S$76,$C16,FALSE)</f>
        <v>0</v>
      </c>
      <c r="BC16" s="123">
        <f ca="1">'module_assess_calcs(hide)'!AO$89*HLOOKUP($BA$3,$M$63:$S$76,$C16,FALSE)</f>
        <v>0</v>
      </c>
      <c r="BD16" s="123">
        <f ca="1">'module_assess_calcs(hide)'!AP$89*HLOOKUP($BA$3,$M$63:$S$76,$C16,FALSE)</f>
        <v>0</v>
      </c>
      <c r="BE16" s="123">
        <f ca="1">'module_assess_calcs(hide)'!AQ$89*HLOOKUP($BA$3,$M$63:$S$76,$C16,FALSE)</f>
        <v>0</v>
      </c>
      <c r="BF16" s="123">
        <f ca="1">'module_assess_calcs(hide)'!AR$89*HLOOKUP($BA$3,$M$63:$S$76,$C16,FALSE)</f>
        <v>0</v>
      </c>
      <c r="BG16" s="123">
        <f ca="1">'module_assess_calcs(hide)'!AS$89*HLOOKUP($BA$3,$M$63:$S$76,$C16,FALSE)</f>
        <v>0</v>
      </c>
    </row>
    <row r="17" spans="1:59" x14ac:dyDescent="0.35">
      <c r="A17" t="s">
        <v>311</v>
      </c>
      <c r="C17">
        <v>14</v>
      </c>
      <c r="D17" t="s">
        <v>657</v>
      </c>
      <c r="E17" s="123"/>
      <c r="F17" s="123">
        <f ca="1">IFERROR(SUM(staff_students!E$40:E$43)*HLOOKUP(prog_header!$C$6,$M$63:$S$76,$C17,FALSE),0)</f>
        <v>0</v>
      </c>
      <c r="G17" s="123">
        <f ca="1">IFERROR(SUM(staff_students!F$40:F$43)*HLOOKUP(prog_header!$C$6,$M$63:$S$76,$C17,FALSE),0)</f>
        <v>0</v>
      </c>
      <c r="H17" s="123">
        <f ca="1">IFERROR(SUM(staff_students!G$40:G$43)*HLOOKUP(prog_header!$C$6,$M$63:$S$76,$C17,FALSE),0)</f>
        <v>0</v>
      </c>
      <c r="I17" s="123">
        <f ca="1">IFERROR(SUM(staff_students!H$40:H$43)*HLOOKUP(prog_header!$C$6,$M$63:$S$76,$C17,FALSE),0)</f>
        <v>0</v>
      </c>
      <c r="J17" s="123">
        <f ca="1">IFERROR(SUM(staff_students!I$40:I$43)*HLOOKUP(prog_header!$C$6,$M$63:$S$76,$C17,FALSE),0)</f>
        <v>0</v>
      </c>
      <c r="K17" s="123">
        <f ca="1">IFERROR(SUM(staff_students!J$40:J$43)*HLOOKUP(prog_header!$C$6,$M$63:$S$76,$C17,FALSE),0)</f>
        <v>0</v>
      </c>
      <c r="M17" s="123">
        <f>$E17*VLOOKUP(M$3,'module_assess_calcs(hide)'!$C$92:$J$97,M$1,FALSE)</f>
        <v>0</v>
      </c>
      <c r="N17" s="123">
        <f ca="1">$F17*VLOOKUP(M$3,'module_assess_calcs(hide)'!$C$92:$J$97,N$1,FALSE)</f>
        <v>0</v>
      </c>
      <c r="O17" s="123">
        <f ca="1">$G17*VLOOKUP(M$3,'module_assess_calcs(hide)'!$C$92:$J$97,O$1,FALSE)</f>
        <v>0</v>
      </c>
      <c r="P17" s="123">
        <f ca="1">$H17*VLOOKUP(M$3,'module_assess_calcs(hide)'!$C$92:$J$97,P$1,FALSE)</f>
        <v>0</v>
      </c>
      <c r="Q17" s="123">
        <f ca="1">$I17*VLOOKUP(M$3,'module_assess_calcs(hide)'!$C$92:$J$97,Q$1,FALSE)</f>
        <v>0</v>
      </c>
      <c r="R17" s="123">
        <f ca="1">$J17*VLOOKUP(M$3,'module_assess_calcs(hide)'!$C$92:$J$97,R$1,FALSE)</f>
        <v>0</v>
      </c>
      <c r="S17" s="123">
        <f ca="1">$K17*VLOOKUP(M$3,'module_assess_calcs(hide)'!$C$92:$J$97,S$1,FALSE)</f>
        <v>0</v>
      </c>
      <c r="U17" s="123">
        <f>$E17*VLOOKUP(U$3,'module_assess_calcs(hide)'!$C$92:$J$97,U$1,FALSE)</f>
        <v>0</v>
      </c>
      <c r="V17" s="123">
        <f ca="1">$F17*VLOOKUP(U$3,'module_assess_calcs(hide)'!$C$92:$J$97,V$1,FALSE)</f>
        <v>0</v>
      </c>
      <c r="W17" s="123">
        <f ca="1">$G17*VLOOKUP(U$3,'module_assess_calcs(hide)'!$C$92:$J$97,W$1,FALSE)</f>
        <v>0</v>
      </c>
      <c r="X17" s="123">
        <f ca="1">$H17*VLOOKUP(U$3,'module_assess_calcs(hide)'!$C$92:$J$97,X$1,FALSE)</f>
        <v>0</v>
      </c>
      <c r="Y17" s="123">
        <f ca="1">$I17*VLOOKUP(U$3,'module_assess_calcs(hide)'!$C$92:$J$97,Y$1,FALSE)</f>
        <v>0</v>
      </c>
      <c r="Z17" s="123">
        <f ca="1">$J17*VLOOKUP(U$3,'module_assess_calcs(hide)'!$C$92:$J$97,Z$1,FALSE)</f>
        <v>0</v>
      </c>
      <c r="AA17" s="123">
        <f ca="1">$K17*VLOOKUP(U$3,'module_assess_calcs(hide)'!$C$92:$J$97,AA$1,FALSE)</f>
        <v>0</v>
      </c>
      <c r="AC17" s="123">
        <f>$E17*VLOOKUP(AC$3,'module_assess_calcs(hide)'!$C$92:$J$97,AC$1,FALSE)</f>
        <v>0</v>
      </c>
      <c r="AD17" s="123">
        <f ca="1">$F17*VLOOKUP(AC$3,'module_assess_calcs(hide)'!$C$92:$J$97,AD$1,FALSE)</f>
        <v>0</v>
      </c>
      <c r="AE17" s="123">
        <f ca="1">$G17*VLOOKUP(AC$3,'module_assess_calcs(hide)'!$C$92:$J$97,AE$1,FALSE)</f>
        <v>0</v>
      </c>
      <c r="AF17" s="123">
        <f ca="1">$H17*VLOOKUP(AC$3,'module_assess_calcs(hide)'!$C$92:$J$97,AF$1,FALSE)</f>
        <v>0</v>
      </c>
      <c r="AG17" s="123">
        <f ca="1">$I17*VLOOKUP(AC$3,'module_assess_calcs(hide)'!$C$92:$J$97,AG$1,FALSE)</f>
        <v>0</v>
      </c>
      <c r="AH17" s="123">
        <f ca="1">$J17*VLOOKUP(AC$3,'module_assess_calcs(hide)'!$C$92:$J$97,AH$1,FALSE)</f>
        <v>0</v>
      </c>
      <c r="AI17" s="123">
        <f ca="1">$K17*VLOOKUP(AC$3,'module_assess_calcs(hide)'!$C$92:$J$97,AI$1,FALSE)</f>
        <v>0</v>
      </c>
      <c r="AK17" s="123">
        <f>$E17*VLOOKUP(AK$3,'module_assess_calcs(hide)'!$C$92:$J$97,AK$1,FALSE)</f>
        <v>0</v>
      </c>
      <c r="AL17" s="123">
        <f ca="1">$F17*VLOOKUP(AK$3,'module_assess_calcs(hide)'!$C$92:$J$97,AL$1,FALSE)</f>
        <v>0</v>
      </c>
      <c r="AM17" s="123">
        <f ca="1">$G17*VLOOKUP(AK$3,'module_assess_calcs(hide)'!$C$92:$J$97,AM$1,FALSE)</f>
        <v>0</v>
      </c>
      <c r="AN17" s="123">
        <f ca="1">$H17*VLOOKUP(AK$3,'module_assess_calcs(hide)'!$C$92:$J$97,AN$1,FALSE)</f>
        <v>0</v>
      </c>
      <c r="AO17" s="123">
        <f ca="1">$I17*VLOOKUP(AK$3,'module_assess_calcs(hide)'!$C$92:$J$97,AO$1,FALSE)</f>
        <v>0</v>
      </c>
      <c r="AP17" s="123">
        <f ca="1">$J17*VLOOKUP(AK$3,'module_assess_calcs(hide)'!$C$92:$J$97,AP$1,FALSE)</f>
        <v>0</v>
      </c>
      <c r="AQ17" s="123">
        <f ca="1">$K17*VLOOKUP(AK$3,'module_assess_calcs(hide)'!$C$92:$J$97,AQ$1,FALSE)</f>
        <v>0</v>
      </c>
      <c r="AS17" s="123">
        <f>$E17*VLOOKUP(AS$3,'module_assess_calcs(hide)'!$C$92:$J$97,AS$1,FALSE)</f>
        <v>0</v>
      </c>
      <c r="AT17" s="123">
        <f ca="1">$F17*VLOOKUP(AS$3,'module_assess_calcs(hide)'!$C$92:$J$97,AT$1,FALSE)</f>
        <v>0</v>
      </c>
      <c r="AU17" s="123">
        <f ca="1">$G17*VLOOKUP(AS$3,'module_assess_calcs(hide)'!$C$92:$J$97,AU$1,FALSE)</f>
        <v>0</v>
      </c>
      <c r="AV17" s="123">
        <f ca="1">$H17*VLOOKUP(AS$3,'module_assess_calcs(hide)'!$C$92:$J$97,AV$1,FALSE)</f>
        <v>0</v>
      </c>
      <c r="AW17" s="123">
        <f ca="1">$I17*VLOOKUP(AS$3,'module_assess_calcs(hide)'!$C$92:$J$97,AW$1,FALSE)</f>
        <v>0</v>
      </c>
      <c r="AX17" s="123">
        <f ca="1">$J17*VLOOKUP(AS$3,'module_assess_calcs(hide)'!$C$92:$J$97,AX$1,FALSE)</f>
        <v>0</v>
      </c>
      <c r="AY17" s="123">
        <f ca="1">$K17*VLOOKUP(AS$3,'module_assess_calcs(hide)'!$C$92:$J$97,AY$1,FALSE)</f>
        <v>0</v>
      </c>
      <c r="BA17" s="123">
        <f>$E17*VLOOKUP(BA$3,'module_assess_calcs(hide)'!$C$92:$J$97,BA$1,FALSE)</f>
        <v>0</v>
      </c>
      <c r="BB17" s="123">
        <f ca="1">$F17*VLOOKUP(BA$3,'module_assess_calcs(hide)'!$C$92:$J$97,BB$1,FALSE)</f>
        <v>0</v>
      </c>
      <c r="BC17" s="123">
        <f ca="1">$G17*VLOOKUP(BA$3,'module_assess_calcs(hide)'!$C$92:$J$97,BC$1,FALSE)</f>
        <v>0</v>
      </c>
      <c r="BD17" s="123">
        <f ca="1">$H17*VLOOKUP(BA$3,'module_assess_calcs(hide)'!$C$92:$J$97,BD$1,FALSE)</f>
        <v>0</v>
      </c>
      <c r="BE17" s="123">
        <f ca="1">$I17*VLOOKUP(BA$3,'module_assess_calcs(hide)'!$C$92:$J$97,BE$1,FALSE)</f>
        <v>0</v>
      </c>
      <c r="BF17" s="123">
        <f ca="1">$J17*VLOOKUP(BA$3,'module_assess_calcs(hide)'!$C$92:$J$97,BF$1,FALSE)</f>
        <v>0</v>
      </c>
      <c r="BG17" s="123">
        <f ca="1">$K17*VLOOKUP(BA$3,'module_assess_calcs(hide)'!$C$92:$J$97,BG$1,FALSE)</f>
        <v>0</v>
      </c>
    </row>
    <row r="18" spans="1:59" x14ac:dyDescent="0.35">
      <c r="A18" s="93" t="s">
        <v>298</v>
      </c>
      <c r="E18" s="124">
        <f t="shared" ref="E18:K18" ca="1" si="16">SUM(E15:E17)</f>
        <v>0</v>
      </c>
      <c r="F18" s="124">
        <f t="shared" ca="1" si="16"/>
        <v>0</v>
      </c>
      <c r="G18" s="124">
        <f t="shared" ca="1" si="16"/>
        <v>0</v>
      </c>
      <c r="H18" s="124">
        <f t="shared" ca="1" si="16"/>
        <v>0</v>
      </c>
      <c r="I18" s="124">
        <f t="shared" ca="1" si="16"/>
        <v>0</v>
      </c>
      <c r="J18" s="124">
        <f t="shared" ca="1" si="16"/>
        <v>0</v>
      </c>
      <c r="K18" s="124">
        <f t="shared" ca="1" si="16"/>
        <v>0</v>
      </c>
      <c r="M18" s="124">
        <f t="shared" ref="M18:S18" ca="1" si="17">SUM(M15:M17)</f>
        <v>0</v>
      </c>
      <c r="N18" s="124">
        <f t="shared" ca="1" si="17"/>
        <v>0</v>
      </c>
      <c r="O18" s="124">
        <f t="shared" ca="1" si="17"/>
        <v>0</v>
      </c>
      <c r="P18" s="124">
        <f t="shared" ca="1" si="17"/>
        <v>0</v>
      </c>
      <c r="Q18" s="124">
        <f t="shared" ca="1" si="17"/>
        <v>0</v>
      </c>
      <c r="R18" s="124">
        <f t="shared" ca="1" si="17"/>
        <v>0</v>
      </c>
      <c r="S18" s="124">
        <f t="shared" ca="1" si="17"/>
        <v>0</v>
      </c>
      <c r="U18" s="124">
        <f t="shared" ref="U18:AA18" ca="1" si="18">SUM(U15:U17)</f>
        <v>0</v>
      </c>
      <c r="V18" s="124">
        <f t="shared" ca="1" si="18"/>
        <v>0</v>
      </c>
      <c r="W18" s="124">
        <f t="shared" ca="1" si="18"/>
        <v>0</v>
      </c>
      <c r="X18" s="124">
        <f t="shared" ca="1" si="18"/>
        <v>0</v>
      </c>
      <c r="Y18" s="124">
        <f t="shared" ca="1" si="18"/>
        <v>0</v>
      </c>
      <c r="Z18" s="124">
        <f t="shared" ca="1" si="18"/>
        <v>0</v>
      </c>
      <c r="AA18" s="124">
        <f t="shared" ca="1" si="18"/>
        <v>0</v>
      </c>
      <c r="AC18" s="124">
        <f t="shared" ref="AC18:AI18" ca="1" si="19">SUM(AC15:AC17)</f>
        <v>0</v>
      </c>
      <c r="AD18" s="124">
        <f t="shared" ca="1" si="19"/>
        <v>0</v>
      </c>
      <c r="AE18" s="124">
        <f t="shared" ca="1" si="19"/>
        <v>0</v>
      </c>
      <c r="AF18" s="124">
        <f t="shared" ca="1" si="19"/>
        <v>0</v>
      </c>
      <c r="AG18" s="124">
        <f t="shared" ca="1" si="19"/>
        <v>0</v>
      </c>
      <c r="AH18" s="124">
        <f t="shared" ca="1" si="19"/>
        <v>0</v>
      </c>
      <c r="AI18" s="124">
        <f t="shared" ca="1" si="19"/>
        <v>0</v>
      </c>
      <c r="AK18" s="124">
        <f t="shared" ref="AK18:AQ18" ca="1" si="20">SUM(AK15:AK17)</f>
        <v>0</v>
      </c>
      <c r="AL18" s="124">
        <f t="shared" ca="1" si="20"/>
        <v>0</v>
      </c>
      <c r="AM18" s="124">
        <f t="shared" ca="1" si="20"/>
        <v>0</v>
      </c>
      <c r="AN18" s="124">
        <f t="shared" ca="1" si="20"/>
        <v>0</v>
      </c>
      <c r="AO18" s="124">
        <f t="shared" ca="1" si="20"/>
        <v>0</v>
      </c>
      <c r="AP18" s="124">
        <f t="shared" ca="1" si="20"/>
        <v>0</v>
      </c>
      <c r="AQ18" s="124">
        <f t="shared" ca="1" si="20"/>
        <v>0</v>
      </c>
      <c r="AS18" s="124">
        <f t="shared" ref="AS18:AY18" ca="1" si="21">SUM(AS15:AS17)</f>
        <v>0</v>
      </c>
      <c r="AT18" s="124">
        <f t="shared" ca="1" si="21"/>
        <v>0</v>
      </c>
      <c r="AU18" s="124">
        <f t="shared" ca="1" si="21"/>
        <v>0</v>
      </c>
      <c r="AV18" s="124">
        <f t="shared" ca="1" si="21"/>
        <v>0</v>
      </c>
      <c r="AW18" s="124">
        <f t="shared" ca="1" si="21"/>
        <v>0</v>
      </c>
      <c r="AX18" s="124">
        <f t="shared" ca="1" si="21"/>
        <v>0</v>
      </c>
      <c r="AY18" s="124">
        <f t="shared" ca="1" si="21"/>
        <v>0</v>
      </c>
      <c r="BA18" s="124">
        <f t="shared" ref="BA18:BG18" ca="1" si="22">SUM(BA15:BA17)</f>
        <v>0</v>
      </c>
      <c r="BB18" s="124">
        <f t="shared" ca="1" si="22"/>
        <v>0</v>
      </c>
      <c r="BC18" s="124">
        <f t="shared" ca="1" si="22"/>
        <v>0</v>
      </c>
      <c r="BD18" s="124">
        <f t="shared" ca="1" si="22"/>
        <v>0</v>
      </c>
      <c r="BE18" s="124">
        <f t="shared" ca="1" si="22"/>
        <v>0</v>
      </c>
      <c r="BF18" s="124">
        <f t="shared" ca="1" si="22"/>
        <v>0</v>
      </c>
      <c r="BG18" s="124">
        <f t="shared" ca="1" si="22"/>
        <v>0</v>
      </c>
    </row>
    <row r="21" spans="1:59" x14ac:dyDescent="0.35">
      <c r="A21" t="s">
        <v>603</v>
      </c>
    </row>
    <row r="22" spans="1:59" x14ac:dyDescent="0.35">
      <c r="A22" t="s">
        <v>600</v>
      </c>
      <c r="C22" s="3" t="str">
        <f>B1&amp;D1&amp;B3&amp;D3</f>
        <v>NoNoBlendedExeter</v>
      </c>
    </row>
    <row r="24" spans="1:59" x14ac:dyDescent="0.35">
      <c r="A24" s="125" t="s">
        <v>638</v>
      </c>
      <c r="B24" s="125" t="s">
        <v>639</v>
      </c>
      <c r="C24" s="125" t="s">
        <v>641</v>
      </c>
      <c r="D24" s="125" t="s">
        <v>642</v>
      </c>
      <c r="E24" s="125" t="s">
        <v>653</v>
      </c>
      <c r="F24" s="125" t="s">
        <v>654</v>
      </c>
      <c r="I24" s="125"/>
    </row>
    <row r="25" spans="1:59" x14ac:dyDescent="0.35">
      <c r="A25" t="s">
        <v>601</v>
      </c>
      <c r="B25" t="s">
        <v>572</v>
      </c>
      <c r="C25" t="str">
        <f>IFERROR(VLOOKUP($B25,cost_rates!$C$111:$F$122,4,FALSE),"N/A")</f>
        <v>CA</v>
      </c>
      <c r="D25" t="s">
        <v>649</v>
      </c>
      <c r="E25" t="str">
        <f>CONCATENATE(C25&amp;"PGT")</f>
        <v>CAPGT</v>
      </c>
      <c r="F25" t="str">
        <f>CONCATENATE(C25&amp;"UG")</f>
        <v>CAUG</v>
      </c>
    </row>
    <row r="26" spans="1:59" x14ac:dyDescent="0.35">
      <c r="A26" t="s">
        <v>604</v>
      </c>
      <c r="B26" t="s">
        <v>571</v>
      </c>
      <c r="C26" t="str">
        <f>IFERROR(VLOOKUP($B26,cost_rates!$C$111:$F$122,4,FALSE),"N/A")</f>
        <v>CE</v>
      </c>
      <c r="D26" t="s">
        <v>649</v>
      </c>
      <c r="E26" t="str">
        <f>CONCATENATE(C26&amp;"PGT")</f>
        <v>CEPGT</v>
      </c>
      <c r="F26" t="str">
        <f>CONCATENATE(C26&amp;"UG")</f>
        <v>CEUG</v>
      </c>
    </row>
    <row r="27" spans="1:59" x14ac:dyDescent="0.35">
      <c r="A27" t="s">
        <v>605</v>
      </c>
      <c r="B27" t="s">
        <v>573</v>
      </c>
      <c r="C27" t="str">
        <f>IFERROR(VLOOKUP($B27,cost_rates!$C$111:$F$122,4,FALSE),"N/A")</f>
        <v>CC</v>
      </c>
      <c r="D27" t="s">
        <v>649</v>
      </c>
      <c r="E27" t="str">
        <f>CONCATENATE(C27&amp;"PGT")</f>
        <v>CCPGT</v>
      </c>
      <c r="F27" t="str">
        <f>CONCATENATE(C27&amp;"UG")</f>
        <v>CCUG</v>
      </c>
    </row>
    <row r="28" spans="1:59" x14ac:dyDescent="0.35">
      <c r="A28" t="s">
        <v>606</v>
      </c>
      <c r="B28" t="s">
        <v>6</v>
      </c>
      <c r="C28" t="str">
        <f>IFERROR(VLOOKUP($B28,cost_rates!$C$111:$F$122,4,FALSE),"N/A")</f>
        <v>O</v>
      </c>
      <c r="D28" t="s">
        <v>649</v>
      </c>
      <c r="E28" t="str">
        <f>CONCATENATE(C28&amp;"PGT")</f>
        <v>OPGT</v>
      </c>
      <c r="F28" t="str">
        <f>CONCATENATE(C28&amp;"UG")</f>
        <v>OUG</v>
      </c>
    </row>
    <row r="29" spans="1:59" x14ac:dyDescent="0.35">
      <c r="A29" t="s">
        <v>607</v>
      </c>
      <c r="B29" t="s">
        <v>640</v>
      </c>
      <c r="C29" t="str">
        <f>IFERROR(VLOOKUP($B29,cost_rates!$C$111:$F$122,4,FALSE),"N/A")</f>
        <v>N/A</v>
      </c>
      <c r="D29" t="s">
        <v>643</v>
      </c>
    </row>
    <row r="30" spans="1:59" x14ac:dyDescent="0.35">
      <c r="A30" t="s">
        <v>608</v>
      </c>
      <c r="B30" t="s">
        <v>640</v>
      </c>
      <c r="C30" t="str">
        <f>IFERROR(VLOOKUP($B30,cost_rates!$C$111:$F$122,4,FALSE),"N/A")</f>
        <v>N/A</v>
      </c>
      <c r="D30" t="s">
        <v>643</v>
      </c>
    </row>
    <row r="31" spans="1:59" x14ac:dyDescent="0.35">
      <c r="A31" t="s">
        <v>609</v>
      </c>
      <c r="B31" t="s">
        <v>577</v>
      </c>
      <c r="C31" t="str">
        <f>IFERROR(VLOOKUP($B31,cost_rates!$C$111:$F$122,4,FALSE),"N/A")</f>
        <v>BA</v>
      </c>
      <c r="D31" t="s">
        <v>649</v>
      </c>
      <c r="E31" t="str">
        <f>CONCATENATE(C31&amp;"PGT")</f>
        <v>BAPGT</v>
      </c>
      <c r="F31" t="str">
        <f>CONCATENATE(C31&amp;"UG")</f>
        <v>BAUG</v>
      </c>
    </row>
    <row r="32" spans="1:59" x14ac:dyDescent="0.35">
      <c r="A32" t="s">
        <v>610</v>
      </c>
      <c r="B32" t="s">
        <v>578</v>
      </c>
      <c r="C32" t="str">
        <f>IFERROR(VLOOKUP($B32,cost_rates!$C$111:$F$122,4,FALSE),"N/A")</f>
        <v>BE</v>
      </c>
      <c r="D32" t="s">
        <v>649</v>
      </c>
      <c r="E32" t="str">
        <f>CONCATENATE(C32&amp;"PGT")</f>
        <v>BEPGT</v>
      </c>
      <c r="F32" t="str">
        <f>CONCATENATE(C32&amp;"UG")</f>
        <v>BEUG</v>
      </c>
    </row>
    <row r="33" spans="1:6" x14ac:dyDescent="0.35">
      <c r="A33" t="s">
        <v>611</v>
      </c>
      <c r="B33" t="s">
        <v>579</v>
      </c>
      <c r="C33" t="str">
        <f>IFERROR(VLOOKUP($B33,cost_rates!$C$111:$F$122,4,FALSE),"N/A")</f>
        <v>BC</v>
      </c>
      <c r="D33" t="s">
        <v>649</v>
      </c>
      <c r="E33" t="str">
        <f>CONCATENATE(C33&amp;"PGT")</f>
        <v>BCPGT</v>
      </c>
      <c r="F33" t="str">
        <f>CONCATENATE(C33&amp;"UG")</f>
        <v>BCUG</v>
      </c>
    </row>
    <row r="34" spans="1:6" x14ac:dyDescent="0.35">
      <c r="A34" t="s">
        <v>612</v>
      </c>
      <c r="B34" t="s">
        <v>640</v>
      </c>
      <c r="C34" t="str">
        <f>IFERROR(VLOOKUP($B34,cost_rates!$C$111:$F$122,4,FALSE),"N/A")</f>
        <v>N/A</v>
      </c>
      <c r="D34" t="s">
        <v>644</v>
      </c>
    </row>
    <row r="35" spans="1:6" x14ac:dyDescent="0.35">
      <c r="A35" t="s">
        <v>613</v>
      </c>
      <c r="B35" t="s">
        <v>640</v>
      </c>
      <c r="C35" t="str">
        <f>IFERROR(VLOOKUP($B35,cost_rates!$C$111:$F$122,4,FALSE),"N/A")</f>
        <v>N/A</v>
      </c>
      <c r="D35" t="s">
        <v>644</v>
      </c>
    </row>
    <row r="36" spans="1:6" x14ac:dyDescent="0.35">
      <c r="A36" t="s">
        <v>614</v>
      </c>
      <c r="B36" t="s">
        <v>640</v>
      </c>
      <c r="C36" t="str">
        <f>IFERROR(VLOOKUP($B36,cost_rates!$C$111:$F$122,4,FALSE),"N/A")</f>
        <v>N/A</v>
      </c>
      <c r="D36" t="s">
        <v>644</v>
      </c>
    </row>
    <row r="37" spans="1:6" x14ac:dyDescent="0.35">
      <c r="A37" t="s">
        <v>615</v>
      </c>
      <c r="B37" t="s">
        <v>461</v>
      </c>
      <c r="C37" t="str">
        <f>IFERROR(VLOOKUP($B37,cost_rates!$C$111:$F$122,4,FALSE),"N/A")</f>
        <v>K</v>
      </c>
      <c r="D37" t="s">
        <v>649</v>
      </c>
      <c r="E37" t="str">
        <f>CONCATENATE(C37&amp;"PGT")</f>
        <v>KPGT</v>
      </c>
      <c r="F37" t="str">
        <f>CONCATENATE(C37&amp;"UG")</f>
        <v>KUG</v>
      </c>
    </row>
    <row r="38" spans="1:6" x14ac:dyDescent="0.35">
      <c r="A38" t="s">
        <v>616</v>
      </c>
      <c r="B38" t="s">
        <v>640</v>
      </c>
      <c r="C38" t="str">
        <f>IFERROR(VLOOKUP($B38,cost_rates!$C$111:$F$122,4,FALSE),"N/A")</f>
        <v>N/A</v>
      </c>
      <c r="D38" t="s">
        <v>643</v>
      </c>
    </row>
    <row r="39" spans="1:6" x14ac:dyDescent="0.35">
      <c r="A39" t="s">
        <v>617</v>
      </c>
      <c r="B39" t="s">
        <v>640</v>
      </c>
      <c r="C39" t="str">
        <f>IFERROR(VLOOKUP($B39,cost_rates!$C$111:$F$122,4,FALSE),"N/A")</f>
        <v>N/A</v>
      </c>
      <c r="D39" t="s">
        <v>643</v>
      </c>
    </row>
    <row r="40" spans="1:6" x14ac:dyDescent="0.35">
      <c r="A40" t="s">
        <v>618</v>
      </c>
      <c r="B40" t="s">
        <v>640</v>
      </c>
      <c r="C40" t="str">
        <f>IFERROR(VLOOKUP($B40,cost_rates!$C$111:$F$122,4,FALSE),"N/A")</f>
        <v>N/A</v>
      </c>
      <c r="D40" t="s">
        <v>645</v>
      </c>
    </row>
    <row r="41" spans="1:6" x14ac:dyDescent="0.35">
      <c r="A41" t="s">
        <v>619</v>
      </c>
      <c r="B41" t="s">
        <v>640</v>
      </c>
      <c r="C41" t="str">
        <f>IFERROR(VLOOKUP($B41,cost_rates!$C$111:$F$122,4,FALSE),"N/A")</f>
        <v>N/A</v>
      </c>
      <c r="D41" t="s">
        <v>644</v>
      </c>
    </row>
    <row r="42" spans="1:6" x14ac:dyDescent="0.35">
      <c r="A42" t="s">
        <v>620</v>
      </c>
      <c r="B42" t="s">
        <v>640</v>
      </c>
      <c r="C42" t="str">
        <f>IFERROR(VLOOKUP($B42,cost_rates!$C$111:$F$122,4,FALSE),"N/A")</f>
        <v>N/A</v>
      </c>
      <c r="D42" t="s">
        <v>644</v>
      </c>
    </row>
    <row r="43" spans="1:6" x14ac:dyDescent="0.35">
      <c r="A43" t="s">
        <v>602</v>
      </c>
      <c r="B43" t="s">
        <v>640</v>
      </c>
      <c r="C43" t="str">
        <f>IFERROR(VLOOKUP($B43,cost_rates!$C$111:$F$122,4,FALSE),"N/A")</f>
        <v>N/A</v>
      </c>
      <c r="D43" t="s">
        <v>646</v>
      </c>
    </row>
    <row r="44" spans="1:6" x14ac:dyDescent="0.35">
      <c r="A44" t="s">
        <v>621</v>
      </c>
      <c r="B44" t="s">
        <v>640</v>
      </c>
      <c r="C44" t="str">
        <f>IFERROR(VLOOKUP($B44,cost_rates!$C$111:$F$122,4,FALSE),"N/A")</f>
        <v>N/A</v>
      </c>
      <c r="D44" t="s">
        <v>647</v>
      </c>
    </row>
    <row r="45" spans="1:6" x14ac:dyDescent="0.35">
      <c r="A45" t="s">
        <v>622</v>
      </c>
      <c r="B45" t="s">
        <v>640</v>
      </c>
      <c r="C45" t="str">
        <f>IFERROR(VLOOKUP($B45,cost_rates!$C$111:$F$122,4,FALSE),"N/A")</f>
        <v>N/A</v>
      </c>
      <c r="D45" t="s">
        <v>647</v>
      </c>
    </row>
    <row r="46" spans="1:6" x14ac:dyDescent="0.35">
      <c r="A46" t="s">
        <v>623</v>
      </c>
      <c r="B46" t="s">
        <v>640</v>
      </c>
      <c r="C46" t="str">
        <f>IFERROR(VLOOKUP($B46,cost_rates!$C$111:$F$122,4,FALSE),"N/A")</f>
        <v>N/A</v>
      </c>
      <c r="D46" t="s">
        <v>646</v>
      </c>
    </row>
    <row r="47" spans="1:6" x14ac:dyDescent="0.35">
      <c r="A47" t="s">
        <v>624</v>
      </c>
      <c r="B47" t="s">
        <v>640</v>
      </c>
      <c r="C47" t="str">
        <f>IFERROR(VLOOKUP($B47,cost_rates!$C$111:$F$122,4,FALSE),"N/A")</f>
        <v>N/A</v>
      </c>
      <c r="D47" t="s">
        <v>647</v>
      </c>
    </row>
    <row r="48" spans="1:6" x14ac:dyDescent="0.35">
      <c r="A48" t="s">
        <v>625</v>
      </c>
      <c r="B48" t="s">
        <v>640</v>
      </c>
      <c r="C48" t="str">
        <f>IFERROR(VLOOKUP($B48,cost_rates!$C$111:$F$122,4,FALSE),"N/A")</f>
        <v>N/A</v>
      </c>
      <c r="D48" t="s">
        <v>647</v>
      </c>
    </row>
    <row r="49" spans="1:19" x14ac:dyDescent="0.35">
      <c r="A49" t="s">
        <v>626</v>
      </c>
      <c r="B49" t="s">
        <v>574</v>
      </c>
      <c r="C49" t="str">
        <f>IFERROR(VLOOKUP($B49,cost_rates!$C$111:$F$122,4,FALSE),"N/A")</f>
        <v>AA</v>
      </c>
      <c r="D49" t="s">
        <v>649</v>
      </c>
      <c r="E49" t="str">
        <f>CONCATENATE(C49&amp;"PGT")</f>
        <v>AAPGT</v>
      </c>
      <c r="F49" t="str">
        <f>CONCATENATE(C49&amp;"UG")</f>
        <v>AAUG</v>
      </c>
    </row>
    <row r="50" spans="1:19" x14ac:dyDescent="0.35">
      <c r="A50" t="s">
        <v>627</v>
      </c>
      <c r="B50" t="s">
        <v>575</v>
      </c>
      <c r="C50" t="str">
        <f>IFERROR(VLOOKUP($B50,cost_rates!$C$111:$F$122,4,FALSE),"N/A")</f>
        <v>AE</v>
      </c>
      <c r="D50" t="s">
        <v>649</v>
      </c>
      <c r="E50" t="str">
        <f>CONCATENATE(C50&amp;"PGT")</f>
        <v>AEPGT</v>
      </c>
      <c r="F50" t="str">
        <f>CONCATENATE(C50&amp;"UG")</f>
        <v>AEUG</v>
      </c>
    </row>
    <row r="51" spans="1:19" x14ac:dyDescent="0.35">
      <c r="A51" t="s">
        <v>628</v>
      </c>
      <c r="B51" t="s">
        <v>576</v>
      </c>
      <c r="C51" t="str">
        <f>IFERROR(VLOOKUP($B51,cost_rates!$C$111:$F$122,4,FALSE),"N/A")</f>
        <v>AC</v>
      </c>
      <c r="D51" t="s">
        <v>649</v>
      </c>
      <c r="E51" t="str">
        <f>CONCATENATE(C51&amp;"PGT")</f>
        <v>ACPGT</v>
      </c>
      <c r="F51" t="str">
        <f>CONCATENATE(C51&amp;"UG")</f>
        <v>ACUG</v>
      </c>
    </row>
    <row r="52" spans="1:19" x14ac:dyDescent="0.35">
      <c r="A52" t="s">
        <v>629</v>
      </c>
      <c r="B52" t="s">
        <v>640</v>
      </c>
      <c r="C52" t="str">
        <f>IFERROR(VLOOKUP($B52,cost_rates!$C$111:$F$122,4,FALSE),"N/A")</f>
        <v>N/A</v>
      </c>
      <c r="D52" t="s">
        <v>648</v>
      </c>
    </row>
    <row r="53" spans="1:19" x14ac:dyDescent="0.35">
      <c r="A53" t="s">
        <v>630</v>
      </c>
      <c r="B53" t="s">
        <v>640</v>
      </c>
      <c r="C53" t="str">
        <f>IFERROR(VLOOKUP($B53,cost_rates!$C$111:$F$122,4,FALSE),"N/A")</f>
        <v>N/A</v>
      </c>
      <c r="D53" t="s">
        <v>648</v>
      </c>
    </row>
    <row r="54" spans="1:19" x14ac:dyDescent="0.35">
      <c r="A54" t="s">
        <v>631</v>
      </c>
      <c r="B54" t="s">
        <v>640</v>
      </c>
      <c r="C54" t="str">
        <f>IFERROR(VLOOKUP($B54,cost_rates!$C$111:$F$122,4,FALSE),"N/A")</f>
        <v>N/A</v>
      </c>
      <c r="D54" t="s">
        <v>648</v>
      </c>
    </row>
    <row r="55" spans="1:19" x14ac:dyDescent="0.35">
      <c r="A55" t="s">
        <v>632</v>
      </c>
      <c r="B55" t="s">
        <v>640</v>
      </c>
      <c r="C55" t="str">
        <f>IFERROR(VLOOKUP($B55,cost_rates!$C$111:$F$122,4,FALSE),"N/A")</f>
        <v>N/A</v>
      </c>
      <c r="D55" t="s">
        <v>648</v>
      </c>
    </row>
    <row r="56" spans="1:19" x14ac:dyDescent="0.35">
      <c r="A56" t="s">
        <v>633</v>
      </c>
      <c r="B56" t="s">
        <v>640</v>
      </c>
      <c r="C56" t="str">
        <f>IFERROR(VLOOKUP($B56,cost_rates!$C$111:$F$122,4,FALSE),"N/A")</f>
        <v>N/A</v>
      </c>
      <c r="D56" t="s">
        <v>648</v>
      </c>
    </row>
    <row r="57" spans="1:19" x14ac:dyDescent="0.35">
      <c r="A57" t="s">
        <v>634</v>
      </c>
      <c r="B57" t="s">
        <v>640</v>
      </c>
      <c r="C57" t="str">
        <f>IFERROR(VLOOKUP($B57,cost_rates!$C$111:$F$122,4,FALSE),"N/A")</f>
        <v>N/A</v>
      </c>
      <c r="D57" t="s">
        <v>648</v>
      </c>
    </row>
    <row r="58" spans="1:19" x14ac:dyDescent="0.35">
      <c r="A58" t="s">
        <v>635</v>
      </c>
      <c r="B58" t="s">
        <v>640</v>
      </c>
      <c r="C58" t="str">
        <f>IFERROR(VLOOKUP($B58,cost_rates!$C$111:$F$122,4,FALSE),"N/A")</f>
        <v>N/A</v>
      </c>
      <c r="D58" t="s">
        <v>648</v>
      </c>
    </row>
    <row r="59" spans="1:19" x14ac:dyDescent="0.35">
      <c r="A59" t="s">
        <v>636</v>
      </c>
      <c r="B59" t="s">
        <v>640</v>
      </c>
      <c r="C59" t="str">
        <f>IFERROR(VLOOKUP($B59,cost_rates!$C$111:$F$122,4,FALSE),"N/A")</f>
        <v>N/A</v>
      </c>
      <c r="D59" t="s">
        <v>648</v>
      </c>
    </row>
    <row r="60" spans="1:19" x14ac:dyDescent="0.35">
      <c r="A60" t="s">
        <v>637</v>
      </c>
      <c r="B60" t="s">
        <v>640</v>
      </c>
      <c r="C60" t="str">
        <f>IFERROR(VLOOKUP($B60,cost_rates!$C$111:$F$122,4,FALSE),"N/A")</f>
        <v>N/A</v>
      </c>
      <c r="D60" t="s">
        <v>648</v>
      </c>
    </row>
    <row r="62" spans="1:19" x14ac:dyDescent="0.35">
      <c r="E62" s="93" t="s">
        <v>660</v>
      </c>
      <c r="M62" s="93" t="s">
        <v>661</v>
      </c>
    </row>
    <row r="63" spans="1:19" ht="36" customHeight="1" x14ac:dyDescent="0.35">
      <c r="A63" t="s">
        <v>655</v>
      </c>
      <c r="E63" s="25" t="s">
        <v>10</v>
      </c>
      <c r="F63" s="25" t="s">
        <v>11</v>
      </c>
      <c r="G63" s="25" t="s">
        <v>12</v>
      </c>
      <c r="H63" s="25" t="s">
        <v>13</v>
      </c>
      <c r="I63" s="25" t="s">
        <v>14</v>
      </c>
      <c r="J63" s="25" t="s">
        <v>15</v>
      </c>
      <c r="K63" s="25" t="s">
        <v>75</v>
      </c>
      <c r="M63" s="25" t="s">
        <v>10</v>
      </c>
      <c r="N63" s="25" t="s">
        <v>11</v>
      </c>
      <c r="O63" s="25" t="s">
        <v>12</v>
      </c>
      <c r="P63" s="25" t="s">
        <v>13</v>
      </c>
      <c r="Q63" s="25" t="s">
        <v>14</v>
      </c>
      <c r="R63" s="25" t="s">
        <v>15</v>
      </c>
      <c r="S63" s="25" t="s">
        <v>75</v>
      </c>
    </row>
    <row r="65" spans="1:19" x14ac:dyDescent="0.35">
      <c r="A65" s="125" t="s">
        <v>293</v>
      </c>
    </row>
    <row r="66" spans="1:19" x14ac:dyDescent="0.35">
      <c r="A66" t="s">
        <v>312</v>
      </c>
      <c r="D66" t="s">
        <v>656</v>
      </c>
      <c r="E66" s="27">
        <f t="shared" ref="E66:K66" ca="1" si="23">IFERROR(IF($D$2="PGT",HLOOKUP(E$63,INDIRECT(VLOOKUP($C$22,$A$25:$F$60,5,FALSE)),30,FALSE),HLOOKUP(E$63,INDIRECT(VLOOKUP($C$22,$A$25:$F$60,6,FALSE)),30,FALSE)),0)</f>
        <v>2.8332674169764238</v>
      </c>
      <c r="F66" s="27">
        <f t="shared" ca="1" si="23"/>
        <v>0.44849482115987388</v>
      </c>
      <c r="G66" s="27">
        <f t="shared" ca="1" si="23"/>
        <v>0.76023416138706468</v>
      </c>
      <c r="H66" s="27">
        <f t="shared" ca="1" si="23"/>
        <v>1.0433915197185373</v>
      </c>
      <c r="I66" s="27">
        <f t="shared" ca="1" si="23"/>
        <v>3.1532346606908499</v>
      </c>
      <c r="J66" s="27">
        <f t="shared" ca="1" si="23"/>
        <v>4.3308489144711446</v>
      </c>
      <c r="K66" s="27">
        <f t="shared" ca="1" si="23"/>
        <v>2.0003435942302779</v>
      </c>
      <c r="M66" s="27">
        <f ca="1">IFERROR(E66*HLOOKUP(prog_header!$I$12,'selections(hide)'!$L$34:$S$41,MATCH(prog_header!$I$15,'selections(hide)'!$K$34:$K$41,FALSE)),0)</f>
        <v>3.0058134026702881</v>
      </c>
      <c r="N66" s="27">
        <f ca="1">IFERROR(F66*HLOOKUP(prog_header!$I$12,'selections(hide)'!$L$34:$S$41,MATCH(prog_header!$I$15,'selections(hide)'!$K$34:$K$41,FALSE)),0)</f>
        <v>0.47580815576851015</v>
      </c>
      <c r="O66" s="27">
        <f ca="1">IFERROR(G66*HLOOKUP(prog_header!$I$12,'selections(hide)'!$L$34:$S$41,MATCH(prog_header!$I$15,'selections(hide)'!$K$34:$K$41,FALSE)),0)</f>
        <v>0.80653242181553686</v>
      </c>
      <c r="P66" s="27">
        <f ca="1">IFERROR(H66*HLOOKUP(prog_header!$I$12,'selections(hide)'!$L$34:$S$41,MATCH(prog_header!$I$15,'selections(hide)'!$K$34:$K$41,FALSE)),0)</f>
        <v>1.1069340632693963</v>
      </c>
      <c r="Q66" s="27">
        <f ca="1">IFERROR(I66*HLOOKUP(prog_header!$I$12,'selections(hide)'!$L$34:$S$41,MATCH(prog_header!$I$15,'selections(hide)'!$K$34:$K$41,FALSE)),0)</f>
        <v>3.3452666515269227</v>
      </c>
      <c r="R66" s="27">
        <f ca="1">IFERROR(J66*HLOOKUP(prog_header!$I$12,'selections(hide)'!$L$34:$S$41,MATCH(prog_header!$I$15,'selections(hide)'!$K$34:$K$41,FALSE)),0)</f>
        <v>4.5945976133624375</v>
      </c>
      <c r="S66" s="27">
        <f ca="1">IFERROR(K66*HLOOKUP(prog_header!$I$12,'selections(hide)'!$L$34:$S$41,MATCH(prog_header!$I$15,'selections(hide)'!$K$34:$K$41,FALSE)),0)</f>
        <v>2.1221645191189018</v>
      </c>
    </row>
    <row r="67" spans="1:19" x14ac:dyDescent="0.35">
      <c r="A67" t="s">
        <v>313</v>
      </c>
      <c r="D67" t="s">
        <v>656</v>
      </c>
      <c r="E67" s="27">
        <f ca="1">IFERROR(IF($D$2="PGT",HLOOKUP(E$63,INDIRECT(VLOOKUP($C$22,$A$25:$F$60,5,FALSE)),31,FALSE),HLOOKUP(E$63,INDIRECT(VLOOKUP($C$22,$A$25:$F$60,6,FALSE)),31,FALSE)),0)</f>
        <v>6.2424850307706299</v>
      </c>
      <c r="F67" s="27">
        <f t="shared" ref="F67:K67" ca="1" si="24">IFERROR(IF($D$2="PGT",HLOOKUP(F$63,INDIRECT(VLOOKUP($C$22,$A$25:$F$60,5,FALSE)),31,FALSE),HLOOKUP(F$63,INDIRECT(VLOOKUP($C$22,$A$25:$F$60,6,FALSE)),31,FALSE)),0)</f>
        <v>6.4963843905922243</v>
      </c>
      <c r="G67" s="27">
        <f t="shared" ca="1" si="24"/>
        <v>2.4790523983059471</v>
      </c>
      <c r="H67" s="27">
        <f t="shared" ca="1" si="24"/>
        <v>1.5020046926898614</v>
      </c>
      <c r="I67" s="27">
        <f t="shared" ca="1" si="24"/>
        <v>2.7560171507937521</v>
      </c>
      <c r="J67" s="27">
        <f t="shared" ca="1" si="24"/>
        <v>7.910481078605315</v>
      </c>
      <c r="K67" s="27">
        <f t="shared" ca="1" si="24"/>
        <v>3.9904866226887283</v>
      </c>
      <c r="M67" s="27">
        <f ca="1">IFERROR(E67*HLOOKUP(prog_header!$I$12,'selections(hide)'!$L$34:$S$41,MATCH(prog_header!$I$15,'selections(hide)'!$K$34:$K$41,FALSE)),0)</f>
        <v>6.6226523691445607</v>
      </c>
      <c r="N67" s="27">
        <f ca="1">IFERROR(F67*HLOOKUP(prog_header!$I$12,'selections(hide)'!$L$34:$S$41,MATCH(prog_header!$I$15,'selections(hide)'!$K$34:$K$41,FALSE)),0)</f>
        <v>6.8920141999792905</v>
      </c>
      <c r="O67" s="27">
        <f ca="1">IFERROR(G67*HLOOKUP(prog_header!$I$12,'selections(hide)'!$L$34:$S$41,MATCH(prog_header!$I$15,'selections(hide)'!$K$34:$K$41,FALSE)),0)</f>
        <v>2.6300266893627793</v>
      </c>
      <c r="P67" s="27">
        <f ca="1">IFERROR(H67*HLOOKUP(prog_header!$I$12,'selections(hide)'!$L$34:$S$41,MATCH(prog_header!$I$15,'selections(hide)'!$K$34:$K$41,FALSE)),0)</f>
        <v>1.5934767784746739</v>
      </c>
      <c r="Q67" s="27">
        <f ca="1">IFERROR(I67*HLOOKUP(prog_header!$I$12,'selections(hide)'!$L$34:$S$41,MATCH(prog_header!$I$15,'selections(hide)'!$K$34:$K$41,FALSE)),0)</f>
        <v>2.9238585952770917</v>
      </c>
      <c r="R67" s="27">
        <f ca="1">IFERROR(J67*HLOOKUP(prog_header!$I$12,'selections(hide)'!$L$34:$S$41,MATCH(prog_header!$I$15,'selections(hide)'!$K$34:$K$41,FALSE)),0)</f>
        <v>8.392229376292379</v>
      </c>
      <c r="S67" s="27">
        <f ca="1">IFERROR(K67*HLOOKUP(prog_header!$I$12,'selections(hide)'!$L$34:$S$41,MATCH(prog_header!$I$15,'selections(hide)'!$K$34:$K$41,FALSE)),0)</f>
        <v>4.233507258010472</v>
      </c>
    </row>
    <row r="68" spans="1:19" x14ac:dyDescent="0.35">
      <c r="A68" t="s">
        <v>314</v>
      </c>
      <c r="D68" t="s">
        <v>657</v>
      </c>
      <c r="E68" s="27">
        <f ca="1">IFERROR(IF($D$2="PGT",HLOOKUP(E$63,INDIRECT(VLOOKUP($C$22,$A$25:$F$60,5,FALSE)),32,FALSE),HLOOKUP(E$63,INDIRECT(VLOOKUP($C$22,$A$25:$F$60,6,FALSE)),32,FALSE)),0)</f>
        <v>118.73826277033979</v>
      </c>
      <c r="F68" s="27">
        <f t="shared" ref="F68:K68" ca="1" si="25">IFERROR(IF($D$2="PGT",HLOOKUP(F$63,INDIRECT(VLOOKUP($C$22,$A$25:$F$60,5,FALSE)),32,FALSE),HLOOKUP(F$63,INDIRECT(VLOOKUP($C$22,$A$25:$F$60,6,FALSE)),32,FALSE)),0)</f>
        <v>85.622238915028973</v>
      </c>
      <c r="G68" s="27">
        <f t="shared" ca="1" si="25"/>
        <v>107.75828296394219</v>
      </c>
      <c r="H68" s="27">
        <f t="shared" ca="1" si="25"/>
        <v>80.389434452532242</v>
      </c>
      <c r="I68" s="27">
        <f t="shared" ca="1" si="25"/>
        <v>51.590617027012343</v>
      </c>
      <c r="J68" s="27">
        <f t="shared" ca="1" si="25"/>
        <v>106.9490591120275</v>
      </c>
      <c r="K68" s="27">
        <f t="shared" ca="1" si="25"/>
        <v>89.320913722432152</v>
      </c>
      <c r="M68" s="27">
        <f ca="1">IFERROR(E68*HLOOKUP(prog_header!$I$12,'selections(hide)'!$L$34:$S$41,MATCH(prog_header!$I$15,'selections(hide)'!$K$34:$K$41,FALSE)),0)</f>
        <v>125.96942297305347</v>
      </c>
      <c r="N68" s="27">
        <f ca="1">IFERROR(F68*HLOOKUP(prog_header!$I$12,'selections(hide)'!$L$34:$S$41,MATCH(prog_header!$I$15,'selections(hide)'!$K$34:$K$41,FALSE)),0)</f>
        <v>90.83663326495423</v>
      </c>
      <c r="O68" s="27">
        <f ca="1">IFERROR(G68*HLOOKUP(prog_header!$I$12,'selections(hide)'!$L$34:$S$41,MATCH(prog_header!$I$15,'selections(hide)'!$K$34:$K$41,FALSE)),0)</f>
        <v>114.32076239644627</v>
      </c>
      <c r="P68" s="27">
        <f ca="1">IFERROR(H68*HLOOKUP(prog_header!$I$12,'selections(hide)'!$L$34:$S$41,MATCH(prog_header!$I$15,'selections(hide)'!$K$34:$K$41,FALSE)),0)</f>
        <v>85.28515101069145</v>
      </c>
      <c r="Q68" s="27">
        <f ca="1">IFERROR(I68*HLOOKUP(prog_header!$I$12,'selections(hide)'!$L$34:$S$41,MATCH(prog_header!$I$15,'selections(hide)'!$K$34:$K$41,FALSE)),0)</f>
        <v>54.732485603957393</v>
      </c>
      <c r="R68" s="27">
        <f ca="1">IFERROR(J68*HLOOKUP(prog_header!$I$12,'selections(hide)'!$L$34:$S$41,MATCH(prog_header!$I$15,'selections(hide)'!$K$34:$K$41,FALSE)),0)</f>
        <v>113.46225681194997</v>
      </c>
      <c r="S68" s="27">
        <f ca="1">IFERROR(K68*HLOOKUP(prog_header!$I$12,'selections(hide)'!$L$34:$S$41,MATCH(prog_header!$I$15,'selections(hide)'!$K$34:$K$41,FALSE)),0)</f>
        <v>94.760557368128261</v>
      </c>
    </row>
    <row r="69" spans="1:19" x14ac:dyDescent="0.35">
      <c r="A69" t="s">
        <v>315</v>
      </c>
      <c r="D69" t="s">
        <v>664</v>
      </c>
      <c r="E69" s="27">
        <f ca="1">IFERROR(IF($D$2="PGT",HLOOKUP(E$63,INDIRECT(VLOOKUP($C$22,$A$25:$F$60,5,FALSE)),33,FALSE),HLOOKUP(E$63,INDIRECT(VLOOKUP($C$22,$A$25:$F$60,6,FALSE)),33,FALSE)),0)</f>
        <v>1578.0954502688173</v>
      </c>
      <c r="F69" s="27">
        <f t="shared" ref="F69:K69" ca="1" si="26">IFERROR(IF($D$2="PGT",HLOOKUP(F$63,INDIRECT(VLOOKUP($C$22,$A$25:$F$60,5,FALSE)),33,FALSE),HLOOKUP(F$63,INDIRECT(VLOOKUP($C$22,$A$25:$F$60,6,FALSE)),33,FALSE)),0)</f>
        <v>1552.627659574468</v>
      </c>
      <c r="G69" s="27">
        <f t="shared" ca="1" si="26"/>
        <v>657.52697368421059</v>
      </c>
      <c r="H69" s="27">
        <f t="shared" ca="1" si="26"/>
        <v>384.11297297297295</v>
      </c>
      <c r="I69" s="27">
        <f t="shared" ca="1" si="26"/>
        <v>1256.4466553480477</v>
      </c>
      <c r="J69" s="27">
        <f t="shared" ca="1" si="26"/>
        <v>119.45454545454545</v>
      </c>
      <c r="K69" s="27">
        <f t="shared" ca="1" si="26"/>
        <v>1249.0203327948307</v>
      </c>
      <c r="M69" s="27">
        <f ca="1">IFERROR(E69*HLOOKUP(prog_header!$I$12,'selections(hide)'!$L$34:$S$41,MATCH(prog_header!$I$15,'selections(hide)'!$K$34:$K$41,FALSE)),0)</f>
        <v>1674.2014631901882</v>
      </c>
      <c r="N69" s="27">
        <f ca="1">IFERROR(F69*HLOOKUP(prog_header!$I$12,'selections(hide)'!$L$34:$S$41,MATCH(prog_header!$I$15,'selections(hide)'!$K$34:$K$41,FALSE)),0)</f>
        <v>1647.1826840425531</v>
      </c>
      <c r="O69" s="27">
        <f ca="1">IFERROR(G69*HLOOKUP(prog_header!$I$12,'selections(hide)'!$L$34:$S$41,MATCH(prog_header!$I$15,'selections(hide)'!$K$34:$K$41,FALSE)),0)</f>
        <v>697.57036638157899</v>
      </c>
      <c r="P69" s="27">
        <f ca="1">IFERROR(H69*HLOOKUP(prog_header!$I$12,'selections(hide)'!$L$34:$S$41,MATCH(prog_header!$I$15,'selections(hide)'!$K$34:$K$41,FALSE)),0)</f>
        <v>407.50545302702699</v>
      </c>
      <c r="Q69" s="27">
        <f ca="1">IFERROR(I69*HLOOKUP(prog_header!$I$12,'selections(hide)'!$L$34:$S$41,MATCH(prog_header!$I$15,'selections(hide)'!$K$34:$K$41,FALSE)),0)</f>
        <v>1332.9642566587438</v>
      </c>
      <c r="R69" s="27">
        <f ca="1">IFERROR(J69*HLOOKUP(prog_header!$I$12,'selections(hide)'!$L$34:$S$41,MATCH(prog_header!$I$15,'selections(hide)'!$K$34:$K$41,FALSE)),0)</f>
        <v>126.72932727272726</v>
      </c>
      <c r="S69" s="27">
        <f ca="1">IFERROR(K69*HLOOKUP(prog_header!$I$12,'selections(hide)'!$L$34:$S$41,MATCH(prog_header!$I$15,'selections(hide)'!$K$34:$K$41,FALSE)),0)</f>
        <v>1325.0856710620358</v>
      </c>
    </row>
    <row r="70" spans="1:19" x14ac:dyDescent="0.35">
      <c r="A70" t="s">
        <v>316</v>
      </c>
      <c r="D70" t="s">
        <v>658</v>
      </c>
      <c r="E70" s="27">
        <f ca="1">IFERROR(IF($D$2="PGT",HLOOKUP(E$63,INDIRECT(VLOOKUP($C$22,$A$25:$F$60,5,FALSE)),34,FALSE),HLOOKUP(E$63,INDIRECT(VLOOKUP($C$22,$A$25:$F$60,6,FALSE)),34,FALSE)),0)</f>
        <v>0</v>
      </c>
      <c r="F70" s="27">
        <f t="shared" ref="F70:K70" ca="1" si="27">IFERROR(IF($D$2="PGT",HLOOKUP(F$63,INDIRECT(VLOOKUP($C$22,$A$25:$F$60,5,FALSE)),34,FALSE),HLOOKUP(F$63,INDIRECT(VLOOKUP($C$22,$A$25:$F$60,6,FALSE)),34,FALSE)),0)</f>
        <v>0</v>
      </c>
      <c r="G70" s="27">
        <f t="shared" ca="1" si="27"/>
        <v>0</v>
      </c>
      <c r="H70" s="27">
        <f t="shared" ca="1" si="27"/>
        <v>0</v>
      </c>
      <c r="I70" s="27">
        <f t="shared" ca="1" si="27"/>
        <v>0</v>
      </c>
      <c r="J70" s="27">
        <f t="shared" ca="1" si="27"/>
        <v>0</v>
      </c>
      <c r="K70" s="27">
        <f t="shared" ca="1" si="27"/>
        <v>0</v>
      </c>
      <c r="M70" s="27">
        <f ca="1">IFERROR(E70*HLOOKUP(prog_header!$I$12,'selections(hide)'!$L$34:$S$41,MATCH(prog_header!$I$15,'selections(hide)'!$K$34:$K$41,FALSE)),0)</f>
        <v>0</v>
      </c>
      <c r="N70" s="27">
        <f ca="1">IFERROR(F70*HLOOKUP(prog_header!$I$12,'selections(hide)'!$L$34:$S$41,MATCH(prog_header!$I$15,'selections(hide)'!$K$34:$K$41,FALSE)),0)</f>
        <v>0</v>
      </c>
      <c r="O70" s="27">
        <f ca="1">IFERROR(G70*HLOOKUP(prog_header!$I$12,'selections(hide)'!$L$34:$S$41,MATCH(prog_header!$I$15,'selections(hide)'!$K$34:$K$41,FALSE)),0)</f>
        <v>0</v>
      </c>
      <c r="P70" s="27">
        <f ca="1">IFERROR(H70*HLOOKUP(prog_header!$I$12,'selections(hide)'!$L$34:$S$41,MATCH(prog_header!$I$15,'selections(hide)'!$K$34:$K$41,FALSE)),0)</f>
        <v>0</v>
      </c>
      <c r="Q70" s="27">
        <f ca="1">IFERROR(I70*HLOOKUP(prog_header!$I$12,'selections(hide)'!$L$34:$S$41,MATCH(prog_header!$I$15,'selections(hide)'!$K$34:$K$41,FALSE)),0)</f>
        <v>0</v>
      </c>
      <c r="R70" s="27">
        <f ca="1">IFERROR(J70*HLOOKUP(prog_header!$I$12,'selections(hide)'!$L$34:$S$41,MATCH(prog_header!$I$15,'selections(hide)'!$K$34:$K$41,FALSE)),0)</f>
        <v>0</v>
      </c>
      <c r="S70" s="27">
        <f ca="1">IFERROR(K70*HLOOKUP(prog_header!$I$12,'selections(hide)'!$L$34:$S$41,MATCH(prog_header!$I$15,'selections(hide)'!$K$34:$K$41,FALSE)),0)</f>
        <v>0</v>
      </c>
    </row>
    <row r="71" spans="1:19" x14ac:dyDescent="0.35">
      <c r="A71" s="93"/>
    </row>
    <row r="73" spans="1:19" x14ac:dyDescent="0.35">
      <c r="A73" s="125" t="s">
        <v>308</v>
      </c>
    </row>
    <row r="74" spans="1:19" x14ac:dyDescent="0.35">
      <c r="A74" t="s">
        <v>309</v>
      </c>
      <c r="D74" t="s">
        <v>656</v>
      </c>
      <c r="E74" s="27">
        <f ca="1">IFERROR(IF($D$2="PGT",HLOOKUP(E$63,INDIRECT(VLOOKUP($C$22,$A$25:$F$60,5,FALSE)),105,FALSE),HLOOKUP(E$63,INDIRECT(VLOOKUP($C$22,$A$25:$F$60,6,FALSE)),105,FALSE)),0)</f>
        <v>10.229226764263709</v>
      </c>
      <c r="F74" s="27">
        <f t="shared" ref="F74:K74" ca="1" si="28">IFERROR(IF($D$2="PGT",HLOOKUP(F$63,INDIRECT(VLOOKUP($C$22,$A$25:$F$60,5,FALSE)),105,FALSE),HLOOKUP(F$63,INDIRECT(VLOOKUP($C$22,$A$25:$F$60,6,FALSE)),105,FALSE)),0)</f>
        <v>11.433653938495045</v>
      </c>
      <c r="G74" s="27">
        <f t="shared" ca="1" si="28"/>
        <v>6.087847679007873</v>
      </c>
      <c r="H74" s="27">
        <f t="shared" ca="1" si="28"/>
        <v>7.9090383890811609</v>
      </c>
      <c r="I74" s="27">
        <f t="shared" ca="1" si="28"/>
        <v>9.464576359886923</v>
      </c>
      <c r="J74" s="27">
        <f t="shared" ca="1" si="28"/>
        <v>8.9449631968121555</v>
      </c>
      <c r="K74" s="27">
        <f t="shared" ca="1" si="28"/>
        <v>8.687578907719395</v>
      </c>
      <c r="M74" s="27">
        <f ca="1">IFERROR(E74*HLOOKUP(prog_header!$I$12,'selections(hide)'!$L$34:$S$41,MATCH(prog_header!$I$15,'selections(hide)'!$K$34:$K$41,FALSE)),0)</f>
        <v>10.852186674207369</v>
      </c>
      <c r="N74" s="27">
        <f ca="1">IFERROR(F74*HLOOKUP(prog_header!$I$12,'selections(hide)'!$L$34:$S$41,MATCH(prog_header!$I$15,'selections(hide)'!$K$34:$K$41,FALSE)),0)</f>
        <v>12.129963463349393</v>
      </c>
      <c r="O74" s="27">
        <f ca="1">IFERROR(G74*HLOOKUP(prog_header!$I$12,'selections(hide)'!$L$34:$S$41,MATCH(prog_header!$I$15,'selections(hide)'!$K$34:$K$41,FALSE)),0)</f>
        <v>6.4585976026594523</v>
      </c>
      <c r="P74" s="27">
        <f ca="1">IFERROR(H74*HLOOKUP(prog_header!$I$12,'selections(hide)'!$L$34:$S$41,MATCH(prog_header!$I$15,'selections(hide)'!$K$34:$K$41,FALSE)),0)</f>
        <v>8.3906988269762035</v>
      </c>
      <c r="Q74" s="27">
        <f ca="1">IFERROR(I74*HLOOKUP(prog_header!$I$12,'selections(hide)'!$L$34:$S$41,MATCH(prog_header!$I$15,'selections(hide)'!$K$34:$K$41,FALSE)),0)</f>
        <v>10.040969060204036</v>
      </c>
      <c r="R74" s="27">
        <f ca="1">IFERROR(J74*HLOOKUP(prog_header!$I$12,'selections(hide)'!$L$34:$S$41,MATCH(prog_header!$I$15,'selections(hide)'!$K$34:$K$41,FALSE)),0)</f>
        <v>9.489711455498016</v>
      </c>
      <c r="S74" s="27">
        <f ca="1">IFERROR(K74*HLOOKUP(prog_header!$I$12,'selections(hide)'!$L$34:$S$41,MATCH(prog_header!$I$15,'selections(hide)'!$K$34:$K$41,FALSE)),0)</f>
        <v>9.2166524631995053</v>
      </c>
    </row>
    <row r="75" spans="1:19" x14ac:dyDescent="0.35">
      <c r="A75" t="s">
        <v>310</v>
      </c>
      <c r="D75" t="s">
        <v>659</v>
      </c>
      <c r="E75" s="27">
        <f ca="1">IFERROR(IF($D$2="PGT",HLOOKUP(E$63,INDIRECT(VLOOKUP($C$22,$A$25:$F$60,5,FALSE)),106,FALSE),HLOOKUP(E$63,INDIRECT(VLOOKUP($C$22,$A$25:$F$60,6,FALSE)),106,FALSE)),0)</f>
        <v>12641.419555439594</v>
      </c>
      <c r="F75" s="27">
        <f t="shared" ref="F75:K75" ca="1" si="29">IFERROR(IF($D$2="PGT",HLOOKUP(F$63,INDIRECT(VLOOKUP($C$22,$A$25:$F$60,5,FALSE)),106,FALSE),HLOOKUP(F$63,INDIRECT(VLOOKUP($C$22,$A$25:$F$60,6,FALSE)),106,FALSE)),0)</f>
        <v>12641.419555439594</v>
      </c>
      <c r="G75" s="27">
        <f t="shared" ca="1" si="29"/>
        <v>12641.419555439594</v>
      </c>
      <c r="H75" s="27">
        <f t="shared" ca="1" si="29"/>
        <v>12641.419555439594</v>
      </c>
      <c r="I75" s="27">
        <f t="shared" ca="1" si="29"/>
        <v>12641.419555439594</v>
      </c>
      <c r="J75" s="27">
        <f t="shared" ca="1" si="29"/>
        <v>12641.419555439594</v>
      </c>
      <c r="K75" s="27">
        <f t="shared" ca="1" si="29"/>
        <v>12641.419555439594</v>
      </c>
      <c r="M75" s="27">
        <f ca="1">IFERROR(E75*HLOOKUP(prog_header!$I$12,'selections(hide)'!$L$34:$S$41,MATCH(prog_header!$I$15,'selections(hide)'!$K$34:$K$41,FALSE)),0)</f>
        <v>13411.282006365864</v>
      </c>
      <c r="N75" s="27">
        <f ca="1">IFERROR(F75*HLOOKUP(prog_header!$I$12,'selections(hide)'!$L$34:$S$41,MATCH(prog_header!$I$15,'selections(hide)'!$K$34:$K$41,FALSE)),0)</f>
        <v>13411.282006365864</v>
      </c>
      <c r="O75" s="27">
        <f ca="1">IFERROR(G75*HLOOKUP(prog_header!$I$12,'selections(hide)'!$L$34:$S$41,MATCH(prog_header!$I$15,'selections(hide)'!$K$34:$K$41,FALSE)),0)</f>
        <v>13411.282006365864</v>
      </c>
      <c r="P75" s="27">
        <f ca="1">IFERROR(H75*HLOOKUP(prog_header!$I$12,'selections(hide)'!$L$34:$S$41,MATCH(prog_header!$I$15,'selections(hide)'!$K$34:$K$41,FALSE)),0)</f>
        <v>13411.282006365864</v>
      </c>
      <c r="Q75" s="27">
        <f ca="1">IFERROR(I75*HLOOKUP(prog_header!$I$12,'selections(hide)'!$L$34:$S$41,MATCH(prog_header!$I$15,'selections(hide)'!$K$34:$K$41,FALSE)),0)</f>
        <v>13411.282006365864</v>
      </c>
      <c r="R75" s="27">
        <f ca="1">IFERROR(J75*HLOOKUP(prog_header!$I$12,'selections(hide)'!$L$34:$S$41,MATCH(prog_header!$I$15,'selections(hide)'!$K$34:$K$41,FALSE)),0)</f>
        <v>13411.282006365864</v>
      </c>
      <c r="S75" s="27">
        <f ca="1">IFERROR(K75*HLOOKUP(prog_header!$I$12,'selections(hide)'!$L$34:$S$41,MATCH(prog_header!$I$15,'selections(hide)'!$K$34:$K$41,FALSE)),0)</f>
        <v>13411.282006365864</v>
      </c>
    </row>
    <row r="76" spans="1:19" x14ac:dyDescent="0.35">
      <c r="A76" t="s">
        <v>311</v>
      </c>
      <c r="D76" t="s">
        <v>657</v>
      </c>
      <c r="E76" s="27">
        <f ca="1">IFERROR(IF($D$2="PGT",HLOOKUP(E$63,INDIRECT(VLOOKUP($C$22,$A$25:$F$60,5,FALSE)),107,FALSE),HLOOKUP(E$63,INDIRECT(VLOOKUP($C$22,$A$25:$F$60,6,FALSE)),107,FALSE)),0)</f>
        <v>3798.6529045723778</v>
      </c>
      <c r="F76" s="27">
        <f t="shared" ref="F76:K76" ca="1" si="30">IFERROR(IF($D$2="PGT",HLOOKUP(F$63,INDIRECT(VLOOKUP($C$22,$A$25:$F$60,5,FALSE)),107,FALSE),HLOOKUP(F$63,INDIRECT(VLOOKUP($C$22,$A$25:$F$60,6,FALSE)),107,FALSE)),0)</f>
        <v>3776.2562363394786</v>
      </c>
      <c r="G76" s="27">
        <f t="shared" ca="1" si="30"/>
        <v>3677.762162432326</v>
      </c>
      <c r="H76" s="27">
        <f t="shared" ca="1" si="30"/>
        <v>3603.9804268062044</v>
      </c>
      <c r="I76" s="27">
        <f t="shared" ca="1" si="30"/>
        <v>3367.3792763523893</v>
      </c>
      <c r="J76" s="27">
        <f t="shared" ca="1" si="30"/>
        <v>3861.4760462261083</v>
      </c>
      <c r="K76" s="27">
        <f t="shared" ca="1" si="30"/>
        <v>3627.6888123801859</v>
      </c>
      <c r="M76" s="27">
        <f ca="1">IFERROR(E76*HLOOKUP(prog_header!$I$12,'selections(hide)'!$L$34:$S$41,MATCH(prog_header!$I$15,'selections(hide)'!$K$34:$K$41,FALSE)),0)</f>
        <v>4029.9908664608356</v>
      </c>
      <c r="N76" s="27">
        <f ca="1">IFERROR(F76*HLOOKUP(prog_header!$I$12,'selections(hide)'!$L$34:$S$41,MATCH(prog_header!$I$15,'selections(hide)'!$K$34:$K$41,FALSE)),0)</f>
        <v>4006.2302411325527</v>
      </c>
      <c r="O76" s="27">
        <f ca="1">IFERROR(G76*HLOOKUP(prog_header!$I$12,'selections(hide)'!$L$34:$S$41,MATCH(prog_header!$I$15,'selections(hide)'!$K$34:$K$41,FALSE)),0)</f>
        <v>3901.7378781244547</v>
      </c>
      <c r="P76" s="27">
        <f ca="1">IFERROR(H76*HLOOKUP(prog_header!$I$12,'selections(hide)'!$L$34:$S$41,MATCH(prog_header!$I$15,'selections(hide)'!$K$34:$K$41,FALSE)),0)</f>
        <v>3823.4628347987023</v>
      </c>
      <c r="Q76" s="27">
        <f ca="1">IFERROR(I76*HLOOKUP(prog_header!$I$12,'selections(hide)'!$L$34:$S$41,MATCH(prog_header!$I$15,'selections(hide)'!$K$34:$K$41,FALSE)),0)</f>
        <v>3572.4526742822495</v>
      </c>
      <c r="R76" s="27">
        <f ca="1">IFERROR(J76*HLOOKUP(prog_header!$I$12,'selections(hide)'!$L$34:$S$41,MATCH(prog_header!$I$15,'selections(hide)'!$K$34:$K$41,FALSE)),0)</f>
        <v>4096.6399374412786</v>
      </c>
      <c r="S76" s="27">
        <f ca="1">IFERROR(K76*HLOOKUP(prog_header!$I$12,'selections(hide)'!$L$34:$S$41,MATCH(prog_header!$I$15,'selections(hide)'!$K$34:$K$41,FALSE)),0)</f>
        <v>3848.615061054139</v>
      </c>
    </row>
    <row r="77" spans="1:19" x14ac:dyDescent="0.35">
      <c r="A77" s="93"/>
    </row>
  </sheetData>
  <autoFilter ref="A24:F60" xr:uid="{00000000-0009-0000-0000-000014000000}"/>
  <mergeCells count="7">
    <mergeCell ref="BA3:BG3"/>
    <mergeCell ref="E3:K3"/>
    <mergeCell ref="M3:S3"/>
    <mergeCell ref="U3:AA3"/>
    <mergeCell ref="AC3:AI3"/>
    <mergeCell ref="AK3:AQ3"/>
    <mergeCell ref="AS3:AY3"/>
  </mergeCells>
  <pageMargins left="0.70866141732283472" right="0.70866141732283472" top="0.74803149606299213" bottom="0.74803149606299213" header="0.31496062992125984" footer="0.31496062992125984"/>
  <pageSetup paperSize="9" scale="58" fitToWidth="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G123"/>
  <sheetViews>
    <sheetView zoomScale="80" zoomScaleNormal="80" workbookViewId="0">
      <pane xSplit="4" ySplit="5" topLeftCell="E6" activePane="bottomRight" state="frozen"/>
      <selection pane="topRight" activeCell="E1" sqref="E1"/>
      <selection pane="bottomLeft" activeCell="A6" sqref="A6"/>
      <selection pane="bottomRight" activeCell="E6" sqref="E6"/>
    </sheetView>
  </sheetViews>
  <sheetFormatPr defaultRowHeight="14.5" x14ac:dyDescent="0.35"/>
  <cols>
    <col min="1" max="1" width="41.54296875" customWidth="1"/>
    <col min="5" max="6" width="13.453125" bestFit="1" customWidth="1"/>
    <col min="7" max="11" width="10.26953125" bestFit="1" customWidth="1"/>
    <col min="23" max="26" width="10.26953125" bestFit="1" customWidth="1"/>
    <col min="30" max="30" width="11.453125" bestFit="1" customWidth="1"/>
  </cols>
  <sheetData>
    <row r="1" spans="1:59" x14ac:dyDescent="0.35">
      <c r="A1" s="176" t="s">
        <v>478</v>
      </c>
      <c r="B1" s="20" t="str">
        <f>IF(prog_header!$C$8="existing","Yes","No")</f>
        <v>No</v>
      </c>
      <c r="N1" s="19">
        <v>3</v>
      </c>
      <c r="O1">
        <v>3</v>
      </c>
      <c r="P1">
        <v>4</v>
      </c>
      <c r="Q1">
        <v>5</v>
      </c>
      <c r="R1">
        <v>6</v>
      </c>
      <c r="S1">
        <v>7</v>
      </c>
      <c r="V1" s="19">
        <v>3</v>
      </c>
      <c r="W1">
        <v>3</v>
      </c>
      <c r="X1">
        <v>4</v>
      </c>
      <c r="Y1">
        <v>5</v>
      </c>
      <c r="Z1">
        <v>6</v>
      </c>
      <c r="AA1">
        <v>7</v>
      </c>
      <c r="AD1" s="19">
        <v>3</v>
      </c>
      <c r="AE1">
        <v>3</v>
      </c>
      <c r="AF1">
        <v>4</v>
      </c>
      <c r="AG1">
        <v>5</v>
      </c>
      <c r="AH1">
        <v>6</v>
      </c>
      <c r="AI1">
        <v>7</v>
      </c>
      <c r="AL1" s="19">
        <v>3</v>
      </c>
      <c r="AM1">
        <v>3</v>
      </c>
      <c r="AN1">
        <v>4</v>
      </c>
      <c r="AO1">
        <v>5</v>
      </c>
      <c r="AP1">
        <v>6</v>
      </c>
      <c r="AQ1">
        <v>7</v>
      </c>
      <c r="AT1" s="19">
        <v>3</v>
      </c>
      <c r="AU1">
        <v>3</v>
      </c>
      <c r="AV1">
        <v>4</v>
      </c>
      <c r="AW1">
        <v>5</v>
      </c>
      <c r="AX1">
        <v>6</v>
      </c>
      <c r="AY1">
        <v>7</v>
      </c>
      <c r="BB1" s="19">
        <v>3</v>
      </c>
      <c r="BC1">
        <v>3</v>
      </c>
      <c r="BD1">
        <v>4</v>
      </c>
      <c r="BE1">
        <v>5</v>
      </c>
      <c r="BF1">
        <v>6</v>
      </c>
      <c r="BG1">
        <v>7</v>
      </c>
    </row>
    <row r="2" spans="1:59" x14ac:dyDescent="0.35">
      <c r="A2" t="s">
        <v>679</v>
      </c>
      <c r="B2" s="20">
        <f>'selections(hide)'!$A$4</f>
        <v>1</v>
      </c>
      <c r="C2" t="s">
        <v>683</v>
      </c>
    </row>
    <row r="3" spans="1:59" x14ac:dyDescent="0.35">
      <c r="A3" t="s">
        <v>240</v>
      </c>
      <c r="B3" s="20">
        <f>VLOOKUP('selections(hide)'!$K$1,'selections(hide)'!$K$2:$L$5,2,FALSE)</f>
        <v>1</v>
      </c>
      <c r="C3" t="s">
        <v>685</v>
      </c>
      <c r="E3" s="238" t="s">
        <v>521</v>
      </c>
      <c r="F3" s="238"/>
      <c r="G3" s="238"/>
      <c r="H3" s="238"/>
      <c r="I3" s="238"/>
      <c r="J3" s="238"/>
      <c r="K3" s="238"/>
      <c r="M3" s="237" t="s">
        <v>10</v>
      </c>
      <c r="N3" s="237"/>
      <c r="O3" s="237"/>
      <c r="P3" s="237"/>
      <c r="Q3" s="237"/>
      <c r="R3" s="237"/>
      <c r="S3" s="237"/>
      <c r="U3" s="237" t="s">
        <v>11</v>
      </c>
      <c r="V3" s="237"/>
      <c r="W3" s="237"/>
      <c r="X3" s="237"/>
      <c r="Y3" s="237"/>
      <c r="Z3" s="237"/>
      <c r="AA3" s="237"/>
      <c r="AC3" s="237" t="s">
        <v>12</v>
      </c>
      <c r="AD3" s="237"/>
      <c r="AE3" s="237"/>
      <c r="AF3" s="237"/>
      <c r="AG3" s="237"/>
      <c r="AH3" s="237"/>
      <c r="AI3" s="237"/>
      <c r="AK3" s="237" t="s">
        <v>13</v>
      </c>
      <c r="AL3" s="237"/>
      <c r="AM3" s="237"/>
      <c r="AN3" s="237"/>
      <c r="AO3" s="237"/>
      <c r="AP3" s="237"/>
      <c r="AQ3" s="237"/>
      <c r="AS3" s="237" t="s">
        <v>14</v>
      </c>
      <c r="AT3" s="237"/>
      <c r="AU3" s="237"/>
      <c r="AV3" s="237"/>
      <c r="AW3" s="237"/>
      <c r="AX3" s="237"/>
      <c r="AY3" s="237"/>
      <c r="BA3" s="237" t="s">
        <v>15</v>
      </c>
      <c r="BB3" s="237"/>
      <c r="BC3" s="237"/>
      <c r="BD3" s="237"/>
      <c r="BE3" s="237"/>
      <c r="BF3" s="237"/>
      <c r="BG3" s="237"/>
    </row>
    <row r="4" spans="1:59" x14ac:dyDescent="0.35">
      <c r="A4" t="s">
        <v>691</v>
      </c>
      <c r="B4" s="20">
        <f>VLOOKUP($B$2,'selections(hide)'!$D$18:$Q$30,5,FALSE)</f>
        <v>180</v>
      </c>
      <c r="C4" t="s">
        <v>693</v>
      </c>
      <c r="E4" t="s">
        <v>37</v>
      </c>
      <c r="F4" t="s">
        <v>281</v>
      </c>
      <c r="G4" t="s">
        <v>282</v>
      </c>
      <c r="H4" t="s">
        <v>283</v>
      </c>
      <c r="I4" t="s">
        <v>284</v>
      </c>
      <c r="J4" t="s">
        <v>285</v>
      </c>
      <c r="K4" t="s">
        <v>286</v>
      </c>
      <c r="M4" t="str">
        <f>E4</f>
        <v>Dev Yr</v>
      </c>
      <c r="N4" t="str">
        <f t="shared" ref="N4:S5" si="0">F4</f>
        <v>Launch Yr</v>
      </c>
      <c r="O4" t="str">
        <f t="shared" si="0"/>
        <v>Yr 2</v>
      </c>
      <c r="P4" t="str">
        <f t="shared" si="0"/>
        <v>Yr 3</v>
      </c>
      <c r="Q4" t="str">
        <f t="shared" si="0"/>
        <v>Yr 4</v>
      </c>
      <c r="R4" t="str">
        <f t="shared" si="0"/>
        <v>Yr 5</v>
      </c>
      <c r="S4" t="str">
        <f t="shared" si="0"/>
        <v>Yr 6</v>
      </c>
      <c r="U4" t="str">
        <f>M4</f>
        <v>Dev Yr</v>
      </c>
      <c r="V4" t="str">
        <f t="shared" ref="V4:AA5" si="1">N4</f>
        <v>Launch Yr</v>
      </c>
      <c r="W4" t="str">
        <f t="shared" si="1"/>
        <v>Yr 2</v>
      </c>
      <c r="X4" t="str">
        <f t="shared" si="1"/>
        <v>Yr 3</v>
      </c>
      <c r="Y4" t="str">
        <f t="shared" si="1"/>
        <v>Yr 4</v>
      </c>
      <c r="Z4" t="str">
        <f t="shared" si="1"/>
        <v>Yr 5</v>
      </c>
      <c r="AA4" t="str">
        <f t="shared" si="1"/>
        <v>Yr 6</v>
      </c>
      <c r="AC4" t="str">
        <f>U4</f>
        <v>Dev Yr</v>
      </c>
      <c r="AD4" t="str">
        <f t="shared" ref="AD4:AI5" si="2">V4</f>
        <v>Launch Yr</v>
      </c>
      <c r="AE4" t="str">
        <f t="shared" si="2"/>
        <v>Yr 2</v>
      </c>
      <c r="AF4" t="str">
        <f t="shared" si="2"/>
        <v>Yr 3</v>
      </c>
      <c r="AG4" t="str">
        <f t="shared" si="2"/>
        <v>Yr 4</v>
      </c>
      <c r="AH4" t="str">
        <f t="shared" si="2"/>
        <v>Yr 5</v>
      </c>
      <c r="AI4" t="str">
        <f t="shared" si="2"/>
        <v>Yr 6</v>
      </c>
      <c r="AK4" t="str">
        <f>AC4</f>
        <v>Dev Yr</v>
      </c>
      <c r="AL4" t="str">
        <f t="shared" ref="AL4:AQ5" si="3">AD4</f>
        <v>Launch Yr</v>
      </c>
      <c r="AM4" t="str">
        <f t="shared" si="3"/>
        <v>Yr 2</v>
      </c>
      <c r="AN4" t="str">
        <f t="shared" si="3"/>
        <v>Yr 3</v>
      </c>
      <c r="AO4" t="str">
        <f t="shared" si="3"/>
        <v>Yr 4</v>
      </c>
      <c r="AP4" t="str">
        <f t="shared" si="3"/>
        <v>Yr 5</v>
      </c>
      <c r="AQ4" t="str">
        <f t="shared" si="3"/>
        <v>Yr 6</v>
      </c>
      <c r="AS4" t="str">
        <f>AK4</f>
        <v>Dev Yr</v>
      </c>
      <c r="AT4" t="str">
        <f t="shared" ref="AT4:AY5" si="4">AL4</f>
        <v>Launch Yr</v>
      </c>
      <c r="AU4" t="str">
        <f t="shared" si="4"/>
        <v>Yr 2</v>
      </c>
      <c r="AV4" t="str">
        <f t="shared" si="4"/>
        <v>Yr 3</v>
      </c>
      <c r="AW4" t="str">
        <f t="shared" si="4"/>
        <v>Yr 4</v>
      </c>
      <c r="AX4" t="str">
        <f t="shared" si="4"/>
        <v>Yr 5</v>
      </c>
      <c r="AY4" t="str">
        <f t="shared" si="4"/>
        <v>Yr 6</v>
      </c>
      <c r="BA4" t="str">
        <f>AS4</f>
        <v>Dev Yr</v>
      </c>
      <c r="BB4" t="str">
        <f t="shared" ref="BB4:BG5" si="5">AT4</f>
        <v>Launch Yr</v>
      </c>
      <c r="BC4" t="str">
        <f t="shared" si="5"/>
        <v>Yr 2</v>
      </c>
      <c r="BD4" t="str">
        <f t="shared" si="5"/>
        <v>Yr 3</v>
      </c>
      <c r="BE4" t="str">
        <f t="shared" si="5"/>
        <v>Yr 4</v>
      </c>
      <c r="BF4" t="str">
        <f t="shared" si="5"/>
        <v>Yr 5</v>
      </c>
      <c r="BG4" t="str">
        <f t="shared" si="5"/>
        <v>Yr 6</v>
      </c>
    </row>
    <row r="5" spans="1:59" x14ac:dyDescent="0.35">
      <c r="A5" t="s">
        <v>692</v>
      </c>
      <c r="B5" s="20">
        <f>VLOOKUP($B$2,'selections(hide)'!$D$18:$Q$30,6,FALSE)</f>
        <v>0</v>
      </c>
      <c r="E5" s="101" t="str">
        <f>IFERROR(VLOOKUP(F5,'selections(hide)'!$M$3:$N$12,2,FALSE),0)</f>
        <v>2020/21</v>
      </c>
      <c r="F5" s="101" t="str">
        <f>staff_students!E29</f>
        <v>2021/22</v>
      </c>
      <c r="G5" s="101" t="str">
        <f>staff_students!F29</f>
        <v>2022/23</v>
      </c>
      <c r="H5" s="101" t="str">
        <f>staff_students!G29</f>
        <v>2023/24</v>
      </c>
      <c r="I5" s="101" t="str">
        <f>staff_students!H29</f>
        <v>2024/25</v>
      </c>
      <c r="J5" s="101" t="str">
        <f>staff_students!I29</f>
        <v>2025/26</v>
      </c>
      <c r="K5" s="101" t="str">
        <f>staff_students!J29</f>
        <v>2026/27</v>
      </c>
      <c r="M5" s="101" t="str">
        <f>E5</f>
        <v>2020/21</v>
      </c>
      <c r="N5" s="101" t="str">
        <f t="shared" si="0"/>
        <v>2021/22</v>
      </c>
      <c r="O5" s="101" t="str">
        <f t="shared" si="0"/>
        <v>2022/23</v>
      </c>
      <c r="P5" s="101" t="str">
        <f t="shared" si="0"/>
        <v>2023/24</v>
      </c>
      <c r="Q5" s="101" t="str">
        <f t="shared" si="0"/>
        <v>2024/25</v>
      </c>
      <c r="R5" s="101" t="str">
        <f t="shared" si="0"/>
        <v>2025/26</v>
      </c>
      <c r="S5" s="101" t="str">
        <f t="shared" si="0"/>
        <v>2026/27</v>
      </c>
      <c r="U5" s="101" t="str">
        <f>M5</f>
        <v>2020/21</v>
      </c>
      <c r="V5" s="101" t="str">
        <f t="shared" si="1"/>
        <v>2021/22</v>
      </c>
      <c r="W5" s="101" t="str">
        <f t="shared" si="1"/>
        <v>2022/23</v>
      </c>
      <c r="X5" s="101" t="str">
        <f t="shared" si="1"/>
        <v>2023/24</v>
      </c>
      <c r="Y5" s="101" t="str">
        <f t="shared" si="1"/>
        <v>2024/25</v>
      </c>
      <c r="Z5" s="101" t="str">
        <f t="shared" si="1"/>
        <v>2025/26</v>
      </c>
      <c r="AA5" s="101" t="str">
        <f t="shared" si="1"/>
        <v>2026/27</v>
      </c>
      <c r="AC5" s="101" t="str">
        <f>U5</f>
        <v>2020/21</v>
      </c>
      <c r="AD5" s="101" t="str">
        <f t="shared" si="2"/>
        <v>2021/22</v>
      </c>
      <c r="AE5" s="101" t="str">
        <f t="shared" si="2"/>
        <v>2022/23</v>
      </c>
      <c r="AF5" s="101" t="str">
        <f t="shared" si="2"/>
        <v>2023/24</v>
      </c>
      <c r="AG5" s="101" t="str">
        <f t="shared" si="2"/>
        <v>2024/25</v>
      </c>
      <c r="AH5" s="101" t="str">
        <f t="shared" si="2"/>
        <v>2025/26</v>
      </c>
      <c r="AI5" s="101" t="str">
        <f t="shared" si="2"/>
        <v>2026/27</v>
      </c>
      <c r="AK5" s="101" t="str">
        <f>AC5</f>
        <v>2020/21</v>
      </c>
      <c r="AL5" s="101" t="str">
        <f t="shared" si="3"/>
        <v>2021/22</v>
      </c>
      <c r="AM5" s="101" t="str">
        <f t="shared" si="3"/>
        <v>2022/23</v>
      </c>
      <c r="AN5" s="101" t="str">
        <f t="shared" si="3"/>
        <v>2023/24</v>
      </c>
      <c r="AO5" s="101" t="str">
        <f t="shared" si="3"/>
        <v>2024/25</v>
      </c>
      <c r="AP5" s="101" t="str">
        <f t="shared" si="3"/>
        <v>2025/26</v>
      </c>
      <c r="AQ5" s="101" t="str">
        <f t="shared" si="3"/>
        <v>2026/27</v>
      </c>
      <c r="AS5" s="101" t="str">
        <f>AK5</f>
        <v>2020/21</v>
      </c>
      <c r="AT5" s="101" t="str">
        <f t="shared" si="4"/>
        <v>2021/22</v>
      </c>
      <c r="AU5" s="101" t="str">
        <f t="shared" si="4"/>
        <v>2022/23</v>
      </c>
      <c r="AV5" s="101" t="str">
        <f t="shared" si="4"/>
        <v>2023/24</v>
      </c>
      <c r="AW5" s="101" t="str">
        <f t="shared" si="4"/>
        <v>2024/25</v>
      </c>
      <c r="AX5" s="101" t="str">
        <f t="shared" si="4"/>
        <v>2025/26</v>
      </c>
      <c r="AY5" s="101" t="str">
        <f t="shared" si="4"/>
        <v>2026/27</v>
      </c>
      <c r="BA5" s="101" t="str">
        <f>AS5</f>
        <v>2020/21</v>
      </c>
      <c r="BB5" s="101" t="str">
        <f t="shared" si="5"/>
        <v>2021/22</v>
      </c>
      <c r="BC5" s="101" t="str">
        <f t="shared" si="5"/>
        <v>2022/23</v>
      </c>
      <c r="BD5" s="101" t="str">
        <f t="shared" si="5"/>
        <v>2023/24</v>
      </c>
      <c r="BE5" s="101" t="str">
        <f t="shared" si="5"/>
        <v>2024/25</v>
      </c>
      <c r="BF5" s="101" t="str">
        <f t="shared" si="5"/>
        <v>2025/26</v>
      </c>
      <c r="BG5" s="101" t="str">
        <f t="shared" si="5"/>
        <v>2026/27</v>
      </c>
    </row>
    <row r="6" spans="1:59" x14ac:dyDescent="0.35">
      <c r="A6" s="125" t="s">
        <v>560</v>
      </c>
    </row>
    <row r="7" spans="1:59" x14ac:dyDescent="0.35">
      <c r="A7" t="s">
        <v>288</v>
      </c>
      <c r="E7" s="123"/>
      <c r="F7" s="206">
        <f>IF('selections(hide)'!$H$11=2,0,IF($B$1="Yes",(staff_students!E$40+staff_students!E$42)*'selections(hide)'!$H$10,0))</f>
        <v>0</v>
      </c>
      <c r="G7" s="123">
        <f>IF('selections(hide)'!$H$11=2,0,(staff_students!E$40+staff_students!E$42)*'selections(hide)'!$H$10)</f>
        <v>0</v>
      </c>
      <c r="H7" s="123">
        <f>IF('selections(hide)'!$H$11=2,0,(staff_students!F$40+staff_students!F$42)*'selections(hide)'!$H$10)</f>
        <v>0</v>
      </c>
      <c r="I7" s="123">
        <f>IF('selections(hide)'!$H$11=2,0,(staff_students!G$40+staff_students!G$42)*'selections(hide)'!$H$10)</f>
        <v>0</v>
      </c>
      <c r="J7" s="123">
        <f>IF('selections(hide)'!$H$11=2,0,(staff_students!H$40+staff_students!H$42)*'selections(hide)'!$H$10)</f>
        <v>0</v>
      </c>
      <c r="K7" s="123">
        <f>IF('selections(hide)'!$H$11=2,0,(staff_students!I$40+staff_students!I$42)*'selections(hide)'!$H$10)</f>
        <v>0</v>
      </c>
      <c r="M7" s="123"/>
      <c r="N7" s="123">
        <f>$F7*VLOOKUP(M$3,'module_assess_calcs(hide)'!$C$92:$J$97,N$1,FALSE)</f>
        <v>0</v>
      </c>
      <c r="O7" s="123">
        <f>$G7*VLOOKUP(M$3,'module_assess_calcs(hide)'!$C$92:$J$97,O$1,FALSE)</f>
        <v>0</v>
      </c>
      <c r="P7" s="123">
        <f>$H7*VLOOKUP(M$3,'module_assess_calcs(hide)'!$C$92:$J$97,P$1,FALSE)</f>
        <v>0</v>
      </c>
      <c r="Q7" s="123">
        <f>$I7*VLOOKUP(M$3,'module_assess_calcs(hide)'!$C$92:$J$97,Q$1,FALSE)</f>
        <v>0</v>
      </c>
      <c r="R7" s="123">
        <f>$J7*VLOOKUP(M$3,'module_assess_calcs(hide)'!$C$92:$J$97,R$1,FALSE)</f>
        <v>0</v>
      </c>
      <c r="S7" s="123">
        <f>$K7*VLOOKUP(M$3,'module_assess_calcs(hide)'!$C$92:$J$97,S$1,FALSE)</f>
        <v>0</v>
      </c>
      <c r="U7" s="123"/>
      <c r="V7" s="123">
        <f>$F7*VLOOKUP(U$3,'module_assess_calcs(hide)'!$C$92:$J$97,V$1,FALSE)</f>
        <v>0</v>
      </c>
      <c r="W7" s="123">
        <f>$G7*VLOOKUP(U$3,'module_assess_calcs(hide)'!$C$92:$J$97,W$1,FALSE)</f>
        <v>0</v>
      </c>
      <c r="X7" s="123">
        <f>$H7*VLOOKUP(U$3,'module_assess_calcs(hide)'!$C$92:$J$97,X$1,FALSE)</f>
        <v>0</v>
      </c>
      <c r="Y7" s="123">
        <f>$I7*VLOOKUP(U$3,'module_assess_calcs(hide)'!$C$92:$J$97,Y$1,FALSE)</f>
        <v>0</v>
      </c>
      <c r="Z7" s="123">
        <f>$J7*VLOOKUP(U$3,'module_assess_calcs(hide)'!$C$92:$J$97,Z$1,FALSE)</f>
        <v>0</v>
      </c>
      <c r="AA7" s="123">
        <f>$K7*VLOOKUP(U$3,'module_assess_calcs(hide)'!$C$92:$J$97,AA$1,FALSE)</f>
        <v>0</v>
      </c>
      <c r="AC7" s="123"/>
      <c r="AD7" s="123">
        <f>$F7*VLOOKUP(AC$3,'module_assess_calcs(hide)'!$C$92:$J$97,AD$1,FALSE)</f>
        <v>0</v>
      </c>
      <c r="AE7" s="123">
        <f>$G7*VLOOKUP(AC$3,'module_assess_calcs(hide)'!$C$92:$J$97,AE$1,FALSE)</f>
        <v>0</v>
      </c>
      <c r="AF7" s="123">
        <f>$H7*VLOOKUP(AC$3,'module_assess_calcs(hide)'!$C$92:$J$97,AF$1,FALSE)</f>
        <v>0</v>
      </c>
      <c r="AG7" s="123">
        <f>$I7*VLOOKUP(AC$3,'module_assess_calcs(hide)'!$C$92:$J$97,AG$1,FALSE)</f>
        <v>0</v>
      </c>
      <c r="AH7" s="123">
        <f>$J7*VLOOKUP(AC$3,'module_assess_calcs(hide)'!$C$92:$J$97,AH$1,FALSE)</f>
        <v>0</v>
      </c>
      <c r="AI7" s="123">
        <f>$K7*VLOOKUP(AC$3,'module_assess_calcs(hide)'!$C$92:$J$97,AI$1,FALSE)</f>
        <v>0</v>
      </c>
      <c r="AK7" s="123"/>
      <c r="AL7" s="123">
        <f>$F7*VLOOKUP(AK$3,'module_assess_calcs(hide)'!$C$92:$J$97,AL$1,FALSE)</f>
        <v>0</v>
      </c>
      <c r="AM7" s="123">
        <f>$G7*VLOOKUP(AK$3,'module_assess_calcs(hide)'!$C$92:$J$97,AM$1,FALSE)</f>
        <v>0</v>
      </c>
      <c r="AN7" s="123">
        <f>$H7*VLOOKUP(AK$3,'module_assess_calcs(hide)'!$C$92:$J$97,AN$1,FALSE)</f>
        <v>0</v>
      </c>
      <c r="AO7" s="123">
        <f>$I7*VLOOKUP(AK$3,'module_assess_calcs(hide)'!$C$92:$J$97,AO$1,FALSE)</f>
        <v>0</v>
      </c>
      <c r="AP7" s="123">
        <f>$J7*VLOOKUP(AK$3,'module_assess_calcs(hide)'!$C$92:$J$97,AP$1,FALSE)</f>
        <v>0</v>
      </c>
      <c r="AQ7" s="123">
        <f>$K7*VLOOKUP(AK$3,'module_assess_calcs(hide)'!$C$92:$J$97,AQ$1,FALSE)</f>
        <v>0</v>
      </c>
      <c r="AS7" s="123"/>
      <c r="AT7" s="123">
        <f>$F7*VLOOKUP(AS$3,'module_assess_calcs(hide)'!$C$92:$J$97,AT$1,FALSE)</f>
        <v>0</v>
      </c>
      <c r="AU7" s="123">
        <f>$G7*VLOOKUP(AS$3,'module_assess_calcs(hide)'!$C$92:$J$97,AU$1,FALSE)</f>
        <v>0</v>
      </c>
      <c r="AV7" s="123">
        <f>$H7*VLOOKUP(AS$3,'module_assess_calcs(hide)'!$C$92:$J$97,AV$1,FALSE)</f>
        <v>0</v>
      </c>
      <c r="AW7" s="123">
        <f>$I7*VLOOKUP(AS$3,'module_assess_calcs(hide)'!$C$92:$J$97,AW$1,FALSE)</f>
        <v>0</v>
      </c>
      <c r="AX7" s="123">
        <f>$J7*VLOOKUP(AS$3,'module_assess_calcs(hide)'!$C$92:$J$97,AX$1,FALSE)</f>
        <v>0</v>
      </c>
      <c r="AY7" s="123">
        <f>$K7*VLOOKUP(AS$3,'module_assess_calcs(hide)'!$C$92:$J$97,AY$1,FALSE)</f>
        <v>0</v>
      </c>
      <c r="BA7" s="123"/>
      <c r="BB7" s="123">
        <f>$F7*VLOOKUP(BA$3,'module_assess_calcs(hide)'!$C$92:$J$97,BB$1,FALSE)</f>
        <v>0</v>
      </c>
      <c r="BC7" s="123">
        <f>$G7*VLOOKUP(BA$3,'module_assess_calcs(hide)'!$C$92:$J$97,BC$1,FALSE)</f>
        <v>0</v>
      </c>
      <c r="BD7" s="123">
        <f>$H7*VLOOKUP(BA$3,'module_assess_calcs(hide)'!$C$92:$J$97,BD$1,FALSE)</f>
        <v>0</v>
      </c>
      <c r="BE7" s="123">
        <f>$I7*VLOOKUP(BA$3,'module_assess_calcs(hide)'!$C$92:$J$97,BE$1,FALSE)</f>
        <v>0</v>
      </c>
      <c r="BF7" s="123">
        <f>$J7*VLOOKUP(BA$3,'module_assess_calcs(hide)'!$C$92:$J$97,BF$1,FALSE)</f>
        <v>0</v>
      </c>
      <c r="BG7" s="123">
        <f>$K7*VLOOKUP(BA$3,'module_assess_calcs(hide)'!$C$92:$J$97,BG$1,FALSE)</f>
        <v>0</v>
      </c>
    </row>
    <row r="8" spans="1:59" x14ac:dyDescent="0.35">
      <c r="A8" t="s">
        <v>289</v>
      </c>
      <c r="E8" s="123"/>
      <c r="F8" s="123">
        <f>IFERROR(IF('selections(hide)'!$X$7=2,0,IF(OR($B$2=6,$B$2=7),VLOOKUP($B$64,$B$67:$AA$77,F$65,FALSE),((staff_students!E$40+staff_students!E$42)*prog_header!$F$30)/VLOOKUP($B$2,'selections(hide)'!$D$18:$Q$30,8,FALSE))),0)</f>
        <v>0</v>
      </c>
      <c r="G8" s="123">
        <f>IFERROR(IF('selections(hide)'!$X$7=2,0,IF(OR($B$2=6,$B$2=7),VLOOKUP($B$64,$B$67:$AA$77,G$65,FALSE),((staff_students!F$40+staff_students!F$42)*prog_header!$F$30)/VLOOKUP($B$2,'selections(hide)'!$D$18:$Q$30,8,FALSE))),0)</f>
        <v>0</v>
      </c>
      <c r="H8" s="123">
        <f>IFERROR(IF('selections(hide)'!$X$7=2,0,IF(OR($B$2=6,$B$2=7),VLOOKUP($B$64,$B$67:$AA$77,H$65,FALSE),((staff_students!G$40+staff_students!G$42)*prog_header!$F$30)/VLOOKUP($B$2,'selections(hide)'!$D$18:$Q$30,8,FALSE))),0)</f>
        <v>0</v>
      </c>
      <c r="I8" s="123">
        <f>IFERROR(IF('selections(hide)'!$X$7=2,0,IF(OR($B$2=6,$B$2=7),VLOOKUP($B$64,$B$67:$AA$77,I$65,FALSE),((staff_students!H$40+staff_students!H$42)*prog_header!$F$30)/VLOOKUP($B$2,'selections(hide)'!$D$18:$Q$30,8,FALSE))),0)</f>
        <v>0</v>
      </c>
      <c r="J8" s="123">
        <f>IFERROR(IF('selections(hide)'!$X$7=2,0,IF(OR($B$2=6,$B$2=7),VLOOKUP($B$64,$B$67:$AA$77,J$65,FALSE),((staff_students!I$40+staff_students!I$42)*prog_header!$F$30)/VLOOKUP($B$2,'selections(hide)'!$D$18:$Q$30,8,FALSE))),0)</f>
        <v>0</v>
      </c>
      <c r="K8" s="123">
        <f>IFERROR(IF('selections(hide)'!$X$7=2,0,IF(OR($B$2=6,$B$2=7),VLOOKUP($B$64,$B$67:$AA$77,K$65,FALSE),((staff_students!J$40+staff_students!J$42)*prog_header!$F$30)/VLOOKUP($B$2,'selections(hide)'!$D$18:$Q$30,8,FALSE))),0)</f>
        <v>0</v>
      </c>
      <c r="M8" s="123"/>
      <c r="N8" s="123">
        <f>$F8*VLOOKUP(M$3,'module_assess_calcs(hide)'!$C$92:$J$97,N$1,FALSE)</f>
        <v>0</v>
      </c>
      <c r="O8" s="123">
        <f>$G8*VLOOKUP(M$3,'module_assess_calcs(hide)'!$C$92:$J$97,O$1,FALSE)</f>
        <v>0</v>
      </c>
      <c r="P8" s="123">
        <f>$H8*VLOOKUP(M$3,'module_assess_calcs(hide)'!$C$92:$J$97,P$1,FALSE)</f>
        <v>0</v>
      </c>
      <c r="Q8" s="123">
        <f>$I8*VLOOKUP(M$3,'module_assess_calcs(hide)'!$C$92:$J$97,Q$1,FALSE)</f>
        <v>0</v>
      </c>
      <c r="R8" s="123">
        <f>$J8*VLOOKUP(M$3,'module_assess_calcs(hide)'!$C$92:$J$97,R$1,FALSE)</f>
        <v>0</v>
      </c>
      <c r="S8" s="123">
        <f>$K8*VLOOKUP(M$3,'module_assess_calcs(hide)'!$C$92:$J$97,S$1,FALSE)</f>
        <v>0</v>
      </c>
      <c r="U8" s="123"/>
      <c r="V8" s="123">
        <f>$F8*VLOOKUP(U$3,'module_assess_calcs(hide)'!$C$92:$J$97,V$1,FALSE)</f>
        <v>0</v>
      </c>
      <c r="W8" s="123">
        <f>$G8*VLOOKUP(U$3,'module_assess_calcs(hide)'!$C$92:$J$97,W$1,FALSE)</f>
        <v>0</v>
      </c>
      <c r="X8" s="123">
        <f>$H8*VLOOKUP(U$3,'module_assess_calcs(hide)'!$C$92:$J$97,X$1,FALSE)</f>
        <v>0</v>
      </c>
      <c r="Y8" s="123">
        <f>$I8*VLOOKUP(U$3,'module_assess_calcs(hide)'!$C$92:$J$97,Y$1,FALSE)</f>
        <v>0</v>
      </c>
      <c r="Z8" s="123">
        <f>$J8*VLOOKUP(U$3,'module_assess_calcs(hide)'!$C$92:$J$97,Z$1,FALSE)</f>
        <v>0</v>
      </c>
      <c r="AA8" s="123">
        <f>$K8*VLOOKUP(U$3,'module_assess_calcs(hide)'!$C$92:$J$97,AA$1,FALSE)</f>
        <v>0</v>
      </c>
      <c r="AC8" s="123"/>
      <c r="AD8" s="123">
        <f>$F8*VLOOKUP(AC$3,'module_assess_calcs(hide)'!$C$92:$J$97,AD$1,FALSE)</f>
        <v>0</v>
      </c>
      <c r="AE8" s="123">
        <f>$G8*VLOOKUP(AC$3,'module_assess_calcs(hide)'!$C$92:$J$97,AE$1,FALSE)</f>
        <v>0</v>
      </c>
      <c r="AF8" s="123">
        <f>$H8*VLOOKUP(AC$3,'module_assess_calcs(hide)'!$C$92:$J$97,AF$1,FALSE)</f>
        <v>0</v>
      </c>
      <c r="AG8" s="123">
        <f>$I8*VLOOKUP(AC$3,'module_assess_calcs(hide)'!$C$92:$J$97,AG$1,FALSE)</f>
        <v>0</v>
      </c>
      <c r="AH8" s="123">
        <f>$J8*VLOOKUP(AC$3,'module_assess_calcs(hide)'!$C$92:$J$97,AH$1,FALSE)</f>
        <v>0</v>
      </c>
      <c r="AI8" s="123">
        <f>$K8*VLOOKUP(AC$3,'module_assess_calcs(hide)'!$C$92:$J$97,AI$1,FALSE)</f>
        <v>0</v>
      </c>
      <c r="AK8" s="123"/>
      <c r="AL8" s="123">
        <f>$F8*VLOOKUP(AK$3,'module_assess_calcs(hide)'!$C$92:$J$97,AL$1,FALSE)</f>
        <v>0</v>
      </c>
      <c r="AM8" s="123">
        <f>$G8*VLOOKUP(AK$3,'module_assess_calcs(hide)'!$C$92:$J$97,AM$1,FALSE)</f>
        <v>0</v>
      </c>
      <c r="AN8" s="123">
        <f>$H8*VLOOKUP(AK$3,'module_assess_calcs(hide)'!$C$92:$J$97,AN$1,FALSE)</f>
        <v>0</v>
      </c>
      <c r="AO8" s="123">
        <f>$I8*VLOOKUP(AK$3,'module_assess_calcs(hide)'!$C$92:$J$97,AO$1,FALSE)</f>
        <v>0</v>
      </c>
      <c r="AP8" s="123">
        <f>$J8*VLOOKUP(AK$3,'module_assess_calcs(hide)'!$C$92:$J$97,AP$1,FALSE)</f>
        <v>0</v>
      </c>
      <c r="AQ8" s="123">
        <f>$K8*VLOOKUP(AK$3,'module_assess_calcs(hide)'!$C$92:$J$97,AQ$1,FALSE)</f>
        <v>0</v>
      </c>
      <c r="AS8" s="123"/>
      <c r="AT8" s="123">
        <f>$F8*VLOOKUP(AS$3,'module_assess_calcs(hide)'!$C$92:$J$97,AT$1,FALSE)</f>
        <v>0</v>
      </c>
      <c r="AU8" s="123">
        <f>$G8*VLOOKUP(AS$3,'module_assess_calcs(hide)'!$C$92:$J$97,AU$1,FALSE)</f>
        <v>0</v>
      </c>
      <c r="AV8" s="123">
        <f>$H8*VLOOKUP(AS$3,'module_assess_calcs(hide)'!$C$92:$J$97,AV$1,FALSE)</f>
        <v>0</v>
      </c>
      <c r="AW8" s="123">
        <f>$I8*VLOOKUP(AS$3,'module_assess_calcs(hide)'!$C$92:$J$97,AW$1,FALSE)</f>
        <v>0</v>
      </c>
      <c r="AX8" s="123">
        <f>$J8*VLOOKUP(AS$3,'module_assess_calcs(hide)'!$C$92:$J$97,AX$1,FALSE)</f>
        <v>0</v>
      </c>
      <c r="AY8" s="123">
        <f>$K8*VLOOKUP(AS$3,'module_assess_calcs(hide)'!$C$92:$J$97,AY$1,FALSE)</f>
        <v>0</v>
      </c>
      <c r="BA8" s="123"/>
      <c r="BB8" s="123">
        <f>$F8*VLOOKUP(BA$3,'module_assess_calcs(hide)'!$C$92:$J$97,BB$1,FALSE)</f>
        <v>0</v>
      </c>
      <c r="BC8" s="123">
        <f>$G8*VLOOKUP(BA$3,'module_assess_calcs(hide)'!$C$92:$J$97,BC$1,FALSE)</f>
        <v>0</v>
      </c>
      <c r="BD8" s="123">
        <f>$H8*VLOOKUP(BA$3,'module_assess_calcs(hide)'!$C$92:$J$97,BD$1,FALSE)</f>
        <v>0</v>
      </c>
      <c r="BE8" s="123">
        <f>$I8*VLOOKUP(BA$3,'module_assess_calcs(hide)'!$C$92:$J$97,BE$1,FALSE)</f>
        <v>0</v>
      </c>
      <c r="BF8" s="123">
        <f>$J8*VLOOKUP(BA$3,'module_assess_calcs(hide)'!$C$92:$J$97,BF$1,FALSE)</f>
        <v>0</v>
      </c>
      <c r="BG8" s="123">
        <f>$K8*VLOOKUP(BA$3,'module_assess_calcs(hide)'!$C$92:$J$97,BG$1,FALSE)</f>
        <v>0</v>
      </c>
    </row>
    <row r="9" spans="1:59" x14ac:dyDescent="0.35">
      <c r="A9" t="s">
        <v>290</v>
      </c>
      <c r="E9" s="123"/>
      <c r="F9" s="123">
        <f>IFERROR(IF('selections(hide)'!$X$7=2,0,IF(OR($B$2=6,$B$2=7),VLOOKUP($B$63,$B$67:$AA$77,F$65,FALSE),((staff_students!E$41+staff_students!E$43)*prog_header!$G$30)/VLOOKUP($B$2,'selections(hide)'!$D$18:$Q$30,8,FALSE))),0)</f>
        <v>0</v>
      </c>
      <c r="G9" s="123">
        <f>IFERROR(IF('selections(hide)'!$X$7=2,0,IF(OR($B$2=6,$B$2=7),VLOOKUP($B$63,$B$67:$AA$77,G$65,FALSE),((staff_students!F$41+staff_students!F$43)*prog_header!$G$30)/VLOOKUP($B$2,'selections(hide)'!$D$18:$Q$30,8,FALSE))),0)</f>
        <v>0</v>
      </c>
      <c r="H9" s="123">
        <f>IFERROR(IF('selections(hide)'!$X$7=2,0,IF(OR($B$2=6,$B$2=7),VLOOKUP($B$63,$B$67:$AA$77,H$65,FALSE),((staff_students!G$41+staff_students!G$43)*prog_header!$G$30)/VLOOKUP($B$2,'selections(hide)'!$D$18:$Q$30,8,FALSE))),0)</f>
        <v>0</v>
      </c>
      <c r="I9" s="123">
        <f>IFERROR(IF('selections(hide)'!$X$7=2,0,IF(OR($B$2=6,$B$2=7),VLOOKUP($B$63,$B$67:$AA$77,I$65,FALSE),((staff_students!H$41+staff_students!H$43)*prog_header!$G$30)/VLOOKUP($B$2,'selections(hide)'!$D$18:$Q$30,8,FALSE))),0)</f>
        <v>0</v>
      </c>
      <c r="J9" s="123">
        <f>IFERROR(IF('selections(hide)'!$X$7=2,0,IF(OR($B$2=6,$B$2=7),VLOOKUP($B$63,$B$67:$AA$77,J$65,FALSE),((staff_students!I$41+staff_students!I$43)*prog_header!$G$30)/VLOOKUP($B$2,'selections(hide)'!$D$18:$Q$30,8,FALSE))),0)</f>
        <v>0</v>
      </c>
      <c r="K9" s="123">
        <f>IFERROR(IF('selections(hide)'!$X$7=2,0,IF(OR($B$2=6,$B$2=7),VLOOKUP($B$63,$B$67:$AA$77,K$65,FALSE),((staff_students!J$41+staff_students!J$43)*prog_header!$G$30)/VLOOKUP($B$2,'selections(hide)'!$D$18:$Q$30,8,FALSE))),0)</f>
        <v>0</v>
      </c>
      <c r="M9" s="123"/>
      <c r="N9" s="123">
        <f>$F9*VLOOKUP(M$3,'module_assess_calcs(hide)'!$C$92:$J$97,N$1,FALSE)</f>
        <v>0</v>
      </c>
      <c r="O9" s="123">
        <f>$G9*VLOOKUP(M$3,'module_assess_calcs(hide)'!$C$92:$J$97,O$1,FALSE)</f>
        <v>0</v>
      </c>
      <c r="P9" s="123">
        <f>$H9*VLOOKUP(M$3,'module_assess_calcs(hide)'!$C$92:$J$97,P$1,FALSE)</f>
        <v>0</v>
      </c>
      <c r="Q9" s="123">
        <f>$I9*VLOOKUP(M$3,'module_assess_calcs(hide)'!$C$92:$J$97,Q$1,FALSE)</f>
        <v>0</v>
      </c>
      <c r="R9" s="123">
        <f>$J9*VLOOKUP(M$3,'module_assess_calcs(hide)'!$C$92:$J$97,R$1,FALSE)</f>
        <v>0</v>
      </c>
      <c r="S9" s="123">
        <f>$K9*VLOOKUP(M$3,'module_assess_calcs(hide)'!$C$92:$J$97,S$1,FALSE)</f>
        <v>0</v>
      </c>
      <c r="U9" s="123"/>
      <c r="V9" s="123">
        <f>$F9*VLOOKUP(U$3,'module_assess_calcs(hide)'!$C$92:$J$97,V$1,FALSE)</f>
        <v>0</v>
      </c>
      <c r="W9" s="123">
        <f>$G9*VLOOKUP(U$3,'module_assess_calcs(hide)'!$C$92:$J$97,W$1,FALSE)</f>
        <v>0</v>
      </c>
      <c r="X9" s="123">
        <f>$H9*VLOOKUP(U$3,'module_assess_calcs(hide)'!$C$92:$J$97,X$1,FALSE)</f>
        <v>0</v>
      </c>
      <c r="Y9" s="123">
        <f>$I9*VLOOKUP(U$3,'module_assess_calcs(hide)'!$C$92:$J$97,Y$1,FALSE)</f>
        <v>0</v>
      </c>
      <c r="Z9" s="123">
        <f>$J9*VLOOKUP(U$3,'module_assess_calcs(hide)'!$C$92:$J$97,Z$1,FALSE)</f>
        <v>0</v>
      </c>
      <c r="AA9" s="123">
        <f>$K9*VLOOKUP(U$3,'module_assess_calcs(hide)'!$C$92:$J$97,AA$1,FALSE)</f>
        <v>0</v>
      </c>
      <c r="AC9" s="123"/>
      <c r="AD9" s="123">
        <f>$F9*VLOOKUP(AC$3,'module_assess_calcs(hide)'!$C$92:$J$97,AD$1,FALSE)</f>
        <v>0</v>
      </c>
      <c r="AE9" s="123">
        <f>$G9*VLOOKUP(AC$3,'module_assess_calcs(hide)'!$C$92:$J$97,AE$1,FALSE)</f>
        <v>0</v>
      </c>
      <c r="AF9" s="123">
        <f>$H9*VLOOKUP(AC$3,'module_assess_calcs(hide)'!$C$92:$J$97,AF$1,FALSE)</f>
        <v>0</v>
      </c>
      <c r="AG9" s="123">
        <f>$I9*VLOOKUP(AC$3,'module_assess_calcs(hide)'!$C$92:$J$97,AG$1,FALSE)</f>
        <v>0</v>
      </c>
      <c r="AH9" s="123">
        <f>$J9*VLOOKUP(AC$3,'module_assess_calcs(hide)'!$C$92:$J$97,AH$1,FALSE)</f>
        <v>0</v>
      </c>
      <c r="AI9" s="123">
        <f>$K9*VLOOKUP(AC$3,'module_assess_calcs(hide)'!$C$92:$J$97,AI$1,FALSE)</f>
        <v>0</v>
      </c>
      <c r="AK9" s="123"/>
      <c r="AL9" s="123">
        <f>$F9*VLOOKUP(AK$3,'module_assess_calcs(hide)'!$C$92:$J$97,AL$1,FALSE)</f>
        <v>0</v>
      </c>
      <c r="AM9" s="123">
        <f>$G9*VLOOKUP(AK$3,'module_assess_calcs(hide)'!$C$92:$J$97,AM$1,FALSE)</f>
        <v>0</v>
      </c>
      <c r="AN9" s="123">
        <f>$H9*VLOOKUP(AK$3,'module_assess_calcs(hide)'!$C$92:$J$97,AN$1,FALSE)</f>
        <v>0</v>
      </c>
      <c r="AO9" s="123">
        <f>$I9*VLOOKUP(AK$3,'module_assess_calcs(hide)'!$C$92:$J$97,AO$1,FALSE)</f>
        <v>0</v>
      </c>
      <c r="AP9" s="123">
        <f>$J9*VLOOKUP(AK$3,'module_assess_calcs(hide)'!$C$92:$J$97,AP$1,FALSE)</f>
        <v>0</v>
      </c>
      <c r="AQ9" s="123">
        <f>$K9*VLOOKUP(AK$3,'module_assess_calcs(hide)'!$C$92:$J$97,AQ$1,FALSE)</f>
        <v>0</v>
      </c>
      <c r="AS9" s="123"/>
      <c r="AT9" s="123">
        <f>$F9*VLOOKUP(AS$3,'module_assess_calcs(hide)'!$C$92:$J$97,AT$1,FALSE)</f>
        <v>0</v>
      </c>
      <c r="AU9" s="123">
        <f>$G9*VLOOKUP(AS$3,'module_assess_calcs(hide)'!$C$92:$J$97,AU$1,FALSE)</f>
        <v>0</v>
      </c>
      <c r="AV9" s="123">
        <f>$H9*VLOOKUP(AS$3,'module_assess_calcs(hide)'!$C$92:$J$97,AV$1,FALSE)</f>
        <v>0</v>
      </c>
      <c r="AW9" s="123">
        <f>$I9*VLOOKUP(AS$3,'module_assess_calcs(hide)'!$C$92:$J$97,AW$1,FALSE)</f>
        <v>0</v>
      </c>
      <c r="AX9" s="123">
        <f>$J9*VLOOKUP(AS$3,'module_assess_calcs(hide)'!$C$92:$J$97,AX$1,FALSE)</f>
        <v>0</v>
      </c>
      <c r="AY9" s="123">
        <f>$K9*VLOOKUP(AS$3,'module_assess_calcs(hide)'!$C$92:$J$97,AY$1,FALSE)</f>
        <v>0</v>
      </c>
      <c r="BA9" s="123"/>
      <c r="BB9" s="123">
        <f>$F9*VLOOKUP(BA$3,'module_assess_calcs(hide)'!$C$92:$J$97,BB$1,FALSE)</f>
        <v>0</v>
      </c>
      <c r="BC9" s="123">
        <f>$G9*VLOOKUP(BA$3,'module_assess_calcs(hide)'!$C$92:$J$97,BC$1,FALSE)</f>
        <v>0</v>
      </c>
      <c r="BD9" s="123">
        <f>$H9*VLOOKUP(BA$3,'module_assess_calcs(hide)'!$C$92:$J$97,BD$1,FALSE)</f>
        <v>0</v>
      </c>
      <c r="BE9" s="123">
        <f>$I9*VLOOKUP(BA$3,'module_assess_calcs(hide)'!$C$92:$J$97,BE$1,FALSE)</f>
        <v>0</v>
      </c>
      <c r="BF9" s="123">
        <f>$J9*VLOOKUP(BA$3,'module_assess_calcs(hide)'!$C$92:$J$97,BF$1,FALSE)</f>
        <v>0</v>
      </c>
      <c r="BG9" s="123">
        <f>$K9*VLOOKUP(BA$3,'module_assess_calcs(hide)'!$C$92:$J$97,BG$1,FALSE)</f>
        <v>0</v>
      </c>
    </row>
    <row r="10" spans="1:59" x14ac:dyDescent="0.35">
      <c r="A10" t="s">
        <v>301</v>
      </c>
      <c r="E10" s="123"/>
      <c r="F10" s="123">
        <f>IF('selections(hide)'!$X$7=1,0,($D$23*$D$24)*SUM(staff_students!E$40:E$43))</f>
        <v>0</v>
      </c>
      <c r="G10" s="123">
        <f>IF('selections(hide)'!$X$7=1,0,($D$23*$D$24)*SUM(staff_students!F$40:F$43))</f>
        <v>0</v>
      </c>
      <c r="H10" s="123">
        <f>IF('selections(hide)'!$X$7=1,0,($D$23*$D$24)*SUM(staff_students!G$40:G$43))</f>
        <v>0</v>
      </c>
      <c r="I10" s="123">
        <f>IF('selections(hide)'!$X$7=1,0,($D$23*$D$24)*SUM(staff_students!H$40:H$43))</f>
        <v>0</v>
      </c>
      <c r="J10" s="123">
        <f>IF('selections(hide)'!$X$7=1,0,($D$23*$D$24)*SUM(staff_students!I$40:I$43))</f>
        <v>0</v>
      </c>
      <c r="K10" s="123">
        <f>IF('selections(hide)'!$X$7=1,0,($D$23*$D$24)*SUM(staff_students!J$40:J$43))</f>
        <v>0</v>
      </c>
      <c r="M10" s="123"/>
      <c r="N10" s="123">
        <f>$F10*VLOOKUP(M$3,'module_assess_calcs(hide)'!$C$92:$J$97,N$1,FALSE)</f>
        <v>0</v>
      </c>
      <c r="O10" s="123">
        <f>$G10*VLOOKUP(M$3,'module_assess_calcs(hide)'!$C$92:$J$97,O$1,FALSE)</f>
        <v>0</v>
      </c>
      <c r="P10" s="123">
        <f>$H10*VLOOKUP(M$3,'module_assess_calcs(hide)'!$C$92:$J$97,P$1,FALSE)</f>
        <v>0</v>
      </c>
      <c r="Q10" s="123">
        <f>$I10*VLOOKUP(M$3,'module_assess_calcs(hide)'!$C$92:$J$97,Q$1,FALSE)</f>
        <v>0</v>
      </c>
      <c r="R10" s="123">
        <f>$J10*VLOOKUP(M$3,'module_assess_calcs(hide)'!$C$92:$J$97,R$1,FALSE)</f>
        <v>0</v>
      </c>
      <c r="S10" s="123">
        <f>$K10*VLOOKUP(M$3,'module_assess_calcs(hide)'!$C$92:$J$97,S$1,FALSE)</f>
        <v>0</v>
      </c>
      <c r="U10" s="123"/>
      <c r="V10" s="123">
        <f>$F10*VLOOKUP(U$3,'module_assess_calcs(hide)'!$C$92:$J$97,V$1,FALSE)</f>
        <v>0</v>
      </c>
      <c r="W10" s="123">
        <f>$G10*VLOOKUP(U$3,'module_assess_calcs(hide)'!$C$92:$J$97,W$1,FALSE)</f>
        <v>0</v>
      </c>
      <c r="X10" s="123">
        <f>$H10*VLOOKUP(U$3,'module_assess_calcs(hide)'!$C$92:$J$97,X$1,FALSE)</f>
        <v>0</v>
      </c>
      <c r="Y10" s="123">
        <f>$I10*VLOOKUP(U$3,'module_assess_calcs(hide)'!$C$92:$J$97,Y$1,FALSE)</f>
        <v>0</v>
      </c>
      <c r="Z10" s="123">
        <f>$J10*VLOOKUP(U$3,'module_assess_calcs(hide)'!$C$92:$J$97,Z$1,FALSE)</f>
        <v>0</v>
      </c>
      <c r="AA10" s="123">
        <f>$K10*VLOOKUP(U$3,'module_assess_calcs(hide)'!$C$92:$J$97,AA$1,FALSE)</f>
        <v>0</v>
      </c>
      <c r="AC10" s="123"/>
      <c r="AD10" s="123">
        <f>$F10*VLOOKUP(AC$3,'module_assess_calcs(hide)'!$C$92:$J$97,AD$1,FALSE)</f>
        <v>0</v>
      </c>
      <c r="AE10" s="123">
        <f>$G10*VLOOKUP(AC$3,'module_assess_calcs(hide)'!$C$92:$J$97,AE$1,FALSE)</f>
        <v>0</v>
      </c>
      <c r="AF10" s="123">
        <f>$H10*VLOOKUP(AC$3,'module_assess_calcs(hide)'!$C$92:$J$97,AF$1,FALSE)</f>
        <v>0</v>
      </c>
      <c r="AG10" s="123">
        <f>$I10*VLOOKUP(AC$3,'module_assess_calcs(hide)'!$C$92:$J$97,AG$1,FALSE)</f>
        <v>0</v>
      </c>
      <c r="AH10" s="123">
        <f>$J10*VLOOKUP(AC$3,'module_assess_calcs(hide)'!$C$92:$J$97,AH$1,FALSE)</f>
        <v>0</v>
      </c>
      <c r="AI10" s="123">
        <f>$K10*VLOOKUP(AC$3,'module_assess_calcs(hide)'!$C$92:$J$97,AI$1,FALSE)</f>
        <v>0</v>
      </c>
      <c r="AK10" s="123"/>
      <c r="AL10" s="123">
        <f>$F10*VLOOKUP(AK$3,'module_assess_calcs(hide)'!$C$92:$J$97,AL$1,FALSE)</f>
        <v>0</v>
      </c>
      <c r="AM10" s="123">
        <f>$G10*VLOOKUP(AK$3,'module_assess_calcs(hide)'!$C$92:$J$97,AM$1,FALSE)</f>
        <v>0</v>
      </c>
      <c r="AN10" s="123">
        <f>$H10*VLOOKUP(AK$3,'module_assess_calcs(hide)'!$C$92:$J$97,AN$1,FALSE)</f>
        <v>0</v>
      </c>
      <c r="AO10" s="123">
        <f>$I10*VLOOKUP(AK$3,'module_assess_calcs(hide)'!$C$92:$J$97,AO$1,FALSE)</f>
        <v>0</v>
      </c>
      <c r="AP10" s="123">
        <f>$J10*VLOOKUP(AK$3,'module_assess_calcs(hide)'!$C$92:$J$97,AP$1,FALSE)</f>
        <v>0</v>
      </c>
      <c r="AQ10" s="123">
        <f>$K10*VLOOKUP(AK$3,'module_assess_calcs(hide)'!$C$92:$J$97,AQ$1,FALSE)</f>
        <v>0</v>
      </c>
      <c r="AS10" s="123"/>
      <c r="AT10" s="123">
        <f>$F10*VLOOKUP(AS$3,'module_assess_calcs(hide)'!$C$92:$J$97,AT$1,FALSE)</f>
        <v>0</v>
      </c>
      <c r="AU10" s="123">
        <f>$G10*VLOOKUP(AS$3,'module_assess_calcs(hide)'!$C$92:$J$97,AU$1,FALSE)</f>
        <v>0</v>
      </c>
      <c r="AV10" s="123">
        <f>$H10*VLOOKUP(AS$3,'module_assess_calcs(hide)'!$C$92:$J$97,AV$1,FALSE)</f>
        <v>0</v>
      </c>
      <c r="AW10" s="123">
        <f>$I10*VLOOKUP(AS$3,'module_assess_calcs(hide)'!$C$92:$J$97,AW$1,FALSE)</f>
        <v>0</v>
      </c>
      <c r="AX10" s="123">
        <f>$J10*VLOOKUP(AS$3,'module_assess_calcs(hide)'!$C$92:$J$97,AX$1,FALSE)</f>
        <v>0</v>
      </c>
      <c r="AY10" s="123">
        <f>$K10*VLOOKUP(AS$3,'module_assess_calcs(hide)'!$C$92:$J$97,AY$1,FALSE)</f>
        <v>0</v>
      </c>
      <c r="BA10" s="123"/>
      <c r="BB10" s="123">
        <f>$F10*VLOOKUP(BA$3,'module_assess_calcs(hide)'!$C$92:$J$97,BB$1,FALSE)</f>
        <v>0</v>
      </c>
      <c r="BC10" s="123">
        <f>$G10*VLOOKUP(BA$3,'module_assess_calcs(hide)'!$C$92:$J$97,BC$1,FALSE)</f>
        <v>0</v>
      </c>
      <c r="BD10" s="123">
        <f>$H10*VLOOKUP(BA$3,'module_assess_calcs(hide)'!$C$92:$J$97,BD$1,FALSE)</f>
        <v>0</v>
      </c>
      <c r="BE10" s="123">
        <f>$I10*VLOOKUP(BA$3,'module_assess_calcs(hide)'!$C$92:$J$97,BE$1,FALSE)</f>
        <v>0</v>
      </c>
      <c r="BF10" s="123">
        <f>$J10*VLOOKUP(BA$3,'module_assess_calcs(hide)'!$C$92:$J$97,BF$1,FALSE)</f>
        <v>0</v>
      </c>
      <c r="BG10" s="123">
        <f>$K10*VLOOKUP(BA$3,'module_assess_calcs(hide)'!$C$92:$J$97,BG$1,FALSE)</f>
        <v>0</v>
      </c>
    </row>
    <row r="11" spans="1:59" x14ac:dyDescent="0.35">
      <c r="A11" t="s">
        <v>302</v>
      </c>
      <c r="E11" s="123"/>
      <c r="F11" s="123">
        <f>IF('selections(hide)'!$X$7=1,0,VLOOKUP($B$2&amp;$B$3,$E$28:$AI$54,N$26,FALSE))</f>
        <v>0</v>
      </c>
      <c r="G11" s="123">
        <f>IF('selections(hide)'!$X$7=1,0,VLOOKUP($B$2&amp;$B$3,$E$28:$AI$54,O$26,FALSE))</f>
        <v>0</v>
      </c>
      <c r="H11" s="123">
        <f>IF('selections(hide)'!$X$7=1,0,VLOOKUP($B$2&amp;$B$3,$E$28:$AI$54,P$26,FALSE))</f>
        <v>0</v>
      </c>
      <c r="I11" s="123">
        <f>IF('selections(hide)'!$X$7=1,0,VLOOKUP($B$2&amp;$B$3,$E$28:$AI$54,Q$26,FALSE))</f>
        <v>0</v>
      </c>
      <c r="J11" s="123">
        <f>IF('selections(hide)'!$X$7=1,0,VLOOKUP($B$2&amp;$B$3,$E$28:$AI$54,R$26,FALSE))</f>
        <v>0</v>
      </c>
      <c r="K11" s="123">
        <f>IF('selections(hide)'!$X$7=1,0,VLOOKUP($B$2&amp;$B$3,$E$28:$AI$54,S$26,FALSE))</f>
        <v>0</v>
      </c>
      <c r="M11" s="123"/>
      <c r="N11" s="123">
        <f>$F11*VLOOKUP(M$3,'module_assess_calcs(hide)'!$C$92:$J$97,N$1,FALSE)</f>
        <v>0</v>
      </c>
      <c r="O11" s="123">
        <f>$G11*VLOOKUP(M$3,'module_assess_calcs(hide)'!$C$92:$J$97,O$1,FALSE)</f>
        <v>0</v>
      </c>
      <c r="P11" s="123">
        <f>$H11*VLOOKUP(M$3,'module_assess_calcs(hide)'!$C$92:$J$97,P$1,FALSE)</f>
        <v>0</v>
      </c>
      <c r="Q11" s="123">
        <f>$I11*VLOOKUP(M$3,'module_assess_calcs(hide)'!$C$92:$J$97,Q$1,FALSE)</f>
        <v>0</v>
      </c>
      <c r="R11" s="123">
        <f>$J11*VLOOKUP(M$3,'module_assess_calcs(hide)'!$C$92:$J$97,R$1,FALSE)</f>
        <v>0</v>
      </c>
      <c r="S11" s="123">
        <f>$K11*VLOOKUP(M$3,'module_assess_calcs(hide)'!$C$92:$J$97,S$1,FALSE)</f>
        <v>0</v>
      </c>
      <c r="U11" s="123"/>
      <c r="V11" s="123">
        <f>$F11*VLOOKUP(U$3,'module_assess_calcs(hide)'!$C$92:$J$97,V$1,FALSE)</f>
        <v>0</v>
      </c>
      <c r="W11" s="123">
        <f>$G11*VLOOKUP(U$3,'module_assess_calcs(hide)'!$C$92:$J$97,W$1,FALSE)</f>
        <v>0</v>
      </c>
      <c r="X11" s="123">
        <f>$H11*VLOOKUP(U$3,'module_assess_calcs(hide)'!$C$92:$J$97,X$1,FALSE)</f>
        <v>0</v>
      </c>
      <c r="Y11" s="123">
        <f>$I11*VLOOKUP(U$3,'module_assess_calcs(hide)'!$C$92:$J$97,Y$1,FALSE)</f>
        <v>0</v>
      </c>
      <c r="Z11" s="123">
        <f>$J11*VLOOKUP(U$3,'module_assess_calcs(hide)'!$C$92:$J$97,Z$1,FALSE)</f>
        <v>0</v>
      </c>
      <c r="AA11" s="123">
        <f>$K11*VLOOKUP(U$3,'module_assess_calcs(hide)'!$C$92:$J$97,AA$1,FALSE)</f>
        <v>0</v>
      </c>
      <c r="AC11" s="123"/>
      <c r="AD11" s="123">
        <f>$F11*VLOOKUP(AC$3,'module_assess_calcs(hide)'!$C$92:$J$97,AD$1,FALSE)</f>
        <v>0</v>
      </c>
      <c r="AE11" s="123">
        <f>$G11*VLOOKUP(AC$3,'module_assess_calcs(hide)'!$C$92:$J$97,AE$1,FALSE)</f>
        <v>0</v>
      </c>
      <c r="AF11" s="123">
        <f>$H11*VLOOKUP(AC$3,'module_assess_calcs(hide)'!$C$92:$J$97,AF$1,FALSE)</f>
        <v>0</v>
      </c>
      <c r="AG11" s="123">
        <f>$I11*VLOOKUP(AC$3,'module_assess_calcs(hide)'!$C$92:$J$97,AG$1,FALSE)</f>
        <v>0</v>
      </c>
      <c r="AH11" s="123">
        <f>$J11*VLOOKUP(AC$3,'module_assess_calcs(hide)'!$C$92:$J$97,AH$1,FALSE)</f>
        <v>0</v>
      </c>
      <c r="AI11" s="123">
        <f>$K11*VLOOKUP(AC$3,'module_assess_calcs(hide)'!$C$92:$J$97,AI$1,FALSE)</f>
        <v>0</v>
      </c>
      <c r="AK11" s="123"/>
      <c r="AL11" s="123">
        <f>$F11*VLOOKUP(AK$3,'module_assess_calcs(hide)'!$C$92:$J$97,AL$1,FALSE)</f>
        <v>0</v>
      </c>
      <c r="AM11" s="123">
        <f>$G11*VLOOKUP(AK$3,'module_assess_calcs(hide)'!$C$92:$J$97,AM$1,FALSE)</f>
        <v>0</v>
      </c>
      <c r="AN11" s="123">
        <f>$H11*VLOOKUP(AK$3,'module_assess_calcs(hide)'!$C$92:$J$97,AN$1,FALSE)</f>
        <v>0</v>
      </c>
      <c r="AO11" s="123">
        <f>$I11*VLOOKUP(AK$3,'module_assess_calcs(hide)'!$C$92:$J$97,AO$1,FALSE)</f>
        <v>0</v>
      </c>
      <c r="AP11" s="123">
        <f>$J11*VLOOKUP(AK$3,'module_assess_calcs(hide)'!$C$92:$J$97,AP$1,FALSE)</f>
        <v>0</v>
      </c>
      <c r="AQ11" s="123">
        <f>$K11*VLOOKUP(AK$3,'module_assess_calcs(hide)'!$C$92:$J$97,AQ$1,FALSE)</f>
        <v>0</v>
      </c>
      <c r="AS11" s="123"/>
      <c r="AT11" s="123">
        <f>$F11*VLOOKUP(AS$3,'module_assess_calcs(hide)'!$C$92:$J$97,AT$1,FALSE)</f>
        <v>0</v>
      </c>
      <c r="AU11" s="123">
        <f>$G11*VLOOKUP(AS$3,'module_assess_calcs(hide)'!$C$92:$J$97,AU$1,FALSE)</f>
        <v>0</v>
      </c>
      <c r="AV11" s="123">
        <f>$H11*VLOOKUP(AS$3,'module_assess_calcs(hide)'!$C$92:$J$97,AV$1,FALSE)</f>
        <v>0</v>
      </c>
      <c r="AW11" s="123">
        <f>$I11*VLOOKUP(AS$3,'module_assess_calcs(hide)'!$C$92:$J$97,AW$1,FALSE)</f>
        <v>0</v>
      </c>
      <c r="AX11" s="123">
        <f>$J11*VLOOKUP(AS$3,'module_assess_calcs(hide)'!$C$92:$J$97,AX$1,FALSE)</f>
        <v>0</v>
      </c>
      <c r="AY11" s="123">
        <f>$K11*VLOOKUP(AS$3,'module_assess_calcs(hide)'!$C$92:$J$97,AY$1,FALSE)</f>
        <v>0</v>
      </c>
      <c r="BA11" s="123"/>
      <c r="BB11" s="123">
        <f>$F11*VLOOKUP(BA$3,'module_assess_calcs(hide)'!$C$92:$J$97,BB$1,FALSE)</f>
        <v>0</v>
      </c>
      <c r="BC11" s="123">
        <f>$G11*VLOOKUP(BA$3,'module_assess_calcs(hide)'!$C$92:$J$97,BC$1,FALSE)</f>
        <v>0</v>
      </c>
      <c r="BD11" s="123">
        <f>$H11*VLOOKUP(BA$3,'module_assess_calcs(hide)'!$C$92:$J$97,BD$1,FALSE)</f>
        <v>0</v>
      </c>
      <c r="BE11" s="123">
        <f>$I11*VLOOKUP(BA$3,'module_assess_calcs(hide)'!$C$92:$J$97,BE$1,FALSE)</f>
        <v>0</v>
      </c>
      <c r="BF11" s="123">
        <f>$J11*VLOOKUP(BA$3,'module_assess_calcs(hide)'!$C$92:$J$97,BF$1,FALSE)</f>
        <v>0</v>
      </c>
      <c r="BG11" s="123">
        <f>$K11*VLOOKUP(BA$3,'module_assess_calcs(hide)'!$C$92:$J$97,BG$1,FALSE)</f>
        <v>0</v>
      </c>
    </row>
    <row r="12" spans="1:59" x14ac:dyDescent="0.35">
      <c r="A12" t="s">
        <v>469</v>
      </c>
      <c r="E12" s="123">
        <f t="shared" ref="E12:K13" si="6">M12+U12+AC12+AK12+AS12+BA12</f>
        <v>0</v>
      </c>
      <c r="F12" s="123">
        <f t="shared" si="6"/>
        <v>0</v>
      </c>
      <c r="G12" s="123">
        <f t="shared" si="6"/>
        <v>0</v>
      </c>
      <c r="H12" s="123">
        <f t="shared" si="6"/>
        <v>0</v>
      </c>
      <c r="I12" s="123">
        <f t="shared" si="6"/>
        <v>0</v>
      </c>
      <c r="J12" s="123">
        <f t="shared" si="6"/>
        <v>0</v>
      </c>
      <c r="K12" s="123">
        <f t="shared" si="6"/>
        <v>0</v>
      </c>
      <c r="M12" s="123">
        <f>IF('selections(hide)'!$AA$7='selections(hide)'!$AA$9,-(M8+M9+M10+M11)*prog_header!$L$9,0)</f>
        <v>0</v>
      </c>
      <c r="N12" s="123">
        <f>IF('selections(hide)'!$AA$7='selections(hide)'!$AA$9,-(N8+N9+N10+N11)*prog_header!$L$9,0)</f>
        <v>0</v>
      </c>
      <c r="O12" s="123">
        <f>IF('selections(hide)'!$AA$7='selections(hide)'!$AA$9,-(O8+O9+O10+O11)*prog_header!$L$9,0)</f>
        <v>0</v>
      </c>
      <c r="P12" s="123">
        <f>IF('selections(hide)'!$AA$7='selections(hide)'!$AA$9,-(P8+P9+P10+P11)*prog_header!$L$9,0)</f>
        <v>0</v>
      </c>
      <c r="Q12" s="123">
        <f>IF('selections(hide)'!$AA$7='selections(hide)'!$AA$9,-(Q8+Q9+Q10+Q11)*prog_header!$L$9,0)</f>
        <v>0</v>
      </c>
      <c r="R12" s="123">
        <f>IF('selections(hide)'!$AA$7='selections(hide)'!$AA$9,-(R8+R9+R10+R11)*prog_header!$L$9,0)</f>
        <v>0</v>
      </c>
      <c r="S12" s="123">
        <f>IF('selections(hide)'!$AA$7='selections(hide)'!$AA$9,-(S8+S9+S10+S11)*prog_header!$L$9,0)</f>
        <v>0</v>
      </c>
      <c r="U12" s="123">
        <f>IF('selections(hide)'!$AA$7='selections(hide)'!$AA$9,-(U8+U9+U10+U11)*prog_header!$L$9,0)</f>
        <v>0</v>
      </c>
      <c r="V12" s="123">
        <f>IF('selections(hide)'!$AA$7='selections(hide)'!$AA$9,-(V8+V9+V10+V11)*prog_header!$L$9,0)</f>
        <v>0</v>
      </c>
      <c r="W12" s="123">
        <f>IF('selections(hide)'!$AA$7='selections(hide)'!$AA$9,-(W8+W9+W10+W11)*prog_header!$L$9,0)</f>
        <v>0</v>
      </c>
      <c r="X12" s="123">
        <f>IF('selections(hide)'!$AA$7='selections(hide)'!$AA$9,-(X8+X9+X10+X11)*prog_header!$L$9,0)</f>
        <v>0</v>
      </c>
      <c r="Y12" s="123">
        <f>IF('selections(hide)'!$AA$7='selections(hide)'!$AA$9,-(Y8+Y9+Y10+Y11)*prog_header!$L$9,0)</f>
        <v>0</v>
      </c>
      <c r="Z12" s="123">
        <f>IF('selections(hide)'!$AA$7='selections(hide)'!$AA$9,-(Z8+Z9+Z10+Z11)*prog_header!$L$9,0)</f>
        <v>0</v>
      </c>
      <c r="AA12" s="123">
        <f>IF('selections(hide)'!$AA$7='selections(hide)'!$AA$9,-(AA8+AA9+AA10+AA11)*prog_header!$L$9,0)</f>
        <v>0</v>
      </c>
      <c r="AC12" s="123">
        <f>IF('selections(hide)'!$AA$7='selections(hide)'!$AA$9,-(AC8+AC9+AC10+AC11)*prog_header!$L$9,0)</f>
        <v>0</v>
      </c>
      <c r="AD12" s="123">
        <f>IF('selections(hide)'!$AA$7='selections(hide)'!$AA$9,-(AD8+AD9+AD10+AD11)*prog_header!$L$9,0)</f>
        <v>0</v>
      </c>
      <c r="AE12" s="123">
        <f>IF('selections(hide)'!$AA$7='selections(hide)'!$AA$9,-(AE8+AE9+AE10+AE11)*prog_header!$L$9,0)</f>
        <v>0</v>
      </c>
      <c r="AF12" s="123">
        <f>IF('selections(hide)'!$AA$7='selections(hide)'!$AA$9,-(AF8+AF9+AF10+AF11)*prog_header!$L$9,0)</f>
        <v>0</v>
      </c>
      <c r="AG12" s="123">
        <f>IF('selections(hide)'!$AA$7='selections(hide)'!$AA$9,-(AG8+AG9+AG10+AG11)*prog_header!$L$9,0)</f>
        <v>0</v>
      </c>
      <c r="AH12" s="123">
        <f>IF('selections(hide)'!$AA$7='selections(hide)'!$AA$9,-(AH8+AH9+AH10+AH11)*prog_header!$L$9,0)</f>
        <v>0</v>
      </c>
      <c r="AI12" s="123">
        <f>IF('selections(hide)'!$AA$7='selections(hide)'!$AA$9,-(AI8+AI9+AI10+AI11)*prog_header!$L$9,0)</f>
        <v>0</v>
      </c>
      <c r="AK12" s="123">
        <f>IF('selections(hide)'!$AA$7='selections(hide)'!$AA$9,-(AK8+AK9+AK10+AK11)*prog_header!$L$9,0)</f>
        <v>0</v>
      </c>
      <c r="AL12" s="123">
        <f>IF('selections(hide)'!$AA$7='selections(hide)'!$AA$9,-(AL8+AL9+AL10+AL11)*prog_header!$L$9,0)</f>
        <v>0</v>
      </c>
      <c r="AM12" s="123">
        <f>IF('selections(hide)'!$AA$7='selections(hide)'!$AA$9,-(AM8+AM9+AM10+AM11)*prog_header!$L$9,0)</f>
        <v>0</v>
      </c>
      <c r="AN12" s="123">
        <f>IF('selections(hide)'!$AA$7='selections(hide)'!$AA$9,-(AN8+AN9+AN10+AN11)*prog_header!$L$9,0)</f>
        <v>0</v>
      </c>
      <c r="AO12" s="123">
        <f>IF('selections(hide)'!$AA$7='selections(hide)'!$AA$9,-(AO8+AO9+AO10+AO11)*prog_header!$L$9,0)</f>
        <v>0</v>
      </c>
      <c r="AP12" s="123">
        <f>IF('selections(hide)'!$AA$7='selections(hide)'!$AA$9,-(AP8+AP9+AP10+AP11)*prog_header!$L$9,0)</f>
        <v>0</v>
      </c>
      <c r="AQ12" s="123">
        <f>IF('selections(hide)'!$AA$7='selections(hide)'!$AA$9,-(AQ8+AQ9+AQ10+AQ11)*prog_header!$L$9,0)</f>
        <v>0</v>
      </c>
      <c r="AS12" s="123">
        <f>IF('selections(hide)'!$AA$7='selections(hide)'!$AA$9,-(AS8+AS9+AS10+AS11)*prog_header!$L$9,0)</f>
        <v>0</v>
      </c>
      <c r="AT12" s="123">
        <f>IF('selections(hide)'!$AA$7='selections(hide)'!$AA$9,-(AT8+AT9+AT10+AT11)*prog_header!$L$9,0)</f>
        <v>0</v>
      </c>
      <c r="AU12" s="123">
        <f>IF('selections(hide)'!$AA$7='selections(hide)'!$AA$9,-(AU8+AU9+AU10+AU11)*prog_header!$L$9,0)</f>
        <v>0</v>
      </c>
      <c r="AV12" s="123">
        <f>IF('selections(hide)'!$AA$7='selections(hide)'!$AA$9,-(AV8+AV9+AV10+AV11)*prog_header!$L$9,0)</f>
        <v>0</v>
      </c>
      <c r="AW12" s="123">
        <f>IF('selections(hide)'!$AA$7='selections(hide)'!$AA$9,-(AW8+AW9+AW10+AW11)*prog_header!$L$9,0)</f>
        <v>0</v>
      </c>
      <c r="AX12" s="123">
        <f>IF('selections(hide)'!$AA$7='selections(hide)'!$AA$9,-(AX8+AX9+AX10+AX11)*prog_header!$L$9,0)</f>
        <v>0</v>
      </c>
      <c r="AY12" s="123">
        <f>IF('selections(hide)'!$AA$7='selections(hide)'!$AA$9,-(AY8+AY9+AY10+AY11)*prog_header!$L$9,0)</f>
        <v>0</v>
      </c>
      <c r="BA12" s="123">
        <f>IF('selections(hide)'!$AA$7='selections(hide)'!$AA$9,-(BA8+BA9+BA10+BA11)*prog_header!$L$9,0)</f>
        <v>0</v>
      </c>
      <c r="BB12" s="123">
        <f>IF('selections(hide)'!$AA$7='selections(hide)'!$AA$9,-(BB8+BB9+BB10+BB11)*prog_header!$L$9,0)</f>
        <v>0</v>
      </c>
      <c r="BC12" s="123">
        <f>IF('selections(hide)'!$AA$7='selections(hide)'!$AA$9,-(BC8+BC9+BC10+BC11)*prog_header!$L$9,0)</f>
        <v>0</v>
      </c>
      <c r="BD12" s="123">
        <f>IF('selections(hide)'!$AA$7='selections(hide)'!$AA$9,-(BD8+BD9+BD10+BD11)*prog_header!$L$9,0)</f>
        <v>0</v>
      </c>
      <c r="BE12" s="123">
        <f>IF('selections(hide)'!$AA$7='selections(hide)'!$AA$9,-(BE8+BE9+BE10+BE11)*prog_header!$L$9,0)</f>
        <v>0</v>
      </c>
      <c r="BF12" s="123">
        <f>IF('selections(hide)'!$AA$7='selections(hide)'!$AA$9,-(BF8+BF9+BF10+BF11)*prog_header!$L$9,0)</f>
        <v>0</v>
      </c>
      <c r="BG12" s="123">
        <f>IF('selections(hide)'!$AA$7='selections(hide)'!$AA$9,-(BG8+BG9+BG10+BG11)*prog_header!$L$9,0)</f>
        <v>0</v>
      </c>
    </row>
    <row r="13" spans="1:59" x14ac:dyDescent="0.35">
      <c r="A13" t="s">
        <v>291</v>
      </c>
      <c r="E13" s="123">
        <f t="shared" si="6"/>
        <v>0</v>
      </c>
      <c r="F13" s="123">
        <f t="shared" si="6"/>
        <v>0</v>
      </c>
      <c r="G13" s="123">
        <f t="shared" si="6"/>
        <v>0</v>
      </c>
      <c r="H13" s="123">
        <f t="shared" si="6"/>
        <v>0</v>
      </c>
      <c r="I13" s="123">
        <f t="shared" si="6"/>
        <v>0</v>
      </c>
      <c r="J13" s="123">
        <f t="shared" si="6"/>
        <v>0</v>
      </c>
      <c r="K13" s="123">
        <f t="shared" si="6"/>
        <v>0</v>
      </c>
      <c r="M13" s="123">
        <f>manual_inputs!M11</f>
        <v>0</v>
      </c>
      <c r="N13" s="123">
        <f>manual_inputs!N11</f>
        <v>0</v>
      </c>
      <c r="O13" s="123">
        <f>manual_inputs!O11</f>
        <v>0</v>
      </c>
      <c r="P13" s="123">
        <f>manual_inputs!P11</f>
        <v>0</v>
      </c>
      <c r="Q13" s="123">
        <f>manual_inputs!Q11</f>
        <v>0</v>
      </c>
      <c r="R13" s="123">
        <f>manual_inputs!R11</f>
        <v>0</v>
      </c>
      <c r="S13" s="123">
        <f>manual_inputs!S11</f>
        <v>0</v>
      </c>
      <c r="U13" s="123">
        <f>manual_inputs!U11</f>
        <v>0</v>
      </c>
      <c r="V13" s="123">
        <f>manual_inputs!V11</f>
        <v>0</v>
      </c>
      <c r="W13" s="123">
        <f>manual_inputs!W11</f>
        <v>0</v>
      </c>
      <c r="X13" s="123">
        <f>manual_inputs!X11</f>
        <v>0</v>
      </c>
      <c r="Y13" s="123">
        <f>manual_inputs!Y11</f>
        <v>0</v>
      </c>
      <c r="Z13" s="123">
        <f>manual_inputs!Z11</f>
        <v>0</v>
      </c>
      <c r="AA13" s="123">
        <f>manual_inputs!AA11</f>
        <v>0</v>
      </c>
      <c r="AC13" s="123">
        <f>manual_inputs!AC11</f>
        <v>0</v>
      </c>
      <c r="AD13" s="123">
        <f>manual_inputs!AD11</f>
        <v>0</v>
      </c>
      <c r="AE13" s="123">
        <f>manual_inputs!AE11</f>
        <v>0</v>
      </c>
      <c r="AF13" s="123">
        <f>manual_inputs!AF11</f>
        <v>0</v>
      </c>
      <c r="AG13" s="123">
        <f>manual_inputs!AG11</f>
        <v>0</v>
      </c>
      <c r="AH13" s="123">
        <f>manual_inputs!AH11</f>
        <v>0</v>
      </c>
      <c r="AI13" s="123">
        <f>manual_inputs!AI11</f>
        <v>0</v>
      </c>
      <c r="AK13" s="123">
        <f>manual_inputs!AK11</f>
        <v>0</v>
      </c>
      <c r="AL13" s="123">
        <f>manual_inputs!AL11</f>
        <v>0</v>
      </c>
      <c r="AM13" s="123">
        <f>manual_inputs!AM11</f>
        <v>0</v>
      </c>
      <c r="AN13" s="123">
        <f>manual_inputs!AN11</f>
        <v>0</v>
      </c>
      <c r="AO13" s="123">
        <f>manual_inputs!AO11</f>
        <v>0</v>
      </c>
      <c r="AP13" s="123">
        <f>manual_inputs!AP11</f>
        <v>0</v>
      </c>
      <c r="AQ13" s="123">
        <f>manual_inputs!AQ11</f>
        <v>0</v>
      </c>
      <c r="AS13" s="123">
        <f>manual_inputs!AS11</f>
        <v>0</v>
      </c>
      <c r="AT13" s="123">
        <f>manual_inputs!AT11</f>
        <v>0</v>
      </c>
      <c r="AU13" s="123">
        <f>manual_inputs!AU11</f>
        <v>0</v>
      </c>
      <c r="AV13" s="123">
        <f>manual_inputs!AV11</f>
        <v>0</v>
      </c>
      <c r="AW13" s="123">
        <f>manual_inputs!AW11</f>
        <v>0</v>
      </c>
      <c r="AX13" s="123">
        <f>manual_inputs!AX11</f>
        <v>0</v>
      </c>
      <c r="AY13" s="123">
        <f>manual_inputs!AY11</f>
        <v>0</v>
      </c>
      <c r="BA13" s="123">
        <f>manual_inputs!BA11</f>
        <v>0</v>
      </c>
      <c r="BB13" s="123">
        <f>manual_inputs!BB11</f>
        <v>0</v>
      </c>
      <c r="BC13" s="123">
        <f>manual_inputs!BC11</f>
        <v>0</v>
      </c>
      <c r="BD13" s="123">
        <f>manual_inputs!BD11</f>
        <v>0</v>
      </c>
      <c r="BE13" s="123">
        <f>manual_inputs!BE11</f>
        <v>0</v>
      </c>
      <c r="BF13" s="123">
        <f>manual_inputs!BF11</f>
        <v>0</v>
      </c>
      <c r="BG13" s="123">
        <f>manual_inputs!BG11</f>
        <v>0</v>
      </c>
    </row>
    <row r="14" spans="1:59" x14ac:dyDescent="0.35">
      <c r="A14" s="93" t="s">
        <v>292</v>
      </c>
      <c r="E14" s="124">
        <f t="shared" ref="E14:K14" si="7">SUM(E7:E13)</f>
        <v>0</v>
      </c>
      <c r="F14" s="124">
        <f t="shared" si="7"/>
        <v>0</v>
      </c>
      <c r="G14" s="124">
        <f t="shared" si="7"/>
        <v>0</v>
      </c>
      <c r="H14" s="124">
        <f t="shared" si="7"/>
        <v>0</v>
      </c>
      <c r="I14" s="124">
        <f t="shared" si="7"/>
        <v>0</v>
      </c>
      <c r="J14" s="124">
        <f t="shared" si="7"/>
        <v>0</v>
      </c>
      <c r="K14" s="124">
        <f t="shared" si="7"/>
        <v>0</v>
      </c>
      <c r="M14" s="124">
        <f t="shared" ref="M14:S14" si="8">SUM(M7:M13)</f>
        <v>0</v>
      </c>
      <c r="N14" s="124">
        <f t="shared" si="8"/>
        <v>0</v>
      </c>
      <c r="O14" s="124">
        <f t="shared" si="8"/>
        <v>0</v>
      </c>
      <c r="P14" s="124">
        <f t="shared" si="8"/>
        <v>0</v>
      </c>
      <c r="Q14" s="124">
        <f t="shared" si="8"/>
        <v>0</v>
      </c>
      <c r="R14" s="124">
        <f t="shared" si="8"/>
        <v>0</v>
      </c>
      <c r="S14" s="124">
        <f t="shared" si="8"/>
        <v>0</v>
      </c>
      <c r="U14" s="124">
        <f t="shared" ref="U14:AA14" si="9">SUM(U7:U13)</f>
        <v>0</v>
      </c>
      <c r="V14" s="124">
        <f t="shared" si="9"/>
        <v>0</v>
      </c>
      <c r="W14" s="124">
        <f t="shared" si="9"/>
        <v>0</v>
      </c>
      <c r="X14" s="124">
        <f t="shared" si="9"/>
        <v>0</v>
      </c>
      <c r="Y14" s="124">
        <f t="shared" si="9"/>
        <v>0</v>
      </c>
      <c r="Z14" s="124">
        <f t="shared" si="9"/>
        <v>0</v>
      </c>
      <c r="AA14" s="124">
        <f t="shared" si="9"/>
        <v>0</v>
      </c>
      <c r="AC14" s="124">
        <f t="shared" ref="AC14:AI14" si="10">SUM(AC7:AC13)</f>
        <v>0</v>
      </c>
      <c r="AD14" s="124">
        <f t="shared" si="10"/>
        <v>0</v>
      </c>
      <c r="AE14" s="124">
        <f t="shared" si="10"/>
        <v>0</v>
      </c>
      <c r="AF14" s="124">
        <f t="shared" si="10"/>
        <v>0</v>
      </c>
      <c r="AG14" s="124">
        <f t="shared" si="10"/>
        <v>0</v>
      </c>
      <c r="AH14" s="124">
        <f t="shared" si="10"/>
        <v>0</v>
      </c>
      <c r="AI14" s="124">
        <f t="shared" si="10"/>
        <v>0</v>
      </c>
      <c r="AK14" s="124">
        <f t="shared" ref="AK14:AQ14" si="11">SUM(AK7:AK13)</f>
        <v>0</v>
      </c>
      <c r="AL14" s="124">
        <f t="shared" si="11"/>
        <v>0</v>
      </c>
      <c r="AM14" s="124">
        <f t="shared" si="11"/>
        <v>0</v>
      </c>
      <c r="AN14" s="124">
        <f t="shared" si="11"/>
        <v>0</v>
      </c>
      <c r="AO14" s="124">
        <f t="shared" si="11"/>
        <v>0</v>
      </c>
      <c r="AP14" s="124">
        <f t="shared" si="11"/>
        <v>0</v>
      </c>
      <c r="AQ14" s="124">
        <f t="shared" si="11"/>
        <v>0</v>
      </c>
      <c r="AS14" s="124">
        <f t="shared" ref="AS14:AY14" si="12">SUM(AS7:AS13)</f>
        <v>0</v>
      </c>
      <c r="AT14" s="124">
        <f t="shared" si="12"/>
        <v>0</v>
      </c>
      <c r="AU14" s="124">
        <f t="shared" si="12"/>
        <v>0</v>
      </c>
      <c r="AV14" s="124">
        <f t="shared" si="12"/>
        <v>0</v>
      </c>
      <c r="AW14" s="124">
        <f t="shared" si="12"/>
        <v>0</v>
      </c>
      <c r="AX14" s="124">
        <f t="shared" si="12"/>
        <v>0</v>
      </c>
      <c r="AY14" s="124">
        <f t="shared" si="12"/>
        <v>0</v>
      </c>
      <c r="BA14" s="124">
        <f t="shared" ref="BA14:BG14" si="13">SUM(BA7:BA13)</f>
        <v>0</v>
      </c>
      <c r="BB14" s="124">
        <f t="shared" si="13"/>
        <v>0</v>
      </c>
      <c r="BC14" s="124">
        <f t="shared" si="13"/>
        <v>0</v>
      </c>
      <c r="BD14" s="124">
        <f t="shared" si="13"/>
        <v>0</v>
      </c>
      <c r="BE14" s="124">
        <f t="shared" si="13"/>
        <v>0</v>
      </c>
      <c r="BF14" s="124">
        <f t="shared" si="13"/>
        <v>0</v>
      </c>
      <c r="BG14" s="124">
        <f t="shared" si="13"/>
        <v>0</v>
      </c>
    </row>
    <row r="17" spans="1:43" s="123" customFormat="1" x14ac:dyDescent="0.35">
      <c r="A17" s="123" t="s">
        <v>676</v>
      </c>
      <c r="P17"/>
    </row>
    <row r="18" spans="1:43" s="123" customFormat="1" x14ac:dyDescent="0.35">
      <c r="A18" s="207" t="str">
        <f>IF(OR('selections(hide)'!$A$4=1,'selections(hide)'!$A$4=2,'selections(hide)'!$A$4=5,'selections(hide)'!$A$4=6,'selections(hide)'!$A$4=7,'selections(hide)'!$A$4=8,'selections(hide)'!$A$4=9,),"ERROR; SHOULD BE A PART TIME ONLY PROGRAMME","OK")</f>
        <v>ERROR; SHOULD BE A PART TIME ONLY PROGRAMME</v>
      </c>
    </row>
    <row r="19" spans="1:43" s="123" customFormat="1" x14ac:dyDescent="0.35">
      <c r="A19" s="12" t="s">
        <v>682</v>
      </c>
      <c r="F19" s="212">
        <f>IF('selections(hide)'!$X$7=1,0,SUM(staff_students!E$30:E$33))</f>
        <v>0</v>
      </c>
      <c r="G19" s="212">
        <f>IF('selections(hide)'!$X$7=1,0,SUM(staff_students!F$30:F$33))</f>
        <v>0</v>
      </c>
      <c r="H19" s="212">
        <f>IF('selections(hide)'!$X$7=1,0,SUM(staff_students!G$30:G$33))</f>
        <v>0</v>
      </c>
      <c r="I19" s="212">
        <f>IF('selections(hide)'!$X$7=1,0,SUM(staff_students!H$30:H$33))</f>
        <v>0</v>
      </c>
      <c r="J19" s="212">
        <f>IF('selections(hide)'!$X$7=1,0,SUM(staff_students!I$30:I$33))</f>
        <v>0</v>
      </c>
      <c r="K19" s="212">
        <f>IF('selections(hide)'!$X$7=1,0,SUM(staff_students!J$30:J$33))</f>
        <v>0</v>
      </c>
    </row>
    <row r="20" spans="1:43" s="123" customFormat="1" x14ac:dyDescent="0.35">
      <c r="A20" s="12" t="s">
        <v>690</v>
      </c>
      <c r="F20" s="212">
        <f>IF('selections(hide)'!$X$7=1,0,SUM(staff_students!E$40:E$43))</f>
        <v>0</v>
      </c>
      <c r="G20" s="212">
        <f>IF('selections(hide)'!$X$7=1,0,SUM(staff_students!F$40:F$43))</f>
        <v>0</v>
      </c>
      <c r="H20" s="212">
        <f>IF('selections(hide)'!$X$7=1,0,SUM(staff_students!G$40:G$43))</f>
        <v>0</v>
      </c>
      <c r="I20" s="212">
        <f>IF('selections(hide)'!$X$7=1,0,SUM(staff_students!H$40:H$43))</f>
        <v>0</v>
      </c>
      <c r="J20" s="212">
        <f>IF('selections(hide)'!$X$7=1,0,SUM(staff_students!I$40:I$43))</f>
        <v>0</v>
      </c>
      <c r="K20" s="212">
        <f>IF('selections(hide)'!$X$7=1,0,SUM(staff_students!J$40:J$43))</f>
        <v>0</v>
      </c>
    </row>
    <row r="21" spans="1:43" s="123" customFormat="1" x14ac:dyDescent="0.35">
      <c r="A21" s="12" t="s">
        <v>680</v>
      </c>
      <c r="D21" s="210">
        <f>IF('selections(hide)'!$X$7=1,0,prog_header!$I$9*staff_students!$F$23)</f>
        <v>0</v>
      </c>
    </row>
    <row r="22" spans="1:43" s="123" customFormat="1" x14ac:dyDescent="0.35">
      <c r="A22" s="12" t="s">
        <v>686</v>
      </c>
      <c r="D22" s="210">
        <f>IF('selections(hide)'!$X$7=1,0,prog_header!$I$9*(1-staff_students!$F$23))</f>
        <v>0</v>
      </c>
    </row>
    <row r="23" spans="1:43" s="123" customFormat="1" x14ac:dyDescent="0.35">
      <c r="A23" s="12" t="s">
        <v>694</v>
      </c>
      <c r="D23" s="214">
        <f>D22/B4</f>
        <v>0</v>
      </c>
    </row>
    <row r="24" spans="1:43" s="123" customFormat="1" x14ac:dyDescent="0.35">
      <c r="A24" s="12" t="s">
        <v>699</v>
      </c>
      <c r="D24" s="215">
        <f>IF('selections(hide)'!$X$7=1,0,VLOOKUP($B$2,'selections(hide)'!$D$18:$Q$30,5,FALSE)/VLOOKUP($B$2,'selections(hide)'!$D$18:$Q$30,8,FALSE))</f>
        <v>0</v>
      </c>
    </row>
    <row r="25" spans="1:43" s="123" customFormat="1" x14ac:dyDescent="0.35">
      <c r="A25" s="12"/>
    </row>
    <row r="26" spans="1:43" s="123" customFormat="1" x14ac:dyDescent="0.35">
      <c r="A26" s="213"/>
      <c r="E26" s="123">
        <v>1</v>
      </c>
      <c r="F26" s="123">
        <v>2</v>
      </c>
      <c r="G26" s="123">
        <v>3</v>
      </c>
      <c r="H26" s="123">
        <v>4</v>
      </c>
      <c r="I26" s="123">
        <v>5</v>
      </c>
      <c r="J26" s="123">
        <v>6</v>
      </c>
      <c r="K26" s="123">
        <v>7</v>
      </c>
      <c r="L26" s="123">
        <v>8</v>
      </c>
      <c r="M26" s="123">
        <v>9</v>
      </c>
      <c r="N26" s="123">
        <v>10</v>
      </c>
      <c r="O26" s="123">
        <v>11</v>
      </c>
      <c r="P26" s="123">
        <v>12</v>
      </c>
      <c r="Q26" s="123">
        <v>13</v>
      </c>
      <c r="R26" s="123">
        <v>14</v>
      </c>
      <c r="S26" s="123">
        <v>15</v>
      </c>
      <c r="T26" s="123">
        <v>16</v>
      </c>
      <c r="U26" s="123">
        <v>17</v>
      </c>
      <c r="V26" s="123">
        <v>18</v>
      </c>
      <c r="W26" s="123">
        <v>19</v>
      </c>
      <c r="X26" s="123">
        <v>20</v>
      </c>
      <c r="Y26" s="123">
        <v>21</v>
      </c>
      <c r="Z26" s="123">
        <v>22</v>
      </c>
      <c r="AA26" s="123">
        <v>23</v>
      </c>
      <c r="AB26" s="123">
        <v>24</v>
      </c>
      <c r="AC26" s="123">
        <v>25</v>
      </c>
      <c r="AD26" s="123">
        <v>26</v>
      </c>
      <c r="AE26" s="123">
        <v>27</v>
      </c>
      <c r="AF26" s="123">
        <v>28</v>
      </c>
      <c r="AG26" s="123">
        <v>29</v>
      </c>
      <c r="AH26" s="123">
        <v>30</v>
      </c>
      <c r="AI26" s="123">
        <v>31</v>
      </c>
      <c r="AJ26" s="123">
        <v>32</v>
      </c>
      <c r="AK26" s="123">
        <v>33</v>
      </c>
      <c r="AL26" s="123">
        <v>34</v>
      </c>
      <c r="AM26" s="123">
        <v>35</v>
      </c>
      <c r="AN26" s="123">
        <v>36</v>
      </c>
      <c r="AO26" s="123">
        <v>37</v>
      </c>
      <c r="AP26" s="123">
        <v>38</v>
      </c>
      <c r="AQ26" s="123">
        <v>39</v>
      </c>
    </row>
    <row r="27" spans="1:43" s="123" customFormat="1" x14ac:dyDescent="0.35">
      <c r="A27" s="125" t="s">
        <v>679</v>
      </c>
      <c r="B27" s="209" t="s">
        <v>678</v>
      </c>
      <c r="C27" s="209" t="s">
        <v>677</v>
      </c>
      <c r="D27" s="209" t="s">
        <v>684</v>
      </c>
      <c r="F27" s="209" t="s">
        <v>696</v>
      </c>
      <c r="N27" s="209" t="s">
        <v>695</v>
      </c>
      <c r="V27" s="209" t="s">
        <v>700</v>
      </c>
      <c r="AD27" s="209" t="s">
        <v>703</v>
      </c>
      <c r="AG27" s="123" t="s">
        <v>701</v>
      </c>
      <c r="AI27" s="20">
        <f>staff_students!$F$22</f>
        <v>0</v>
      </c>
      <c r="AJ27" s="123" t="s">
        <v>553</v>
      </c>
      <c r="AK27" s="20">
        <f>modules!$AF$8</f>
        <v>0</v>
      </c>
      <c r="AL27" s="209" t="s">
        <v>704</v>
      </c>
    </row>
    <row r="28" spans="1:43" s="123" customFormat="1" x14ac:dyDescent="0.35">
      <c r="A28" t="s">
        <v>245</v>
      </c>
      <c r="B28" s="123">
        <f>VLOOKUP($A28,'selections(hide)'!$A$18:$D$30,4,FALSE)</f>
        <v>4</v>
      </c>
      <c r="C28" s="208">
        <f>VLOOKUP($A28,'selections(hide)'!$A$18:$Q$30,16,FALSE)</f>
        <v>2</v>
      </c>
      <c r="D28" s="123">
        <v>1</v>
      </c>
      <c r="E28" s="123" t="str">
        <f>B28&amp;D28</f>
        <v>41</v>
      </c>
      <c r="F28" s="206">
        <f>IF($B$1="No",0,ROUNDDOWN($F$19*staff_students!$E$36,0))</f>
        <v>0</v>
      </c>
      <c r="G28" s="123">
        <f>ROUNDDOWN(F$19*staff_students!$E$36,0)</f>
        <v>0</v>
      </c>
      <c r="H28" s="123">
        <f>ROUNDDOWN(G$19*staff_students!$E$36,0)</f>
        <v>0</v>
      </c>
      <c r="I28" s="123">
        <f>ROUNDDOWN(H$19*staff_students!$E$36,0)</f>
        <v>0</v>
      </c>
      <c r="J28" s="123">
        <f>ROUNDDOWN(I$19*staff_students!$E$36,0)</f>
        <v>0</v>
      </c>
      <c r="K28" s="123">
        <f>ROUNDDOWN(J$19*staff_students!$E$36,0)</f>
        <v>0</v>
      </c>
      <c r="N28" s="206">
        <f t="shared" ref="N28:S33" si="14">F28*$D$21</f>
        <v>0</v>
      </c>
      <c r="O28" s="123">
        <f t="shared" si="14"/>
        <v>0</v>
      </c>
      <c r="P28" s="123">
        <f t="shared" si="14"/>
        <v>0</v>
      </c>
      <c r="Q28" s="123">
        <f t="shared" si="14"/>
        <v>0</v>
      </c>
      <c r="R28" s="123">
        <f t="shared" si="14"/>
        <v>0</v>
      </c>
      <c r="S28" s="123">
        <f t="shared" si="14"/>
        <v>0</v>
      </c>
      <c r="V28" s="123">
        <f>SUM('student_calcs(hide)'!E68:E71)</f>
        <v>0</v>
      </c>
      <c r="W28" s="123">
        <f>SUM('student_calcs(hide)'!F68:F71)</f>
        <v>0</v>
      </c>
      <c r="X28" s="123">
        <f>SUM('student_calcs(hide)'!G68:G71)</f>
        <v>0</v>
      </c>
      <c r="Y28" s="123">
        <f>SUM('student_calcs(hide)'!H68:H71)</f>
        <v>0</v>
      </c>
      <c r="Z28" s="123">
        <f>SUM('student_calcs(hide)'!I68:I71)</f>
        <v>0</v>
      </c>
      <c r="AA28" s="123">
        <f>SUM('student_calcs(hide)'!J68:J71)</f>
        <v>0</v>
      </c>
      <c r="AD28" s="123">
        <f>IF('selections(hide)'!$X$7=1,0,IF(VLOOKUP($B28,'selections(hide)'!$D$18:$P$30,7,FALSE)="PGT",(1+HLOOKUP(prog_header!$C$6,cost_rates!$N$3:$T$5,3,FALSE))*V28*$AI$27*3*VLOOKUP($AK$27,pay_scales!$A:$V,18,FALSE),(1+HLOOKUP(prog_header!$C$6,cost_rates!$V$3:$AB$5,3,FALSE))*V28*$AI$27*3*VLOOKUP($AK$27,pay_scales!$A:$V,18,FALSE)))</f>
        <v>0</v>
      </c>
      <c r="AE28" s="123">
        <f>IF('selections(hide)'!$X$7=1,0,IF(VLOOKUP($B28,'selections(hide)'!$D$18:$P$30,7,FALSE)="PGT",(1+HLOOKUP(prog_header!$C$6,cost_rates!$N$3:$T$5,3,FALSE))*W28*$AI$27*3*VLOOKUP($AK$27,pay_scales!$A:$V,18,FALSE),(1+HLOOKUP(prog_header!$C$6,cost_rates!$V$3:$AB$5,3,FALSE))*W28*$AI$27*3*VLOOKUP($AK$27,pay_scales!$A:$V,18,FALSE)))</f>
        <v>0</v>
      </c>
      <c r="AF28" s="123">
        <f>IF('selections(hide)'!$X$7=1,0,IF(VLOOKUP($B28,'selections(hide)'!$D$18:$P$30,7,FALSE)="PGT",(1+HLOOKUP(prog_header!$C$6,cost_rates!$N$3:$T$5,3,FALSE))*X28*$AI$27*3*VLOOKUP($AK$27,pay_scales!$A:$V,18,FALSE),(1+HLOOKUP(prog_header!$C$6,cost_rates!$V$3:$AB$5,3,FALSE))*X28*$AI$27*3*VLOOKUP($AK$27,pay_scales!$A:$V,18,FALSE)))</f>
        <v>0</v>
      </c>
      <c r="AG28" s="123">
        <f>IF('selections(hide)'!$X$7=1,0,IF(VLOOKUP($B28,'selections(hide)'!$D$18:$P$30,7,FALSE)="PGT",(1+HLOOKUP(prog_header!$C$6,cost_rates!$N$3:$T$5,3,FALSE))*Y28*$AI$27*3*VLOOKUP($AK$27,pay_scales!$A:$V,18,FALSE),(1+HLOOKUP(prog_header!$C$6,cost_rates!$V$3:$AB$5,3,FALSE))*Y28*$AI$27*3*VLOOKUP($AK$27,pay_scales!$A:$V,18,FALSE)))</f>
        <v>0</v>
      </c>
      <c r="AH28" s="123">
        <f>IF('selections(hide)'!$X$7=1,0,IF(VLOOKUP($B28,'selections(hide)'!$D$18:$P$30,7,FALSE)="PGT",(1+HLOOKUP(prog_header!$C$6,cost_rates!$N$3:$T$5,3,FALSE))*Z28*$AI$27*3*VLOOKUP($AK$27,pay_scales!$A:$V,18,FALSE),(1+HLOOKUP(prog_header!$C$6,cost_rates!$V$3:$AB$5,3,FALSE))*Z28*$AI$27*3*VLOOKUP($AK$27,pay_scales!$A:$V,18,FALSE)))</f>
        <v>0</v>
      </c>
      <c r="AI28" s="123">
        <f>IF('selections(hide)'!$X$7=1,0,IF(VLOOKUP($B28,'selections(hide)'!$D$18:$P$30,7,FALSE)="PGT",(1+HLOOKUP(prog_header!$C$6,cost_rates!$N$3:$T$5,3,FALSE))*AA28*$AI$27*3*VLOOKUP($AK$27,pay_scales!$A:$V,18,FALSE),(1+HLOOKUP(prog_header!$C$6,cost_rates!$V$3:$AB$5,3,FALSE))*AA28*$AI$27*3*VLOOKUP($AK$27,pay_scales!$A:$V,18,FALSE)))</f>
        <v>0</v>
      </c>
      <c r="AJ28" s="123" t="s">
        <v>702</v>
      </c>
      <c r="AL28" s="27">
        <f>IF('selections(hide)'!$X$7=1,0,V28*$AI$27*3)/1650</f>
        <v>0</v>
      </c>
      <c r="AM28" s="27">
        <f>IF('selections(hide)'!$X$7=1,0,W28*$AI$27*3)/1650</f>
        <v>0</v>
      </c>
      <c r="AN28" s="27">
        <f>IF('selections(hide)'!$X$7=1,0,X28*$AI$27*3)/1650</f>
        <v>0</v>
      </c>
      <c r="AO28" s="27">
        <f>IF('selections(hide)'!$X$7=1,0,Y28*$AI$27*3)/1650</f>
        <v>0</v>
      </c>
      <c r="AP28" s="27">
        <f>IF('selections(hide)'!$X$7=1,0,Z28*$AI$27*3)/1650</f>
        <v>0</v>
      </c>
      <c r="AQ28" s="27">
        <f>IF('selections(hide)'!$X$7=1,0,AA28*$AI$27*3)/1650</f>
        <v>0</v>
      </c>
    </row>
    <row r="29" spans="1:43" s="123" customFormat="1" x14ac:dyDescent="0.35">
      <c r="A29" t="s">
        <v>246</v>
      </c>
      <c r="B29" s="123">
        <f>VLOOKUP($A29,'selections(hide)'!$A$18:$D$30,4,FALSE)</f>
        <v>3</v>
      </c>
      <c r="C29" s="208">
        <f>VLOOKUP($A29,'selections(hide)'!$A$18:$Q$30,16,FALSE)</f>
        <v>3</v>
      </c>
      <c r="D29" s="123">
        <v>1</v>
      </c>
      <c r="E29" s="123" t="str">
        <f t="shared" ref="E29:E54" si="15">B29&amp;D29</f>
        <v>31</v>
      </c>
      <c r="F29" s="206">
        <f>IF($B$1="No",0,ROUNDDOWN($F$19*staff_students!$E$36*staff_students!$E$36,0))</f>
        <v>0</v>
      </c>
      <c r="G29" s="206">
        <f>IF($B$1="No",0,ROUNDDOWN($F$19*staff_students!$E$36*staff_students!$E$36,0))</f>
        <v>0</v>
      </c>
      <c r="H29" s="123">
        <f>ROUNDDOWN(F$19*staff_students!$E$36*staff_students!$E$36,0)</f>
        <v>0</v>
      </c>
      <c r="I29" s="123">
        <f>ROUNDDOWN(G$19*staff_students!$E$36*staff_students!$E$36,0)</f>
        <v>0</v>
      </c>
      <c r="J29" s="123">
        <f>ROUNDDOWN(H$19*staff_students!$E$36*staff_students!$E$36,0)</f>
        <v>0</v>
      </c>
      <c r="K29" s="123">
        <f>ROUNDDOWN(I$19*staff_students!$E$36*staff_students!$E$36,0)</f>
        <v>0</v>
      </c>
      <c r="N29" s="206">
        <f t="shared" si="14"/>
        <v>0</v>
      </c>
      <c r="O29" s="206">
        <f t="shared" si="14"/>
        <v>0</v>
      </c>
      <c r="P29" s="123">
        <f t="shared" si="14"/>
        <v>0</v>
      </c>
      <c r="Q29" s="123">
        <f t="shared" si="14"/>
        <v>0</v>
      </c>
      <c r="R29" s="123">
        <f t="shared" si="14"/>
        <v>0</v>
      </c>
      <c r="S29" s="123">
        <f t="shared" si="14"/>
        <v>0</v>
      </c>
      <c r="V29" s="123">
        <f>SUM('student_calcs(hide)'!E94:E97)</f>
        <v>0</v>
      </c>
      <c r="W29" s="123">
        <f>SUM('student_calcs(hide)'!F94:F97)</f>
        <v>0</v>
      </c>
      <c r="X29" s="123">
        <f>SUM('student_calcs(hide)'!G94:G97)</f>
        <v>0</v>
      </c>
      <c r="Y29" s="123">
        <f>SUM('student_calcs(hide)'!H94:H97)</f>
        <v>0</v>
      </c>
      <c r="Z29" s="123">
        <f>SUM('student_calcs(hide)'!I94:I97)</f>
        <v>0</v>
      </c>
      <c r="AA29" s="123">
        <f>SUM('student_calcs(hide)'!J94:J97)</f>
        <v>0</v>
      </c>
      <c r="AD29" s="123">
        <f>IF('selections(hide)'!$X$7=1,0,IF(VLOOKUP($B29,'selections(hide)'!$D$18:$P$30,7,FALSE)="PGT",(1+HLOOKUP(prog_header!$C$6,cost_rates!$N$3:$T$5,3,FALSE))*V29*$AI$27*3*VLOOKUP($AK$27,pay_scales!$A:$V,18,FALSE),(1+HLOOKUP(prog_header!$C$6,cost_rates!$V$3:$AB$5,3,FALSE))*V29*$AI$27*3*VLOOKUP($AK$27,pay_scales!$A:$V,18,FALSE)))</f>
        <v>0</v>
      </c>
      <c r="AE29" s="123">
        <f>IF('selections(hide)'!$X$7=1,0,IF(VLOOKUP($B29,'selections(hide)'!$D$18:$P$30,7,FALSE)="PGT",(1+HLOOKUP(prog_header!$C$6,cost_rates!$N$3:$T$5,3,FALSE))*W29*$AI$27*3*VLOOKUP($AK$27,pay_scales!$A:$V,18,FALSE),(1+HLOOKUP(prog_header!$C$6,cost_rates!$V$3:$AB$5,3,FALSE))*W29*$AI$27*3*VLOOKUP($AK$27,pay_scales!$A:$V,18,FALSE)))</f>
        <v>0</v>
      </c>
      <c r="AF29" s="123">
        <f>IF('selections(hide)'!$X$7=1,0,IF(VLOOKUP($B29,'selections(hide)'!$D$18:$P$30,7,FALSE)="PGT",(1+HLOOKUP(prog_header!$C$6,cost_rates!$N$3:$T$5,3,FALSE))*X29*$AI$27*3*VLOOKUP($AK$27,pay_scales!$A:$V,18,FALSE),(1+HLOOKUP(prog_header!$C$6,cost_rates!$V$3:$AB$5,3,FALSE))*X29*$AI$27*3*VLOOKUP($AK$27,pay_scales!$A:$V,18,FALSE)))</f>
        <v>0</v>
      </c>
      <c r="AG29" s="123">
        <f>IF('selections(hide)'!$X$7=1,0,IF(VLOOKUP($B29,'selections(hide)'!$D$18:$P$30,7,FALSE)="PGT",(1+HLOOKUP(prog_header!$C$6,cost_rates!$N$3:$T$5,3,FALSE))*Y29*$AI$27*3*VLOOKUP($AK$27,pay_scales!$A:$V,18,FALSE),(1+HLOOKUP(prog_header!$C$6,cost_rates!$V$3:$AB$5,3,FALSE))*Y29*$AI$27*3*VLOOKUP($AK$27,pay_scales!$A:$V,18,FALSE)))</f>
        <v>0</v>
      </c>
      <c r="AH29" s="123">
        <f>IF('selections(hide)'!$X$7=1,0,IF(VLOOKUP($B29,'selections(hide)'!$D$18:$P$30,7,FALSE)="PGT",(1+HLOOKUP(prog_header!$C$6,cost_rates!$N$3:$T$5,3,FALSE))*Z29*$AI$27*3*VLOOKUP($AK$27,pay_scales!$A:$V,18,FALSE),(1+HLOOKUP(prog_header!$C$6,cost_rates!$V$3:$AB$5,3,FALSE))*Z29*$AI$27*3*VLOOKUP($AK$27,pay_scales!$A:$V,18,FALSE)))</f>
        <v>0</v>
      </c>
      <c r="AI29" s="123">
        <f>IF('selections(hide)'!$X$7=1,0,IF(VLOOKUP($B29,'selections(hide)'!$D$18:$P$30,7,FALSE)="PGT",(1+HLOOKUP(prog_header!$C$6,cost_rates!$N$3:$T$5,3,FALSE))*AA29*$AI$27*3*VLOOKUP($AK$27,pay_scales!$A:$V,18,FALSE),(1+HLOOKUP(prog_header!$C$6,cost_rates!$V$3:$AB$5,3,FALSE))*AA29*$AI$27*3*VLOOKUP($AK$27,pay_scales!$A:$V,18,FALSE)))</f>
        <v>0</v>
      </c>
      <c r="AL29" s="27">
        <f>IF('selections(hide)'!$X$7=1,0,V29*$AI$27*3)/1650</f>
        <v>0</v>
      </c>
      <c r="AM29" s="27">
        <f>IF('selections(hide)'!$X$7=1,0,W29*$AI$27*3)/1650</f>
        <v>0</v>
      </c>
      <c r="AN29" s="27">
        <f>IF('selections(hide)'!$X$7=1,0,X29*$AI$27*3)/1650</f>
        <v>0</v>
      </c>
      <c r="AO29" s="27">
        <f>IF('selections(hide)'!$X$7=1,0,Y29*$AI$27*3)/1650</f>
        <v>0</v>
      </c>
      <c r="AP29" s="27">
        <f>IF('selections(hide)'!$X$7=1,0,Z29*$AI$27*3)/1650</f>
        <v>0</v>
      </c>
      <c r="AQ29" s="27">
        <f>IF('selections(hide)'!$X$7=1,0,AA29*$AI$27*3)/1650</f>
        <v>0</v>
      </c>
    </row>
    <row r="30" spans="1:43" x14ac:dyDescent="0.35">
      <c r="A30" t="s">
        <v>252</v>
      </c>
      <c r="B30" s="123">
        <f>VLOOKUP($A30,'selections(hide)'!$A$18:$D$30,4,FALSE)</f>
        <v>10</v>
      </c>
      <c r="C30" s="208">
        <f>VLOOKUP($A30,'selections(hide)'!$A$18:$Q$30,16,FALSE)</f>
        <v>1</v>
      </c>
      <c r="D30" s="123">
        <v>1</v>
      </c>
      <c r="E30" s="123" t="str">
        <f t="shared" si="15"/>
        <v>101</v>
      </c>
      <c r="F30" s="206">
        <f>IF($B$1="No",0,ROUNDDOWN($F$19*staff_students!$E$36*staff_students!$E$36,0))</f>
        <v>0</v>
      </c>
      <c r="G30" s="206">
        <f>IF($B$1="No",0,ROUNDDOWN($F$19*staff_students!$E$36*staff_students!$E$36,0))</f>
        <v>0</v>
      </c>
      <c r="H30" s="123">
        <f>ROUNDDOWN(F$19*staff_students!$E$36*staff_students!$E$36,0)</f>
        <v>0</v>
      </c>
      <c r="I30" s="123">
        <f>ROUNDDOWN(G$19*staff_students!$E$36*staff_students!$E$36,0)</f>
        <v>0</v>
      </c>
      <c r="J30" s="123">
        <f>ROUNDDOWN(H$19*staff_students!$E$36*staff_students!$E$36,0)</f>
        <v>0</v>
      </c>
      <c r="K30" s="123">
        <f>ROUNDDOWN(I$19*staff_students!$E$36*staff_students!$E$36,0)</f>
        <v>0</v>
      </c>
      <c r="N30" s="206">
        <f t="shared" si="14"/>
        <v>0</v>
      </c>
      <c r="O30" s="206">
        <f t="shared" si="14"/>
        <v>0</v>
      </c>
      <c r="P30" s="123">
        <f t="shared" si="14"/>
        <v>0</v>
      </c>
      <c r="Q30" s="123">
        <f t="shared" si="14"/>
        <v>0</v>
      </c>
      <c r="R30" s="123">
        <f t="shared" si="14"/>
        <v>0</v>
      </c>
      <c r="S30" s="123">
        <f t="shared" si="14"/>
        <v>0</v>
      </c>
      <c r="V30" s="123">
        <f>SUM('student_calcs(hide)'!E250:E253)</f>
        <v>0</v>
      </c>
      <c r="W30" s="123">
        <f>SUM('student_calcs(hide)'!F250:F253)</f>
        <v>0</v>
      </c>
      <c r="X30" s="123">
        <f>SUM('student_calcs(hide)'!G250:G253)</f>
        <v>0</v>
      </c>
      <c r="Y30" s="123">
        <f>SUM('student_calcs(hide)'!H250:H253)</f>
        <v>0</v>
      </c>
      <c r="Z30" s="123">
        <f>SUM('student_calcs(hide)'!I250:I253)</f>
        <v>0</v>
      </c>
      <c r="AA30" s="123">
        <f>SUM('student_calcs(hide)'!J250:J253)</f>
        <v>0</v>
      </c>
      <c r="AD30" s="123">
        <f>IF('selections(hide)'!$X$7=1,0,IF(VLOOKUP($B30,'selections(hide)'!$D$18:$P$30,7,FALSE)="PGT",(1+HLOOKUP(prog_header!$C$6,cost_rates!$N$3:$T$5,3,FALSE))*V30*$AI$27*3*VLOOKUP($AK$27,pay_scales!$A:$V,18,FALSE),(1+HLOOKUP(prog_header!$C$6,cost_rates!$V$3:$AB$5,3,FALSE))*V30*$AI$27*3*VLOOKUP($AK$27,pay_scales!$A:$V,18,FALSE)))</f>
        <v>0</v>
      </c>
      <c r="AE30" s="123">
        <f>IF('selections(hide)'!$X$7=1,0,IF(VLOOKUP($B30,'selections(hide)'!$D$18:$P$30,7,FALSE)="PGT",(1+HLOOKUP(prog_header!$C$6,cost_rates!$N$3:$T$5,3,FALSE))*W30*$AI$27*3*VLOOKUP($AK$27,pay_scales!$A:$V,18,FALSE),(1+HLOOKUP(prog_header!$C$6,cost_rates!$V$3:$AB$5,3,FALSE))*W30*$AI$27*3*VLOOKUP($AK$27,pay_scales!$A:$V,18,FALSE)))</f>
        <v>0</v>
      </c>
      <c r="AF30" s="123">
        <f>IF('selections(hide)'!$X$7=1,0,IF(VLOOKUP($B30,'selections(hide)'!$D$18:$P$30,7,FALSE)="PGT",(1+HLOOKUP(prog_header!$C$6,cost_rates!$N$3:$T$5,3,FALSE))*X30*$AI$27*3*VLOOKUP($AK$27,pay_scales!$A:$V,18,FALSE),(1+HLOOKUP(prog_header!$C$6,cost_rates!$V$3:$AB$5,3,FALSE))*X30*$AI$27*3*VLOOKUP($AK$27,pay_scales!$A:$V,18,FALSE)))</f>
        <v>0</v>
      </c>
      <c r="AG30" s="123">
        <f>IF('selections(hide)'!$X$7=1,0,IF(VLOOKUP($B30,'selections(hide)'!$D$18:$P$30,7,FALSE)="PGT",(1+HLOOKUP(prog_header!$C$6,cost_rates!$N$3:$T$5,3,FALSE))*Y30*$AI$27*3*VLOOKUP($AK$27,pay_scales!$A:$V,18,FALSE),(1+HLOOKUP(prog_header!$C$6,cost_rates!$V$3:$AB$5,3,FALSE))*Y30*$AI$27*3*VLOOKUP($AK$27,pay_scales!$A:$V,18,FALSE)))</f>
        <v>0</v>
      </c>
      <c r="AH30" s="123">
        <f>IF('selections(hide)'!$X$7=1,0,IF(VLOOKUP($B30,'selections(hide)'!$D$18:$P$30,7,FALSE)="PGT",(1+HLOOKUP(prog_header!$C$6,cost_rates!$N$3:$T$5,3,FALSE))*Z30*$AI$27*3*VLOOKUP($AK$27,pay_scales!$A:$V,18,FALSE),(1+HLOOKUP(prog_header!$C$6,cost_rates!$V$3:$AB$5,3,FALSE))*Z30*$AI$27*3*VLOOKUP($AK$27,pay_scales!$A:$V,18,FALSE)))</f>
        <v>0</v>
      </c>
      <c r="AI30" s="123">
        <f>IF('selections(hide)'!$X$7=1,0,IF(VLOOKUP($B30,'selections(hide)'!$D$18:$P$30,7,FALSE)="PGT",(1+HLOOKUP(prog_header!$C$6,cost_rates!$N$3:$T$5,3,FALSE))*AA30*$AI$27*3*VLOOKUP($AK$27,pay_scales!$A:$V,18,FALSE),(1+HLOOKUP(prog_header!$C$6,cost_rates!$V$3:$AB$5,3,FALSE))*AA30*$AI$27*3*VLOOKUP($AK$27,pay_scales!$A:$V,18,FALSE)))</f>
        <v>0</v>
      </c>
      <c r="AL30" s="27">
        <f>IF('selections(hide)'!$X$7=1,0,V30*$AI$27*3)/1650</f>
        <v>0</v>
      </c>
      <c r="AM30" s="27">
        <f>IF('selections(hide)'!$X$7=1,0,W30*$AI$27*3)/1650</f>
        <v>0</v>
      </c>
      <c r="AN30" s="27">
        <f>IF('selections(hide)'!$X$7=1,0,X30*$AI$27*3)/1650</f>
        <v>0</v>
      </c>
      <c r="AO30" s="27">
        <f>IF('selections(hide)'!$X$7=1,0,Y30*$AI$27*3)/1650</f>
        <v>0</v>
      </c>
      <c r="AP30" s="27">
        <f>IF('selections(hide)'!$X$7=1,0,Z30*$AI$27*3)/1650</f>
        <v>0</v>
      </c>
      <c r="AQ30" s="27">
        <f>IF('selections(hide)'!$X$7=1,0,AA30*$AI$27*3)/1650</f>
        <v>0</v>
      </c>
    </row>
    <row r="31" spans="1:43" x14ac:dyDescent="0.35">
      <c r="A31" t="s">
        <v>253</v>
      </c>
      <c r="B31" s="123">
        <f>VLOOKUP($A31,'selections(hide)'!$A$18:$D$30,4,FALSE)</f>
        <v>11</v>
      </c>
      <c r="C31" s="208">
        <f>VLOOKUP($A31,'selections(hide)'!$A$18:$Q$30,16,FALSE)</f>
        <v>1.3333333333333333</v>
      </c>
      <c r="D31" s="123">
        <v>1</v>
      </c>
      <c r="E31" s="123" t="str">
        <f t="shared" si="15"/>
        <v>111</v>
      </c>
      <c r="F31" s="206">
        <f>IF($B$1="No",0,ROUNDDOWN($F$19*staff_students!$E$36*staff_students!$E$36*staff_students!$E$36,0))</f>
        <v>0</v>
      </c>
      <c r="G31" s="206">
        <f>IF($B$1="No",0,ROUNDDOWN($F$19*staff_students!$E$36*staff_students!$E$36*staff_students!$E$36,0))</f>
        <v>0</v>
      </c>
      <c r="H31" s="206">
        <f>IF($B$1="No",0,ROUNDDOWN($F$19*staff_students!$E$36*staff_students!$E$36*staff_students!$E$36,0))</f>
        <v>0</v>
      </c>
      <c r="I31" s="123">
        <f>ROUNDDOWN(F$19*staff_students!$E$36*staff_students!$E$36*staff_students!$E$36,0)</f>
        <v>0</v>
      </c>
      <c r="J31" s="123">
        <f>ROUNDDOWN(G$19*staff_students!$E$36*staff_students!$E$36*staff_students!$E$36,0)</f>
        <v>0</v>
      </c>
      <c r="K31" s="123">
        <f>ROUNDDOWN(H$19*staff_students!$E$36*staff_students!$E$36*staff_students!$E$36,0)</f>
        <v>0</v>
      </c>
      <c r="N31" s="206">
        <f t="shared" si="14"/>
        <v>0</v>
      </c>
      <c r="O31" s="206">
        <f t="shared" si="14"/>
        <v>0</v>
      </c>
      <c r="P31" s="206">
        <f t="shared" si="14"/>
        <v>0</v>
      </c>
      <c r="Q31" s="123">
        <f t="shared" si="14"/>
        <v>0</v>
      </c>
      <c r="R31" s="123">
        <f t="shared" si="14"/>
        <v>0</v>
      </c>
      <c r="S31" s="123">
        <f t="shared" si="14"/>
        <v>0</v>
      </c>
      <c r="V31" s="123">
        <f>SUM('student_calcs(hide)'!E276:E279)</f>
        <v>0</v>
      </c>
      <c r="W31" s="123">
        <f>SUM('student_calcs(hide)'!F276:F279)</f>
        <v>0</v>
      </c>
      <c r="X31" s="123">
        <f>SUM('student_calcs(hide)'!G276:G279)</f>
        <v>0</v>
      </c>
      <c r="Y31" s="123">
        <f>SUM('student_calcs(hide)'!H276:H279)</f>
        <v>0</v>
      </c>
      <c r="Z31" s="123">
        <f>SUM('student_calcs(hide)'!I276:I279)</f>
        <v>0</v>
      </c>
      <c r="AA31" s="123">
        <f>SUM('student_calcs(hide)'!J276:J279)</f>
        <v>0</v>
      </c>
      <c r="AD31" s="123">
        <f>IF('selections(hide)'!$X$7=1,0,IF(VLOOKUP($B31,'selections(hide)'!$D$18:$P$30,7,FALSE)="PGT",(1+HLOOKUP(prog_header!$C$6,cost_rates!$N$3:$T$5,3,FALSE))*V31*$AI$27*3*VLOOKUP($AK$27,pay_scales!$A:$V,18,FALSE),(1+HLOOKUP(prog_header!$C$6,cost_rates!$V$3:$AB$5,3,FALSE))*V31*$AI$27*3*VLOOKUP($AK$27,pay_scales!$A:$V,18,FALSE)))</f>
        <v>0</v>
      </c>
      <c r="AE31" s="123">
        <f>IF('selections(hide)'!$X$7=1,0,IF(VLOOKUP($B31,'selections(hide)'!$D$18:$P$30,7,FALSE)="PGT",(1+HLOOKUP(prog_header!$C$6,cost_rates!$N$3:$T$5,3,FALSE))*W31*$AI$27*3*VLOOKUP($AK$27,pay_scales!$A:$V,18,FALSE),(1+HLOOKUP(prog_header!$C$6,cost_rates!$V$3:$AB$5,3,FALSE))*W31*$AI$27*3*VLOOKUP($AK$27,pay_scales!$A:$V,18,FALSE)))</f>
        <v>0</v>
      </c>
      <c r="AF31" s="123">
        <f>IF('selections(hide)'!$X$7=1,0,IF(VLOOKUP($B31,'selections(hide)'!$D$18:$P$30,7,FALSE)="PGT",(1+HLOOKUP(prog_header!$C$6,cost_rates!$N$3:$T$5,3,FALSE))*X31*$AI$27*3*VLOOKUP($AK$27,pay_scales!$A:$V,18,FALSE),(1+HLOOKUP(prog_header!$C$6,cost_rates!$V$3:$AB$5,3,FALSE))*X31*$AI$27*3*VLOOKUP($AK$27,pay_scales!$A:$V,18,FALSE)))</f>
        <v>0</v>
      </c>
      <c r="AG31" s="123">
        <f>IF('selections(hide)'!$X$7=1,0,IF(VLOOKUP($B31,'selections(hide)'!$D$18:$P$30,7,FALSE)="PGT",(1+HLOOKUP(prog_header!$C$6,cost_rates!$N$3:$T$5,3,FALSE))*Y31*$AI$27*3*VLOOKUP($AK$27,pay_scales!$A:$V,18,FALSE),(1+HLOOKUP(prog_header!$C$6,cost_rates!$V$3:$AB$5,3,FALSE))*Y31*$AI$27*3*VLOOKUP($AK$27,pay_scales!$A:$V,18,FALSE)))</f>
        <v>0</v>
      </c>
      <c r="AH31" s="123">
        <f>IF('selections(hide)'!$X$7=1,0,IF(VLOOKUP($B31,'selections(hide)'!$D$18:$P$30,7,FALSE)="PGT",(1+HLOOKUP(prog_header!$C$6,cost_rates!$N$3:$T$5,3,FALSE))*Z31*$AI$27*3*VLOOKUP($AK$27,pay_scales!$A:$V,18,FALSE),(1+HLOOKUP(prog_header!$C$6,cost_rates!$V$3:$AB$5,3,FALSE))*Z31*$AI$27*3*VLOOKUP($AK$27,pay_scales!$A:$V,18,FALSE)))</f>
        <v>0</v>
      </c>
      <c r="AI31" s="123">
        <f>IF('selections(hide)'!$X$7=1,0,IF(VLOOKUP($B31,'selections(hide)'!$D$18:$P$30,7,FALSE)="PGT",(1+HLOOKUP(prog_header!$C$6,cost_rates!$N$3:$T$5,3,FALSE))*AA31*$AI$27*3*VLOOKUP($AK$27,pay_scales!$A:$V,18,FALSE),(1+HLOOKUP(prog_header!$C$6,cost_rates!$V$3:$AB$5,3,FALSE))*AA31*$AI$27*3*VLOOKUP($AK$27,pay_scales!$A:$V,18,FALSE)))</f>
        <v>0</v>
      </c>
      <c r="AL31" s="27">
        <f>IF('selections(hide)'!$X$7=1,0,V31*$AI$27*3)/1650</f>
        <v>0</v>
      </c>
      <c r="AM31" s="27">
        <f>IF('selections(hide)'!$X$7=1,0,W31*$AI$27*3)/1650</f>
        <v>0</v>
      </c>
      <c r="AN31" s="27">
        <f>IF('selections(hide)'!$X$7=1,0,X31*$AI$27*3)/1650</f>
        <v>0</v>
      </c>
      <c r="AO31" s="27">
        <f>IF('selections(hide)'!$X$7=1,0,Y31*$AI$27*3)/1650</f>
        <v>0</v>
      </c>
      <c r="AP31" s="27">
        <f>IF('selections(hide)'!$X$7=1,0,Z31*$AI$27*3)/1650</f>
        <v>0</v>
      </c>
      <c r="AQ31" s="27">
        <f>IF('selections(hide)'!$X$7=1,0,AA31*$AI$27*3)/1650</f>
        <v>0</v>
      </c>
    </row>
    <row r="32" spans="1:43" x14ac:dyDescent="0.35">
      <c r="A32" t="s">
        <v>254</v>
      </c>
      <c r="B32" s="123">
        <f>VLOOKUP($A32,'selections(hide)'!$A$18:$D$30,4,FALSE)</f>
        <v>12</v>
      </c>
      <c r="C32" s="208">
        <f>VLOOKUP($A32,'selections(hide)'!$A$18:$Q$30,16,FALSE)</f>
        <v>1.6666666666666667</v>
      </c>
      <c r="D32" s="123">
        <v>1</v>
      </c>
      <c r="E32" s="123" t="str">
        <f t="shared" si="15"/>
        <v>121</v>
      </c>
      <c r="F32" s="206">
        <f>IF($B$1="No",0,ROUNDDOWN($F$19*staff_students!$E$36*staff_students!$E$36*staff_students!$E$36*staff_students!$E$36,0))</f>
        <v>0</v>
      </c>
      <c r="G32" s="206">
        <f>IF($B$1="No",0,ROUNDDOWN($F$19*staff_students!$E$36*staff_students!$E$36*staff_students!$E$36*staff_students!$E$36,0))</f>
        <v>0</v>
      </c>
      <c r="H32" s="206">
        <f>IF($B$1="No",0,ROUNDDOWN($F$19*staff_students!$E$36*staff_students!$E$36*staff_students!$E$36*staff_students!$E$36,0))</f>
        <v>0</v>
      </c>
      <c r="I32" s="206">
        <f>IF($B$1="No",0,ROUNDDOWN($F$19*staff_students!$E$36*staff_students!$E$36*staff_students!$E$36*staff_students!$E$36,0))</f>
        <v>0</v>
      </c>
      <c r="J32" s="123">
        <f>ROUNDDOWN(F$19*staff_students!$E$36*staff_students!$E$36*staff_students!$E$36*staff_students!$E$36,0)</f>
        <v>0</v>
      </c>
      <c r="K32" s="123">
        <f>ROUNDDOWN(G$19*staff_students!$E$36*staff_students!$E$36*staff_students!$E$36*staff_students!$E$36,0)</f>
        <v>0</v>
      </c>
      <c r="N32" s="206">
        <f t="shared" si="14"/>
        <v>0</v>
      </c>
      <c r="O32" s="206">
        <f t="shared" si="14"/>
        <v>0</v>
      </c>
      <c r="P32" s="206">
        <f t="shared" si="14"/>
        <v>0</v>
      </c>
      <c r="Q32" s="206">
        <f t="shared" si="14"/>
        <v>0</v>
      </c>
      <c r="R32" s="123">
        <f t="shared" si="14"/>
        <v>0</v>
      </c>
      <c r="S32" s="123">
        <f t="shared" si="14"/>
        <v>0</v>
      </c>
      <c r="V32" s="123">
        <f>SUM('student_calcs(hide)'!E302:E305)</f>
        <v>0</v>
      </c>
      <c r="W32" s="123">
        <f>SUM('student_calcs(hide)'!F302:F305)</f>
        <v>0</v>
      </c>
      <c r="X32" s="123">
        <f>SUM('student_calcs(hide)'!G302:G305)</f>
        <v>0</v>
      </c>
      <c r="Y32" s="123">
        <f>SUM('student_calcs(hide)'!H302:H305)</f>
        <v>0</v>
      </c>
      <c r="Z32" s="123">
        <f>SUM('student_calcs(hide)'!I302:I305)</f>
        <v>0</v>
      </c>
      <c r="AA32" s="123">
        <f>SUM('student_calcs(hide)'!J302:J305)</f>
        <v>0</v>
      </c>
      <c r="AD32" s="123">
        <f>IF('selections(hide)'!$X$7=1,0,IF(VLOOKUP($B32,'selections(hide)'!$D$18:$P$30,7,FALSE)="PGT",(1+HLOOKUP(prog_header!$C$6,cost_rates!$N$3:$T$5,3,FALSE))*V32*$AI$27*3*VLOOKUP($AK$27,pay_scales!$A:$V,18,FALSE),(1+HLOOKUP(prog_header!$C$6,cost_rates!$V$3:$AB$5,3,FALSE))*V32*$AI$27*3*VLOOKUP($AK$27,pay_scales!$A:$V,18,FALSE)))</f>
        <v>0</v>
      </c>
      <c r="AE32" s="123">
        <f>IF('selections(hide)'!$X$7=1,0,IF(VLOOKUP($B32,'selections(hide)'!$D$18:$P$30,7,FALSE)="PGT",(1+HLOOKUP(prog_header!$C$6,cost_rates!$N$3:$T$5,3,FALSE))*W32*$AI$27*3*VLOOKUP($AK$27,pay_scales!$A:$V,18,FALSE),(1+HLOOKUP(prog_header!$C$6,cost_rates!$V$3:$AB$5,3,FALSE))*W32*$AI$27*3*VLOOKUP($AK$27,pay_scales!$A:$V,18,FALSE)))</f>
        <v>0</v>
      </c>
      <c r="AF32" s="123">
        <f>IF('selections(hide)'!$X$7=1,0,IF(VLOOKUP($B32,'selections(hide)'!$D$18:$P$30,7,FALSE)="PGT",(1+HLOOKUP(prog_header!$C$6,cost_rates!$N$3:$T$5,3,FALSE))*X32*$AI$27*3*VLOOKUP($AK$27,pay_scales!$A:$V,18,FALSE),(1+HLOOKUP(prog_header!$C$6,cost_rates!$V$3:$AB$5,3,FALSE))*X32*$AI$27*3*VLOOKUP($AK$27,pay_scales!$A:$V,18,FALSE)))</f>
        <v>0</v>
      </c>
      <c r="AG32" s="123">
        <f>IF('selections(hide)'!$X$7=1,0,IF(VLOOKUP($B32,'selections(hide)'!$D$18:$P$30,7,FALSE)="PGT",(1+HLOOKUP(prog_header!$C$6,cost_rates!$N$3:$T$5,3,FALSE))*Y32*$AI$27*3*VLOOKUP($AK$27,pay_scales!$A:$V,18,FALSE),(1+HLOOKUP(prog_header!$C$6,cost_rates!$V$3:$AB$5,3,FALSE))*Y32*$AI$27*3*VLOOKUP($AK$27,pay_scales!$A:$V,18,FALSE)))</f>
        <v>0</v>
      </c>
      <c r="AH32" s="123">
        <f>IF('selections(hide)'!$X$7=1,0,IF(VLOOKUP($B32,'selections(hide)'!$D$18:$P$30,7,FALSE)="PGT",(1+HLOOKUP(prog_header!$C$6,cost_rates!$N$3:$T$5,3,FALSE))*Z32*$AI$27*3*VLOOKUP($AK$27,pay_scales!$A:$V,18,FALSE),(1+HLOOKUP(prog_header!$C$6,cost_rates!$V$3:$AB$5,3,FALSE))*Z32*$AI$27*3*VLOOKUP($AK$27,pay_scales!$A:$V,18,FALSE)))</f>
        <v>0</v>
      </c>
      <c r="AI32" s="123">
        <f>IF('selections(hide)'!$X$7=1,0,IF(VLOOKUP($B32,'selections(hide)'!$D$18:$P$30,7,FALSE)="PGT",(1+HLOOKUP(prog_header!$C$6,cost_rates!$N$3:$T$5,3,FALSE))*AA32*$AI$27*3*VLOOKUP($AK$27,pay_scales!$A:$V,18,FALSE),(1+HLOOKUP(prog_header!$C$6,cost_rates!$V$3:$AB$5,3,FALSE))*AA32*$AI$27*3*VLOOKUP($AK$27,pay_scales!$A:$V,18,FALSE)))</f>
        <v>0</v>
      </c>
      <c r="AL32" s="27">
        <f>IF('selections(hide)'!$X$7=1,0,V32*$AI$27*3)/1650</f>
        <v>0</v>
      </c>
      <c r="AM32" s="27">
        <f>IF('selections(hide)'!$X$7=1,0,W32*$AI$27*3)/1650</f>
        <v>0</v>
      </c>
      <c r="AN32" s="27">
        <f>IF('selections(hide)'!$X$7=1,0,X32*$AI$27*3)/1650</f>
        <v>0</v>
      </c>
      <c r="AO32" s="27">
        <f>IF('selections(hide)'!$X$7=1,0,Y32*$AI$27*3)/1650</f>
        <v>0</v>
      </c>
      <c r="AP32" s="27">
        <f>IF('selections(hide)'!$X$7=1,0,Z32*$AI$27*3)/1650</f>
        <v>0</v>
      </c>
      <c r="AQ32" s="27">
        <f>IF('selections(hide)'!$X$7=1,0,AA32*$AI$27*3)/1650</f>
        <v>0</v>
      </c>
    </row>
    <row r="33" spans="1:43" x14ac:dyDescent="0.35">
      <c r="A33" t="s">
        <v>255</v>
      </c>
      <c r="B33" s="123">
        <f>VLOOKUP($A33,'selections(hide)'!$A$18:$D$30,4,FALSE)</f>
        <v>13</v>
      </c>
      <c r="C33" s="208">
        <f>VLOOKUP($A33,'selections(hide)'!$A$18:$Q$30,16,FALSE)</f>
        <v>2</v>
      </c>
      <c r="D33" s="123">
        <v>1</v>
      </c>
      <c r="E33" s="123" t="str">
        <f t="shared" si="15"/>
        <v>131</v>
      </c>
      <c r="F33" s="206">
        <f>IF($B$1="No",0,ROUNDDOWN($F$19*staff_students!$E$36*staff_students!$E$36*staff_students!$E$36*staff_students!$E$36*staff_students!$E$36,0))</f>
        <v>0</v>
      </c>
      <c r="G33" s="206">
        <f>IF($B$1="No",0,ROUNDDOWN($F$19*staff_students!$E$36*staff_students!$E$36*staff_students!$E$36*staff_students!$E$36*staff_students!$E$36,0))</f>
        <v>0</v>
      </c>
      <c r="H33" s="206">
        <f>IF($B$1="No",0,ROUNDDOWN($F$19*staff_students!$E$36*staff_students!$E$36*staff_students!$E$36*staff_students!$E$36*staff_students!$E$36,0))</f>
        <v>0</v>
      </c>
      <c r="I33" s="206">
        <f>IF($B$1="No",0,ROUNDDOWN($F$19*staff_students!$E$36*staff_students!$E$36*staff_students!$E$36*staff_students!$E$36*staff_students!$E$36,0))</f>
        <v>0</v>
      </c>
      <c r="J33" s="206">
        <f>IF($B$1="No",0,ROUNDDOWN($F$19*staff_students!$E$36*staff_students!$E$36*staff_students!$E$36*staff_students!$E$36*staff_students!$E$36,0))</f>
        <v>0</v>
      </c>
      <c r="K33" s="123">
        <f>ROUNDDOWN(F$19*staff_students!$E$36*staff_students!$E$36*staff_students!$E$36*staff_students!$E$36*staff_students!$E$36,0)</f>
        <v>0</v>
      </c>
      <c r="N33" s="206">
        <f t="shared" si="14"/>
        <v>0</v>
      </c>
      <c r="O33" s="206">
        <f t="shared" si="14"/>
        <v>0</v>
      </c>
      <c r="P33" s="206">
        <f t="shared" si="14"/>
        <v>0</v>
      </c>
      <c r="Q33" s="206">
        <f t="shared" si="14"/>
        <v>0</v>
      </c>
      <c r="R33" s="206">
        <f t="shared" si="14"/>
        <v>0</v>
      </c>
      <c r="S33" s="123">
        <f t="shared" si="14"/>
        <v>0</v>
      </c>
      <c r="V33" s="123">
        <f>SUM('student_calcs(hide)'!E328:E331)</f>
        <v>0</v>
      </c>
      <c r="W33" s="123">
        <f>SUM('student_calcs(hide)'!F328:F331)</f>
        <v>0</v>
      </c>
      <c r="X33" s="123">
        <f>SUM('student_calcs(hide)'!G328:G331)</f>
        <v>0</v>
      </c>
      <c r="Y33" s="123">
        <f>SUM('student_calcs(hide)'!H328:H331)</f>
        <v>0</v>
      </c>
      <c r="Z33" s="123">
        <f>SUM('student_calcs(hide)'!I328:I331)</f>
        <v>0</v>
      </c>
      <c r="AA33" s="123">
        <f>SUM('student_calcs(hide)'!J328:J331)</f>
        <v>0</v>
      </c>
      <c r="AD33" s="123">
        <f>IF('selections(hide)'!$X$7=1,0,IF(VLOOKUP($B33,'selections(hide)'!$D$18:$P$30,7,FALSE)="PGT",(1+HLOOKUP(prog_header!$C$6,cost_rates!$N$3:$T$5,3,FALSE))*V33*$AI$27*3*VLOOKUP($AK$27,pay_scales!$A:$V,18,FALSE),(1+HLOOKUP(prog_header!$C$6,cost_rates!$V$3:$AB$5,3,FALSE))*V33*$AI$27*3*VLOOKUP($AK$27,pay_scales!$A:$V,18,FALSE)))</f>
        <v>0</v>
      </c>
      <c r="AE33" s="123">
        <f>IF('selections(hide)'!$X$7=1,0,IF(VLOOKUP($B33,'selections(hide)'!$D$18:$P$30,7,FALSE)="PGT",(1+HLOOKUP(prog_header!$C$6,cost_rates!$N$3:$T$5,3,FALSE))*W33*$AI$27*3*VLOOKUP($AK$27,pay_scales!$A:$V,18,FALSE),(1+HLOOKUP(prog_header!$C$6,cost_rates!$V$3:$AB$5,3,FALSE))*W33*$AI$27*3*VLOOKUP($AK$27,pay_scales!$A:$V,18,FALSE)))</f>
        <v>0</v>
      </c>
      <c r="AF33" s="123">
        <f>IF('selections(hide)'!$X$7=1,0,IF(VLOOKUP($B33,'selections(hide)'!$D$18:$P$30,7,FALSE)="PGT",(1+HLOOKUP(prog_header!$C$6,cost_rates!$N$3:$T$5,3,FALSE))*X33*$AI$27*3*VLOOKUP($AK$27,pay_scales!$A:$V,18,FALSE),(1+HLOOKUP(prog_header!$C$6,cost_rates!$V$3:$AB$5,3,FALSE))*X33*$AI$27*3*VLOOKUP($AK$27,pay_scales!$A:$V,18,FALSE)))</f>
        <v>0</v>
      </c>
      <c r="AG33" s="123">
        <f>IF('selections(hide)'!$X$7=1,0,IF(VLOOKUP($B33,'selections(hide)'!$D$18:$P$30,7,FALSE)="PGT",(1+HLOOKUP(prog_header!$C$6,cost_rates!$N$3:$T$5,3,FALSE))*Y33*$AI$27*3*VLOOKUP($AK$27,pay_scales!$A:$V,18,FALSE),(1+HLOOKUP(prog_header!$C$6,cost_rates!$V$3:$AB$5,3,FALSE))*Y33*$AI$27*3*VLOOKUP($AK$27,pay_scales!$A:$V,18,FALSE)))</f>
        <v>0</v>
      </c>
      <c r="AH33" s="123">
        <f>IF('selections(hide)'!$X$7=1,0,IF(VLOOKUP($B33,'selections(hide)'!$D$18:$P$30,7,FALSE)="PGT",(1+HLOOKUP(prog_header!$C$6,cost_rates!$N$3:$T$5,3,FALSE))*Z33*$AI$27*3*VLOOKUP($AK$27,pay_scales!$A:$V,18,FALSE),(1+HLOOKUP(prog_header!$C$6,cost_rates!$V$3:$AB$5,3,FALSE))*Z33*$AI$27*3*VLOOKUP($AK$27,pay_scales!$A:$V,18,FALSE)))</f>
        <v>0</v>
      </c>
      <c r="AI33" s="123">
        <f>IF('selections(hide)'!$X$7=1,0,IF(VLOOKUP($B33,'selections(hide)'!$D$18:$P$30,7,FALSE)="PGT",(1+HLOOKUP(prog_header!$C$6,cost_rates!$N$3:$T$5,3,FALSE))*AA33*$AI$27*3*VLOOKUP($AK$27,pay_scales!$A:$V,18,FALSE),(1+HLOOKUP(prog_header!$C$6,cost_rates!$V$3:$AB$5,3,FALSE))*AA33*$AI$27*3*VLOOKUP($AK$27,pay_scales!$A:$V,18,FALSE)))</f>
        <v>0</v>
      </c>
      <c r="AL33" s="27">
        <f>IF('selections(hide)'!$X$7=1,0,V33*$AI$27*3)/1650</f>
        <v>0</v>
      </c>
      <c r="AM33" s="27">
        <f>IF('selections(hide)'!$X$7=1,0,W33*$AI$27*3)/1650</f>
        <v>0</v>
      </c>
      <c r="AN33" s="27">
        <f>IF('selections(hide)'!$X$7=1,0,X33*$AI$27*3)/1650</f>
        <v>0</v>
      </c>
      <c r="AO33" s="27">
        <f>IF('selections(hide)'!$X$7=1,0,Y33*$AI$27*3)/1650</f>
        <v>0</v>
      </c>
      <c r="AP33" s="27">
        <f>IF('selections(hide)'!$X$7=1,0,Z33*$AI$27*3)/1650</f>
        <v>0</v>
      </c>
      <c r="AQ33" s="27">
        <f>IF('selections(hide)'!$X$7=1,0,AA33*$AI$27*3)/1650</f>
        <v>0</v>
      </c>
    </row>
    <row r="35" spans="1:43" x14ac:dyDescent="0.35">
      <c r="A35" t="s">
        <v>245</v>
      </c>
      <c r="B35" s="123">
        <f>VLOOKUP($A35,'selections(hide)'!$A$18:$D$30,4,FALSE)</f>
        <v>4</v>
      </c>
      <c r="C35" s="208">
        <f>VLOOKUP($A35,'selections(hide)'!$A$18:$Q$30,16,FALSE)</f>
        <v>2</v>
      </c>
      <c r="D35" s="123">
        <v>2</v>
      </c>
      <c r="E35" s="123" t="str">
        <f t="shared" si="15"/>
        <v>42</v>
      </c>
      <c r="F35" s="206">
        <f>IF($B$1="No",ROUNDDOWN(E$19*staff_students!$E$36,0)/$D35+ROUNDDOWN($E$19*staff_students!$E$36,0)/$D35,ROUNDDOWN($F$19*staff_students!$E$36,0)/$D35+ROUNDDOWN($F$19*staff_students!$E$36,0)/$D35)</f>
        <v>0</v>
      </c>
      <c r="G35" s="212">
        <f>IF($B$1="No",ROUNDDOWN(F$19*staff_students!$E$36,0)/$D35+ROUNDDOWN($E$19*staff_students!$E$36,0)/$D35,ROUNDDOWN($F$19*staff_students!$E$36,0)/$D35+ROUNDDOWN($F$19*staff_students!$E$36,0)/$D35)</f>
        <v>0</v>
      </c>
      <c r="H35" s="123">
        <f>ROUNDDOWN(G$19*staff_students!$E$36,0)/$D35+ROUNDDOWN(F$19*staff_students!$E$36,0)/$D35</f>
        <v>0</v>
      </c>
      <c r="I35" s="123">
        <f>ROUNDDOWN(H$19*staff_students!$E$36,0)/$D35+ROUNDDOWN(G$19*staff_students!$E$36,0)/$D35</f>
        <v>0</v>
      </c>
      <c r="J35" s="123">
        <f>ROUNDDOWN(I$19*staff_students!$E$36,0)/$D35+ROUNDDOWN(H$19*staff_students!$E$36,0)/$D35</f>
        <v>0</v>
      </c>
      <c r="K35" s="123">
        <f>ROUNDDOWN(J$19*staff_students!$E$36,0)/$D35+ROUNDDOWN(I$19*staff_students!$E$36,0)/$D35</f>
        <v>0</v>
      </c>
      <c r="N35" s="206">
        <f t="shared" ref="N35:S40" si="16">F35*$D$21</f>
        <v>0</v>
      </c>
      <c r="O35" s="123">
        <f t="shared" si="16"/>
        <v>0</v>
      </c>
      <c r="P35" s="123">
        <f t="shared" si="16"/>
        <v>0</v>
      </c>
      <c r="Q35" s="123">
        <f t="shared" si="16"/>
        <v>0</v>
      </c>
      <c r="R35" s="123">
        <f t="shared" si="16"/>
        <v>0</v>
      </c>
      <c r="S35" s="123">
        <f t="shared" si="16"/>
        <v>0</v>
      </c>
      <c r="V35" s="206">
        <f>IF($B$1="No",SUM('student_calcs(hide)'!D410:D413)/$D35*1+SUM('student_calcs(hide)'!E410:E413)/$D35*1,SUM('student_calcs(hide)'!E410:E413)/$D35*1+SUM('student_calcs(hide)'!E410:E413)/$D35*1)</f>
        <v>0</v>
      </c>
      <c r="W35" s="123">
        <f>SUM('student_calcs(hide)'!E410:E413)/$D35*1+SUM('student_calcs(hide)'!F410:F413)/$D35*1</f>
        <v>0</v>
      </c>
      <c r="X35" s="123">
        <f>SUM('student_calcs(hide)'!F410:F413)/$D35*1+SUM('student_calcs(hide)'!G410:G413)/$D35*1</f>
        <v>0</v>
      </c>
      <c r="Y35" s="123">
        <f>SUM('student_calcs(hide)'!G410:G413)/$D35*1+SUM('student_calcs(hide)'!H410:H413)/$D35*1</f>
        <v>0</v>
      </c>
      <c r="Z35" s="123">
        <f>SUM('student_calcs(hide)'!H410:H413)/$D35*1+SUM('student_calcs(hide)'!I410:I413)/$D35*1</f>
        <v>0</v>
      </c>
      <c r="AA35" s="123">
        <f>SUM('student_calcs(hide)'!I410:I413)/$D35*1+SUM('student_calcs(hide)'!J410:J413)/$D35*1</f>
        <v>0</v>
      </c>
      <c r="AD35" s="123">
        <f>IF('selections(hide)'!$X$7=1,0,IF(VLOOKUP($B35,'selections(hide)'!$D$18:$P$30,7,FALSE)="PGT",(1+HLOOKUP(prog_header!$C$6,cost_rates!$N$3:$T$5,3,FALSE))*V35*$AI$27*3*VLOOKUP($AK$27,pay_scales!$A:$V,18,FALSE),(1+HLOOKUP(prog_header!$C$6,cost_rates!$V$3:$AB$5,3,FALSE))*V35*$AI$27*3*VLOOKUP($AK$27,pay_scales!$A:$V,18,FALSE)))</f>
        <v>0</v>
      </c>
      <c r="AE35" s="123">
        <f>IF('selections(hide)'!$X$7=1,0,IF(VLOOKUP($B35,'selections(hide)'!$D$18:$P$30,7,FALSE)="PGT",(1+HLOOKUP(prog_header!$C$6,cost_rates!$N$3:$T$5,3,FALSE))*W35*$AI$27*3*VLOOKUP($AK$27,pay_scales!$A:$V,18,FALSE),(1+HLOOKUP(prog_header!$C$6,cost_rates!$V$3:$AB$5,3,FALSE))*W35*$AI$27*3*VLOOKUP($AK$27,pay_scales!$A:$V,18,FALSE)))</f>
        <v>0</v>
      </c>
      <c r="AF35" s="123">
        <f>IF('selections(hide)'!$X$7=1,0,IF(VLOOKUP($B35,'selections(hide)'!$D$18:$P$30,7,FALSE)="PGT",(1+HLOOKUP(prog_header!$C$6,cost_rates!$N$3:$T$5,3,FALSE))*X35*$AI$27*3*VLOOKUP($AK$27,pay_scales!$A:$V,18,FALSE),(1+HLOOKUP(prog_header!$C$6,cost_rates!$V$3:$AB$5,3,FALSE))*X35*$AI$27*3*VLOOKUP($AK$27,pay_scales!$A:$V,18,FALSE)))</f>
        <v>0</v>
      </c>
      <c r="AG35" s="123">
        <f>IF('selections(hide)'!$X$7=1,0,IF(VLOOKUP($B35,'selections(hide)'!$D$18:$P$30,7,FALSE)="PGT",(1+HLOOKUP(prog_header!$C$6,cost_rates!$N$3:$T$5,3,FALSE))*Y35*$AI$27*3*VLOOKUP($AK$27,pay_scales!$A:$V,18,FALSE),(1+HLOOKUP(prog_header!$C$6,cost_rates!$V$3:$AB$5,3,FALSE))*Y35*$AI$27*3*VLOOKUP($AK$27,pay_scales!$A:$V,18,FALSE)))</f>
        <v>0</v>
      </c>
      <c r="AH35" s="123">
        <f>IF('selections(hide)'!$X$7=1,0,IF(VLOOKUP($B35,'selections(hide)'!$D$18:$P$30,7,FALSE)="PGT",(1+HLOOKUP(prog_header!$C$6,cost_rates!$N$3:$T$5,3,FALSE))*Z35*$AI$27*3*VLOOKUP($AK$27,pay_scales!$A:$V,18,FALSE),(1+HLOOKUP(prog_header!$C$6,cost_rates!$V$3:$AB$5,3,FALSE))*Z35*$AI$27*3*VLOOKUP($AK$27,pay_scales!$A:$V,18,FALSE)))</f>
        <v>0</v>
      </c>
      <c r="AI35" s="123">
        <f>IF('selections(hide)'!$X$7=1,0,IF(VLOOKUP($B35,'selections(hide)'!$D$18:$P$30,7,FALSE)="PGT",(1+HLOOKUP(prog_header!$C$6,cost_rates!$N$3:$T$5,3,FALSE))*AA35*$AI$27*3*VLOOKUP($AK$27,pay_scales!$A:$V,18,FALSE),(1+HLOOKUP(prog_header!$C$6,cost_rates!$V$3:$AB$5,3,FALSE))*AA35*$AI$27*3*VLOOKUP($AK$27,pay_scales!$A:$V,18,FALSE)))</f>
        <v>0</v>
      </c>
      <c r="AL35" s="27">
        <f>IF('selections(hide)'!$X$7=1,0,V35*$AI$27*3)/1650</f>
        <v>0</v>
      </c>
      <c r="AM35" s="27">
        <f>IF('selections(hide)'!$X$7=1,0,W35*$AI$27*3)/1650</f>
        <v>0</v>
      </c>
      <c r="AN35" s="27">
        <f>IF('selections(hide)'!$X$7=1,0,X35*$AI$27*3)/1650</f>
        <v>0</v>
      </c>
      <c r="AO35" s="27">
        <f>IF('selections(hide)'!$X$7=1,0,Y35*$AI$27*3)/1650</f>
        <v>0</v>
      </c>
      <c r="AP35" s="27">
        <f>IF('selections(hide)'!$X$7=1,0,Z35*$AI$27*3)/1650</f>
        <v>0</v>
      </c>
      <c r="AQ35" s="27">
        <f>IF('selections(hide)'!$X$7=1,0,AA35*$AI$27*3)/1650</f>
        <v>0</v>
      </c>
    </row>
    <row r="36" spans="1:43" x14ac:dyDescent="0.35">
      <c r="A36" t="s">
        <v>246</v>
      </c>
      <c r="B36" s="123">
        <f>VLOOKUP($A36,'selections(hide)'!$A$18:$D$30,4,FALSE)</f>
        <v>3</v>
      </c>
      <c r="C36" s="208">
        <f>VLOOKUP($A36,'selections(hide)'!$A$18:$Q$30,16,FALSE)</f>
        <v>3</v>
      </c>
      <c r="D36" s="123">
        <v>2</v>
      </c>
      <c r="E36" s="123" t="str">
        <f t="shared" si="15"/>
        <v>32</v>
      </c>
      <c r="F36" s="206">
        <f>IF($B$1="No",ROUNDDOWN($E$19*staff_students!$E$36*staff_students!$E$36,0)/$D36+ROUNDDOWN($E$19*staff_students!$E$36*staff_students!$E$36,0)/$D$36,ROUNDDOWN($F$19*staff_students!$E$36*staff_students!$E$36,0)/$D36+ROUNDDOWN($F$19*staff_students!$E$36*staff_students!$E$36,0)/$D$36)</f>
        <v>0</v>
      </c>
      <c r="G36" s="206">
        <f>IF($B$1="No",ROUNDDOWN($E$19*staff_students!$E$36*staff_students!$E$36,0)/$D36+ROUNDDOWN($E$19*staff_students!$E$36*staff_students!$E$36,0)/$D$36,ROUNDDOWN($F$19*staff_students!$E$36*staff_students!$E$36,0)/$D36+ROUNDDOWN($F$19*staff_students!$E$36*staff_students!$E$36,0)/$D$36)</f>
        <v>0</v>
      </c>
      <c r="H36" s="212">
        <f>IF($B$1="No",ROUNDDOWN(F$19*staff_students!$E$36*staff_students!$E$36,0)/$D36+ROUNDDOWN($E$19*staff_students!$E$36*staff_students!$E$36,0)/$D$36,ROUNDDOWN($F$19*staff_students!$E$36*staff_students!$E$36,0)/$D36+ROUNDDOWN($F$19*staff_students!$E$36*staff_students!$E$36,0)/$D$36)</f>
        <v>0</v>
      </c>
      <c r="I36" s="123">
        <f>ROUNDDOWN(G$19*staff_students!$E$36*staff_students!$E$36,0)/$D36+ROUNDDOWN(F$19*staff_students!$E$36*staff_students!$E$36,0)/$D$36</f>
        <v>0</v>
      </c>
      <c r="J36" s="123">
        <f>ROUNDDOWN(H$19*staff_students!$E$36*staff_students!$E$36,0)/$D36+ROUNDDOWN(G$19*staff_students!$E$36*staff_students!$E$36,0)/$D$36</f>
        <v>0</v>
      </c>
      <c r="K36" s="123">
        <f>ROUNDDOWN(I$19*staff_students!$E$36*staff_students!$E$36,0)/$D36+ROUNDDOWN(H$19*staff_students!$E$36*staff_students!$E$36,0)/$D$36</f>
        <v>0</v>
      </c>
      <c r="N36" s="206">
        <f t="shared" si="16"/>
        <v>0</v>
      </c>
      <c r="O36" s="206">
        <f t="shared" si="16"/>
        <v>0</v>
      </c>
      <c r="P36" s="123">
        <f t="shared" si="16"/>
        <v>0</v>
      </c>
      <c r="Q36" s="123">
        <f t="shared" si="16"/>
        <v>0</v>
      </c>
      <c r="R36" s="123">
        <f t="shared" si="16"/>
        <v>0</v>
      </c>
      <c r="S36" s="123">
        <f t="shared" si="16"/>
        <v>0</v>
      </c>
      <c r="V36" s="206">
        <f>IF($B$1="No",SUM('student_calcs(hide)'!D436:D439)/$D36*1+SUM('student_calcs(hide)'!E436:E439)/$D35*1,SUM('student_calcs(hide)'!E436:E439)/$D36*1+SUM('student_calcs(hide)'!E436:E439)/$D35*1)</f>
        <v>0</v>
      </c>
      <c r="W36" s="123">
        <f>SUM('student_calcs(hide)'!E436:E439)/$D36*1+SUM('student_calcs(hide)'!F436:F439)/$D36*1</f>
        <v>0</v>
      </c>
      <c r="X36" s="123">
        <f>SUM('student_calcs(hide)'!F436:F439)/$D36*1+SUM('student_calcs(hide)'!G436:G439)/$D36*1</f>
        <v>0</v>
      </c>
      <c r="Y36" s="123">
        <f>SUM('student_calcs(hide)'!G436:G439)/$D36*1+SUM('student_calcs(hide)'!H436:H439)/$D36*1</f>
        <v>0</v>
      </c>
      <c r="Z36" s="123">
        <f>SUM('student_calcs(hide)'!H436:H439)/$D36*1+SUM('student_calcs(hide)'!I436:I439)/$D36*1</f>
        <v>0</v>
      </c>
      <c r="AA36" s="123">
        <f>SUM('student_calcs(hide)'!I436:I439)/$D36*1+SUM('student_calcs(hide)'!J436:J439)/$D36*1</f>
        <v>0</v>
      </c>
      <c r="AD36" s="123">
        <f>IF('selections(hide)'!$X$7=1,0,IF(VLOOKUP($B36,'selections(hide)'!$D$18:$P$30,7,FALSE)="PGT",(1+HLOOKUP(prog_header!$C$6,cost_rates!$N$3:$T$5,3,FALSE))*V36*$AI$27*3*VLOOKUP($AK$27,pay_scales!$A:$V,18,FALSE),(1+HLOOKUP(prog_header!$C$6,cost_rates!$V$3:$AB$5,3,FALSE))*V36*$AI$27*3*VLOOKUP($AK$27,pay_scales!$A:$V,18,FALSE)))</f>
        <v>0</v>
      </c>
      <c r="AE36" s="123">
        <f>IF('selections(hide)'!$X$7=1,0,IF(VLOOKUP($B36,'selections(hide)'!$D$18:$P$30,7,FALSE)="PGT",(1+HLOOKUP(prog_header!$C$6,cost_rates!$N$3:$T$5,3,FALSE))*W36*$AI$27*3*VLOOKUP($AK$27,pay_scales!$A:$V,18,FALSE),(1+HLOOKUP(prog_header!$C$6,cost_rates!$V$3:$AB$5,3,FALSE))*W36*$AI$27*3*VLOOKUP($AK$27,pay_scales!$A:$V,18,FALSE)))</f>
        <v>0</v>
      </c>
      <c r="AF36" s="123">
        <f>IF('selections(hide)'!$X$7=1,0,IF(VLOOKUP($B36,'selections(hide)'!$D$18:$P$30,7,FALSE)="PGT",(1+HLOOKUP(prog_header!$C$6,cost_rates!$N$3:$T$5,3,FALSE))*X36*$AI$27*3*VLOOKUP($AK$27,pay_scales!$A:$V,18,FALSE),(1+HLOOKUP(prog_header!$C$6,cost_rates!$V$3:$AB$5,3,FALSE))*X36*$AI$27*3*VLOOKUP($AK$27,pay_scales!$A:$V,18,FALSE)))</f>
        <v>0</v>
      </c>
      <c r="AG36" s="123">
        <f>IF('selections(hide)'!$X$7=1,0,IF(VLOOKUP($B36,'selections(hide)'!$D$18:$P$30,7,FALSE)="PGT",(1+HLOOKUP(prog_header!$C$6,cost_rates!$N$3:$T$5,3,FALSE))*Y36*$AI$27*3*VLOOKUP($AK$27,pay_scales!$A:$V,18,FALSE),(1+HLOOKUP(prog_header!$C$6,cost_rates!$V$3:$AB$5,3,FALSE))*Y36*$AI$27*3*VLOOKUP($AK$27,pay_scales!$A:$V,18,FALSE)))</f>
        <v>0</v>
      </c>
      <c r="AH36" s="123">
        <f>IF('selections(hide)'!$X$7=1,0,IF(VLOOKUP($B36,'selections(hide)'!$D$18:$P$30,7,FALSE)="PGT",(1+HLOOKUP(prog_header!$C$6,cost_rates!$N$3:$T$5,3,FALSE))*Z36*$AI$27*3*VLOOKUP($AK$27,pay_scales!$A:$V,18,FALSE),(1+HLOOKUP(prog_header!$C$6,cost_rates!$V$3:$AB$5,3,FALSE))*Z36*$AI$27*3*VLOOKUP($AK$27,pay_scales!$A:$V,18,FALSE)))</f>
        <v>0</v>
      </c>
      <c r="AI36" s="123">
        <f>IF('selections(hide)'!$X$7=1,0,IF(VLOOKUP($B36,'selections(hide)'!$D$18:$P$30,7,FALSE)="PGT",(1+HLOOKUP(prog_header!$C$6,cost_rates!$N$3:$T$5,3,FALSE))*AA36*$AI$27*3*VLOOKUP($AK$27,pay_scales!$A:$V,18,FALSE),(1+HLOOKUP(prog_header!$C$6,cost_rates!$V$3:$AB$5,3,FALSE))*AA36*$AI$27*3*VLOOKUP($AK$27,pay_scales!$A:$V,18,FALSE)))</f>
        <v>0</v>
      </c>
      <c r="AL36" s="27">
        <f>IF('selections(hide)'!$X$7=1,0,V36*$AI$27*3)/1650</f>
        <v>0</v>
      </c>
      <c r="AM36" s="27">
        <f>IF('selections(hide)'!$X$7=1,0,W36*$AI$27*3)/1650</f>
        <v>0</v>
      </c>
      <c r="AN36" s="27">
        <f>IF('selections(hide)'!$X$7=1,0,X36*$AI$27*3)/1650</f>
        <v>0</v>
      </c>
      <c r="AO36" s="27">
        <f>IF('selections(hide)'!$X$7=1,0,Y36*$AI$27*3)/1650</f>
        <v>0</v>
      </c>
      <c r="AP36" s="27">
        <f>IF('selections(hide)'!$X$7=1,0,Z36*$AI$27*3)/1650</f>
        <v>0</v>
      </c>
      <c r="AQ36" s="27">
        <f>IF('selections(hide)'!$X$7=1,0,AA36*$AI$27*3)/1650</f>
        <v>0</v>
      </c>
    </row>
    <row r="37" spans="1:43" x14ac:dyDescent="0.35">
      <c r="A37" t="s">
        <v>252</v>
      </c>
      <c r="B37" s="123">
        <f>VLOOKUP($A37,'selections(hide)'!$A$18:$D$30,4,FALSE)</f>
        <v>10</v>
      </c>
      <c r="C37" s="208">
        <f>VLOOKUP($A37,'selections(hide)'!$A$18:$Q$30,16,FALSE)</f>
        <v>1</v>
      </c>
      <c r="D37" s="123">
        <v>2</v>
      </c>
      <c r="E37" s="123" t="str">
        <f t="shared" si="15"/>
        <v>102</v>
      </c>
      <c r="F37" s="206">
        <f>IF($B$1="No",ROUNDDOWN($E$19*staff_students!$E$36*staff_students!$E$36,0)/$D37+ROUNDDOWN($E$19*staff_students!$E$36*staff_students!$E$36,0)/$D$36,ROUNDDOWN($F$19*staff_students!$E$36*staff_students!$E$36,0)/$D37+ROUNDDOWN($F$19*staff_students!$E$36*staff_students!$E$36,0)/$D$36)</f>
        <v>0</v>
      </c>
      <c r="G37" s="206">
        <f>IF($B$1="No",ROUNDDOWN($E$19*staff_students!$E$36*staff_students!$E$36,0)/$D37+ROUNDDOWN($E$19*staff_students!$E$36*staff_students!$E$36,0)/$D$36,ROUNDDOWN($F$19*staff_students!$E$36*staff_students!$E$36,0)/$D37+ROUNDDOWN($F$19*staff_students!$E$36*staff_students!$E$36,0)/$D$36)</f>
        <v>0</v>
      </c>
      <c r="H37" s="212">
        <f>IF($B$1="No",ROUNDDOWN(F$19*staff_students!$E$36*staff_students!$E$36,0)/$D37+ROUNDDOWN($E$19*staff_students!$E$36*staff_students!$E$36,0)/$D$36,ROUNDDOWN($F$19*staff_students!$E$36*staff_students!$E$36,0)/$D37+ROUNDDOWN($F$19*staff_students!$E$36*staff_students!$E$36,0)/$D$36)</f>
        <v>0</v>
      </c>
      <c r="I37" s="123">
        <f>ROUNDDOWN(G$19*staff_students!$E$36*staff_students!$E$36,0)/$D37+ROUNDDOWN(F$19*staff_students!$E$36*staff_students!$E$36,0)/$D$36</f>
        <v>0</v>
      </c>
      <c r="J37" s="123">
        <f>ROUNDDOWN(H$19*staff_students!$E$36*staff_students!$E$36,0)/$D37+ROUNDDOWN(G$19*staff_students!$E$36*staff_students!$E$36,0)/$D$36</f>
        <v>0</v>
      </c>
      <c r="K37" s="123">
        <f>ROUNDDOWN(I$19*staff_students!$E$36*staff_students!$E$36,0)/$D37+ROUNDDOWN(H$19*staff_students!$E$36*staff_students!$E$36,0)/$D$36</f>
        <v>0</v>
      </c>
      <c r="N37" s="206">
        <f t="shared" si="16"/>
        <v>0</v>
      </c>
      <c r="O37" s="206">
        <f t="shared" si="16"/>
        <v>0</v>
      </c>
      <c r="P37" s="123">
        <f t="shared" si="16"/>
        <v>0</v>
      </c>
      <c r="Q37" s="123">
        <f t="shared" si="16"/>
        <v>0</v>
      </c>
      <c r="R37" s="123">
        <f t="shared" si="16"/>
        <v>0</v>
      </c>
      <c r="S37" s="123">
        <f t="shared" si="16"/>
        <v>0</v>
      </c>
      <c r="V37" s="206">
        <f>IF($B$1="No",SUM('student_calcs(hide)'!D592:D595)/$D37*1+SUM('student_calcs(hide)'!E592:E595)/$D37*1,SUM('student_calcs(hide)'!E592:E595)/$D37*1+SUM('student_calcs(hide)'!E592:E595)/$D37*1)</f>
        <v>0</v>
      </c>
      <c r="W37" s="123">
        <f>SUM('student_calcs(hide)'!E592:E595)/$D37*1+SUM('student_calcs(hide)'!F592:F595)/$D37*1</f>
        <v>0</v>
      </c>
      <c r="X37" s="123">
        <f>SUM('student_calcs(hide)'!F592:F595)/$D37*1+SUM('student_calcs(hide)'!G592:G595)/$D37*1</f>
        <v>0</v>
      </c>
      <c r="Y37" s="123">
        <f>SUM('student_calcs(hide)'!G592:G595)/$D37*1+SUM('student_calcs(hide)'!H592:H595)/$D37*1</f>
        <v>0</v>
      </c>
      <c r="Z37" s="123">
        <f>SUM('student_calcs(hide)'!H592:H595)/$D37*1+SUM('student_calcs(hide)'!I592:I595)/$D37*1</f>
        <v>0</v>
      </c>
      <c r="AA37" s="123">
        <f>SUM('student_calcs(hide)'!I592:I595)/$D37*1+SUM('student_calcs(hide)'!J592:J595)/$D37*1</f>
        <v>0</v>
      </c>
      <c r="AD37" s="123">
        <f>IF('selections(hide)'!$X$7=1,0,IF(VLOOKUP($B37,'selections(hide)'!$D$18:$P$30,7,FALSE)="PGT",(1+HLOOKUP(prog_header!$C$6,cost_rates!$N$3:$T$5,3,FALSE))*V37*$AI$27*3*VLOOKUP($AK$27,pay_scales!$A:$V,18,FALSE),(1+HLOOKUP(prog_header!$C$6,cost_rates!$V$3:$AB$5,3,FALSE))*V37*$AI$27*3*VLOOKUP($AK$27,pay_scales!$A:$V,18,FALSE)))</f>
        <v>0</v>
      </c>
      <c r="AE37" s="123">
        <f>IF('selections(hide)'!$X$7=1,0,IF(VLOOKUP($B37,'selections(hide)'!$D$18:$P$30,7,FALSE)="PGT",(1+HLOOKUP(prog_header!$C$6,cost_rates!$N$3:$T$5,3,FALSE))*W37*$AI$27*3*VLOOKUP($AK$27,pay_scales!$A:$V,18,FALSE),(1+HLOOKUP(prog_header!$C$6,cost_rates!$V$3:$AB$5,3,FALSE))*W37*$AI$27*3*VLOOKUP($AK$27,pay_scales!$A:$V,18,FALSE)))</f>
        <v>0</v>
      </c>
      <c r="AF37" s="123">
        <f>IF('selections(hide)'!$X$7=1,0,IF(VLOOKUP($B37,'selections(hide)'!$D$18:$P$30,7,FALSE)="PGT",(1+HLOOKUP(prog_header!$C$6,cost_rates!$N$3:$T$5,3,FALSE))*X37*$AI$27*3*VLOOKUP($AK$27,pay_scales!$A:$V,18,FALSE),(1+HLOOKUP(prog_header!$C$6,cost_rates!$V$3:$AB$5,3,FALSE))*X37*$AI$27*3*VLOOKUP($AK$27,pay_scales!$A:$V,18,FALSE)))</f>
        <v>0</v>
      </c>
      <c r="AG37" s="123">
        <f>IF('selections(hide)'!$X$7=1,0,IF(VLOOKUP($B37,'selections(hide)'!$D$18:$P$30,7,FALSE)="PGT",(1+HLOOKUP(prog_header!$C$6,cost_rates!$N$3:$T$5,3,FALSE))*Y37*$AI$27*3*VLOOKUP($AK$27,pay_scales!$A:$V,18,FALSE),(1+HLOOKUP(prog_header!$C$6,cost_rates!$V$3:$AB$5,3,FALSE))*Y37*$AI$27*3*VLOOKUP($AK$27,pay_scales!$A:$V,18,FALSE)))</f>
        <v>0</v>
      </c>
      <c r="AH37" s="123">
        <f>IF('selections(hide)'!$X$7=1,0,IF(VLOOKUP($B37,'selections(hide)'!$D$18:$P$30,7,FALSE)="PGT",(1+HLOOKUP(prog_header!$C$6,cost_rates!$N$3:$T$5,3,FALSE))*Z37*$AI$27*3*VLOOKUP($AK$27,pay_scales!$A:$V,18,FALSE),(1+HLOOKUP(prog_header!$C$6,cost_rates!$V$3:$AB$5,3,FALSE))*Z37*$AI$27*3*VLOOKUP($AK$27,pay_scales!$A:$V,18,FALSE)))</f>
        <v>0</v>
      </c>
      <c r="AI37" s="123">
        <f>IF('selections(hide)'!$X$7=1,0,IF(VLOOKUP($B37,'selections(hide)'!$D$18:$P$30,7,FALSE)="PGT",(1+HLOOKUP(prog_header!$C$6,cost_rates!$N$3:$T$5,3,FALSE))*AA37*$AI$27*3*VLOOKUP($AK$27,pay_scales!$A:$V,18,FALSE),(1+HLOOKUP(prog_header!$C$6,cost_rates!$V$3:$AB$5,3,FALSE))*AA37*$AI$27*3*VLOOKUP($AK$27,pay_scales!$A:$V,18,FALSE)))</f>
        <v>0</v>
      </c>
      <c r="AL37" s="27">
        <f>IF('selections(hide)'!$X$7=1,0,V37*$AI$27*3)/1650</f>
        <v>0</v>
      </c>
      <c r="AM37" s="27">
        <f>IF('selections(hide)'!$X$7=1,0,W37*$AI$27*3)/1650</f>
        <v>0</v>
      </c>
      <c r="AN37" s="27">
        <f>IF('selections(hide)'!$X$7=1,0,X37*$AI$27*3)/1650</f>
        <v>0</v>
      </c>
      <c r="AO37" s="27">
        <f>IF('selections(hide)'!$X$7=1,0,Y37*$AI$27*3)/1650</f>
        <v>0</v>
      </c>
      <c r="AP37" s="27">
        <f>IF('selections(hide)'!$X$7=1,0,Z37*$AI$27*3)/1650</f>
        <v>0</v>
      </c>
      <c r="AQ37" s="27">
        <f>IF('selections(hide)'!$X$7=1,0,AA37*$AI$27*3)/1650</f>
        <v>0</v>
      </c>
    </row>
    <row r="38" spans="1:43" x14ac:dyDescent="0.35">
      <c r="A38" t="s">
        <v>253</v>
      </c>
      <c r="B38" s="123">
        <f>VLOOKUP($A38,'selections(hide)'!$A$18:$D$30,4,FALSE)</f>
        <v>11</v>
      </c>
      <c r="C38" s="208">
        <f>VLOOKUP($A38,'selections(hide)'!$A$18:$Q$30,16,FALSE)</f>
        <v>1.3333333333333333</v>
      </c>
      <c r="D38" s="123">
        <v>2</v>
      </c>
      <c r="E38" s="123" t="str">
        <f t="shared" si="15"/>
        <v>112</v>
      </c>
      <c r="F38" s="206">
        <f>IF($B$1="No",ROUNDDOWN($E$19*staff_students!$E$36*staff_students!$E$36*staff_students!$E$36,0)/$D38+ROUNDDOWN($E$19*staff_students!$E$36*staff_students!$E$36*staff_students!$E$36,0)/$D38,ROUNDDOWN($F$19*staff_students!$E$36*staff_students!$E$36*staff_students!$E$36,0)/$D38+ROUNDDOWN($F$19*staff_students!$E$36*staff_students!$E$36*staff_students!$E$36,0)/$D38)</f>
        <v>0</v>
      </c>
      <c r="G38" s="206">
        <f>IF($B$1="No",ROUNDDOWN($E$19*staff_students!$E$36*staff_students!$E$36*staff_students!$E$36,0)/$D38+ROUNDDOWN($E$19*staff_students!$E$36*staff_students!$E$36*staff_students!$E$36,0)/$D38,ROUNDDOWN($F$19*staff_students!$E$36*staff_students!$E$36*staff_students!$E$36,0)/$D38+ROUNDDOWN($F$19*staff_students!$E$36*staff_students!$E$36*staff_students!$E$36,0)/$D38)</f>
        <v>0</v>
      </c>
      <c r="H38" s="206">
        <f>IF($B$1="No",ROUNDDOWN($E$19*staff_students!$E$36*staff_students!$E$36*staff_students!$E$36,0)/$D38+ROUNDDOWN($E$19*staff_students!$E$36*staff_students!$E$36*staff_students!$E$36,0)/$D38,ROUNDDOWN($F$19*staff_students!$E$36*staff_students!$E$36*staff_students!$E$36,0)/$D38+ROUNDDOWN($F$19*staff_students!$E$36*staff_students!$E$36*staff_students!$E$36,0)/$D38)</f>
        <v>0</v>
      </c>
      <c r="I38" s="212">
        <f>IF($B$1="No",ROUNDDOWN(F$19*staff_students!$E$36*staff_students!$E$36*staff_students!$E$36,0)/$D38+ROUNDDOWN($E$19*staff_students!$E$36*staff_students!$E$36*staff_students!$E$36,0)/$D38,ROUNDDOWN($F$19*staff_students!$E$36*staff_students!$E$36*staff_students!$E$36,0)/$D38+ROUNDDOWN($F$19*staff_students!$E$36*staff_students!$E$36*staff_students!$E$36,0)/$D38)</f>
        <v>0</v>
      </c>
      <c r="J38" s="123">
        <f>ROUNDDOWN(G$19*staff_students!$E$36*staff_students!$E$36*staff_students!$E$36,0)/$D38+ROUNDDOWN(F$19*staff_students!$E$36*staff_students!$E$36*staff_students!$E$36,0)/$D38</f>
        <v>0</v>
      </c>
      <c r="K38" s="123">
        <f>ROUNDDOWN(H$19*staff_students!$E$36*staff_students!$E$36*staff_students!$E$36,0)/$D38+ROUNDDOWN(G$19*staff_students!$E$36*staff_students!$E$36*staff_students!$E$36,0)/$D38</f>
        <v>0</v>
      </c>
      <c r="N38" s="206">
        <f t="shared" si="16"/>
        <v>0</v>
      </c>
      <c r="O38" s="206">
        <f t="shared" si="16"/>
        <v>0</v>
      </c>
      <c r="P38" s="206">
        <f t="shared" si="16"/>
        <v>0</v>
      </c>
      <c r="Q38" s="123">
        <f t="shared" si="16"/>
        <v>0</v>
      </c>
      <c r="R38" s="123">
        <f t="shared" si="16"/>
        <v>0</v>
      </c>
      <c r="S38" s="123">
        <f t="shared" si="16"/>
        <v>0</v>
      </c>
      <c r="V38" s="206">
        <f>IF($B$1="No",SUM('student_calcs(hide)'!D618:D621)/$D38*1+SUM('student_calcs(hide)'!E618:E621)/$D38*1,SUM('student_calcs(hide)'!E618:E621)/$D38*1+SUM('student_calcs(hide)'!E618:E621)/$D38*1)</f>
        <v>0</v>
      </c>
      <c r="W38" s="123">
        <f>SUM('student_calcs(hide)'!E618:E621)/$D38*1+SUM('student_calcs(hide)'!F618:F621)/$D38*1</f>
        <v>0</v>
      </c>
      <c r="X38" s="123">
        <f>SUM('student_calcs(hide)'!F618:F621)/$D38*1+SUM('student_calcs(hide)'!G618:G621)/$D38*1</f>
        <v>0</v>
      </c>
      <c r="Y38" s="123">
        <f>SUM('student_calcs(hide)'!G618:G621)/$D38*1+SUM('student_calcs(hide)'!H618:H621)/$D38*1</f>
        <v>0</v>
      </c>
      <c r="Z38" s="123">
        <f>SUM('student_calcs(hide)'!H618:H621)/$D38*1+SUM('student_calcs(hide)'!I618:I621)/$D38*1</f>
        <v>0</v>
      </c>
      <c r="AA38" s="123">
        <f>SUM('student_calcs(hide)'!I618:I621)/$D38*1+SUM('student_calcs(hide)'!J618:J621)/$D38*1</f>
        <v>0</v>
      </c>
      <c r="AD38" s="123">
        <f>IF('selections(hide)'!$X$7=1,0,IF(VLOOKUP($B38,'selections(hide)'!$D$18:$P$30,7,FALSE)="PGT",(1+HLOOKUP(prog_header!$C$6,cost_rates!$N$3:$T$5,3,FALSE))*V38*$AI$27*3*VLOOKUP($AK$27,pay_scales!$A:$V,18,FALSE),(1+HLOOKUP(prog_header!$C$6,cost_rates!$V$3:$AB$5,3,FALSE))*V38*$AI$27*3*VLOOKUP($AK$27,pay_scales!$A:$V,18,FALSE)))</f>
        <v>0</v>
      </c>
      <c r="AE38" s="123">
        <f>IF('selections(hide)'!$X$7=1,0,IF(VLOOKUP($B38,'selections(hide)'!$D$18:$P$30,7,FALSE)="PGT",(1+HLOOKUP(prog_header!$C$6,cost_rates!$N$3:$T$5,3,FALSE))*W38*$AI$27*3*VLOOKUP($AK$27,pay_scales!$A:$V,18,FALSE),(1+HLOOKUP(prog_header!$C$6,cost_rates!$V$3:$AB$5,3,FALSE))*W38*$AI$27*3*VLOOKUP($AK$27,pay_scales!$A:$V,18,FALSE)))</f>
        <v>0</v>
      </c>
      <c r="AF38" s="123">
        <f>IF('selections(hide)'!$X$7=1,0,IF(VLOOKUP($B38,'selections(hide)'!$D$18:$P$30,7,FALSE)="PGT",(1+HLOOKUP(prog_header!$C$6,cost_rates!$N$3:$T$5,3,FALSE))*X38*$AI$27*3*VLOOKUP($AK$27,pay_scales!$A:$V,18,FALSE),(1+HLOOKUP(prog_header!$C$6,cost_rates!$V$3:$AB$5,3,FALSE))*X38*$AI$27*3*VLOOKUP($AK$27,pay_scales!$A:$V,18,FALSE)))</f>
        <v>0</v>
      </c>
      <c r="AG38" s="123">
        <f>IF('selections(hide)'!$X$7=1,0,IF(VLOOKUP($B38,'selections(hide)'!$D$18:$P$30,7,FALSE)="PGT",(1+HLOOKUP(prog_header!$C$6,cost_rates!$N$3:$T$5,3,FALSE))*Y38*$AI$27*3*VLOOKUP($AK$27,pay_scales!$A:$V,18,FALSE),(1+HLOOKUP(prog_header!$C$6,cost_rates!$V$3:$AB$5,3,FALSE))*Y38*$AI$27*3*VLOOKUP($AK$27,pay_scales!$A:$V,18,FALSE)))</f>
        <v>0</v>
      </c>
      <c r="AH38" s="123">
        <f>IF('selections(hide)'!$X$7=1,0,IF(VLOOKUP($B38,'selections(hide)'!$D$18:$P$30,7,FALSE)="PGT",(1+HLOOKUP(prog_header!$C$6,cost_rates!$N$3:$T$5,3,FALSE))*Z38*$AI$27*3*VLOOKUP($AK$27,pay_scales!$A:$V,18,FALSE),(1+HLOOKUP(prog_header!$C$6,cost_rates!$V$3:$AB$5,3,FALSE))*Z38*$AI$27*3*VLOOKUP($AK$27,pay_scales!$A:$V,18,FALSE)))</f>
        <v>0</v>
      </c>
      <c r="AI38" s="123">
        <f>IF('selections(hide)'!$X$7=1,0,IF(VLOOKUP($B38,'selections(hide)'!$D$18:$P$30,7,FALSE)="PGT",(1+HLOOKUP(prog_header!$C$6,cost_rates!$N$3:$T$5,3,FALSE))*AA38*$AI$27*3*VLOOKUP($AK$27,pay_scales!$A:$V,18,FALSE),(1+HLOOKUP(prog_header!$C$6,cost_rates!$V$3:$AB$5,3,FALSE))*AA38*$AI$27*3*VLOOKUP($AK$27,pay_scales!$A:$V,18,FALSE)))</f>
        <v>0</v>
      </c>
      <c r="AL38" s="27">
        <f>IF('selections(hide)'!$X$7=1,0,V38*$AI$27*3)/1650</f>
        <v>0</v>
      </c>
      <c r="AM38" s="27">
        <f>IF('selections(hide)'!$X$7=1,0,W38*$AI$27*3)/1650</f>
        <v>0</v>
      </c>
      <c r="AN38" s="27">
        <f>IF('selections(hide)'!$X$7=1,0,X38*$AI$27*3)/1650</f>
        <v>0</v>
      </c>
      <c r="AO38" s="27">
        <f>IF('selections(hide)'!$X$7=1,0,Y38*$AI$27*3)/1650</f>
        <v>0</v>
      </c>
      <c r="AP38" s="27">
        <f>IF('selections(hide)'!$X$7=1,0,Z38*$AI$27*3)/1650</f>
        <v>0</v>
      </c>
      <c r="AQ38" s="27">
        <f>IF('selections(hide)'!$X$7=1,0,AA38*$AI$27*3)/1650</f>
        <v>0</v>
      </c>
    </row>
    <row r="39" spans="1:43" x14ac:dyDescent="0.35">
      <c r="A39" t="s">
        <v>254</v>
      </c>
      <c r="B39" s="123">
        <f>VLOOKUP($A39,'selections(hide)'!$A$18:$D$30,4,FALSE)</f>
        <v>12</v>
      </c>
      <c r="C39" s="208">
        <f>VLOOKUP($A39,'selections(hide)'!$A$18:$Q$30,16,FALSE)</f>
        <v>1.6666666666666667</v>
      </c>
      <c r="D39" s="123">
        <v>2</v>
      </c>
      <c r="E39" s="123" t="str">
        <f t="shared" si="15"/>
        <v>122</v>
      </c>
      <c r="F39" s="206">
        <f>IF($B$1="No",ROUNDDOWN($E$19*staff_students!$E$36*staff_students!$E$36*staff_students!$E$36*staff_students!$E$36,0)/$D39+ROUNDDOWN($E$19*staff_students!$E$36*staff_students!$E$36*staff_students!$E$36*staff_students!$E$36,0)/$D39,ROUNDDOWN($F$19*staff_students!$E$36*staff_students!$E$36*staff_students!$E$36*staff_students!$E$36,0)/$D39+ROUNDDOWN($F$19*staff_students!$E$36*staff_students!$E$36*staff_students!$E$36*staff_students!$E$36,0)/$D39)</f>
        <v>0</v>
      </c>
      <c r="G39" s="206">
        <f>IF($B$1="No",ROUNDDOWN($E$19*staff_students!$E$36*staff_students!$E$36*staff_students!$E$36*staff_students!$E$36,0)/$D39+ROUNDDOWN($E$19*staff_students!$E$36*staff_students!$E$36*staff_students!$E$36*staff_students!$E$36,0)/$D39,ROUNDDOWN($F$19*staff_students!$E$36*staff_students!$E$36*staff_students!$E$36*staff_students!$E$36,0)/$D39+ROUNDDOWN($F$19*staff_students!$E$36*staff_students!$E$36*staff_students!$E$36*staff_students!$E$36,0)/$D39)</f>
        <v>0</v>
      </c>
      <c r="H39" s="206">
        <f>IF($B$1="No",ROUNDDOWN($E$19*staff_students!$E$36*staff_students!$E$36*staff_students!$E$36*staff_students!$E$36,0)/$D39+ROUNDDOWN($E$19*staff_students!$E$36*staff_students!$E$36*staff_students!$E$36*staff_students!$E$36,0)/$D39,ROUNDDOWN($F$19*staff_students!$E$36*staff_students!$E$36*staff_students!$E$36*staff_students!$E$36,0)/$D39+ROUNDDOWN($F$19*staff_students!$E$36*staff_students!$E$36*staff_students!$E$36*staff_students!$E$36,0)/$D39)</f>
        <v>0</v>
      </c>
      <c r="I39" s="206">
        <f>IF($B$1="No",ROUNDDOWN($E$19*staff_students!$E$36*staff_students!$E$36*staff_students!$E$36*staff_students!$E$36,0)/$D39+ROUNDDOWN($E$19*staff_students!$E$36*staff_students!$E$36*staff_students!$E$36*staff_students!$E$36,0)/$D39,ROUNDDOWN($F$19*staff_students!$E$36*staff_students!$E$36*staff_students!$E$36*staff_students!$E$36,0)/$D39+ROUNDDOWN($F$19*staff_students!$E$36*staff_students!$E$36*staff_students!$E$36*staff_students!$E$36,0)/$D39)</f>
        <v>0</v>
      </c>
      <c r="J39" s="212">
        <f>IF($B$1="No",ROUNDDOWN(F$19*staff_students!$E$36*staff_students!$E$36*staff_students!$E$36*staff_students!$E$36,0)/$D39+ROUNDDOWN($E$19*staff_students!$E$36*staff_students!$E$36*staff_students!$E$36*staff_students!$E$36,0)/$D39,ROUNDDOWN($F$19*staff_students!$E$36*staff_students!$E$36*staff_students!$E$36*staff_students!$E$36,0)/$D39+ROUNDDOWN($F$19*staff_students!$E$36*staff_students!$E$36*staff_students!$E$36*staff_students!$E$36,0)/$D39)</f>
        <v>0</v>
      </c>
      <c r="K39" s="123">
        <f>ROUNDDOWN(G$19*staff_students!$E$36*staff_students!$E$36*staff_students!$E$36*staff_students!$E$36,0)/$D39+ROUNDDOWN(F$19*staff_students!$E$36*staff_students!$E$36*staff_students!$E$36*staff_students!$E$36,0)/$D39</f>
        <v>0</v>
      </c>
      <c r="N39" s="206">
        <f t="shared" si="16"/>
        <v>0</v>
      </c>
      <c r="O39" s="206">
        <f t="shared" si="16"/>
        <v>0</v>
      </c>
      <c r="P39" s="206">
        <f t="shared" si="16"/>
        <v>0</v>
      </c>
      <c r="Q39" s="206">
        <f t="shared" si="16"/>
        <v>0</v>
      </c>
      <c r="R39" s="123">
        <f t="shared" si="16"/>
        <v>0</v>
      </c>
      <c r="S39" s="123">
        <f t="shared" si="16"/>
        <v>0</v>
      </c>
      <c r="V39" s="206">
        <f>IF($B$1="No",SUM('student_calcs(hide)'!D644:D647)/$D39*1+SUM('student_calcs(hide)'!E644:E647)/$D39*1,SUM('student_calcs(hide)'!E644:E647)/$D39*1+SUM('student_calcs(hide)'!E644:E647)/$D39*1)</f>
        <v>0</v>
      </c>
      <c r="W39" s="123">
        <f>SUM('student_calcs(hide)'!E644:E647)/$D39*1+SUM('student_calcs(hide)'!F644:F647)/$D39*1</f>
        <v>0</v>
      </c>
      <c r="X39" s="123">
        <f>SUM('student_calcs(hide)'!F644:F647)/$D39*1+SUM('student_calcs(hide)'!G644:G647)/$D39*1</f>
        <v>0</v>
      </c>
      <c r="Y39" s="123">
        <f>SUM('student_calcs(hide)'!G644:G647)/$D39*1+SUM('student_calcs(hide)'!H644:H647)/$D39*1</f>
        <v>0</v>
      </c>
      <c r="Z39" s="123">
        <f>SUM('student_calcs(hide)'!H644:H647)/$D39*1+SUM('student_calcs(hide)'!I644:I647)/$D39*1</f>
        <v>0</v>
      </c>
      <c r="AA39" s="123">
        <f>SUM('student_calcs(hide)'!I644:I647)/$D39*1+SUM('student_calcs(hide)'!J644:J647)/$D39*1</f>
        <v>0</v>
      </c>
      <c r="AD39" s="123">
        <f>IF('selections(hide)'!$X$7=1,0,IF(VLOOKUP($B39,'selections(hide)'!$D$18:$P$30,7,FALSE)="PGT",(1+HLOOKUP(prog_header!$C$6,cost_rates!$N$3:$T$5,3,FALSE))*V39*$AI$27*3*VLOOKUP($AK$27,pay_scales!$A:$V,18,FALSE),(1+HLOOKUP(prog_header!$C$6,cost_rates!$V$3:$AB$5,3,FALSE))*V39*$AI$27*3*VLOOKUP($AK$27,pay_scales!$A:$V,18,FALSE)))</f>
        <v>0</v>
      </c>
      <c r="AE39" s="123">
        <f>IF('selections(hide)'!$X$7=1,0,IF(VLOOKUP($B39,'selections(hide)'!$D$18:$P$30,7,FALSE)="PGT",(1+HLOOKUP(prog_header!$C$6,cost_rates!$N$3:$T$5,3,FALSE))*W39*$AI$27*3*VLOOKUP($AK$27,pay_scales!$A:$V,18,FALSE),(1+HLOOKUP(prog_header!$C$6,cost_rates!$V$3:$AB$5,3,FALSE))*W39*$AI$27*3*VLOOKUP($AK$27,pay_scales!$A:$V,18,FALSE)))</f>
        <v>0</v>
      </c>
      <c r="AF39" s="123">
        <f>IF('selections(hide)'!$X$7=1,0,IF(VLOOKUP($B39,'selections(hide)'!$D$18:$P$30,7,FALSE)="PGT",(1+HLOOKUP(prog_header!$C$6,cost_rates!$N$3:$T$5,3,FALSE))*X39*$AI$27*3*VLOOKUP($AK$27,pay_scales!$A:$V,18,FALSE),(1+HLOOKUP(prog_header!$C$6,cost_rates!$V$3:$AB$5,3,FALSE))*X39*$AI$27*3*VLOOKUP($AK$27,pay_scales!$A:$V,18,FALSE)))</f>
        <v>0</v>
      </c>
      <c r="AG39" s="123">
        <f>IF('selections(hide)'!$X$7=1,0,IF(VLOOKUP($B39,'selections(hide)'!$D$18:$P$30,7,FALSE)="PGT",(1+HLOOKUP(prog_header!$C$6,cost_rates!$N$3:$T$5,3,FALSE))*Y39*$AI$27*3*VLOOKUP($AK$27,pay_scales!$A:$V,18,FALSE),(1+HLOOKUP(prog_header!$C$6,cost_rates!$V$3:$AB$5,3,FALSE))*Y39*$AI$27*3*VLOOKUP($AK$27,pay_scales!$A:$V,18,FALSE)))</f>
        <v>0</v>
      </c>
      <c r="AH39" s="123">
        <f>IF('selections(hide)'!$X$7=1,0,IF(VLOOKUP($B39,'selections(hide)'!$D$18:$P$30,7,FALSE)="PGT",(1+HLOOKUP(prog_header!$C$6,cost_rates!$N$3:$T$5,3,FALSE))*Z39*$AI$27*3*VLOOKUP($AK$27,pay_scales!$A:$V,18,FALSE),(1+HLOOKUP(prog_header!$C$6,cost_rates!$V$3:$AB$5,3,FALSE))*Z39*$AI$27*3*VLOOKUP($AK$27,pay_scales!$A:$V,18,FALSE)))</f>
        <v>0</v>
      </c>
      <c r="AI39" s="123">
        <f>IF('selections(hide)'!$X$7=1,0,IF(VLOOKUP($B39,'selections(hide)'!$D$18:$P$30,7,FALSE)="PGT",(1+HLOOKUP(prog_header!$C$6,cost_rates!$N$3:$T$5,3,FALSE))*AA39*$AI$27*3*VLOOKUP($AK$27,pay_scales!$A:$V,18,FALSE),(1+HLOOKUP(prog_header!$C$6,cost_rates!$V$3:$AB$5,3,FALSE))*AA39*$AI$27*3*VLOOKUP($AK$27,pay_scales!$A:$V,18,FALSE)))</f>
        <v>0</v>
      </c>
      <c r="AL39" s="27">
        <f>IF('selections(hide)'!$X$7=1,0,V39*$AI$27*3)/1650</f>
        <v>0</v>
      </c>
      <c r="AM39" s="27">
        <f>IF('selections(hide)'!$X$7=1,0,W39*$AI$27*3)/1650</f>
        <v>0</v>
      </c>
      <c r="AN39" s="27">
        <f>IF('selections(hide)'!$X$7=1,0,X39*$AI$27*3)/1650</f>
        <v>0</v>
      </c>
      <c r="AO39" s="27">
        <f>IF('selections(hide)'!$X$7=1,0,Y39*$AI$27*3)/1650</f>
        <v>0</v>
      </c>
      <c r="AP39" s="27">
        <f>IF('selections(hide)'!$X$7=1,0,Z39*$AI$27*3)/1650</f>
        <v>0</v>
      </c>
      <c r="AQ39" s="27">
        <f>IF('selections(hide)'!$X$7=1,0,AA39*$AI$27*3)/1650</f>
        <v>0</v>
      </c>
    </row>
    <row r="40" spans="1:43" x14ac:dyDescent="0.35">
      <c r="A40" t="s">
        <v>255</v>
      </c>
      <c r="B40" s="123">
        <f>VLOOKUP($A40,'selections(hide)'!$A$18:$D$30,4,FALSE)</f>
        <v>13</v>
      </c>
      <c r="C40" s="208">
        <f>VLOOKUP($A40,'selections(hide)'!$A$18:$Q$30,16,FALSE)</f>
        <v>2</v>
      </c>
      <c r="D40" s="123">
        <v>2</v>
      </c>
      <c r="E40" s="123" t="str">
        <f t="shared" si="15"/>
        <v>132</v>
      </c>
      <c r="F40" s="206">
        <f>IF($B$1="No",ROUNDDOWN($E$19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G40" s="206">
        <f>IF($B$1="No",ROUNDDOWN($E$19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H40" s="206">
        <f>IF($B$1="No",ROUNDDOWN($E$19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I40" s="206">
        <f>IF($B$1="No",ROUNDDOWN($E$19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J40" s="206">
        <f>IF($B$1="No",ROUNDDOWN($E$19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K40" s="212">
        <f>IF($B$1="No",ROUNDDOWN(F$19*staff_students!$E$36*staff_students!$E$36*staff_students!$E$36*staff_students!$E$36*staff_students!$E$36,0)/$D40+ROUNDDOWN($E$19*staff_students!$E$36*staff_students!$E$36*staff_students!$E$36*staff_students!$E$36*staff_students!$E$36,0)/$D40,ROUNDDOWN($F$19*staff_students!$E$36*staff_students!$E$36*staff_students!$E$36*staff_students!$E$36*staff_students!$E$36,0)/$D40+ROUNDDOWN($F$19*staff_students!$E$36*staff_students!$E$36*staff_students!$E$36*staff_students!$E$36*staff_students!$E$36,0)/$D40)</f>
        <v>0</v>
      </c>
      <c r="N40" s="206">
        <f t="shared" si="16"/>
        <v>0</v>
      </c>
      <c r="O40" s="206">
        <f t="shared" si="16"/>
        <v>0</v>
      </c>
      <c r="P40" s="206">
        <f t="shared" si="16"/>
        <v>0</v>
      </c>
      <c r="Q40" s="206">
        <f t="shared" si="16"/>
        <v>0</v>
      </c>
      <c r="R40" s="206">
        <f t="shared" si="16"/>
        <v>0</v>
      </c>
      <c r="S40" s="123">
        <f t="shared" si="16"/>
        <v>0</v>
      </c>
      <c r="V40" s="206">
        <f>IF($B$1="No",SUM('student_calcs(hide)'!D670:D673)/$D40*1+SUM('student_calcs(hide)'!E670:E673)/$D40*1,SUM('student_calcs(hide)'!E670:E673)/$D40*1+SUM('student_calcs(hide)'!E670:E673)/$D40*1)</f>
        <v>0</v>
      </c>
      <c r="W40" s="123">
        <f>SUM('student_calcs(hide)'!E670:E673)/$D40*1+SUM('student_calcs(hide)'!F670:F673)/$D40*1</f>
        <v>0</v>
      </c>
      <c r="X40" s="123">
        <f>SUM('student_calcs(hide)'!F670:F673)/$D40*1+SUM('student_calcs(hide)'!G670:G673)/$D40*1</f>
        <v>0</v>
      </c>
      <c r="Y40" s="123">
        <f>SUM('student_calcs(hide)'!G670:G673)/$D40*1+SUM('student_calcs(hide)'!H670:H673)/$D40*1</f>
        <v>0</v>
      </c>
      <c r="Z40" s="123">
        <f>SUM('student_calcs(hide)'!H670:H673)/$D40*1+SUM('student_calcs(hide)'!I670:I673)/$D40*1</f>
        <v>0</v>
      </c>
      <c r="AA40" s="123">
        <f>SUM('student_calcs(hide)'!I670:I673)/$D40*1+SUM('student_calcs(hide)'!J670:J673)/$D40*1</f>
        <v>0</v>
      </c>
      <c r="AD40" s="123">
        <f>IF('selections(hide)'!$X$7=1,0,IF(VLOOKUP($B40,'selections(hide)'!$D$18:$P$30,7,FALSE)="PGT",(1+HLOOKUP(prog_header!$C$6,cost_rates!$N$3:$T$5,3,FALSE))*V40*$AI$27*3*VLOOKUP($AK$27,pay_scales!$A:$V,18,FALSE),(1+HLOOKUP(prog_header!$C$6,cost_rates!$V$3:$AB$5,3,FALSE))*V40*$AI$27*3*VLOOKUP($AK$27,pay_scales!$A:$V,18,FALSE)))</f>
        <v>0</v>
      </c>
      <c r="AE40" s="123">
        <f>IF('selections(hide)'!$X$7=1,0,IF(VLOOKUP($B40,'selections(hide)'!$D$18:$P$30,7,FALSE)="PGT",(1+HLOOKUP(prog_header!$C$6,cost_rates!$N$3:$T$5,3,FALSE))*W40*$AI$27*3*VLOOKUP($AK$27,pay_scales!$A:$V,18,FALSE),(1+HLOOKUP(prog_header!$C$6,cost_rates!$V$3:$AB$5,3,FALSE))*W40*$AI$27*3*VLOOKUP($AK$27,pay_scales!$A:$V,18,FALSE)))</f>
        <v>0</v>
      </c>
      <c r="AF40" s="123">
        <f>IF('selections(hide)'!$X$7=1,0,IF(VLOOKUP($B40,'selections(hide)'!$D$18:$P$30,7,FALSE)="PGT",(1+HLOOKUP(prog_header!$C$6,cost_rates!$N$3:$T$5,3,FALSE))*X40*$AI$27*3*VLOOKUP($AK$27,pay_scales!$A:$V,18,FALSE),(1+HLOOKUP(prog_header!$C$6,cost_rates!$V$3:$AB$5,3,FALSE))*X40*$AI$27*3*VLOOKUP($AK$27,pay_scales!$A:$V,18,FALSE)))</f>
        <v>0</v>
      </c>
      <c r="AG40" s="123">
        <f>IF('selections(hide)'!$X$7=1,0,IF(VLOOKUP($B40,'selections(hide)'!$D$18:$P$30,7,FALSE)="PGT",(1+HLOOKUP(prog_header!$C$6,cost_rates!$N$3:$T$5,3,FALSE))*Y40*$AI$27*3*VLOOKUP($AK$27,pay_scales!$A:$V,18,FALSE),(1+HLOOKUP(prog_header!$C$6,cost_rates!$V$3:$AB$5,3,FALSE))*Y40*$AI$27*3*VLOOKUP($AK$27,pay_scales!$A:$V,18,FALSE)))</f>
        <v>0</v>
      </c>
      <c r="AH40" s="123">
        <f>IF('selections(hide)'!$X$7=1,0,IF(VLOOKUP($B40,'selections(hide)'!$D$18:$P$30,7,FALSE)="PGT",(1+HLOOKUP(prog_header!$C$6,cost_rates!$N$3:$T$5,3,FALSE))*Z40*$AI$27*3*VLOOKUP($AK$27,pay_scales!$A:$V,18,FALSE),(1+HLOOKUP(prog_header!$C$6,cost_rates!$V$3:$AB$5,3,FALSE))*Z40*$AI$27*3*VLOOKUP($AK$27,pay_scales!$A:$V,18,FALSE)))</f>
        <v>0</v>
      </c>
      <c r="AI40" s="123">
        <f>IF('selections(hide)'!$X$7=1,0,IF(VLOOKUP($B40,'selections(hide)'!$D$18:$P$30,7,FALSE)="PGT",(1+HLOOKUP(prog_header!$C$6,cost_rates!$N$3:$T$5,3,FALSE))*AA40*$AI$27*3*VLOOKUP($AK$27,pay_scales!$A:$V,18,FALSE),(1+HLOOKUP(prog_header!$C$6,cost_rates!$V$3:$AB$5,3,FALSE))*AA40*$AI$27*3*VLOOKUP($AK$27,pay_scales!$A:$V,18,FALSE)))</f>
        <v>0</v>
      </c>
      <c r="AL40" s="27">
        <f>IF('selections(hide)'!$X$7=1,0,V40*$AI$27*3)/1650</f>
        <v>0</v>
      </c>
      <c r="AM40" s="27">
        <f>IF('selections(hide)'!$X$7=1,0,W40*$AI$27*3)/1650</f>
        <v>0</v>
      </c>
      <c r="AN40" s="27">
        <f>IF('selections(hide)'!$X$7=1,0,X40*$AI$27*3)/1650</f>
        <v>0</v>
      </c>
      <c r="AO40" s="27">
        <f>IF('selections(hide)'!$X$7=1,0,Y40*$AI$27*3)/1650</f>
        <v>0</v>
      </c>
      <c r="AP40" s="27">
        <f>IF('selections(hide)'!$X$7=1,0,Z40*$AI$27*3)/1650</f>
        <v>0</v>
      </c>
      <c r="AQ40" s="27">
        <f>IF('selections(hide)'!$X$7=1,0,AA40*$AI$27*3)/1650</f>
        <v>0</v>
      </c>
    </row>
    <row r="42" spans="1:43" x14ac:dyDescent="0.35">
      <c r="A42" t="s">
        <v>245</v>
      </c>
      <c r="B42" s="123">
        <f>VLOOKUP($A42,'selections(hide)'!$A$18:$D$30,4,FALSE)</f>
        <v>4</v>
      </c>
      <c r="C42" s="208">
        <f>VLOOKUP($A42,'selections(hide)'!$A$18:$Q$30,16,FALSE)</f>
        <v>2</v>
      </c>
      <c r="D42" s="123">
        <v>3</v>
      </c>
      <c r="E42" s="123" t="str">
        <f t="shared" si="15"/>
        <v>43</v>
      </c>
      <c r="F42" s="206">
        <f>IF($B$1="No",ROUNDDOWN($E$19*staff_students!$E$36,0)/$D42*1+ROUNDDOWN($E$19*staff_students!$E$36,0)/$D42*2,ROUNDDOWN($F$19*staff_students!$E$36,0)/$D42*1+ROUNDDOWN($F$19*staff_students!$E$36,0)/$D42*2)</f>
        <v>0</v>
      </c>
      <c r="G42" s="212">
        <f>IF($B$1="No",ROUNDDOWN(F$19*staff_students!$E$36,0)/$D42*1+ROUNDDOWN($E$19*staff_students!$E$36,0)/$D42*2,ROUNDDOWN($F$19*staff_students!$E$36,0)/$D42*1+ROUNDDOWN($F$19*staff_students!$E$36,0)/$D42*2)</f>
        <v>0</v>
      </c>
      <c r="H42" s="123">
        <f>ROUNDDOWN(G$19*staff_students!$E$36,0)/$D42*1+ROUNDDOWN(F$19*staff_students!$E$36,0)/$D42*2</f>
        <v>0</v>
      </c>
      <c r="I42" s="123">
        <f>ROUNDDOWN(H$19*staff_students!$E$36,0)/$D42*1+ROUNDDOWN(G$19*staff_students!$E$36,0)/$D42*2</f>
        <v>0</v>
      </c>
      <c r="J42" s="123">
        <f>ROUNDDOWN(I$19*staff_students!$E$36,0)/$D42*1+ROUNDDOWN(H$19*staff_students!$E$36,0)/$D42*2</f>
        <v>0</v>
      </c>
      <c r="K42" s="123">
        <f>ROUNDDOWN(J$19*staff_students!$E$36,0)/$D42*1+ROUNDDOWN(I$19*staff_students!$E$36,0)/$D42*2</f>
        <v>0</v>
      </c>
      <c r="N42" s="206">
        <f t="shared" ref="N42:S47" si="17">F42*$D$21</f>
        <v>0</v>
      </c>
      <c r="O42" s="123">
        <f t="shared" si="17"/>
        <v>0</v>
      </c>
      <c r="P42" s="123">
        <f t="shared" si="17"/>
        <v>0</v>
      </c>
      <c r="Q42" s="123">
        <f t="shared" si="17"/>
        <v>0</v>
      </c>
      <c r="R42" s="123">
        <f t="shared" si="17"/>
        <v>0</v>
      </c>
      <c r="S42" s="123">
        <f t="shared" si="17"/>
        <v>0</v>
      </c>
      <c r="V42" s="206">
        <f>IF($B$1="No",SUM('student_calcs(hide)'!D752:D755)/$D42*1+SUM('student_calcs(hide)'!E752:E755)/$D42*2,SUM('student_calcs(hide)'!E752:E755)/$D42*1+SUM('student_calcs(hide)'!E752:E755)/$D42*2)</f>
        <v>0</v>
      </c>
      <c r="W42" s="123">
        <f>SUM('student_calcs(hide)'!E752:E755)/$D42*1+SUM('student_calcs(hide)'!F752:F755)/$D42*2</f>
        <v>0</v>
      </c>
      <c r="X42" s="123">
        <f>SUM('student_calcs(hide)'!F752:F755)/$D42*1+SUM('student_calcs(hide)'!G752:G755)/$D42*2</f>
        <v>0</v>
      </c>
      <c r="Y42" s="123">
        <f>SUM('student_calcs(hide)'!G752:G755)/$D42*1+SUM('student_calcs(hide)'!H752:H755)/$D42*2</f>
        <v>0</v>
      </c>
      <c r="Z42" s="123">
        <f>SUM('student_calcs(hide)'!H752:H755)/$D42*1+SUM('student_calcs(hide)'!I752:I755)/$D42*2</f>
        <v>0</v>
      </c>
      <c r="AA42" s="123">
        <f>SUM('student_calcs(hide)'!I752:I755)/$D42*1+SUM('student_calcs(hide)'!J752:J755)/$D42*2</f>
        <v>0</v>
      </c>
      <c r="AD42" s="123">
        <f>IF('selections(hide)'!$X$7=1,0,IF(VLOOKUP($B42,'selections(hide)'!$D$18:$P$30,7,FALSE)="PGT",(1+HLOOKUP(prog_header!$C$6,cost_rates!$N$3:$T$5,3,FALSE))*V42*$AI$27*3*VLOOKUP($AK$27,pay_scales!$A:$V,18,FALSE),(1+HLOOKUP(prog_header!$C$6,cost_rates!$V$3:$AB$5,3,FALSE))*V42*$AI$27*3*VLOOKUP($AK$27,pay_scales!$A:$V,18,FALSE)))</f>
        <v>0</v>
      </c>
      <c r="AE42" s="123">
        <f>IF('selections(hide)'!$X$7=1,0,IF(VLOOKUP($B42,'selections(hide)'!$D$18:$P$30,7,FALSE)="PGT",(1+HLOOKUP(prog_header!$C$6,cost_rates!$N$3:$T$5,3,FALSE))*W42*$AI$27*3*VLOOKUP($AK$27,pay_scales!$A:$V,18,FALSE),(1+HLOOKUP(prog_header!$C$6,cost_rates!$V$3:$AB$5,3,FALSE))*W42*$AI$27*3*VLOOKUP($AK$27,pay_scales!$A:$V,18,FALSE)))</f>
        <v>0</v>
      </c>
      <c r="AF42" s="123">
        <f>IF('selections(hide)'!$X$7=1,0,IF(VLOOKUP($B42,'selections(hide)'!$D$18:$P$30,7,FALSE)="PGT",(1+HLOOKUP(prog_header!$C$6,cost_rates!$N$3:$T$5,3,FALSE))*X42*$AI$27*3*VLOOKUP($AK$27,pay_scales!$A:$V,18,FALSE),(1+HLOOKUP(prog_header!$C$6,cost_rates!$V$3:$AB$5,3,FALSE))*X42*$AI$27*3*VLOOKUP($AK$27,pay_scales!$A:$V,18,FALSE)))</f>
        <v>0</v>
      </c>
      <c r="AG42" s="123">
        <f>IF('selections(hide)'!$X$7=1,0,IF(VLOOKUP($B42,'selections(hide)'!$D$18:$P$30,7,FALSE)="PGT",(1+HLOOKUP(prog_header!$C$6,cost_rates!$N$3:$T$5,3,FALSE))*Y42*$AI$27*3*VLOOKUP($AK$27,pay_scales!$A:$V,18,FALSE),(1+HLOOKUP(prog_header!$C$6,cost_rates!$V$3:$AB$5,3,FALSE))*Y42*$AI$27*3*VLOOKUP($AK$27,pay_scales!$A:$V,18,FALSE)))</f>
        <v>0</v>
      </c>
      <c r="AH42" s="123">
        <f>IF('selections(hide)'!$X$7=1,0,IF(VLOOKUP($B42,'selections(hide)'!$D$18:$P$30,7,FALSE)="PGT",(1+HLOOKUP(prog_header!$C$6,cost_rates!$N$3:$T$5,3,FALSE))*Z42*$AI$27*3*VLOOKUP($AK$27,pay_scales!$A:$V,18,FALSE),(1+HLOOKUP(prog_header!$C$6,cost_rates!$V$3:$AB$5,3,FALSE))*Z42*$AI$27*3*VLOOKUP($AK$27,pay_scales!$A:$V,18,FALSE)))</f>
        <v>0</v>
      </c>
      <c r="AI42" s="123">
        <f>IF('selections(hide)'!$X$7=1,0,IF(VLOOKUP($B42,'selections(hide)'!$D$18:$P$30,7,FALSE)="PGT",(1+HLOOKUP(prog_header!$C$6,cost_rates!$N$3:$T$5,3,FALSE))*AA42*$AI$27*3*VLOOKUP($AK$27,pay_scales!$A:$V,18,FALSE),(1+HLOOKUP(prog_header!$C$6,cost_rates!$V$3:$AB$5,3,FALSE))*AA42*$AI$27*3*VLOOKUP($AK$27,pay_scales!$A:$V,18,FALSE)))</f>
        <v>0</v>
      </c>
      <c r="AL42" s="27">
        <f>IF('selections(hide)'!$X$7=1,0,V42*$AI$27*3)/1650</f>
        <v>0</v>
      </c>
      <c r="AM42" s="27">
        <f>IF('selections(hide)'!$X$7=1,0,W42*$AI$27*3)/1650</f>
        <v>0</v>
      </c>
      <c r="AN42" s="27">
        <f>IF('selections(hide)'!$X$7=1,0,X42*$AI$27*3)/1650</f>
        <v>0</v>
      </c>
      <c r="AO42" s="27">
        <f>IF('selections(hide)'!$X$7=1,0,Y42*$AI$27*3)/1650</f>
        <v>0</v>
      </c>
      <c r="AP42" s="27">
        <f>IF('selections(hide)'!$X$7=1,0,Z42*$AI$27*3)/1650</f>
        <v>0</v>
      </c>
      <c r="AQ42" s="27">
        <f>IF('selections(hide)'!$X$7=1,0,AA42*$AI$27*3)/1650</f>
        <v>0</v>
      </c>
    </row>
    <row r="43" spans="1:43" x14ac:dyDescent="0.35">
      <c r="A43" t="s">
        <v>246</v>
      </c>
      <c r="B43" s="123">
        <f>VLOOKUP($A43,'selections(hide)'!$A$18:$D$30,4,FALSE)</f>
        <v>3</v>
      </c>
      <c r="C43" s="208">
        <f>VLOOKUP($A43,'selections(hide)'!$A$18:$Q$30,16,FALSE)</f>
        <v>3</v>
      </c>
      <c r="D43" s="123">
        <v>3</v>
      </c>
      <c r="E43" s="123" t="str">
        <f t="shared" si="15"/>
        <v>33</v>
      </c>
      <c r="F43" s="206">
        <f>IF($B$1="No",ROUNDDOWN($E$19*staff_students!$E$36*staff_students!$E$36,0)/$D43*1+ROUNDDOWN($E$19*staff_students!$E$36*staff_students!$E$36,0)/$D43*2,ROUNDDOWN($F$19*staff_students!$E$36*staff_students!$E$36,0)/$D43*1+ROUNDDOWN($F$19*staff_students!$E$36*staff_students!$E$36,0)/$D43*2)</f>
        <v>0</v>
      </c>
      <c r="G43" s="206">
        <f>IF($B$1="No",ROUNDDOWN($E$19*staff_students!$E$36*staff_students!$E$36,0)/$D43*1+ROUNDDOWN($E$19*staff_students!$E$36*staff_students!$E$36,0)/$D43*2,ROUNDDOWN($F$19*staff_students!$E$36*staff_students!$E$36,0)/$D43*1+ROUNDDOWN($F$19*staff_students!$E$36*staff_students!$E$36,0)/$D43*2)</f>
        <v>0</v>
      </c>
      <c r="H43" s="212">
        <f>IF($B$1="No",ROUNDDOWN(F$19*staff_students!$E$36*staff_students!$E$36,0)/$D43*1+ROUNDDOWN($E$19*staff_students!$E$36*staff_students!$E$36,0)/$D43*2,ROUNDDOWN($F$19*staff_students!$E$36*staff_students!$E$36,0)/$D43*1+ROUNDDOWN($F$19*staff_students!$E$36*staff_students!$E$36,0)/$D43*2)</f>
        <v>0</v>
      </c>
      <c r="I43" s="123">
        <f>ROUNDDOWN(G$19*staff_students!$E$36*staff_students!$E$36,0)/$D43*1+ROUNDDOWN(F$19*staff_students!$E$36*staff_students!$E$36,0)/$D43*2</f>
        <v>0</v>
      </c>
      <c r="J43" s="123">
        <f>ROUNDDOWN(H$19*staff_students!$E$36*staff_students!$E$36,0)/$D43*1+ROUNDDOWN(G$19*staff_students!$E$36*staff_students!$E$36,0)/$D43*2</f>
        <v>0</v>
      </c>
      <c r="K43" s="123">
        <f>ROUNDDOWN(I$19*staff_students!$E$36*staff_students!$E$36,0)/$D43*1+ROUNDDOWN(H$19*staff_students!$E$36*staff_students!$E$36,0)/$D43*2</f>
        <v>0</v>
      </c>
      <c r="N43" s="206">
        <f t="shared" si="17"/>
        <v>0</v>
      </c>
      <c r="O43" s="206">
        <f t="shared" si="17"/>
        <v>0</v>
      </c>
      <c r="P43" s="123">
        <f t="shared" si="17"/>
        <v>0</v>
      </c>
      <c r="Q43" s="123">
        <f t="shared" si="17"/>
        <v>0</v>
      </c>
      <c r="R43" s="123">
        <f t="shared" si="17"/>
        <v>0</v>
      </c>
      <c r="S43" s="123">
        <f t="shared" si="17"/>
        <v>0</v>
      </c>
      <c r="V43" s="206">
        <f>IF($B$1="No",SUM('student_calcs(hide)'!D778:D781)/$D43*1+SUM('student_calcs(hide)'!E778:E781)/$D43*2,SUM('student_calcs(hide)'!E778:E781)/$D43*1+SUM('student_calcs(hide)'!E778:E781)/$D43*2)</f>
        <v>0</v>
      </c>
      <c r="W43" s="123">
        <f>SUM('student_calcs(hide)'!E778:E781)/$D43*1+SUM('student_calcs(hide)'!F778:F781)/$D43*2</f>
        <v>0</v>
      </c>
      <c r="X43" s="123">
        <f>SUM('student_calcs(hide)'!F778:F781)/$D43*1+SUM('student_calcs(hide)'!G778:G781)/$D43*2</f>
        <v>0</v>
      </c>
      <c r="Y43" s="123">
        <f>SUM('student_calcs(hide)'!G778:G781)/$D43*1+SUM('student_calcs(hide)'!H778:H781)/$D43*2</f>
        <v>0</v>
      </c>
      <c r="Z43" s="123">
        <f>SUM('student_calcs(hide)'!H778:H781)/$D43*1+SUM('student_calcs(hide)'!I778:I781)/$D43*2</f>
        <v>0</v>
      </c>
      <c r="AA43" s="123">
        <f>SUM('student_calcs(hide)'!I778:I781)/$D43*1+SUM('student_calcs(hide)'!J778:J781)/$D43*2</f>
        <v>0</v>
      </c>
      <c r="AD43" s="123">
        <f>IF('selections(hide)'!$X$7=1,0,IF(VLOOKUP($B43,'selections(hide)'!$D$18:$P$30,7,FALSE)="PGT",(1+HLOOKUP(prog_header!$C$6,cost_rates!$N$3:$T$5,3,FALSE))*V43*$AI$27*3*VLOOKUP($AK$27,pay_scales!$A:$V,18,FALSE),(1+HLOOKUP(prog_header!$C$6,cost_rates!$V$3:$AB$5,3,FALSE))*V43*$AI$27*3*VLOOKUP($AK$27,pay_scales!$A:$V,18,FALSE)))</f>
        <v>0</v>
      </c>
      <c r="AE43" s="123">
        <f>IF('selections(hide)'!$X$7=1,0,IF(VLOOKUP($B43,'selections(hide)'!$D$18:$P$30,7,FALSE)="PGT",(1+HLOOKUP(prog_header!$C$6,cost_rates!$N$3:$T$5,3,FALSE))*W43*$AI$27*3*VLOOKUP($AK$27,pay_scales!$A:$V,18,FALSE),(1+HLOOKUP(prog_header!$C$6,cost_rates!$V$3:$AB$5,3,FALSE))*W43*$AI$27*3*VLOOKUP($AK$27,pay_scales!$A:$V,18,FALSE)))</f>
        <v>0</v>
      </c>
      <c r="AF43" s="123">
        <f>IF('selections(hide)'!$X$7=1,0,IF(VLOOKUP($B43,'selections(hide)'!$D$18:$P$30,7,FALSE)="PGT",(1+HLOOKUP(prog_header!$C$6,cost_rates!$N$3:$T$5,3,FALSE))*X43*$AI$27*3*VLOOKUP($AK$27,pay_scales!$A:$V,18,FALSE),(1+HLOOKUP(prog_header!$C$6,cost_rates!$V$3:$AB$5,3,FALSE))*X43*$AI$27*3*VLOOKUP($AK$27,pay_scales!$A:$V,18,FALSE)))</f>
        <v>0</v>
      </c>
      <c r="AG43" s="123">
        <f>IF('selections(hide)'!$X$7=1,0,IF(VLOOKUP($B43,'selections(hide)'!$D$18:$P$30,7,FALSE)="PGT",(1+HLOOKUP(prog_header!$C$6,cost_rates!$N$3:$T$5,3,FALSE))*Y43*$AI$27*3*VLOOKUP($AK$27,pay_scales!$A:$V,18,FALSE),(1+HLOOKUP(prog_header!$C$6,cost_rates!$V$3:$AB$5,3,FALSE))*Y43*$AI$27*3*VLOOKUP($AK$27,pay_scales!$A:$V,18,FALSE)))</f>
        <v>0</v>
      </c>
      <c r="AH43" s="123">
        <f>IF('selections(hide)'!$X$7=1,0,IF(VLOOKUP($B43,'selections(hide)'!$D$18:$P$30,7,FALSE)="PGT",(1+HLOOKUP(prog_header!$C$6,cost_rates!$N$3:$T$5,3,FALSE))*Z43*$AI$27*3*VLOOKUP($AK$27,pay_scales!$A:$V,18,FALSE),(1+HLOOKUP(prog_header!$C$6,cost_rates!$V$3:$AB$5,3,FALSE))*Z43*$AI$27*3*VLOOKUP($AK$27,pay_scales!$A:$V,18,FALSE)))</f>
        <v>0</v>
      </c>
      <c r="AI43" s="123">
        <f>IF('selections(hide)'!$X$7=1,0,IF(VLOOKUP($B43,'selections(hide)'!$D$18:$P$30,7,FALSE)="PGT",(1+HLOOKUP(prog_header!$C$6,cost_rates!$N$3:$T$5,3,FALSE))*AA43*$AI$27*3*VLOOKUP($AK$27,pay_scales!$A:$V,18,FALSE),(1+HLOOKUP(prog_header!$C$6,cost_rates!$V$3:$AB$5,3,FALSE))*AA43*$AI$27*3*VLOOKUP($AK$27,pay_scales!$A:$V,18,FALSE)))</f>
        <v>0</v>
      </c>
      <c r="AL43" s="27">
        <f>IF('selections(hide)'!$X$7=1,0,V43*$AI$27*3)/1650</f>
        <v>0</v>
      </c>
      <c r="AM43" s="27">
        <f>IF('selections(hide)'!$X$7=1,0,W43*$AI$27*3)/1650</f>
        <v>0</v>
      </c>
      <c r="AN43" s="27">
        <f>IF('selections(hide)'!$X$7=1,0,X43*$AI$27*3)/1650</f>
        <v>0</v>
      </c>
      <c r="AO43" s="27">
        <f>IF('selections(hide)'!$X$7=1,0,Y43*$AI$27*3)/1650</f>
        <v>0</v>
      </c>
      <c r="AP43" s="27">
        <f>IF('selections(hide)'!$X$7=1,0,Z43*$AI$27*3)/1650</f>
        <v>0</v>
      </c>
      <c r="AQ43" s="27">
        <f>IF('selections(hide)'!$X$7=1,0,AA43*$AI$27*3)/1650</f>
        <v>0</v>
      </c>
    </row>
    <row r="44" spans="1:43" x14ac:dyDescent="0.35">
      <c r="A44" t="s">
        <v>252</v>
      </c>
      <c r="B44" s="123">
        <f>VLOOKUP($A44,'selections(hide)'!$A$18:$D$30,4,FALSE)</f>
        <v>10</v>
      </c>
      <c r="C44" s="208">
        <f>VLOOKUP($A44,'selections(hide)'!$A$18:$Q$30,16,FALSE)</f>
        <v>1</v>
      </c>
      <c r="D44" s="123">
        <v>3</v>
      </c>
      <c r="E44" s="123" t="str">
        <f t="shared" si="15"/>
        <v>103</v>
      </c>
      <c r="F44" s="206">
        <f>IF($B$1="No",ROUNDDOWN($E$19*staff_students!$E$36*staff_students!$E$36,0)/$D44*1+ROUNDDOWN($E$19*staff_students!$E$36*staff_students!$E$36,0)/$D44*2,ROUNDDOWN($F$19*staff_students!$E$36*staff_students!$E$36,0)/$D44*1+ROUNDDOWN($F$19*staff_students!$E$36*staff_students!$E$36,0)/$D44*2)</f>
        <v>0</v>
      </c>
      <c r="G44" s="206">
        <f>IF($B$1="No",ROUNDDOWN($E$19*staff_students!$E$36*staff_students!$E$36,0)/$D44*1+ROUNDDOWN($E$19*staff_students!$E$36*staff_students!$E$36,0)/$D44*2,ROUNDDOWN($F$19*staff_students!$E$36*staff_students!$E$36,0)/$D44*1+ROUNDDOWN($F$19*staff_students!$E$36*staff_students!$E$36,0)/$D44*2)</f>
        <v>0</v>
      </c>
      <c r="H44" s="212">
        <f>IF($B$1="No",ROUNDDOWN(F$19*staff_students!$E$36*staff_students!$E$36,0)/$D44*1+ROUNDDOWN($E$19*staff_students!$E$36*staff_students!$E$36,0)/$D44*2,ROUNDDOWN($F$19*staff_students!$E$36*staff_students!$E$36,0)/$D44*1+ROUNDDOWN($F$19*staff_students!$E$36*staff_students!$E$36,0)/$D44*2)</f>
        <v>0</v>
      </c>
      <c r="I44" s="123">
        <f>ROUNDDOWN(G$19*staff_students!$E$36*staff_students!$E$36,0)/$D44*1+ROUNDDOWN(F$19*staff_students!$E$36*staff_students!$E$36,0)/$D44*2</f>
        <v>0</v>
      </c>
      <c r="J44" s="123">
        <f>ROUNDDOWN(H$19*staff_students!$E$36*staff_students!$E$36,0)/$D44*1+ROUNDDOWN(G$19*staff_students!$E$36*staff_students!$E$36,0)/$D44*2</f>
        <v>0</v>
      </c>
      <c r="K44" s="123">
        <f>ROUNDDOWN(I$19*staff_students!$E$36*staff_students!$E$36,0)/$D44*1+ROUNDDOWN(H$19*staff_students!$E$36*staff_students!$E$36,0)/$D44*2</f>
        <v>0</v>
      </c>
      <c r="N44" s="206">
        <f t="shared" si="17"/>
        <v>0</v>
      </c>
      <c r="O44" s="206">
        <f t="shared" si="17"/>
        <v>0</v>
      </c>
      <c r="P44" s="123">
        <f t="shared" si="17"/>
        <v>0</v>
      </c>
      <c r="Q44" s="123">
        <f t="shared" si="17"/>
        <v>0</v>
      </c>
      <c r="R44" s="123">
        <f t="shared" si="17"/>
        <v>0</v>
      </c>
      <c r="S44" s="123">
        <f t="shared" si="17"/>
        <v>0</v>
      </c>
      <c r="V44" s="206">
        <f>IF($B$1="No",SUM('student_calcs(hide)'!D934:D937)/$D44*1+SUM('student_calcs(hide)'!E934:E937)/$D44*2,SUM('student_calcs(hide)'!E934:E937)/$D44*1+SUM('student_calcs(hide)'!E934:E937)/$D44*2)</f>
        <v>0</v>
      </c>
      <c r="W44" s="123">
        <f>SUM('student_calcs(hide)'!E934:E937)/$D44*1+SUM('student_calcs(hide)'!F934:F937)/$D44*2</f>
        <v>0</v>
      </c>
      <c r="X44" s="123">
        <f>SUM('student_calcs(hide)'!F934:F937)/$D44*1+SUM('student_calcs(hide)'!G934:G937)/$D44*2</f>
        <v>0</v>
      </c>
      <c r="Y44" s="123">
        <f>SUM('student_calcs(hide)'!G934:G937)/$D44*1+SUM('student_calcs(hide)'!H934:H937)/$D44*2</f>
        <v>0</v>
      </c>
      <c r="Z44" s="123">
        <f>SUM('student_calcs(hide)'!H934:H937)/$D44*1+SUM('student_calcs(hide)'!I934:I937)/$D44*2</f>
        <v>0</v>
      </c>
      <c r="AA44" s="123">
        <f>SUM('student_calcs(hide)'!I934:I937)/$D44*1+SUM('student_calcs(hide)'!J934:J937)/$D44*2</f>
        <v>0</v>
      </c>
      <c r="AD44" s="123">
        <f>IF('selections(hide)'!$X$7=1,0,IF(VLOOKUP($B44,'selections(hide)'!$D$18:$P$30,7,FALSE)="PGT",(1+HLOOKUP(prog_header!$C$6,cost_rates!$N$3:$T$5,3,FALSE))*V44*$AI$27*3*VLOOKUP($AK$27,pay_scales!$A:$V,18,FALSE),(1+HLOOKUP(prog_header!$C$6,cost_rates!$V$3:$AB$5,3,FALSE))*V44*$AI$27*3*VLOOKUP($AK$27,pay_scales!$A:$V,18,FALSE)))</f>
        <v>0</v>
      </c>
      <c r="AE44" s="123">
        <f>IF('selections(hide)'!$X$7=1,0,IF(VLOOKUP($B44,'selections(hide)'!$D$18:$P$30,7,FALSE)="PGT",(1+HLOOKUP(prog_header!$C$6,cost_rates!$N$3:$T$5,3,FALSE))*W44*$AI$27*3*VLOOKUP($AK$27,pay_scales!$A:$V,18,FALSE),(1+HLOOKUP(prog_header!$C$6,cost_rates!$V$3:$AB$5,3,FALSE))*W44*$AI$27*3*VLOOKUP($AK$27,pay_scales!$A:$V,18,FALSE)))</f>
        <v>0</v>
      </c>
      <c r="AF44" s="123">
        <f>IF('selections(hide)'!$X$7=1,0,IF(VLOOKUP($B44,'selections(hide)'!$D$18:$P$30,7,FALSE)="PGT",(1+HLOOKUP(prog_header!$C$6,cost_rates!$N$3:$T$5,3,FALSE))*X44*$AI$27*3*VLOOKUP($AK$27,pay_scales!$A:$V,18,FALSE),(1+HLOOKUP(prog_header!$C$6,cost_rates!$V$3:$AB$5,3,FALSE))*X44*$AI$27*3*VLOOKUP($AK$27,pay_scales!$A:$V,18,FALSE)))</f>
        <v>0</v>
      </c>
      <c r="AG44" s="123">
        <f>IF('selections(hide)'!$X$7=1,0,IF(VLOOKUP($B44,'selections(hide)'!$D$18:$P$30,7,FALSE)="PGT",(1+HLOOKUP(prog_header!$C$6,cost_rates!$N$3:$T$5,3,FALSE))*Y44*$AI$27*3*VLOOKUP($AK$27,pay_scales!$A:$V,18,FALSE),(1+HLOOKUP(prog_header!$C$6,cost_rates!$V$3:$AB$5,3,FALSE))*Y44*$AI$27*3*VLOOKUP($AK$27,pay_scales!$A:$V,18,FALSE)))</f>
        <v>0</v>
      </c>
      <c r="AH44" s="123">
        <f>IF('selections(hide)'!$X$7=1,0,IF(VLOOKUP($B44,'selections(hide)'!$D$18:$P$30,7,FALSE)="PGT",(1+HLOOKUP(prog_header!$C$6,cost_rates!$N$3:$T$5,3,FALSE))*Z44*$AI$27*3*VLOOKUP($AK$27,pay_scales!$A:$V,18,FALSE),(1+HLOOKUP(prog_header!$C$6,cost_rates!$V$3:$AB$5,3,FALSE))*Z44*$AI$27*3*VLOOKUP($AK$27,pay_scales!$A:$V,18,FALSE)))</f>
        <v>0</v>
      </c>
      <c r="AI44" s="123">
        <f>IF('selections(hide)'!$X$7=1,0,IF(VLOOKUP($B44,'selections(hide)'!$D$18:$P$30,7,FALSE)="PGT",(1+HLOOKUP(prog_header!$C$6,cost_rates!$N$3:$T$5,3,FALSE))*AA44*$AI$27*3*VLOOKUP($AK$27,pay_scales!$A:$V,18,FALSE),(1+HLOOKUP(prog_header!$C$6,cost_rates!$V$3:$AB$5,3,FALSE))*AA44*$AI$27*3*VLOOKUP($AK$27,pay_scales!$A:$V,18,FALSE)))</f>
        <v>0</v>
      </c>
      <c r="AL44" s="27">
        <f>IF('selections(hide)'!$X$7=1,0,V44*$AI$27*3)/1650</f>
        <v>0</v>
      </c>
      <c r="AM44" s="27">
        <f>IF('selections(hide)'!$X$7=1,0,W44*$AI$27*3)/1650</f>
        <v>0</v>
      </c>
      <c r="AN44" s="27">
        <f>IF('selections(hide)'!$X$7=1,0,X44*$AI$27*3)/1650</f>
        <v>0</v>
      </c>
      <c r="AO44" s="27">
        <f>IF('selections(hide)'!$X$7=1,0,Y44*$AI$27*3)/1650</f>
        <v>0</v>
      </c>
      <c r="AP44" s="27">
        <f>IF('selections(hide)'!$X$7=1,0,Z44*$AI$27*3)/1650</f>
        <v>0</v>
      </c>
      <c r="AQ44" s="27">
        <f>IF('selections(hide)'!$X$7=1,0,AA44*$AI$27*3)/1650</f>
        <v>0</v>
      </c>
    </row>
    <row r="45" spans="1:43" x14ac:dyDescent="0.35">
      <c r="A45" t="s">
        <v>253</v>
      </c>
      <c r="B45" s="123">
        <f>VLOOKUP($A45,'selections(hide)'!$A$18:$D$30,4,FALSE)</f>
        <v>11</v>
      </c>
      <c r="C45" s="208">
        <f>VLOOKUP($A45,'selections(hide)'!$A$18:$Q$30,16,FALSE)</f>
        <v>1.3333333333333333</v>
      </c>
      <c r="D45" s="123">
        <v>3</v>
      </c>
      <c r="E45" s="123" t="str">
        <f t="shared" si="15"/>
        <v>113</v>
      </c>
      <c r="F45" s="206">
        <f>IF($B$1="No",ROUNDDOWN($E$19*staff_students!$E$36*staff_students!$E$36*staff_students!$E$36,0)/$D45*1+ROUNDDOWN($E$19*staff_students!$E$36*staff_students!$E$36*staff_students!$E$36,0)/$D45*2,ROUNDDOWN($F$19*staff_students!$E$36*staff_students!$E$36*staff_students!$E$36,0)/$D45*1+ROUNDDOWN($F$19*staff_students!$E$36*staff_students!$E$36*staff_students!$E$36,0)/$D45*2)</f>
        <v>0</v>
      </c>
      <c r="G45" s="206">
        <f>IF($B$1="No",ROUNDDOWN($E$19*staff_students!$E$36*staff_students!$E$36*staff_students!$E$36,0)/$D45*1+ROUNDDOWN($E$19*staff_students!$E$36*staff_students!$E$36*staff_students!$E$36,0)/$D45*2,ROUNDDOWN($F$19*staff_students!$E$36*staff_students!$E$36*staff_students!$E$36,0)/$D45*1+ROUNDDOWN($F$19*staff_students!$E$36*staff_students!$E$36*staff_students!$E$36,0)/$D45*2)</f>
        <v>0</v>
      </c>
      <c r="H45" s="206">
        <f>IF($B$1="No",ROUNDDOWN($E$19*staff_students!$E$36*staff_students!$E$36*staff_students!$E$36,0)/$D45*1+ROUNDDOWN($E$19*staff_students!$E$36*staff_students!$E$36*staff_students!$E$36,0)/$D45*2,ROUNDDOWN($F$19*staff_students!$E$36*staff_students!$E$36*staff_students!$E$36,0)/$D45*1+ROUNDDOWN($F$19*staff_students!$E$36*staff_students!$E$36*staff_students!$E$36,0)/$D45*2)</f>
        <v>0</v>
      </c>
      <c r="I45" s="212">
        <f>IF($B$1="No",ROUNDDOWN(F$19*staff_students!$E$36*staff_students!$E$36*staff_students!$E$36,0)/$D45*1+ROUNDDOWN($E$19*staff_students!$E$36*staff_students!$E$36*staff_students!$E$36,0)/$D45*2,ROUNDDOWN($F$19*staff_students!$E$36*staff_students!$E$36*staff_students!$E$36,0)/$D45*1+ROUNDDOWN($F$19*staff_students!$E$36*staff_students!$E$36*staff_students!$E$36,0)/$D45*2)</f>
        <v>0</v>
      </c>
      <c r="J45" s="123">
        <f>ROUNDDOWN(G$19*staff_students!$E$36*staff_students!$E$36*staff_students!$E$36,0)/$D45*1+ROUNDDOWN(F$19*staff_students!$E$36*staff_students!$E$36*staff_students!$E$36,0)/$D45*2</f>
        <v>0</v>
      </c>
      <c r="K45" s="123">
        <f>ROUNDDOWN(H$19*staff_students!$E$36*staff_students!$E$36*staff_students!$E$36,0)/$D45*1+ROUNDDOWN(G$19*staff_students!$E$36*staff_students!$E$36*staff_students!$E$36,0)/$D45*2</f>
        <v>0</v>
      </c>
      <c r="N45" s="206">
        <f t="shared" si="17"/>
        <v>0</v>
      </c>
      <c r="O45" s="206">
        <f t="shared" si="17"/>
        <v>0</v>
      </c>
      <c r="P45" s="206">
        <f t="shared" si="17"/>
        <v>0</v>
      </c>
      <c r="Q45" s="123">
        <f t="shared" si="17"/>
        <v>0</v>
      </c>
      <c r="R45" s="123">
        <f t="shared" si="17"/>
        <v>0</v>
      </c>
      <c r="S45" s="123">
        <f t="shared" si="17"/>
        <v>0</v>
      </c>
      <c r="V45" s="206">
        <f>IF($B$1="No",SUM('student_calcs(hide)'!D960:D963)/$D45*1+SUM('student_calcs(hide)'!E960:E963)/$D45*2,SUM('student_calcs(hide)'!E960:E963)/$D45*1+SUM('student_calcs(hide)'!E960:E963)/$D45*2)</f>
        <v>0</v>
      </c>
      <c r="W45" s="123">
        <f>SUM('student_calcs(hide)'!E960:E963)/$D45*1+SUM('student_calcs(hide)'!F960:F963)/$D45*2</f>
        <v>0</v>
      </c>
      <c r="X45" s="123">
        <f>SUM('student_calcs(hide)'!F960:F963)/$D45*1+SUM('student_calcs(hide)'!G960:G963)/$D45*2</f>
        <v>0</v>
      </c>
      <c r="Y45" s="123">
        <f>SUM('student_calcs(hide)'!G960:G963)/$D45*1+SUM('student_calcs(hide)'!H960:H963)/$D45*2</f>
        <v>0</v>
      </c>
      <c r="Z45" s="123">
        <f>SUM('student_calcs(hide)'!H960:H963)/$D45*1+SUM('student_calcs(hide)'!I960:I963)/$D45*2</f>
        <v>0</v>
      </c>
      <c r="AA45" s="123">
        <f>SUM('student_calcs(hide)'!I960:I963)/$D45*1+SUM('student_calcs(hide)'!J960:J963)/$D45*2</f>
        <v>0</v>
      </c>
      <c r="AD45" s="123">
        <f>IF('selections(hide)'!$X$7=1,0,IF(VLOOKUP($B45,'selections(hide)'!$D$18:$P$30,7,FALSE)="PGT",(1+HLOOKUP(prog_header!$C$6,cost_rates!$N$3:$T$5,3,FALSE))*V45*$AI$27*3*VLOOKUP($AK$27,pay_scales!$A:$V,18,FALSE),(1+HLOOKUP(prog_header!$C$6,cost_rates!$V$3:$AB$5,3,FALSE))*V45*$AI$27*3*VLOOKUP($AK$27,pay_scales!$A:$V,18,FALSE)))</f>
        <v>0</v>
      </c>
      <c r="AE45" s="123">
        <f>IF('selections(hide)'!$X$7=1,0,IF(VLOOKUP($B45,'selections(hide)'!$D$18:$P$30,7,FALSE)="PGT",(1+HLOOKUP(prog_header!$C$6,cost_rates!$N$3:$T$5,3,FALSE))*W45*$AI$27*3*VLOOKUP($AK$27,pay_scales!$A:$V,18,FALSE),(1+HLOOKUP(prog_header!$C$6,cost_rates!$V$3:$AB$5,3,FALSE))*W45*$AI$27*3*VLOOKUP($AK$27,pay_scales!$A:$V,18,FALSE)))</f>
        <v>0</v>
      </c>
      <c r="AF45" s="123">
        <f>IF('selections(hide)'!$X$7=1,0,IF(VLOOKUP($B45,'selections(hide)'!$D$18:$P$30,7,FALSE)="PGT",(1+HLOOKUP(prog_header!$C$6,cost_rates!$N$3:$T$5,3,FALSE))*X45*$AI$27*3*VLOOKUP($AK$27,pay_scales!$A:$V,18,FALSE),(1+HLOOKUP(prog_header!$C$6,cost_rates!$V$3:$AB$5,3,FALSE))*X45*$AI$27*3*VLOOKUP($AK$27,pay_scales!$A:$V,18,FALSE)))</f>
        <v>0</v>
      </c>
      <c r="AG45" s="123">
        <f>IF('selections(hide)'!$X$7=1,0,IF(VLOOKUP($B45,'selections(hide)'!$D$18:$P$30,7,FALSE)="PGT",(1+HLOOKUP(prog_header!$C$6,cost_rates!$N$3:$T$5,3,FALSE))*Y45*$AI$27*3*VLOOKUP($AK$27,pay_scales!$A:$V,18,FALSE),(1+HLOOKUP(prog_header!$C$6,cost_rates!$V$3:$AB$5,3,FALSE))*Y45*$AI$27*3*VLOOKUP($AK$27,pay_scales!$A:$V,18,FALSE)))</f>
        <v>0</v>
      </c>
      <c r="AH45" s="123">
        <f>IF('selections(hide)'!$X$7=1,0,IF(VLOOKUP($B45,'selections(hide)'!$D$18:$P$30,7,FALSE)="PGT",(1+HLOOKUP(prog_header!$C$6,cost_rates!$N$3:$T$5,3,FALSE))*Z45*$AI$27*3*VLOOKUP($AK$27,pay_scales!$A:$V,18,FALSE),(1+HLOOKUP(prog_header!$C$6,cost_rates!$V$3:$AB$5,3,FALSE))*Z45*$AI$27*3*VLOOKUP($AK$27,pay_scales!$A:$V,18,FALSE)))</f>
        <v>0</v>
      </c>
      <c r="AI45" s="123">
        <f>IF('selections(hide)'!$X$7=1,0,IF(VLOOKUP($B45,'selections(hide)'!$D$18:$P$30,7,FALSE)="PGT",(1+HLOOKUP(prog_header!$C$6,cost_rates!$N$3:$T$5,3,FALSE))*AA45*$AI$27*3*VLOOKUP($AK$27,pay_scales!$A:$V,18,FALSE),(1+HLOOKUP(prog_header!$C$6,cost_rates!$V$3:$AB$5,3,FALSE))*AA45*$AI$27*3*VLOOKUP($AK$27,pay_scales!$A:$V,18,FALSE)))</f>
        <v>0</v>
      </c>
      <c r="AL45" s="27">
        <f>IF('selections(hide)'!$X$7=1,0,V45*$AI$27*3)/1650</f>
        <v>0</v>
      </c>
      <c r="AM45" s="27">
        <f>IF('selections(hide)'!$X$7=1,0,W45*$AI$27*3)/1650</f>
        <v>0</v>
      </c>
      <c r="AN45" s="27">
        <f>IF('selections(hide)'!$X$7=1,0,X45*$AI$27*3)/1650</f>
        <v>0</v>
      </c>
      <c r="AO45" s="27">
        <f>IF('selections(hide)'!$X$7=1,0,Y45*$AI$27*3)/1650</f>
        <v>0</v>
      </c>
      <c r="AP45" s="27">
        <f>IF('selections(hide)'!$X$7=1,0,Z45*$AI$27*3)/1650</f>
        <v>0</v>
      </c>
      <c r="AQ45" s="27">
        <f>IF('selections(hide)'!$X$7=1,0,AA45*$AI$27*3)/1650</f>
        <v>0</v>
      </c>
    </row>
    <row r="46" spans="1:43" x14ac:dyDescent="0.35">
      <c r="A46" t="s">
        <v>254</v>
      </c>
      <c r="B46" s="123">
        <f>VLOOKUP($A46,'selections(hide)'!$A$18:$D$30,4,FALSE)</f>
        <v>12</v>
      </c>
      <c r="C46" s="208">
        <f>VLOOKUP($A46,'selections(hide)'!$A$18:$Q$30,16,FALSE)</f>
        <v>1.6666666666666667</v>
      </c>
      <c r="D46" s="123">
        <v>3</v>
      </c>
      <c r="E46" s="123" t="str">
        <f t="shared" si="15"/>
        <v>123</v>
      </c>
      <c r="F46" s="206">
        <f>IF($B$1="No",ROUNDDOWN($E$19*staff_students!$E$36*staff_students!$E$36*staff_students!$E$36*staff_students!$E$36,0)/$D46*1+ROUNDDOWN($E$19*staff_students!$E$36*staff_students!$E$36*staff_students!$E$36*staff_students!$E$36,0)/$D46*2,ROUNDDOWN($F$19*staff_students!$E$36*staff_students!$E$36*staff_students!$E$36*staff_students!$E$36,0)/$D46*1+ROUNDDOWN($F$19*staff_students!$E$36*staff_students!$E$36*staff_students!$E$36*staff_students!$E$36,0)/$D46*2)</f>
        <v>0</v>
      </c>
      <c r="G46" s="206">
        <f>IF($B$1="No",ROUNDDOWN($E$19*staff_students!$E$36*staff_students!$E$36*staff_students!$E$36*staff_students!$E$36,0)/$D46*1+ROUNDDOWN($E$19*staff_students!$E$36*staff_students!$E$36*staff_students!$E$36*staff_students!$E$36,0)/$D46*2,ROUNDDOWN($F$19*staff_students!$E$36*staff_students!$E$36*staff_students!$E$36*staff_students!$E$36,0)/$D46*1+ROUNDDOWN($F$19*staff_students!$E$36*staff_students!$E$36*staff_students!$E$36*staff_students!$E$36,0)/$D46*2)</f>
        <v>0</v>
      </c>
      <c r="H46" s="206">
        <f>IF($B$1="No",ROUNDDOWN($E$19*staff_students!$E$36*staff_students!$E$36*staff_students!$E$36*staff_students!$E$36,0)/$D46*1+ROUNDDOWN($E$19*staff_students!$E$36*staff_students!$E$36*staff_students!$E$36*staff_students!$E$36,0)/$D46*2,ROUNDDOWN($F$19*staff_students!$E$36*staff_students!$E$36*staff_students!$E$36*staff_students!$E$36,0)/$D46*1+ROUNDDOWN($F$19*staff_students!$E$36*staff_students!$E$36*staff_students!$E$36*staff_students!$E$36,0)/$D46*2)</f>
        <v>0</v>
      </c>
      <c r="I46" s="206">
        <f>IF($B$1="No",ROUNDDOWN($E$19*staff_students!$E$36*staff_students!$E$36*staff_students!$E$36*staff_students!$E$36,0)/$D46*1+ROUNDDOWN($E$19*staff_students!$E$36*staff_students!$E$36*staff_students!$E$36*staff_students!$E$36,0)/$D46*2,ROUNDDOWN($F$19*staff_students!$E$36*staff_students!$E$36*staff_students!$E$36*staff_students!$E$36,0)/$D46*1+ROUNDDOWN($F$19*staff_students!$E$36*staff_students!$E$36*staff_students!$E$36*staff_students!$E$36,0)/$D46*2)</f>
        <v>0</v>
      </c>
      <c r="J46" s="212">
        <f>IF($B$1="No",ROUNDDOWN(F$19*staff_students!$E$36*staff_students!$E$36*staff_students!$E$36*staff_students!$E$36,0)/$D46*1+ROUNDDOWN($E$19*staff_students!$E$36*staff_students!$E$36*staff_students!$E$36*staff_students!$E$36,0)/$D46*2,ROUNDDOWN($F$19*staff_students!$E$36*staff_students!$E$36*staff_students!$E$36*staff_students!$E$36,0)/$D46*1+ROUNDDOWN($F$19*staff_students!$E$36*staff_students!$E$36*staff_students!$E$36*staff_students!$E$36,0)/$D46*2)</f>
        <v>0</v>
      </c>
      <c r="K46" s="123">
        <f>ROUNDDOWN(G$19*staff_students!$E$36*staff_students!$E$36*staff_students!$E$36*staff_students!$E$36,0)/$D46*1+ROUNDDOWN(F$19*staff_students!$E$36*staff_students!$E$36*staff_students!$E$36*staff_students!$E$36,0)/$D46*2</f>
        <v>0</v>
      </c>
      <c r="N46" s="206">
        <f t="shared" si="17"/>
        <v>0</v>
      </c>
      <c r="O46" s="206">
        <f t="shared" si="17"/>
        <v>0</v>
      </c>
      <c r="P46" s="206">
        <f t="shared" si="17"/>
        <v>0</v>
      </c>
      <c r="Q46" s="206">
        <f t="shared" si="17"/>
        <v>0</v>
      </c>
      <c r="R46" s="123">
        <f t="shared" si="17"/>
        <v>0</v>
      </c>
      <c r="S46" s="123">
        <f t="shared" si="17"/>
        <v>0</v>
      </c>
      <c r="V46" s="206">
        <f>IF($B$1="No",SUM('student_calcs(hide)'!D986:D989)/$D46*1+SUM('student_calcs(hide)'!E986:E989)/$D46*2,SUM('student_calcs(hide)'!E986:E989)/$D46*1+SUM('student_calcs(hide)'!E986:E989)/$D46*2)</f>
        <v>0</v>
      </c>
      <c r="W46" s="123">
        <f>SUM('student_calcs(hide)'!E986:E989)/$D46*1+SUM('student_calcs(hide)'!F986:F989)/$D46*2</f>
        <v>0</v>
      </c>
      <c r="X46" s="123">
        <f>SUM('student_calcs(hide)'!F986:F989)/$D46*1+SUM('student_calcs(hide)'!G986:G989)/$D46*2</f>
        <v>0</v>
      </c>
      <c r="Y46" s="123">
        <f>SUM('student_calcs(hide)'!G986:G989)/$D46*1+SUM('student_calcs(hide)'!H986:H989)/$D46*2</f>
        <v>0</v>
      </c>
      <c r="Z46" s="123">
        <f>SUM('student_calcs(hide)'!H986:H989)/$D46*1+SUM('student_calcs(hide)'!I986:I989)/$D46*2</f>
        <v>0</v>
      </c>
      <c r="AA46" s="123">
        <f>SUM('student_calcs(hide)'!I986:I989)/$D46*1+SUM('student_calcs(hide)'!J986:J989)/$D46*2</f>
        <v>0</v>
      </c>
      <c r="AD46" s="123">
        <f>IF('selections(hide)'!$X$7=1,0,IF(VLOOKUP($B46,'selections(hide)'!$D$18:$P$30,7,FALSE)="PGT",(1+HLOOKUP(prog_header!$C$6,cost_rates!$N$3:$T$5,3,FALSE))*V46*$AI$27*3*VLOOKUP($AK$27,pay_scales!$A:$V,18,FALSE),(1+HLOOKUP(prog_header!$C$6,cost_rates!$V$3:$AB$5,3,FALSE))*V46*$AI$27*3*VLOOKUP($AK$27,pay_scales!$A:$V,18,FALSE)))</f>
        <v>0</v>
      </c>
      <c r="AE46" s="123">
        <f>IF('selections(hide)'!$X$7=1,0,IF(VLOOKUP($B46,'selections(hide)'!$D$18:$P$30,7,FALSE)="PGT",(1+HLOOKUP(prog_header!$C$6,cost_rates!$N$3:$T$5,3,FALSE))*W46*$AI$27*3*VLOOKUP($AK$27,pay_scales!$A:$V,18,FALSE),(1+HLOOKUP(prog_header!$C$6,cost_rates!$V$3:$AB$5,3,FALSE))*W46*$AI$27*3*VLOOKUP($AK$27,pay_scales!$A:$V,18,FALSE)))</f>
        <v>0</v>
      </c>
      <c r="AF46" s="123">
        <f>IF('selections(hide)'!$X$7=1,0,IF(VLOOKUP($B46,'selections(hide)'!$D$18:$P$30,7,FALSE)="PGT",(1+HLOOKUP(prog_header!$C$6,cost_rates!$N$3:$T$5,3,FALSE))*X46*$AI$27*3*VLOOKUP($AK$27,pay_scales!$A:$V,18,FALSE),(1+HLOOKUP(prog_header!$C$6,cost_rates!$V$3:$AB$5,3,FALSE))*X46*$AI$27*3*VLOOKUP($AK$27,pay_scales!$A:$V,18,FALSE)))</f>
        <v>0</v>
      </c>
      <c r="AG46" s="123">
        <f>IF('selections(hide)'!$X$7=1,0,IF(VLOOKUP($B46,'selections(hide)'!$D$18:$P$30,7,FALSE)="PGT",(1+HLOOKUP(prog_header!$C$6,cost_rates!$N$3:$T$5,3,FALSE))*Y46*$AI$27*3*VLOOKUP($AK$27,pay_scales!$A:$V,18,FALSE),(1+HLOOKUP(prog_header!$C$6,cost_rates!$V$3:$AB$5,3,FALSE))*Y46*$AI$27*3*VLOOKUP($AK$27,pay_scales!$A:$V,18,FALSE)))</f>
        <v>0</v>
      </c>
      <c r="AH46" s="123">
        <f>IF('selections(hide)'!$X$7=1,0,IF(VLOOKUP($B46,'selections(hide)'!$D$18:$P$30,7,FALSE)="PGT",(1+HLOOKUP(prog_header!$C$6,cost_rates!$N$3:$T$5,3,FALSE))*Z46*$AI$27*3*VLOOKUP($AK$27,pay_scales!$A:$V,18,FALSE),(1+HLOOKUP(prog_header!$C$6,cost_rates!$V$3:$AB$5,3,FALSE))*Z46*$AI$27*3*VLOOKUP($AK$27,pay_scales!$A:$V,18,FALSE)))</f>
        <v>0</v>
      </c>
      <c r="AI46" s="123">
        <f>IF('selections(hide)'!$X$7=1,0,IF(VLOOKUP($B46,'selections(hide)'!$D$18:$P$30,7,FALSE)="PGT",(1+HLOOKUP(prog_header!$C$6,cost_rates!$N$3:$T$5,3,FALSE))*AA46*$AI$27*3*VLOOKUP($AK$27,pay_scales!$A:$V,18,FALSE),(1+HLOOKUP(prog_header!$C$6,cost_rates!$V$3:$AB$5,3,FALSE))*AA46*$AI$27*3*VLOOKUP($AK$27,pay_scales!$A:$V,18,FALSE)))</f>
        <v>0</v>
      </c>
      <c r="AL46" s="27">
        <f>IF('selections(hide)'!$X$7=1,0,V46*$AI$27*3)/1650</f>
        <v>0</v>
      </c>
      <c r="AM46" s="27">
        <f>IF('selections(hide)'!$X$7=1,0,W46*$AI$27*3)/1650</f>
        <v>0</v>
      </c>
      <c r="AN46" s="27">
        <f>IF('selections(hide)'!$X$7=1,0,X46*$AI$27*3)/1650</f>
        <v>0</v>
      </c>
      <c r="AO46" s="27">
        <f>IF('selections(hide)'!$X$7=1,0,Y46*$AI$27*3)/1650</f>
        <v>0</v>
      </c>
      <c r="AP46" s="27">
        <f>IF('selections(hide)'!$X$7=1,0,Z46*$AI$27*3)/1650</f>
        <v>0</v>
      </c>
      <c r="AQ46" s="27">
        <f>IF('selections(hide)'!$X$7=1,0,AA46*$AI$27*3)/1650</f>
        <v>0</v>
      </c>
    </row>
    <row r="47" spans="1:43" x14ac:dyDescent="0.35">
      <c r="A47" t="s">
        <v>255</v>
      </c>
      <c r="B47" s="123">
        <f>VLOOKUP($A47,'selections(hide)'!$A$18:$D$30,4,FALSE)</f>
        <v>13</v>
      </c>
      <c r="C47" s="208">
        <f>VLOOKUP($A47,'selections(hide)'!$A$18:$Q$30,16,FALSE)</f>
        <v>2</v>
      </c>
      <c r="D47" s="123">
        <v>3</v>
      </c>
      <c r="E47" s="123" t="str">
        <f t="shared" si="15"/>
        <v>133</v>
      </c>
      <c r="F47" s="206">
        <f>IF($B$1="No",ROUNDDOWN($E$19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G47" s="206">
        <f>IF($B$1="No",ROUNDDOWN($E$19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H47" s="206">
        <f>IF($B$1="No",ROUNDDOWN($E$19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I47" s="206">
        <f>IF($B$1="No",ROUNDDOWN($E$19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J47" s="206">
        <f>IF($B$1="No",ROUNDDOWN($E$19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K47" s="212">
        <f>IF($B$1="No",ROUNDDOWN(F$19*staff_students!$E$36*staff_students!$E$36*staff_students!$E$36*staff_students!$E$36*staff_students!$E$36,0)/$D47*1+ROUNDDOWN($E$19*staff_students!$E$36*staff_students!$E$36*staff_students!$E$36*staff_students!$E$36*staff_students!$E$36,0)/$D47*2,ROUNDDOWN($F$19*staff_students!$E$36*staff_students!$E$36*staff_students!$E$36*staff_students!$E$36*staff_students!$E$36,0)/$D47*1+ROUNDDOWN($F$19*staff_students!$E$36*staff_students!$E$36*staff_students!$E$36*staff_students!$E$36*staff_students!$E$36,0)/$D47*2)</f>
        <v>0</v>
      </c>
      <c r="N47" s="206">
        <f t="shared" si="17"/>
        <v>0</v>
      </c>
      <c r="O47" s="206">
        <f t="shared" si="17"/>
        <v>0</v>
      </c>
      <c r="P47" s="206">
        <f t="shared" si="17"/>
        <v>0</v>
      </c>
      <c r="Q47" s="206">
        <f t="shared" si="17"/>
        <v>0</v>
      </c>
      <c r="R47" s="206">
        <f t="shared" si="17"/>
        <v>0</v>
      </c>
      <c r="S47" s="123">
        <f t="shared" si="17"/>
        <v>0</v>
      </c>
      <c r="V47" s="206">
        <f>IF($B$1="No",SUM('student_calcs(hide)'!D1012:D1015)/$D47*1+SUM('student_calcs(hide)'!E1012:E1015)/$D47*2,SUM('student_calcs(hide)'!E1012:E1015)/$D47*1+SUM('student_calcs(hide)'!E1012:E1015)/$D47*2)</f>
        <v>0</v>
      </c>
      <c r="W47" s="123">
        <f>SUM('student_calcs(hide)'!E1012:E1015)/$D47*1+SUM('student_calcs(hide)'!F1012:F1015)/$D47*2</f>
        <v>0</v>
      </c>
      <c r="X47" s="123">
        <f>SUM('student_calcs(hide)'!F1012:F1015)/$D47*1+SUM('student_calcs(hide)'!G1012:G1015)/$D47*2</f>
        <v>0</v>
      </c>
      <c r="Y47" s="123">
        <f>SUM('student_calcs(hide)'!G1012:G1015)/$D47*1+SUM('student_calcs(hide)'!H1012:H1015)/$D47*2</f>
        <v>0</v>
      </c>
      <c r="Z47" s="123">
        <f>SUM('student_calcs(hide)'!H1012:H1015)/$D47*1+SUM('student_calcs(hide)'!I1012:I1015)/$D47*2</f>
        <v>0</v>
      </c>
      <c r="AA47" s="123">
        <f>SUM('student_calcs(hide)'!I1012:I1015)/$D47*1+SUM('student_calcs(hide)'!J1012:J1015)/$D47*2</f>
        <v>0</v>
      </c>
      <c r="AD47" s="123">
        <f>IF('selections(hide)'!$X$7=1,0,IF(VLOOKUP($B47,'selections(hide)'!$D$18:$P$30,7,FALSE)="PGT",(1+HLOOKUP(prog_header!$C$6,cost_rates!$N$3:$T$5,3,FALSE))*V47*$AI$27*3*VLOOKUP($AK$27,pay_scales!$A:$V,18,FALSE),(1+HLOOKUP(prog_header!$C$6,cost_rates!$V$3:$AB$5,3,FALSE))*V47*$AI$27*3*VLOOKUP($AK$27,pay_scales!$A:$V,18,FALSE)))</f>
        <v>0</v>
      </c>
      <c r="AE47" s="123">
        <f>IF('selections(hide)'!$X$7=1,0,IF(VLOOKUP($B47,'selections(hide)'!$D$18:$P$30,7,FALSE)="PGT",(1+HLOOKUP(prog_header!$C$6,cost_rates!$N$3:$T$5,3,FALSE))*W47*$AI$27*3*VLOOKUP($AK$27,pay_scales!$A:$V,18,FALSE),(1+HLOOKUP(prog_header!$C$6,cost_rates!$V$3:$AB$5,3,FALSE))*W47*$AI$27*3*VLOOKUP($AK$27,pay_scales!$A:$V,18,FALSE)))</f>
        <v>0</v>
      </c>
      <c r="AF47" s="123">
        <f>IF('selections(hide)'!$X$7=1,0,IF(VLOOKUP($B47,'selections(hide)'!$D$18:$P$30,7,FALSE)="PGT",(1+HLOOKUP(prog_header!$C$6,cost_rates!$N$3:$T$5,3,FALSE))*X47*$AI$27*3*VLOOKUP($AK$27,pay_scales!$A:$V,18,FALSE),(1+HLOOKUP(prog_header!$C$6,cost_rates!$V$3:$AB$5,3,FALSE))*X47*$AI$27*3*VLOOKUP($AK$27,pay_scales!$A:$V,18,FALSE)))</f>
        <v>0</v>
      </c>
      <c r="AG47" s="123">
        <f>IF('selections(hide)'!$X$7=1,0,IF(VLOOKUP($B47,'selections(hide)'!$D$18:$P$30,7,FALSE)="PGT",(1+HLOOKUP(prog_header!$C$6,cost_rates!$N$3:$T$5,3,FALSE))*Y47*$AI$27*3*VLOOKUP($AK$27,pay_scales!$A:$V,18,FALSE),(1+HLOOKUP(prog_header!$C$6,cost_rates!$V$3:$AB$5,3,FALSE))*Y47*$AI$27*3*VLOOKUP($AK$27,pay_scales!$A:$V,18,FALSE)))</f>
        <v>0</v>
      </c>
      <c r="AH47" s="123">
        <f>IF('selections(hide)'!$X$7=1,0,IF(VLOOKUP($B47,'selections(hide)'!$D$18:$P$30,7,FALSE)="PGT",(1+HLOOKUP(prog_header!$C$6,cost_rates!$N$3:$T$5,3,FALSE))*Z47*$AI$27*3*VLOOKUP($AK$27,pay_scales!$A:$V,18,FALSE),(1+HLOOKUP(prog_header!$C$6,cost_rates!$V$3:$AB$5,3,FALSE))*Z47*$AI$27*3*VLOOKUP($AK$27,pay_scales!$A:$V,18,FALSE)))</f>
        <v>0</v>
      </c>
      <c r="AI47" s="123">
        <f>IF('selections(hide)'!$X$7=1,0,IF(VLOOKUP($B47,'selections(hide)'!$D$18:$P$30,7,FALSE)="PGT",(1+HLOOKUP(prog_header!$C$6,cost_rates!$N$3:$T$5,3,FALSE))*AA47*$AI$27*3*VLOOKUP($AK$27,pay_scales!$A:$V,18,FALSE),(1+HLOOKUP(prog_header!$C$6,cost_rates!$V$3:$AB$5,3,FALSE))*AA47*$AI$27*3*VLOOKUP($AK$27,pay_scales!$A:$V,18,FALSE)))</f>
        <v>0</v>
      </c>
      <c r="AL47" s="27">
        <f>IF('selections(hide)'!$X$7=1,0,V47*$AI$27*3)/1650</f>
        <v>0</v>
      </c>
      <c r="AM47" s="27">
        <f>IF('selections(hide)'!$X$7=1,0,W47*$AI$27*3)/1650</f>
        <v>0</v>
      </c>
      <c r="AN47" s="27">
        <f>IF('selections(hide)'!$X$7=1,0,X47*$AI$27*3)/1650</f>
        <v>0</v>
      </c>
      <c r="AO47" s="27">
        <f>IF('selections(hide)'!$X$7=1,0,Y47*$AI$27*3)/1650</f>
        <v>0</v>
      </c>
      <c r="AP47" s="27">
        <f>IF('selections(hide)'!$X$7=1,0,Z47*$AI$27*3)/1650</f>
        <v>0</v>
      </c>
      <c r="AQ47" s="27">
        <f>IF('selections(hide)'!$X$7=1,0,AA47*$AI$27*3)/1650</f>
        <v>0</v>
      </c>
    </row>
    <row r="49" spans="1:43" x14ac:dyDescent="0.35">
      <c r="A49" t="s">
        <v>245</v>
      </c>
      <c r="B49" s="123">
        <f>VLOOKUP($A49,'selections(hide)'!$A$18:$D$30,4,FALSE)</f>
        <v>4</v>
      </c>
      <c r="C49" s="208">
        <f>VLOOKUP($A49,'selections(hide)'!$A$18:$Q$30,16,FALSE)</f>
        <v>2</v>
      </c>
      <c r="D49" s="123">
        <v>6</v>
      </c>
      <c r="E49" s="123" t="str">
        <f t="shared" si="15"/>
        <v>46</v>
      </c>
      <c r="F49" s="206">
        <f>IF($B$1="No",ROUNDDOWN($E$19*staff_students!$E$36,0)/$D49*1+ROUNDDOWN($E$19*staff_students!$E$36,0)/$D49*5,ROUNDDOWN($F$19*staff_students!$E$36,0)/$D49*1+ROUNDDOWN($F$19*staff_students!$E$36,0)/$D49*5)</f>
        <v>0</v>
      </c>
      <c r="G49" s="212">
        <f>IF($B$1="No",ROUNDDOWN(F$19*staff_students!$E$36,0)/$D49*1+ROUNDDOWN($E$19*staff_students!$E$36,0)/$D49*5,ROUNDDOWN($F$19*staff_students!$E$36,0)/$D49*1+ROUNDDOWN($F$19*staff_students!$E$36,0)/$D49*5)</f>
        <v>0</v>
      </c>
      <c r="H49" s="123">
        <f>ROUNDDOWN(G$19*staff_students!$E$36,0)/$D49*1+ROUNDDOWN(F$19*staff_students!$E$36,0)/$D49*5</f>
        <v>0</v>
      </c>
      <c r="I49" s="123">
        <f>ROUNDDOWN(H$19*staff_students!$E$36,0)/$D49*1+ROUNDDOWN(G$19*staff_students!$E$36,0)/$D49*5</f>
        <v>0</v>
      </c>
      <c r="J49" s="123">
        <f>ROUNDDOWN(I$19*staff_students!$E$36,0)/$D49*1+ROUNDDOWN(H$19*staff_students!$E$36,0)/$D49*5</f>
        <v>0</v>
      </c>
      <c r="K49" s="123">
        <f>ROUNDDOWN(J$19*staff_students!$E$36,0)/$D49*1+ROUNDDOWN(I$19*staff_students!$E$36,0)/$D49*5</f>
        <v>0</v>
      </c>
      <c r="N49" s="206">
        <f t="shared" ref="N49:S54" si="18">F49*$D$21</f>
        <v>0</v>
      </c>
      <c r="O49" s="123">
        <f t="shared" si="18"/>
        <v>0</v>
      </c>
      <c r="P49" s="123">
        <f t="shared" si="18"/>
        <v>0</v>
      </c>
      <c r="Q49" s="123">
        <f t="shared" si="18"/>
        <v>0</v>
      </c>
      <c r="R49" s="123">
        <f t="shared" si="18"/>
        <v>0</v>
      </c>
      <c r="S49" s="123">
        <f t="shared" si="18"/>
        <v>0</v>
      </c>
      <c r="V49" s="206">
        <f>IF($B$1="No",SUM('student_calcs(hide)'!D1094:D1097)/$D49*1+SUM('student_calcs(hide)'!E1094:E1097)/$D49*5,SUM('student_calcs(hide)'!E1094:E1097)/$D49*1+SUM('student_calcs(hide)'!E1094:E1097)/$D49*5)</f>
        <v>0</v>
      </c>
      <c r="W49" s="123">
        <f>SUM('student_calcs(hide)'!E1094:E1097)/$D49*1+SUM('student_calcs(hide)'!F1094:F1097)/$D49*5</f>
        <v>0</v>
      </c>
      <c r="X49" s="123">
        <f>SUM('student_calcs(hide)'!F1094:F1097)/$D49*1+SUM('student_calcs(hide)'!G1094:G1097)/$D49*5</f>
        <v>0</v>
      </c>
      <c r="Y49" s="123">
        <f>SUM('student_calcs(hide)'!G1094:G1097)/$D49*1+SUM('student_calcs(hide)'!H1094:H1097)/$D49*5</f>
        <v>0</v>
      </c>
      <c r="Z49" s="123">
        <f>SUM('student_calcs(hide)'!H1094:H1097)/$D49*1+SUM('student_calcs(hide)'!I1094:I1097)/$D49*5</f>
        <v>0</v>
      </c>
      <c r="AA49" s="123">
        <f>SUM('student_calcs(hide)'!I1094:I1097)/$D49*1+SUM('student_calcs(hide)'!J1094:J1097)/$D49*5</f>
        <v>0</v>
      </c>
      <c r="AD49" s="123">
        <f>IF('selections(hide)'!$X$7=1,0,IF(VLOOKUP($B49,'selections(hide)'!$D$18:$P$30,7,FALSE)="PGT",(1+HLOOKUP(prog_header!$C$6,cost_rates!$N$3:$T$5,3,FALSE))*V49*$AI$27*3*VLOOKUP($AK$27,pay_scales!$A:$V,18,FALSE),(1+HLOOKUP(prog_header!$C$6,cost_rates!$V$3:$AB$5,3,FALSE))*V49*$AI$27*3*VLOOKUP($AK$27,pay_scales!$A:$V,18,FALSE)))</f>
        <v>0</v>
      </c>
      <c r="AE49" s="123">
        <f>IF('selections(hide)'!$X$7=1,0,IF(VLOOKUP($B49,'selections(hide)'!$D$18:$P$30,7,FALSE)="PGT",(1+HLOOKUP(prog_header!$C$6,cost_rates!$N$3:$T$5,3,FALSE))*W49*$AI$27*3*VLOOKUP($AK$27,pay_scales!$A:$V,18,FALSE),(1+HLOOKUP(prog_header!$C$6,cost_rates!$V$3:$AB$5,3,FALSE))*W49*$AI$27*3*VLOOKUP($AK$27,pay_scales!$A:$V,18,FALSE)))</f>
        <v>0</v>
      </c>
      <c r="AF49" s="123">
        <f>IF('selections(hide)'!$X$7=1,0,IF(VLOOKUP($B49,'selections(hide)'!$D$18:$P$30,7,FALSE)="PGT",(1+HLOOKUP(prog_header!$C$6,cost_rates!$N$3:$T$5,3,FALSE))*X49*$AI$27*3*VLOOKUP($AK$27,pay_scales!$A:$V,18,FALSE),(1+HLOOKUP(prog_header!$C$6,cost_rates!$V$3:$AB$5,3,FALSE))*X49*$AI$27*3*VLOOKUP($AK$27,pay_scales!$A:$V,18,FALSE)))</f>
        <v>0</v>
      </c>
      <c r="AG49" s="123">
        <f>IF('selections(hide)'!$X$7=1,0,IF(VLOOKUP($B49,'selections(hide)'!$D$18:$P$30,7,FALSE)="PGT",(1+HLOOKUP(prog_header!$C$6,cost_rates!$N$3:$T$5,3,FALSE))*Y49*$AI$27*3*VLOOKUP($AK$27,pay_scales!$A:$V,18,FALSE),(1+HLOOKUP(prog_header!$C$6,cost_rates!$V$3:$AB$5,3,FALSE))*Y49*$AI$27*3*VLOOKUP($AK$27,pay_scales!$A:$V,18,FALSE)))</f>
        <v>0</v>
      </c>
      <c r="AH49" s="123">
        <f>IF('selections(hide)'!$X$7=1,0,IF(VLOOKUP($B49,'selections(hide)'!$D$18:$P$30,7,FALSE)="PGT",(1+HLOOKUP(prog_header!$C$6,cost_rates!$N$3:$T$5,3,FALSE))*Z49*$AI$27*3*VLOOKUP($AK$27,pay_scales!$A:$V,18,FALSE),(1+HLOOKUP(prog_header!$C$6,cost_rates!$V$3:$AB$5,3,FALSE))*Z49*$AI$27*3*VLOOKUP($AK$27,pay_scales!$A:$V,18,FALSE)))</f>
        <v>0</v>
      </c>
      <c r="AI49" s="123">
        <f>IF('selections(hide)'!$X$7=1,0,IF(VLOOKUP($B49,'selections(hide)'!$D$18:$P$30,7,FALSE)="PGT",(1+HLOOKUP(prog_header!$C$6,cost_rates!$N$3:$T$5,3,FALSE))*AA49*$AI$27*3*VLOOKUP($AK$27,pay_scales!$A:$V,18,FALSE),(1+HLOOKUP(prog_header!$C$6,cost_rates!$V$3:$AB$5,3,FALSE))*AA49*$AI$27*3*VLOOKUP($AK$27,pay_scales!$A:$V,18,FALSE)))</f>
        <v>0</v>
      </c>
      <c r="AL49" s="27">
        <f>IF('selections(hide)'!$X$7=1,0,V49*$AI$27*3)/1650</f>
        <v>0</v>
      </c>
      <c r="AM49" s="27">
        <f>IF('selections(hide)'!$X$7=1,0,W49*$AI$27*3)/1650</f>
        <v>0</v>
      </c>
      <c r="AN49" s="27">
        <f>IF('selections(hide)'!$X$7=1,0,X49*$AI$27*3)/1650</f>
        <v>0</v>
      </c>
      <c r="AO49" s="27">
        <f>IF('selections(hide)'!$X$7=1,0,Y49*$AI$27*3)/1650</f>
        <v>0</v>
      </c>
      <c r="AP49" s="27">
        <f>IF('selections(hide)'!$X$7=1,0,Z49*$AI$27*3)/1650</f>
        <v>0</v>
      </c>
      <c r="AQ49" s="27">
        <f>IF('selections(hide)'!$X$7=1,0,AA49*$AI$27*3)/1650</f>
        <v>0</v>
      </c>
    </row>
    <row r="50" spans="1:43" x14ac:dyDescent="0.35">
      <c r="A50" t="s">
        <v>246</v>
      </c>
      <c r="B50" s="123">
        <f>VLOOKUP($A50,'selections(hide)'!$A$18:$D$30,4,FALSE)</f>
        <v>3</v>
      </c>
      <c r="C50" s="208">
        <f>VLOOKUP($A50,'selections(hide)'!$A$18:$Q$30,16,FALSE)</f>
        <v>3</v>
      </c>
      <c r="D50" s="123">
        <v>6</v>
      </c>
      <c r="E50" s="123" t="str">
        <f t="shared" si="15"/>
        <v>36</v>
      </c>
      <c r="F50" s="206">
        <f>IF($B$1="No",ROUNDDOWN($E$19*staff_students!$E$36*staff_students!$E$36,0)/$D50*1+ROUNDDOWN($E$19*staff_students!$E$36*staff_students!$E$36,0)/$D50*5,ROUNDDOWN($F$19*staff_students!$E$36*staff_students!$E$36,0)/$D50*1+ROUNDDOWN($F$19*staff_students!$E$36*staff_students!$E$36,0)/$D50*5)</f>
        <v>0</v>
      </c>
      <c r="G50" s="206">
        <f>IF($B$1="No",ROUNDDOWN($E$19*staff_students!$E$36*staff_students!$E$36,0)/$D50*1+ROUNDDOWN($E$19*staff_students!$E$36*staff_students!$E$36,0)/$D50*5,ROUNDDOWN($F$19*staff_students!$E$36*staff_students!$E$36,0)/$D50*1+ROUNDDOWN($F$19*staff_students!$E$36*staff_students!$E$36,0)/$D50*5)</f>
        <v>0</v>
      </c>
      <c r="H50" s="212">
        <f>IF($B$1="No",ROUNDDOWN(F$19*staff_students!$E$36*staff_students!$E$36,0)/$D50*1+ROUNDDOWN($E$19*staff_students!$E$36*staff_students!$E$36,0)/$D50*5,ROUNDDOWN($F$19*staff_students!$E$36*staff_students!$E$36,0)/$D50*1+ROUNDDOWN($F$19*staff_students!$E$36*staff_students!$E$36,0)/$D50*5)</f>
        <v>0</v>
      </c>
      <c r="I50" s="123">
        <f>ROUNDDOWN(G$19*staff_students!$E$36*staff_students!$E$36,0)/$D50*1+ROUNDDOWN(F$19*staff_students!$E$36*staff_students!$E$36,0)/$D50*5</f>
        <v>0</v>
      </c>
      <c r="J50" s="123">
        <f>ROUNDDOWN(H$19*staff_students!$E$36*staff_students!$E$36,0)/$D50*1+ROUNDDOWN(G$19*staff_students!$E$36*staff_students!$E$36,0)/$D50*5</f>
        <v>0</v>
      </c>
      <c r="K50" s="123">
        <f>ROUNDDOWN(I$19*staff_students!$E$36*staff_students!$E$36,0)/$D50*1+ROUNDDOWN(H$19*staff_students!$E$36*staff_students!$E$36,0)/$D50*5</f>
        <v>0</v>
      </c>
      <c r="N50" s="206">
        <f t="shared" si="18"/>
        <v>0</v>
      </c>
      <c r="O50" s="206">
        <f t="shared" si="18"/>
        <v>0</v>
      </c>
      <c r="P50" s="123">
        <f t="shared" si="18"/>
        <v>0</v>
      </c>
      <c r="Q50" s="123">
        <f t="shared" si="18"/>
        <v>0</v>
      </c>
      <c r="R50" s="123">
        <f t="shared" si="18"/>
        <v>0</v>
      </c>
      <c r="S50" s="123">
        <f t="shared" si="18"/>
        <v>0</v>
      </c>
      <c r="V50" s="206">
        <f>IF($B$1="No",SUM('student_calcs(hide)'!D1120:D1123)/$D50*1+SUM('student_calcs(hide)'!E1120:E1123)/$D50*5,SUM('student_calcs(hide)'!E1120:E1123)/$D50*1+SUM('student_calcs(hide)'!E1120:E1123)/$D50*5)</f>
        <v>0</v>
      </c>
      <c r="W50" s="123">
        <f>SUM('student_calcs(hide)'!E1120:E1123)/$D50*1+SUM('student_calcs(hide)'!F1120:F1123)/$D50*5</f>
        <v>0</v>
      </c>
      <c r="X50" s="123">
        <f>SUM('student_calcs(hide)'!F1120:F1123)/$D50*1+SUM('student_calcs(hide)'!G1120:G1123)/$D50*5</f>
        <v>0</v>
      </c>
      <c r="Y50" s="123">
        <f>SUM('student_calcs(hide)'!G1120:G1123)/$D50*1+SUM('student_calcs(hide)'!H1120:H1123)/$D50*5</f>
        <v>0</v>
      </c>
      <c r="Z50" s="123">
        <f>SUM('student_calcs(hide)'!H1120:H1123)/$D50*1+SUM('student_calcs(hide)'!I1120:I1123)/$D50*5</f>
        <v>0</v>
      </c>
      <c r="AA50" s="123">
        <f>SUM('student_calcs(hide)'!I1120:I1123)/$D50*1+SUM('student_calcs(hide)'!J1120:J1123)/$D50*5</f>
        <v>0</v>
      </c>
      <c r="AD50" s="123">
        <f>IF('selections(hide)'!$X$7=1,0,IF(VLOOKUP($B50,'selections(hide)'!$D$18:$P$30,7,FALSE)="PGT",(1+HLOOKUP(prog_header!$C$6,cost_rates!$N$3:$T$5,3,FALSE))*V50*$AI$27*3*VLOOKUP($AK$27,pay_scales!$A:$V,18,FALSE),(1+HLOOKUP(prog_header!$C$6,cost_rates!$V$3:$AB$5,3,FALSE))*V50*$AI$27*3*VLOOKUP($AK$27,pay_scales!$A:$V,18,FALSE)))</f>
        <v>0</v>
      </c>
      <c r="AE50" s="123">
        <f>IF('selections(hide)'!$X$7=1,0,IF(VLOOKUP($B50,'selections(hide)'!$D$18:$P$30,7,FALSE)="PGT",(1+HLOOKUP(prog_header!$C$6,cost_rates!$N$3:$T$5,3,FALSE))*W50*$AI$27*3*VLOOKUP($AK$27,pay_scales!$A:$V,18,FALSE),(1+HLOOKUP(prog_header!$C$6,cost_rates!$V$3:$AB$5,3,FALSE))*W50*$AI$27*3*VLOOKUP($AK$27,pay_scales!$A:$V,18,FALSE)))</f>
        <v>0</v>
      </c>
      <c r="AF50" s="123">
        <f>IF('selections(hide)'!$X$7=1,0,IF(VLOOKUP($B50,'selections(hide)'!$D$18:$P$30,7,FALSE)="PGT",(1+HLOOKUP(prog_header!$C$6,cost_rates!$N$3:$T$5,3,FALSE))*X50*$AI$27*3*VLOOKUP($AK$27,pay_scales!$A:$V,18,FALSE),(1+HLOOKUP(prog_header!$C$6,cost_rates!$V$3:$AB$5,3,FALSE))*X50*$AI$27*3*VLOOKUP($AK$27,pay_scales!$A:$V,18,FALSE)))</f>
        <v>0</v>
      </c>
      <c r="AG50" s="123">
        <f>IF('selections(hide)'!$X$7=1,0,IF(VLOOKUP($B50,'selections(hide)'!$D$18:$P$30,7,FALSE)="PGT",(1+HLOOKUP(prog_header!$C$6,cost_rates!$N$3:$T$5,3,FALSE))*Y50*$AI$27*3*VLOOKUP($AK$27,pay_scales!$A:$V,18,FALSE),(1+HLOOKUP(prog_header!$C$6,cost_rates!$V$3:$AB$5,3,FALSE))*Y50*$AI$27*3*VLOOKUP($AK$27,pay_scales!$A:$V,18,FALSE)))</f>
        <v>0</v>
      </c>
      <c r="AH50" s="123">
        <f>IF('selections(hide)'!$X$7=1,0,IF(VLOOKUP($B50,'selections(hide)'!$D$18:$P$30,7,FALSE)="PGT",(1+HLOOKUP(prog_header!$C$6,cost_rates!$N$3:$T$5,3,FALSE))*Z50*$AI$27*3*VLOOKUP($AK$27,pay_scales!$A:$V,18,FALSE),(1+HLOOKUP(prog_header!$C$6,cost_rates!$V$3:$AB$5,3,FALSE))*Z50*$AI$27*3*VLOOKUP($AK$27,pay_scales!$A:$V,18,FALSE)))</f>
        <v>0</v>
      </c>
      <c r="AI50" s="123">
        <f>IF('selections(hide)'!$X$7=1,0,IF(VLOOKUP($B50,'selections(hide)'!$D$18:$P$30,7,FALSE)="PGT",(1+HLOOKUP(prog_header!$C$6,cost_rates!$N$3:$T$5,3,FALSE))*AA50*$AI$27*3*VLOOKUP($AK$27,pay_scales!$A:$V,18,FALSE),(1+HLOOKUP(prog_header!$C$6,cost_rates!$V$3:$AB$5,3,FALSE))*AA50*$AI$27*3*VLOOKUP($AK$27,pay_scales!$A:$V,18,FALSE)))</f>
        <v>0</v>
      </c>
      <c r="AL50" s="27">
        <f>IF('selections(hide)'!$X$7=1,0,V50*$AI$27*3)/1650</f>
        <v>0</v>
      </c>
      <c r="AM50" s="27">
        <f>IF('selections(hide)'!$X$7=1,0,W50*$AI$27*3)/1650</f>
        <v>0</v>
      </c>
      <c r="AN50" s="27">
        <f>IF('selections(hide)'!$X$7=1,0,X50*$AI$27*3)/1650</f>
        <v>0</v>
      </c>
      <c r="AO50" s="27">
        <f>IF('selections(hide)'!$X$7=1,0,Y50*$AI$27*3)/1650</f>
        <v>0</v>
      </c>
      <c r="AP50" s="27">
        <f>IF('selections(hide)'!$X$7=1,0,Z50*$AI$27*3)/1650</f>
        <v>0</v>
      </c>
      <c r="AQ50" s="27">
        <f>IF('selections(hide)'!$X$7=1,0,AA50*$AI$27*3)/1650</f>
        <v>0</v>
      </c>
    </row>
    <row r="51" spans="1:43" x14ac:dyDescent="0.35">
      <c r="A51" t="s">
        <v>252</v>
      </c>
      <c r="B51" s="123">
        <f>VLOOKUP($A51,'selections(hide)'!$A$18:$D$30,4,FALSE)</f>
        <v>10</v>
      </c>
      <c r="C51" s="208">
        <f>VLOOKUP($A51,'selections(hide)'!$A$18:$Q$30,16,FALSE)</f>
        <v>1</v>
      </c>
      <c r="D51" s="123">
        <v>6</v>
      </c>
      <c r="E51" s="123" t="str">
        <f t="shared" si="15"/>
        <v>106</v>
      </c>
      <c r="F51" s="206">
        <f>IF($B$1="No",ROUNDDOWN($E$19*staff_students!$E$36*staff_students!$E$36,0)/$D51*1+ROUNDDOWN($E$19*staff_students!$E$36*staff_students!$E$36,0)/$D51*5,ROUNDDOWN($F$19*staff_students!$E$36*staff_students!$E$36,0)/$D51*1+ROUNDDOWN($F$19*staff_students!$E$36*staff_students!$E$36,0)/$D51*5)</f>
        <v>0</v>
      </c>
      <c r="G51" s="206">
        <f>IF($B$1="No",ROUNDDOWN($E$19*staff_students!$E$36*staff_students!$E$36,0)/$D51*1+ROUNDDOWN($E$19*staff_students!$E$36*staff_students!$E$36,0)/$D51*5,ROUNDDOWN($F$19*staff_students!$E$36*staff_students!$E$36,0)/$D51*1+ROUNDDOWN($F$19*staff_students!$E$36*staff_students!$E$36,0)/$D51*5)</f>
        <v>0</v>
      </c>
      <c r="H51" s="212">
        <f>IF($B$1="No",ROUNDDOWN(F$19*staff_students!$E$36*staff_students!$E$36,0)/$D51*1+ROUNDDOWN($E$19*staff_students!$E$36*staff_students!$E$36,0)/$D51*5,ROUNDDOWN($F$19*staff_students!$E$36*staff_students!$E$36,0)/$D51*1+ROUNDDOWN($F$19*staff_students!$E$36*staff_students!$E$36,0)/$D51*5)</f>
        <v>0</v>
      </c>
      <c r="I51" s="123">
        <f>ROUNDDOWN(G$19*staff_students!$E$36*staff_students!$E$36,0)/$D51*1+ROUNDDOWN(F$19*staff_students!$E$36*staff_students!$E$36,0)/$D51*5</f>
        <v>0</v>
      </c>
      <c r="J51" s="123">
        <f>ROUNDDOWN(H$19*staff_students!$E$36*staff_students!$E$36,0)/$D51*1+ROUNDDOWN(G$19*staff_students!$E$36*staff_students!$E$36,0)/$D51*5</f>
        <v>0</v>
      </c>
      <c r="K51" s="123">
        <f>ROUNDDOWN(I$19*staff_students!$E$36*staff_students!$E$36,0)/$D51*1+ROUNDDOWN(H$19*staff_students!$E$36*staff_students!$E$36,0)/$D51*5</f>
        <v>0</v>
      </c>
      <c r="N51" s="206">
        <f t="shared" si="18"/>
        <v>0</v>
      </c>
      <c r="O51" s="206">
        <f t="shared" si="18"/>
        <v>0</v>
      </c>
      <c r="P51" s="123">
        <f t="shared" si="18"/>
        <v>0</v>
      </c>
      <c r="Q51" s="123">
        <f t="shared" si="18"/>
        <v>0</v>
      </c>
      <c r="R51" s="123">
        <f t="shared" si="18"/>
        <v>0</v>
      </c>
      <c r="S51" s="123">
        <f t="shared" si="18"/>
        <v>0</v>
      </c>
      <c r="V51" s="206">
        <f>IF($B$1="No",SUM('student_calcs(hide)'!D1276:D1279)/$D51*1+SUM('student_calcs(hide)'!E1276:E1279)/$D51*5,SUM('student_calcs(hide)'!E1276:E1279)/$D51*1+SUM('student_calcs(hide)'!E1276:E1279)/$D51*5)</f>
        <v>0</v>
      </c>
      <c r="W51" s="123">
        <f>SUM('student_calcs(hide)'!E1276:E1279)/$D51*1+SUM('student_calcs(hide)'!F1276:F1279)/$D51*5</f>
        <v>0</v>
      </c>
      <c r="X51" s="123">
        <f>SUM('student_calcs(hide)'!F1276:F1279)/$D51*1+SUM('student_calcs(hide)'!G1276:G1279)/$D51*5</f>
        <v>0</v>
      </c>
      <c r="Y51" s="123">
        <f>SUM('student_calcs(hide)'!G1276:G1279)/$D51*1+SUM('student_calcs(hide)'!H1276:H1279)/$D51*5</f>
        <v>0</v>
      </c>
      <c r="Z51" s="123">
        <f>SUM('student_calcs(hide)'!H1276:H1279)/$D51*1+SUM('student_calcs(hide)'!I1276:I1279)/$D51*5</f>
        <v>0</v>
      </c>
      <c r="AA51" s="123">
        <f>SUM('student_calcs(hide)'!I1276:I1279)/$D51*1+SUM('student_calcs(hide)'!J1276:J1279)/$D51*5</f>
        <v>0</v>
      </c>
      <c r="AD51" s="123">
        <f>IF('selections(hide)'!$X$7=1,0,IF(VLOOKUP($B51,'selections(hide)'!$D$18:$P$30,7,FALSE)="PGT",(1+HLOOKUP(prog_header!$C$6,cost_rates!$N$3:$T$5,3,FALSE))*V51*$AI$27*3*VLOOKUP($AK$27,pay_scales!$A:$V,18,FALSE),(1+HLOOKUP(prog_header!$C$6,cost_rates!$V$3:$AB$5,3,FALSE))*V51*$AI$27*3*VLOOKUP($AK$27,pay_scales!$A:$V,18,FALSE)))</f>
        <v>0</v>
      </c>
      <c r="AE51" s="123">
        <f>IF('selections(hide)'!$X$7=1,0,IF(VLOOKUP($B51,'selections(hide)'!$D$18:$P$30,7,FALSE)="PGT",(1+HLOOKUP(prog_header!$C$6,cost_rates!$N$3:$T$5,3,FALSE))*W51*$AI$27*3*VLOOKUP($AK$27,pay_scales!$A:$V,18,FALSE),(1+HLOOKUP(prog_header!$C$6,cost_rates!$V$3:$AB$5,3,FALSE))*W51*$AI$27*3*VLOOKUP($AK$27,pay_scales!$A:$V,18,FALSE)))</f>
        <v>0</v>
      </c>
      <c r="AF51" s="123">
        <f>IF('selections(hide)'!$X$7=1,0,IF(VLOOKUP($B51,'selections(hide)'!$D$18:$P$30,7,FALSE)="PGT",(1+HLOOKUP(prog_header!$C$6,cost_rates!$N$3:$T$5,3,FALSE))*X51*$AI$27*3*VLOOKUP($AK$27,pay_scales!$A:$V,18,FALSE),(1+HLOOKUP(prog_header!$C$6,cost_rates!$V$3:$AB$5,3,FALSE))*X51*$AI$27*3*VLOOKUP($AK$27,pay_scales!$A:$V,18,FALSE)))</f>
        <v>0</v>
      </c>
      <c r="AG51" s="123">
        <f>IF('selections(hide)'!$X$7=1,0,IF(VLOOKUP($B51,'selections(hide)'!$D$18:$P$30,7,FALSE)="PGT",(1+HLOOKUP(prog_header!$C$6,cost_rates!$N$3:$T$5,3,FALSE))*Y51*$AI$27*3*VLOOKUP($AK$27,pay_scales!$A:$V,18,FALSE),(1+HLOOKUP(prog_header!$C$6,cost_rates!$V$3:$AB$5,3,FALSE))*Y51*$AI$27*3*VLOOKUP($AK$27,pay_scales!$A:$V,18,FALSE)))</f>
        <v>0</v>
      </c>
      <c r="AH51" s="123">
        <f>IF('selections(hide)'!$X$7=1,0,IF(VLOOKUP($B51,'selections(hide)'!$D$18:$P$30,7,FALSE)="PGT",(1+HLOOKUP(prog_header!$C$6,cost_rates!$N$3:$T$5,3,FALSE))*Z51*$AI$27*3*VLOOKUP($AK$27,pay_scales!$A:$V,18,FALSE),(1+HLOOKUP(prog_header!$C$6,cost_rates!$V$3:$AB$5,3,FALSE))*Z51*$AI$27*3*VLOOKUP($AK$27,pay_scales!$A:$V,18,FALSE)))</f>
        <v>0</v>
      </c>
      <c r="AI51" s="123">
        <f>IF('selections(hide)'!$X$7=1,0,IF(VLOOKUP($B51,'selections(hide)'!$D$18:$P$30,7,FALSE)="PGT",(1+HLOOKUP(prog_header!$C$6,cost_rates!$N$3:$T$5,3,FALSE))*AA51*$AI$27*3*VLOOKUP($AK$27,pay_scales!$A:$V,18,FALSE),(1+HLOOKUP(prog_header!$C$6,cost_rates!$V$3:$AB$5,3,FALSE))*AA51*$AI$27*3*VLOOKUP($AK$27,pay_scales!$A:$V,18,FALSE)))</f>
        <v>0</v>
      </c>
      <c r="AL51" s="27">
        <f>IF('selections(hide)'!$X$7=1,0,V51*$AI$27*3)/1650</f>
        <v>0</v>
      </c>
      <c r="AM51" s="27">
        <f>IF('selections(hide)'!$X$7=1,0,W51*$AI$27*3)/1650</f>
        <v>0</v>
      </c>
      <c r="AN51" s="27">
        <f>IF('selections(hide)'!$X$7=1,0,X51*$AI$27*3)/1650</f>
        <v>0</v>
      </c>
      <c r="AO51" s="27">
        <f>IF('selections(hide)'!$X$7=1,0,Y51*$AI$27*3)/1650</f>
        <v>0</v>
      </c>
      <c r="AP51" s="27">
        <f>IF('selections(hide)'!$X$7=1,0,Z51*$AI$27*3)/1650</f>
        <v>0</v>
      </c>
      <c r="AQ51" s="27">
        <f>IF('selections(hide)'!$X$7=1,0,AA51*$AI$27*3)/1650</f>
        <v>0</v>
      </c>
    </row>
    <row r="52" spans="1:43" x14ac:dyDescent="0.35">
      <c r="A52" t="s">
        <v>253</v>
      </c>
      <c r="B52" s="123">
        <f>VLOOKUP($A52,'selections(hide)'!$A$18:$D$30,4,FALSE)</f>
        <v>11</v>
      </c>
      <c r="C52" s="208">
        <f>VLOOKUP($A52,'selections(hide)'!$A$18:$Q$30,16,FALSE)</f>
        <v>1.3333333333333333</v>
      </c>
      <c r="D52" s="123">
        <v>6</v>
      </c>
      <c r="E52" s="123" t="str">
        <f t="shared" si="15"/>
        <v>116</v>
      </c>
      <c r="F52" s="206">
        <f>IF($B$1="No",ROUNDDOWN($E$19*staff_students!$E$36*staff_students!$E$36*staff_students!$E$36,0)/$D52*1+ROUNDDOWN($E$19*staff_students!$E$36*staff_students!$E$36*staff_students!$E$36,0)/$D52*5,ROUNDDOWN($F$19*staff_students!$E$36*staff_students!$E$36*staff_students!$E$36,0)/$D52*1+ROUNDDOWN($F$19*staff_students!$E$36*staff_students!$E$36*staff_students!$E$36,0)/$D52*5)</f>
        <v>0</v>
      </c>
      <c r="G52" s="206">
        <f>IF($B$1="No",ROUNDDOWN($E$19*staff_students!$E$36*staff_students!$E$36*staff_students!$E$36,0)/$D52*1+ROUNDDOWN($E$19*staff_students!$E$36*staff_students!$E$36*staff_students!$E$36,0)/$D52*5,ROUNDDOWN($F$19*staff_students!$E$36*staff_students!$E$36*staff_students!$E$36,0)/$D52*1+ROUNDDOWN($F$19*staff_students!$E$36*staff_students!$E$36*staff_students!$E$36,0)/$D52*5)</f>
        <v>0</v>
      </c>
      <c r="H52" s="206">
        <f>IF($B$1="No",ROUNDDOWN($E$19*staff_students!$E$36*staff_students!$E$36*staff_students!$E$36,0)/$D52*1+ROUNDDOWN($E$19*staff_students!$E$36*staff_students!$E$36*staff_students!$E$36,0)/$D52*5,ROUNDDOWN($F$19*staff_students!$E$36*staff_students!$E$36*staff_students!$E$36,0)/$D52*1+ROUNDDOWN($F$19*staff_students!$E$36*staff_students!$E$36*staff_students!$E$36,0)/$D52*5)</f>
        <v>0</v>
      </c>
      <c r="I52" s="212">
        <f>IF($B$1="No",ROUNDDOWN(F$19*staff_students!$E$36*staff_students!$E$36*staff_students!$E$36,0)/$D52*1+ROUNDDOWN($E$19*staff_students!$E$36*staff_students!$E$36*staff_students!$E$36,0)/$D52*5,ROUNDDOWN($F$19*staff_students!$E$36*staff_students!$E$36*staff_students!$E$36,0)/$D52*1+ROUNDDOWN($F$19*staff_students!$E$36*staff_students!$E$36*staff_students!$E$36,0)/$D52*5)</f>
        <v>0</v>
      </c>
      <c r="J52" s="123">
        <f>ROUNDDOWN(G$19*staff_students!$E$36*staff_students!$E$36*staff_students!$E$36,0)/$D52*1+ROUNDDOWN(F$19*staff_students!$E$36*staff_students!$E$36*staff_students!$E$36,0)/$D52*5</f>
        <v>0</v>
      </c>
      <c r="K52" s="123">
        <f>ROUNDDOWN(H$19*staff_students!$E$36*staff_students!$E$36*staff_students!$E$36,0)/$D52*1+ROUNDDOWN(G$19*staff_students!$E$36*staff_students!$E$36*staff_students!$E$36,0)/$D52*5</f>
        <v>0</v>
      </c>
      <c r="N52" s="206">
        <f t="shared" si="18"/>
        <v>0</v>
      </c>
      <c r="O52" s="206">
        <f t="shared" si="18"/>
        <v>0</v>
      </c>
      <c r="P52" s="206">
        <f t="shared" si="18"/>
        <v>0</v>
      </c>
      <c r="Q52" s="123">
        <f t="shared" si="18"/>
        <v>0</v>
      </c>
      <c r="R52" s="123">
        <f t="shared" si="18"/>
        <v>0</v>
      </c>
      <c r="S52" s="123">
        <f t="shared" si="18"/>
        <v>0</v>
      </c>
      <c r="V52" s="206">
        <f>IF($B$1="No",SUM('student_calcs(hide)'!D1302:D1305)/$D52*1+SUM('student_calcs(hide)'!E1302:E1305)/$D52*5,SUM('student_calcs(hide)'!E1302:E1305)/$D52*1+SUM('student_calcs(hide)'!E1302:E1305)/$D52*5)</f>
        <v>0</v>
      </c>
      <c r="W52" s="123">
        <f>SUM('student_calcs(hide)'!E1302:E1305)/$D52*1+SUM('student_calcs(hide)'!F1302:F1305)/$D52*5</f>
        <v>0</v>
      </c>
      <c r="X52" s="123">
        <f>SUM('student_calcs(hide)'!F1302:F1305)/$D52*1+SUM('student_calcs(hide)'!G1302:G1305)/$D52*5</f>
        <v>0</v>
      </c>
      <c r="Y52" s="123">
        <f>SUM('student_calcs(hide)'!G1302:G1305)/$D52*1+SUM('student_calcs(hide)'!H1302:H1305)/$D52*5</f>
        <v>0</v>
      </c>
      <c r="Z52" s="123">
        <f>SUM('student_calcs(hide)'!H1302:H1305)/$D52*1+SUM('student_calcs(hide)'!I1302:I1305)/$D52*5</f>
        <v>0</v>
      </c>
      <c r="AA52" s="123">
        <f>SUM('student_calcs(hide)'!I1302:I1305)/$D52*1+SUM('student_calcs(hide)'!J1302:J1305)/$D52*5</f>
        <v>0</v>
      </c>
      <c r="AD52" s="123">
        <f>IF('selections(hide)'!$X$7=1,0,IF(VLOOKUP($B52,'selections(hide)'!$D$18:$P$30,7,FALSE)="PGT",(1+HLOOKUP(prog_header!$C$6,cost_rates!$N$3:$T$5,3,FALSE))*V52*$AI$27*3*VLOOKUP($AK$27,pay_scales!$A:$V,18,FALSE),(1+HLOOKUP(prog_header!$C$6,cost_rates!$V$3:$AB$5,3,FALSE))*V52*$AI$27*3*VLOOKUP($AK$27,pay_scales!$A:$V,18,FALSE)))</f>
        <v>0</v>
      </c>
      <c r="AE52" s="123">
        <f>IF('selections(hide)'!$X$7=1,0,IF(VLOOKUP($B52,'selections(hide)'!$D$18:$P$30,7,FALSE)="PGT",(1+HLOOKUP(prog_header!$C$6,cost_rates!$N$3:$T$5,3,FALSE))*W52*$AI$27*3*VLOOKUP($AK$27,pay_scales!$A:$V,18,FALSE),(1+HLOOKUP(prog_header!$C$6,cost_rates!$V$3:$AB$5,3,FALSE))*W52*$AI$27*3*VLOOKUP($AK$27,pay_scales!$A:$V,18,FALSE)))</f>
        <v>0</v>
      </c>
      <c r="AF52" s="123">
        <f>IF('selections(hide)'!$X$7=1,0,IF(VLOOKUP($B52,'selections(hide)'!$D$18:$P$30,7,FALSE)="PGT",(1+HLOOKUP(prog_header!$C$6,cost_rates!$N$3:$T$5,3,FALSE))*X52*$AI$27*3*VLOOKUP($AK$27,pay_scales!$A:$V,18,FALSE),(1+HLOOKUP(prog_header!$C$6,cost_rates!$V$3:$AB$5,3,FALSE))*X52*$AI$27*3*VLOOKUP($AK$27,pay_scales!$A:$V,18,FALSE)))</f>
        <v>0</v>
      </c>
      <c r="AG52" s="123">
        <f>IF('selections(hide)'!$X$7=1,0,IF(VLOOKUP($B52,'selections(hide)'!$D$18:$P$30,7,FALSE)="PGT",(1+HLOOKUP(prog_header!$C$6,cost_rates!$N$3:$T$5,3,FALSE))*Y52*$AI$27*3*VLOOKUP($AK$27,pay_scales!$A:$V,18,FALSE),(1+HLOOKUP(prog_header!$C$6,cost_rates!$V$3:$AB$5,3,FALSE))*Y52*$AI$27*3*VLOOKUP($AK$27,pay_scales!$A:$V,18,FALSE)))</f>
        <v>0</v>
      </c>
      <c r="AH52" s="123">
        <f>IF('selections(hide)'!$X$7=1,0,IF(VLOOKUP($B52,'selections(hide)'!$D$18:$P$30,7,FALSE)="PGT",(1+HLOOKUP(prog_header!$C$6,cost_rates!$N$3:$T$5,3,FALSE))*Z52*$AI$27*3*VLOOKUP($AK$27,pay_scales!$A:$V,18,FALSE),(1+HLOOKUP(prog_header!$C$6,cost_rates!$V$3:$AB$5,3,FALSE))*Z52*$AI$27*3*VLOOKUP($AK$27,pay_scales!$A:$V,18,FALSE)))</f>
        <v>0</v>
      </c>
      <c r="AI52" s="123">
        <f>IF('selections(hide)'!$X$7=1,0,IF(VLOOKUP($B52,'selections(hide)'!$D$18:$P$30,7,FALSE)="PGT",(1+HLOOKUP(prog_header!$C$6,cost_rates!$N$3:$T$5,3,FALSE))*AA52*$AI$27*3*VLOOKUP($AK$27,pay_scales!$A:$V,18,FALSE),(1+HLOOKUP(prog_header!$C$6,cost_rates!$V$3:$AB$5,3,FALSE))*AA52*$AI$27*3*VLOOKUP($AK$27,pay_scales!$A:$V,18,FALSE)))</f>
        <v>0</v>
      </c>
      <c r="AL52" s="27">
        <f>IF('selections(hide)'!$X$7=1,0,V52*$AI$27*3)/1650</f>
        <v>0</v>
      </c>
      <c r="AM52" s="27">
        <f>IF('selections(hide)'!$X$7=1,0,W52*$AI$27*3)/1650</f>
        <v>0</v>
      </c>
      <c r="AN52" s="27">
        <f>IF('selections(hide)'!$X$7=1,0,X52*$AI$27*3)/1650</f>
        <v>0</v>
      </c>
      <c r="AO52" s="27">
        <f>IF('selections(hide)'!$X$7=1,0,Y52*$AI$27*3)/1650</f>
        <v>0</v>
      </c>
      <c r="AP52" s="27">
        <f>IF('selections(hide)'!$X$7=1,0,Z52*$AI$27*3)/1650</f>
        <v>0</v>
      </c>
      <c r="AQ52" s="27">
        <f>IF('selections(hide)'!$X$7=1,0,AA52*$AI$27*3)/1650</f>
        <v>0</v>
      </c>
    </row>
    <row r="53" spans="1:43" x14ac:dyDescent="0.35">
      <c r="A53" t="s">
        <v>254</v>
      </c>
      <c r="B53" s="123">
        <f>VLOOKUP($A53,'selections(hide)'!$A$18:$D$30,4,FALSE)</f>
        <v>12</v>
      </c>
      <c r="C53" s="208">
        <f>VLOOKUP($A53,'selections(hide)'!$A$18:$Q$30,16,FALSE)</f>
        <v>1.6666666666666667</v>
      </c>
      <c r="D53" s="123">
        <v>6</v>
      </c>
      <c r="E53" s="123" t="str">
        <f t="shared" si="15"/>
        <v>126</v>
      </c>
      <c r="F53" s="206">
        <f>IF($B$1="No",ROUNDDOWN($E$19*staff_students!$E$36*staff_students!$E$36*staff_students!$E$36*staff_students!$E$36,0)/$D53*1+ROUNDDOWN($E$19*staff_students!$E$36*staff_students!$E$36*staff_students!$E$36*staff_students!$E$36,0)/$D53*5,ROUNDDOWN($F$19*staff_students!$E$36*staff_students!$E$36*staff_students!$E$36*staff_students!$E$36,0)/$D53*1+ROUNDDOWN($F$19*staff_students!$E$36*staff_students!$E$36*staff_students!$E$36*staff_students!$E$36,0)/$D53*5)</f>
        <v>0</v>
      </c>
      <c r="G53" s="206">
        <f>IF($B$1="No",ROUNDDOWN($E$19*staff_students!$E$36*staff_students!$E$36*staff_students!$E$36*staff_students!$E$36,0)/$D53*1+ROUNDDOWN($E$19*staff_students!$E$36*staff_students!$E$36*staff_students!$E$36*staff_students!$E$36,0)/$D53*5,ROUNDDOWN($F$19*staff_students!$E$36*staff_students!$E$36*staff_students!$E$36*staff_students!$E$36,0)/$D53*1+ROUNDDOWN($F$19*staff_students!$E$36*staff_students!$E$36*staff_students!$E$36*staff_students!$E$36,0)/$D53*5)</f>
        <v>0</v>
      </c>
      <c r="H53" s="206">
        <f>IF($B$1="No",ROUNDDOWN($E$19*staff_students!$E$36*staff_students!$E$36*staff_students!$E$36*staff_students!$E$36,0)/$D53*1+ROUNDDOWN($E$19*staff_students!$E$36*staff_students!$E$36*staff_students!$E$36*staff_students!$E$36,0)/$D53*5,ROUNDDOWN($F$19*staff_students!$E$36*staff_students!$E$36*staff_students!$E$36*staff_students!$E$36,0)/$D53*1+ROUNDDOWN($F$19*staff_students!$E$36*staff_students!$E$36*staff_students!$E$36*staff_students!$E$36,0)/$D53*5)</f>
        <v>0</v>
      </c>
      <c r="I53" s="206">
        <f>IF($B$1="No",ROUNDDOWN($E$19*staff_students!$E$36*staff_students!$E$36*staff_students!$E$36*staff_students!$E$36,0)/$D53*1+ROUNDDOWN($E$19*staff_students!$E$36*staff_students!$E$36*staff_students!$E$36*staff_students!$E$36,0)/$D53*5,ROUNDDOWN($F$19*staff_students!$E$36*staff_students!$E$36*staff_students!$E$36*staff_students!$E$36,0)/$D53*1+ROUNDDOWN($F$19*staff_students!$E$36*staff_students!$E$36*staff_students!$E$36*staff_students!$E$36,0)/$D53*5)</f>
        <v>0</v>
      </c>
      <c r="J53" s="212">
        <f>IF($B$1="No",ROUNDDOWN(F$19*staff_students!$E$36*staff_students!$E$36*staff_students!$E$36*staff_students!$E$36,0)/$D53*1+ROUNDDOWN($E$19*staff_students!$E$36*staff_students!$E$36*staff_students!$E$36*staff_students!$E$36,0)/$D53*5,ROUNDDOWN($F$19*staff_students!$E$36*staff_students!$E$36*staff_students!$E$36*staff_students!$E$36,0)/$D53*1+ROUNDDOWN($F$19*staff_students!$E$36*staff_students!$E$36*staff_students!$E$36*staff_students!$E$36,0)/$D53*5)</f>
        <v>0</v>
      </c>
      <c r="K53" s="123">
        <f>ROUNDDOWN(G$19*staff_students!$E$36*staff_students!$E$36*staff_students!$E$36*staff_students!$E$36,0)/$D53*1+ROUNDDOWN(F$19*staff_students!$E$36*staff_students!$E$36*staff_students!$E$36*staff_students!$E$36,0)/$D53*5</f>
        <v>0</v>
      </c>
      <c r="N53" s="206">
        <f t="shared" si="18"/>
        <v>0</v>
      </c>
      <c r="O53" s="206">
        <f t="shared" si="18"/>
        <v>0</v>
      </c>
      <c r="P53" s="206">
        <f t="shared" si="18"/>
        <v>0</v>
      </c>
      <c r="Q53" s="206">
        <f t="shared" si="18"/>
        <v>0</v>
      </c>
      <c r="R53" s="123">
        <f t="shared" si="18"/>
        <v>0</v>
      </c>
      <c r="S53" s="123">
        <f t="shared" si="18"/>
        <v>0</v>
      </c>
      <c r="V53" s="206">
        <f>IF($B$1="No",SUM('student_calcs(hide)'!D1328:D1331)/$D53*1+SUM('student_calcs(hide)'!E1328:E1331)/$D53*5,SUM('student_calcs(hide)'!E1328:E1331)/$D53*1+SUM('student_calcs(hide)'!E1328:E1331)/$D53*5)</f>
        <v>0</v>
      </c>
      <c r="W53" s="123">
        <f>SUM('student_calcs(hide)'!E1328:E1331)/$D53*1+SUM('student_calcs(hide)'!F1328:F1331)/$D53*5</f>
        <v>0</v>
      </c>
      <c r="X53" s="123">
        <f>SUM('student_calcs(hide)'!F1328:F1331)/$D53*1+SUM('student_calcs(hide)'!G1328:G1331)/$D53*5</f>
        <v>0</v>
      </c>
      <c r="Y53" s="123">
        <f>SUM('student_calcs(hide)'!G1328:G1331)/$D53*1+SUM('student_calcs(hide)'!H1328:H1331)/$D53*5</f>
        <v>0</v>
      </c>
      <c r="Z53" s="123">
        <f>SUM('student_calcs(hide)'!H1328:H1331)/$D53*1+SUM('student_calcs(hide)'!I1328:I1331)/$D53*5</f>
        <v>0</v>
      </c>
      <c r="AA53" s="123">
        <f>SUM('student_calcs(hide)'!I1328:I1331)/$D53*1+SUM('student_calcs(hide)'!J1328:J1331)/$D53*5</f>
        <v>0</v>
      </c>
      <c r="AD53" s="123">
        <f>IF('selections(hide)'!$X$7=1,0,IF(VLOOKUP($B53,'selections(hide)'!$D$18:$P$30,7,FALSE)="PGT",(1+HLOOKUP(prog_header!$C$6,cost_rates!$N$3:$T$5,3,FALSE))*V53*$AI$27*3*VLOOKUP($AK$27,pay_scales!$A:$V,18,FALSE),(1+HLOOKUP(prog_header!$C$6,cost_rates!$V$3:$AB$5,3,FALSE))*V53*$AI$27*3*VLOOKUP($AK$27,pay_scales!$A:$V,18,FALSE)))</f>
        <v>0</v>
      </c>
      <c r="AE53" s="123">
        <f>IF('selections(hide)'!$X$7=1,0,IF(VLOOKUP($B53,'selections(hide)'!$D$18:$P$30,7,FALSE)="PGT",(1+HLOOKUP(prog_header!$C$6,cost_rates!$N$3:$T$5,3,FALSE))*W53*$AI$27*3*VLOOKUP($AK$27,pay_scales!$A:$V,18,FALSE),(1+HLOOKUP(prog_header!$C$6,cost_rates!$V$3:$AB$5,3,FALSE))*W53*$AI$27*3*VLOOKUP($AK$27,pay_scales!$A:$V,18,FALSE)))</f>
        <v>0</v>
      </c>
      <c r="AF53" s="123">
        <f>IF('selections(hide)'!$X$7=1,0,IF(VLOOKUP($B53,'selections(hide)'!$D$18:$P$30,7,FALSE)="PGT",(1+HLOOKUP(prog_header!$C$6,cost_rates!$N$3:$T$5,3,FALSE))*X53*$AI$27*3*VLOOKUP($AK$27,pay_scales!$A:$V,18,FALSE),(1+HLOOKUP(prog_header!$C$6,cost_rates!$V$3:$AB$5,3,FALSE))*X53*$AI$27*3*VLOOKUP($AK$27,pay_scales!$A:$V,18,FALSE)))</f>
        <v>0</v>
      </c>
      <c r="AG53" s="123">
        <f>IF('selections(hide)'!$X$7=1,0,IF(VLOOKUP($B53,'selections(hide)'!$D$18:$P$30,7,FALSE)="PGT",(1+HLOOKUP(prog_header!$C$6,cost_rates!$N$3:$T$5,3,FALSE))*Y53*$AI$27*3*VLOOKUP($AK$27,pay_scales!$A:$V,18,FALSE),(1+HLOOKUP(prog_header!$C$6,cost_rates!$V$3:$AB$5,3,FALSE))*Y53*$AI$27*3*VLOOKUP($AK$27,pay_scales!$A:$V,18,FALSE)))</f>
        <v>0</v>
      </c>
      <c r="AH53" s="123">
        <f>IF('selections(hide)'!$X$7=1,0,IF(VLOOKUP($B53,'selections(hide)'!$D$18:$P$30,7,FALSE)="PGT",(1+HLOOKUP(prog_header!$C$6,cost_rates!$N$3:$T$5,3,FALSE))*Z53*$AI$27*3*VLOOKUP($AK$27,pay_scales!$A:$V,18,FALSE),(1+HLOOKUP(prog_header!$C$6,cost_rates!$V$3:$AB$5,3,FALSE))*Z53*$AI$27*3*VLOOKUP($AK$27,pay_scales!$A:$V,18,FALSE)))</f>
        <v>0</v>
      </c>
      <c r="AI53" s="123">
        <f>IF('selections(hide)'!$X$7=1,0,IF(VLOOKUP($B53,'selections(hide)'!$D$18:$P$30,7,FALSE)="PGT",(1+HLOOKUP(prog_header!$C$6,cost_rates!$N$3:$T$5,3,FALSE))*AA53*$AI$27*3*VLOOKUP($AK$27,pay_scales!$A:$V,18,FALSE),(1+HLOOKUP(prog_header!$C$6,cost_rates!$V$3:$AB$5,3,FALSE))*AA53*$AI$27*3*VLOOKUP($AK$27,pay_scales!$A:$V,18,FALSE)))</f>
        <v>0</v>
      </c>
      <c r="AL53" s="27">
        <f>IF('selections(hide)'!$X$7=1,0,V53*$AI$27*3)/1650</f>
        <v>0</v>
      </c>
      <c r="AM53" s="27">
        <f>IF('selections(hide)'!$X$7=1,0,W53*$AI$27*3)/1650</f>
        <v>0</v>
      </c>
      <c r="AN53" s="27">
        <f>IF('selections(hide)'!$X$7=1,0,X53*$AI$27*3)/1650</f>
        <v>0</v>
      </c>
      <c r="AO53" s="27">
        <f>IF('selections(hide)'!$X$7=1,0,Y53*$AI$27*3)/1650</f>
        <v>0</v>
      </c>
      <c r="AP53" s="27">
        <f>IF('selections(hide)'!$X$7=1,0,Z53*$AI$27*3)/1650</f>
        <v>0</v>
      </c>
      <c r="AQ53" s="27">
        <f>IF('selections(hide)'!$X$7=1,0,AA53*$AI$27*3)/1650</f>
        <v>0</v>
      </c>
    </row>
    <row r="54" spans="1:43" x14ac:dyDescent="0.35">
      <c r="A54" t="s">
        <v>255</v>
      </c>
      <c r="B54" s="123">
        <f>VLOOKUP($A54,'selections(hide)'!$A$18:$D$30,4,FALSE)</f>
        <v>13</v>
      </c>
      <c r="C54" s="208">
        <f>VLOOKUP($A54,'selections(hide)'!$A$18:$Q$30,16,FALSE)</f>
        <v>2</v>
      </c>
      <c r="D54" s="123">
        <v>6</v>
      </c>
      <c r="E54" s="123" t="str">
        <f t="shared" si="15"/>
        <v>136</v>
      </c>
      <c r="F54" s="206">
        <f>IF($B$1="No",ROUNDDOWN($E$19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G54" s="206">
        <f>IF($B$1="No",ROUNDDOWN($E$19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H54" s="206">
        <f>IF($B$1="No",ROUNDDOWN($E$19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I54" s="206">
        <f>IF($B$1="No",ROUNDDOWN($E$19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J54" s="206">
        <f>IF($B$1="No",ROUNDDOWN($E$19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K54" s="212">
        <f>IF($B$1="No",ROUNDDOWN(F$19*staff_students!$E$36*staff_students!$E$36*staff_students!$E$36*staff_students!$E$36*staff_students!$E$36,0)/$D54*1+ROUNDDOWN($E$19*staff_students!$E$36*staff_students!$E$36*staff_students!$E$36*staff_students!$E$36*staff_students!$E$36,0)/$D54*5,ROUNDDOWN($F$19*staff_students!$E$36*staff_students!$E$36*staff_students!$E$36*staff_students!$E$36*staff_students!$E$36,0)/$D54*1+ROUNDDOWN($F$19*staff_students!$E$36*staff_students!$E$36*staff_students!$E$36*staff_students!$E$36*staff_students!$E$36,0)/$D54*5)</f>
        <v>0</v>
      </c>
      <c r="N54" s="206">
        <f t="shared" si="18"/>
        <v>0</v>
      </c>
      <c r="O54" s="206">
        <f t="shared" si="18"/>
        <v>0</v>
      </c>
      <c r="P54" s="206">
        <f t="shared" si="18"/>
        <v>0</v>
      </c>
      <c r="Q54" s="206">
        <f t="shared" si="18"/>
        <v>0</v>
      </c>
      <c r="R54" s="206">
        <f t="shared" si="18"/>
        <v>0</v>
      </c>
      <c r="S54" s="123">
        <f t="shared" si="18"/>
        <v>0</v>
      </c>
      <c r="V54" s="206">
        <f>IF($B$1="No",SUM('student_calcs(hide)'!D1354:D1357)/$D54*1+SUM('student_calcs(hide)'!E1354:E1357)/$D54*5,SUM('student_calcs(hide)'!E1354:E1357)/$D54*1+SUM('student_calcs(hide)'!E1354:E1357)/$D54*5)</f>
        <v>0</v>
      </c>
      <c r="W54" s="123">
        <f>SUM('student_calcs(hide)'!E1354:E1357)/$D54*1+SUM('student_calcs(hide)'!F1354:F1357)/$D54*5</f>
        <v>0</v>
      </c>
      <c r="X54" s="123">
        <f>SUM('student_calcs(hide)'!F1354:F1357)/$D54*1+SUM('student_calcs(hide)'!G1354:G1357)/$D54*5</f>
        <v>0</v>
      </c>
      <c r="Y54" s="123">
        <f>SUM('student_calcs(hide)'!G1354:G1357)/$D54*1+SUM('student_calcs(hide)'!H1354:H1357)/$D54*5</f>
        <v>0</v>
      </c>
      <c r="Z54" s="123">
        <f>SUM('student_calcs(hide)'!H1354:H1357)/$D54*1+SUM('student_calcs(hide)'!I1354:I1357)/$D54*5</f>
        <v>0</v>
      </c>
      <c r="AA54" s="123">
        <f>SUM('student_calcs(hide)'!I1354:I1357)/$D54*1+SUM('student_calcs(hide)'!J1354:J1357)/$D54*5</f>
        <v>0</v>
      </c>
      <c r="AD54" s="123">
        <f>IF('selections(hide)'!$X$7=1,0,IF(VLOOKUP($B54,'selections(hide)'!$D$18:$P$30,7,FALSE)="PGT",(1+HLOOKUP(prog_header!$C$6,cost_rates!$N$3:$T$5,3,FALSE))*V54*$AI$27*3*VLOOKUP($AK$27,pay_scales!$A:$V,18,FALSE),(1+HLOOKUP(prog_header!$C$6,cost_rates!$V$3:$AB$5,3,FALSE))*V54*$AI$27*3*VLOOKUP($AK$27,pay_scales!$A:$V,18,FALSE)))</f>
        <v>0</v>
      </c>
      <c r="AE54" s="123">
        <f>IF('selections(hide)'!$X$7=1,0,IF(VLOOKUP($B54,'selections(hide)'!$D$18:$P$30,7,FALSE)="PGT",(1+HLOOKUP(prog_header!$C$6,cost_rates!$N$3:$T$5,3,FALSE))*W54*$AI$27*3*VLOOKUP($AK$27,pay_scales!$A:$V,18,FALSE),(1+HLOOKUP(prog_header!$C$6,cost_rates!$V$3:$AB$5,3,FALSE))*W54*$AI$27*3*VLOOKUP($AK$27,pay_scales!$A:$V,18,FALSE)))</f>
        <v>0</v>
      </c>
      <c r="AF54" s="123">
        <f>IF('selections(hide)'!$X$7=1,0,IF(VLOOKUP($B54,'selections(hide)'!$D$18:$P$30,7,FALSE)="PGT",(1+HLOOKUP(prog_header!$C$6,cost_rates!$N$3:$T$5,3,FALSE))*X54*$AI$27*3*VLOOKUP($AK$27,pay_scales!$A:$V,18,FALSE),(1+HLOOKUP(prog_header!$C$6,cost_rates!$V$3:$AB$5,3,FALSE))*X54*$AI$27*3*VLOOKUP($AK$27,pay_scales!$A:$V,18,FALSE)))</f>
        <v>0</v>
      </c>
      <c r="AG54" s="123">
        <f>IF('selections(hide)'!$X$7=1,0,IF(VLOOKUP($B54,'selections(hide)'!$D$18:$P$30,7,FALSE)="PGT",(1+HLOOKUP(prog_header!$C$6,cost_rates!$N$3:$T$5,3,FALSE))*Y54*$AI$27*3*VLOOKUP($AK$27,pay_scales!$A:$V,18,FALSE),(1+HLOOKUP(prog_header!$C$6,cost_rates!$V$3:$AB$5,3,FALSE))*Y54*$AI$27*3*VLOOKUP($AK$27,pay_scales!$A:$V,18,FALSE)))</f>
        <v>0</v>
      </c>
      <c r="AH54" s="123">
        <f>IF('selections(hide)'!$X$7=1,0,IF(VLOOKUP($B54,'selections(hide)'!$D$18:$P$30,7,FALSE)="PGT",(1+HLOOKUP(prog_header!$C$6,cost_rates!$N$3:$T$5,3,FALSE))*Z54*$AI$27*3*VLOOKUP($AK$27,pay_scales!$A:$V,18,FALSE),(1+HLOOKUP(prog_header!$C$6,cost_rates!$V$3:$AB$5,3,FALSE))*Z54*$AI$27*3*VLOOKUP($AK$27,pay_scales!$A:$V,18,FALSE)))</f>
        <v>0</v>
      </c>
      <c r="AI54" s="123">
        <f>IF('selections(hide)'!$X$7=1,0,IF(VLOOKUP($B54,'selections(hide)'!$D$18:$P$30,7,FALSE)="PGT",(1+HLOOKUP(prog_header!$C$6,cost_rates!$N$3:$T$5,3,FALSE))*AA54*$AI$27*3*VLOOKUP($AK$27,pay_scales!$A:$V,18,FALSE),(1+HLOOKUP(prog_header!$C$6,cost_rates!$V$3:$AB$5,3,FALSE))*AA54*$AI$27*3*VLOOKUP($AK$27,pay_scales!$A:$V,18,FALSE)))</f>
        <v>0</v>
      </c>
      <c r="AL54" s="27">
        <f>IF('selections(hide)'!$X$7=1,0,V54*$AI$27*3)/1650</f>
        <v>0</v>
      </c>
      <c r="AM54" s="27">
        <f>IF('selections(hide)'!$X$7=1,0,W54*$AI$27*3)/1650</f>
        <v>0</v>
      </c>
      <c r="AN54" s="27">
        <f>IF('selections(hide)'!$X$7=1,0,X54*$AI$27*3)/1650</f>
        <v>0</v>
      </c>
      <c r="AO54" s="27">
        <f>IF('selections(hide)'!$X$7=1,0,Y54*$AI$27*3)/1650</f>
        <v>0</v>
      </c>
      <c r="AP54" s="27">
        <f>IF('selections(hide)'!$X$7=1,0,Z54*$AI$27*3)/1650</f>
        <v>0</v>
      </c>
      <c r="AQ54" s="27">
        <f>IF('selections(hide)'!$X$7=1,0,AA54*$AI$27*3)/1650</f>
        <v>0</v>
      </c>
    </row>
    <row r="57" spans="1:43" x14ac:dyDescent="0.35">
      <c r="A57" s="125" t="s">
        <v>706</v>
      </c>
    </row>
    <row r="58" spans="1:43" x14ac:dyDescent="0.35">
      <c r="A58" s="12" t="s">
        <v>682</v>
      </c>
      <c r="C58" t="s">
        <v>707</v>
      </c>
      <c r="F58" s="212">
        <f>IF('selections(hide)'!$A$4=6,staff_students!E30,IF('selections(hide)'!$A$4=7,staff_students!E30,0))</f>
        <v>0</v>
      </c>
      <c r="G58" s="212">
        <f>IF('selections(hide)'!$A$4=6,staff_students!F30,IF('selections(hide)'!$A$4=7,staff_students!F30,0))</f>
        <v>0</v>
      </c>
      <c r="H58" s="212">
        <f>IF('selections(hide)'!$A$4=6,staff_students!G30,IF('selections(hide)'!$A$4=7,staff_students!G30,0))</f>
        <v>0</v>
      </c>
      <c r="I58" s="212">
        <f>IF('selections(hide)'!$A$4=6,staff_students!H30,IF('selections(hide)'!$A$4=7,staff_students!H30,0))</f>
        <v>0</v>
      </c>
      <c r="J58" s="212">
        <f>IF('selections(hide)'!$A$4=6,staff_students!I30,IF('selections(hide)'!$A$4=7,staff_students!I30,0))</f>
        <v>0</v>
      </c>
      <c r="K58" s="212">
        <f>IF('selections(hide)'!$A$4=6,staff_students!J30,IF('selections(hide)'!$A$4=7,staff_students!J30,0))</f>
        <v>0</v>
      </c>
    </row>
    <row r="59" spans="1:43" x14ac:dyDescent="0.35">
      <c r="A59" s="12" t="s">
        <v>690</v>
      </c>
      <c r="C59" t="s">
        <v>708</v>
      </c>
      <c r="F59" s="212">
        <f>IF('selections(hide)'!$A$4=6,staff_students!E31,IF('selections(hide)'!$A$4=7,staff_students!E31,0))</f>
        <v>0</v>
      </c>
      <c r="G59" s="212">
        <f>IF('selections(hide)'!$A$4=6,staff_students!F31,IF('selections(hide)'!$A$4=7,staff_students!F31,0))</f>
        <v>0</v>
      </c>
      <c r="H59" s="212">
        <f>IF('selections(hide)'!$A$4=6,staff_students!G31,IF('selections(hide)'!$A$4=7,staff_students!G31,0))</f>
        <v>0</v>
      </c>
      <c r="I59" s="212">
        <f>IF('selections(hide)'!$A$4=6,staff_students!H31,IF('selections(hide)'!$A$4=7,staff_students!H31,0))</f>
        <v>0</v>
      </c>
      <c r="J59" s="212">
        <f>IF('selections(hide)'!$A$4=6,staff_students!I31,IF('selections(hide)'!$A$4=7,staff_students!I31,0))</f>
        <v>0</v>
      </c>
      <c r="K59" s="212">
        <f>IF('selections(hide)'!$A$4=6,staff_students!J31,IF('selections(hide)'!$A$4=7,staff_students!J31,0))</f>
        <v>0</v>
      </c>
    </row>
    <row r="60" spans="1:43" x14ac:dyDescent="0.35">
      <c r="A60" s="12" t="s">
        <v>682</v>
      </c>
      <c r="C60" t="s">
        <v>707</v>
      </c>
      <c r="F60" s="212">
        <f>IF('selections(hide)'!$A$4=6,staff_students!E40,IF('selections(hide)'!$A$4=7,staff_students!E40,0))</f>
        <v>0</v>
      </c>
      <c r="G60" s="212">
        <f>IF('selections(hide)'!$A$4=6,staff_students!F40,IF('selections(hide)'!$A$4=7,staff_students!F40,0))</f>
        <v>0</v>
      </c>
      <c r="H60" s="212">
        <f>IF('selections(hide)'!$A$4=6,staff_students!G40,IF('selections(hide)'!$A$4=7,staff_students!G40,0))</f>
        <v>0</v>
      </c>
      <c r="I60" s="212">
        <f>IF('selections(hide)'!$A$4=6,staff_students!H40,IF('selections(hide)'!$A$4=7,staff_students!H40,0))</f>
        <v>0</v>
      </c>
      <c r="J60" s="212">
        <f>IF('selections(hide)'!$A$4=6,staff_students!I40,IF('selections(hide)'!$A$4=7,staff_students!I40,0))</f>
        <v>0</v>
      </c>
      <c r="K60" s="212">
        <f>IF('selections(hide)'!$A$4=6,staff_students!J40,IF('selections(hide)'!$A$4=7,staff_students!J40,0))</f>
        <v>0</v>
      </c>
    </row>
    <row r="61" spans="1:43" x14ac:dyDescent="0.35">
      <c r="A61" s="12" t="s">
        <v>690</v>
      </c>
      <c r="C61" t="s">
        <v>708</v>
      </c>
      <c r="F61" s="212">
        <f>IF('selections(hide)'!$A$4=6,staff_students!E41,IF('selections(hide)'!$A$4=7,staff_students!E41,0))</f>
        <v>0</v>
      </c>
      <c r="G61" s="212">
        <f>IF('selections(hide)'!$A$4=6,staff_students!F41,IF('selections(hide)'!$A$4=7,staff_students!F41,0))</f>
        <v>0</v>
      </c>
      <c r="H61" s="212">
        <f>IF('selections(hide)'!$A$4=6,staff_students!G41,IF('selections(hide)'!$A$4=7,staff_students!G41,0))</f>
        <v>0</v>
      </c>
      <c r="I61" s="212">
        <f>IF('selections(hide)'!$A$4=6,staff_students!H41,IF('selections(hide)'!$A$4=7,staff_students!H41,0))</f>
        <v>0</v>
      </c>
      <c r="J61" s="212">
        <f>IF('selections(hide)'!$A$4=6,staff_students!I41,IF('selections(hide)'!$A$4=7,staff_students!I41,0))</f>
        <v>0</v>
      </c>
      <c r="K61" s="212">
        <f>IF('selections(hide)'!$A$4=6,staff_students!J41,IF('selections(hide)'!$A$4=7,staff_students!J41,0))</f>
        <v>0</v>
      </c>
    </row>
    <row r="62" spans="1:43" x14ac:dyDescent="0.35">
      <c r="A62" s="12" t="s">
        <v>709</v>
      </c>
      <c r="F62" s="212">
        <f>IF(SUM($F$58:$K$61)=0,0,IF(OR(SUM(modules!$FF$8:$FF$67)=0,SUM(modules!$FF$8:$FF$67)=1),3,IF(AND(SUM(modules!$FF$8:$FF$67)&gt;3,$B$2=6),3,IF(AND(SUM(modules!$FF$8:$FF$67)&gt;4,$B$2=7),3,SUM(modules!$FF$8:$FF$67)))))</f>
        <v>0</v>
      </c>
    </row>
    <row r="63" spans="1:43" x14ac:dyDescent="0.35">
      <c r="B63" s="3" t="str">
        <f>$B$2&amp;$F$62&amp;$D$73</f>
        <v>10OVS</v>
      </c>
    </row>
    <row r="64" spans="1:43" x14ac:dyDescent="0.35">
      <c r="B64" s="3" t="str">
        <f>$B$2&amp;$F$62&amp;$D$67</f>
        <v>10HEU</v>
      </c>
    </row>
    <row r="65" spans="1:27" x14ac:dyDescent="0.35">
      <c r="B65">
        <v>1</v>
      </c>
      <c r="C65">
        <v>2</v>
      </c>
      <c r="D65">
        <v>3</v>
      </c>
      <c r="E65">
        <v>4</v>
      </c>
      <c r="F65">
        <v>5</v>
      </c>
      <c r="G65">
        <v>6</v>
      </c>
      <c r="H65">
        <v>7</v>
      </c>
      <c r="I65">
        <v>8</v>
      </c>
      <c r="J65">
        <v>9</v>
      </c>
      <c r="K65">
        <v>10</v>
      </c>
      <c r="L65">
        <v>11</v>
      </c>
      <c r="M65">
        <v>12</v>
      </c>
      <c r="N65">
        <v>13</v>
      </c>
      <c r="O65">
        <v>14</v>
      </c>
      <c r="P65">
        <v>15</v>
      </c>
      <c r="Q65">
        <v>16</v>
      </c>
      <c r="R65">
        <v>17</v>
      </c>
      <c r="S65">
        <v>18</v>
      </c>
      <c r="T65">
        <v>19</v>
      </c>
      <c r="U65">
        <v>20</v>
      </c>
      <c r="V65">
        <v>21</v>
      </c>
      <c r="W65">
        <v>22</v>
      </c>
      <c r="X65">
        <v>23</v>
      </c>
      <c r="Y65">
        <v>24</v>
      </c>
      <c r="Z65">
        <v>25</v>
      </c>
      <c r="AA65">
        <v>26</v>
      </c>
    </row>
    <row r="66" spans="1:27" x14ac:dyDescent="0.35">
      <c r="A66" s="125" t="s">
        <v>679</v>
      </c>
      <c r="B66" s="209"/>
      <c r="C66" s="209" t="s">
        <v>711</v>
      </c>
      <c r="D66" s="209" t="s">
        <v>714</v>
      </c>
      <c r="E66" s="209" t="s">
        <v>715</v>
      </c>
      <c r="N66" s="125" t="s">
        <v>712</v>
      </c>
      <c r="V66" s="125" t="s">
        <v>713</v>
      </c>
    </row>
    <row r="67" spans="1:27" x14ac:dyDescent="0.35">
      <c r="A67" t="s">
        <v>248</v>
      </c>
      <c r="B67" t="str">
        <f>E67&amp;C67&amp;D67</f>
        <v>62HEU</v>
      </c>
      <c r="C67">
        <v>2</v>
      </c>
      <c r="D67" t="s">
        <v>707</v>
      </c>
      <c r="E67">
        <v>6</v>
      </c>
      <c r="F67" s="123">
        <f>IFERROR(IF('selections(hide)'!$X$7=2,0,(N67*prog_header!$F$31)+(V67*prog_header!$F$30)/(VLOOKUP($B$2,'selections(hide)'!$D$18:$Q$30,8,FALSE)-1)),0)</f>
        <v>0</v>
      </c>
      <c r="G67" s="123">
        <f>IFERROR(IF('selections(hide)'!$X$7=2,0,(O67*prog_header!$F$31)+(W67*prog_header!$F$30)/(VLOOKUP($B$2,'selections(hide)'!$D$18:$Q$30,8,FALSE)-1)),0)</f>
        <v>0</v>
      </c>
      <c r="H67" s="123">
        <f>IFERROR(IF('selections(hide)'!$X$7=2,0,(P67*prog_header!$F$31)+(X67*prog_header!$F$30)/(VLOOKUP($B$2,'selections(hide)'!$D$18:$Q$30,8,FALSE)-1)),0)</f>
        <v>0</v>
      </c>
      <c r="I67" s="123">
        <f>IFERROR(IF('selections(hide)'!$X$7=2,0,(Q67*prog_header!$F$31)+(Y67*prog_header!$F$30)/(VLOOKUP($B$2,'selections(hide)'!$D$18:$Q$30,8,FALSE)-1)),0)</f>
        <v>0</v>
      </c>
      <c r="J67" s="123">
        <f>IFERROR(IF('selections(hide)'!$X$7=2,0,(R67*prog_header!$F$31)+(Z67*prog_header!$F$30)/(VLOOKUP($B$2,'selections(hide)'!$D$18:$Q$30,8,FALSE)-1)),0)</f>
        <v>0</v>
      </c>
      <c r="K67" s="123">
        <f>IFERROR(IF('selections(hide)'!$X$7=2,0,(S67*prog_header!$F$31)+(AA67*prog_header!$F$30)/(VLOOKUP($B$2,'selections(hide)'!$D$18:$Q$30,8,FALSE)-1)),0)</f>
        <v>0</v>
      </c>
      <c r="N67" s="217">
        <f>IF($B$1="No",0,ROUNDDOWN(F$58*staff_students!$E$35,0))</f>
        <v>0</v>
      </c>
      <c r="O67" s="31">
        <f>ROUNDDOWN(F$58*staff_students!$E$35,0)</f>
        <v>0</v>
      </c>
      <c r="P67" s="31">
        <f>ROUNDDOWN(G$58*staff_students!$E$35,0)</f>
        <v>0</v>
      </c>
      <c r="Q67" s="31">
        <f>ROUNDDOWN(H$58*staff_students!$E$35,0)</f>
        <v>0</v>
      </c>
      <c r="R67" s="31">
        <f>ROUNDDOWN(I$58*staff_students!$E$35,0)</f>
        <v>0</v>
      </c>
      <c r="S67" s="31">
        <f>ROUNDDOWN(J$58*staff_students!$E$35,0)</f>
        <v>0</v>
      </c>
      <c r="V67" s="123">
        <f t="shared" ref="V67:AA71" si="19">F$60-N67</f>
        <v>0</v>
      </c>
      <c r="W67" s="123">
        <f t="shared" si="19"/>
        <v>0</v>
      </c>
      <c r="X67" s="123">
        <f t="shared" si="19"/>
        <v>0</v>
      </c>
      <c r="Y67" s="123">
        <f t="shared" si="19"/>
        <v>0</v>
      </c>
      <c r="Z67" s="123">
        <f t="shared" si="19"/>
        <v>0</v>
      </c>
      <c r="AA67" s="123">
        <f t="shared" si="19"/>
        <v>0</v>
      </c>
    </row>
    <row r="68" spans="1:27" x14ac:dyDescent="0.35">
      <c r="A68" t="s">
        <v>248</v>
      </c>
      <c r="B68" t="str">
        <f>E68&amp;C68&amp;D68</f>
        <v>63HEU</v>
      </c>
      <c r="C68">
        <v>3</v>
      </c>
      <c r="D68" t="s">
        <v>707</v>
      </c>
      <c r="E68">
        <v>6</v>
      </c>
      <c r="F68" s="123">
        <f>IFERROR(IF('selections(hide)'!$X$7=2,0,(N68*prog_header!$F$31)+(V68*prog_header!$F$30)/(VLOOKUP($B$2,'selections(hide)'!$D$18:$Q$30,8,FALSE)-1)),0)</f>
        <v>0</v>
      </c>
      <c r="G68" s="123">
        <f>IFERROR(IF('selections(hide)'!$X$7=2,0,(O68*prog_header!$F$31)+(W68*prog_header!$F$30)/(VLOOKUP($B$2,'selections(hide)'!$D$18:$Q$30,8,FALSE)-1)),0)</f>
        <v>0</v>
      </c>
      <c r="H68" s="123">
        <f>IFERROR(IF('selections(hide)'!$X$7=2,0,(P68*prog_header!$F$31)+(X68*prog_header!$F$30)/(VLOOKUP($B$2,'selections(hide)'!$D$18:$Q$30,8,FALSE)-1)),0)</f>
        <v>0</v>
      </c>
      <c r="I68" s="123">
        <f>IFERROR(IF('selections(hide)'!$X$7=2,0,(Q68*prog_header!$F$31)+(Y68*prog_header!$F$30)/(VLOOKUP($B$2,'selections(hide)'!$D$18:$Q$30,8,FALSE)-1)),0)</f>
        <v>0</v>
      </c>
      <c r="J68" s="123">
        <f>IFERROR(IF('selections(hide)'!$X$7=2,0,(R68*prog_header!$F$31)+(Z68*prog_header!$F$30)/(VLOOKUP($B$2,'selections(hide)'!$D$18:$Q$30,8,FALSE)-1)),0)</f>
        <v>0</v>
      </c>
      <c r="K68" s="123">
        <f>IFERROR(IF('selections(hide)'!$X$7=2,0,(S68*prog_header!$F$31)+(AA68*prog_header!$F$30)/(VLOOKUP($B$2,'selections(hide)'!$D$18:$Q$30,8,FALSE)-1)),0)</f>
        <v>0</v>
      </c>
      <c r="N68" s="217">
        <f>IF($B$1="No",0,ROUNDDOWN(F$58*staff_students!$E$35*staff_students!$E$35,0))</f>
        <v>0</v>
      </c>
      <c r="O68" s="217">
        <f>IF($B$1="No",0,ROUNDDOWN(F$58*staff_students!$E$35*staff_students!$E$35,0))</f>
        <v>0</v>
      </c>
      <c r="P68">
        <f>ROUNDDOWN(F$58*staff_students!$E$35*staff_students!$E$35,0)</f>
        <v>0</v>
      </c>
      <c r="Q68">
        <f>ROUNDDOWN(G$58*staff_students!$E$35*staff_students!$E$35,0)</f>
        <v>0</v>
      </c>
      <c r="R68">
        <f>ROUNDDOWN(H$58*staff_students!$E$35*staff_students!$E$35,0)</f>
        <v>0</v>
      </c>
      <c r="S68">
        <f>ROUNDDOWN(I$58*staff_students!$E$35*staff_students!$E$35,0)</f>
        <v>0</v>
      </c>
      <c r="V68" s="123">
        <f t="shared" si="19"/>
        <v>0</v>
      </c>
      <c r="W68" s="123">
        <f t="shared" si="19"/>
        <v>0</v>
      </c>
      <c r="X68" s="123">
        <f t="shared" si="19"/>
        <v>0</v>
      </c>
      <c r="Y68" s="123">
        <f t="shared" si="19"/>
        <v>0</v>
      </c>
      <c r="Z68" s="123">
        <f t="shared" si="19"/>
        <v>0</v>
      </c>
      <c r="AA68" s="123">
        <f t="shared" si="19"/>
        <v>0</v>
      </c>
    </row>
    <row r="69" spans="1:27" x14ac:dyDescent="0.35">
      <c r="A69" t="s">
        <v>250</v>
      </c>
      <c r="B69" t="str">
        <f>E69&amp;C69&amp;D69</f>
        <v>72HEU</v>
      </c>
      <c r="C69">
        <v>2</v>
      </c>
      <c r="D69" t="s">
        <v>707</v>
      </c>
      <c r="E69">
        <v>7</v>
      </c>
      <c r="F69" s="123">
        <f>IFERROR(IF('selections(hide)'!$X$7=2,0,(N69*prog_header!$F$31)+(V69*prog_header!$F$30)/(VLOOKUP($B$2,'selections(hide)'!$D$18:$Q$30,8,FALSE)-1)),0)</f>
        <v>0</v>
      </c>
      <c r="G69" s="123">
        <f>IFERROR(IF('selections(hide)'!$X$7=2,0,(O69*prog_header!$F$31)+(W69*prog_header!$F$30)/(VLOOKUP($B$2,'selections(hide)'!$D$18:$Q$30,8,FALSE)-1)),0)</f>
        <v>0</v>
      </c>
      <c r="H69" s="123">
        <f>IFERROR(IF('selections(hide)'!$X$7=2,0,(P69*prog_header!$F$31)+(X69*prog_header!$F$30)/(VLOOKUP($B$2,'selections(hide)'!$D$18:$Q$30,8,FALSE)-1)),0)</f>
        <v>0</v>
      </c>
      <c r="I69" s="123">
        <f>IFERROR(IF('selections(hide)'!$X$7=2,0,(Q69*prog_header!$F$31)+(Y69*prog_header!$F$30)/(VLOOKUP($B$2,'selections(hide)'!$D$18:$Q$30,8,FALSE)-1)),0)</f>
        <v>0</v>
      </c>
      <c r="J69" s="123">
        <f>IFERROR(IF('selections(hide)'!$X$7=2,0,(R69*prog_header!$F$31)+(Z69*prog_header!$F$30)/(VLOOKUP($B$2,'selections(hide)'!$D$18:$Q$30,8,FALSE)-1)),0)</f>
        <v>0</v>
      </c>
      <c r="K69" s="123">
        <f>IFERROR(IF('selections(hide)'!$X$7=2,0,(S69*prog_header!$F$31)+(AA69*prog_header!$F$30)/(VLOOKUP($B$2,'selections(hide)'!$D$18:$Q$30,8,FALSE)-1)),0)</f>
        <v>0</v>
      </c>
      <c r="N69" s="217">
        <f>IF($B$1="No",0,ROUNDDOWN(F$58*staff_students!$E$35,0))</f>
        <v>0</v>
      </c>
      <c r="O69" s="31">
        <f>ROUNDDOWN(F$58*staff_students!$E$35,0)</f>
        <v>0</v>
      </c>
      <c r="P69" s="31">
        <f>ROUNDDOWN(G$58*staff_students!$E$35,0)</f>
        <v>0</v>
      </c>
      <c r="Q69" s="31">
        <f>ROUNDDOWN(H$58*staff_students!$E$35,0)</f>
        <v>0</v>
      </c>
      <c r="R69" s="31">
        <f>ROUNDDOWN(I$58*staff_students!$E$35,0)</f>
        <v>0</v>
      </c>
      <c r="S69" s="31">
        <f>ROUNDDOWN(J$58*staff_students!$E$35,0)</f>
        <v>0</v>
      </c>
      <c r="V69" s="123">
        <f t="shared" si="19"/>
        <v>0</v>
      </c>
      <c r="W69" s="123">
        <f t="shared" si="19"/>
        <v>0</v>
      </c>
      <c r="X69" s="123">
        <f t="shared" si="19"/>
        <v>0</v>
      </c>
      <c r="Y69" s="123">
        <f t="shared" si="19"/>
        <v>0</v>
      </c>
      <c r="Z69" s="123">
        <f t="shared" si="19"/>
        <v>0</v>
      </c>
      <c r="AA69" s="123">
        <f t="shared" si="19"/>
        <v>0</v>
      </c>
    </row>
    <row r="70" spans="1:27" x14ac:dyDescent="0.35">
      <c r="A70" t="s">
        <v>250</v>
      </c>
      <c r="B70" t="str">
        <f>E70&amp;C70&amp;D70</f>
        <v>73HEU</v>
      </c>
      <c r="C70">
        <v>3</v>
      </c>
      <c r="D70" t="s">
        <v>707</v>
      </c>
      <c r="E70">
        <v>7</v>
      </c>
      <c r="F70" s="123">
        <f>IFERROR(IF('selections(hide)'!$X$7=2,0,(N70*prog_header!$F$31)+(V70*prog_header!$F$30)/(VLOOKUP($B$2,'selections(hide)'!$D$18:$Q$30,8,FALSE)-1)),0)</f>
        <v>0</v>
      </c>
      <c r="G70" s="123">
        <f>IFERROR(IF('selections(hide)'!$X$7=2,0,(O70*prog_header!$F$31)+(W70*prog_header!$F$30)/(VLOOKUP($B$2,'selections(hide)'!$D$18:$Q$30,8,FALSE)-1)),0)</f>
        <v>0</v>
      </c>
      <c r="H70" s="123">
        <f>IFERROR(IF('selections(hide)'!$X$7=2,0,(P70*prog_header!$F$31)+(X70*prog_header!$F$30)/(VLOOKUP($B$2,'selections(hide)'!$D$18:$Q$30,8,FALSE)-1)),0)</f>
        <v>0</v>
      </c>
      <c r="I70" s="123">
        <f>IFERROR(IF('selections(hide)'!$X$7=2,0,(Q70*prog_header!$F$31)+(Y70*prog_header!$F$30)/(VLOOKUP($B$2,'selections(hide)'!$D$18:$Q$30,8,FALSE)-1)),0)</f>
        <v>0</v>
      </c>
      <c r="J70" s="123">
        <f>IFERROR(IF('selections(hide)'!$X$7=2,0,(R70*prog_header!$F$31)+(Z70*prog_header!$F$30)/(VLOOKUP($B$2,'selections(hide)'!$D$18:$Q$30,8,FALSE)-1)),0)</f>
        <v>0</v>
      </c>
      <c r="K70" s="123">
        <f>IFERROR(IF('selections(hide)'!$X$7=2,0,(S70*prog_header!$F$31)+(AA70*prog_header!$F$30)/(VLOOKUP($B$2,'selections(hide)'!$D$18:$Q$30,8,FALSE)-1)),0)</f>
        <v>0</v>
      </c>
      <c r="N70" s="217">
        <f>IF($B$1="No",0,ROUNDDOWN(F$58*staff_students!$E$35*staff_students!$E$35,0))</f>
        <v>0</v>
      </c>
      <c r="O70" s="217">
        <f>IF($B$1="No",0,ROUNDDOWN(F$58*staff_students!$E$35*staff_students!$E$35,0))</f>
        <v>0</v>
      </c>
      <c r="P70">
        <f>ROUNDDOWN(F$58*staff_students!$E$35*staff_students!$E$35,0)</f>
        <v>0</v>
      </c>
      <c r="Q70">
        <f>ROUNDDOWN(G$58*staff_students!$E$35*staff_students!$E$35,0)</f>
        <v>0</v>
      </c>
      <c r="R70">
        <f>ROUNDDOWN(H$58*staff_students!$E$35*staff_students!$E$35,0)</f>
        <v>0</v>
      </c>
      <c r="S70">
        <f>ROUNDDOWN(I$58*staff_students!$E$35*staff_students!$E$35,0)</f>
        <v>0</v>
      </c>
      <c r="V70" s="123">
        <f t="shared" si="19"/>
        <v>0</v>
      </c>
      <c r="W70" s="123">
        <f t="shared" si="19"/>
        <v>0</v>
      </c>
      <c r="X70" s="123">
        <f t="shared" si="19"/>
        <v>0</v>
      </c>
      <c r="Y70" s="123">
        <f t="shared" si="19"/>
        <v>0</v>
      </c>
      <c r="Z70" s="123">
        <f t="shared" si="19"/>
        <v>0</v>
      </c>
      <c r="AA70" s="123">
        <f t="shared" si="19"/>
        <v>0</v>
      </c>
    </row>
    <row r="71" spans="1:27" x14ac:dyDescent="0.35">
      <c r="A71" t="s">
        <v>250</v>
      </c>
      <c r="B71" t="str">
        <f>E71&amp;C71&amp;D71</f>
        <v>74HEU</v>
      </c>
      <c r="C71">
        <v>4</v>
      </c>
      <c r="D71" t="s">
        <v>707</v>
      </c>
      <c r="E71">
        <v>7</v>
      </c>
      <c r="F71" s="123">
        <f>IFERROR(IF('selections(hide)'!$X$7=2,0,(N71*prog_header!$F$31)+(V71*prog_header!$F$30)/(VLOOKUP($B$2,'selections(hide)'!$D$18:$Q$30,8,FALSE)-1)),0)</f>
        <v>0</v>
      </c>
      <c r="G71" s="123">
        <f>IFERROR(IF('selections(hide)'!$X$7=2,0,(O71*prog_header!$F$31)+(W71*prog_header!$F$30)/(VLOOKUP($B$2,'selections(hide)'!$D$18:$Q$30,8,FALSE)-1)),0)</f>
        <v>0</v>
      </c>
      <c r="H71" s="123">
        <f>IFERROR(IF('selections(hide)'!$X$7=2,0,(P71*prog_header!$F$31)+(X71*prog_header!$F$30)/(VLOOKUP($B$2,'selections(hide)'!$D$18:$Q$30,8,FALSE)-1)),0)</f>
        <v>0</v>
      </c>
      <c r="I71" s="123">
        <f>IFERROR(IF('selections(hide)'!$X$7=2,0,(Q71*prog_header!$F$31)+(Y71*prog_header!$F$30)/(VLOOKUP($B$2,'selections(hide)'!$D$18:$Q$30,8,FALSE)-1)),0)</f>
        <v>0</v>
      </c>
      <c r="J71" s="123">
        <f>IFERROR(IF('selections(hide)'!$X$7=2,0,(R71*prog_header!$F$31)+(Z71*prog_header!$F$30)/(VLOOKUP($B$2,'selections(hide)'!$D$18:$Q$30,8,FALSE)-1)),0)</f>
        <v>0</v>
      </c>
      <c r="K71" s="123">
        <f>IFERROR(IF('selections(hide)'!$X$7=2,0,(S71*prog_header!$F$31)+(AA71*prog_header!$F$30)/(VLOOKUP($B$2,'selections(hide)'!$D$18:$Q$30,8,FALSE)-1)),0)</f>
        <v>0</v>
      </c>
      <c r="N71" s="217">
        <f>IF($B$1="No",0,ROUNDDOWN(F$58*staff_students!$E$35*staff_students!$E$35*staff_students!$E$35,0))</f>
        <v>0</v>
      </c>
      <c r="O71" s="217">
        <f>IF($B$1="No",0,ROUNDDOWN(F$58*staff_students!$E$35*staff_students!$E$35*staff_students!$E$35,0))</f>
        <v>0</v>
      </c>
      <c r="P71" s="217">
        <f>IF($B$1="No",0,ROUNDDOWN(F$58*staff_students!$E$35*staff_students!$E$35*staff_students!$E$35,0))</f>
        <v>0</v>
      </c>
      <c r="Q71">
        <f>ROUNDDOWN(F$58*staff_students!$E$35*staff_students!$E$35*staff_students!$E$35,0)</f>
        <v>0</v>
      </c>
      <c r="R71">
        <f>ROUNDDOWN(G$58*staff_students!$E$35*staff_students!$E$35*staff_students!$E$35,0)</f>
        <v>0</v>
      </c>
      <c r="S71">
        <f>ROUNDDOWN(H$58*staff_students!$E$35*staff_students!$E$35*staff_students!$E$35,0)</f>
        <v>0</v>
      </c>
      <c r="V71" s="123">
        <f t="shared" si="19"/>
        <v>0</v>
      </c>
      <c r="W71" s="123">
        <f t="shared" si="19"/>
        <v>0</v>
      </c>
      <c r="X71" s="123">
        <f t="shared" si="19"/>
        <v>0</v>
      </c>
      <c r="Y71" s="123">
        <f t="shared" si="19"/>
        <v>0</v>
      </c>
      <c r="Z71" s="123">
        <f t="shared" si="19"/>
        <v>0</v>
      </c>
      <c r="AA71" s="123">
        <f t="shared" si="19"/>
        <v>0</v>
      </c>
    </row>
    <row r="73" spans="1:27" x14ac:dyDescent="0.35">
      <c r="A73" t="s">
        <v>248</v>
      </c>
      <c r="B73" t="str">
        <f>E73&amp;C73&amp;D73</f>
        <v>62OVS</v>
      </c>
      <c r="C73">
        <v>2</v>
      </c>
      <c r="D73" t="s">
        <v>708</v>
      </c>
      <c r="E73">
        <v>6</v>
      </c>
      <c r="F73" s="123">
        <f>IFERROR(IF('selections(hide)'!$X$7=2,0,(N73*prog_header!$G$31)+(V73*prog_header!$G$30)/(VLOOKUP($B$2,'selections(hide)'!$D$18:$Q$30,8,FALSE)-1)),0)</f>
        <v>0</v>
      </c>
      <c r="G73" s="123">
        <f>IFERROR(IF('selections(hide)'!$X$7=2,0,(O73*prog_header!$G$31)+(W73*prog_header!$G$30)/(VLOOKUP($B$2,'selections(hide)'!$D$18:$Q$30,8,FALSE)-1)),0)</f>
        <v>0</v>
      </c>
      <c r="H73" s="123">
        <f>IFERROR(IF('selections(hide)'!$X$7=2,0,(P73*prog_header!$G$31)+(X73*prog_header!$G$30)/(VLOOKUP($B$2,'selections(hide)'!$D$18:$Q$30,8,FALSE)-1)),0)</f>
        <v>0</v>
      </c>
      <c r="I73" s="123">
        <f>IFERROR(IF('selections(hide)'!$X$7=2,0,(Q73*prog_header!$G$31)+(Y73*prog_header!$G$30)/(VLOOKUP($B$2,'selections(hide)'!$D$18:$Q$30,8,FALSE)-1)),0)</f>
        <v>0</v>
      </c>
      <c r="J73" s="123">
        <f>IFERROR(IF('selections(hide)'!$X$7=2,0,(R73*prog_header!$G$31)+(Z73*prog_header!$G$30)/(VLOOKUP($B$2,'selections(hide)'!$D$18:$Q$30,8,FALSE)-1)),0)</f>
        <v>0</v>
      </c>
      <c r="K73" s="123">
        <f>IFERROR(IF('selections(hide)'!$X$7=2,0,(S73*prog_header!$G$31)+(AA73*prog_header!$G$30)/(VLOOKUP($B$2,'selections(hide)'!$D$18:$Q$30,8,FALSE)-1)),0)</f>
        <v>0</v>
      </c>
      <c r="N73" s="217">
        <f>IF($B$1="No",0,ROUNDDOWN(F$59*staff_students!$E$35,0))</f>
        <v>0</v>
      </c>
      <c r="O73" s="31">
        <f>ROUNDDOWN(F$59*staff_students!$E$35,0)</f>
        <v>0</v>
      </c>
      <c r="P73" s="31">
        <f>ROUNDDOWN(G$59*staff_students!$E$35,0)</f>
        <v>0</v>
      </c>
      <c r="Q73" s="31">
        <f>ROUNDDOWN(H$59*staff_students!$E$35,0)</f>
        <v>0</v>
      </c>
      <c r="R73" s="31">
        <f>ROUNDDOWN(I$59*staff_students!$E$35,0)</f>
        <v>0</v>
      </c>
      <c r="S73" s="31">
        <f>ROUNDDOWN(J$59*staff_students!$E$35,0)</f>
        <v>0</v>
      </c>
      <c r="V73" s="123">
        <f>F$61-N73</f>
        <v>0</v>
      </c>
      <c r="W73" s="123">
        <f t="shared" ref="W73:AA77" si="20">G$61-O73</f>
        <v>0</v>
      </c>
      <c r="X73" s="123">
        <f t="shared" si="20"/>
        <v>0</v>
      </c>
      <c r="Y73" s="123">
        <f t="shared" si="20"/>
        <v>0</v>
      </c>
      <c r="Z73" s="123">
        <f t="shared" si="20"/>
        <v>0</v>
      </c>
      <c r="AA73" s="123">
        <f t="shared" si="20"/>
        <v>0</v>
      </c>
    </row>
    <row r="74" spans="1:27" x14ac:dyDescent="0.35">
      <c r="A74" t="s">
        <v>248</v>
      </c>
      <c r="B74" t="str">
        <f>E74&amp;C74&amp;D74</f>
        <v>63OVS</v>
      </c>
      <c r="C74">
        <v>3</v>
      </c>
      <c r="D74" t="s">
        <v>708</v>
      </c>
      <c r="E74">
        <v>6</v>
      </c>
      <c r="F74" s="123">
        <f>IFERROR(IF('selections(hide)'!$X$7=2,0,(N74*prog_header!$G$31)+(V74*prog_header!$G$30)/(VLOOKUP($B$2,'selections(hide)'!$D$18:$Q$30,8,FALSE)-1)),0)</f>
        <v>0</v>
      </c>
      <c r="G74" s="123">
        <f>IFERROR(IF('selections(hide)'!$X$7=2,0,(O74*prog_header!$G$31)+(W74*prog_header!$G$30)/(VLOOKUP($B$2,'selections(hide)'!$D$18:$Q$30,8,FALSE)-1)),0)</f>
        <v>0</v>
      </c>
      <c r="H74" s="123">
        <f>IFERROR(IF('selections(hide)'!$X$7=2,0,(P74*prog_header!$G$31)+(X74*prog_header!$G$30)/(VLOOKUP($B$2,'selections(hide)'!$D$18:$Q$30,8,FALSE)-1)),0)</f>
        <v>0</v>
      </c>
      <c r="I74" s="123">
        <f>IFERROR(IF('selections(hide)'!$X$7=2,0,(Q74*prog_header!$G$31)+(Y74*prog_header!$G$30)/(VLOOKUP($B$2,'selections(hide)'!$D$18:$Q$30,8,FALSE)-1)),0)</f>
        <v>0</v>
      </c>
      <c r="J74" s="123">
        <f>IFERROR(IF('selections(hide)'!$X$7=2,0,(R74*prog_header!$G$31)+(Z74*prog_header!$G$30)/(VLOOKUP($B$2,'selections(hide)'!$D$18:$Q$30,8,FALSE)-1)),0)</f>
        <v>0</v>
      </c>
      <c r="K74" s="123">
        <f>IFERROR(IF('selections(hide)'!$X$7=2,0,(S74*prog_header!$G$31)+(AA74*prog_header!$G$30)/(VLOOKUP($B$2,'selections(hide)'!$D$18:$Q$30,8,FALSE)-1)),0)</f>
        <v>0</v>
      </c>
      <c r="N74" s="217">
        <f>IF($B$1="No",0,ROUNDDOWN(F$59*staff_students!$E$35*staff_students!$E$35,0))</f>
        <v>0</v>
      </c>
      <c r="O74" s="217">
        <f>IF($B$1="No",0,ROUNDDOWN(F$59*staff_students!$E$35*staff_students!$E$35,0))</f>
        <v>0</v>
      </c>
      <c r="P74">
        <f>ROUNDDOWN(F$59*staff_students!$E$35*staff_students!$E$35,0)</f>
        <v>0</v>
      </c>
      <c r="Q74">
        <f>ROUNDDOWN(G$59*staff_students!$E$35*staff_students!$E$35,0)</f>
        <v>0</v>
      </c>
      <c r="R74">
        <f>ROUNDDOWN(H$59*staff_students!$E$35*staff_students!$E$35,0)</f>
        <v>0</v>
      </c>
      <c r="S74">
        <f>ROUNDDOWN(I$59*staff_students!$E$35*staff_students!$E$35,0)</f>
        <v>0</v>
      </c>
      <c r="V74" s="123">
        <f>F$61-N74</f>
        <v>0</v>
      </c>
      <c r="W74" s="123">
        <f t="shared" si="20"/>
        <v>0</v>
      </c>
      <c r="X74" s="123">
        <f t="shared" si="20"/>
        <v>0</v>
      </c>
      <c r="Y74" s="123">
        <f t="shared" si="20"/>
        <v>0</v>
      </c>
      <c r="Z74" s="123">
        <f t="shared" si="20"/>
        <v>0</v>
      </c>
      <c r="AA74" s="123">
        <f t="shared" si="20"/>
        <v>0</v>
      </c>
    </row>
    <row r="75" spans="1:27" x14ac:dyDescent="0.35">
      <c r="A75" t="s">
        <v>250</v>
      </c>
      <c r="B75" t="str">
        <f>E75&amp;C75&amp;D75</f>
        <v>72OVS</v>
      </c>
      <c r="C75">
        <v>2</v>
      </c>
      <c r="D75" t="s">
        <v>708</v>
      </c>
      <c r="E75">
        <v>7</v>
      </c>
      <c r="F75" s="123">
        <f>IFERROR(IF('selections(hide)'!$X$7=2,0,(N75*prog_header!$G$31)+(V75*prog_header!$G$30)/(VLOOKUP($B$2,'selections(hide)'!$D$18:$Q$30,8,FALSE)-1)),0)</f>
        <v>0</v>
      </c>
      <c r="G75" s="123">
        <f>IFERROR(IF('selections(hide)'!$X$7=2,0,(O75*prog_header!$G$31)+(W75*prog_header!$G$30)/(VLOOKUP($B$2,'selections(hide)'!$D$18:$Q$30,8,FALSE)-1)),0)</f>
        <v>0</v>
      </c>
      <c r="H75" s="123">
        <f>IFERROR(IF('selections(hide)'!$X$7=2,0,(P75*prog_header!$G$31)+(X75*prog_header!$G$30)/(VLOOKUP($B$2,'selections(hide)'!$D$18:$Q$30,8,FALSE)-1)),0)</f>
        <v>0</v>
      </c>
      <c r="I75" s="123">
        <f>IFERROR(IF('selections(hide)'!$X$7=2,0,(Q75*prog_header!$G$31)+(Y75*prog_header!$G$30)/(VLOOKUP($B$2,'selections(hide)'!$D$18:$Q$30,8,FALSE)-1)),0)</f>
        <v>0</v>
      </c>
      <c r="J75" s="123">
        <f>IFERROR(IF('selections(hide)'!$X$7=2,0,(R75*prog_header!$G$31)+(Z75*prog_header!$G$30)/(VLOOKUP($B$2,'selections(hide)'!$D$18:$Q$30,8,FALSE)-1)),0)</f>
        <v>0</v>
      </c>
      <c r="K75" s="123">
        <f>IFERROR(IF('selections(hide)'!$X$7=2,0,(S75*prog_header!$G$31)+(AA75*prog_header!$G$30)/(VLOOKUP($B$2,'selections(hide)'!$D$18:$Q$30,8,FALSE)-1)),0)</f>
        <v>0</v>
      </c>
      <c r="N75" s="217">
        <f>IF($B$1="No",0,ROUNDDOWN(F$59*staff_students!$E$35,0))</f>
        <v>0</v>
      </c>
      <c r="O75" s="31">
        <f>ROUNDDOWN(F$59*staff_students!$E$35,0)</f>
        <v>0</v>
      </c>
      <c r="P75" s="31">
        <f>ROUNDDOWN(G$59*staff_students!$E$35,0)</f>
        <v>0</v>
      </c>
      <c r="Q75" s="31">
        <f>ROUNDDOWN(H$59*staff_students!$E$35,0)</f>
        <v>0</v>
      </c>
      <c r="R75" s="31">
        <f>ROUNDDOWN(I$59*staff_students!$E$35,0)</f>
        <v>0</v>
      </c>
      <c r="S75" s="31">
        <f>ROUNDDOWN(J$59*staff_students!$E$35,0)</f>
        <v>0</v>
      </c>
      <c r="V75" s="123">
        <f>F$61-N75</f>
        <v>0</v>
      </c>
      <c r="W75" s="123">
        <f t="shared" si="20"/>
        <v>0</v>
      </c>
      <c r="X75" s="123">
        <f t="shared" si="20"/>
        <v>0</v>
      </c>
      <c r="Y75" s="123">
        <f t="shared" si="20"/>
        <v>0</v>
      </c>
      <c r="Z75" s="123">
        <f t="shared" si="20"/>
        <v>0</v>
      </c>
      <c r="AA75" s="123">
        <f t="shared" si="20"/>
        <v>0</v>
      </c>
    </row>
    <row r="76" spans="1:27" x14ac:dyDescent="0.35">
      <c r="A76" t="s">
        <v>250</v>
      </c>
      <c r="B76" t="str">
        <f>E76&amp;C76&amp;D76</f>
        <v>73OVS</v>
      </c>
      <c r="C76">
        <v>3</v>
      </c>
      <c r="D76" t="s">
        <v>708</v>
      </c>
      <c r="E76">
        <v>7</v>
      </c>
      <c r="F76" s="123">
        <f>IFERROR(IF('selections(hide)'!$X$7=2,0,(N76*prog_header!$G$31)+(V76*prog_header!$G$30)/(VLOOKUP($B$2,'selections(hide)'!$D$18:$Q$30,8,FALSE)-1)),0)</f>
        <v>0</v>
      </c>
      <c r="G76" s="123">
        <f>IFERROR(IF('selections(hide)'!$X$7=2,0,(O76*prog_header!$G$31)+(W76*prog_header!$G$30)/(VLOOKUP($B$2,'selections(hide)'!$D$18:$Q$30,8,FALSE)-1)),0)</f>
        <v>0</v>
      </c>
      <c r="H76" s="123">
        <f>IFERROR(IF('selections(hide)'!$X$7=2,0,(P76*prog_header!$G$31)+(X76*prog_header!$G$30)/(VLOOKUP($B$2,'selections(hide)'!$D$18:$Q$30,8,FALSE)-1)),0)</f>
        <v>0</v>
      </c>
      <c r="I76" s="123">
        <f>IFERROR(IF('selections(hide)'!$X$7=2,0,(Q76*prog_header!$G$31)+(Y76*prog_header!$G$30)/(VLOOKUP($B$2,'selections(hide)'!$D$18:$Q$30,8,FALSE)-1)),0)</f>
        <v>0</v>
      </c>
      <c r="J76" s="123">
        <f>IFERROR(IF('selections(hide)'!$X$7=2,0,(R76*prog_header!$G$31)+(Z76*prog_header!$G$30)/(VLOOKUP($B$2,'selections(hide)'!$D$18:$Q$30,8,FALSE)-1)),0)</f>
        <v>0</v>
      </c>
      <c r="K76" s="123">
        <f>IFERROR(IF('selections(hide)'!$X$7=2,0,(S76*prog_header!$G$31)+(AA76*prog_header!$G$30)/(VLOOKUP($B$2,'selections(hide)'!$D$18:$Q$30,8,FALSE)-1)),0)</f>
        <v>0</v>
      </c>
      <c r="N76" s="217">
        <f>IF($B$1="No",0,ROUNDDOWN(F$59*staff_students!$E$35*staff_students!$E$35,0))</f>
        <v>0</v>
      </c>
      <c r="O76" s="217">
        <f>IF($B$1="No",0,ROUNDDOWN(F$59*staff_students!$E$35*staff_students!$E$35,0))</f>
        <v>0</v>
      </c>
      <c r="P76">
        <f>ROUNDDOWN(F$59*staff_students!$E$35*staff_students!$E$35,0)</f>
        <v>0</v>
      </c>
      <c r="Q76">
        <f>ROUNDDOWN(G$59*staff_students!$E$35*staff_students!$E$35,0)</f>
        <v>0</v>
      </c>
      <c r="R76">
        <f>ROUNDDOWN(H$59*staff_students!$E$35*staff_students!$E$35,0)</f>
        <v>0</v>
      </c>
      <c r="S76">
        <f>ROUNDDOWN(I$59*staff_students!$E$35*staff_students!$E$35,0)</f>
        <v>0</v>
      </c>
      <c r="V76" s="123">
        <f>F$61-N76</f>
        <v>0</v>
      </c>
      <c r="W76" s="123">
        <f t="shared" si="20"/>
        <v>0</v>
      </c>
      <c r="X76" s="123">
        <f t="shared" si="20"/>
        <v>0</v>
      </c>
      <c r="Y76" s="123">
        <f t="shared" si="20"/>
        <v>0</v>
      </c>
      <c r="Z76" s="123">
        <f t="shared" si="20"/>
        <v>0</v>
      </c>
      <c r="AA76" s="123">
        <f t="shared" si="20"/>
        <v>0</v>
      </c>
    </row>
    <row r="77" spans="1:27" x14ac:dyDescent="0.35">
      <c r="A77" t="s">
        <v>250</v>
      </c>
      <c r="B77" t="str">
        <f>E77&amp;C77&amp;D77</f>
        <v>74OVS</v>
      </c>
      <c r="C77">
        <v>4</v>
      </c>
      <c r="D77" t="s">
        <v>708</v>
      </c>
      <c r="E77">
        <v>7</v>
      </c>
      <c r="F77" s="123">
        <f>IFERROR(IF('selections(hide)'!$X$7=2,0,(N77*prog_header!$G$31)+(V77*prog_header!$G$30)/(VLOOKUP($B$2,'selections(hide)'!$D$18:$Q$30,8,FALSE)-1)),0)</f>
        <v>0</v>
      </c>
      <c r="G77" s="123">
        <f>IFERROR(IF('selections(hide)'!$X$7=2,0,(O77*prog_header!$G$31)+(W77*prog_header!$G$30)/(VLOOKUP($B$2,'selections(hide)'!$D$18:$Q$30,8,FALSE)-1)),0)</f>
        <v>0</v>
      </c>
      <c r="H77" s="123">
        <f>IFERROR(IF('selections(hide)'!$X$7=2,0,(P77*prog_header!$G$31)+(X77*prog_header!$G$30)/(VLOOKUP($B$2,'selections(hide)'!$D$18:$Q$30,8,FALSE)-1)),0)</f>
        <v>0</v>
      </c>
      <c r="I77" s="123">
        <f>IFERROR(IF('selections(hide)'!$X$7=2,0,(Q77*prog_header!$G$31)+(Y77*prog_header!$G$30)/(VLOOKUP($B$2,'selections(hide)'!$D$18:$Q$30,8,FALSE)-1)),0)</f>
        <v>0</v>
      </c>
      <c r="J77" s="123">
        <f>IFERROR(IF('selections(hide)'!$X$7=2,0,(R77*prog_header!$G$31)+(Z77*prog_header!$G$30)/(VLOOKUP($B$2,'selections(hide)'!$D$18:$Q$30,8,FALSE)-1)),0)</f>
        <v>0</v>
      </c>
      <c r="K77" s="123">
        <f>IFERROR(IF('selections(hide)'!$X$7=2,0,(S77*prog_header!$G$31)+(AA77*prog_header!$G$30)/(VLOOKUP($B$2,'selections(hide)'!$D$18:$Q$30,8,FALSE)-1)),0)</f>
        <v>0</v>
      </c>
      <c r="N77" s="217">
        <f>IF($B$1="No",0,ROUNDDOWN(F$59*staff_students!$E$35*staff_students!$E$35*staff_students!$E$35,0))</f>
        <v>0</v>
      </c>
      <c r="O77" s="217">
        <f>IF($B$1="No",0,ROUNDDOWN(F$59*staff_students!$E$35*staff_students!$E$35*staff_students!$E$35,0))</f>
        <v>0</v>
      </c>
      <c r="P77" s="217">
        <f>IF($B$1="No",0,ROUNDDOWN(F$59*staff_students!$E$35*staff_students!$E$35*staff_students!$E$35,0))</f>
        <v>0</v>
      </c>
      <c r="Q77">
        <f>ROUNDDOWN(F$59*staff_students!$E$35*staff_students!$E$35*staff_students!$E$35,0)</f>
        <v>0</v>
      </c>
      <c r="R77">
        <f>ROUNDDOWN(G$59*staff_students!$E$35*staff_students!$E$35*staff_students!$E$35,0)</f>
        <v>0</v>
      </c>
      <c r="S77">
        <f>ROUNDDOWN(H$59*staff_students!$E$35*staff_students!$E$35*staff_students!$E$35,0)</f>
        <v>0</v>
      </c>
      <c r="V77" s="123">
        <f>F$61-N77</f>
        <v>0</v>
      </c>
      <c r="W77" s="123">
        <f t="shared" si="20"/>
        <v>0</v>
      </c>
      <c r="X77" s="123">
        <f t="shared" si="20"/>
        <v>0</v>
      </c>
      <c r="Y77" s="123">
        <f t="shared" si="20"/>
        <v>0</v>
      </c>
      <c r="Z77" s="123">
        <f t="shared" si="20"/>
        <v>0</v>
      </c>
      <c r="AA77" s="123">
        <f t="shared" si="20"/>
        <v>0</v>
      </c>
    </row>
    <row r="80" spans="1:27" x14ac:dyDescent="0.35">
      <c r="F80" s="123"/>
      <c r="G80" s="123"/>
      <c r="H80" s="123"/>
      <c r="I80" s="123"/>
      <c r="J80" s="123"/>
      <c r="K80" s="123"/>
    </row>
    <row r="81" spans="6:11" x14ac:dyDescent="0.35">
      <c r="F81" s="123"/>
      <c r="G81" s="123"/>
      <c r="H81" s="123"/>
      <c r="I81" s="123"/>
      <c r="J81" s="123"/>
      <c r="K81" s="123"/>
    </row>
    <row r="82" spans="6:11" x14ac:dyDescent="0.35">
      <c r="F82" s="123"/>
      <c r="G82" s="123"/>
      <c r="H82" s="123"/>
      <c r="I82" s="123"/>
      <c r="J82" s="123"/>
      <c r="K82" s="123"/>
    </row>
    <row r="83" spans="6:11" x14ac:dyDescent="0.35">
      <c r="F83" s="123"/>
      <c r="G83" s="123"/>
      <c r="H83" s="123"/>
      <c r="I83" s="123"/>
      <c r="J83" s="123"/>
      <c r="K83" s="123"/>
    </row>
    <row r="84" spans="6:11" x14ac:dyDescent="0.35">
      <c r="F84" s="123"/>
      <c r="G84" s="123"/>
      <c r="H84" s="123"/>
      <c r="I84" s="123"/>
      <c r="J84" s="123"/>
      <c r="K84" s="123"/>
    </row>
    <row r="85" spans="6:11" x14ac:dyDescent="0.35">
      <c r="F85" s="123"/>
      <c r="G85" s="123"/>
      <c r="H85" s="123"/>
      <c r="I85" s="123"/>
      <c r="J85" s="123"/>
      <c r="K85" s="123"/>
    </row>
    <row r="86" spans="6:11" x14ac:dyDescent="0.35">
      <c r="F86" s="123"/>
      <c r="G86" s="123"/>
      <c r="H86" s="123"/>
      <c r="I86" s="123"/>
      <c r="J86" s="123"/>
      <c r="K86" s="123"/>
    </row>
    <row r="87" spans="6:11" x14ac:dyDescent="0.35">
      <c r="F87" s="123"/>
      <c r="G87" s="123"/>
      <c r="H87" s="123"/>
      <c r="I87" s="123"/>
      <c r="J87" s="123"/>
      <c r="K87" s="123"/>
    </row>
    <row r="88" spans="6:11" x14ac:dyDescent="0.35">
      <c r="F88" s="123"/>
      <c r="G88" s="123"/>
      <c r="H88" s="123"/>
      <c r="I88" s="123"/>
      <c r="J88" s="123"/>
      <c r="K88" s="123"/>
    </row>
    <row r="89" spans="6:11" x14ac:dyDescent="0.35">
      <c r="F89" s="123"/>
      <c r="G89" s="123"/>
      <c r="H89" s="123"/>
      <c r="I89" s="123"/>
      <c r="J89" s="123"/>
      <c r="K89" s="123"/>
    </row>
    <row r="90" spans="6:11" x14ac:dyDescent="0.35">
      <c r="F90" s="123"/>
      <c r="G90" s="123"/>
      <c r="H90" s="123"/>
      <c r="I90" s="123"/>
      <c r="J90" s="123"/>
      <c r="K90" s="123"/>
    </row>
    <row r="91" spans="6:11" x14ac:dyDescent="0.35">
      <c r="F91" s="123"/>
      <c r="G91" s="123"/>
      <c r="H91" s="123"/>
      <c r="I91" s="123"/>
      <c r="J91" s="123"/>
      <c r="K91" s="123"/>
    </row>
    <row r="92" spans="6:11" x14ac:dyDescent="0.35">
      <c r="F92" s="123"/>
      <c r="G92" s="123"/>
      <c r="H92" s="123"/>
      <c r="I92" s="123"/>
      <c r="J92" s="123"/>
      <c r="K92" s="123"/>
    </row>
    <row r="93" spans="6:11" x14ac:dyDescent="0.35">
      <c r="F93" s="123"/>
      <c r="G93" s="123"/>
      <c r="H93" s="123"/>
      <c r="I93" s="123"/>
      <c r="J93" s="123"/>
      <c r="K93" s="123"/>
    </row>
    <row r="94" spans="6:11" x14ac:dyDescent="0.35">
      <c r="F94" s="123"/>
      <c r="G94" s="123"/>
      <c r="H94" s="123"/>
      <c r="I94" s="123"/>
      <c r="J94" s="123"/>
      <c r="K94" s="123"/>
    </row>
    <row r="95" spans="6:11" x14ac:dyDescent="0.35">
      <c r="F95" s="123"/>
      <c r="G95" s="123"/>
      <c r="H95" s="123"/>
      <c r="I95" s="123"/>
      <c r="J95" s="123"/>
      <c r="K95" s="123"/>
    </row>
    <row r="96" spans="6:11" x14ac:dyDescent="0.35">
      <c r="F96" s="123"/>
      <c r="G96" s="123"/>
      <c r="H96" s="123"/>
      <c r="I96" s="123"/>
      <c r="J96" s="123"/>
      <c r="K96" s="123"/>
    </row>
    <row r="97" spans="6:11" x14ac:dyDescent="0.35">
      <c r="F97" s="123"/>
      <c r="G97" s="123"/>
      <c r="H97" s="123"/>
      <c r="I97" s="123"/>
      <c r="J97" s="123"/>
      <c r="K97" s="123"/>
    </row>
    <row r="98" spans="6:11" x14ac:dyDescent="0.35">
      <c r="F98" s="123"/>
      <c r="G98" s="123"/>
      <c r="H98" s="123"/>
      <c r="I98" s="123"/>
      <c r="J98" s="123"/>
      <c r="K98" s="123"/>
    </row>
    <row r="99" spans="6:11" x14ac:dyDescent="0.35">
      <c r="F99" s="123"/>
      <c r="G99" s="123"/>
      <c r="H99" s="123"/>
      <c r="I99" s="123"/>
      <c r="J99" s="123"/>
      <c r="K99" s="123"/>
    </row>
    <row r="100" spans="6:11" x14ac:dyDescent="0.35">
      <c r="F100" s="123"/>
      <c r="G100" s="123"/>
      <c r="H100" s="123"/>
      <c r="I100" s="123"/>
      <c r="J100" s="123"/>
      <c r="K100" s="123"/>
    </row>
    <row r="101" spans="6:11" x14ac:dyDescent="0.35">
      <c r="F101" s="123"/>
      <c r="G101" s="123"/>
      <c r="H101" s="123"/>
      <c r="I101" s="123"/>
      <c r="J101" s="123"/>
      <c r="K101" s="123"/>
    </row>
    <row r="102" spans="6:11" x14ac:dyDescent="0.35">
      <c r="F102" s="123"/>
      <c r="G102" s="123"/>
      <c r="H102" s="123"/>
      <c r="I102" s="123"/>
      <c r="J102" s="123"/>
      <c r="K102" s="123"/>
    </row>
    <row r="103" spans="6:11" x14ac:dyDescent="0.35">
      <c r="F103" s="123"/>
      <c r="G103" s="123"/>
      <c r="H103" s="123"/>
      <c r="I103" s="123"/>
      <c r="J103" s="123"/>
      <c r="K103" s="123"/>
    </row>
    <row r="104" spans="6:11" x14ac:dyDescent="0.35">
      <c r="F104" s="123"/>
      <c r="G104" s="123"/>
      <c r="H104" s="123"/>
      <c r="I104" s="123"/>
      <c r="J104" s="123"/>
      <c r="K104" s="123"/>
    </row>
    <row r="105" spans="6:11" x14ac:dyDescent="0.35">
      <c r="F105" s="123"/>
      <c r="G105" s="123"/>
      <c r="H105" s="123"/>
      <c r="I105" s="123"/>
      <c r="J105" s="123"/>
      <c r="K105" s="123"/>
    </row>
    <row r="106" spans="6:11" x14ac:dyDescent="0.35">
      <c r="F106" s="123"/>
      <c r="G106" s="123"/>
      <c r="H106" s="123"/>
      <c r="I106" s="123"/>
      <c r="J106" s="123"/>
      <c r="K106" s="123"/>
    </row>
    <row r="107" spans="6:11" x14ac:dyDescent="0.35">
      <c r="F107" s="123"/>
      <c r="G107" s="123"/>
      <c r="H107" s="123"/>
      <c r="I107" s="123"/>
      <c r="J107" s="123"/>
      <c r="K107" s="123"/>
    </row>
    <row r="108" spans="6:11" x14ac:dyDescent="0.35">
      <c r="F108" s="123"/>
      <c r="G108" s="123"/>
      <c r="H108" s="123"/>
      <c r="I108" s="123"/>
      <c r="J108" s="123"/>
      <c r="K108" s="123"/>
    </row>
    <row r="109" spans="6:11" x14ac:dyDescent="0.35">
      <c r="F109" s="123"/>
      <c r="G109" s="123"/>
      <c r="H109" s="123"/>
      <c r="I109" s="123"/>
      <c r="J109" s="123"/>
      <c r="K109" s="123"/>
    </row>
    <row r="110" spans="6:11" x14ac:dyDescent="0.35">
      <c r="F110" s="123"/>
      <c r="G110" s="123"/>
      <c r="H110" s="123"/>
      <c r="I110" s="123"/>
      <c r="J110" s="123"/>
      <c r="K110" s="123"/>
    </row>
    <row r="111" spans="6:11" x14ac:dyDescent="0.35">
      <c r="F111" s="123"/>
      <c r="G111" s="123"/>
      <c r="H111" s="123"/>
      <c r="I111" s="123"/>
      <c r="J111" s="123"/>
      <c r="K111" s="123"/>
    </row>
    <row r="112" spans="6:11" x14ac:dyDescent="0.35">
      <c r="F112" s="123"/>
      <c r="G112" s="123"/>
      <c r="H112" s="123"/>
      <c r="I112" s="123"/>
      <c r="J112" s="123"/>
      <c r="K112" s="123"/>
    </row>
    <row r="113" spans="6:11" x14ac:dyDescent="0.35">
      <c r="F113" s="123"/>
      <c r="G113" s="123"/>
      <c r="H113" s="123"/>
      <c r="I113" s="123"/>
      <c r="J113" s="123"/>
      <c r="K113" s="123"/>
    </row>
    <row r="114" spans="6:11" x14ac:dyDescent="0.35">
      <c r="F114" s="123"/>
      <c r="G114" s="123"/>
      <c r="H114" s="123"/>
      <c r="I114" s="123"/>
      <c r="J114" s="123"/>
      <c r="K114" s="123"/>
    </row>
    <row r="115" spans="6:11" x14ac:dyDescent="0.35">
      <c r="F115" s="123"/>
      <c r="G115" s="123"/>
      <c r="H115" s="123"/>
      <c r="I115" s="123"/>
      <c r="J115" s="123"/>
      <c r="K115" s="123"/>
    </row>
    <row r="116" spans="6:11" x14ac:dyDescent="0.35">
      <c r="F116" s="123"/>
      <c r="G116" s="123"/>
      <c r="H116" s="123"/>
      <c r="I116" s="123"/>
      <c r="J116" s="123"/>
      <c r="K116" s="123"/>
    </row>
    <row r="117" spans="6:11" x14ac:dyDescent="0.35">
      <c r="F117" s="123"/>
      <c r="G117" s="123"/>
      <c r="H117" s="123"/>
      <c r="I117" s="123"/>
      <c r="J117" s="123"/>
      <c r="K117" s="123"/>
    </row>
    <row r="118" spans="6:11" x14ac:dyDescent="0.35">
      <c r="F118" s="123"/>
      <c r="G118" s="123"/>
      <c r="H118" s="123"/>
      <c r="I118" s="123"/>
      <c r="J118" s="123"/>
      <c r="K118" s="123"/>
    </row>
    <row r="119" spans="6:11" x14ac:dyDescent="0.35">
      <c r="F119" s="123"/>
      <c r="G119" s="123"/>
      <c r="H119" s="123"/>
      <c r="I119" s="123"/>
      <c r="J119" s="123"/>
      <c r="K119" s="123"/>
    </row>
    <row r="120" spans="6:11" x14ac:dyDescent="0.35">
      <c r="F120" s="123"/>
      <c r="G120" s="123"/>
      <c r="H120" s="123"/>
      <c r="I120" s="123"/>
      <c r="J120" s="123"/>
      <c r="K120" s="123"/>
    </row>
    <row r="121" spans="6:11" x14ac:dyDescent="0.35">
      <c r="F121" s="123"/>
      <c r="G121" s="123"/>
      <c r="H121" s="123"/>
      <c r="I121" s="123"/>
      <c r="J121" s="123"/>
      <c r="K121" s="123"/>
    </row>
    <row r="122" spans="6:11" x14ac:dyDescent="0.35">
      <c r="F122" s="123"/>
      <c r="G122" s="123"/>
      <c r="H122" s="123"/>
      <c r="I122" s="123"/>
      <c r="J122" s="123"/>
      <c r="K122" s="123"/>
    </row>
    <row r="123" spans="6:11" x14ac:dyDescent="0.35">
      <c r="F123" s="123"/>
      <c r="G123" s="123"/>
      <c r="H123" s="123"/>
      <c r="I123" s="123"/>
      <c r="J123" s="123"/>
      <c r="K123" s="123"/>
    </row>
  </sheetData>
  <mergeCells count="7">
    <mergeCell ref="BA3:BG3"/>
    <mergeCell ref="E3:K3"/>
    <mergeCell ref="M3:S3"/>
    <mergeCell ref="U3:AA3"/>
    <mergeCell ref="AC3:AI3"/>
    <mergeCell ref="AK3:AQ3"/>
    <mergeCell ref="AS3:AY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71"/>
  <sheetViews>
    <sheetView zoomScale="75" zoomScaleNormal="75" workbookViewId="0"/>
  </sheetViews>
  <sheetFormatPr defaultRowHeight="14.5" x14ac:dyDescent="0.35"/>
  <cols>
    <col min="1" max="1" width="22.54296875" customWidth="1"/>
    <col min="8" max="8" width="18.26953125" customWidth="1"/>
    <col min="9" max="9" width="12.1796875" customWidth="1"/>
    <col min="23" max="23" width="15.54296875" customWidth="1"/>
  </cols>
  <sheetData>
    <row r="1" spans="1:27" ht="47.25" customHeight="1" x14ac:dyDescent="0.35">
      <c r="A1" t="s">
        <v>0</v>
      </c>
      <c r="B1" t="s">
        <v>70</v>
      </c>
      <c r="D1" s="11"/>
      <c r="E1" t="s">
        <v>4</v>
      </c>
      <c r="F1" s="17">
        <v>1</v>
      </c>
      <c r="G1" t="s">
        <v>16</v>
      </c>
      <c r="H1" t="s">
        <v>5</v>
      </c>
      <c r="I1" s="15">
        <v>1</v>
      </c>
      <c r="J1" t="s">
        <v>18</v>
      </c>
      <c r="K1" s="19">
        <v>1</v>
      </c>
      <c r="M1" t="s">
        <v>36</v>
      </c>
      <c r="N1" t="s">
        <v>37</v>
      </c>
      <c r="W1" t="s">
        <v>236</v>
      </c>
    </row>
    <row r="2" spans="1:27" x14ac:dyDescent="0.35">
      <c r="A2" t="s">
        <v>59</v>
      </c>
      <c r="B2" t="s">
        <v>69</v>
      </c>
      <c r="E2" t="s">
        <v>849</v>
      </c>
      <c r="F2" s="17">
        <v>1</v>
      </c>
      <c r="G2" t="s">
        <v>10</v>
      </c>
      <c r="H2" t="s">
        <v>17</v>
      </c>
      <c r="I2" s="15">
        <v>3</v>
      </c>
      <c r="J2">
        <v>1</v>
      </c>
      <c r="K2" s="19">
        <v>1</v>
      </c>
      <c r="L2">
        <v>1</v>
      </c>
      <c r="M2" s="7">
        <v>1</v>
      </c>
      <c r="N2" s="7">
        <v>2</v>
      </c>
      <c r="O2" s="7">
        <v>3</v>
      </c>
      <c r="P2" s="7">
        <v>4</v>
      </c>
      <c r="Q2" s="7">
        <v>5</v>
      </c>
      <c r="R2" s="7">
        <v>6</v>
      </c>
      <c r="S2" s="7">
        <v>7</v>
      </c>
      <c r="T2" s="7">
        <v>8</v>
      </c>
      <c r="U2" s="7">
        <v>9</v>
      </c>
      <c r="W2" t="s">
        <v>272</v>
      </c>
    </row>
    <row r="3" spans="1:27" x14ac:dyDescent="0.35">
      <c r="A3" t="s">
        <v>60</v>
      </c>
      <c r="B3" t="s">
        <v>63</v>
      </c>
      <c r="E3" t="s">
        <v>6</v>
      </c>
      <c r="F3" s="17">
        <v>2</v>
      </c>
      <c r="G3" t="s">
        <v>11</v>
      </c>
      <c r="H3" t="s">
        <v>279</v>
      </c>
      <c r="I3" s="15">
        <v>1</v>
      </c>
      <c r="J3">
        <v>2</v>
      </c>
      <c r="K3" s="19">
        <v>2</v>
      </c>
      <c r="L3">
        <v>2</v>
      </c>
      <c r="M3" s="8" t="s">
        <v>22</v>
      </c>
      <c r="N3" s="8" t="s">
        <v>38</v>
      </c>
      <c r="O3" s="8" t="s">
        <v>22</v>
      </c>
      <c r="P3" s="8" t="s">
        <v>23</v>
      </c>
      <c r="Q3" s="8" t="s">
        <v>21</v>
      </c>
      <c r="R3" s="8" t="s">
        <v>24</v>
      </c>
      <c r="S3" s="8" t="s">
        <v>25</v>
      </c>
      <c r="T3" s="8" t="s">
        <v>26</v>
      </c>
      <c r="U3" s="8" t="s">
        <v>27</v>
      </c>
      <c r="W3" s="8" t="s">
        <v>237</v>
      </c>
    </row>
    <row r="4" spans="1:27" x14ac:dyDescent="0.35">
      <c r="A4" s="3">
        <v>1</v>
      </c>
      <c r="E4" t="s">
        <v>7</v>
      </c>
      <c r="F4" s="17">
        <v>3</v>
      </c>
      <c r="G4" t="s">
        <v>12</v>
      </c>
      <c r="H4" t="s">
        <v>280</v>
      </c>
      <c r="I4" s="15">
        <v>2</v>
      </c>
      <c r="J4">
        <v>3</v>
      </c>
      <c r="K4" s="19">
        <v>3</v>
      </c>
      <c r="L4">
        <v>3</v>
      </c>
      <c r="M4" s="8" t="s">
        <v>23</v>
      </c>
      <c r="N4" s="8" t="s">
        <v>22</v>
      </c>
      <c r="O4" s="8" t="s">
        <v>23</v>
      </c>
      <c r="P4" s="8" t="s">
        <v>21</v>
      </c>
      <c r="Q4" s="8" t="s">
        <v>24</v>
      </c>
      <c r="R4" s="8" t="s">
        <v>25</v>
      </c>
      <c r="S4" s="8" t="s">
        <v>26</v>
      </c>
      <c r="T4" s="8" t="s">
        <v>27</v>
      </c>
      <c r="U4" s="8" t="s">
        <v>28</v>
      </c>
      <c r="W4" s="8" t="s">
        <v>239</v>
      </c>
    </row>
    <row r="5" spans="1:27" x14ac:dyDescent="0.35">
      <c r="G5" t="s">
        <v>13</v>
      </c>
      <c r="J5">
        <v>6</v>
      </c>
      <c r="K5" s="19">
        <v>4</v>
      </c>
      <c r="L5">
        <v>6</v>
      </c>
      <c r="M5" s="8" t="s">
        <v>21</v>
      </c>
      <c r="N5" s="8" t="s">
        <v>23</v>
      </c>
      <c r="O5" s="8" t="s">
        <v>21</v>
      </c>
      <c r="P5" s="8" t="s">
        <v>24</v>
      </c>
      <c r="Q5" s="8" t="s">
        <v>25</v>
      </c>
      <c r="R5" s="8" t="s">
        <v>26</v>
      </c>
      <c r="S5" s="8" t="s">
        <v>27</v>
      </c>
      <c r="T5" s="8" t="s">
        <v>28</v>
      </c>
      <c r="U5" s="8" t="s">
        <v>29</v>
      </c>
      <c r="W5" s="8" t="s">
        <v>238</v>
      </c>
    </row>
    <row r="6" spans="1:27" x14ac:dyDescent="0.35">
      <c r="A6" t="s">
        <v>266</v>
      </c>
      <c r="G6" t="s">
        <v>14</v>
      </c>
      <c r="M6" s="8" t="s">
        <v>24</v>
      </c>
      <c r="N6" s="8" t="s">
        <v>21</v>
      </c>
      <c r="O6" s="8" t="s">
        <v>24</v>
      </c>
      <c r="P6" s="8" t="s">
        <v>25</v>
      </c>
      <c r="Q6" s="8" t="s">
        <v>26</v>
      </c>
      <c r="R6" s="8" t="s">
        <v>27</v>
      </c>
      <c r="S6" s="8" t="s">
        <v>28</v>
      </c>
      <c r="T6" s="8" t="s">
        <v>29</v>
      </c>
      <c r="U6" s="8" t="s">
        <v>30</v>
      </c>
      <c r="W6" s="8"/>
    </row>
    <row r="7" spans="1:27" x14ac:dyDescent="0.35">
      <c r="A7" s="3" t="str">
        <f>A4&amp;K1</f>
        <v>11</v>
      </c>
      <c r="G7" t="s">
        <v>15</v>
      </c>
      <c r="M7" s="8" t="s">
        <v>25</v>
      </c>
      <c r="N7" s="8" t="s">
        <v>24</v>
      </c>
      <c r="O7" s="8" t="s">
        <v>25</v>
      </c>
      <c r="P7" s="8" t="s">
        <v>26</v>
      </c>
      <c r="Q7" s="8" t="s">
        <v>27</v>
      </c>
      <c r="R7" s="8" t="s">
        <v>28</v>
      </c>
      <c r="S7" s="8" t="s">
        <v>29</v>
      </c>
      <c r="T7" s="8" t="s">
        <v>30</v>
      </c>
      <c r="U7" s="8" t="s">
        <v>31</v>
      </c>
      <c r="W7" t="s">
        <v>216</v>
      </c>
      <c r="X7" s="97">
        <v>1</v>
      </c>
      <c r="Z7" t="s">
        <v>461</v>
      </c>
      <c r="AA7" s="97">
        <v>1</v>
      </c>
    </row>
    <row r="8" spans="1:27" x14ac:dyDescent="0.35">
      <c r="E8" t="s">
        <v>675</v>
      </c>
      <c r="F8" t="s">
        <v>674</v>
      </c>
      <c r="M8" s="8" t="s">
        <v>26</v>
      </c>
      <c r="N8" s="8" t="s">
        <v>25</v>
      </c>
      <c r="O8" s="8" t="s">
        <v>26</v>
      </c>
      <c r="P8" s="8" t="s">
        <v>27</v>
      </c>
      <c r="Q8" s="8" t="s">
        <v>28</v>
      </c>
      <c r="R8" s="8" t="s">
        <v>29</v>
      </c>
      <c r="S8" s="8" t="s">
        <v>30</v>
      </c>
      <c r="T8" s="8" t="s">
        <v>31</v>
      </c>
      <c r="U8" s="8" t="s">
        <v>32</v>
      </c>
      <c r="W8" t="s">
        <v>68</v>
      </c>
      <c r="X8" s="97">
        <v>1</v>
      </c>
      <c r="Z8" t="s">
        <v>68</v>
      </c>
      <c r="AA8" s="97">
        <v>1</v>
      </c>
    </row>
    <row r="9" spans="1:27" x14ac:dyDescent="0.35">
      <c r="A9" s="12" t="s">
        <v>41</v>
      </c>
      <c r="B9" s="12" t="s">
        <v>42</v>
      </c>
      <c r="C9" t="s">
        <v>43</v>
      </c>
      <c r="D9" s="12" t="s">
        <v>44</v>
      </c>
      <c r="E9" s="12" t="s">
        <v>45</v>
      </c>
      <c r="F9" s="12" t="s">
        <v>46</v>
      </c>
      <c r="G9" s="12" t="s">
        <v>211</v>
      </c>
      <c r="J9" s="12" t="s">
        <v>524</v>
      </c>
      <c r="M9" s="8" t="s">
        <v>27</v>
      </c>
      <c r="N9" s="8" t="s">
        <v>26</v>
      </c>
      <c r="O9" s="8" t="s">
        <v>27</v>
      </c>
      <c r="P9" s="8" t="s">
        <v>28</v>
      </c>
      <c r="Q9" s="8" t="s">
        <v>29</v>
      </c>
      <c r="R9" s="8" t="s">
        <v>30</v>
      </c>
      <c r="S9" s="8" t="s">
        <v>31</v>
      </c>
      <c r="T9" s="8" t="s">
        <v>32</v>
      </c>
      <c r="U9" s="8" t="s">
        <v>33</v>
      </c>
      <c r="W9" t="s">
        <v>67</v>
      </c>
      <c r="X9" s="97">
        <v>2</v>
      </c>
      <c r="Z9" t="s">
        <v>67</v>
      </c>
      <c r="AA9" s="97">
        <v>2</v>
      </c>
    </row>
    <row r="10" spans="1:27" x14ac:dyDescent="0.35">
      <c r="A10" s="12" t="s">
        <v>47</v>
      </c>
      <c r="B10" s="12">
        <v>10000</v>
      </c>
      <c r="C10" s="22">
        <v>829</v>
      </c>
      <c r="D10">
        <v>0</v>
      </c>
      <c r="E10">
        <f>SUM(B10:D10)</f>
        <v>10829</v>
      </c>
      <c r="F10">
        <f>E10-D10</f>
        <v>10829</v>
      </c>
      <c r="H10" s="96">
        <f>IFERROR(IF($H$11=2,0,IF(prog_header!$L$22="Standard",VLOOKUP(prog_header!$I$22,'selections(hide)'!$A$10:$F$14,6,FALSE),VLOOKUP(prog_header!$I$22,'selections(hide)'!$A$10:$F$14,5,FALSE))),0)</f>
        <v>3437</v>
      </c>
      <c r="J10" t="s">
        <v>525</v>
      </c>
      <c r="M10" s="8" t="s">
        <v>28</v>
      </c>
      <c r="N10" s="8" t="s">
        <v>27</v>
      </c>
      <c r="O10" s="8" t="s">
        <v>28</v>
      </c>
      <c r="P10" s="8" t="s">
        <v>29</v>
      </c>
      <c r="Q10" s="8" t="s">
        <v>30</v>
      </c>
      <c r="R10" s="8" t="s">
        <v>31</v>
      </c>
      <c r="S10" s="8" t="s">
        <v>32</v>
      </c>
      <c r="T10" s="8" t="s">
        <v>33</v>
      </c>
      <c r="U10" s="8" t="s">
        <v>34</v>
      </c>
    </row>
    <row r="11" spans="1:27" x14ac:dyDescent="0.35">
      <c r="A11" s="12" t="s">
        <v>48</v>
      </c>
      <c r="B11" s="12">
        <v>1500</v>
      </c>
      <c r="C11" s="22">
        <v>829</v>
      </c>
      <c r="D11">
        <v>1108</v>
      </c>
      <c r="E11">
        <f>SUM(B11:D11)</f>
        <v>3437</v>
      </c>
      <c r="F11">
        <f>E11-D11</f>
        <v>2329</v>
      </c>
      <c r="G11" s="12" t="s">
        <v>66</v>
      </c>
      <c r="H11" s="16">
        <v>1</v>
      </c>
      <c r="J11" t="s">
        <v>526</v>
      </c>
      <c r="M11" s="8" t="s">
        <v>29</v>
      </c>
      <c r="N11" s="8" t="s">
        <v>28</v>
      </c>
      <c r="O11" s="8" t="s">
        <v>29</v>
      </c>
      <c r="P11" s="8" t="s">
        <v>30</v>
      </c>
      <c r="Q11" s="8" t="s">
        <v>31</v>
      </c>
      <c r="R11" s="8" t="s">
        <v>32</v>
      </c>
      <c r="S11" s="8" t="s">
        <v>33</v>
      </c>
      <c r="T11" s="8" t="s">
        <v>34</v>
      </c>
      <c r="U11" s="8" t="s">
        <v>35</v>
      </c>
    </row>
    <row r="12" spans="1:27" x14ac:dyDescent="0.35">
      <c r="A12" s="12" t="s">
        <v>49</v>
      </c>
      <c r="B12" s="12">
        <v>250</v>
      </c>
      <c r="C12" s="22">
        <v>829</v>
      </c>
      <c r="D12">
        <v>847</v>
      </c>
      <c r="E12">
        <f>SUM(B12:D12)</f>
        <v>1926</v>
      </c>
      <c r="F12">
        <f>E12-D12</f>
        <v>1079</v>
      </c>
      <c r="G12" t="s">
        <v>67</v>
      </c>
      <c r="H12" s="16">
        <v>1</v>
      </c>
      <c r="M12" s="8" t="s">
        <v>30</v>
      </c>
      <c r="N12" s="8" t="s">
        <v>29</v>
      </c>
      <c r="O12" s="8" t="s">
        <v>30</v>
      </c>
      <c r="P12" s="8" t="s">
        <v>31</v>
      </c>
      <c r="Q12" s="8" t="s">
        <v>32</v>
      </c>
      <c r="R12" s="8" t="s">
        <v>33</v>
      </c>
      <c r="S12" s="8" t="s">
        <v>34</v>
      </c>
      <c r="T12" s="8" t="s">
        <v>35</v>
      </c>
      <c r="U12" s="8" t="s">
        <v>39</v>
      </c>
      <c r="W12" s="8" t="s">
        <v>462</v>
      </c>
    </row>
    <row r="13" spans="1:27" x14ac:dyDescent="0.35">
      <c r="A13" s="12" t="s">
        <v>50</v>
      </c>
      <c r="B13" s="12">
        <v>0</v>
      </c>
      <c r="C13" s="22">
        <v>829</v>
      </c>
      <c r="D13">
        <v>847</v>
      </c>
      <c r="E13">
        <f>SUM(B13:D13)</f>
        <v>1676</v>
      </c>
      <c r="F13">
        <f>E13-D13</f>
        <v>829</v>
      </c>
      <c r="G13" s="12" t="s">
        <v>68</v>
      </c>
      <c r="H13" s="16">
        <v>2</v>
      </c>
      <c r="W13" t="s">
        <v>463</v>
      </c>
    </row>
    <row r="14" spans="1:27" x14ac:dyDescent="0.35">
      <c r="A14" s="12" t="s">
        <v>51</v>
      </c>
      <c r="B14" s="12">
        <v>0</v>
      </c>
      <c r="C14">
        <v>0</v>
      </c>
      <c r="D14">
        <v>0</v>
      </c>
      <c r="E14">
        <f>SUM(B14:D14)</f>
        <v>0</v>
      </c>
      <c r="F14">
        <f>E14-D14</f>
        <v>0</v>
      </c>
      <c r="W14" t="s">
        <v>570</v>
      </c>
    </row>
    <row r="15" spans="1:27" x14ac:dyDescent="0.35">
      <c r="K15" t="s">
        <v>511</v>
      </c>
    </row>
    <row r="16" spans="1:27" x14ac:dyDescent="0.35">
      <c r="D16">
        <v>1</v>
      </c>
      <c r="E16">
        <v>2</v>
      </c>
      <c r="F16">
        <v>3</v>
      </c>
      <c r="G16">
        <v>4</v>
      </c>
      <c r="H16">
        <v>5</v>
      </c>
      <c r="I16">
        <v>6</v>
      </c>
      <c r="J16">
        <v>7</v>
      </c>
      <c r="K16">
        <v>8</v>
      </c>
      <c r="L16">
        <v>9</v>
      </c>
      <c r="M16">
        <v>10</v>
      </c>
      <c r="N16">
        <v>11</v>
      </c>
      <c r="O16">
        <v>12</v>
      </c>
      <c r="P16">
        <v>13</v>
      </c>
      <c r="Q16">
        <v>14</v>
      </c>
    </row>
    <row r="17" spans="1:26" x14ac:dyDescent="0.35">
      <c r="E17" t="s">
        <v>64</v>
      </c>
      <c r="F17" t="s">
        <v>65</v>
      </c>
      <c r="G17" t="s">
        <v>210</v>
      </c>
      <c r="H17" t="s">
        <v>508</v>
      </c>
      <c r="I17" t="s">
        <v>235</v>
      </c>
      <c r="J17" t="s">
        <v>0</v>
      </c>
      <c r="K17" t="s">
        <v>214</v>
      </c>
      <c r="L17" t="s">
        <v>231</v>
      </c>
      <c r="M17" t="s">
        <v>232</v>
      </c>
      <c r="N17" t="s">
        <v>270</v>
      </c>
      <c r="O17" t="s">
        <v>271</v>
      </c>
      <c r="P17" t="s">
        <v>269</v>
      </c>
      <c r="Q17" t="s">
        <v>520</v>
      </c>
      <c r="W17" t="s">
        <v>651</v>
      </c>
      <c r="Y17">
        <f>ROUND(12/44,2)</f>
        <v>0.27</v>
      </c>
      <c r="Z17" s="202" t="s">
        <v>652</v>
      </c>
    </row>
    <row r="18" spans="1:26" x14ac:dyDescent="0.35">
      <c r="A18" t="s">
        <v>243</v>
      </c>
      <c r="D18" s="3">
        <v>1</v>
      </c>
      <c r="E18">
        <v>1</v>
      </c>
      <c r="F18">
        <v>2</v>
      </c>
      <c r="G18">
        <v>5</v>
      </c>
      <c r="H18">
        <v>180</v>
      </c>
      <c r="I18">
        <v>0</v>
      </c>
      <c r="J18" t="s">
        <v>2</v>
      </c>
      <c r="K18">
        <v>1</v>
      </c>
      <c r="L18" t="s">
        <v>233</v>
      </c>
      <c r="M18" t="s">
        <v>233</v>
      </c>
      <c r="N18">
        <f>IFERROR(H18/E18,"N/A")</f>
        <v>180</v>
      </c>
      <c r="O18">
        <f>IFERROR(H18/F18,"N/A")</f>
        <v>90</v>
      </c>
      <c r="P18">
        <f>N18/O18</f>
        <v>2</v>
      </c>
      <c r="Q18" t="str">
        <f>A18</f>
        <v>PGT FT 1 year or PT 2 years 180 credits</v>
      </c>
    </row>
    <row r="19" spans="1:26" x14ac:dyDescent="0.35">
      <c r="A19" t="s">
        <v>244</v>
      </c>
      <c r="D19" s="3">
        <v>2</v>
      </c>
      <c r="E19">
        <v>1</v>
      </c>
      <c r="F19">
        <v>3</v>
      </c>
      <c r="G19">
        <v>5</v>
      </c>
      <c r="H19">
        <v>180</v>
      </c>
      <c r="I19">
        <v>0</v>
      </c>
      <c r="J19" t="s">
        <v>2</v>
      </c>
      <c r="K19">
        <v>1</v>
      </c>
      <c r="L19" t="s">
        <v>233</v>
      </c>
      <c r="M19" t="s">
        <v>233</v>
      </c>
      <c r="N19">
        <f t="shared" ref="N19:N30" si="0">IFERROR(H19/E19,"N/A")</f>
        <v>180</v>
      </c>
      <c r="O19">
        <f t="shared" ref="O19:O30" si="1">IFERROR(H19/F19,"N/A")</f>
        <v>60</v>
      </c>
      <c r="P19">
        <f>N19/O19</f>
        <v>3</v>
      </c>
      <c r="Q19" t="str">
        <f t="shared" ref="Q19:Q30" si="2">A19</f>
        <v>PGT FT 1 year or PT 3 years 180 credits</v>
      </c>
    </row>
    <row r="20" spans="1:26" x14ac:dyDescent="0.35">
      <c r="A20" t="s">
        <v>245</v>
      </c>
      <c r="D20" s="3">
        <v>4</v>
      </c>
      <c r="E20">
        <v>0</v>
      </c>
      <c r="F20">
        <v>2</v>
      </c>
      <c r="G20">
        <v>5</v>
      </c>
      <c r="H20">
        <v>180</v>
      </c>
      <c r="I20">
        <v>0</v>
      </c>
      <c r="J20" t="s">
        <v>2</v>
      </c>
      <c r="K20">
        <v>1</v>
      </c>
      <c r="L20" t="s">
        <v>234</v>
      </c>
      <c r="M20" t="s">
        <v>233</v>
      </c>
      <c r="N20" t="str">
        <f t="shared" si="0"/>
        <v>N/A</v>
      </c>
      <c r="O20">
        <f t="shared" si="1"/>
        <v>90</v>
      </c>
      <c r="P20">
        <f>N18/O20</f>
        <v>2</v>
      </c>
      <c r="Q20" t="str">
        <f t="shared" si="2"/>
        <v>PGT PT only 2 years 180 credits</v>
      </c>
    </row>
    <row r="21" spans="1:26" x14ac:dyDescent="0.35">
      <c r="A21" t="s">
        <v>246</v>
      </c>
      <c r="D21" s="3">
        <v>3</v>
      </c>
      <c r="E21">
        <v>0</v>
      </c>
      <c r="F21">
        <v>3</v>
      </c>
      <c r="G21">
        <v>5</v>
      </c>
      <c r="H21">
        <v>180</v>
      </c>
      <c r="I21">
        <v>0</v>
      </c>
      <c r="J21" t="s">
        <v>2</v>
      </c>
      <c r="K21">
        <v>1</v>
      </c>
      <c r="L21" t="s">
        <v>234</v>
      </c>
      <c r="M21" t="s">
        <v>233</v>
      </c>
      <c r="N21" t="str">
        <f t="shared" si="0"/>
        <v>N/A</v>
      </c>
      <c r="O21">
        <f t="shared" si="1"/>
        <v>60</v>
      </c>
      <c r="P21">
        <f>N19/O21</f>
        <v>3</v>
      </c>
      <c r="Q21" t="str">
        <f t="shared" si="2"/>
        <v>PGT PT only 3 years 180 credits</v>
      </c>
    </row>
    <row r="22" spans="1:26" x14ac:dyDescent="0.35">
      <c r="A22" t="s">
        <v>247</v>
      </c>
      <c r="D22" s="3">
        <v>5</v>
      </c>
      <c r="E22">
        <v>3</v>
      </c>
      <c r="F22">
        <v>0</v>
      </c>
      <c r="G22">
        <v>6</v>
      </c>
      <c r="H22">
        <v>360</v>
      </c>
      <c r="I22">
        <v>0</v>
      </c>
      <c r="J22" t="s">
        <v>1</v>
      </c>
      <c r="K22">
        <v>3</v>
      </c>
      <c r="L22" t="s">
        <v>233</v>
      </c>
      <c r="M22" t="s">
        <v>234</v>
      </c>
      <c r="N22">
        <f t="shared" si="0"/>
        <v>120</v>
      </c>
      <c r="O22" t="str">
        <f t="shared" si="1"/>
        <v>N/A</v>
      </c>
      <c r="Q22" t="str">
        <f t="shared" si="2"/>
        <v>UG FT 3 years 360 credits</v>
      </c>
    </row>
    <row r="23" spans="1:26" x14ac:dyDescent="0.35">
      <c r="A23" t="s">
        <v>248</v>
      </c>
      <c r="D23" s="3">
        <v>6</v>
      </c>
      <c r="E23">
        <v>4</v>
      </c>
      <c r="F23">
        <v>0</v>
      </c>
      <c r="G23">
        <v>6</v>
      </c>
      <c r="H23">
        <v>480</v>
      </c>
      <c r="I23">
        <v>120</v>
      </c>
      <c r="J23" t="s">
        <v>1</v>
      </c>
      <c r="K23">
        <v>4</v>
      </c>
      <c r="L23" t="s">
        <v>233</v>
      </c>
      <c r="M23" t="s">
        <v>234</v>
      </c>
      <c r="N23">
        <f t="shared" si="0"/>
        <v>120</v>
      </c>
      <c r="O23" t="str">
        <f t="shared" si="1"/>
        <v>N/A</v>
      </c>
      <c r="Q23" t="str">
        <f t="shared" si="2"/>
        <v>UG FT 3 years + 1 year abroad 480 credits</v>
      </c>
    </row>
    <row r="24" spans="1:26" x14ac:dyDescent="0.35">
      <c r="A24" t="s">
        <v>249</v>
      </c>
      <c r="D24" s="3">
        <v>8</v>
      </c>
      <c r="E24">
        <v>4</v>
      </c>
      <c r="F24">
        <v>0</v>
      </c>
      <c r="G24">
        <v>6</v>
      </c>
      <c r="H24">
        <v>480</v>
      </c>
      <c r="I24">
        <v>0</v>
      </c>
      <c r="J24" t="s">
        <v>1</v>
      </c>
      <c r="K24">
        <v>4</v>
      </c>
      <c r="L24" t="s">
        <v>233</v>
      </c>
      <c r="M24" t="s">
        <v>234</v>
      </c>
      <c r="N24">
        <f t="shared" si="0"/>
        <v>120</v>
      </c>
      <c r="O24" t="str">
        <f t="shared" si="1"/>
        <v>N/A</v>
      </c>
      <c r="Q24" t="str">
        <f t="shared" si="2"/>
        <v>UG FT 4 years 480 credits</v>
      </c>
    </row>
    <row r="25" spans="1:26" x14ac:dyDescent="0.35">
      <c r="A25" t="s">
        <v>250</v>
      </c>
      <c r="D25" s="3">
        <v>7</v>
      </c>
      <c r="E25">
        <v>5</v>
      </c>
      <c r="F25">
        <v>0</v>
      </c>
      <c r="G25">
        <v>6</v>
      </c>
      <c r="H25">
        <v>600</v>
      </c>
      <c r="I25">
        <v>120</v>
      </c>
      <c r="J25" t="s">
        <v>1</v>
      </c>
      <c r="K25">
        <v>5</v>
      </c>
      <c r="L25" t="s">
        <v>233</v>
      </c>
      <c r="M25" t="s">
        <v>234</v>
      </c>
      <c r="N25">
        <f t="shared" si="0"/>
        <v>120</v>
      </c>
      <c r="O25" t="str">
        <f t="shared" si="1"/>
        <v>N/A</v>
      </c>
      <c r="Q25" t="str">
        <f t="shared" si="2"/>
        <v>UG FT 4 years + 1 year abroad 600 credits</v>
      </c>
    </row>
    <row r="26" spans="1:26" x14ac:dyDescent="0.35">
      <c r="A26" t="s">
        <v>251</v>
      </c>
      <c r="D26" s="3">
        <v>9</v>
      </c>
      <c r="E26">
        <v>5</v>
      </c>
      <c r="F26">
        <v>0</v>
      </c>
      <c r="G26">
        <v>6</v>
      </c>
      <c r="H26">
        <v>600</v>
      </c>
      <c r="I26">
        <v>0</v>
      </c>
      <c r="J26" t="s">
        <v>1</v>
      </c>
      <c r="K26">
        <v>5</v>
      </c>
      <c r="L26" t="s">
        <v>233</v>
      </c>
      <c r="M26" t="s">
        <v>234</v>
      </c>
      <c r="N26">
        <f t="shared" si="0"/>
        <v>120</v>
      </c>
      <c r="O26" t="str">
        <f t="shared" si="1"/>
        <v>N/A</v>
      </c>
      <c r="Q26" t="str">
        <f t="shared" si="2"/>
        <v>UG FT 5 years 600 credits</v>
      </c>
    </row>
    <row r="27" spans="1:26" x14ac:dyDescent="0.35">
      <c r="A27" t="s">
        <v>252</v>
      </c>
      <c r="D27" s="3">
        <v>10</v>
      </c>
      <c r="E27">
        <v>0</v>
      </c>
      <c r="F27">
        <v>3</v>
      </c>
      <c r="G27">
        <v>6</v>
      </c>
      <c r="H27">
        <v>360</v>
      </c>
      <c r="I27">
        <v>0</v>
      </c>
      <c r="J27" t="s">
        <v>1</v>
      </c>
      <c r="K27">
        <v>3</v>
      </c>
      <c r="L27" t="s">
        <v>234</v>
      </c>
      <c r="M27" t="s">
        <v>233</v>
      </c>
      <c r="N27" t="str">
        <f t="shared" si="0"/>
        <v>N/A</v>
      </c>
      <c r="O27">
        <f t="shared" si="1"/>
        <v>120</v>
      </c>
      <c r="P27">
        <f>$N$22/O27</f>
        <v>1</v>
      </c>
      <c r="Q27" t="str">
        <f t="shared" si="2"/>
        <v>UG PT only 3 years 360 credits</v>
      </c>
    </row>
    <row r="28" spans="1:26" x14ac:dyDescent="0.35">
      <c r="A28" t="s">
        <v>253</v>
      </c>
      <c r="D28" s="3">
        <v>11</v>
      </c>
      <c r="E28">
        <v>0</v>
      </c>
      <c r="F28">
        <v>4</v>
      </c>
      <c r="G28">
        <v>6</v>
      </c>
      <c r="H28">
        <v>360</v>
      </c>
      <c r="I28">
        <v>0</v>
      </c>
      <c r="J28" t="s">
        <v>1</v>
      </c>
      <c r="K28">
        <v>3</v>
      </c>
      <c r="L28" t="s">
        <v>234</v>
      </c>
      <c r="M28" t="s">
        <v>233</v>
      </c>
      <c r="N28" t="str">
        <f t="shared" si="0"/>
        <v>N/A</v>
      </c>
      <c r="O28">
        <f t="shared" si="1"/>
        <v>90</v>
      </c>
      <c r="P28">
        <f>$N$22/O28</f>
        <v>1.3333333333333333</v>
      </c>
      <c r="Q28" t="str">
        <f t="shared" si="2"/>
        <v>UG PT only 4 years 360 credits</v>
      </c>
    </row>
    <row r="29" spans="1:26" x14ac:dyDescent="0.35">
      <c r="A29" t="s">
        <v>254</v>
      </c>
      <c r="D29" s="3">
        <v>12</v>
      </c>
      <c r="E29">
        <v>0</v>
      </c>
      <c r="F29">
        <v>5</v>
      </c>
      <c r="G29">
        <v>6</v>
      </c>
      <c r="H29">
        <v>360</v>
      </c>
      <c r="I29">
        <v>0</v>
      </c>
      <c r="J29" t="s">
        <v>1</v>
      </c>
      <c r="K29">
        <v>3</v>
      </c>
      <c r="L29" t="s">
        <v>234</v>
      </c>
      <c r="M29" t="s">
        <v>233</v>
      </c>
      <c r="N29" t="str">
        <f t="shared" si="0"/>
        <v>N/A</v>
      </c>
      <c r="O29">
        <f t="shared" si="1"/>
        <v>72</v>
      </c>
      <c r="P29">
        <f>$N$22/O29</f>
        <v>1.6666666666666667</v>
      </c>
      <c r="Q29" t="str">
        <f t="shared" si="2"/>
        <v>UG PT only 5 years 360 credits</v>
      </c>
    </row>
    <row r="30" spans="1:26" x14ac:dyDescent="0.35">
      <c r="A30" t="s">
        <v>255</v>
      </c>
      <c r="D30" s="3">
        <v>13</v>
      </c>
      <c r="E30">
        <v>0</v>
      </c>
      <c r="F30">
        <v>6</v>
      </c>
      <c r="G30">
        <v>6</v>
      </c>
      <c r="H30">
        <v>360</v>
      </c>
      <c r="I30">
        <v>0</v>
      </c>
      <c r="J30" t="s">
        <v>1</v>
      </c>
      <c r="K30">
        <v>3</v>
      </c>
      <c r="L30" t="s">
        <v>234</v>
      </c>
      <c r="M30" t="s">
        <v>233</v>
      </c>
      <c r="N30" t="str">
        <f t="shared" si="0"/>
        <v>N/A</v>
      </c>
      <c r="O30">
        <f t="shared" si="1"/>
        <v>60</v>
      </c>
      <c r="P30">
        <f>$N$22/O30</f>
        <v>2</v>
      </c>
      <c r="Q30" t="str">
        <f t="shared" si="2"/>
        <v>UG PT only 6 years 360 credits</v>
      </c>
    </row>
    <row r="33" spans="1:39" x14ac:dyDescent="0.35">
      <c r="A33" s="12" t="s">
        <v>345</v>
      </c>
      <c r="C33" s="27">
        <f>prog_header!I17</f>
        <v>0.05</v>
      </c>
      <c r="E33" t="s">
        <v>346</v>
      </c>
      <c r="G33">
        <f>prog_header!I19</f>
        <v>0.03</v>
      </c>
      <c r="K33" t="s">
        <v>347</v>
      </c>
      <c r="L33" t="s">
        <v>348</v>
      </c>
      <c r="M33" t="s">
        <v>557</v>
      </c>
      <c r="U33" t="s">
        <v>365</v>
      </c>
      <c r="V33" t="s">
        <v>348</v>
      </c>
      <c r="W33" t="s">
        <v>349</v>
      </c>
    </row>
    <row r="34" spans="1:39" x14ac:dyDescent="0.35">
      <c r="A34" s="12" t="s">
        <v>350</v>
      </c>
      <c r="C34" s="27">
        <f>prog_header!I18</f>
        <v>0.05</v>
      </c>
      <c r="E34" t="s">
        <v>351</v>
      </c>
      <c r="G34">
        <f>prog_header!I20</f>
        <v>0.02</v>
      </c>
      <c r="K34" t="s">
        <v>558</v>
      </c>
      <c r="L34" t="s">
        <v>38</v>
      </c>
      <c r="M34" t="s">
        <v>22</v>
      </c>
      <c r="N34" s="8" t="s">
        <v>23</v>
      </c>
      <c r="O34" s="8" t="s">
        <v>21</v>
      </c>
      <c r="P34" s="8" t="s">
        <v>24</v>
      </c>
      <c r="Q34" s="8" t="s">
        <v>25</v>
      </c>
      <c r="R34" s="8" t="s">
        <v>26</v>
      </c>
      <c r="S34" s="8" t="s">
        <v>27</v>
      </c>
      <c r="T34" s="8"/>
      <c r="U34" t="s">
        <v>352</v>
      </c>
      <c r="V34" t="s">
        <v>38</v>
      </c>
      <c r="W34" t="s">
        <v>22</v>
      </c>
      <c r="X34" s="8" t="s">
        <v>23</v>
      </c>
      <c r="Y34" s="8" t="s">
        <v>21</v>
      </c>
      <c r="Z34" s="8" t="s">
        <v>24</v>
      </c>
      <c r="AA34" s="8" t="s">
        <v>25</v>
      </c>
      <c r="AB34" s="8" t="s">
        <v>26</v>
      </c>
      <c r="AC34" s="8" t="s">
        <v>27</v>
      </c>
      <c r="AH34" s="8"/>
      <c r="AI34" s="8"/>
      <c r="AJ34" s="8"/>
      <c r="AK34" s="8"/>
      <c r="AL34" s="8"/>
      <c r="AM34" s="8"/>
    </row>
    <row r="35" spans="1:39" x14ac:dyDescent="0.35">
      <c r="A35" s="12"/>
      <c r="B35" s="118" t="s">
        <v>364</v>
      </c>
      <c r="C35" s="118" t="s">
        <v>363</v>
      </c>
      <c r="D35" s="118" t="s">
        <v>353</v>
      </c>
      <c r="E35" s="118" t="s">
        <v>354</v>
      </c>
      <c r="F35" s="118" t="s">
        <v>355</v>
      </c>
      <c r="G35" s="118" t="s">
        <v>356</v>
      </c>
      <c r="H35" s="118" t="s">
        <v>357</v>
      </c>
      <c r="I35" s="118" t="s">
        <v>358</v>
      </c>
      <c r="K35" t="s">
        <v>22</v>
      </c>
      <c r="L35" s="27">
        <f t="shared" ref="L35:S35" si="3">B38</f>
        <v>0.97</v>
      </c>
      <c r="M35" s="27">
        <f t="shared" si="3"/>
        <v>1</v>
      </c>
      <c r="N35" s="27">
        <f t="shared" si="3"/>
        <v>1.03</v>
      </c>
      <c r="O35" s="27">
        <f t="shared" si="3"/>
        <v>1.0609</v>
      </c>
      <c r="P35" s="27">
        <f t="shared" si="3"/>
        <v>1.092727</v>
      </c>
      <c r="Q35" s="27">
        <f t="shared" si="3"/>
        <v>1.1255088100000001</v>
      </c>
      <c r="R35" s="27">
        <f t="shared" si="3"/>
        <v>1.1592740743000001</v>
      </c>
      <c r="S35" s="27">
        <f t="shared" si="3"/>
        <v>1.1940522965290001</v>
      </c>
      <c r="T35" s="27"/>
      <c r="U35" t="s">
        <v>22</v>
      </c>
      <c r="V35" s="27">
        <f t="shared" ref="V35:AA35" si="4">B39</f>
        <v>0.98</v>
      </c>
      <c r="W35" s="27">
        <f t="shared" si="4"/>
        <v>1</v>
      </c>
      <c r="X35" s="27">
        <f t="shared" si="4"/>
        <v>1.02</v>
      </c>
      <c r="Y35" s="27">
        <f t="shared" si="4"/>
        <v>1.0404</v>
      </c>
      <c r="Z35" s="27">
        <f t="shared" si="4"/>
        <v>1.0612079999999999</v>
      </c>
      <c r="AA35" s="27">
        <f t="shared" si="4"/>
        <v>1.08243216</v>
      </c>
      <c r="AB35" s="27">
        <f>H39</f>
        <v>1.1040808032</v>
      </c>
      <c r="AC35" s="27">
        <f>I39</f>
        <v>1.1261624192640001</v>
      </c>
      <c r="AF35" s="27"/>
      <c r="AG35" s="27"/>
      <c r="AH35" s="27"/>
      <c r="AI35" s="27"/>
      <c r="AJ35" s="27"/>
      <c r="AK35" s="27"/>
      <c r="AL35" s="27"/>
      <c r="AM35" s="27"/>
    </row>
    <row r="36" spans="1:39" x14ac:dyDescent="0.35">
      <c r="A36" s="12" t="s">
        <v>359</v>
      </c>
      <c r="B36" s="27">
        <f>1-C33</f>
        <v>0.95</v>
      </c>
      <c r="C36">
        <v>1</v>
      </c>
      <c r="D36" s="27">
        <f>1+C33</f>
        <v>1.05</v>
      </c>
      <c r="E36" s="27">
        <f t="shared" ref="E36:I37" si="5">D36*(1+$C33)</f>
        <v>1.1025</v>
      </c>
      <c r="F36" s="27">
        <f t="shared" si="5"/>
        <v>1.1576250000000001</v>
      </c>
      <c r="G36" s="27">
        <f t="shared" si="5"/>
        <v>1.2155062500000002</v>
      </c>
      <c r="H36" s="27">
        <f t="shared" si="5"/>
        <v>1.2762815625000004</v>
      </c>
      <c r="I36" s="27">
        <f t="shared" si="5"/>
        <v>1.3400956406250004</v>
      </c>
      <c r="K36" t="s">
        <v>23</v>
      </c>
      <c r="L36" s="199">
        <f t="shared" ref="L36:Q41" si="6">$L$35</f>
        <v>0.97</v>
      </c>
      <c r="M36" s="27">
        <f t="shared" ref="M36:S36" si="7">B38</f>
        <v>0.97</v>
      </c>
      <c r="N36" s="27">
        <f t="shared" si="7"/>
        <v>1</v>
      </c>
      <c r="O36" s="27">
        <f t="shared" si="7"/>
        <v>1.03</v>
      </c>
      <c r="P36" s="27">
        <f t="shared" si="7"/>
        <v>1.0609</v>
      </c>
      <c r="Q36" s="27">
        <f t="shared" si="7"/>
        <v>1.092727</v>
      </c>
      <c r="R36" s="27">
        <f t="shared" si="7"/>
        <v>1.1255088100000001</v>
      </c>
      <c r="S36" s="27">
        <f t="shared" si="7"/>
        <v>1.1592740743000001</v>
      </c>
      <c r="U36" t="s">
        <v>23</v>
      </c>
      <c r="V36" s="199">
        <f t="shared" ref="V36:AA41" si="8">$V$35</f>
        <v>0.98</v>
      </c>
      <c r="W36" s="27">
        <f t="shared" ref="W36:AC36" si="9">B39</f>
        <v>0.98</v>
      </c>
      <c r="X36" s="27">
        <f t="shared" si="9"/>
        <v>1</v>
      </c>
      <c r="Y36" s="27">
        <f t="shared" si="9"/>
        <v>1.02</v>
      </c>
      <c r="Z36" s="27">
        <f t="shared" si="9"/>
        <v>1.0404</v>
      </c>
      <c r="AA36" s="27">
        <f t="shared" si="9"/>
        <v>1.0612079999999999</v>
      </c>
      <c r="AB36" s="27">
        <f t="shared" si="9"/>
        <v>1.08243216</v>
      </c>
      <c r="AC36" s="27">
        <f t="shared" si="9"/>
        <v>1.1040808032</v>
      </c>
      <c r="AH36" s="27"/>
      <c r="AI36" s="27"/>
      <c r="AJ36" s="27"/>
      <c r="AK36" s="27"/>
      <c r="AL36" s="27"/>
      <c r="AM36" s="27"/>
    </row>
    <row r="37" spans="1:39" x14ac:dyDescent="0.35">
      <c r="A37" s="12" t="s">
        <v>360</v>
      </c>
      <c r="B37" s="27">
        <f>1-C34</f>
        <v>0.95</v>
      </c>
      <c r="C37">
        <v>1</v>
      </c>
      <c r="D37" s="27">
        <f>1+C34</f>
        <v>1.05</v>
      </c>
      <c r="E37" s="27">
        <f t="shared" si="5"/>
        <v>1.1025</v>
      </c>
      <c r="F37" s="27">
        <f t="shared" si="5"/>
        <v>1.1576250000000001</v>
      </c>
      <c r="G37" s="27">
        <f t="shared" si="5"/>
        <v>1.2155062500000002</v>
      </c>
      <c r="H37" s="27">
        <f t="shared" si="5"/>
        <v>1.2762815625000004</v>
      </c>
      <c r="I37" s="27">
        <f t="shared" si="5"/>
        <v>1.3400956406250004</v>
      </c>
      <c r="K37" t="s">
        <v>21</v>
      </c>
      <c r="L37" s="199">
        <f t="shared" si="6"/>
        <v>0.97</v>
      </c>
      <c r="M37" s="199">
        <f t="shared" si="6"/>
        <v>0.97</v>
      </c>
      <c r="N37" s="27">
        <f t="shared" ref="N37:S37" si="10">B38</f>
        <v>0.97</v>
      </c>
      <c r="O37" s="27">
        <f t="shared" si="10"/>
        <v>1</v>
      </c>
      <c r="P37" s="27">
        <f t="shared" si="10"/>
        <v>1.03</v>
      </c>
      <c r="Q37" s="27">
        <f t="shared" si="10"/>
        <v>1.0609</v>
      </c>
      <c r="R37" s="27">
        <f t="shared" si="10"/>
        <v>1.092727</v>
      </c>
      <c r="S37" s="27">
        <f t="shared" si="10"/>
        <v>1.1255088100000001</v>
      </c>
      <c r="U37" t="s">
        <v>21</v>
      </c>
      <c r="V37" s="199">
        <f t="shared" si="8"/>
        <v>0.98</v>
      </c>
      <c r="W37" s="199">
        <f t="shared" si="8"/>
        <v>0.98</v>
      </c>
      <c r="X37" s="27">
        <f t="shared" ref="X37:AC37" si="11">B39</f>
        <v>0.98</v>
      </c>
      <c r="Y37" s="27">
        <f t="shared" si="11"/>
        <v>1</v>
      </c>
      <c r="Z37" s="27">
        <f t="shared" si="11"/>
        <v>1.02</v>
      </c>
      <c r="AA37" s="27">
        <f t="shared" si="11"/>
        <v>1.0404</v>
      </c>
      <c r="AB37" s="27">
        <f t="shared" si="11"/>
        <v>1.0612079999999999</v>
      </c>
      <c r="AC37" s="27">
        <f t="shared" si="11"/>
        <v>1.08243216</v>
      </c>
      <c r="AI37" s="27"/>
      <c r="AJ37" s="27"/>
      <c r="AK37" s="27"/>
      <c r="AL37" s="27"/>
      <c r="AM37" s="27"/>
    </row>
    <row r="38" spans="1:39" x14ac:dyDescent="0.35">
      <c r="A38" s="12" t="s">
        <v>361</v>
      </c>
      <c r="B38" s="27">
        <f>1-G33</f>
        <v>0.97</v>
      </c>
      <c r="C38">
        <v>1</v>
      </c>
      <c r="D38" s="27">
        <f>1+G33</f>
        <v>1.03</v>
      </c>
      <c r="E38" s="27">
        <f t="shared" ref="E38:I39" si="12">D38*(1+$G33)</f>
        <v>1.0609</v>
      </c>
      <c r="F38" s="27">
        <f t="shared" si="12"/>
        <v>1.092727</v>
      </c>
      <c r="G38" s="27">
        <f t="shared" si="12"/>
        <v>1.1255088100000001</v>
      </c>
      <c r="H38" s="27">
        <f t="shared" si="12"/>
        <v>1.1592740743000001</v>
      </c>
      <c r="I38" s="27">
        <f t="shared" si="12"/>
        <v>1.1940522965290001</v>
      </c>
      <c r="K38" t="s">
        <v>24</v>
      </c>
      <c r="L38" s="199">
        <f t="shared" si="6"/>
        <v>0.97</v>
      </c>
      <c r="M38" s="199">
        <f t="shared" si="6"/>
        <v>0.97</v>
      </c>
      <c r="N38" s="199">
        <f t="shared" si="6"/>
        <v>0.97</v>
      </c>
      <c r="O38" s="27">
        <f>B38</f>
        <v>0.97</v>
      </c>
      <c r="P38" s="27">
        <f>C38</f>
        <v>1</v>
      </c>
      <c r="Q38" s="27">
        <f>D38</f>
        <v>1.03</v>
      </c>
      <c r="R38" s="27">
        <f>E38</f>
        <v>1.0609</v>
      </c>
      <c r="S38" s="27">
        <f>F38</f>
        <v>1.092727</v>
      </c>
      <c r="U38" t="s">
        <v>24</v>
      </c>
      <c r="V38" s="199">
        <f t="shared" si="8"/>
        <v>0.98</v>
      </c>
      <c r="W38" s="199">
        <f t="shared" si="8"/>
        <v>0.98</v>
      </c>
      <c r="X38" s="199">
        <f t="shared" si="8"/>
        <v>0.98</v>
      </c>
      <c r="Y38" s="27">
        <f>B39</f>
        <v>0.98</v>
      </c>
      <c r="Z38" s="27">
        <f>C39</f>
        <v>1</v>
      </c>
      <c r="AA38" s="27">
        <f>D39</f>
        <v>1.02</v>
      </c>
      <c r="AB38" s="27">
        <f>E39</f>
        <v>1.0404</v>
      </c>
      <c r="AC38" s="27">
        <f>F39</f>
        <v>1.0612079999999999</v>
      </c>
      <c r="AJ38" s="27"/>
      <c r="AK38" s="27"/>
      <c r="AL38" s="27"/>
      <c r="AM38" s="27"/>
    </row>
    <row r="39" spans="1:39" x14ac:dyDescent="0.35">
      <c r="A39" s="12" t="s">
        <v>362</v>
      </c>
      <c r="B39" s="27">
        <f>1-G34</f>
        <v>0.98</v>
      </c>
      <c r="C39">
        <v>1</v>
      </c>
      <c r="D39" s="27">
        <f>1+G34</f>
        <v>1.02</v>
      </c>
      <c r="E39" s="27">
        <f t="shared" si="12"/>
        <v>1.0404</v>
      </c>
      <c r="F39" s="27">
        <f t="shared" si="12"/>
        <v>1.0612079999999999</v>
      </c>
      <c r="G39" s="27">
        <f t="shared" si="12"/>
        <v>1.08243216</v>
      </c>
      <c r="H39" s="27">
        <f t="shared" si="12"/>
        <v>1.1040808032</v>
      </c>
      <c r="I39" s="27">
        <f t="shared" si="12"/>
        <v>1.1261624192640001</v>
      </c>
      <c r="K39" t="s">
        <v>25</v>
      </c>
      <c r="L39" s="199">
        <f t="shared" si="6"/>
        <v>0.97</v>
      </c>
      <c r="M39" s="199">
        <f t="shared" si="6"/>
        <v>0.97</v>
      </c>
      <c r="N39" s="199">
        <f t="shared" si="6"/>
        <v>0.97</v>
      </c>
      <c r="O39" s="199">
        <f t="shared" si="6"/>
        <v>0.97</v>
      </c>
      <c r="P39" s="27">
        <f>B38</f>
        <v>0.97</v>
      </c>
      <c r="Q39" s="27">
        <f>C38</f>
        <v>1</v>
      </c>
      <c r="R39" s="27">
        <f>D38</f>
        <v>1.03</v>
      </c>
      <c r="S39" s="27">
        <f>E38</f>
        <v>1.0609</v>
      </c>
      <c r="U39" t="s">
        <v>25</v>
      </c>
      <c r="V39" s="199">
        <f t="shared" si="8"/>
        <v>0.98</v>
      </c>
      <c r="W39" s="199">
        <f t="shared" si="8"/>
        <v>0.98</v>
      </c>
      <c r="X39" s="199">
        <f t="shared" si="8"/>
        <v>0.98</v>
      </c>
      <c r="Y39" s="199">
        <f t="shared" si="8"/>
        <v>0.98</v>
      </c>
      <c r="Z39" s="27">
        <f>B39</f>
        <v>0.98</v>
      </c>
      <c r="AA39" s="27">
        <f>C39</f>
        <v>1</v>
      </c>
      <c r="AB39" s="27">
        <f>D39</f>
        <v>1.02</v>
      </c>
      <c r="AC39" s="27">
        <f>E39</f>
        <v>1.0404</v>
      </c>
      <c r="AK39" s="27"/>
      <c r="AL39" s="27"/>
      <c r="AM39" s="27"/>
    </row>
    <row r="40" spans="1:39" x14ac:dyDescent="0.35">
      <c r="C40" s="137"/>
      <c r="D40" s="137" t="s">
        <v>366</v>
      </c>
      <c r="K40" t="s">
        <v>26</v>
      </c>
      <c r="L40" s="199">
        <f t="shared" si="6"/>
        <v>0.97</v>
      </c>
      <c r="M40" s="199">
        <f t="shared" si="6"/>
        <v>0.97</v>
      </c>
      <c r="N40" s="199">
        <f t="shared" si="6"/>
        <v>0.97</v>
      </c>
      <c r="O40" s="199">
        <f t="shared" si="6"/>
        <v>0.97</v>
      </c>
      <c r="P40" s="199">
        <f t="shared" si="6"/>
        <v>0.97</v>
      </c>
      <c r="Q40" s="27">
        <f>B38</f>
        <v>0.97</v>
      </c>
      <c r="R40" s="27">
        <f>C38</f>
        <v>1</v>
      </c>
      <c r="S40" s="27">
        <f>D38</f>
        <v>1.03</v>
      </c>
      <c r="U40" t="s">
        <v>26</v>
      </c>
      <c r="V40" s="199">
        <f t="shared" si="8"/>
        <v>0.98</v>
      </c>
      <c r="W40" s="199">
        <f t="shared" si="8"/>
        <v>0.98</v>
      </c>
      <c r="X40" s="199">
        <f t="shared" si="8"/>
        <v>0.98</v>
      </c>
      <c r="Y40" s="199">
        <f t="shared" si="8"/>
        <v>0.98</v>
      </c>
      <c r="Z40" s="199">
        <f t="shared" si="8"/>
        <v>0.98</v>
      </c>
      <c r="AA40" s="27">
        <f>B39</f>
        <v>0.98</v>
      </c>
      <c r="AB40" s="27">
        <f>C39</f>
        <v>1</v>
      </c>
      <c r="AC40" s="27">
        <f>D39</f>
        <v>1.02</v>
      </c>
      <c r="AL40" s="27"/>
      <c r="AM40" s="27"/>
    </row>
    <row r="41" spans="1:39" x14ac:dyDescent="0.35">
      <c r="K41" t="s">
        <v>27</v>
      </c>
      <c r="L41" s="199">
        <f>$L$35</f>
        <v>0.97</v>
      </c>
      <c r="M41" s="199">
        <f>$L$35</f>
        <v>0.97</v>
      </c>
      <c r="N41" s="199">
        <f t="shared" si="6"/>
        <v>0.97</v>
      </c>
      <c r="O41" s="199">
        <f t="shared" si="6"/>
        <v>0.97</v>
      </c>
      <c r="P41" s="199">
        <f t="shared" si="6"/>
        <v>0.97</v>
      </c>
      <c r="Q41" s="199">
        <f t="shared" si="6"/>
        <v>0.97</v>
      </c>
      <c r="R41" s="27">
        <f>B38</f>
        <v>0.97</v>
      </c>
      <c r="S41" s="27">
        <f>C38</f>
        <v>1</v>
      </c>
      <c r="U41" t="s">
        <v>27</v>
      </c>
      <c r="V41" s="199">
        <f>$V$35</f>
        <v>0.98</v>
      </c>
      <c r="W41" s="199">
        <f t="shared" si="8"/>
        <v>0.98</v>
      </c>
      <c r="X41" s="199">
        <f t="shared" si="8"/>
        <v>0.98</v>
      </c>
      <c r="Y41" s="199">
        <f t="shared" si="8"/>
        <v>0.98</v>
      </c>
      <c r="Z41" s="199">
        <f t="shared" si="8"/>
        <v>0.98</v>
      </c>
      <c r="AA41" s="199">
        <f t="shared" si="8"/>
        <v>0.98</v>
      </c>
      <c r="AB41" s="27">
        <f>B39</f>
        <v>0.98</v>
      </c>
      <c r="AC41" s="27">
        <f>C39</f>
        <v>1</v>
      </c>
      <c r="AM41" s="27"/>
    </row>
    <row r="42" spans="1:39" x14ac:dyDescent="0.35">
      <c r="A42" s="12" t="s">
        <v>373</v>
      </c>
      <c r="C42" t="s">
        <v>385</v>
      </c>
      <c r="E42" t="s">
        <v>409</v>
      </c>
      <c r="T42" s="27"/>
    </row>
    <row r="43" spans="1:39" x14ac:dyDescent="0.35">
      <c r="A43" s="12" t="s">
        <v>819</v>
      </c>
      <c r="C43" t="s">
        <v>69</v>
      </c>
      <c r="E43" t="s">
        <v>410</v>
      </c>
      <c r="N43" t="s">
        <v>9</v>
      </c>
      <c r="O43" t="s">
        <v>9</v>
      </c>
      <c r="P43" t="s">
        <v>831</v>
      </c>
      <c r="Q43" t="s">
        <v>832</v>
      </c>
      <c r="R43" t="s">
        <v>16</v>
      </c>
      <c r="S43" t="s">
        <v>833</v>
      </c>
      <c r="T43" s="27"/>
    </row>
    <row r="44" spans="1:39" x14ac:dyDescent="0.35">
      <c r="A44" s="12" t="s">
        <v>821</v>
      </c>
      <c r="C44" t="s">
        <v>63</v>
      </c>
      <c r="E44" t="s">
        <v>411</v>
      </c>
      <c r="N44" t="str">
        <f>O44&amp;" "&amp;P44</f>
        <v>ACX Accounting &amp; Finance</v>
      </c>
      <c r="O44" t="s">
        <v>157</v>
      </c>
      <c r="P44" t="s">
        <v>158</v>
      </c>
      <c r="Q44" t="s">
        <v>51</v>
      </c>
      <c r="R44" t="s">
        <v>10</v>
      </c>
      <c r="S44" t="s">
        <v>834</v>
      </c>
      <c r="T44" s="27"/>
    </row>
    <row r="45" spans="1:39" x14ac:dyDescent="0.35">
      <c r="A45" t="s">
        <v>820</v>
      </c>
      <c r="N45" t="str">
        <f t="shared" ref="N45:N71" si="13">O45&amp;" "&amp;P45</f>
        <v>BMX Business &amp; Management</v>
      </c>
      <c r="O45" t="s">
        <v>159</v>
      </c>
      <c r="P45" t="s">
        <v>160</v>
      </c>
      <c r="Q45" t="s">
        <v>51</v>
      </c>
      <c r="R45" t="s">
        <v>10</v>
      </c>
      <c r="S45" t="s">
        <v>834</v>
      </c>
      <c r="T45" s="27"/>
    </row>
    <row r="46" spans="1:39" x14ac:dyDescent="0.35">
      <c r="A46" s="12" t="s">
        <v>822</v>
      </c>
      <c r="N46" t="str">
        <f t="shared" si="13"/>
        <v>ECO Economics</v>
      </c>
      <c r="O46" t="s">
        <v>161</v>
      </c>
      <c r="P46" t="s">
        <v>162</v>
      </c>
      <c r="Q46" t="s">
        <v>51</v>
      </c>
      <c r="R46" t="s">
        <v>10</v>
      </c>
      <c r="S46" t="s">
        <v>834</v>
      </c>
      <c r="T46" s="27"/>
    </row>
    <row r="47" spans="1:39" x14ac:dyDescent="0.35">
      <c r="A47" s="12" t="s">
        <v>823</v>
      </c>
      <c r="N47" t="str">
        <f t="shared" si="13"/>
        <v>COM Computer Science</v>
      </c>
      <c r="O47" t="s">
        <v>165</v>
      </c>
      <c r="P47" t="s">
        <v>166</v>
      </c>
      <c r="Q47" t="s">
        <v>51</v>
      </c>
      <c r="R47" t="s">
        <v>11</v>
      </c>
      <c r="S47" t="s">
        <v>834</v>
      </c>
      <c r="T47" s="27"/>
    </row>
    <row r="48" spans="1:39" x14ac:dyDescent="0.35">
      <c r="A48" t="s">
        <v>824</v>
      </c>
      <c r="N48" t="str">
        <f t="shared" si="13"/>
        <v>CSM Mining &amp; Minerals</v>
      </c>
      <c r="O48" t="s">
        <v>163</v>
      </c>
      <c r="P48" t="s">
        <v>835</v>
      </c>
      <c r="Q48" t="s">
        <v>836</v>
      </c>
      <c r="R48" t="s">
        <v>11</v>
      </c>
      <c r="S48" t="s">
        <v>837</v>
      </c>
      <c r="T48" s="27"/>
    </row>
    <row r="49" spans="1:20" x14ac:dyDescent="0.35">
      <c r="A49" s="12" t="s">
        <v>825</v>
      </c>
      <c r="N49" t="str">
        <f t="shared" si="13"/>
        <v xml:space="preserve">ENG Engineering </v>
      </c>
      <c r="O49" t="s">
        <v>167</v>
      </c>
      <c r="P49" t="s">
        <v>838</v>
      </c>
      <c r="Q49" t="s">
        <v>836</v>
      </c>
      <c r="R49" t="s">
        <v>11</v>
      </c>
      <c r="S49" t="s">
        <v>837</v>
      </c>
      <c r="T49" s="27"/>
    </row>
    <row r="50" spans="1:20" x14ac:dyDescent="0.35">
      <c r="A50" s="12" t="s">
        <v>826</v>
      </c>
      <c r="N50" t="str">
        <f t="shared" si="13"/>
        <v>MAT Mathematics</v>
      </c>
      <c r="O50" t="s">
        <v>169</v>
      </c>
      <c r="P50" t="s">
        <v>170</v>
      </c>
      <c r="Q50" t="s">
        <v>51</v>
      </c>
      <c r="R50" t="s">
        <v>11</v>
      </c>
      <c r="S50" t="s">
        <v>834</v>
      </c>
      <c r="T50" s="27"/>
    </row>
    <row r="51" spans="1:20" x14ac:dyDescent="0.35">
      <c r="A51" t="s">
        <v>827</v>
      </c>
      <c r="N51" t="str">
        <f t="shared" si="13"/>
        <v>PHY Physics</v>
      </c>
      <c r="O51" t="s">
        <v>171</v>
      </c>
      <c r="P51" t="s">
        <v>172</v>
      </c>
      <c r="Q51" t="s">
        <v>836</v>
      </c>
      <c r="R51" t="s">
        <v>11</v>
      </c>
      <c r="S51" t="s">
        <v>837</v>
      </c>
      <c r="T51" s="27"/>
    </row>
    <row r="52" spans="1:20" x14ac:dyDescent="0.35">
      <c r="N52" t="str">
        <f t="shared" si="13"/>
        <v>BIO Biosciences</v>
      </c>
      <c r="O52" t="s">
        <v>173</v>
      </c>
      <c r="P52" t="s">
        <v>174</v>
      </c>
      <c r="Q52" t="s">
        <v>839</v>
      </c>
      <c r="R52" t="s">
        <v>12</v>
      </c>
      <c r="S52" t="s">
        <v>840</v>
      </c>
      <c r="T52" s="27"/>
    </row>
    <row r="53" spans="1:20" x14ac:dyDescent="0.35">
      <c r="N53" t="str">
        <f t="shared" si="13"/>
        <v>GEO Geography</v>
      </c>
      <c r="O53" t="s">
        <v>175</v>
      </c>
      <c r="P53" t="s">
        <v>176</v>
      </c>
      <c r="Q53" t="s">
        <v>836</v>
      </c>
      <c r="R53" t="s">
        <v>12</v>
      </c>
      <c r="S53" t="s">
        <v>837</v>
      </c>
      <c r="T53" s="27"/>
    </row>
    <row r="54" spans="1:20" x14ac:dyDescent="0.35">
      <c r="N54" t="str">
        <f t="shared" si="13"/>
        <v>PSY Psychology</v>
      </c>
      <c r="O54" t="s">
        <v>177</v>
      </c>
      <c r="P54" t="s">
        <v>178</v>
      </c>
      <c r="Q54" t="s">
        <v>836</v>
      </c>
      <c r="R54" t="s">
        <v>12</v>
      </c>
      <c r="S54" t="s">
        <v>837</v>
      </c>
      <c r="T54" s="27"/>
    </row>
    <row r="55" spans="1:20" x14ac:dyDescent="0.35">
      <c r="N55" t="str">
        <f t="shared" si="13"/>
        <v>SHS Sport &amp; Health Sciences</v>
      </c>
      <c r="O55" t="s">
        <v>179</v>
      </c>
      <c r="P55" t="s">
        <v>180</v>
      </c>
      <c r="Q55" t="s">
        <v>839</v>
      </c>
      <c r="R55" t="s">
        <v>12</v>
      </c>
      <c r="S55" t="s">
        <v>840</v>
      </c>
      <c r="T55" s="27"/>
    </row>
    <row r="56" spans="1:20" x14ac:dyDescent="0.35">
      <c r="N56" t="str">
        <f t="shared" si="13"/>
        <v>ARC Archaeology</v>
      </c>
      <c r="O56" t="s">
        <v>181</v>
      </c>
      <c r="P56" t="s">
        <v>182</v>
      </c>
      <c r="Q56" t="s">
        <v>839</v>
      </c>
      <c r="R56" t="s">
        <v>13</v>
      </c>
      <c r="S56" t="s">
        <v>840</v>
      </c>
      <c r="T56" s="27"/>
    </row>
    <row r="57" spans="1:20" x14ac:dyDescent="0.35">
      <c r="N57" t="str">
        <f t="shared" si="13"/>
        <v>CLA Classics &amp; Ancient History</v>
      </c>
      <c r="O57" t="s">
        <v>183</v>
      </c>
      <c r="P57" t="s">
        <v>184</v>
      </c>
      <c r="Q57" t="s">
        <v>51</v>
      </c>
      <c r="R57" t="s">
        <v>13</v>
      </c>
      <c r="S57" t="s">
        <v>834</v>
      </c>
      <c r="T57" s="27"/>
    </row>
    <row r="58" spans="1:20" x14ac:dyDescent="0.35">
      <c r="N58" t="str">
        <f t="shared" si="13"/>
        <v>DRA Drama</v>
      </c>
      <c r="O58" t="s">
        <v>185</v>
      </c>
      <c r="P58" t="s">
        <v>186</v>
      </c>
      <c r="Q58" t="s">
        <v>51</v>
      </c>
      <c r="R58" t="s">
        <v>13</v>
      </c>
      <c r="S58" t="s">
        <v>834</v>
      </c>
    </row>
    <row r="59" spans="1:20" x14ac:dyDescent="0.35">
      <c r="N59" t="str">
        <f t="shared" si="13"/>
        <v>EGL English</v>
      </c>
      <c r="O59" t="s">
        <v>187</v>
      </c>
      <c r="P59" t="s">
        <v>188</v>
      </c>
      <c r="Q59" t="s">
        <v>51</v>
      </c>
      <c r="R59" t="s">
        <v>13</v>
      </c>
      <c r="S59" t="s">
        <v>834</v>
      </c>
    </row>
    <row r="60" spans="1:20" x14ac:dyDescent="0.35">
      <c r="N60" t="str">
        <f t="shared" si="13"/>
        <v>HIS History</v>
      </c>
      <c r="O60" t="s">
        <v>189</v>
      </c>
      <c r="P60" t="s">
        <v>190</v>
      </c>
      <c r="Q60" t="s">
        <v>51</v>
      </c>
      <c r="R60" t="s">
        <v>13</v>
      </c>
      <c r="S60" t="s">
        <v>834</v>
      </c>
    </row>
    <row r="61" spans="1:20" x14ac:dyDescent="0.35">
      <c r="N61" t="str">
        <f t="shared" si="13"/>
        <v>MLX Modern Languages</v>
      </c>
      <c r="O61" t="s">
        <v>191</v>
      </c>
      <c r="P61" t="s">
        <v>192</v>
      </c>
      <c r="Q61" t="s">
        <v>51</v>
      </c>
      <c r="R61" t="s">
        <v>13</v>
      </c>
      <c r="S61" t="s">
        <v>834</v>
      </c>
    </row>
    <row r="62" spans="1:20" x14ac:dyDescent="0.35">
      <c r="N62" t="str">
        <f t="shared" si="13"/>
        <v>THE Theology &amp; Religion</v>
      </c>
      <c r="O62" t="s">
        <v>193</v>
      </c>
      <c r="P62" t="s">
        <v>194</v>
      </c>
      <c r="Q62" t="s">
        <v>51</v>
      </c>
      <c r="R62" t="s">
        <v>13</v>
      </c>
      <c r="S62" t="s">
        <v>834</v>
      </c>
    </row>
    <row r="63" spans="1:20" x14ac:dyDescent="0.35">
      <c r="N63" t="str">
        <f t="shared" si="13"/>
        <v>EDU Education</v>
      </c>
      <c r="O63" t="s">
        <v>195</v>
      </c>
      <c r="P63" t="s">
        <v>841</v>
      </c>
      <c r="Q63" t="s">
        <v>51</v>
      </c>
      <c r="R63" t="s">
        <v>14</v>
      </c>
      <c r="S63" t="s">
        <v>834</v>
      </c>
    </row>
    <row r="64" spans="1:20" x14ac:dyDescent="0.35">
      <c r="N64" t="str">
        <f t="shared" si="13"/>
        <v>IAI IAIS</v>
      </c>
      <c r="O64" t="s">
        <v>197</v>
      </c>
      <c r="P64" t="s">
        <v>842</v>
      </c>
      <c r="Q64" t="s">
        <v>51</v>
      </c>
      <c r="R64" t="s">
        <v>14</v>
      </c>
      <c r="S64" t="s">
        <v>834</v>
      </c>
    </row>
    <row r="65" spans="14:19" x14ac:dyDescent="0.35">
      <c r="N65" t="str">
        <f t="shared" si="13"/>
        <v>LAW Law</v>
      </c>
      <c r="O65" t="s">
        <v>199</v>
      </c>
      <c r="P65" t="s">
        <v>200</v>
      </c>
      <c r="Q65" t="s">
        <v>51</v>
      </c>
      <c r="R65" t="s">
        <v>14</v>
      </c>
      <c r="S65" t="s">
        <v>834</v>
      </c>
    </row>
    <row r="66" spans="14:19" x14ac:dyDescent="0.35">
      <c r="N66" t="str">
        <f t="shared" si="13"/>
        <v>PGC PGCE</v>
      </c>
      <c r="O66" t="s">
        <v>843</v>
      </c>
      <c r="P66" t="s">
        <v>844</v>
      </c>
      <c r="Q66" t="s">
        <v>51</v>
      </c>
      <c r="R66" t="s">
        <v>14</v>
      </c>
      <c r="S66" t="s">
        <v>834</v>
      </c>
    </row>
    <row r="67" spans="14:19" x14ac:dyDescent="0.35">
      <c r="N67" t="str">
        <f t="shared" si="13"/>
        <v>POL Politics</v>
      </c>
      <c r="O67" t="s">
        <v>201</v>
      </c>
      <c r="P67" t="s">
        <v>202</v>
      </c>
      <c r="Q67" t="s">
        <v>51</v>
      </c>
      <c r="R67" t="s">
        <v>14</v>
      </c>
      <c r="S67" t="s">
        <v>834</v>
      </c>
    </row>
    <row r="68" spans="14:19" x14ac:dyDescent="0.35">
      <c r="N68" t="str">
        <f t="shared" si="13"/>
        <v>SPX Sociology, Philosophy &amp; Anthropology</v>
      </c>
      <c r="O68" t="s">
        <v>203</v>
      </c>
      <c r="P68" t="s">
        <v>204</v>
      </c>
      <c r="Q68" t="s">
        <v>51</v>
      </c>
      <c r="R68" t="s">
        <v>14</v>
      </c>
      <c r="S68" t="s">
        <v>834</v>
      </c>
    </row>
    <row r="69" spans="14:19" x14ac:dyDescent="0.35">
      <c r="N69" t="str">
        <f t="shared" si="13"/>
        <v>MEX Medical School</v>
      </c>
      <c r="O69" t="s">
        <v>207</v>
      </c>
      <c r="P69" t="s">
        <v>208</v>
      </c>
      <c r="Q69" t="s">
        <v>839</v>
      </c>
      <c r="R69" t="s">
        <v>15</v>
      </c>
      <c r="S69" t="s">
        <v>840</v>
      </c>
    </row>
    <row r="70" spans="14:19" x14ac:dyDescent="0.35">
      <c r="N70" t="str">
        <f t="shared" si="13"/>
        <v>NUR Nursing</v>
      </c>
      <c r="O70" t="s">
        <v>845</v>
      </c>
      <c r="P70" t="s">
        <v>846</v>
      </c>
      <c r="Q70" t="s">
        <v>839</v>
      </c>
      <c r="R70" t="s">
        <v>15</v>
      </c>
      <c r="S70" t="s">
        <v>840</v>
      </c>
    </row>
    <row r="71" spans="14:19" x14ac:dyDescent="0.35">
      <c r="N71" t="str">
        <f t="shared" si="13"/>
        <v>RAD Medical Imaging</v>
      </c>
      <c r="O71" t="s">
        <v>205</v>
      </c>
      <c r="P71" t="s">
        <v>206</v>
      </c>
      <c r="Q71" t="s">
        <v>836</v>
      </c>
      <c r="R71" t="s">
        <v>15</v>
      </c>
      <c r="S71" t="s">
        <v>837</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K43"/>
  <sheetViews>
    <sheetView zoomScale="85" zoomScaleNormal="85" workbookViewId="0">
      <selection activeCell="F23" sqref="F23"/>
    </sheetView>
  </sheetViews>
  <sheetFormatPr defaultColWidth="14.7265625" defaultRowHeight="14.5" x14ac:dyDescent="0.35"/>
  <cols>
    <col min="1" max="1" width="16.7265625" customWidth="1"/>
  </cols>
  <sheetData>
    <row r="1" spans="1:10" x14ac:dyDescent="0.35">
      <c r="A1" s="6" t="str">
        <f>'NOTES - please read'!A1</f>
        <v>PROGRAMME COSTING TOOL</v>
      </c>
    </row>
    <row r="2" spans="1:10" x14ac:dyDescent="0.35">
      <c r="A2" t="s">
        <v>669</v>
      </c>
    </row>
    <row r="4" spans="1:10" x14ac:dyDescent="0.35">
      <c r="A4" t="s">
        <v>470</v>
      </c>
    </row>
    <row r="6" spans="1:10" x14ac:dyDescent="0.35">
      <c r="D6" s="101" t="str">
        <f>IFERROR(VLOOKUP(E6,'selections(hide)'!$M$3:$N$12,2,FALSE),0)</f>
        <v>2020/21</v>
      </c>
      <c r="E6" s="101" t="str">
        <f>prog_header!$I$11</f>
        <v>2021/22</v>
      </c>
      <c r="F6" s="101" t="str">
        <f>IFERROR(VLOOKUP($E$29,'selections(hide)'!$M$3:$U$12,'selections(hide)'!P$2,FALSE),0)</f>
        <v>2022/23</v>
      </c>
      <c r="G6" s="101" t="str">
        <f>IFERROR(VLOOKUP($E$29,'selections(hide)'!$M$3:$U$12,'selections(hide)'!Q$2,FALSE),0)</f>
        <v>2023/24</v>
      </c>
      <c r="H6" s="101" t="str">
        <f>IFERROR(VLOOKUP($E$29,'selections(hide)'!$M$3:$U$12,'selections(hide)'!R$2,FALSE),0)</f>
        <v>2024/25</v>
      </c>
      <c r="I6" s="101" t="str">
        <f>IFERROR(VLOOKUP($E$29,'selections(hide)'!$M$3:$U$12,'selections(hide)'!S$2,FALSE),0)</f>
        <v>2025/26</v>
      </c>
      <c r="J6" s="101" t="str">
        <f>IFERROR(VLOOKUP($E$29,'selections(hide)'!$M$3:$U$12,'selections(hide)'!T$2,FALSE),0)</f>
        <v>2026/27</v>
      </c>
    </row>
    <row r="7" spans="1:10" x14ac:dyDescent="0.35">
      <c r="A7" t="s">
        <v>472</v>
      </c>
      <c r="D7" s="106">
        <f>'module_assess_calcs(hide)'!D$72</f>
        <v>0</v>
      </c>
      <c r="E7" s="106">
        <f>'module_assess_calcs(hide)'!E$72</f>
        <v>0</v>
      </c>
      <c r="F7" s="106">
        <f>'module_assess_calcs(hide)'!F$72</f>
        <v>0</v>
      </c>
      <c r="G7" s="106">
        <f>'module_assess_calcs(hide)'!G$72</f>
        <v>0</v>
      </c>
      <c r="H7" s="106">
        <f>'module_assess_calcs(hide)'!H$72</f>
        <v>0</v>
      </c>
      <c r="I7" s="106">
        <f>'module_assess_calcs(hide)'!I$72</f>
        <v>0</v>
      </c>
      <c r="J7" s="106">
        <f>'module_assess_calcs(hide)'!J$72</f>
        <v>0</v>
      </c>
    </row>
    <row r="8" spans="1:10" x14ac:dyDescent="0.35">
      <c r="A8" t="s">
        <v>473</v>
      </c>
      <c r="D8" s="106">
        <f>'module_leader_calcs(hide)'!D$72</f>
        <v>0</v>
      </c>
      <c r="E8" s="106">
        <f>'module_leader_calcs(hide)'!E$72</f>
        <v>0</v>
      </c>
      <c r="F8" s="106">
        <f>'module_leader_calcs(hide)'!F$72</f>
        <v>0</v>
      </c>
      <c r="G8" s="106">
        <f>'module_leader_calcs(hide)'!G$72</f>
        <v>0</v>
      </c>
      <c r="H8" s="106">
        <f>'module_leader_calcs(hide)'!H$72</f>
        <v>0</v>
      </c>
      <c r="I8" s="106">
        <f>'module_leader_calcs(hide)'!I$72</f>
        <v>0</v>
      </c>
      <c r="J8" s="106">
        <f>'module_leader_calcs(hide)'!J$72</f>
        <v>0</v>
      </c>
    </row>
    <row r="9" spans="1:10" x14ac:dyDescent="0.35">
      <c r="A9" t="s">
        <v>474</v>
      </c>
      <c r="D9" s="106">
        <f>'module_contact_calcs(hide)'!D$72</f>
        <v>0</v>
      </c>
      <c r="E9" s="106">
        <f>'module_contact_calcs(hide)'!E$72</f>
        <v>0</v>
      </c>
      <c r="F9" s="106">
        <f>'module_contact_calcs(hide)'!F$72</f>
        <v>0</v>
      </c>
      <c r="G9" s="106">
        <f>'module_contact_calcs(hide)'!G$72</f>
        <v>0</v>
      </c>
      <c r="H9" s="106">
        <f>'module_contact_calcs(hide)'!H$72</f>
        <v>0</v>
      </c>
      <c r="I9" s="106">
        <f>'module_contact_calcs(hide)'!I$72</f>
        <v>0</v>
      </c>
      <c r="J9" s="106">
        <f>'module_contact_calcs(hide)'!J$72</f>
        <v>0</v>
      </c>
    </row>
    <row r="10" spans="1:10" x14ac:dyDescent="0.35">
      <c r="A10" t="s">
        <v>475</v>
      </c>
      <c r="D10" s="106">
        <f>'module_prep_calcs(hide)'!D$72</f>
        <v>0</v>
      </c>
      <c r="E10" s="106">
        <f>'module_prep_calcs(hide)'!E$72</f>
        <v>0</v>
      </c>
      <c r="F10" s="106">
        <f>'module_prep_calcs(hide)'!F$72</f>
        <v>0</v>
      </c>
      <c r="G10" s="106">
        <f>'module_prep_calcs(hide)'!G$72</f>
        <v>0</v>
      </c>
      <c r="H10" s="106">
        <f>'module_prep_calcs(hide)'!H$72</f>
        <v>0</v>
      </c>
      <c r="I10" s="106">
        <f>'module_prep_calcs(hide)'!I$72</f>
        <v>0</v>
      </c>
      <c r="J10" s="106">
        <f>'module_prep_calcs(hide)'!J$72</f>
        <v>0</v>
      </c>
    </row>
    <row r="11" spans="1:10" x14ac:dyDescent="0.35">
      <c r="A11" t="s">
        <v>476</v>
      </c>
      <c r="D11" s="106">
        <f>'module_dev_calcs(hide)'!D$72</f>
        <v>0</v>
      </c>
      <c r="E11" s="106">
        <f>'module_dev_calcs(hide)'!E$72</f>
        <v>0</v>
      </c>
      <c r="F11" s="106">
        <f>'module_dev_calcs(hide)'!F$72</f>
        <v>0</v>
      </c>
      <c r="G11" s="106">
        <f>'module_dev_calcs(hide)'!G$72</f>
        <v>0</v>
      </c>
      <c r="H11" s="106">
        <f>'module_dev_calcs(hide)'!H$72</f>
        <v>0</v>
      </c>
      <c r="I11" s="106">
        <f>'module_dev_calcs(hide)'!I$72</f>
        <v>0</v>
      </c>
      <c r="J11" s="106">
        <f>'module_dev_calcs(hide)'!J$72</f>
        <v>0</v>
      </c>
    </row>
    <row r="12" spans="1:10" x14ac:dyDescent="0.35">
      <c r="A12" t="s">
        <v>477</v>
      </c>
      <c r="D12" s="106">
        <f>'module_assess_calcs(hide)'!D79</f>
        <v>0</v>
      </c>
      <c r="E12" s="106">
        <f>'module_assess_calcs(hide)'!E79</f>
        <v>0</v>
      </c>
      <c r="F12" s="106">
        <f>'module_assess_calcs(hide)'!F79</f>
        <v>0</v>
      </c>
      <c r="G12" s="106">
        <f>'module_assess_calcs(hide)'!G79</f>
        <v>0</v>
      </c>
      <c r="H12" s="106">
        <f>'module_assess_calcs(hide)'!H79</f>
        <v>0</v>
      </c>
      <c r="I12" s="106">
        <f>'module_assess_calcs(hide)'!I79</f>
        <v>0</v>
      </c>
      <c r="J12" s="106">
        <f>'module_assess_calcs(hide)'!J79</f>
        <v>0</v>
      </c>
    </row>
    <row r="13" spans="1:10" x14ac:dyDescent="0.35">
      <c r="A13" s="93" t="s">
        <v>471</v>
      </c>
      <c r="D13" s="175">
        <f>SUM(D7:D12)</f>
        <v>0</v>
      </c>
      <c r="E13" s="175">
        <f t="shared" ref="E13:J13" si="0">SUM(E7:E12)</f>
        <v>0</v>
      </c>
      <c r="F13" s="175">
        <f t="shared" si="0"/>
        <v>0</v>
      </c>
      <c r="G13" s="175">
        <f t="shared" si="0"/>
        <v>0</v>
      </c>
      <c r="H13" s="175">
        <f t="shared" si="0"/>
        <v>0</v>
      </c>
      <c r="I13" s="175">
        <f t="shared" si="0"/>
        <v>0</v>
      </c>
      <c r="J13" s="175">
        <f t="shared" si="0"/>
        <v>0</v>
      </c>
    </row>
    <row r="15" spans="1:10" x14ac:dyDescent="0.35">
      <c r="A15" s="93" t="s">
        <v>705</v>
      </c>
      <c r="D15" s="175">
        <f>IFERROR(VLOOKUP('income_calcs(hide)'!$B$2&amp;'income_calcs(hide)'!$B$3,'income_calcs(hide)'!$E$28:$AQ$54,'income_calcs(hide)'!AL$26,FALSE),0)</f>
        <v>0</v>
      </c>
      <c r="E15" s="175">
        <f>IFERROR(VLOOKUP('income_calcs(hide)'!$B$2&amp;'income_calcs(hide)'!$B$3,'income_calcs(hide)'!$E$28:$AQ$54,'income_calcs(hide)'!AM$26,FALSE),0)</f>
        <v>0</v>
      </c>
      <c r="F15" s="175">
        <f>IFERROR(VLOOKUP('income_calcs(hide)'!$B$2&amp;'income_calcs(hide)'!$B$3,'income_calcs(hide)'!$E$28:$AQ$54,'income_calcs(hide)'!AN$26,FALSE),0)</f>
        <v>0</v>
      </c>
      <c r="G15" s="175">
        <f>IFERROR(VLOOKUP('income_calcs(hide)'!$B$2&amp;'income_calcs(hide)'!$B$3,'income_calcs(hide)'!$E$28:$AQ$54,'income_calcs(hide)'!AO$26,FALSE),0)</f>
        <v>0</v>
      </c>
      <c r="H15" s="175">
        <f>IFERROR(VLOOKUP('income_calcs(hide)'!$B$2&amp;'income_calcs(hide)'!$B$3,'income_calcs(hide)'!$E$28:$AQ$54,'income_calcs(hide)'!AP$26,FALSE),0)</f>
        <v>0</v>
      </c>
      <c r="I15" s="175">
        <f>IFERROR(VLOOKUP('income_calcs(hide)'!$B$2&amp;'income_calcs(hide)'!$B$3,'income_calcs(hide)'!$E$28:$AQ$54,'income_calcs(hide)'!AQ$26,FALSE),0)</f>
        <v>0</v>
      </c>
      <c r="J15" s="175">
        <f>IFERROR(VLOOKUP('income_calcs(hide)'!$B$2&amp;'income_calcs(hide)'!$B$3,'income_calcs(hide)'!$E$28:$AQ$54,'income_calcs(hide)'!AR$26,FALSE),0)</f>
        <v>0</v>
      </c>
    </row>
    <row r="17" spans="1:11" x14ac:dyDescent="0.35">
      <c r="A17" t="s">
        <v>222</v>
      </c>
    </row>
    <row r="18" spans="1:11" x14ac:dyDescent="0.35">
      <c r="A18" t="s">
        <v>221</v>
      </c>
      <c r="F18" s="99">
        <v>0</v>
      </c>
    </row>
    <row r="19" spans="1:11" x14ac:dyDescent="0.35">
      <c r="A19" t="s">
        <v>223</v>
      </c>
      <c r="F19" s="98">
        <v>44</v>
      </c>
    </row>
    <row r="21" spans="1:11" x14ac:dyDescent="0.35">
      <c r="A21" t="s">
        <v>670</v>
      </c>
    </row>
    <row r="22" spans="1:11" x14ac:dyDescent="0.35">
      <c r="A22" t="s">
        <v>671</v>
      </c>
      <c r="F22" s="98"/>
      <c r="G22" s="104" t="str">
        <f>IF('selections(hide)'!$X$7=2,"REQUIRED; 3 hours of academic time is estimated per tripartite review per apprentice","NOT APPLICABLE")</f>
        <v>NOT APPLICABLE</v>
      </c>
    </row>
    <row r="23" spans="1:11" x14ac:dyDescent="0.35">
      <c r="A23" t="s">
        <v>672</v>
      </c>
      <c r="F23" s="205"/>
      <c r="G23" s="104" t="str">
        <f>IF('selections(hide)'!$X$7=2,"REQUIRED","NOT APPLICABLE")</f>
        <v>NOT APPLICABLE</v>
      </c>
    </row>
    <row r="26" spans="1:11" x14ac:dyDescent="0.35">
      <c r="A26" t="s">
        <v>224</v>
      </c>
    </row>
    <row r="27" spans="1:11" ht="15" customHeight="1" x14ac:dyDescent="0.45">
      <c r="A27" s="100"/>
      <c r="B27" s="137" t="s">
        <v>240</v>
      </c>
      <c r="C27" s="20">
        <f>IF('selections(hide)'!$K$1=1,1,IF('selections(hide)'!$K$1=2,2,IF('selections(hide)'!$K$1=3,3,6)))</f>
        <v>1</v>
      </c>
    </row>
    <row r="28" spans="1:11" ht="15" customHeight="1" x14ac:dyDescent="0.45">
      <c r="A28" s="100"/>
      <c r="B28" s="137" t="s">
        <v>478</v>
      </c>
      <c r="C28" s="20" t="str">
        <f>IF(prog_header!$C$8="existing","Yes","No")</f>
        <v>No</v>
      </c>
    </row>
    <row r="29" spans="1:11" x14ac:dyDescent="0.35">
      <c r="E29" s="101" t="str">
        <f>prog_header!$I$11</f>
        <v>2021/22</v>
      </c>
      <c r="F29" s="101" t="str">
        <f>IFERROR(VLOOKUP($E$29,'selections(hide)'!$M$3:$U$12,'selections(hide)'!P$2,FALSE),0)</f>
        <v>2022/23</v>
      </c>
      <c r="G29" s="101" t="str">
        <f>IFERROR(VLOOKUP($E$29,'selections(hide)'!$M$3:$U$12,'selections(hide)'!Q$2,FALSE),0)</f>
        <v>2023/24</v>
      </c>
      <c r="H29" s="101" t="str">
        <f>IFERROR(VLOOKUP($E$29,'selections(hide)'!$M$3:$U$12,'selections(hide)'!R$2,FALSE),0)</f>
        <v>2024/25</v>
      </c>
      <c r="I29" s="101" t="str">
        <f>IFERROR(VLOOKUP($E$29,'selections(hide)'!$M$3:$U$12,'selections(hide)'!S$2,FALSE),0)</f>
        <v>2025/26</v>
      </c>
      <c r="J29" s="101" t="str">
        <f>IFERROR(VLOOKUP($E$29,'selections(hide)'!$M$3:$U$12,'selections(hide)'!T$2,FALSE),0)</f>
        <v>2026/27</v>
      </c>
    </row>
    <row r="30" spans="1:11" x14ac:dyDescent="0.35">
      <c r="A30" t="s">
        <v>227</v>
      </c>
      <c r="E30" s="102"/>
      <c r="F30" s="102"/>
      <c r="G30" s="102"/>
      <c r="H30" s="102"/>
      <c r="I30" s="102"/>
      <c r="J30" s="102"/>
      <c r="K30" s="104" t="str">
        <f>IF(OR('selections(hide)'!$A$4='selections(hide)'!$D$20,'selections(hide)'!$A$4='selections(hide)'!$D$21,'selections(hide)'!$A$4='selections(hide)'!$D$27,'selections(hide)'!$A$4='selections(hide)'!$D$28,'selections(hide)'!$A$4='selections(hide)'!$D$29,'selections(hide)'!$A$4='selections(hide)'!$D$30),"THERE SHOULD BE NO FT STUDENTS FOR THIS PROGRAMME TYPE",".")</f>
        <v>.</v>
      </c>
    </row>
    <row r="31" spans="1:11" x14ac:dyDescent="0.35">
      <c r="A31" t="s">
        <v>228</v>
      </c>
      <c r="E31" s="102"/>
      <c r="F31" s="102"/>
      <c r="G31" s="102"/>
      <c r="H31" s="102"/>
      <c r="I31" s="102"/>
      <c r="J31" s="102"/>
      <c r="K31" s="104" t="str">
        <f>IF(OR('selections(hide)'!$A$4='selections(hide)'!$D$20,'selections(hide)'!$A$4='selections(hide)'!$D$21,'selections(hide)'!$A$4='selections(hide)'!$D$27,'selections(hide)'!$A$4='selections(hide)'!$D$28,'selections(hide)'!$A$4='selections(hide)'!$D$29,'selections(hide)'!$A$4='selections(hide)'!$D$30),"THERE SHOULD BE NO FT STUDENTS FOR THIS PROGRAMME TYPE",".")</f>
        <v>.</v>
      </c>
    </row>
    <row r="32" spans="1:11" x14ac:dyDescent="0.35">
      <c r="A32" t="s">
        <v>229</v>
      </c>
      <c r="E32" s="102"/>
      <c r="F32" s="102"/>
      <c r="G32" s="102"/>
      <c r="H32" s="102"/>
      <c r="I32" s="102"/>
      <c r="J32" s="102"/>
      <c r="K32" s="104" t="str">
        <f>IF(OR('selections(hide)'!$A$4='selections(hide)'!$D$22,'selections(hide)'!$A$4='selections(hide)'!$D$23,'selections(hide)'!$A$4='selections(hide)'!$D$24,'selections(hide)'!$A$4='selections(hide)'!$D$25,'selections(hide)'!$A$4='selections(hide)'!$D$26),"THERE SHOULD BE NO PT STUDENTS FOR THIS PROGRAMME TYPE",".")</f>
        <v>.</v>
      </c>
    </row>
    <row r="33" spans="1:11" x14ac:dyDescent="0.35">
      <c r="A33" t="s">
        <v>230</v>
      </c>
      <c r="E33" s="102"/>
      <c r="F33" s="102"/>
      <c r="G33" s="102"/>
      <c r="H33" s="102"/>
      <c r="I33" s="102"/>
      <c r="J33" s="102"/>
      <c r="K33" s="104" t="str">
        <f>IF(OR('selections(hide)'!$A$4='selections(hide)'!$D$22,'selections(hide)'!$A$4='selections(hide)'!$D$23,'selections(hide)'!$A$4='selections(hide)'!$D$24,'selections(hide)'!$A$4='selections(hide)'!$D$25,'selections(hide)'!$A$4='selections(hide)'!$D$26),"THERE SHOULD BE NO PT STUDENTS FOR THIS PROGRAMME TYPE",".")</f>
        <v>.</v>
      </c>
    </row>
    <row r="35" spans="1:11" x14ac:dyDescent="0.35">
      <c r="A35" t="s">
        <v>264</v>
      </c>
      <c r="E35" s="103"/>
      <c r="F35" s="218" t="s">
        <v>730</v>
      </c>
    </row>
    <row r="36" spans="1:11" x14ac:dyDescent="0.35">
      <c r="A36" t="s">
        <v>265</v>
      </c>
      <c r="E36" s="103"/>
      <c r="F36" s="218" t="s">
        <v>730</v>
      </c>
    </row>
    <row r="39" spans="1:11" x14ac:dyDescent="0.35">
      <c r="A39" t="s">
        <v>689</v>
      </c>
      <c r="E39" s="101" t="str">
        <f t="shared" ref="E39:J39" si="1">E29</f>
        <v>2021/22</v>
      </c>
      <c r="F39" s="101" t="str">
        <f t="shared" si="1"/>
        <v>2022/23</v>
      </c>
      <c r="G39" s="101" t="str">
        <f t="shared" si="1"/>
        <v>2023/24</v>
      </c>
      <c r="H39" s="101" t="str">
        <f t="shared" si="1"/>
        <v>2024/25</v>
      </c>
      <c r="I39" s="101" t="str">
        <f t="shared" si="1"/>
        <v>2025/26</v>
      </c>
      <c r="J39" s="101" t="str">
        <f t="shared" si="1"/>
        <v>2026/27</v>
      </c>
    </row>
    <row r="40" spans="1:11" x14ac:dyDescent="0.35">
      <c r="A40" t="s">
        <v>225</v>
      </c>
      <c r="E40" s="106">
        <f>VLOOKUP(CONCATENATE($A40&amp;'selections(hide)'!$A$7),'student_calcs(hide)'!$D:$J,'student_calcs(hide)'!E$1,FALSE)</f>
        <v>0</v>
      </c>
      <c r="F40" s="106">
        <f>VLOOKUP(CONCATENATE($A40&amp;'selections(hide)'!$A$7),'student_calcs(hide)'!$D:$J,'student_calcs(hide)'!F$1,FALSE)</f>
        <v>0</v>
      </c>
      <c r="G40" s="106">
        <f>VLOOKUP(CONCATENATE($A40&amp;'selections(hide)'!$A$7),'student_calcs(hide)'!$D:$J,'student_calcs(hide)'!G$1,FALSE)</f>
        <v>0</v>
      </c>
      <c r="H40" s="106">
        <f>VLOOKUP(CONCATENATE($A40&amp;'selections(hide)'!$A$7),'student_calcs(hide)'!$D:$J,'student_calcs(hide)'!H$1,FALSE)</f>
        <v>0</v>
      </c>
      <c r="I40" s="106">
        <f>VLOOKUP(CONCATENATE($A40&amp;'selections(hide)'!$A$7),'student_calcs(hide)'!$D:$J,'student_calcs(hide)'!I$1,FALSE)</f>
        <v>0</v>
      </c>
      <c r="J40" s="106">
        <f>VLOOKUP(CONCATENATE($A40&amp;'selections(hide)'!$A$7),'student_calcs(hide)'!$D:$J,'student_calcs(hide)'!J$1,FALSE)</f>
        <v>0</v>
      </c>
    </row>
    <row r="41" spans="1:11" x14ac:dyDescent="0.35">
      <c r="A41" t="s">
        <v>226</v>
      </c>
      <c r="E41" s="106">
        <f>VLOOKUP(CONCATENATE($A41&amp;'selections(hide)'!$A$7),'student_calcs(hide)'!$D:$J,'student_calcs(hide)'!E$1,FALSE)</f>
        <v>0</v>
      </c>
      <c r="F41" s="106">
        <f>VLOOKUP(CONCATENATE($A41&amp;'selections(hide)'!$A$7),'student_calcs(hide)'!$D:$J,'student_calcs(hide)'!F$1,FALSE)</f>
        <v>0</v>
      </c>
      <c r="G41" s="106">
        <f>VLOOKUP(CONCATENATE($A41&amp;'selections(hide)'!$A$7),'student_calcs(hide)'!$D:$J,'student_calcs(hide)'!G$1,FALSE)</f>
        <v>0</v>
      </c>
      <c r="H41" s="106">
        <f>VLOOKUP(CONCATENATE($A41&amp;'selections(hide)'!$A$7),'student_calcs(hide)'!$D:$J,'student_calcs(hide)'!H$1,FALSE)</f>
        <v>0</v>
      </c>
      <c r="I41" s="106">
        <f>VLOOKUP(CONCATENATE($A41&amp;'selections(hide)'!$A$7),'student_calcs(hide)'!$D:$J,'student_calcs(hide)'!I$1,FALSE)</f>
        <v>0</v>
      </c>
      <c r="J41" s="106">
        <f>VLOOKUP(CONCATENATE($A41&amp;'selections(hide)'!$A$7),'student_calcs(hide)'!$D:$J,'student_calcs(hide)'!J$1,FALSE)</f>
        <v>0</v>
      </c>
    </row>
    <row r="42" spans="1:11" x14ac:dyDescent="0.35">
      <c r="A42" t="s">
        <v>241</v>
      </c>
      <c r="E42" s="106">
        <f>VLOOKUP(CONCATENATE($A42&amp;'selections(hide)'!$A$7),'student_calcs(hide)'!$D:$J,'student_calcs(hide)'!E$1,FALSE)</f>
        <v>0</v>
      </c>
      <c r="F42" s="106">
        <f>VLOOKUP(CONCATENATE($A42&amp;'selections(hide)'!$A$7),'student_calcs(hide)'!$D:$J,'student_calcs(hide)'!F$1,FALSE)</f>
        <v>0</v>
      </c>
      <c r="G42" s="106">
        <f>VLOOKUP(CONCATENATE($A42&amp;'selections(hide)'!$A$7),'student_calcs(hide)'!$D:$J,'student_calcs(hide)'!G$1,FALSE)</f>
        <v>0</v>
      </c>
      <c r="H42" s="106">
        <f>VLOOKUP(CONCATENATE($A42&amp;'selections(hide)'!$A$7),'student_calcs(hide)'!$D:$J,'student_calcs(hide)'!H$1,FALSE)</f>
        <v>0</v>
      </c>
      <c r="I42" s="106">
        <f>VLOOKUP(CONCATENATE($A42&amp;'selections(hide)'!$A$7),'student_calcs(hide)'!$D:$J,'student_calcs(hide)'!I$1,FALSE)</f>
        <v>0</v>
      </c>
      <c r="J42" s="106">
        <f>VLOOKUP(CONCATENATE($A42&amp;'selections(hide)'!$A$7),'student_calcs(hide)'!$D:$J,'student_calcs(hide)'!J$1,FALSE)</f>
        <v>0</v>
      </c>
    </row>
    <row r="43" spans="1:11" x14ac:dyDescent="0.35">
      <c r="A43" t="s">
        <v>242</v>
      </c>
      <c r="E43" s="106">
        <f>VLOOKUP(CONCATENATE($A43&amp;'selections(hide)'!$A$7),'student_calcs(hide)'!$D:$J,'student_calcs(hide)'!E$1,FALSE)</f>
        <v>0</v>
      </c>
      <c r="F43" s="106">
        <f>VLOOKUP(CONCATENATE($A43&amp;'selections(hide)'!$A$7),'student_calcs(hide)'!$D:$J,'student_calcs(hide)'!F$1,FALSE)</f>
        <v>0</v>
      </c>
      <c r="G43" s="106">
        <f>VLOOKUP(CONCATENATE($A43&amp;'selections(hide)'!$A$7),'student_calcs(hide)'!$D:$J,'student_calcs(hide)'!G$1,FALSE)</f>
        <v>0</v>
      </c>
      <c r="H43" s="106">
        <f>VLOOKUP(CONCATENATE($A43&amp;'selections(hide)'!$A$7),'student_calcs(hide)'!$D:$J,'student_calcs(hide)'!H$1,FALSE)</f>
        <v>0</v>
      </c>
      <c r="I43" s="106">
        <f>VLOOKUP(CONCATENATE($A43&amp;'selections(hide)'!$A$7),'student_calcs(hide)'!$D:$J,'student_calcs(hide)'!I$1,FALSE)</f>
        <v>0</v>
      </c>
      <c r="J43" s="106">
        <f>VLOOKUP(CONCATENATE($A43&amp;'selections(hide)'!$A$7),'student_calcs(hide)'!$D:$J,'student_calcs(hide)'!J$1,FALSE)</f>
        <v>0</v>
      </c>
    </row>
  </sheetData>
  <dataConsolidate link="1"/>
  <dataValidations count="4">
    <dataValidation type="decimal" allowBlank="1" showInputMessage="1" showErrorMessage="1" error="Input value between 0.00 and 1.00" sqref="F18" xr:uid="{00000000-0002-0000-0200-000000000000}">
      <formula1>0</formula1>
      <formula2>1</formula2>
    </dataValidation>
    <dataValidation type="decimal" allowBlank="1" showInputMessage="1" showErrorMessage="1" error="Input between 10% and 100%" sqref="E35:E36" xr:uid="{00000000-0002-0000-0200-000001000000}">
      <formula1>0.1</formula1>
      <formula2>1</formula2>
    </dataValidation>
    <dataValidation type="decimal" allowBlank="1" showInputMessage="1" showErrorMessage="1" error="Value should be between 0% and 100%" sqref="F23" xr:uid="{00000000-0002-0000-0200-000002000000}">
      <formula1>0</formula1>
      <formula2>1</formula2>
    </dataValidation>
    <dataValidation type="whole" allowBlank="1" showInputMessage="1" showErrorMessage="1" error="Input value between 1 and 10" sqref="F22" xr:uid="{00000000-0002-0000-0200-000003000000}">
      <formula1>1</formula1>
      <formula2>10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whole" allowBlank="1" showInputMessage="1" showErrorMessage="1" error="Input value between 5 and 71" xr:uid="{00000000-0002-0000-0200-000004000000}">
          <x14:formula1>
            <xm:f>pay_scales!$A$75</xm:f>
          </x14:formula1>
          <x14:formula2>
            <xm:f>pay_scales!$A$9</xm:f>
          </x14:formula2>
          <xm:sqref>F19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FG74"/>
  <sheetViews>
    <sheetView zoomScale="80" zoomScaleNormal="80" workbookViewId="0">
      <pane xSplit="8" ySplit="7" topLeftCell="I8" activePane="bottomRight" state="frozen"/>
      <selection pane="topRight" activeCell="I1" sqref="I1"/>
      <selection pane="bottomLeft" activeCell="A8" sqref="A8"/>
      <selection pane="bottomRight" activeCell="L19" sqref="L19"/>
    </sheetView>
  </sheetViews>
  <sheetFormatPr defaultRowHeight="14.5" outlineLevelCol="1" x14ac:dyDescent="0.35"/>
  <cols>
    <col min="1" max="1" width="3.26953125" customWidth="1"/>
    <col min="2" max="2" width="27.54296875" customWidth="1"/>
    <col min="3" max="4" width="11.453125" customWidth="1"/>
    <col min="5" max="5" width="53.81640625" bestFit="1" customWidth="1"/>
    <col min="6" max="6" width="11.7265625" customWidth="1"/>
    <col min="7" max="7" width="10.7265625" customWidth="1"/>
    <col min="8" max="8" width="24.54296875" customWidth="1"/>
    <col min="9" max="12" width="10.7265625" customWidth="1"/>
    <col min="13" max="59" width="10.81640625" customWidth="1"/>
    <col min="60" max="60" width="12.453125" style="122" hidden="1" customWidth="1" outlineLevel="1"/>
    <col min="61" max="61" width="14.453125" style="122" hidden="1" customWidth="1" outlineLevel="1"/>
    <col min="62" max="65" width="14.453125" hidden="1" customWidth="1" outlineLevel="1"/>
    <col min="66" max="70" width="29.54296875" hidden="1" customWidth="1" outlineLevel="1"/>
    <col min="71" max="71" width="9.1796875" collapsed="1"/>
    <col min="73" max="75" width="9.1796875" style="122" hidden="1" customWidth="1" outlineLevel="1"/>
    <col min="76" max="87" width="9.1796875" hidden="1" customWidth="1" outlineLevel="1"/>
    <col min="88" max="88" width="9.1796875" collapsed="1"/>
    <col min="91" max="105" width="9.1796875" hidden="1" customWidth="1" outlineLevel="1"/>
    <col min="106" max="106" width="9.1796875" collapsed="1"/>
    <col min="109" max="123" width="9.1796875" hidden="1" customWidth="1" outlineLevel="1"/>
    <col min="124" max="124" width="9.1796875" collapsed="1"/>
    <col min="127" max="141" width="9.1796875" hidden="1" customWidth="1" outlineLevel="1"/>
    <col min="142" max="142" width="9.1796875" collapsed="1"/>
    <col min="145" max="159" width="9.1796875" hidden="1" customWidth="1" outlineLevel="1"/>
    <col min="160" max="160" width="9.1796875" collapsed="1"/>
    <col min="162" max="162" width="9.1796875" hidden="1" customWidth="1" outlineLevel="1"/>
    <col min="163" max="163" width="9.1796875" collapsed="1"/>
  </cols>
  <sheetData>
    <row r="1" spans="1:163" ht="18.5" x14ac:dyDescent="0.45">
      <c r="B1" s="6" t="str">
        <f>'NOTES - please read'!A1</f>
        <v>PROGRAMME COSTING TOOL</v>
      </c>
      <c r="C1" s="128" t="str">
        <f>VLOOKUP('selections(hide)'!$A$4,'selections(hide)'!$D$18:$P$30,7,FALSE)</f>
        <v>PGT</v>
      </c>
      <c r="D1" s="6"/>
      <c r="E1" s="223" t="s">
        <v>818</v>
      </c>
      <c r="BS1" s="173" t="s">
        <v>432</v>
      </c>
      <c r="CJ1" s="173" t="s">
        <v>437</v>
      </c>
      <c r="DB1" s="173" t="s">
        <v>441</v>
      </c>
      <c r="DT1" s="173" t="s">
        <v>451</v>
      </c>
      <c r="EL1" s="173" t="s">
        <v>452</v>
      </c>
      <c r="FD1" s="173" t="s">
        <v>453</v>
      </c>
      <c r="FG1" s="173" t="s">
        <v>710</v>
      </c>
    </row>
    <row r="2" spans="1:163" x14ac:dyDescent="0.35">
      <c r="B2" t="s">
        <v>215</v>
      </c>
    </row>
    <row r="5" spans="1:163" ht="30" customHeight="1" x14ac:dyDescent="0.35">
      <c r="B5" s="93" t="s">
        <v>415</v>
      </c>
      <c r="C5" s="93"/>
      <c r="D5" s="93"/>
      <c r="I5" s="232" t="s">
        <v>817</v>
      </c>
      <c r="J5" s="232"/>
      <c r="K5" s="232"/>
      <c r="L5" s="232"/>
      <c r="M5" s="232"/>
      <c r="N5" s="232"/>
      <c r="O5" s="232"/>
      <c r="P5" s="232"/>
      <c r="Q5" s="232"/>
      <c r="R5" s="232"/>
      <c r="S5" s="233" t="s">
        <v>816</v>
      </c>
      <c r="T5" s="233"/>
      <c r="U5" s="233"/>
      <c r="V5" s="233"/>
      <c r="W5" s="233"/>
      <c r="X5" s="233"/>
      <c r="Y5" s="233"/>
      <c r="Z5" s="233"/>
      <c r="AA5" s="233"/>
      <c r="AB5" s="233"/>
      <c r="AC5" s="232" t="s">
        <v>814</v>
      </c>
      <c r="AD5" s="232"/>
      <c r="AE5" s="232"/>
      <c r="AF5" s="232"/>
      <c r="AG5" s="232"/>
      <c r="AH5" s="232"/>
      <c r="AI5" s="232"/>
      <c r="AJ5" s="232"/>
      <c r="AK5" s="232"/>
      <c r="AL5" s="232"/>
      <c r="AM5" s="233" t="s">
        <v>815</v>
      </c>
      <c r="AN5" s="233"/>
      <c r="AO5" s="233"/>
      <c r="AP5" s="233"/>
      <c r="AQ5" s="233"/>
      <c r="AR5" s="233"/>
      <c r="AS5" s="233"/>
      <c r="AT5" s="233"/>
      <c r="AU5" s="233"/>
      <c r="AV5" s="233"/>
      <c r="AW5" s="232" t="s">
        <v>770</v>
      </c>
      <c r="AX5" s="232"/>
      <c r="AY5" s="232"/>
      <c r="AZ5" s="232"/>
      <c r="BA5" s="232"/>
      <c r="BB5" s="232"/>
      <c r="BC5" s="232"/>
      <c r="BD5" s="232"/>
      <c r="BE5" s="232"/>
      <c r="BF5" s="232"/>
    </row>
    <row r="6" spans="1:163" x14ac:dyDescent="0.35">
      <c r="I6" s="163"/>
      <c r="J6" s="33"/>
      <c r="K6" s="33"/>
      <c r="L6" s="33"/>
      <c r="M6" s="33"/>
      <c r="N6" s="33"/>
      <c r="O6" s="33"/>
      <c r="P6" s="33"/>
      <c r="Q6" s="33"/>
      <c r="R6" s="33"/>
      <c r="S6" s="161"/>
      <c r="T6" s="19"/>
      <c r="U6" s="19"/>
      <c r="V6" s="19"/>
      <c r="W6" s="19"/>
      <c r="X6" s="19"/>
      <c r="Y6" s="19"/>
      <c r="Z6" s="19"/>
      <c r="AA6" s="19"/>
      <c r="AB6" s="19"/>
      <c r="AC6" s="163"/>
      <c r="AD6" s="33"/>
      <c r="AE6" s="33"/>
      <c r="AF6" s="33"/>
      <c r="AG6" s="33"/>
      <c r="AH6" s="33"/>
      <c r="AI6" s="33"/>
      <c r="AJ6" s="33"/>
      <c r="AK6" s="33"/>
      <c r="AL6" s="33"/>
      <c r="AM6" s="161"/>
      <c r="AN6" s="19"/>
      <c r="AO6" s="19"/>
      <c r="AP6" s="19"/>
      <c r="AQ6" s="19"/>
      <c r="AR6" s="19"/>
      <c r="AS6" s="19"/>
      <c r="AT6" s="19"/>
      <c r="AU6" s="19"/>
      <c r="AV6" s="19"/>
      <c r="AW6" s="163"/>
      <c r="AX6" s="33"/>
      <c r="AY6" s="33"/>
      <c r="AZ6" s="33"/>
      <c r="BA6" s="33"/>
      <c r="BB6" s="33"/>
      <c r="BC6" s="33"/>
      <c r="BD6" s="33"/>
      <c r="BE6" s="33"/>
      <c r="BF6" s="33"/>
      <c r="BX6" s="122" t="s">
        <v>434</v>
      </c>
      <c r="CD6" s="122" t="s">
        <v>436</v>
      </c>
      <c r="CM6" s="122"/>
      <c r="CN6" s="122"/>
      <c r="CO6" s="122"/>
      <c r="CP6" s="122" t="s">
        <v>439</v>
      </c>
      <c r="CV6" s="122" t="s">
        <v>440</v>
      </c>
      <c r="DE6" s="122"/>
      <c r="DF6" s="122"/>
      <c r="DG6" s="122"/>
      <c r="DH6" s="122" t="s">
        <v>442</v>
      </c>
      <c r="DN6" s="122" t="s">
        <v>443</v>
      </c>
      <c r="DW6" s="122"/>
      <c r="DX6" s="122"/>
      <c r="DY6" s="122"/>
      <c r="DZ6" s="122" t="s">
        <v>448</v>
      </c>
      <c r="EF6" s="122" t="s">
        <v>449</v>
      </c>
      <c r="EO6" s="122"/>
      <c r="EP6" s="122"/>
      <c r="EQ6" s="122"/>
      <c r="ER6" s="122" t="s">
        <v>446</v>
      </c>
      <c r="EX6" s="122" t="s">
        <v>447</v>
      </c>
    </row>
    <row r="7" spans="1:163" ht="82.5" customHeight="1" x14ac:dyDescent="0.35">
      <c r="B7" s="134" t="s">
        <v>384</v>
      </c>
      <c r="C7" s="134" t="s">
        <v>408</v>
      </c>
      <c r="D7" s="134" t="s">
        <v>414</v>
      </c>
      <c r="E7" s="134" t="s">
        <v>340</v>
      </c>
      <c r="F7" s="101" t="s">
        <v>341</v>
      </c>
      <c r="G7" s="134" t="s">
        <v>413</v>
      </c>
      <c r="H7" s="134" t="s">
        <v>460</v>
      </c>
      <c r="I7" s="164" t="s">
        <v>416</v>
      </c>
      <c r="J7" s="164" t="s">
        <v>419</v>
      </c>
      <c r="K7" s="164" t="s">
        <v>417</v>
      </c>
      <c r="L7" s="164" t="s">
        <v>420</v>
      </c>
      <c r="M7" s="164" t="s">
        <v>454</v>
      </c>
      <c r="N7" s="164" t="s">
        <v>455</v>
      </c>
      <c r="O7" s="164" t="s">
        <v>456</v>
      </c>
      <c r="P7" s="164" t="s">
        <v>457</v>
      </c>
      <c r="Q7" s="164" t="s">
        <v>458</v>
      </c>
      <c r="R7" s="164" t="s">
        <v>459</v>
      </c>
      <c r="S7" s="162" t="s">
        <v>416</v>
      </c>
      <c r="T7" s="162" t="s">
        <v>419</v>
      </c>
      <c r="U7" s="162" t="s">
        <v>417</v>
      </c>
      <c r="V7" s="162" t="s">
        <v>420</v>
      </c>
      <c r="W7" s="162" t="s">
        <v>454</v>
      </c>
      <c r="X7" s="162" t="s">
        <v>455</v>
      </c>
      <c r="Y7" s="162" t="s">
        <v>456</v>
      </c>
      <c r="Z7" s="162" t="s">
        <v>457</v>
      </c>
      <c r="AA7" s="162" t="s">
        <v>458</v>
      </c>
      <c r="AB7" s="162" t="s">
        <v>459</v>
      </c>
      <c r="AC7" s="164" t="s">
        <v>416</v>
      </c>
      <c r="AD7" s="164" t="s">
        <v>419</v>
      </c>
      <c r="AE7" s="164" t="s">
        <v>417</v>
      </c>
      <c r="AF7" s="164" t="s">
        <v>420</v>
      </c>
      <c r="AG7" s="164" t="s">
        <v>454</v>
      </c>
      <c r="AH7" s="164" t="s">
        <v>455</v>
      </c>
      <c r="AI7" s="164" t="s">
        <v>456</v>
      </c>
      <c r="AJ7" s="164" t="s">
        <v>457</v>
      </c>
      <c r="AK7" s="164" t="s">
        <v>458</v>
      </c>
      <c r="AL7" s="164" t="s">
        <v>459</v>
      </c>
      <c r="AM7" s="162" t="s">
        <v>416</v>
      </c>
      <c r="AN7" s="162" t="s">
        <v>419</v>
      </c>
      <c r="AO7" s="162" t="s">
        <v>417</v>
      </c>
      <c r="AP7" s="162" t="s">
        <v>420</v>
      </c>
      <c r="AQ7" s="162" t="s">
        <v>454</v>
      </c>
      <c r="AR7" s="162" t="s">
        <v>455</v>
      </c>
      <c r="AS7" s="162" t="s">
        <v>456</v>
      </c>
      <c r="AT7" s="162" t="s">
        <v>457</v>
      </c>
      <c r="AU7" s="162" t="s">
        <v>458</v>
      </c>
      <c r="AV7" s="162" t="s">
        <v>459</v>
      </c>
      <c r="AW7" s="164" t="s">
        <v>416</v>
      </c>
      <c r="AX7" s="164" t="s">
        <v>419</v>
      </c>
      <c r="AY7" s="164" t="s">
        <v>417</v>
      </c>
      <c r="AZ7" s="164" t="s">
        <v>420</v>
      </c>
      <c r="BA7" s="164" t="s">
        <v>454</v>
      </c>
      <c r="BB7" s="164" t="s">
        <v>455</v>
      </c>
      <c r="BC7" s="164" t="s">
        <v>456</v>
      </c>
      <c r="BD7" s="164" t="s">
        <v>457</v>
      </c>
      <c r="BE7" s="164" t="s">
        <v>458</v>
      </c>
      <c r="BF7" s="164" t="s">
        <v>459</v>
      </c>
      <c r="BH7" s="170" t="s">
        <v>426</v>
      </c>
      <c r="BI7" s="170" t="s">
        <v>421</v>
      </c>
      <c r="BJ7" s="170" t="s">
        <v>422</v>
      </c>
      <c r="BK7" s="170" t="s">
        <v>423</v>
      </c>
      <c r="BL7" s="170" t="s">
        <v>424</v>
      </c>
      <c r="BM7" s="170" t="s">
        <v>425</v>
      </c>
      <c r="BN7" s="170" t="s">
        <v>427</v>
      </c>
      <c r="BO7" s="170" t="s">
        <v>428</v>
      </c>
      <c r="BP7" s="170" t="s">
        <v>429</v>
      </c>
      <c r="BQ7" s="170" t="s">
        <v>430</v>
      </c>
      <c r="BR7" s="170" t="s">
        <v>431</v>
      </c>
      <c r="BU7" s="170" t="s">
        <v>435</v>
      </c>
      <c r="BV7" s="170" t="s">
        <v>466</v>
      </c>
      <c r="BW7" s="170" t="s">
        <v>436</v>
      </c>
      <c r="BX7" s="170" t="s">
        <v>10</v>
      </c>
      <c r="BY7" s="170" t="s">
        <v>11</v>
      </c>
      <c r="BZ7" s="170" t="s">
        <v>12</v>
      </c>
      <c r="CA7" s="170" t="s">
        <v>13</v>
      </c>
      <c r="CB7" s="170" t="s">
        <v>14</v>
      </c>
      <c r="CC7" s="170" t="s">
        <v>15</v>
      </c>
      <c r="CD7" s="170" t="s">
        <v>10</v>
      </c>
      <c r="CE7" s="170" t="s">
        <v>11</v>
      </c>
      <c r="CF7" s="170" t="s">
        <v>12</v>
      </c>
      <c r="CG7" s="170" t="s">
        <v>13</v>
      </c>
      <c r="CH7" s="170" t="s">
        <v>14</v>
      </c>
      <c r="CI7" s="170" t="s">
        <v>15</v>
      </c>
      <c r="CM7" s="170" t="s">
        <v>438</v>
      </c>
      <c r="CN7" s="170" t="s">
        <v>465</v>
      </c>
      <c r="CO7" s="170" t="s">
        <v>440</v>
      </c>
      <c r="CP7" s="170" t="s">
        <v>10</v>
      </c>
      <c r="CQ7" s="170" t="s">
        <v>11</v>
      </c>
      <c r="CR7" s="170" t="s">
        <v>12</v>
      </c>
      <c r="CS7" s="170" t="s">
        <v>13</v>
      </c>
      <c r="CT7" s="170" t="s">
        <v>14</v>
      </c>
      <c r="CU7" s="170" t="s">
        <v>15</v>
      </c>
      <c r="CV7" s="170" t="s">
        <v>10</v>
      </c>
      <c r="CW7" s="170" t="s">
        <v>11</v>
      </c>
      <c r="CX7" s="170" t="s">
        <v>12</v>
      </c>
      <c r="CY7" s="170" t="s">
        <v>13</v>
      </c>
      <c r="CZ7" s="170" t="s">
        <v>14</v>
      </c>
      <c r="DA7" s="170" t="s">
        <v>15</v>
      </c>
      <c r="DE7" s="170" t="s">
        <v>444</v>
      </c>
      <c r="DF7" s="170" t="s">
        <v>467</v>
      </c>
      <c r="DG7" s="170" t="s">
        <v>443</v>
      </c>
      <c r="DH7" s="170" t="s">
        <v>10</v>
      </c>
      <c r="DI7" s="170" t="s">
        <v>11</v>
      </c>
      <c r="DJ7" s="170" t="s">
        <v>12</v>
      </c>
      <c r="DK7" s="170" t="s">
        <v>13</v>
      </c>
      <c r="DL7" s="170" t="s">
        <v>14</v>
      </c>
      <c r="DM7" s="170" t="s">
        <v>15</v>
      </c>
      <c r="DN7" s="170" t="s">
        <v>10</v>
      </c>
      <c r="DO7" s="170" t="s">
        <v>11</v>
      </c>
      <c r="DP7" s="170" t="s">
        <v>12</v>
      </c>
      <c r="DQ7" s="170" t="s">
        <v>13</v>
      </c>
      <c r="DR7" s="170" t="s">
        <v>14</v>
      </c>
      <c r="DS7" s="170" t="s">
        <v>15</v>
      </c>
      <c r="DW7" s="170" t="s">
        <v>450</v>
      </c>
      <c r="DX7" s="170" t="s">
        <v>448</v>
      </c>
      <c r="DY7" s="170" t="s">
        <v>449</v>
      </c>
      <c r="DZ7" s="170" t="s">
        <v>10</v>
      </c>
      <c r="EA7" s="170" t="s">
        <v>11</v>
      </c>
      <c r="EB7" s="170" t="s">
        <v>12</v>
      </c>
      <c r="EC7" s="170" t="s">
        <v>13</v>
      </c>
      <c r="ED7" s="170" t="s">
        <v>14</v>
      </c>
      <c r="EE7" s="170" t="s">
        <v>15</v>
      </c>
      <c r="EF7" s="170" t="s">
        <v>10</v>
      </c>
      <c r="EG7" s="170" t="s">
        <v>11</v>
      </c>
      <c r="EH7" s="170" t="s">
        <v>12</v>
      </c>
      <c r="EI7" s="170" t="s">
        <v>13</v>
      </c>
      <c r="EJ7" s="170" t="s">
        <v>14</v>
      </c>
      <c r="EK7" s="170" t="s">
        <v>15</v>
      </c>
      <c r="EO7" s="170" t="s">
        <v>445</v>
      </c>
      <c r="EP7" s="170" t="s">
        <v>468</v>
      </c>
      <c r="EQ7" s="170" t="s">
        <v>447</v>
      </c>
      <c r="ER7" s="170" t="s">
        <v>10</v>
      </c>
      <c r="ES7" s="170" t="s">
        <v>11</v>
      </c>
      <c r="ET7" s="170" t="s">
        <v>12</v>
      </c>
      <c r="EU7" s="170" t="s">
        <v>13</v>
      </c>
      <c r="EV7" s="170" t="s">
        <v>14</v>
      </c>
      <c r="EW7" s="170" t="s">
        <v>15</v>
      </c>
      <c r="EX7" s="170" t="s">
        <v>10</v>
      </c>
      <c r="EY7" s="170" t="s">
        <v>11</v>
      </c>
      <c r="EZ7" s="170" t="s">
        <v>12</v>
      </c>
      <c r="FA7" s="170" t="s">
        <v>13</v>
      </c>
      <c r="FB7" s="170" t="s">
        <v>14</v>
      </c>
      <c r="FC7" s="170" t="s">
        <v>15</v>
      </c>
      <c r="FF7" s="170" t="s">
        <v>710</v>
      </c>
    </row>
    <row r="8" spans="1:163" x14ac:dyDescent="0.35">
      <c r="A8" s="3" t="str">
        <f>IF(OR($E8='selections(hide)'!$A$51,$E8='selections(hide)'!$A$48,$E8='selections(hide)'!$A$45),$C$1&amp;$E8,IF(AND($E8='selections(hide)'!$A$44,$F8&lt;45),$C$1&amp;$E8&amp;"up to 45",IF(AND($E8='selections(hide)'!$A$44,$F8&gt;=45),$C$1&amp;$E8&amp;"45+",IF(AND($E8='selections(hide)'!$A$43,$F8&lt;30),$C$1&amp;$E8&amp;"up to 30",IF(AND($E8='selections(hide)'!$A$43,$F8&gt;=30),$C$1&amp;$E8&amp;"30+",IF(AND($E8='selections(hide)'!$A$47,$F8&lt;45),$C$1&amp;$E8&amp;"up to 45",IF(AND($E8='selections(hide)'!$A$47,$F8&gt;=45),$C$1&amp;$E8&amp;"45+",IF(AND($E8='selections(hide)'!$A$46,$F8&lt;30),$C$1&amp;$E8&amp;"up to 30",IF(AND($E8='selections(hide)'!$A$46,$F8&gt;=30),$C$1&amp;$E8&amp;"30+",IF(AND($E8='selections(hide)'!$A$50,$F8&lt;45),$C$1&amp;$E8&amp;"up to 45",IF(AND($E8='selections(hide)'!$A$50,$F8&gt;=45),$C$1&amp;$E8&amp;"45+",IF(AND($E8='selections(hide)'!$A$49,$F8&lt;30),$C$1&amp;$E8&amp;"up to 30",IF(AND($E8='selections(hide)'!$A$49,$F8&gt;=30),$C$1&amp;$E8&amp;"30+","")))))))))))))</f>
        <v/>
      </c>
      <c r="B8" s="136"/>
      <c r="C8" s="143"/>
      <c r="D8" s="144"/>
      <c r="E8" s="135"/>
      <c r="F8" s="143"/>
      <c r="G8" s="144"/>
      <c r="H8" s="142"/>
      <c r="I8" s="168" t="str">
        <f>IFERROR(IF('selections(hide)'!$F$1=1,VLOOKUP($A8,academic_hours!$B$13:$S$40,4,FALSE),IF('selections(hide)'!$F$1=2,VLOOKUP($A8,academic_hours!$B$13:$S$40,9,FALSE),IF('selections(hide)'!$F$1=3,VLOOKUP($A8,academic_hours!$B$13:$S$40,14,FALSE),0))),"")</f>
        <v/>
      </c>
      <c r="J8" s="169"/>
      <c r="K8" s="168" t="str">
        <f>IFERROR(J8+I8,"")</f>
        <v/>
      </c>
      <c r="L8" s="98"/>
      <c r="M8" s="142"/>
      <c r="N8" s="142"/>
      <c r="O8" s="142"/>
      <c r="P8" s="142"/>
      <c r="Q8" s="142"/>
      <c r="R8" s="142"/>
      <c r="S8" s="168" t="str">
        <f>IFERROR(IF('selections(hide)'!$F$1=1,VLOOKUP($A8,academic_hours!$B$13:$S$40,6,FALSE),IF('selections(hide)'!$F$1=2,VLOOKUP($A8,academic_hours!$B$13:$S$40,11,FALSE),IF('selections(hide)'!$F$1=3,VLOOKUP($A8,academic_hours!$B$13:$S$40,16,FALSE),0))),"")</f>
        <v/>
      </c>
      <c r="T8" s="169"/>
      <c r="U8" s="168" t="str">
        <f>IFERROR(T8+S8,"")</f>
        <v/>
      </c>
      <c r="V8" s="98"/>
      <c r="W8" s="142"/>
      <c r="X8" s="142"/>
      <c r="Y8" s="142"/>
      <c r="Z8" s="142"/>
      <c r="AA8" s="142"/>
      <c r="AB8" s="142"/>
      <c r="AC8" s="168" t="str">
        <f>IFERROR(IF('selections(hide)'!$F$1=1,VLOOKUP($A8,academic_hours!$B$13:$S$40,5,FALSE),IF('selections(hide)'!$F$1=2,VLOOKUP($A8,academic_hours!$B$13:$S$40,10,FALSE),IF('selections(hide)'!$F$1=3,VLOOKUP($A8,academic_hours!$B$13:$S$40,15,FALSE),0))),"")</f>
        <v/>
      </c>
      <c r="AD8" s="169"/>
      <c r="AE8" s="168" t="str">
        <f>IFERROR(AD8+AC8,"")</f>
        <v/>
      </c>
      <c r="AF8" s="98"/>
      <c r="AG8" s="142"/>
      <c r="AH8" s="142"/>
      <c r="AI8" s="142"/>
      <c r="AJ8" s="142"/>
      <c r="AK8" s="142"/>
      <c r="AL8" s="142"/>
      <c r="AM8" s="168" t="str">
        <f>IFERROR(IF('selections(hide)'!$F$1=1,VLOOKUP($A8,academic_hours!$B$13:$S$40,8,FALSE),IF('selections(hide)'!$F$1=2,VLOOKUP($A8,academic_hours!$B$13:$S$40,13,FALSE),IF('selections(hide)'!$F$1=3,VLOOKUP($A8,academic_hours!$B$13:$S$40,18,FALSE),0))),"")</f>
        <v/>
      </c>
      <c r="AN8" s="169"/>
      <c r="AO8" s="168" t="str">
        <f>IFERROR(AN8+AM8,"")</f>
        <v/>
      </c>
      <c r="AP8" s="98"/>
      <c r="AQ8" s="142"/>
      <c r="AR8" s="142"/>
      <c r="AS8" s="142"/>
      <c r="AT8" s="142"/>
      <c r="AU8" s="142"/>
      <c r="AV8" s="142"/>
      <c r="AW8" s="168" t="str">
        <f>IFERROR(IF('selections(hide)'!$F$1=1,VLOOKUP($A8,academic_hours!$B$13:$S$40,7,FALSE),IF('selections(hide)'!$F$1=2,VLOOKUP($A8,academic_hours!$B$13:$S$40,12,FALSE),IF('selections(hide)'!$F$1=3,VLOOKUP($A8,academic_hours!$B$13:$S$40,17,FALSE),0))),"")</f>
        <v/>
      </c>
      <c r="AX8" s="169"/>
      <c r="AY8" s="168" t="str">
        <f>IFERROR(AX8+AW8,"")</f>
        <v/>
      </c>
      <c r="AZ8" s="98"/>
      <c r="BA8" s="142"/>
      <c r="BB8" s="142"/>
      <c r="BC8" s="142"/>
      <c r="BD8" s="142"/>
      <c r="BE8" s="142"/>
      <c r="BF8" s="142"/>
      <c r="BH8" s="122" t="str">
        <f>IF(AND($G8="existing",OR($H8="",$H8&lt;=0)),"% must be &gt; 0%","OK")</f>
        <v>OK</v>
      </c>
      <c r="BI8" s="122" t="str">
        <f>IF($G8="","OK",IF(AND($G8&lt;&gt;"",$L8&lt;72,$L8&gt;4),"OK","Select spine point"))</f>
        <v>OK</v>
      </c>
      <c r="BJ8" s="122" t="str">
        <f>IF($G8="","OK",IF(AND($G8&lt;&gt;"",$V8&lt;72,$V8&gt;4),"OK","Select spine point"))</f>
        <v>OK</v>
      </c>
      <c r="BK8" s="122" t="str">
        <f>IF($G8="","OK",IF(AND($G8&lt;&gt;"",$AF8&lt;72,$AF8&gt;4),"OK","Select spine point"))</f>
        <v>OK</v>
      </c>
      <c r="BL8" s="122" t="str">
        <f>IF($G8="","OK",IF(AND($G8&lt;&gt;"",$AP8&lt;72,$AP8&gt;4),"OK","Select spine point"))</f>
        <v>OK</v>
      </c>
      <c r="BM8" s="122" t="str">
        <f>IF($G8="","OK",IF(AND($G8&lt;&gt;"",$AZ8&lt;72,$AZ8&gt;4),"OK","Select spine point"))</f>
        <v>OK</v>
      </c>
      <c r="BN8" s="122" t="str">
        <f>IF($G8="","OK",IF(SUM($M8:$R8)=1,"OK","College staff % must add to 100"))</f>
        <v>OK</v>
      </c>
      <c r="BO8" s="122" t="str">
        <f>IF($G8="","OK",IF(SUM($W8:$AB8)=1,"OK","College staff % must add to 100"))</f>
        <v>OK</v>
      </c>
      <c r="BP8" s="122" t="str">
        <f>IF($G8="","OK",IF(SUM($AG8:$AL8)=1,"OK","College staff % must add to 100"))</f>
        <v>OK</v>
      </c>
      <c r="BQ8" s="122" t="str">
        <f>IF($G8="","OK",IF(SUM($AQ8:$AV8)=1,"OK","College staff % must add to 100"))</f>
        <v>OK</v>
      </c>
      <c r="BR8" s="122" t="str">
        <f>IF($G8="","OK",IF(SUM($BA8:$BF8)=1,"OK","College staff % must add to 100"))</f>
        <v>OK</v>
      </c>
      <c r="BU8" s="172" t="str">
        <f>IF($L8&lt;&gt;"",VLOOKUP($L8,pay_scales!$A:$S,18,FALSE),"")</f>
        <v/>
      </c>
      <c r="BV8" s="172">
        <f>IF($D8="Main",$K8,0)</f>
        <v>0</v>
      </c>
      <c r="BW8" s="172" t="str">
        <f>IFERROR(BV8*BU8,"")</f>
        <v/>
      </c>
      <c r="BX8" s="172">
        <f t="shared" ref="BX8:BX39" si="0">IFERROR($M8*$BV8,0)</f>
        <v>0</v>
      </c>
      <c r="BY8" s="172">
        <f t="shared" ref="BY8:BY39" si="1">IFERROR($N8*$BV8,0)</f>
        <v>0</v>
      </c>
      <c r="BZ8" s="172">
        <f t="shared" ref="BZ8:BZ39" si="2">IFERROR($O8*$BV8,0)</f>
        <v>0</v>
      </c>
      <c r="CA8" s="172">
        <f t="shared" ref="CA8:CA39" si="3">IFERROR($P8*$BV8,0)</f>
        <v>0</v>
      </c>
      <c r="CB8" s="172">
        <f t="shared" ref="CB8:CB39" si="4">IFERROR($Q8*$BV8,0)</f>
        <v>0</v>
      </c>
      <c r="CC8" s="172">
        <f t="shared" ref="CC8:CC39" si="5">IFERROR($R8*$BV8,0)</f>
        <v>0</v>
      </c>
      <c r="CD8" s="172">
        <f t="shared" ref="CD8:CD39" si="6">IFERROR($M8*$BW8,0)</f>
        <v>0</v>
      </c>
      <c r="CE8" s="172">
        <f t="shared" ref="CE8:CE39" si="7">IFERROR($N8*$BW8,0)</f>
        <v>0</v>
      </c>
      <c r="CF8" s="172">
        <f t="shared" ref="CF8:CF39" si="8">IFERROR($O8*$BW8,0)</f>
        <v>0</v>
      </c>
      <c r="CG8" s="172">
        <f t="shared" ref="CG8:CG39" si="9">IFERROR($P8*$BW8,0)</f>
        <v>0</v>
      </c>
      <c r="CH8" s="172">
        <f t="shared" ref="CH8:CH39" si="10">IFERROR($Q8*$BW8,0)</f>
        <v>0</v>
      </c>
      <c r="CI8" s="172">
        <f t="shared" ref="CI8:CI39" si="11">IFERROR($R8*$BW8,0)</f>
        <v>0</v>
      </c>
      <c r="CM8" s="172" t="str">
        <f>IF($V8&lt;&gt;"",VLOOKUP($V8,pay_scales!$A:$S,18,FALSE),"")</f>
        <v/>
      </c>
      <c r="CN8" s="172">
        <f>IF($G8="New",$U8,IF($G8="Existing",$U8*$H8,0))</f>
        <v>0</v>
      </c>
      <c r="CO8" s="172" t="str">
        <f>IFERROR(CN8*CM8,"")</f>
        <v/>
      </c>
      <c r="CP8" s="172">
        <f t="shared" ref="CP8:CP39" si="12">IFERROR($W8*$CN8,0)</f>
        <v>0</v>
      </c>
      <c r="CQ8" s="172">
        <f t="shared" ref="CQ8:CQ39" si="13">IFERROR($X8*$CN8,0)</f>
        <v>0</v>
      </c>
      <c r="CR8" s="172">
        <f t="shared" ref="CR8:CR39" si="14">IFERROR($Y8*$CN8,0)</f>
        <v>0</v>
      </c>
      <c r="CS8" s="172">
        <f t="shared" ref="CS8:CS39" si="15">IFERROR($Z8*$CN8,0)</f>
        <v>0</v>
      </c>
      <c r="CT8" s="172">
        <f t="shared" ref="CT8:CT39" si="16">IFERROR($AA8*$CN8,0)</f>
        <v>0</v>
      </c>
      <c r="CU8" s="172">
        <f t="shared" ref="CU8:CU39" si="17">IFERROR($AB8*$CN8,0)</f>
        <v>0</v>
      </c>
      <c r="CV8" s="172">
        <f t="shared" ref="CV8:CV39" si="18">IFERROR($W8*$CO8,0)</f>
        <v>0</v>
      </c>
      <c r="CW8" s="172">
        <f t="shared" ref="CW8:CW39" si="19">IFERROR($X8*$CO8,0)</f>
        <v>0</v>
      </c>
      <c r="CX8" s="172">
        <f t="shared" ref="CX8:CX39" si="20">IFERROR($Y8*$CO8,0)</f>
        <v>0</v>
      </c>
      <c r="CY8" s="172">
        <f t="shared" ref="CY8:CY39" si="21">IFERROR($Z8*$CO8,0)</f>
        <v>0</v>
      </c>
      <c r="CZ8" s="172">
        <f t="shared" ref="CZ8:CZ39" si="22">IFERROR($AA8*$CO8,0)</f>
        <v>0</v>
      </c>
      <c r="DA8" s="172">
        <f t="shared" ref="DA8:DA39" si="23">IFERROR($AB8*$CO8,0)</f>
        <v>0</v>
      </c>
      <c r="DE8" s="172" t="str">
        <f>IF($AF8&lt;&gt;"",VLOOKUP($AF8,pay_scales!$A:$S,18,FALSE),"")</f>
        <v/>
      </c>
      <c r="DF8" s="172">
        <f>IF($G8="New",$AE8,IF($G8="Existing",$AE8*$H8,0))</f>
        <v>0</v>
      </c>
      <c r="DG8" s="172" t="str">
        <f>IFERROR(DF8*DE8,"")</f>
        <v/>
      </c>
      <c r="DH8" s="172">
        <f t="shared" ref="DH8:DH39" si="24">IFERROR($AG8*$DF8,0)</f>
        <v>0</v>
      </c>
      <c r="DI8" s="172">
        <f t="shared" ref="DI8:DI39" si="25">IFERROR($AH8*$DF8,0)</f>
        <v>0</v>
      </c>
      <c r="DJ8" s="172">
        <f t="shared" ref="DJ8:DJ39" si="26">IFERROR($AI8*$DF8,0)</f>
        <v>0</v>
      </c>
      <c r="DK8" s="172">
        <f t="shared" ref="DK8:DK39" si="27">IFERROR($AJ8*$DF8,0)</f>
        <v>0</v>
      </c>
      <c r="DL8" s="172">
        <f t="shared" ref="DL8:DL39" si="28">IFERROR($AK8*$DF8,0)</f>
        <v>0</v>
      </c>
      <c r="DM8" s="172">
        <f t="shared" ref="DM8:DM39" si="29">IFERROR($AL8*$DF8,0)</f>
        <v>0</v>
      </c>
      <c r="DN8" s="172">
        <f t="shared" ref="DN8:DN39" si="30">IFERROR($AG8*$DG8,0)</f>
        <v>0</v>
      </c>
      <c r="DO8" s="172">
        <f t="shared" ref="DO8:DO39" si="31">IFERROR($AH8*$DG8,0)</f>
        <v>0</v>
      </c>
      <c r="DP8" s="172">
        <f t="shared" ref="DP8:DP39" si="32">IFERROR($AI8*$DG8,0)</f>
        <v>0</v>
      </c>
      <c r="DQ8" s="172">
        <f t="shared" ref="DQ8:DQ39" si="33">IFERROR($AJ8*$DG8,0)</f>
        <v>0</v>
      </c>
      <c r="DR8" s="172">
        <f t="shared" ref="DR8:DR39" si="34">IFERROR($AK8*$DG8,0)</f>
        <v>0</v>
      </c>
      <c r="DS8" s="172">
        <f t="shared" ref="DS8:DS39" si="35">IFERROR($AL8*$DG8,0)</f>
        <v>0</v>
      </c>
      <c r="DW8" s="172" t="str">
        <f>IF($AP8&lt;&gt;"",VLOOKUP($AP8,pay_scales!$A:$S,18,FALSE),"")</f>
        <v/>
      </c>
      <c r="DX8" s="172">
        <f>IF($G8="New",$AO8,IF($G8="Existing",$AO8*$H8,0))</f>
        <v>0</v>
      </c>
      <c r="DY8" s="172" t="str">
        <f>IFERROR(DX8*DW8,"")</f>
        <v/>
      </c>
      <c r="DZ8" s="172">
        <f t="shared" ref="DZ8:DZ39" si="36">IFERROR($AQ8*$DX8,0)</f>
        <v>0</v>
      </c>
      <c r="EA8" s="172">
        <f t="shared" ref="EA8:EA39" si="37">IFERROR($AR8*$DX8,0)</f>
        <v>0</v>
      </c>
      <c r="EB8" s="172">
        <f t="shared" ref="EB8:EB39" si="38">IFERROR($AS8*$DX8,0)</f>
        <v>0</v>
      </c>
      <c r="EC8" s="172">
        <f t="shared" ref="EC8:EC39" si="39">IFERROR($AT8*$DX8,0)</f>
        <v>0</v>
      </c>
      <c r="ED8" s="172">
        <f t="shared" ref="ED8:ED39" si="40">IFERROR($AU8*$DX8,0)</f>
        <v>0</v>
      </c>
      <c r="EE8" s="172">
        <f t="shared" ref="EE8:EE39" si="41">IFERROR($AV8*$DX8,0)</f>
        <v>0</v>
      </c>
      <c r="EF8" s="172">
        <f t="shared" ref="EF8:EF39" si="42">IFERROR($AQ8*$DY8,0)</f>
        <v>0</v>
      </c>
      <c r="EG8" s="172">
        <f t="shared" ref="EG8:EG39" si="43">IFERROR($AR8*$DY8,0)</f>
        <v>0</v>
      </c>
      <c r="EH8" s="172">
        <f t="shared" ref="EH8:EH39" si="44">IFERROR($AS8*$DY8,0)</f>
        <v>0</v>
      </c>
      <c r="EI8" s="172">
        <f t="shared" ref="EI8:EI39" si="45">IFERROR($AT8*$DY8,0)</f>
        <v>0</v>
      </c>
      <c r="EJ8" s="172">
        <f t="shared" ref="EJ8:EJ39" si="46">IFERROR($AU8*$DY8,0)</f>
        <v>0</v>
      </c>
      <c r="EK8" s="172">
        <f t="shared" ref="EK8:EK39" si="47">IFERROR($AV8*$DY8,0)</f>
        <v>0</v>
      </c>
      <c r="EO8" s="172" t="str">
        <f>IF($AZ8&lt;&gt;"",VLOOKUP($AF8,pay_scales!$A:$S,18,FALSE),"")</f>
        <v/>
      </c>
      <c r="EP8" s="172">
        <f>IF($G8="New",$AY8,IF($G8="Existing",0,0))</f>
        <v>0</v>
      </c>
      <c r="EQ8" s="172" t="str">
        <f>IFERROR(EP8*EO8,"")</f>
        <v/>
      </c>
      <c r="ER8" s="172">
        <f t="shared" ref="ER8:ER39" si="48">IFERROR($BA8*$EP8,0)</f>
        <v>0</v>
      </c>
      <c r="ES8" s="172">
        <f t="shared" ref="ES8:ES39" si="49">IFERROR($BB8*$EP8,0)</f>
        <v>0</v>
      </c>
      <c r="ET8" s="172">
        <f t="shared" ref="ET8:ET39" si="50">IFERROR($BC8*$EP8,0)</f>
        <v>0</v>
      </c>
      <c r="EU8" s="172">
        <f t="shared" ref="EU8:EU39" si="51">IFERROR($BD8*$EP8,0)</f>
        <v>0</v>
      </c>
      <c r="EV8" s="172">
        <f t="shared" ref="EV8:EV39" si="52">IFERROR($BE8*$EP8,0)</f>
        <v>0</v>
      </c>
      <c r="EW8" s="172">
        <f t="shared" ref="EW8:EW39" si="53">IFERROR($BF8*$EP8,0)</f>
        <v>0</v>
      </c>
      <c r="EX8" s="172">
        <f t="shared" ref="EX8:EX39" si="54">IFERROR($BA8*$EQ8,0)</f>
        <v>0</v>
      </c>
      <c r="EY8" s="172">
        <f t="shared" ref="EY8:EY39" si="55">IFERROR($BB8*$EQ8,0)</f>
        <v>0</v>
      </c>
      <c r="EZ8" s="172">
        <f t="shared" ref="EZ8:EZ39" si="56">IFERROR($BC8*$EQ8,0)</f>
        <v>0</v>
      </c>
      <c r="FA8" s="172">
        <f t="shared" ref="FA8:FA39" si="57">IFERROR($BD8*$EQ8,0)</f>
        <v>0</v>
      </c>
      <c r="FB8" s="172">
        <f t="shared" ref="FB8:FB39" si="58">IFERROR($BE8*$EQ8,0)</f>
        <v>0</v>
      </c>
      <c r="FC8" s="172">
        <f t="shared" ref="FC8:FC39" si="59">IFERROR($BF8*$EQ8,0)</f>
        <v>0</v>
      </c>
      <c r="FF8">
        <f>IF($E8="Year abroad/placement (120 credits)",$C8,0)</f>
        <v>0</v>
      </c>
    </row>
    <row r="9" spans="1:163" x14ac:dyDescent="0.35">
      <c r="A9" s="3" t="str">
        <f>IF(OR($E9='selections(hide)'!$A$51,$E9='selections(hide)'!$A$48,$E9='selections(hide)'!$A$45),$C$1&amp;$E9,IF(AND($E9='selections(hide)'!$A$44,$F9&lt;45),$C$1&amp;$E9&amp;"up to 45",IF(AND($E9='selections(hide)'!$A$44,$F9&gt;=45),$C$1&amp;$E9&amp;"45+",IF(AND($E9='selections(hide)'!$A$43,$F9&lt;30),$C$1&amp;$E9&amp;"up to 30",IF(AND($E9='selections(hide)'!$A$43,$F9&gt;=30),$C$1&amp;$E9&amp;"30+",IF(AND($E9='selections(hide)'!$A$47,$F9&lt;45),$C$1&amp;$E9&amp;"up to 45",IF(AND($E9='selections(hide)'!$A$47,$F9&gt;=45),$C$1&amp;$E9&amp;"45+",IF(AND($E9='selections(hide)'!$A$46,$F9&lt;30),$C$1&amp;$E9&amp;"up to 30",IF(AND($E9='selections(hide)'!$A$46,$F9&gt;=30),$C$1&amp;$E9&amp;"30+",IF(AND($E9='selections(hide)'!$A$50,$F9&lt;45),$C$1&amp;$E9&amp;"up to 45",IF(AND($E9='selections(hide)'!$A$50,$F9&gt;=45),$C$1&amp;$E9&amp;"45+",IF(AND($E9='selections(hide)'!$A$49,$F9&lt;30),$C$1&amp;$E9&amp;"up to 30",IF(AND($E9='selections(hide)'!$A$49,$F9&gt;=30),$C$1&amp;$E9&amp;"30+","")))))))))))))</f>
        <v/>
      </c>
      <c r="B9" s="136"/>
      <c r="C9" s="143"/>
      <c r="D9" s="144"/>
      <c r="E9" s="135"/>
      <c r="F9" s="143"/>
      <c r="G9" s="144"/>
      <c r="H9" s="142"/>
      <c r="I9" s="168" t="str">
        <f>IFERROR(IF('selections(hide)'!$F$1=1,VLOOKUP($A9,academic_hours!$B$13:$S$40,4,FALSE),IF('selections(hide)'!$F$1=2,VLOOKUP($A9,academic_hours!$B$13:$S$40,9,FALSE),IF('selections(hide)'!$F$1=3,VLOOKUP($A9,academic_hours!$B$13:$S$40,14,FALSE),0))),"")</f>
        <v/>
      </c>
      <c r="J9" s="169"/>
      <c r="K9" s="168" t="str">
        <f t="shared" ref="K9:K67" si="60">IFERROR(J9+I9,"")</f>
        <v/>
      </c>
      <c r="L9" s="98"/>
      <c r="M9" s="142"/>
      <c r="N9" s="142"/>
      <c r="O9" s="142"/>
      <c r="P9" s="142"/>
      <c r="Q9" s="142"/>
      <c r="R9" s="142"/>
      <c r="S9" s="168" t="str">
        <f>IFERROR(IF('selections(hide)'!$F$1=1,VLOOKUP($A9,academic_hours!$B$13:$S$40,6,FALSE),IF('selections(hide)'!$F$1=2,VLOOKUP($A9,academic_hours!$B$13:$S$40,11,FALSE),IF('selections(hide)'!$F$1=3,VLOOKUP($A9,academic_hours!$B$13:$S$40,16,FALSE),0))),"")</f>
        <v/>
      </c>
      <c r="T9" s="169"/>
      <c r="U9" s="168" t="str">
        <f t="shared" ref="U9:U67" si="61">IFERROR(T9+S9,"")</f>
        <v/>
      </c>
      <c r="V9" s="98"/>
      <c r="W9" s="142"/>
      <c r="X9" s="142"/>
      <c r="Y9" s="142"/>
      <c r="Z9" s="142"/>
      <c r="AA9" s="142"/>
      <c r="AB9" s="142"/>
      <c r="AC9" s="168" t="str">
        <f>IFERROR(IF('selections(hide)'!$F$1=1,VLOOKUP($A9,academic_hours!$B$13:$S$40,5,FALSE),IF('selections(hide)'!$F$1=2,VLOOKUP($A9,academic_hours!$B$13:$S$40,10,FALSE),IF('selections(hide)'!$F$1=3,VLOOKUP($A9,academic_hours!$B$13:$S$40,15,FALSE),0))),"")</f>
        <v/>
      </c>
      <c r="AD9" s="169"/>
      <c r="AE9" s="168" t="str">
        <f t="shared" ref="AE9:AE67" si="62">IFERROR(AD9+AC9,"")</f>
        <v/>
      </c>
      <c r="AF9" s="98"/>
      <c r="AG9" s="142"/>
      <c r="AH9" s="142"/>
      <c r="AI9" s="142"/>
      <c r="AJ9" s="142"/>
      <c r="AK9" s="142"/>
      <c r="AL9" s="142"/>
      <c r="AM9" s="168" t="str">
        <f>IFERROR(IF('selections(hide)'!$F$1=1,VLOOKUP($A9,academic_hours!$B$13:$S$40,8,FALSE),IF('selections(hide)'!$F$1=2,VLOOKUP($A9,academic_hours!$B$13:$S$40,13,FALSE),IF('selections(hide)'!$F$1=3,VLOOKUP($A9,academic_hours!$B$13:$S$40,18,FALSE),0))),"")</f>
        <v/>
      </c>
      <c r="AN9" s="169"/>
      <c r="AO9" s="168" t="str">
        <f t="shared" ref="AO9:AO67" si="63">IFERROR(AN9+AM9,"")</f>
        <v/>
      </c>
      <c r="AP9" s="98"/>
      <c r="AQ9" s="142"/>
      <c r="AR9" s="142"/>
      <c r="AS9" s="142"/>
      <c r="AT9" s="142"/>
      <c r="AU9" s="142"/>
      <c r="AV9" s="142"/>
      <c r="AW9" s="168" t="str">
        <f>IFERROR(IF('selections(hide)'!$F$1=1,VLOOKUP($A9,academic_hours!$B$13:$S$40,7,FALSE),IF('selections(hide)'!$F$1=2,VLOOKUP($A9,academic_hours!$B$13:$S$40,12,FALSE),IF('selections(hide)'!$F$1=3,VLOOKUP($A9,academic_hours!$B$13:$S$40,17,FALSE),0))),"")</f>
        <v/>
      </c>
      <c r="AX9" s="169"/>
      <c r="AY9" s="168" t="str">
        <f t="shared" ref="AY9:AY67" si="64">IFERROR(AX9+AW9,"")</f>
        <v/>
      </c>
      <c r="AZ9" s="98"/>
      <c r="BA9" s="142"/>
      <c r="BB9" s="142"/>
      <c r="BC9" s="142"/>
      <c r="BD9" s="142"/>
      <c r="BE9" s="142"/>
      <c r="BF9" s="142"/>
      <c r="BH9" s="122" t="str">
        <f t="shared" ref="BH9:BH67" si="65">IF(AND($G9="existing",OR($H9="",$H9&lt;=0)),"% must be &gt; 0%","OK")</f>
        <v>OK</v>
      </c>
      <c r="BI9" s="122" t="str">
        <f t="shared" ref="BI9:BI67" si="66">IF($G9="","OK",IF(AND($G9&lt;&gt;"",$L9&lt;72,$L9&gt;4),"OK","Select spine point"))</f>
        <v>OK</v>
      </c>
      <c r="BJ9" s="122" t="str">
        <f t="shared" ref="BJ9:BJ67" si="67">IF($G9="","OK",IF(AND($G9&lt;&gt;"",$V9&lt;72,$V9&gt;4),"OK","Select spine point"))</f>
        <v>OK</v>
      </c>
      <c r="BK9" s="122" t="str">
        <f t="shared" ref="BK9:BK67" si="68">IF($G9="","OK",IF(AND($G9&lt;&gt;"",$AF9&lt;72,$AF9&gt;4),"OK","Select spine point"))</f>
        <v>OK</v>
      </c>
      <c r="BL9" s="122" t="str">
        <f t="shared" ref="BL9:BL67" si="69">IF($G9="","OK",IF(AND($G9&lt;&gt;"",$AP9&lt;72,$AP9&gt;4),"OK","Select spine point"))</f>
        <v>OK</v>
      </c>
      <c r="BM9" s="122" t="str">
        <f t="shared" ref="BM9:BM67" si="70">IF($G9="","OK",IF(AND($G9&lt;&gt;"",$AZ9&lt;72,$AZ9&gt;4),"OK","Select spine point"))</f>
        <v>OK</v>
      </c>
      <c r="BN9" s="122" t="str">
        <f t="shared" ref="BN9:BN67" si="71">IF($G9="","OK",IF(SUM($M9:$R9)=1,"OK","College staff % must add to 100"))</f>
        <v>OK</v>
      </c>
      <c r="BO9" s="122" t="str">
        <f t="shared" ref="BO9:BO67" si="72">IF($G9="","OK",IF(SUM($W9:$AB9)=1,"OK","College staff % must add to 100"))</f>
        <v>OK</v>
      </c>
      <c r="BP9" s="122" t="str">
        <f t="shared" ref="BP9:BP67" si="73">IF($G9="","OK",IF(SUM($AG9:$AL9)=1,"OK","College staff % must add to 100"))</f>
        <v>OK</v>
      </c>
      <c r="BQ9" s="122" t="str">
        <f t="shared" ref="BQ9:BQ67" si="74">IF($G9="","OK",IF(SUM($AQ9:$AV9)=1,"OK","College staff % must add to 100"))</f>
        <v>OK</v>
      </c>
      <c r="BR9" s="122" t="str">
        <f t="shared" ref="BR9:BR67" si="75">IF($G9="","OK",IF(SUM($BA9:$BF9)=1,"OK","College staff % must add to 100"))</f>
        <v>OK</v>
      </c>
      <c r="BU9" s="172" t="str">
        <f>IF($L9&lt;&gt;"",VLOOKUP($L9,pay_scales!$A:$S,18,FALSE),"")</f>
        <v/>
      </c>
      <c r="BV9" s="172">
        <f t="shared" ref="BV9:BV67" si="76">IF($D9="Main",$K9,0)</f>
        <v>0</v>
      </c>
      <c r="BW9" s="172" t="str">
        <f t="shared" ref="BW9:BW67" si="77">IFERROR(BV9*BU9,"")</f>
        <v/>
      </c>
      <c r="BX9" s="172">
        <f t="shared" si="0"/>
        <v>0</v>
      </c>
      <c r="BY9" s="172">
        <f t="shared" si="1"/>
        <v>0</v>
      </c>
      <c r="BZ9" s="172">
        <f t="shared" si="2"/>
        <v>0</v>
      </c>
      <c r="CA9" s="172">
        <f t="shared" si="3"/>
        <v>0</v>
      </c>
      <c r="CB9" s="172">
        <f t="shared" si="4"/>
        <v>0</v>
      </c>
      <c r="CC9" s="172">
        <f t="shared" si="5"/>
        <v>0</v>
      </c>
      <c r="CD9" s="172">
        <f t="shared" si="6"/>
        <v>0</v>
      </c>
      <c r="CE9" s="172">
        <f t="shared" si="7"/>
        <v>0</v>
      </c>
      <c r="CF9" s="172">
        <f t="shared" si="8"/>
        <v>0</v>
      </c>
      <c r="CG9" s="172">
        <f t="shared" si="9"/>
        <v>0</v>
      </c>
      <c r="CH9" s="172">
        <f t="shared" si="10"/>
        <v>0</v>
      </c>
      <c r="CI9" s="172">
        <f t="shared" si="11"/>
        <v>0</v>
      </c>
      <c r="CM9" s="172" t="str">
        <f>IF($V9&lt;&gt;"",VLOOKUP($V9,pay_scales!$A:$S,18,FALSE),"")</f>
        <v/>
      </c>
      <c r="CN9" s="172">
        <f t="shared" ref="CN9:CN67" si="78">IF($G9="New",$U9,IF($G9="Existing",$U9*$H9,0))</f>
        <v>0</v>
      </c>
      <c r="CO9" s="172" t="str">
        <f t="shared" ref="CO9:CO67" si="79">IFERROR(CN9*CM9,"")</f>
        <v/>
      </c>
      <c r="CP9" s="172">
        <f t="shared" si="12"/>
        <v>0</v>
      </c>
      <c r="CQ9" s="172">
        <f t="shared" si="13"/>
        <v>0</v>
      </c>
      <c r="CR9" s="172">
        <f t="shared" si="14"/>
        <v>0</v>
      </c>
      <c r="CS9" s="172">
        <f t="shared" si="15"/>
        <v>0</v>
      </c>
      <c r="CT9" s="172">
        <f t="shared" si="16"/>
        <v>0</v>
      </c>
      <c r="CU9" s="172">
        <f t="shared" si="17"/>
        <v>0</v>
      </c>
      <c r="CV9" s="172">
        <f t="shared" si="18"/>
        <v>0</v>
      </c>
      <c r="CW9" s="172">
        <f t="shared" si="19"/>
        <v>0</v>
      </c>
      <c r="CX9" s="172">
        <f t="shared" si="20"/>
        <v>0</v>
      </c>
      <c r="CY9" s="172">
        <f t="shared" si="21"/>
        <v>0</v>
      </c>
      <c r="CZ9" s="172">
        <f t="shared" si="22"/>
        <v>0</v>
      </c>
      <c r="DA9" s="172">
        <f t="shared" si="23"/>
        <v>0</v>
      </c>
      <c r="DE9" s="172" t="str">
        <f>IF($AF9&lt;&gt;"",VLOOKUP($AF9,pay_scales!$A:$S,18,FALSE),"")</f>
        <v/>
      </c>
      <c r="DF9" s="172">
        <f t="shared" ref="DF9:DF67" si="80">IF($G9="New",$AE9,IF($G9="Existing",$AE9*$H9,0))</f>
        <v>0</v>
      </c>
      <c r="DG9" s="172" t="str">
        <f t="shared" ref="DG9:DG67" si="81">IFERROR(DF9*DE9,"")</f>
        <v/>
      </c>
      <c r="DH9" s="172">
        <f t="shared" si="24"/>
        <v>0</v>
      </c>
      <c r="DI9" s="172">
        <f t="shared" si="25"/>
        <v>0</v>
      </c>
      <c r="DJ9" s="172">
        <f t="shared" si="26"/>
        <v>0</v>
      </c>
      <c r="DK9" s="172">
        <f t="shared" si="27"/>
        <v>0</v>
      </c>
      <c r="DL9" s="172">
        <f t="shared" si="28"/>
        <v>0</v>
      </c>
      <c r="DM9" s="172">
        <f t="shared" si="29"/>
        <v>0</v>
      </c>
      <c r="DN9" s="172">
        <f t="shared" si="30"/>
        <v>0</v>
      </c>
      <c r="DO9" s="172">
        <f t="shared" si="31"/>
        <v>0</v>
      </c>
      <c r="DP9" s="172">
        <f t="shared" si="32"/>
        <v>0</v>
      </c>
      <c r="DQ9" s="172">
        <f t="shared" si="33"/>
        <v>0</v>
      </c>
      <c r="DR9" s="172">
        <f t="shared" si="34"/>
        <v>0</v>
      </c>
      <c r="DS9" s="172">
        <f t="shared" si="35"/>
        <v>0</v>
      </c>
      <c r="DW9" s="172" t="str">
        <f>IF($AP9&lt;&gt;"",VLOOKUP($AP9,pay_scales!$A:$S,18,FALSE),"")</f>
        <v/>
      </c>
      <c r="DX9" s="172">
        <f t="shared" ref="DX9:DX67" si="82">IF($G9="New",$AO9,IF($G9="Existing",$AO9*$H9,0))</f>
        <v>0</v>
      </c>
      <c r="DY9" s="172" t="str">
        <f t="shared" ref="DY9:DY67" si="83">IFERROR(DX9*DW9,"")</f>
        <v/>
      </c>
      <c r="DZ9" s="172">
        <f t="shared" si="36"/>
        <v>0</v>
      </c>
      <c r="EA9" s="172">
        <f t="shared" si="37"/>
        <v>0</v>
      </c>
      <c r="EB9" s="172">
        <f t="shared" si="38"/>
        <v>0</v>
      </c>
      <c r="EC9" s="172">
        <f t="shared" si="39"/>
        <v>0</v>
      </c>
      <c r="ED9" s="172">
        <f t="shared" si="40"/>
        <v>0</v>
      </c>
      <c r="EE9" s="172">
        <f t="shared" si="41"/>
        <v>0</v>
      </c>
      <c r="EF9" s="172">
        <f t="shared" si="42"/>
        <v>0</v>
      </c>
      <c r="EG9" s="172">
        <f t="shared" si="43"/>
        <v>0</v>
      </c>
      <c r="EH9" s="172">
        <f t="shared" si="44"/>
        <v>0</v>
      </c>
      <c r="EI9" s="172">
        <f t="shared" si="45"/>
        <v>0</v>
      </c>
      <c r="EJ9" s="172">
        <f t="shared" si="46"/>
        <v>0</v>
      </c>
      <c r="EK9" s="172">
        <f t="shared" si="47"/>
        <v>0</v>
      </c>
      <c r="EO9" s="172" t="str">
        <f>IF($AZ9&lt;&gt;"",VLOOKUP($AF9,pay_scales!$A:$S,18,FALSE),"")</f>
        <v/>
      </c>
      <c r="EP9" s="172">
        <f t="shared" ref="EP9:EP67" si="84">IF($G9="New",$AY9,IF($G9="Existing",0,0))</f>
        <v>0</v>
      </c>
      <c r="EQ9" s="172" t="str">
        <f t="shared" ref="EQ9:EQ67" si="85">IFERROR(EP9*EO9,"")</f>
        <v/>
      </c>
      <c r="ER9" s="172">
        <f t="shared" si="48"/>
        <v>0</v>
      </c>
      <c r="ES9" s="172">
        <f t="shared" si="49"/>
        <v>0</v>
      </c>
      <c r="ET9" s="172">
        <f t="shared" si="50"/>
        <v>0</v>
      </c>
      <c r="EU9" s="172">
        <f t="shared" si="51"/>
        <v>0</v>
      </c>
      <c r="EV9" s="172">
        <f t="shared" si="52"/>
        <v>0</v>
      </c>
      <c r="EW9" s="172">
        <f t="shared" si="53"/>
        <v>0</v>
      </c>
      <c r="EX9" s="172">
        <f t="shared" si="54"/>
        <v>0</v>
      </c>
      <c r="EY9" s="172">
        <f t="shared" si="55"/>
        <v>0</v>
      </c>
      <c r="EZ9" s="172">
        <f t="shared" si="56"/>
        <v>0</v>
      </c>
      <c r="FA9" s="172">
        <f t="shared" si="57"/>
        <v>0</v>
      </c>
      <c r="FB9" s="172">
        <f t="shared" si="58"/>
        <v>0</v>
      </c>
      <c r="FC9" s="172">
        <f t="shared" si="59"/>
        <v>0</v>
      </c>
      <c r="FF9">
        <f t="shared" ref="FF9:FF67" si="86">IF($E9="Year abroad/placement (120 credits)",$C9,0)</f>
        <v>0</v>
      </c>
    </row>
    <row r="10" spans="1:163" x14ac:dyDescent="0.35">
      <c r="A10" s="3" t="str">
        <f>IF(OR($E10='selections(hide)'!$A$51,$E10='selections(hide)'!$A$48,$E10='selections(hide)'!$A$45),$C$1&amp;$E10,IF(AND($E10='selections(hide)'!$A$44,$F10&lt;45),$C$1&amp;$E10&amp;"up to 45",IF(AND($E10='selections(hide)'!$A$44,$F10&gt;=45),$C$1&amp;$E10&amp;"45+",IF(AND($E10='selections(hide)'!$A$43,$F10&lt;30),$C$1&amp;$E10&amp;"up to 30",IF(AND($E10='selections(hide)'!$A$43,$F10&gt;=30),$C$1&amp;$E10&amp;"30+",IF(AND($E10='selections(hide)'!$A$47,$F10&lt;45),$C$1&amp;$E10&amp;"up to 45",IF(AND($E10='selections(hide)'!$A$47,$F10&gt;=45),$C$1&amp;$E10&amp;"45+",IF(AND($E10='selections(hide)'!$A$46,$F10&lt;30),$C$1&amp;$E10&amp;"up to 30",IF(AND($E10='selections(hide)'!$A$46,$F10&gt;=30),$C$1&amp;$E10&amp;"30+",IF(AND($E10='selections(hide)'!$A$50,$F10&lt;45),$C$1&amp;$E10&amp;"up to 45",IF(AND($E10='selections(hide)'!$A$50,$F10&gt;=45),$C$1&amp;$E10&amp;"45+",IF(AND($E10='selections(hide)'!$A$49,$F10&lt;30),$C$1&amp;$E10&amp;"up to 30",IF(AND($E10='selections(hide)'!$A$49,$F10&gt;=30),$C$1&amp;$E10&amp;"30+","")))))))))))))</f>
        <v/>
      </c>
      <c r="B10" s="136"/>
      <c r="C10" s="143"/>
      <c r="D10" s="144"/>
      <c r="E10" s="135"/>
      <c r="F10" s="143"/>
      <c r="G10" s="144"/>
      <c r="H10" s="142"/>
      <c r="I10" s="168" t="str">
        <f>IFERROR(IF('selections(hide)'!$F$1=1,VLOOKUP($A10,academic_hours!$B$13:$S$40,4,FALSE),IF('selections(hide)'!$F$1=2,VLOOKUP($A10,academic_hours!$B$13:$S$40,9,FALSE),IF('selections(hide)'!$F$1=3,VLOOKUP($A10,academic_hours!$B$13:$S$40,14,FALSE),0))),"")</f>
        <v/>
      </c>
      <c r="J10" s="169"/>
      <c r="K10" s="168" t="str">
        <f t="shared" si="60"/>
        <v/>
      </c>
      <c r="L10" s="98"/>
      <c r="M10" s="142"/>
      <c r="N10" s="142"/>
      <c r="O10" s="142"/>
      <c r="P10" s="142"/>
      <c r="Q10" s="142"/>
      <c r="R10" s="142"/>
      <c r="S10" s="168" t="str">
        <f>IFERROR(IF('selections(hide)'!$F$1=1,VLOOKUP($A10,academic_hours!$B$13:$S$40,6,FALSE),IF('selections(hide)'!$F$1=2,VLOOKUP($A10,academic_hours!$B$13:$S$40,11,FALSE),IF('selections(hide)'!$F$1=3,VLOOKUP($A10,academic_hours!$B$13:$S$40,16,FALSE),0))),"")</f>
        <v/>
      </c>
      <c r="T10" s="169"/>
      <c r="U10" s="168" t="str">
        <f t="shared" si="61"/>
        <v/>
      </c>
      <c r="V10" s="98"/>
      <c r="W10" s="142"/>
      <c r="X10" s="142"/>
      <c r="Y10" s="142"/>
      <c r="Z10" s="142"/>
      <c r="AA10" s="142"/>
      <c r="AB10" s="142"/>
      <c r="AC10" s="168" t="str">
        <f>IFERROR(IF('selections(hide)'!$F$1=1,VLOOKUP($A10,academic_hours!$B$13:$S$40,5,FALSE),IF('selections(hide)'!$F$1=2,VLOOKUP($A10,academic_hours!$B$13:$S$40,10,FALSE),IF('selections(hide)'!$F$1=3,VLOOKUP($A10,academic_hours!$B$13:$S$40,15,FALSE),0))),"")</f>
        <v/>
      </c>
      <c r="AD10" s="169"/>
      <c r="AE10" s="168" t="str">
        <f t="shared" si="62"/>
        <v/>
      </c>
      <c r="AF10" s="98"/>
      <c r="AG10" s="142"/>
      <c r="AH10" s="142"/>
      <c r="AI10" s="142"/>
      <c r="AJ10" s="142"/>
      <c r="AK10" s="142"/>
      <c r="AL10" s="142"/>
      <c r="AM10" s="168" t="str">
        <f>IFERROR(IF('selections(hide)'!$F$1=1,VLOOKUP($A10,academic_hours!$B$13:$S$40,8,FALSE),IF('selections(hide)'!$F$1=2,VLOOKUP($A10,academic_hours!$B$13:$S$40,13,FALSE),IF('selections(hide)'!$F$1=3,VLOOKUP($A10,academic_hours!$B$13:$S$40,18,FALSE),0))),"")</f>
        <v/>
      </c>
      <c r="AN10" s="169"/>
      <c r="AO10" s="168" t="str">
        <f t="shared" si="63"/>
        <v/>
      </c>
      <c r="AP10" s="98"/>
      <c r="AQ10" s="142"/>
      <c r="AR10" s="142"/>
      <c r="AS10" s="142"/>
      <c r="AT10" s="142"/>
      <c r="AU10" s="142"/>
      <c r="AV10" s="142"/>
      <c r="AW10" s="168" t="str">
        <f>IFERROR(IF('selections(hide)'!$F$1=1,VLOOKUP($A10,academic_hours!$B$13:$S$40,7,FALSE),IF('selections(hide)'!$F$1=2,VLOOKUP($A10,academic_hours!$B$13:$S$40,12,FALSE),IF('selections(hide)'!$F$1=3,VLOOKUP($A10,academic_hours!$B$13:$S$40,17,FALSE),0))),"")</f>
        <v/>
      </c>
      <c r="AX10" s="169"/>
      <c r="AY10" s="168" t="str">
        <f t="shared" si="64"/>
        <v/>
      </c>
      <c r="AZ10" s="98"/>
      <c r="BA10" s="142"/>
      <c r="BB10" s="142"/>
      <c r="BC10" s="142"/>
      <c r="BD10" s="142"/>
      <c r="BE10" s="142"/>
      <c r="BF10" s="142"/>
      <c r="BH10" s="122" t="str">
        <f t="shared" si="65"/>
        <v>OK</v>
      </c>
      <c r="BI10" s="122" t="str">
        <f t="shared" si="66"/>
        <v>OK</v>
      </c>
      <c r="BJ10" s="122" t="str">
        <f t="shared" si="67"/>
        <v>OK</v>
      </c>
      <c r="BK10" s="122" t="str">
        <f t="shared" si="68"/>
        <v>OK</v>
      </c>
      <c r="BL10" s="122" t="str">
        <f t="shared" si="69"/>
        <v>OK</v>
      </c>
      <c r="BM10" s="122" t="str">
        <f t="shared" si="70"/>
        <v>OK</v>
      </c>
      <c r="BN10" s="122" t="str">
        <f t="shared" si="71"/>
        <v>OK</v>
      </c>
      <c r="BO10" s="122" t="str">
        <f t="shared" si="72"/>
        <v>OK</v>
      </c>
      <c r="BP10" s="122" t="str">
        <f t="shared" si="73"/>
        <v>OK</v>
      </c>
      <c r="BQ10" s="122" t="str">
        <f t="shared" si="74"/>
        <v>OK</v>
      </c>
      <c r="BR10" s="122" t="str">
        <f t="shared" si="75"/>
        <v>OK</v>
      </c>
      <c r="BU10" s="172" t="str">
        <f>IF($L10&lt;&gt;"",VLOOKUP($L10,pay_scales!$A:$S,18,FALSE),"")</f>
        <v/>
      </c>
      <c r="BV10" s="172">
        <f t="shared" si="76"/>
        <v>0</v>
      </c>
      <c r="BW10" s="172" t="str">
        <f t="shared" si="77"/>
        <v/>
      </c>
      <c r="BX10" s="172">
        <f t="shared" si="0"/>
        <v>0</v>
      </c>
      <c r="BY10" s="172">
        <f t="shared" si="1"/>
        <v>0</v>
      </c>
      <c r="BZ10" s="172">
        <f t="shared" si="2"/>
        <v>0</v>
      </c>
      <c r="CA10" s="172">
        <f t="shared" si="3"/>
        <v>0</v>
      </c>
      <c r="CB10" s="172">
        <f t="shared" si="4"/>
        <v>0</v>
      </c>
      <c r="CC10" s="172">
        <f t="shared" si="5"/>
        <v>0</v>
      </c>
      <c r="CD10" s="172">
        <f t="shared" si="6"/>
        <v>0</v>
      </c>
      <c r="CE10" s="172">
        <f t="shared" si="7"/>
        <v>0</v>
      </c>
      <c r="CF10" s="172">
        <f t="shared" si="8"/>
        <v>0</v>
      </c>
      <c r="CG10" s="172">
        <f t="shared" si="9"/>
        <v>0</v>
      </c>
      <c r="CH10" s="172">
        <f t="shared" si="10"/>
        <v>0</v>
      </c>
      <c r="CI10" s="172">
        <f t="shared" si="11"/>
        <v>0</v>
      </c>
      <c r="CM10" s="172" t="str">
        <f>IF($V10&lt;&gt;"",VLOOKUP($V10,pay_scales!$A:$S,18,FALSE),"")</f>
        <v/>
      </c>
      <c r="CN10" s="172">
        <f t="shared" si="78"/>
        <v>0</v>
      </c>
      <c r="CO10" s="172" t="str">
        <f t="shared" si="79"/>
        <v/>
      </c>
      <c r="CP10" s="172">
        <f t="shared" si="12"/>
        <v>0</v>
      </c>
      <c r="CQ10" s="172">
        <f t="shared" si="13"/>
        <v>0</v>
      </c>
      <c r="CR10" s="172">
        <f t="shared" si="14"/>
        <v>0</v>
      </c>
      <c r="CS10" s="172">
        <f t="shared" si="15"/>
        <v>0</v>
      </c>
      <c r="CT10" s="172">
        <f t="shared" si="16"/>
        <v>0</v>
      </c>
      <c r="CU10" s="172">
        <f t="shared" si="17"/>
        <v>0</v>
      </c>
      <c r="CV10" s="172">
        <f t="shared" si="18"/>
        <v>0</v>
      </c>
      <c r="CW10" s="172">
        <f t="shared" si="19"/>
        <v>0</v>
      </c>
      <c r="CX10" s="172">
        <f t="shared" si="20"/>
        <v>0</v>
      </c>
      <c r="CY10" s="172">
        <f t="shared" si="21"/>
        <v>0</v>
      </c>
      <c r="CZ10" s="172">
        <f t="shared" si="22"/>
        <v>0</v>
      </c>
      <c r="DA10" s="172">
        <f t="shared" si="23"/>
        <v>0</v>
      </c>
      <c r="DE10" s="172" t="str">
        <f>IF($AF10&lt;&gt;"",VLOOKUP($AF10,pay_scales!$A:$S,18,FALSE),"")</f>
        <v/>
      </c>
      <c r="DF10" s="172">
        <f t="shared" si="80"/>
        <v>0</v>
      </c>
      <c r="DG10" s="172" t="str">
        <f t="shared" si="81"/>
        <v/>
      </c>
      <c r="DH10" s="172">
        <f t="shared" si="24"/>
        <v>0</v>
      </c>
      <c r="DI10" s="172">
        <f t="shared" si="25"/>
        <v>0</v>
      </c>
      <c r="DJ10" s="172">
        <f t="shared" si="26"/>
        <v>0</v>
      </c>
      <c r="DK10" s="172">
        <f t="shared" si="27"/>
        <v>0</v>
      </c>
      <c r="DL10" s="172">
        <f t="shared" si="28"/>
        <v>0</v>
      </c>
      <c r="DM10" s="172">
        <f t="shared" si="29"/>
        <v>0</v>
      </c>
      <c r="DN10" s="172">
        <f t="shared" si="30"/>
        <v>0</v>
      </c>
      <c r="DO10" s="172">
        <f t="shared" si="31"/>
        <v>0</v>
      </c>
      <c r="DP10" s="172">
        <f t="shared" si="32"/>
        <v>0</v>
      </c>
      <c r="DQ10" s="172">
        <f t="shared" si="33"/>
        <v>0</v>
      </c>
      <c r="DR10" s="172">
        <f t="shared" si="34"/>
        <v>0</v>
      </c>
      <c r="DS10" s="172">
        <f t="shared" si="35"/>
        <v>0</v>
      </c>
      <c r="DW10" s="172" t="str">
        <f>IF($AP10&lt;&gt;"",VLOOKUP($AP10,pay_scales!$A:$S,18,FALSE),"")</f>
        <v/>
      </c>
      <c r="DX10" s="172">
        <f t="shared" si="82"/>
        <v>0</v>
      </c>
      <c r="DY10" s="172" t="str">
        <f t="shared" si="83"/>
        <v/>
      </c>
      <c r="DZ10" s="172">
        <f t="shared" si="36"/>
        <v>0</v>
      </c>
      <c r="EA10" s="172">
        <f t="shared" si="37"/>
        <v>0</v>
      </c>
      <c r="EB10" s="172">
        <f t="shared" si="38"/>
        <v>0</v>
      </c>
      <c r="EC10" s="172">
        <f t="shared" si="39"/>
        <v>0</v>
      </c>
      <c r="ED10" s="172">
        <f t="shared" si="40"/>
        <v>0</v>
      </c>
      <c r="EE10" s="172">
        <f t="shared" si="41"/>
        <v>0</v>
      </c>
      <c r="EF10" s="172">
        <f t="shared" si="42"/>
        <v>0</v>
      </c>
      <c r="EG10" s="172">
        <f t="shared" si="43"/>
        <v>0</v>
      </c>
      <c r="EH10" s="172">
        <f t="shared" si="44"/>
        <v>0</v>
      </c>
      <c r="EI10" s="172">
        <f t="shared" si="45"/>
        <v>0</v>
      </c>
      <c r="EJ10" s="172">
        <f t="shared" si="46"/>
        <v>0</v>
      </c>
      <c r="EK10" s="172">
        <f t="shared" si="47"/>
        <v>0</v>
      </c>
      <c r="EO10" s="172" t="str">
        <f>IF($AZ10&lt;&gt;"",VLOOKUP($AF10,pay_scales!$A:$S,18,FALSE),"")</f>
        <v/>
      </c>
      <c r="EP10" s="172">
        <f t="shared" si="84"/>
        <v>0</v>
      </c>
      <c r="EQ10" s="172" t="str">
        <f t="shared" si="85"/>
        <v/>
      </c>
      <c r="ER10" s="172">
        <f t="shared" si="48"/>
        <v>0</v>
      </c>
      <c r="ES10" s="172">
        <f t="shared" si="49"/>
        <v>0</v>
      </c>
      <c r="ET10" s="172">
        <f t="shared" si="50"/>
        <v>0</v>
      </c>
      <c r="EU10" s="172">
        <f t="shared" si="51"/>
        <v>0</v>
      </c>
      <c r="EV10" s="172">
        <f t="shared" si="52"/>
        <v>0</v>
      </c>
      <c r="EW10" s="172">
        <f t="shared" si="53"/>
        <v>0</v>
      </c>
      <c r="EX10" s="172">
        <f t="shared" si="54"/>
        <v>0</v>
      </c>
      <c r="EY10" s="172">
        <f t="shared" si="55"/>
        <v>0</v>
      </c>
      <c r="EZ10" s="172">
        <f t="shared" si="56"/>
        <v>0</v>
      </c>
      <c r="FA10" s="172">
        <f t="shared" si="57"/>
        <v>0</v>
      </c>
      <c r="FB10" s="172">
        <f t="shared" si="58"/>
        <v>0</v>
      </c>
      <c r="FC10" s="172">
        <f t="shared" si="59"/>
        <v>0</v>
      </c>
      <c r="FF10">
        <f t="shared" si="86"/>
        <v>0</v>
      </c>
    </row>
    <row r="11" spans="1:163" x14ac:dyDescent="0.35">
      <c r="A11" s="3" t="str">
        <f>IF(OR($E11='selections(hide)'!$A$51,$E11='selections(hide)'!$A$48,$E11='selections(hide)'!$A$45),$C$1&amp;$E11,IF(AND($E11='selections(hide)'!$A$44,$F11&lt;45),$C$1&amp;$E11&amp;"up to 45",IF(AND($E11='selections(hide)'!$A$44,$F11&gt;=45),$C$1&amp;$E11&amp;"45+",IF(AND($E11='selections(hide)'!$A$43,$F11&lt;30),$C$1&amp;$E11&amp;"up to 30",IF(AND($E11='selections(hide)'!$A$43,$F11&gt;=30),$C$1&amp;$E11&amp;"30+",IF(AND($E11='selections(hide)'!$A$47,$F11&lt;45),$C$1&amp;$E11&amp;"up to 45",IF(AND($E11='selections(hide)'!$A$47,$F11&gt;=45),$C$1&amp;$E11&amp;"45+",IF(AND($E11='selections(hide)'!$A$46,$F11&lt;30),$C$1&amp;$E11&amp;"up to 30",IF(AND($E11='selections(hide)'!$A$46,$F11&gt;=30),$C$1&amp;$E11&amp;"30+",IF(AND($E11='selections(hide)'!$A$50,$F11&lt;45),$C$1&amp;$E11&amp;"up to 45",IF(AND($E11='selections(hide)'!$A$50,$F11&gt;=45),$C$1&amp;$E11&amp;"45+",IF(AND($E11='selections(hide)'!$A$49,$F11&lt;30),$C$1&amp;$E11&amp;"up to 30",IF(AND($E11='selections(hide)'!$A$49,$F11&gt;=30),$C$1&amp;$E11&amp;"30+","")))))))))))))</f>
        <v/>
      </c>
      <c r="B11" s="136"/>
      <c r="C11" s="143"/>
      <c r="D11" s="144"/>
      <c r="E11" s="135"/>
      <c r="F11" s="143"/>
      <c r="G11" s="144"/>
      <c r="H11" s="142"/>
      <c r="I11" s="168" t="str">
        <f>IFERROR(IF('selections(hide)'!$F$1=1,VLOOKUP($A11,academic_hours!$B$13:$S$40,4,FALSE),IF('selections(hide)'!$F$1=2,VLOOKUP($A11,academic_hours!$B$13:$S$40,9,FALSE),IF('selections(hide)'!$F$1=3,VLOOKUP($A11,academic_hours!$B$13:$S$40,14,FALSE),0))),"")</f>
        <v/>
      </c>
      <c r="J11" s="169"/>
      <c r="K11" s="168" t="str">
        <f t="shared" si="60"/>
        <v/>
      </c>
      <c r="L11" s="98"/>
      <c r="M11" s="142"/>
      <c r="N11" s="142"/>
      <c r="O11" s="142"/>
      <c r="P11" s="142"/>
      <c r="Q11" s="142"/>
      <c r="R11" s="142"/>
      <c r="S11" s="168" t="str">
        <f>IFERROR(IF('selections(hide)'!$F$1=1,VLOOKUP($A11,academic_hours!$B$13:$S$40,6,FALSE),IF('selections(hide)'!$F$1=2,VLOOKUP($A11,academic_hours!$B$13:$S$40,11,FALSE),IF('selections(hide)'!$F$1=3,VLOOKUP($A11,academic_hours!$B$13:$S$40,16,FALSE),0))),"")</f>
        <v/>
      </c>
      <c r="T11" s="169"/>
      <c r="U11" s="168" t="str">
        <f t="shared" si="61"/>
        <v/>
      </c>
      <c r="V11" s="98"/>
      <c r="W11" s="142"/>
      <c r="X11" s="142"/>
      <c r="Y11" s="142"/>
      <c r="Z11" s="142"/>
      <c r="AA11" s="142"/>
      <c r="AB11" s="142"/>
      <c r="AC11" s="168" t="str">
        <f>IFERROR(IF('selections(hide)'!$F$1=1,VLOOKUP($A11,academic_hours!$B$13:$S$40,5,FALSE),IF('selections(hide)'!$F$1=2,VLOOKUP($A11,academic_hours!$B$13:$S$40,10,FALSE),IF('selections(hide)'!$F$1=3,VLOOKUP($A11,academic_hours!$B$13:$S$40,15,FALSE),0))),"")</f>
        <v/>
      </c>
      <c r="AD11" s="169"/>
      <c r="AE11" s="168" t="str">
        <f t="shared" si="62"/>
        <v/>
      </c>
      <c r="AF11" s="98"/>
      <c r="AG11" s="142"/>
      <c r="AH11" s="142"/>
      <c r="AI11" s="142"/>
      <c r="AJ11" s="142"/>
      <c r="AK11" s="142"/>
      <c r="AL11" s="142"/>
      <c r="AM11" s="168" t="str">
        <f>IFERROR(IF('selections(hide)'!$F$1=1,VLOOKUP($A11,academic_hours!$B$13:$S$40,8,FALSE),IF('selections(hide)'!$F$1=2,VLOOKUP($A11,academic_hours!$B$13:$S$40,13,FALSE),IF('selections(hide)'!$F$1=3,VLOOKUP($A11,academic_hours!$B$13:$S$40,18,FALSE),0))),"")</f>
        <v/>
      </c>
      <c r="AN11" s="169"/>
      <c r="AO11" s="168" t="str">
        <f t="shared" si="63"/>
        <v/>
      </c>
      <c r="AP11" s="98"/>
      <c r="AQ11" s="142"/>
      <c r="AR11" s="142"/>
      <c r="AS11" s="142"/>
      <c r="AT11" s="142"/>
      <c r="AU11" s="142"/>
      <c r="AV11" s="142"/>
      <c r="AW11" s="168" t="str">
        <f>IFERROR(IF('selections(hide)'!$F$1=1,VLOOKUP($A11,academic_hours!$B$13:$S$40,7,FALSE),IF('selections(hide)'!$F$1=2,VLOOKUP($A11,academic_hours!$B$13:$S$40,12,FALSE),IF('selections(hide)'!$F$1=3,VLOOKUP($A11,academic_hours!$B$13:$S$40,17,FALSE),0))),"")</f>
        <v/>
      </c>
      <c r="AX11" s="169"/>
      <c r="AY11" s="168" t="str">
        <f t="shared" si="64"/>
        <v/>
      </c>
      <c r="AZ11" s="98"/>
      <c r="BA11" s="142"/>
      <c r="BB11" s="142"/>
      <c r="BC11" s="142"/>
      <c r="BD11" s="142"/>
      <c r="BE11" s="142"/>
      <c r="BF11" s="142"/>
      <c r="BH11" s="122" t="str">
        <f t="shared" si="65"/>
        <v>OK</v>
      </c>
      <c r="BI11" s="122" t="str">
        <f t="shared" si="66"/>
        <v>OK</v>
      </c>
      <c r="BJ11" s="122" t="str">
        <f t="shared" si="67"/>
        <v>OK</v>
      </c>
      <c r="BK11" s="122" t="str">
        <f t="shared" si="68"/>
        <v>OK</v>
      </c>
      <c r="BL11" s="122" t="str">
        <f t="shared" si="69"/>
        <v>OK</v>
      </c>
      <c r="BM11" s="122" t="str">
        <f t="shared" si="70"/>
        <v>OK</v>
      </c>
      <c r="BN11" s="122" t="str">
        <f t="shared" si="71"/>
        <v>OK</v>
      </c>
      <c r="BO11" s="122" t="str">
        <f t="shared" si="72"/>
        <v>OK</v>
      </c>
      <c r="BP11" s="122" t="str">
        <f t="shared" si="73"/>
        <v>OK</v>
      </c>
      <c r="BQ11" s="122" t="str">
        <f t="shared" si="74"/>
        <v>OK</v>
      </c>
      <c r="BR11" s="122" t="str">
        <f t="shared" si="75"/>
        <v>OK</v>
      </c>
      <c r="BU11" s="172" t="str">
        <f>IF($L11&lt;&gt;"",VLOOKUP($L11,pay_scales!$A:$S,18,FALSE),"")</f>
        <v/>
      </c>
      <c r="BV11" s="172">
        <f t="shared" si="76"/>
        <v>0</v>
      </c>
      <c r="BW11" s="172" t="str">
        <f t="shared" si="77"/>
        <v/>
      </c>
      <c r="BX11" s="172">
        <f t="shared" si="0"/>
        <v>0</v>
      </c>
      <c r="BY11" s="172">
        <f t="shared" si="1"/>
        <v>0</v>
      </c>
      <c r="BZ11" s="172">
        <f t="shared" si="2"/>
        <v>0</v>
      </c>
      <c r="CA11" s="172">
        <f t="shared" si="3"/>
        <v>0</v>
      </c>
      <c r="CB11" s="172">
        <f t="shared" si="4"/>
        <v>0</v>
      </c>
      <c r="CC11" s="172">
        <f t="shared" si="5"/>
        <v>0</v>
      </c>
      <c r="CD11" s="172">
        <f t="shared" si="6"/>
        <v>0</v>
      </c>
      <c r="CE11" s="172">
        <f t="shared" si="7"/>
        <v>0</v>
      </c>
      <c r="CF11" s="172">
        <f t="shared" si="8"/>
        <v>0</v>
      </c>
      <c r="CG11" s="172">
        <f t="shared" si="9"/>
        <v>0</v>
      </c>
      <c r="CH11" s="172">
        <f t="shared" si="10"/>
        <v>0</v>
      </c>
      <c r="CI11" s="172">
        <f t="shared" si="11"/>
        <v>0</v>
      </c>
      <c r="CM11" s="172" t="str">
        <f>IF($V11&lt;&gt;"",VLOOKUP($V11,pay_scales!$A:$S,18,FALSE),"")</f>
        <v/>
      </c>
      <c r="CN11" s="172">
        <f t="shared" si="78"/>
        <v>0</v>
      </c>
      <c r="CO11" s="172" t="str">
        <f t="shared" si="79"/>
        <v/>
      </c>
      <c r="CP11" s="172">
        <f t="shared" si="12"/>
        <v>0</v>
      </c>
      <c r="CQ11" s="172">
        <f t="shared" si="13"/>
        <v>0</v>
      </c>
      <c r="CR11" s="172">
        <f t="shared" si="14"/>
        <v>0</v>
      </c>
      <c r="CS11" s="172">
        <f t="shared" si="15"/>
        <v>0</v>
      </c>
      <c r="CT11" s="172">
        <f t="shared" si="16"/>
        <v>0</v>
      </c>
      <c r="CU11" s="172">
        <f t="shared" si="17"/>
        <v>0</v>
      </c>
      <c r="CV11" s="172">
        <f t="shared" si="18"/>
        <v>0</v>
      </c>
      <c r="CW11" s="172">
        <f t="shared" si="19"/>
        <v>0</v>
      </c>
      <c r="CX11" s="172">
        <f t="shared" si="20"/>
        <v>0</v>
      </c>
      <c r="CY11" s="172">
        <f t="shared" si="21"/>
        <v>0</v>
      </c>
      <c r="CZ11" s="172">
        <f t="shared" si="22"/>
        <v>0</v>
      </c>
      <c r="DA11" s="172">
        <f t="shared" si="23"/>
        <v>0</v>
      </c>
      <c r="DE11" s="172" t="str">
        <f>IF($AF11&lt;&gt;"",VLOOKUP($AF11,pay_scales!$A:$S,18,FALSE),"")</f>
        <v/>
      </c>
      <c r="DF11" s="172">
        <f t="shared" si="80"/>
        <v>0</v>
      </c>
      <c r="DG11" s="172" t="str">
        <f t="shared" si="81"/>
        <v/>
      </c>
      <c r="DH11" s="172">
        <f t="shared" si="24"/>
        <v>0</v>
      </c>
      <c r="DI11" s="172">
        <f t="shared" si="25"/>
        <v>0</v>
      </c>
      <c r="DJ11" s="172">
        <f t="shared" si="26"/>
        <v>0</v>
      </c>
      <c r="DK11" s="172">
        <f t="shared" si="27"/>
        <v>0</v>
      </c>
      <c r="DL11" s="172">
        <f t="shared" si="28"/>
        <v>0</v>
      </c>
      <c r="DM11" s="172">
        <f t="shared" si="29"/>
        <v>0</v>
      </c>
      <c r="DN11" s="172">
        <f t="shared" si="30"/>
        <v>0</v>
      </c>
      <c r="DO11" s="172">
        <f t="shared" si="31"/>
        <v>0</v>
      </c>
      <c r="DP11" s="172">
        <f t="shared" si="32"/>
        <v>0</v>
      </c>
      <c r="DQ11" s="172">
        <f t="shared" si="33"/>
        <v>0</v>
      </c>
      <c r="DR11" s="172">
        <f t="shared" si="34"/>
        <v>0</v>
      </c>
      <c r="DS11" s="172">
        <f t="shared" si="35"/>
        <v>0</v>
      </c>
      <c r="DW11" s="172" t="str">
        <f>IF($AP11&lt;&gt;"",VLOOKUP($AP11,pay_scales!$A:$S,18,FALSE),"")</f>
        <v/>
      </c>
      <c r="DX11" s="172">
        <f t="shared" si="82"/>
        <v>0</v>
      </c>
      <c r="DY11" s="172" t="str">
        <f t="shared" si="83"/>
        <v/>
      </c>
      <c r="DZ11" s="172">
        <f t="shared" si="36"/>
        <v>0</v>
      </c>
      <c r="EA11" s="172">
        <f t="shared" si="37"/>
        <v>0</v>
      </c>
      <c r="EB11" s="172">
        <f t="shared" si="38"/>
        <v>0</v>
      </c>
      <c r="EC11" s="172">
        <f t="shared" si="39"/>
        <v>0</v>
      </c>
      <c r="ED11" s="172">
        <f t="shared" si="40"/>
        <v>0</v>
      </c>
      <c r="EE11" s="172">
        <f t="shared" si="41"/>
        <v>0</v>
      </c>
      <c r="EF11" s="172">
        <f t="shared" si="42"/>
        <v>0</v>
      </c>
      <c r="EG11" s="172">
        <f t="shared" si="43"/>
        <v>0</v>
      </c>
      <c r="EH11" s="172">
        <f t="shared" si="44"/>
        <v>0</v>
      </c>
      <c r="EI11" s="172">
        <f t="shared" si="45"/>
        <v>0</v>
      </c>
      <c r="EJ11" s="172">
        <f t="shared" si="46"/>
        <v>0</v>
      </c>
      <c r="EK11" s="172">
        <f t="shared" si="47"/>
        <v>0</v>
      </c>
      <c r="EO11" s="172" t="str">
        <f>IF($AZ11&lt;&gt;"",VLOOKUP($AF11,pay_scales!$A:$S,18,FALSE),"")</f>
        <v/>
      </c>
      <c r="EP11" s="172">
        <f t="shared" si="84"/>
        <v>0</v>
      </c>
      <c r="EQ11" s="172" t="str">
        <f t="shared" si="85"/>
        <v/>
      </c>
      <c r="ER11" s="172">
        <f t="shared" si="48"/>
        <v>0</v>
      </c>
      <c r="ES11" s="172">
        <f t="shared" si="49"/>
        <v>0</v>
      </c>
      <c r="ET11" s="172">
        <f t="shared" si="50"/>
        <v>0</v>
      </c>
      <c r="EU11" s="172">
        <f t="shared" si="51"/>
        <v>0</v>
      </c>
      <c r="EV11" s="172">
        <f t="shared" si="52"/>
        <v>0</v>
      </c>
      <c r="EW11" s="172">
        <f t="shared" si="53"/>
        <v>0</v>
      </c>
      <c r="EX11" s="172">
        <f t="shared" si="54"/>
        <v>0</v>
      </c>
      <c r="EY11" s="172">
        <f t="shared" si="55"/>
        <v>0</v>
      </c>
      <c r="EZ11" s="172">
        <f t="shared" si="56"/>
        <v>0</v>
      </c>
      <c r="FA11" s="172">
        <f t="shared" si="57"/>
        <v>0</v>
      </c>
      <c r="FB11" s="172">
        <f t="shared" si="58"/>
        <v>0</v>
      </c>
      <c r="FC11" s="172">
        <f t="shared" si="59"/>
        <v>0</v>
      </c>
      <c r="FF11">
        <f t="shared" si="86"/>
        <v>0</v>
      </c>
    </row>
    <row r="12" spans="1:163" x14ac:dyDescent="0.35">
      <c r="A12" s="3" t="str">
        <f>IF(OR($E12='selections(hide)'!$A$51,$E12='selections(hide)'!$A$48,$E12='selections(hide)'!$A$45),$C$1&amp;$E12,IF(AND($E12='selections(hide)'!$A$44,$F12&lt;45),$C$1&amp;$E12&amp;"up to 45",IF(AND($E12='selections(hide)'!$A$44,$F12&gt;=45),$C$1&amp;$E12&amp;"45+",IF(AND($E12='selections(hide)'!$A$43,$F12&lt;30),$C$1&amp;$E12&amp;"up to 30",IF(AND($E12='selections(hide)'!$A$43,$F12&gt;=30),$C$1&amp;$E12&amp;"30+",IF(AND($E12='selections(hide)'!$A$47,$F12&lt;45),$C$1&amp;$E12&amp;"up to 45",IF(AND($E12='selections(hide)'!$A$47,$F12&gt;=45),$C$1&amp;$E12&amp;"45+",IF(AND($E12='selections(hide)'!$A$46,$F12&lt;30),$C$1&amp;$E12&amp;"up to 30",IF(AND($E12='selections(hide)'!$A$46,$F12&gt;=30),$C$1&amp;$E12&amp;"30+",IF(AND($E12='selections(hide)'!$A$50,$F12&lt;45),$C$1&amp;$E12&amp;"up to 45",IF(AND($E12='selections(hide)'!$A$50,$F12&gt;=45),$C$1&amp;$E12&amp;"45+",IF(AND($E12='selections(hide)'!$A$49,$F12&lt;30),$C$1&amp;$E12&amp;"up to 30",IF(AND($E12='selections(hide)'!$A$49,$F12&gt;=30),$C$1&amp;$E12&amp;"30+","")))))))))))))</f>
        <v/>
      </c>
      <c r="B12" s="136"/>
      <c r="C12" s="143"/>
      <c r="D12" s="144"/>
      <c r="E12" s="135"/>
      <c r="F12" s="143"/>
      <c r="G12" s="144"/>
      <c r="H12" s="142"/>
      <c r="I12" s="168" t="str">
        <f>IFERROR(IF('selections(hide)'!$F$1=1,VLOOKUP($A12,academic_hours!$B$13:$S$40,4,FALSE),IF('selections(hide)'!$F$1=2,VLOOKUP($A12,academic_hours!$B$13:$S$40,9,FALSE),IF('selections(hide)'!$F$1=3,VLOOKUP($A12,academic_hours!$B$13:$S$40,14,FALSE),0))),"")</f>
        <v/>
      </c>
      <c r="J12" s="169"/>
      <c r="K12" s="168" t="str">
        <f t="shared" si="60"/>
        <v/>
      </c>
      <c r="L12" s="98"/>
      <c r="M12" s="142"/>
      <c r="N12" s="142"/>
      <c r="O12" s="142"/>
      <c r="P12" s="142"/>
      <c r="Q12" s="142"/>
      <c r="R12" s="142"/>
      <c r="S12" s="168" t="str">
        <f>IFERROR(IF('selections(hide)'!$F$1=1,VLOOKUP($A12,academic_hours!$B$13:$S$40,6,FALSE),IF('selections(hide)'!$F$1=2,VLOOKUP($A12,academic_hours!$B$13:$S$40,11,FALSE),IF('selections(hide)'!$F$1=3,VLOOKUP($A12,academic_hours!$B$13:$S$40,16,FALSE),0))),"")</f>
        <v/>
      </c>
      <c r="T12" s="169"/>
      <c r="U12" s="168" t="str">
        <f t="shared" si="61"/>
        <v/>
      </c>
      <c r="V12" s="98"/>
      <c r="W12" s="142"/>
      <c r="X12" s="142"/>
      <c r="Y12" s="142"/>
      <c r="Z12" s="142"/>
      <c r="AA12" s="142"/>
      <c r="AB12" s="142"/>
      <c r="AC12" s="168" t="str">
        <f>IFERROR(IF('selections(hide)'!$F$1=1,VLOOKUP($A12,academic_hours!$B$13:$S$40,5,FALSE),IF('selections(hide)'!$F$1=2,VLOOKUP($A12,academic_hours!$B$13:$S$40,10,FALSE),IF('selections(hide)'!$F$1=3,VLOOKUP($A12,academic_hours!$B$13:$S$40,15,FALSE),0))),"")</f>
        <v/>
      </c>
      <c r="AD12" s="169"/>
      <c r="AE12" s="168" t="str">
        <f t="shared" si="62"/>
        <v/>
      </c>
      <c r="AF12" s="98"/>
      <c r="AG12" s="142"/>
      <c r="AH12" s="142"/>
      <c r="AI12" s="142"/>
      <c r="AJ12" s="142"/>
      <c r="AK12" s="142"/>
      <c r="AL12" s="142"/>
      <c r="AM12" s="168" t="str">
        <f>IFERROR(IF('selections(hide)'!$F$1=1,VLOOKUP($A12,academic_hours!$B$13:$S$40,8,FALSE),IF('selections(hide)'!$F$1=2,VLOOKUP($A12,academic_hours!$B$13:$S$40,13,FALSE),IF('selections(hide)'!$F$1=3,VLOOKUP($A12,academic_hours!$B$13:$S$40,18,FALSE),0))),"")</f>
        <v/>
      </c>
      <c r="AN12" s="169"/>
      <c r="AO12" s="168" t="str">
        <f t="shared" si="63"/>
        <v/>
      </c>
      <c r="AP12" s="98"/>
      <c r="AQ12" s="142"/>
      <c r="AR12" s="142"/>
      <c r="AS12" s="142"/>
      <c r="AT12" s="142"/>
      <c r="AU12" s="142"/>
      <c r="AV12" s="142"/>
      <c r="AW12" s="168" t="str">
        <f>IFERROR(IF('selections(hide)'!$F$1=1,VLOOKUP($A12,academic_hours!$B$13:$S$40,7,FALSE),IF('selections(hide)'!$F$1=2,VLOOKUP($A12,academic_hours!$B$13:$S$40,12,FALSE),IF('selections(hide)'!$F$1=3,VLOOKUP($A12,academic_hours!$B$13:$S$40,17,FALSE),0))),"")</f>
        <v/>
      </c>
      <c r="AX12" s="169"/>
      <c r="AY12" s="168" t="str">
        <f t="shared" si="64"/>
        <v/>
      </c>
      <c r="AZ12" s="98"/>
      <c r="BA12" s="142"/>
      <c r="BB12" s="142"/>
      <c r="BC12" s="142"/>
      <c r="BD12" s="142"/>
      <c r="BE12" s="142"/>
      <c r="BF12" s="142"/>
      <c r="BH12" s="122" t="str">
        <f t="shared" si="65"/>
        <v>OK</v>
      </c>
      <c r="BI12" s="122" t="str">
        <f t="shared" si="66"/>
        <v>OK</v>
      </c>
      <c r="BJ12" s="122" t="str">
        <f t="shared" si="67"/>
        <v>OK</v>
      </c>
      <c r="BK12" s="122" t="str">
        <f t="shared" si="68"/>
        <v>OK</v>
      </c>
      <c r="BL12" s="122" t="str">
        <f t="shared" si="69"/>
        <v>OK</v>
      </c>
      <c r="BM12" s="122" t="str">
        <f t="shared" si="70"/>
        <v>OK</v>
      </c>
      <c r="BN12" s="122" t="str">
        <f t="shared" si="71"/>
        <v>OK</v>
      </c>
      <c r="BO12" s="122" t="str">
        <f t="shared" si="72"/>
        <v>OK</v>
      </c>
      <c r="BP12" s="122" t="str">
        <f t="shared" si="73"/>
        <v>OK</v>
      </c>
      <c r="BQ12" s="122" t="str">
        <f t="shared" si="74"/>
        <v>OK</v>
      </c>
      <c r="BR12" s="122" t="str">
        <f t="shared" si="75"/>
        <v>OK</v>
      </c>
      <c r="BU12" s="172" t="str">
        <f>IF($L12&lt;&gt;"",VLOOKUP($L12,pay_scales!$A:$S,18,FALSE),"")</f>
        <v/>
      </c>
      <c r="BV12" s="172">
        <f t="shared" si="76"/>
        <v>0</v>
      </c>
      <c r="BW12" s="172" t="str">
        <f t="shared" si="77"/>
        <v/>
      </c>
      <c r="BX12" s="172">
        <f t="shared" si="0"/>
        <v>0</v>
      </c>
      <c r="BY12" s="172">
        <f t="shared" si="1"/>
        <v>0</v>
      </c>
      <c r="BZ12" s="172">
        <f t="shared" si="2"/>
        <v>0</v>
      </c>
      <c r="CA12" s="172">
        <f t="shared" si="3"/>
        <v>0</v>
      </c>
      <c r="CB12" s="172">
        <f t="shared" si="4"/>
        <v>0</v>
      </c>
      <c r="CC12" s="172">
        <f t="shared" si="5"/>
        <v>0</v>
      </c>
      <c r="CD12" s="172">
        <f t="shared" si="6"/>
        <v>0</v>
      </c>
      <c r="CE12" s="172">
        <f t="shared" si="7"/>
        <v>0</v>
      </c>
      <c r="CF12" s="172">
        <f t="shared" si="8"/>
        <v>0</v>
      </c>
      <c r="CG12" s="172">
        <f t="shared" si="9"/>
        <v>0</v>
      </c>
      <c r="CH12" s="172">
        <f t="shared" si="10"/>
        <v>0</v>
      </c>
      <c r="CI12" s="172">
        <f t="shared" si="11"/>
        <v>0</v>
      </c>
      <c r="CM12" s="172" t="str">
        <f>IF($V12&lt;&gt;"",VLOOKUP($V12,pay_scales!$A:$S,18,FALSE),"")</f>
        <v/>
      </c>
      <c r="CN12" s="172">
        <f t="shared" si="78"/>
        <v>0</v>
      </c>
      <c r="CO12" s="172" t="str">
        <f t="shared" si="79"/>
        <v/>
      </c>
      <c r="CP12" s="172">
        <f t="shared" si="12"/>
        <v>0</v>
      </c>
      <c r="CQ12" s="172">
        <f t="shared" si="13"/>
        <v>0</v>
      </c>
      <c r="CR12" s="172">
        <f t="shared" si="14"/>
        <v>0</v>
      </c>
      <c r="CS12" s="172">
        <f t="shared" si="15"/>
        <v>0</v>
      </c>
      <c r="CT12" s="172">
        <f t="shared" si="16"/>
        <v>0</v>
      </c>
      <c r="CU12" s="172">
        <f t="shared" si="17"/>
        <v>0</v>
      </c>
      <c r="CV12" s="172">
        <f t="shared" si="18"/>
        <v>0</v>
      </c>
      <c r="CW12" s="172">
        <f t="shared" si="19"/>
        <v>0</v>
      </c>
      <c r="CX12" s="172">
        <f t="shared" si="20"/>
        <v>0</v>
      </c>
      <c r="CY12" s="172">
        <f t="shared" si="21"/>
        <v>0</v>
      </c>
      <c r="CZ12" s="172">
        <f t="shared" si="22"/>
        <v>0</v>
      </c>
      <c r="DA12" s="172">
        <f t="shared" si="23"/>
        <v>0</v>
      </c>
      <c r="DE12" s="172" t="str">
        <f>IF($AF12&lt;&gt;"",VLOOKUP($AF12,pay_scales!$A:$S,18,FALSE),"")</f>
        <v/>
      </c>
      <c r="DF12" s="172">
        <f t="shared" si="80"/>
        <v>0</v>
      </c>
      <c r="DG12" s="172" t="str">
        <f t="shared" si="81"/>
        <v/>
      </c>
      <c r="DH12" s="172">
        <f t="shared" si="24"/>
        <v>0</v>
      </c>
      <c r="DI12" s="172">
        <f t="shared" si="25"/>
        <v>0</v>
      </c>
      <c r="DJ12" s="172">
        <f t="shared" si="26"/>
        <v>0</v>
      </c>
      <c r="DK12" s="172">
        <f t="shared" si="27"/>
        <v>0</v>
      </c>
      <c r="DL12" s="172">
        <f t="shared" si="28"/>
        <v>0</v>
      </c>
      <c r="DM12" s="172">
        <f t="shared" si="29"/>
        <v>0</v>
      </c>
      <c r="DN12" s="172">
        <f t="shared" si="30"/>
        <v>0</v>
      </c>
      <c r="DO12" s="172">
        <f t="shared" si="31"/>
        <v>0</v>
      </c>
      <c r="DP12" s="172">
        <f t="shared" si="32"/>
        <v>0</v>
      </c>
      <c r="DQ12" s="172">
        <f t="shared" si="33"/>
        <v>0</v>
      </c>
      <c r="DR12" s="172">
        <f t="shared" si="34"/>
        <v>0</v>
      </c>
      <c r="DS12" s="172">
        <f t="shared" si="35"/>
        <v>0</v>
      </c>
      <c r="DW12" s="172" t="str">
        <f>IF($AP12&lt;&gt;"",VLOOKUP($AP12,pay_scales!$A:$S,18,FALSE),"")</f>
        <v/>
      </c>
      <c r="DX12" s="172">
        <f t="shared" si="82"/>
        <v>0</v>
      </c>
      <c r="DY12" s="172" t="str">
        <f t="shared" si="83"/>
        <v/>
      </c>
      <c r="DZ12" s="172">
        <f t="shared" si="36"/>
        <v>0</v>
      </c>
      <c r="EA12" s="172">
        <f t="shared" si="37"/>
        <v>0</v>
      </c>
      <c r="EB12" s="172">
        <f t="shared" si="38"/>
        <v>0</v>
      </c>
      <c r="EC12" s="172">
        <f t="shared" si="39"/>
        <v>0</v>
      </c>
      <c r="ED12" s="172">
        <f t="shared" si="40"/>
        <v>0</v>
      </c>
      <c r="EE12" s="172">
        <f t="shared" si="41"/>
        <v>0</v>
      </c>
      <c r="EF12" s="172">
        <f t="shared" si="42"/>
        <v>0</v>
      </c>
      <c r="EG12" s="172">
        <f t="shared" si="43"/>
        <v>0</v>
      </c>
      <c r="EH12" s="172">
        <f t="shared" si="44"/>
        <v>0</v>
      </c>
      <c r="EI12" s="172">
        <f t="shared" si="45"/>
        <v>0</v>
      </c>
      <c r="EJ12" s="172">
        <f t="shared" si="46"/>
        <v>0</v>
      </c>
      <c r="EK12" s="172">
        <f t="shared" si="47"/>
        <v>0</v>
      </c>
      <c r="EO12" s="172" t="str">
        <f>IF($AZ12&lt;&gt;"",VLOOKUP($AF12,pay_scales!$A:$S,18,FALSE),"")</f>
        <v/>
      </c>
      <c r="EP12" s="172">
        <f t="shared" si="84"/>
        <v>0</v>
      </c>
      <c r="EQ12" s="172" t="str">
        <f t="shared" si="85"/>
        <v/>
      </c>
      <c r="ER12" s="172">
        <f t="shared" si="48"/>
        <v>0</v>
      </c>
      <c r="ES12" s="172">
        <f t="shared" si="49"/>
        <v>0</v>
      </c>
      <c r="ET12" s="172">
        <f t="shared" si="50"/>
        <v>0</v>
      </c>
      <c r="EU12" s="172">
        <f t="shared" si="51"/>
        <v>0</v>
      </c>
      <c r="EV12" s="172">
        <f t="shared" si="52"/>
        <v>0</v>
      </c>
      <c r="EW12" s="172">
        <f t="shared" si="53"/>
        <v>0</v>
      </c>
      <c r="EX12" s="172">
        <f t="shared" si="54"/>
        <v>0</v>
      </c>
      <c r="EY12" s="172">
        <f t="shared" si="55"/>
        <v>0</v>
      </c>
      <c r="EZ12" s="172">
        <f t="shared" si="56"/>
        <v>0</v>
      </c>
      <c r="FA12" s="172">
        <f t="shared" si="57"/>
        <v>0</v>
      </c>
      <c r="FB12" s="172">
        <f t="shared" si="58"/>
        <v>0</v>
      </c>
      <c r="FC12" s="172">
        <f t="shared" si="59"/>
        <v>0</v>
      </c>
      <c r="FF12">
        <f t="shared" si="86"/>
        <v>0</v>
      </c>
    </row>
    <row r="13" spans="1:163" x14ac:dyDescent="0.35">
      <c r="A13" s="3" t="str">
        <f>IF(OR($E13='selections(hide)'!$A$51,$E13='selections(hide)'!$A$48,$E13='selections(hide)'!$A$45),$C$1&amp;$E13,IF(AND($E13='selections(hide)'!$A$44,$F13&lt;45),$C$1&amp;$E13&amp;"up to 45",IF(AND($E13='selections(hide)'!$A$44,$F13&gt;=45),$C$1&amp;$E13&amp;"45+",IF(AND($E13='selections(hide)'!$A$43,$F13&lt;30),$C$1&amp;$E13&amp;"up to 30",IF(AND($E13='selections(hide)'!$A$43,$F13&gt;=30),$C$1&amp;$E13&amp;"30+",IF(AND($E13='selections(hide)'!$A$47,$F13&lt;45),$C$1&amp;$E13&amp;"up to 45",IF(AND($E13='selections(hide)'!$A$47,$F13&gt;=45),$C$1&amp;$E13&amp;"45+",IF(AND($E13='selections(hide)'!$A$46,$F13&lt;30),$C$1&amp;$E13&amp;"up to 30",IF(AND($E13='selections(hide)'!$A$46,$F13&gt;=30),$C$1&amp;$E13&amp;"30+",IF(AND($E13='selections(hide)'!$A$50,$F13&lt;45),$C$1&amp;$E13&amp;"up to 45",IF(AND($E13='selections(hide)'!$A$50,$F13&gt;=45),$C$1&amp;$E13&amp;"45+",IF(AND($E13='selections(hide)'!$A$49,$F13&lt;30),$C$1&amp;$E13&amp;"up to 30",IF(AND($E13='selections(hide)'!$A$49,$F13&gt;=30),$C$1&amp;$E13&amp;"30+","")))))))))))))</f>
        <v/>
      </c>
      <c r="B13" s="136"/>
      <c r="C13" s="143"/>
      <c r="D13" s="144"/>
      <c r="E13" s="135"/>
      <c r="F13" s="143"/>
      <c r="G13" s="144"/>
      <c r="H13" s="142"/>
      <c r="I13" s="168" t="str">
        <f>IFERROR(IF('selections(hide)'!$F$1=1,VLOOKUP($A13,academic_hours!$B$13:$S$40,4,FALSE),IF('selections(hide)'!$F$1=2,VLOOKUP($A13,academic_hours!$B$13:$S$40,9,FALSE),IF('selections(hide)'!$F$1=3,VLOOKUP($A13,academic_hours!$B$13:$S$40,14,FALSE),0))),"")</f>
        <v/>
      </c>
      <c r="J13" s="169"/>
      <c r="K13" s="168" t="str">
        <f t="shared" si="60"/>
        <v/>
      </c>
      <c r="L13" s="98"/>
      <c r="M13" s="142"/>
      <c r="N13" s="142"/>
      <c r="O13" s="142"/>
      <c r="P13" s="142"/>
      <c r="Q13" s="142"/>
      <c r="R13" s="142"/>
      <c r="S13" s="168" t="str">
        <f>IFERROR(IF('selections(hide)'!$F$1=1,VLOOKUP($A13,academic_hours!$B$13:$S$40,6,FALSE),IF('selections(hide)'!$F$1=2,VLOOKUP($A13,academic_hours!$B$13:$S$40,11,FALSE),IF('selections(hide)'!$F$1=3,VLOOKUP($A13,academic_hours!$B$13:$S$40,16,FALSE),0))),"")</f>
        <v/>
      </c>
      <c r="T13" s="169"/>
      <c r="U13" s="168" t="str">
        <f t="shared" si="61"/>
        <v/>
      </c>
      <c r="V13" s="98"/>
      <c r="W13" s="142"/>
      <c r="X13" s="142"/>
      <c r="Y13" s="142"/>
      <c r="Z13" s="142"/>
      <c r="AA13" s="142"/>
      <c r="AB13" s="142"/>
      <c r="AC13" s="168" t="str">
        <f>IFERROR(IF('selections(hide)'!$F$1=1,VLOOKUP($A13,academic_hours!$B$13:$S$40,5,FALSE),IF('selections(hide)'!$F$1=2,VLOOKUP($A13,academic_hours!$B$13:$S$40,10,FALSE),IF('selections(hide)'!$F$1=3,VLOOKUP($A13,academic_hours!$B$13:$S$40,15,FALSE),0))),"")</f>
        <v/>
      </c>
      <c r="AD13" s="169"/>
      <c r="AE13" s="168" t="str">
        <f t="shared" si="62"/>
        <v/>
      </c>
      <c r="AF13" s="98"/>
      <c r="AG13" s="142"/>
      <c r="AH13" s="142"/>
      <c r="AI13" s="142"/>
      <c r="AJ13" s="142"/>
      <c r="AK13" s="142"/>
      <c r="AL13" s="142"/>
      <c r="AM13" s="168" t="str">
        <f>IFERROR(IF('selections(hide)'!$F$1=1,VLOOKUP($A13,academic_hours!$B$13:$S$40,8,FALSE),IF('selections(hide)'!$F$1=2,VLOOKUP($A13,academic_hours!$B$13:$S$40,13,FALSE),IF('selections(hide)'!$F$1=3,VLOOKUP($A13,academic_hours!$B$13:$S$40,18,FALSE),0))),"")</f>
        <v/>
      </c>
      <c r="AN13" s="169"/>
      <c r="AO13" s="168" t="str">
        <f t="shared" si="63"/>
        <v/>
      </c>
      <c r="AP13" s="98"/>
      <c r="AQ13" s="142"/>
      <c r="AR13" s="142"/>
      <c r="AS13" s="142"/>
      <c r="AT13" s="142"/>
      <c r="AU13" s="142"/>
      <c r="AV13" s="142"/>
      <c r="AW13" s="168" t="str">
        <f>IFERROR(IF('selections(hide)'!$F$1=1,VLOOKUP($A13,academic_hours!$B$13:$S$40,7,FALSE),IF('selections(hide)'!$F$1=2,VLOOKUP($A13,academic_hours!$B$13:$S$40,12,FALSE),IF('selections(hide)'!$F$1=3,VLOOKUP($A13,academic_hours!$B$13:$S$40,17,FALSE),0))),"")</f>
        <v/>
      </c>
      <c r="AX13" s="169"/>
      <c r="AY13" s="168" t="str">
        <f t="shared" si="64"/>
        <v/>
      </c>
      <c r="AZ13" s="98"/>
      <c r="BA13" s="142"/>
      <c r="BB13" s="142"/>
      <c r="BC13" s="142"/>
      <c r="BD13" s="142"/>
      <c r="BE13" s="142"/>
      <c r="BF13" s="142"/>
      <c r="BH13" s="122" t="str">
        <f t="shared" si="65"/>
        <v>OK</v>
      </c>
      <c r="BI13" s="122" t="str">
        <f t="shared" si="66"/>
        <v>OK</v>
      </c>
      <c r="BJ13" s="122" t="str">
        <f t="shared" si="67"/>
        <v>OK</v>
      </c>
      <c r="BK13" s="122" t="str">
        <f t="shared" si="68"/>
        <v>OK</v>
      </c>
      <c r="BL13" s="122" t="str">
        <f t="shared" si="69"/>
        <v>OK</v>
      </c>
      <c r="BM13" s="122" t="str">
        <f t="shared" si="70"/>
        <v>OK</v>
      </c>
      <c r="BN13" s="122" t="str">
        <f t="shared" si="71"/>
        <v>OK</v>
      </c>
      <c r="BO13" s="122" t="str">
        <f t="shared" si="72"/>
        <v>OK</v>
      </c>
      <c r="BP13" s="122" t="str">
        <f t="shared" si="73"/>
        <v>OK</v>
      </c>
      <c r="BQ13" s="122" t="str">
        <f t="shared" si="74"/>
        <v>OK</v>
      </c>
      <c r="BR13" s="122" t="str">
        <f t="shared" si="75"/>
        <v>OK</v>
      </c>
      <c r="BU13" s="172" t="str">
        <f>IF($L13&lt;&gt;"",VLOOKUP($L13,pay_scales!$A:$S,18,FALSE),"")</f>
        <v/>
      </c>
      <c r="BV13" s="172">
        <f t="shared" si="76"/>
        <v>0</v>
      </c>
      <c r="BW13" s="172" t="str">
        <f t="shared" si="77"/>
        <v/>
      </c>
      <c r="BX13" s="172">
        <f t="shared" si="0"/>
        <v>0</v>
      </c>
      <c r="BY13" s="172">
        <f t="shared" si="1"/>
        <v>0</v>
      </c>
      <c r="BZ13" s="172">
        <f t="shared" si="2"/>
        <v>0</v>
      </c>
      <c r="CA13" s="172">
        <f t="shared" si="3"/>
        <v>0</v>
      </c>
      <c r="CB13" s="172">
        <f t="shared" si="4"/>
        <v>0</v>
      </c>
      <c r="CC13" s="172">
        <f t="shared" si="5"/>
        <v>0</v>
      </c>
      <c r="CD13" s="172">
        <f t="shared" si="6"/>
        <v>0</v>
      </c>
      <c r="CE13" s="172">
        <f t="shared" si="7"/>
        <v>0</v>
      </c>
      <c r="CF13" s="172">
        <f t="shared" si="8"/>
        <v>0</v>
      </c>
      <c r="CG13" s="172">
        <f t="shared" si="9"/>
        <v>0</v>
      </c>
      <c r="CH13" s="172">
        <f t="shared" si="10"/>
        <v>0</v>
      </c>
      <c r="CI13" s="172">
        <f t="shared" si="11"/>
        <v>0</v>
      </c>
      <c r="CM13" s="172" t="str">
        <f>IF($V13&lt;&gt;"",VLOOKUP($V13,pay_scales!$A:$S,18,FALSE),"")</f>
        <v/>
      </c>
      <c r="CN13" s="172">
        <f t="shared" si="78"/>
        <v>0</v>
      </c>
      <c r="CO13" s="172" t="str">
        <f t="shared" si="79"/>
        <v/>
      </c>
      <c r="CP13" s="172">
        <f t="shared" si="12"/>
        <v>0</v>
      </c>
      <c r="CQ13" s="172">
        <f t="shared" si="13"/>
        <v>0</v>
      </c>
      <c r="CR13" s="172">
        <f t="shared" si="14"/>
        <v>0</v>
      </c>
      <c r="CS13" s="172">
        <f t="shared" si="15"/>
        <v>0</v>
      </c>
      <c r="CT13" s="172">
        <f t="shared" si="16"/>
        <v>0</v>
      </c>
      <c r="CU13" s="172">
        <f t="shared" si="17"/>
        <v>0</v>
      </c>
      <c r="CV13" s="172">
        <f t="shared" si="18"/>
        <v>0</v>
      </c>
      <c r="CW13" s="172">
        <f t="shared" si="19"/>
        <v>0</v>
      </c>
      <c r="CX13" s="172">
        <f t="shared" si="20"/>
        <v>0</v>
      </c>
      <c r="CY13" s="172">
        <f t="shared" si="21"/>
        <v>0</v>
      </c>
      <c r="CZ13" s="172">
        <f t="shared" si="22"/>
        <v>0</v>
      </c>
      <c r="DA13" s="172">
        <f t="shared" si="23"/>
        <v>0</v>
      </c>
      <c r="DE13" s="172" t="str">
        <f>IF($AF13&lt;&gt;"",VLOOKUP($AF13,pay_scales!$A:$S,18,FALSE),"")</f>
        <v/>
      </c>
      <c r="DF13" s="172">
        <f t="shared" si="80"/>
        <v>0</v>
      </c>
      <c r="DG13" s="172" t="str">
        <f t="shared" si="81"/>
        <v/>
      </c>
      <c r="DH13" s="172">
        <f t="shared" si="24"/>
        <v>0</v>
      </c>
      <c r="DI13" s="172">
        <f t="shared" si="25"/>
        <v>0</v>
      </c>
      <c r="DJ13" s="172">
        <f t="shared" si="26"/>
        <v>0</v>
      </c>
      <c r="DK13" s="172">
        <f t="shared" si="27"/>
        <v>0</v>
      </c>
      <c r="DL13" s="172">
        <f t="shared" si="28"/>
        <v>0</v>
      </c>
      <c r="DM13" s="172">
        <f t="shared" si="29"/>
        <v>0</v>
      </c>
      <c r="DN13" s="172">
        <f t="shared" si="30"/>
        <v>0</v>
      </c>
      <c r="DO13" s="172">
        <f t="shared" si="31"/>
        <v>0</v>
      </c>
      <c r="DP13" s="172">
        <f t="shared" si="32"/>
        <v>0</v>
      </c>
      <c r="DQ13" s="172">
        <f t="shared" si="33"/>
        <v>0</v>
      </c>
      <c r="DR13" s="172">
        <f t="shared" si="34"/>
        <v>0</v>
      </c>
      <c r="DS13" s="172">
        <f t="shared" si="35"/>
        <v>0</v>
      </c>
      <c r="DW13" s="172" t="str">
        <f>IF($AP13&lt;&gt;"",VLOOKUP($AP13,pay_scales!$A:$S,18,FALSE),"")</f>
        <v/>
      </c>
      <c r="DX13" s="172">
        <f t="shared" si="82"/>
        <v>0</v>
      </c>
      <c r="DY13" s="172" t="str">
        <f t="shared" si="83"/>
        <v/>
      </c>
      <c r="DZ13" s="172">
        <f t="shared" si="36"/>
        <v>0</v>
      </c>
      <c r="EA13" s="172">
        <f t="shared" si="37"/>
        <v>0</v>
      </c>
      <c r="EB13" s="172">
        <f t="shared" si="38"/>
        <v>0</v>
      </c>
      <c r="EC13" s="172">
        <f t="shared" si="39"/>
        <v>0</v>
      </c>
      <c r="ED13" s="172">
        <f t="shared" si="40"/>
        <v>0</v>
      </c>
      <c r="EE13" s="172">
        <f t="shared" si="41"/>
        <v>0</v>
      </c>
      <c r="EF13" s="172">
        <f t="shared" si="42"/>
        <v>0</v>
      </c>
      <c r="EG13" s="172">
        <f t="shared" si="43"/>
        <v>0</v>
      </c>
      <c r="EH13" s="172">
        <f t="shared" si="44"/>
        <v>0</v>
      </c>
      <c r="EI13" s="172">
        <f t="shared" si="45"/>
        <v>0</v>
      </c>
      <c r="EJ13" s="172">
        <f t="shared" si="46"/>
        <v>0</v>
      </c>
      <c r="EK13" s="172">
        <f t="shared" si="47"/>
        <v>0</v>
      </c>
      <c r="EO13" s="172" t="str">
        <f>IF($AZ13&lt;&gt;"",VLOOKUP($AF13,pay_scales!$A:$S,18,FALSE),"")</f>
        <v/>
      </c>
      <c r="EP13" s="172">
        <f t="shared" si="84"/>
        <v>0</v>
      </c>
      <c r="EQ13" s="172" t="str">
        <f t="shared" si="85"/>
        <v/>
      </c>
      <c r="ER13" s="172">
        <f t="shared" si="48"/>
        <v>0</v>
      </c>
      <c r="ES13" s="172">
        <f t="shared" si="49"/>
        <v>0</v>
      </c>
      <c r="ET13" s="172">
        <f t="shared" si="50"/>
        <v>0</v>
      </c>
      <c r="EU13" s="172">
        <f t="shared" si="51"/>
        <v>0</v>
      </c>
      <c r="EV13" s="172">
        <f t="shared" si="52"/>
        <v>0</v>
      </c>
      <c r="EW13" s="172">
        <f t="shared" si="53"/>
        <v>0</v>
      </c>
      <c r="EX13" s="172">
        <f t="shared" si="54"/>
        <v>0</v>
      </c>
      <c r="EY13" s="172">
        <f t="shared" si="55"/>
        <v>0</v>
      </c>
      <c r="EZ13" s="172">
        <f t="shared" si="56"/>
        <v>0</v>
      </c>
      <c r="FA13" s="172">
        <f t="shared" si="57"/>
        <v>0</v>
      </c>
      <c r="FB13" s="172">
        <f t="shared" si="58"/>
        <v>0</v>
      </c>
      <c r="FC13" s="172">
        <f t="shared" si="59"/>
        <v>0</v>
      </c>
      <c r="FF13">
        <f t="shared" si="86"/>
        <v>0</v>
      </c>
    </row>
    <row r="14" spans="1:163" x14ac:dyDescent="0.35">
      <c r="A14" s="3" t="str">
        <f>IF(OR($E14='selections(hide)'!$A$51,$E14='selections(hide)'!$A$48,$E14='selections(hide)'!$A$45),$C$1&amp;$E14,IF(AND($E14='selections(hide)'!$A$44,$F14&lt;45),$C$1&amp;$E14&amp;"up to 45",IF(AND($E14='selections(hide)'!$A$44,$F14&gt;=45),$C$1&amp;$E14&amp;"45+",IF(AND($E14='selections(hide)'!$A$43,$F14&lt;30),$C$1&amp;$E14&amp;"up to 30",IF(AND($E14='selections(hide)'!$A$43,$F14&gt;=30),$C$1&amp;$E14&amp;"30+",IF(AND($E14='selections(hide)'!$A$47,$F14&lt;45),$C$1&amp;$E14&amp;"up to 45",IF(AND($E14='selections(hide)'!$A$47,$F14&gt;=45),$C$1&amp;$E14&amp;"45+",IF(AND($E14='selections(hide)'!$A$46,$F14&lt;30),$C$1&amp;$E14&amp;"up to 30",IF(AND($E14='selections(hide)'!$A$46,$F14&gt;=30),$C$1&amp;$E14&amp;"30+",IF(AND($E14='selections(hide)'!$A$50,$F14&lt;45),$C$1&amp;$E14&amp;"up to 45",IF(AND($E14='selections(hide)'!$A$50,$F14&gt;=45),$C$1&amp;$E14&amp;"45+",IF(AND($E14='selections(hide)'!$A$49,$F14&lt;30),$C$1&amp;$E14&amp;"up to 30",IF(AND($E14='selections(hide)'!$A$49,$F14&gt;=30),$C$1&amp;$E14&amp;"30+","")))))))))))))</f>
        <v/>
      </c>
      <c r="B14" s="136"/>
      <c r="C14" s="143"/>
      <c r="D14" s="144"/>
      <c r="E14" s="135"/>
      <c r="F14" s="143"/>
      <c r="G14" s="144"/>
      <c r="H14" s="142"/>
      <c r="I14" s="168" t="str">
        <f>IFERROR(IF('selections(hide)'!$F$1=1,VLOOKUP($A14,academic_hours!$B$13:$S$40,4,FALSE),IF('selections(hide)'!$F$1=2,VLOOKUP($A14,academic_hours!$B$13:$S$40,9,FALSE),IF('selections(hide)'!$F$1=3,VLOOKUP($A14,academic_hours!$B$13:$S$40,14,FALSE),0))),"")</f>
        <v/>
      </c>
      <c r="J14" s="169"/>
      <c r="K14" s="168" t="str">
        <f t="shared" si="60"/>
        <v/>
      </c>
      <c r="L14" s="98"/>
      <c r="M14" s="142"/>
      <c r="N14" s="142"/>
      <c r="O14" s="142"/>
      <c r="P14" s="142"/>
      <c r="Q14" s="142"/>
      <c r="R14" s="142"/>
      <c r="S14" s="168" t="str">
        <f>IFERROR(IF('selections(hide)'!$F$1=1,VLOOKUP($A14,academic_hours!$B$13:$S$40,6,FALSE),IF('selections(hide)'!$F$1=2,VLOOKUP($A14,academic_hours!$B$13:$S$40,11,FALSE),IF('selections(hide)'!$F$1=3,VLOOKUP($A14,academic_hours!$B$13:$S$40,16,FALSE),0))),"")</f>
        <v/>
      </c>
      <c r="T14" s="169"/>
      <c r="U14" s="168" t="str">
        <f t="shared" si="61"/>
        <v/>
      </c>
      <c r="V14" s="98"/>
      <c r="W14" s="142"/>
      <c r="X14" s="142"/>
      <c r="Y14" s="142"/>
      <c r="Z14" s="142"/>
      <c r="AA14" s="142"/>
      <c r="AB14" s="142"/>
      <c r="AC14" s="168" t="str">
        <f>IFERROR(IF('selections(hide)'!$F$1=1,VLOOKUP($A14,academic_hours!$B$13:$S$40,5,FALSE),IF('selections(hide)'!$F$1=2,VLOOKUP($A14,academic_hours!$B$13:$S$40,10,FALSE),IF('selections(hide)'!$F$1=3,VLOOKUP($A14,academic_hours!$B$13:$S$40,15,FALSE),0))),"")</f>
        <v/>
      </c>
      <c r="AD14" s="169"/>
      <c r="AE14" s="168" t="str">
        <f t="shared" si="62"/>
        <v/>
      </c>
      <c r="AF14" s="98"/>
      <c r="AG14" s="142"/>
      <c r="AH14" s="142"/>
      <c r="AI14" s="142"/>
      <c r="AJ14" s="142"/>
      <c r="AK14" s="142"/>
      <c r="AL14" s="142"/>
      <c r="AM14" s="168" t="str">
        <f>IFERROR(IF('selections(hide)'!$F$1=1,VLOOKUP($A14,academic_hours!$B$13:$S$40,8,FALSE),IF('selections(hide)'!$F$1=2,VLOOKUP($A14,academic_hours!$B$13:$S$40,13,FALSE),IF('selections(hide)'!$F$1=3,VLOOKUP($A14,academic_hours!$B$13:$S$40,18,FALSE),0))),"")</f>
        <v/>
      </c>
      <c r="AN14" s="169"/>
      <c r="AO14" s="168" t="str">
        <f t="shared" si="63"/>
        <v/>
      </c>
      <c r="AP14" s="98"/>
      <c r="AQ14" s="142"/>
      <c r="AR14" s="142"/>
      <c r="AS14" s="142"/>
      <c r="AT14" s="142"/>
      <c r="AU14" s="142"/>
      <c r="AV14" s="142"/>
      <c r="AW14" s="168" t="str">
        <f>IFERROR(IF('selections(hide)'!$F$1=1,VLOOKUP($A14,academic_hours!$B$13:$S$40,7,FALSE),IF('selections(hide)'!$F$1=2,VLOOKUP($A14,academic_hours!$B$13:$S$40,12,FALSE),IF('selections(hide)'!$F$1=3,VLOOKUP($A14,academic_hours!$B$13:$S$40,17,FALSE),0))),"")</f>
        <v/>
      </c>
      <c r="AX14" s="169"/>
      <c r="AY14" s="168" t="str">
        <f t="shared" si="64"/>
        <v/>
      </c>
      <c r="AZ14" s="98"/>
      <c r="BA14" s="142"/>
      <c r="BB14" s="142"/>
      <c r="BC14" s="142"/>
      <c r="BD14" s="142"/>
      <c r="BE14" s="142"/>
      <c r="BF14" s="142"/>
      <c r="BH14" s="122" t="str">
        <f t="shared" si="65"/>
        <v>OK</v>
      </c>
      <c r="BI14" s="122" t="str">
        <f t="shared" si="66"/>
        <v>OK</v>
      </c>
      <c r="BJ14" s="122" t="str">
        <f t="shared" si="67"/>
        <v>OK</v>
      </c>
      <c r="BK14" s="122" t="str">
        <f t="shared" si="68"/>
        <v>OK</v>
      </c>
      <c r="BL14" s="122" t="str">
        <f t="shared" si="69"/>
        <v>OK</v>
      </c>
      <c r="BM14" s="122" t="str">
        <f t="shared" si="70"/>
        <v>OK</v>
      </c>
      <c r="BN14" s="122" t="str">
        <f t="shared" si="71"/>
        <v>OK</v>
      </c>
      <c r="BO14" s="122" t="str">
        <f t="shared" si="72"/>
        <v>OK</v>
      </c>
      <c r="BP14" s="122" t="str">
        <f t="shared" si="73"/>
        <v>OK</v>
      </c>
      <c r="BQ14" s="122" t="str">
        <f t="shared" si="74"/>
        <v>OK</v>
      </c>
      <c r="BR14" s="122" t="str">
        <f t="shared" si="75"/>
        <v>OK</v>
      </c>
      <c r="BU14" s="172" t="str">
        <f>IF($L14&lt;&gt;"",VLOOKUP($L14,pay_scales!$A:$S,18,FALSE),"")</f>
        <v/>
      </c>
      <c r="BV14" s="172">
        <f t="shared" si="76"/>
        <v>0</v>
      </c>
      <c r="BW14" s="172" t="str">
        <f t="shared" si="77"/>
        <v/>
      </c>
      <c r="BX14" s="172">
        <f t="shared" si="0"/>
        <v>0</v>
      </c>
      <c r="BY14" s="172">
        <f t="shared" si="1"/>
        <v>0</v>
      </c>
      <c r="BZ14" s="172">
        <f t="shared" si="2"/>
        <v>0</v>
      </c>
      <c r="CA14" s="172">
        <f t="shared" si="3"/>
        <v>0</v>
      </c>
      <c r="CB14" s="172">
        <f t="shared" si="4"/>
        <v>0</v>
      </c>
      <c r="CC14" s="172">
        <f t="shared" si="5"/>
        <v>0</v>
      </c>
      <c r="CD14" s="172">
        <f t="shared" si="6"/>
        <v>0</v>
      </c>
      <c r="CE14" s="172">
        <f t="shared" si="7"/>
        <v>0</v>
      </c>
      <c r="CF14" s="172">
        <f t="shared" si="8"/>
        <v>0</v>
      </c>
      <c r="CG14" s="172">
        <f t="shared" si="9"/>
        <v>0</v>
      </c>
      <c r="CH14" s="172">
        <f t="shared" si="10"/>
        <v>0</v>
      </c>
      <c r="CI14" s="172">
        <f t="shared" si="11"/>
        <v>0</v>
      </c>
      <c r="CM14" s="172" t="str">
        <f>IF($V14&lt;&gt;"",VLOOKUP($V14,pay_scales!$A:$S,18,FALSE),"")</f>
        <v/>
      </c>
      <c r="CN14" s="172">
        <f t="shared" si="78"/>
        <v>0</v>
      </c>
      <c r="CO14" s="172" t="str">
        <f t="shared" si="79"/>
        <v/>
      </c>
      <c r="CP14" s="172">
        <f t="shared" si="12"/>
        <v>0</v>
      </c>
      <c r="CQ14" s="172">
        <f t="shared" si="13"/>
        <v>0</v>
      </c>
      <c r="CR14" s="172">
        <f t="shared" si="14"/>
        <v>0</v>
      </c>
      <c r="CS14" s="172">
        <f t="shared" si="15"/>
        <v>0</v>
      </c>
      <c r="CT14" s="172">
        <f t="shared" si="16"/>
        <v>0</v>
      </c>
      <c r="CU14" s="172">
        <f t="shared" si="17"/>
        <v>0</v>
      </c>
      <c r="CV14" s="172">
        <f t="shared" si="18"/>
        <v>0</v>
      </c>
      <c r="CW14" s="172">
        <f t="shared" si="19"/>
        <v>0</v>
      </c>
      <c r="CX14" s="172">
        <f t="shared" si="20"/>
        <v>0</v>
      </c>
      <c r="CY14" s="172">
        <f t="shared" si="21"/>
        <v>0</v>
      </c>
      <c r="CZ14" s="172">
        <f t="shared" si="22"/>
        <v>0</v>
      </c>
      <c r="DA14" s="172">
        <f t="shared" si="23"/>
        <v>0</v>
      </c>
      <c r="DE14" s="172" t="str">
        <f>IF($AF14&lt;&gt;"",VLOOKUP($AF14,pay_scales!$A:$S,18,FALSE),"")</f>
        <v/>
      </c>
      <c r="DF14" s="172">
        <f t="shared" si="80"/>
        <v>0</v>
      </c>
      <c r="DG14" s="172" t="str">
        <f t="shared" si="81"/>
        <v/>
      </c>
      <c r="DH14" s="172">
        <f t="shared" si="24"/>
        <v>0</v>
      </c>
      <c r="DI14" s="172">
        <f t="shared" si="25"/>
        <v>0</v>
      </c>
      <c r="DJ14" s="172">
        <f t="shared" si="26"/>
        <v>0</v>
      </c>
      <c r="DK14" s="172">
        <f t="shared" si="27"/>
        <v>0</v>
      </c>
      <c r="DL14" s="172">
        <f t="shared" si="28"/>
        <v>0</v>
      </c>
      <c r="DM14" s="172">
        <f t="shared" si="29"/>
        <v>0</v>
      </c>
      <c r="DN14" s="172">
        <f t="shared" si="30"/>
        <v>0</v>
      </c>
      <c r="DO14" s="172">
        <f t="shared" si="31"/>
        <v>0</v>
      </c>
      <c r="DP14" s="172">
        <f t="shared" si="32"/>
        <v>0</v>
      </c>
      <c r="DQ14" s="172">
        <f t="shared" si="33"/>
        <v>0</v>
      </c>
      <c r="DR14" s="172">
        <f t="shared" si="34"/>
        <v>0</v>
      </c>
      <c r="DS14" s="172">
        <f t="shared" si="35"/>
        <v>0</v>
      </c>
      <c r="DW14" s="172" t="str">
        <f>IF($AP14&lt;&gt;"",VLOOKUP($AP14,pay_scales!$A:$S,18,FALSE),"")</f>
        <v/>
      </c>
      <c r="DX14" s="172">
        <f t="shared" si="82"/>
        <v>0</v>
      </c>
      <c r="DY14" s="172" t="str">
        <f t="shared" si="83"/>
        <v/>
      </c>
      <c r="DZ14" s="172">
        <f t="shared" si="36"/>
        <v>0</v>
      </c>
      <c r="EA14" s="172">
        <f t="shared" si="37"/>
        <v>0</v>
      </c>
      <c r="EB14" s="172">
        <f t="shared" si="38"/>
        <v>0</v>
      </c>
      <c r="EC14" s="172">
        <f t="shared" si="39"/>
        <v>0</v>
      </c>
      <c r="ED14" s="172">
        <f t="shared" si="40"/>
        <v>0</v>
      </c>
      <c r="EE14" s="172">
        <f t="shared" si="41"/>
        <v>0</v>
      </c>
      <c r="EF14" s="172">
        <f t="shared" si="42"/>
        <v>0</v>
      </c>
      <c r="EG14" s="172">
        <f t="shared" si="43"/>
        <v>0</v>
      </c>
      <c r="EH14" s="172">
        <f t="shared" si="44"/>
        <v>0</v>
      </c>
      <c r="EI14" s="172">
        <f t="shared" si="45"/>
        <v>0</v>
      </c>
      <c r="EJ14" s="172">
        <f t="shared" si="46"/>
        <v>0</v>
      </c>
      <c r="EK14" s="172">
        <f t="shared" si="47"/>
        <v>0</v>
      </c>
      <c r="EO14" s="172" t="str">
        <f>IF($AZ14&lt;&gt;"",VLOOKUP($AF14,pay_scales!$A:$S,18,FALSE),"")</f>
        <v/>
      </c>
      <c r="EP14" s="172">
        <f t="shared" si="84"/>
        <v>0</v>
      </c>
      <c r="EQ14" s="172" t="str">
        <f t="shared" si="85"/>
        <v/>
      </c>
      <c r="ER14" s="172">
        <f t="shared" si="48"/>
        <v>0</v>
      </c>
      <c r="ES14" s="172">
        <f t="shared" si="49"/>
        <v>0</v>
      </c>
      <c r="ET14" s="172">
        <f t="shared" si="50"/>
        <v>0</v>
      </c>
      <c r="EU14" s="172">
        <f t="shared" si="51"/>
        <v>0</v>
      </c>
      <c r="EV14" s="172">
        <f t="shared" si="52"/>
        <v>0</v>
      </c>
      <c r="EW14" s="172">
        <f t="shared" si="53"/>
        <v>0</v>
      </c>
      <c r="EX14" s="172">
        <f t="shared" si="54"/>
        <v>0</v>
      </c>
      <c r="EY14" s="172">
        <f t="shared" si="55"/>
        <v>0</v>
      </c>
      <c r="EZ14" s="172">
        <f t="shared" si="56"/>
        <v>0</v>
      </c>
      <c r="FA14" s="172">
        <f t="shared" si="57"/>
        <v>0</v>
      </c>
      <c r="FB14" s="172">
        <f t="shared" si="58"/>
        <v>0</v>
      </c>
      <c r="FC14" s="172">
        <f t="shared" si="59"/>
        <v>0</v>
      </c>
      <c r="FF14">
        <f t="shared" si="86"/>
        <v>0</v>
      </c>
    </row>
    <row r="15" spans="1:163" x14ac:dyDescent="0.35">
      <c r="A15" s="3" t="str">
        <f>IF(OR($E15='selections(hide)'!$A$51,$E15='selections(hide)'!$A$48,$E15='selections(hide)'!$A$45),$C$1&amp;$E15,IF(AND($E15='selections(hide)'!$A$44,$F15&lt;45),$C$1&amp;$E15&amp;"up to 45",IF(AND($E15='selections(hide)'!$A$44,$F15&gt;=45),$C$1&amp;$E15&amp;"45+",IF(AND($E15='selections(hide)'!$A$43,$F15&lt;30),$C$1&amp;$E15&amp;"up to 30",IF(AND($E15='selections(hide)'!$A$43,$F15&gt;=30),$C$1&amp;$E15&amp;"30+",IF(AND($E15='selections(hide)'!$A$47,$F15&lt;45),$C$1&amp;$E15&amp;"up to 45",IF(AND($E15='selections(hide)'!$A$47,$F15&gt;=45),$C$1&amp;$E15&amp;"45+",IF(AND($E15='selections(hide)'!$A$46,$F15&lt;30),$C$1&amp;$E15&amp;"up to 30",IF(AND($E15='selections(hide)'!$A$46,$F15&gt;=30),$C$1&amp;$E15&amp;"30+",IF(AND($E15='selections(hide)'!$A$50,$F15&lt;45),$C$1&amp;$E15&amp;"up to 45",IF(AND($E15='selections(hide)'!$A$50,$F15&gt;=45),$C$1&amp;$E15&amp;"45+",IF(AND($E15='selections(hide)'!$A$49,$F15&lt;30),$C$1&amp;$E15&amp;"up to 30",IF(AND($E15='selections(hide)'!$A$49,$F15&gt;=30),$C$1&amp;$E15&amp;"30+","")))))))))))))</f>
        <v/>
      </c>
      <c r="B15" s="136"/>
      <c r="C15" s="143"/>
      <c r="D15" s="144"/>
      <c r="E15" s="135"/>
      <c r="F15" s="143"/>
      <c r="G15" s="144"/>
      <c r="H15" s="142"/>
      <c r="I15" s="168" t="str">
        <f>IFERROR(IF('selections(hide)'!$F$1=1,VLOOKUP($A15,academic_hours!$B$13:$S$40,4,FALSE),IF('selections(hide)'!$F$1=2,VLOOKUP($A15,academic_hours!$B$13:$S$40,9,FALSE),IF('selections(hide)'!$F$1=3,VLOOKUP($A15,academic_hours!$B$13:$S$40,14,FALSE),0))),"")</f>
        <v/>
      </c>
      <c r="J15" s="169"/>
      <c r="K15" s="168" t="str">
        <f t="shared" si="60"/>
        <v/>
      </c>
      <c r="L15" s="98"/>
      <c r="M15" s="142"/>
      <c r="N15" s="142"/>
      <c r="O15" s="142"/>
      <c r="P15" s="142"/>
      <c r="Q15" s="142"/>
      <c r="R15" s="142"/>
      <c r="S15" s="168" t="str">
        <f>IFERROR(IF('selections(hide)'!$F$1=1,VLOOKUP($A15,academic_hours!$B$13:$S$40,6,FALSE),IF('selections(hide)'!$F$1=2,VLOOKUP($A15,academic_hours!$B$13:$S$40,11,FALSE),IF('selections(hide)'!$F$1=3,VLOOKUP($A15,academic_hours!$B$13:$S$40,16,FALSE),0))),"")</f>
        <v/>
      </c>
      <c r="T15" s="169"/>
      <c r="U15" s="168" t="str">
        <f t="shared" si="61"/>
        <v/>
      </c>
      <c r="V15" s="98"/>
      <c r="W15" s="142"/>
      <c r="X15" s="142"/>
      <c r="Y15" s="142"/>
      <c r="Z15" s="142"/>
      <c r="AA15" s="142"/>
      <c r="AB15" s="142"/>
      <c r="AC15" s="168" t="str">
        <f>IFERROR(IF('selections(hide)'!$F$1=1,VLOOKUP($A15,academic_hours!$B$13:$S$40,5,FALSE),IF('selections(hide)'!$F$1=2,VLOOKUP($A15,academic_hours!$B$13:$S$40,10,FALSE),IF('selections(hide)'!$F$1=3,VLOOKUP($A15,academic_hours!$B$13:$S$40,15,FALSE),0))),"")</f>
        <v/>
      </c>
      <c r="AD15" s="169"/>
      <c r="AE15" s="168" t="str">
        <f t="shared" si="62"/>
        <v/>
      </c>
      <c r="AF15" s="98"/>
      <c r="AG15" s="142"/>
      <c r="AH15" s="142"/>
      <c r="AI15" s="142"/>
      <c r="AJ15" s="142"/>
      <c r="AK15" s="142"/>
      <c r="AL15" s="142"/>
      <c r="AM15" s="168" t="str">
        <f>IFERROR(IF('selections(hide)'!$F$1=1,VLOOKUP($A15,academic_hours!$B$13:$S$40,8,FALSE),IF('selections(hide)'!$F$1=2,VLOOKUP($A15,academic_hours!$B$13:$S$40,13,FALSE),IF('selections(hide)'!$F$1=3,VLOOKUP($A15,academic_hours!$B$13:$S$40,18,FALSE),0))),"")</f>
        <v/>
      </c>
      <c r="AN15" s="169"/>
      <c r="AO15" s="168" t="str">
        <f t="shared" si="63"/>
        <v/>
      </c>
      <c r="AP15" s="98"/>
      <c r="AQ15" s="142"/>
      <c r="AR15" s="142"/>
      <c r="AS15" s="142"/>
      <c r="AT15" s="142"/>
      <c r="AU15" s="142"/>
      <c r="AV15" s="142"/>
      <c r="AW15" s="168" t="str">
        <f>IFERROR(IF('selections(hide)'!$F$1=1,VLOOKUP($A15,academic_hours!$B$13:$S$40,7,FALSE),IF('selections(hide)'!$F$1=2,VLOOKUP($A15,academic_hours!$B$13:$S$40,12,FALSE),IF('selections(hide)'!$F$1=3,VLOOKUP($A15,academic_hours!$B$13:$S$40,17,FALSE),0))),"")</f>
        <v/>
      </c>
      <c r="AX15" s="169"/>
      <c r="AY15" s="168" t="str">
        <f t="shared" si="64"/>
        <v/>
      </c>
      <c r="AZ15" s="98"/>
      <c r="BA15" s="142"/>
      <c r="BB15" s="142"/>
      <c r="BC15" s="142"/>
      <c r="BD15" s="142"/>
      <c r="BE15" s="142"/>
      <c r="BF15" s="142"/>
      <c r="BH15" s="122" t="str">
        <f t="shared" si="65"/>
        <v>OK</v>
      </c>
      <c r="BI15" s="122" t="str">
        <f t="shared" si="66"/>
        <v>OK</v>
      </c>
      <c r="BJ15" s="122" t="str">
        <f t="shared" si="67"/>
        <v>OK</v>
      </c>
      <c r="BK15" s="122" t="str">
        <f t="shared" si="68"/>
        <v>OK</v>
      </c>
      <c r="BL15" s="122" t="str">
        <f t="shared" si="69"/>
        <v>OK</v>
      </c>
      <c r="BM15" s="122" t="str">
        <f t="shared" si="70"/>
        <v>OK</v>
      </c>
      <c r="BN15" s="122" t="str">
        <f t="shared" si="71"/>
        <v>OK</v>
      </c>
      <c r="BO15" s="122" t="str">
        <f t="shared" si="72"/>
        <v>OK</v>
      </c>
      <c r="BP15" s="122" t="str">
        <f t="shared" si="73"/>
        <v>OK</v>
      </c>
      <c r="BQ15" s="122" t="str">
        <f t="shared" si="74"/>
        <v>OK</v>
      </c>
      <c r="BR15" s="122" t="str">
        <f t="shared" si="75"/>
        <v>OK</v>
      </c>
      <c r="BU15" s="172" t="str">
        <f>IF($L15&lt;&gt;"",VLOOKUP($L15,pay_scales!$A:$S,18,FALSE),"")</f>
        <v/>
      </c>
      <c r="BV15" s="172">
        <f t="shared" si="76"/>
        <v>0</v>
      </c>
      <c r="BW15" s="172" t="str">
        <f t="shared" si="77"/>
        <v/>
      </c>
      <c r="BX15" s="172">
        <f t="shared" si="0"/>
        <v>0</v>
      </c>
      <c r="BY15" s="172">
        <f t="shared" si="1"/>
        <v>0</v>
      </c>
      <c r="BZ15" s="172">
        <f t="shared" si="2"/>
        <v>0</v>
      </c>
      <c r="CA15" s="172">
        <f t="shared" si="3"/>
        <v>0</v>
      </c>
      <c r="CB15" s="172">
        <f t="shared" si="4"/>
        <v>0</v>
      </c>
      <c r="CC15" s="172">
        <f t="shared" si="5"/>
        <v>0</v>
      </c>
      <c r="CD15" s="172">
        <f t="shared" si="6"/>
        <v>0</v>
      </c>
      <c r="CE15" s="172">
        <f t="shared" si="7"/>
        <v>0</v>
      </c>
      <c r="CF15" s="172">
        <f t="shared" si="8"/>
        <v>0</v>
      </c>
      <c r="CG15" s="172">
        <f t="shared" si="9"/>
        <v>0</v>
      </c>
      <c r="CH15" s="172">
        <f t="shared" si="10"/>
        <v>0</v>
      </c>
      <c r="CI15" s="172">
        <f t="shared" si="11"/>
        <v>0</v>
      </c>
      <c r="CM15" s="172" t="str">
        <f>IF($V15&lt;&gt;"",VLOOKUP($V15,pay_scales!$A:$S,18,FALSE),"")</f>
        <v/>
      </c>
      <c r="CN15" s="172">
        <f t="shared" si="78"/>
        <v>0</v>
      </c>
      <c r="CO15" s="172" t="str">
        <f t="shared" si="79"/>
        <v/>
      </c>
      <c r="CP15" s="172">
        <f t="shared" si="12"/>
        <v>0</v>
      </c>
      <c r="CQ15" s="172">
        <f t="shared" si="13"/>
        <v>0</v>
      </c>
      <c r="CR15" s="172">
        <f t="shared" si="14"/>
        <v>0</v>
      </c>
      <c r="CS15" s="172">
        <f t="shared" si="15"/>
        <v>0</v>
      </c>
      <c r="CT15" s="172">
        <f t="shared" si="16"/>
        <v>0</v>
      </c>
      <c r="CU15" s="172">
        <f t="shared" si="17"/>
        <v>0</v>
      </c>
      <c r="CV15" s="172">
        <f t="shared" si="18"/>
        <v>0</v>
      </c>
      <c r="CW15" s="172">
        <f t="shared" si="19"/>
        <v>0</v>
      </c>
      <c r="CX15" s="172">
        <f t="shared" si="20"/>
        <v>0</v>
      </c>
      <c r="CY15" s="172">
        <f t="shared" si="21"/>
        <v>0</v>
      </c>
      <c r="CZ15" s="172">
        <f t="shared" si="22"/>
        <v>0</v>
      </c>
      <c r="DA15" s="172">
        <f t="shared" si="23"/>
        <v>0</v>
      </c>
      <c r="DE15" s="172" t="str">
        <f>IF($AF15&lt;&gt;"",VLOOKUP($AF15,pay_scales!$A:$S,18,FALSE),"")</f>
        <v/>
      </c>
      <c r="DF15" s="172">
        <f t="shared" si="80"/>
        <v>0</v>
      </c>
      <c r="DG15" s="172" t="str">
        <f t="shared" si="81"/>
        <v/>
      </c>
      <c r="DH15" s="172">
        <f t="shared" si="24"/>
        <v>0</v>
      </c>
      <c r="DI15" s="172">
        <f t="shared" si="25"/>
        <v>0</v>
      </c>
      <c r="DJ15" s="172">
        <f t="shared" si="26"/>
        <v>0</v>
      </c>
      <c r="DK15" s="172">
        <f t="shared" si="27"/>
        <v>0</v>
      </c>
      <c r="DL15" s="172">
        <f t="shared" si="28"/>
        <v>0</v>
      </c>
      <c r="DM15" s="172">
        <f t="shared" si="29"/>
        <v>0</v>
      </c>
      <c r="DN15" s="172">
        <f t="shared" si="30"/>
        <v>0</v>
      </c>
      <c r="DO15" s="172">
        <f t="shared" si="31"/>
        <v>0</v>
      </c>
      <c r="DP15" s="172">
        <f t="shared" si="32"/>
        <v>0</v>
      </c>
      <c r="DQ15" s="172">
        <f t="shared" si="33"/>
        <v>0</v>
      </c>
      <c r="DR15" s="172">
        <f t="shared" si="34"/>
        <v>0</v>
      </c>
      <c r="DS15" s="172">
        <f t="shared" si="35"/>
        <v>0</v>
      </c>
      <c r="DW15" s="172" t="str">
        <f>IF($AP15&lt;&gt;"",VLOOKUP($AP15,pay_scales!$A:$S,18,FALSE),"")</f>
        <v/>
      </c>
      <c r="DX15" s="172">
        <f t="shared" si="82"/>
        <v>0</v>
      </c>
      <c r="DY15" s="172" t="str">
        <f t="shared" si="83"/>
        <v/>
      </c>
      <c r="DZ15" s="172">
        <f t="shared" si="36"/>
        <v>0</v>
      </c>
      <c r="EA15" s="172">
        <f t="shared" si="37"/>
        <v>0</v>
      </c>
      <c r="EB15" s="172">
        <f t="shared" si="38"/>
        <v>0</v>
      </c>
      <c r="EC15" s="172">
        <f t="shared" si="39"/>
        <v>0</v>
      </c>
      <c r="ED15" s="172">
        <f t="shared" si="40"/>
        <v>0</v>
      </c>
      <c r="EE15" s="172">
        <f t="shared" si="41"/>
        <v>0</v>
      </c>
      <c r="EF15" s="172">
        <f t="shared" si="42"/>
        <v>0</v>
      </c>
      <c r="EG15" s="172">
        <f t="shared" si="43"/>
        <v>0</v>
      </c>
      <c r="EH15" s="172">
        <f t="shared" si="44"/>
        <v>0</v>
      </c>
      <c r="EI15" s="172">
        <f t="shared" si="45"/>
        <v>0</v>
      </c>
      <c r="EJ15" s="172">
        <f t="shared" si="46"/>
        <v>0</v>
      </c>
      <c r="EK15" s="172">
        <f t="shared" si="47"/>
        <v>0</v>
      </c>
      <c r="EO15" s="172" t="str">
        <f>IF($AZ15&lt;&gt;"",VLOOKUP($AF15,pay_scales!$A:$S,18,FALSE),"")</f>
        <v/>
      </c>
      <c r="EP15" s="172">
        <f t="shared" si="84"/>
        <v>0</v>
      </c>
      <c r="EQ15" s="172" t="str">
        <f t="shared" si="85"/>
        <v/>
      </c>
      <c r="ER15" s="172">
        <f t="shared" si="48"/>
        <v>0</v>
      </c>
      <c r="ES15" s="172">
        <f t="shared" si="49"/>
        <v>0</v>
      </c>
      <c r="ET15" s="172">
        <f t="shared" si="50"/>
        <v>0</v>
      </c>
      <c r="EU15" s="172">
        <f t="shared" si="51"/>
        <v>0</v>
      </c>
      <c r="EV15" s="172">
        <f t="shared" si="52"/>
        <v>0</v>
      </c>
      <c r="EW15" s="172">
        <f t="shared" si="53"/>
        <v>0</v>
      </c>
      <c r="EX15" s="172">
        <f t="shared" si="54"/>
        <v>0</v>
      </c>
      <c r="EY15" s="172">
        <f t="shared" si="55"/>
        <v>0</v>
      </c>
      <c r="EZ15" s="172">
        <f t="shared" si="56"/>
        <v>0</v>
      </c>
      <c r="FA15" s="172">
        <f t="shared" si="57"/>
        <v>0</v>
      </c>
      <c r="FB15" s="172">
        <f t="shared" si="58"/>
        <v>0</v>
      </c>
      <c r="FC15" s="172">
        <f t="shared" si="59"/>
        <v>0</v>
      </c>
      <c r="FF15">
        <f t="shared" si="86"/>
        <v>0</v>
      </c>
    </row>
    <row r="16" spans="1:163" x14ac:dyDescent="0.35">
      <c r="A16" s="3" t="str">
        <f>IF(OR($E16='selections(hide)'!$A$51,$E16='selections(hide)'!$A$48,$E16='selections(hide)'!$A$45),$C$1&amp;$E16,IF(AND($E16='selections(hide)'!$A$44,$F16&lt;45),$C$1&amp;$E16&amp;"up to 45",IF(AND($E16='selections(hide)'!$A$44,$F16&gt;=45),$C$1&amp;$E16&amp;"45+",IF(AND($E16='selections(hide)'!$A$43,$F16&lt;30),$C$1&amp;$E16&amp;"up to 30",IF(AND($E16='selections(hide)'!$A$43,$F16&gt;=30),$C$1&amp;$E16&amp;"30+",IF(AND($E16='selections(hide)'!$A$47,$F16&lt;45),$C$1&amp;$E16&amp;"up to 45",IF(AND($E16='selections(hide)'!$A$47,$F16&gt;=45),$C$1&amp;$E16&amp;"45+",IF(AND($E16='selections(hide)'!$A$46,$F16&lt;30),$C$1&amp;$E16&amp;"up to 30",IF(AND($E16='selections(hide)'!$A$46,$F16&gt;=30),$C$1&amp;$E16&amp;"30+",IF(AND($E16='selections(hide)'!$A$50,$F16&lt;45),$C$1&amp;$E16&amp;"up to 45",IF(AND($E16='selections(hide)'!$A$50,$F16&gt;=45),$C$1&amp;$E16&amp;"45+",IF(AND($E16='selections(hide)'!$A$49,$F16&lt;30),$C$1&amp;$E16&amp;"up to 30",IF(AND($E16='selections(hide)'!$A$49,$F16&gt;=30),$C$1&amp;$E16&amp;"30+","")))))))))))))</f>
        <v/>
      </c>
      <c r="B16" s="136"/>
      <c r="C16" s="143"/>
      <c r="D16" s="144"/>
      <c r="E16" s="135"/>
      <c r="F16" s="143"/>
      <c r="G16" s="144"/>
      <c r="H16" s="142"/>
      <c r="I16" s="168" t="str">
        <f>IFERROR(IF('selections(hide)'!$F$1=1,VLOOKUP($A16,academic_hours!$B$13:$S$40,4,FALSE),IF('selections(hide)'!$F$1=2,VLOOKUP($A16,academic_hours!$B$13:$S$40,9,FALSE),IF('selections(hide)'!$F$1=3,VLOOKUP($A16,academic_hours!$B$13:$S$40,14,FALSE),0))),"")</f>
        <v/>
      </c>
      <c r="J16" s="169"/>
      <c r="K16" s="168" t="str">
        <f t="shared" si="60"/>
        <v/>
      </c>
      <c r="L16" s="98"/>
      <c r="M16" s="142"/>
      <c r="N16" s="142"/>
      <c r="O16" s="142"/>
      <c r="P16" s="142"/>
      <c r="Q16" s="142"/>
      <c r="R16" s="142"/>
      <c r="S16" s="168" t="str">
        <f>IFERROR(IF('selections(hide)'!$F$1=1,VLOOKUP($A16,academic_hours!$B$13:$S$40,6,FALSE),IF('selections(hide)'!$F$1=2,VLOOKUP($A16,academic_hours!$B$13:$S$40,11,FALSE),IF('selections(hide)'!$F$1=3,VLOOKUP($A16,academic_hours!$B$13:$S$40,16,FALSE),0))),"")</f>
        <v/>
      </c>
      <c r="T16" s="169"/>
      <c r="U16" s="168" t="str">
        <f t="shared" si="61"/>
        <v/>
      </c>
      <c r="V16" s="98"/>
      <c r="W16" s="142"/>
      <c r="X16" s="142"/>
      <c r="Y16" s="142"/>
      <c r="Z16" s="142"/>
      <c r="AA16" s="142"/>
      <c r="AB16" s="142"/>
      <c r="AC16" s="168" t="str">
        <f>IFERROR(IF('selections(hide)'!$F$1=1,VLOOKUP($A16,academic_hours!$B$13:$S$40,5,FALSE),IF('selections(hide)'!$F$1=2,VLOOKUP($A16,academic_hours!$B$13:$S$40,10,FALSE),IF('selections(hide)'!$F$1=3,VLOOKUP($A16,academic_hours!$B$13:$S$40,15,FALSE),0))),"")</f>
        <v/>
      </c>
      <c r="AD16" s="169"/>
      <c r="AE16" s="168" t="str">
        <f t="shared" si="62"/>
        <v/>
      </c>
      <c r="AF16" s="98"/>
      <c r="AG16" s="142"/>
      <c r="AH16" s="142"/>
      <c r="AI16" s="142"/>
      <c r="AJ16" s="142"/>
      <c r="AK16" s="142"/>
      <c r="AL16" s="142"/>
      <c r="AM16" s="168" t="str">
        <f>IFERROR(IF('selections(hide)'!$F$1=1,VLOOKUP($A16,academic_hours!$B$13:$S$40,8,FALSE),IF('selections(hide)'!$F$1=2,VLOOKUP($A16,academic_hours!$B$13:$S$40,13,FALSE),IF('selections(hide)'!$F$1=3,VLOOKUP($A16,academic_hours!$B$13:$S$40,18,FALSE),0))),"")</f>
        <v/>
      </c>
      <c r="AN16" s="169"/>
      <c r="AO16" s="168" t="str">
        <f t="shared" si="63"/>
        <v/>
      </c>
      <c r="AP16" s="98"/>
      <c r="AQ16" s="142"/>
      <c r="AR16" s="142"/>
      <c r="AS16" s="142"/>
      <c r="AT16" s="142"/>
      <c r="AU16" s="142"/>
      <c r="AV16" s="142"/>
      <c r="AW16" s="168" t="str">
        <f>IFERROR(IF('selections(hide)'!$F$1=1,VLOOKUP($A16,academic_hours!$B$13:$S$40,7,FALSE),IF('selections(hide)'!$F$1=2,VLOOKUP($A16,academic_hours!$B$13:$S$40,12,FALSE),IF('selections(hide)'!$F$1=3,VLOOKUP($A16,academic_hours!$B$13:$S$40,17,FALSE),0))),"")</f>
        <v/>
      </c>
      <c r="AX16" s="169"/>
      <c r="AY16" s="168" t="str">
        <f t="shared" si="64"/>
        <v/>
      </c>
      <c r="AZ16" s="98"/>
      <c r="BA16" s="142"/>
      <c r="BB16" s="142"/>
      <c r="BC16" s="142"/>
      <c r="BD16" s="142"/>
      <c r="BE16" s="142"/>
      <c r="BF16" s="142"/>
      <c r="BH16" s="122" t="str">
        <f t="shared" si="65"/>
        <v>OK</v>
      </c>
      <c r="BI16" s="122" t="str">
        <f t="shared" si="66"/>
        <v>OK</v>
      </c>
      <c r="BJ16" s="122" t="str">
        <f t="shared" si="67"/>
        <v>OK</v>
      </c>
      <c r="BK16" s="122" t="str">
        <f t="shared" si="68"/>
        <v>OK</v>
      </c>
      <c r="BL16" s="122" t="str">
        <f t="shared" si="69"/>
        <v>OK</v>
      </c>
      <c r="BM16" s="122" t="str">
        <f t="shared" si="70"/>
        <v>OK</v>
      </c>
      <c r="BN16" s="122" t="str">
        <f t="shared" si="71"/>
        <v>OK</v>
      </c>
      <c r="BO16" s="122" t="str">
        <f t="shared" si="72"/>
        <v>OK</v>
      </c>
      <c r="BP16" s="122" t="str">
        <f t="shared" si="73"/>
        <v>OK</v>
      </c>
      <c r="BQ16" s="122" t="str">
        <f t="shared" si="74"/>
        <v>OK</v>
      </c>
      <c r="BR16" s="122" t="str">
        <f t="shared" si="75"/>
        <v>OK</v>
      </c>
      <c r="BU16" s="172" t="str">
        <f>IF($L16&lt;&gt;"",VLOOKUP($L16,pay_scales!$A:$S,18,FALSE),"")</f>
        <v/>
      </c>
      <c r="BV16" s="172">
        <f t="shared" si="76"/>
        <v>0</v>
      </c>
      <c r="BW16" s="172" t="str">
        <f t="shared" si="77"/>
        <v/>
      </c>
      <c r="BX16" s="172">
        <f t="shared" si="0"/>
        <v>0</v>
      </c>
      <c r="BY16" s="172">
        <f t="shared" si="1"/>
        <v>0</v>
      </c>
      <c r="BZ16" s="172">
        <f t="shared" si="2"/>
        <v>0</v>
      </c>
      <c r="CA16" s="172">
        <f t="shared" si="3"/>
        <v>0</v>
      </c>
      <c r="CB16" s="172">
        <f t="shared" si="4"/>
        <v>0</v>
      </c>
      <c r="CC16" s="172">
        <f t="shared" si="5"/>
        <v>0</v>
      </c>
      <c r="CD16" s="172">
        <f t="shared" si="6"/>
        <v>0</v>
      </c>
      <c r="CE16" s="172">
        <f t="shared" si="7"/>
        <v>0</v>
      </c>
      <c r="CF16" s="172">
        <f t="shared" si="8"/>
        <v>0</v>
      </c>
      <c r="CG16" s="172">
        <f t="shared" si="9"/>
        <v>0</v>
      </c>
      <c r="CH16" s="172">
        <f t="shared" si="10"/>
        <v>0</v>
      </c>
      <c r="CI16" s="172">
        <f t="shared" si="11"/>
        <v>0</v>
      </c>
      <c r="CM16" s="172" t="str">
        <f>IF($V16&lt;&gt;"",VLOOKUP($V16,pay_scales!$A:$S,18,FALSE),"")</f>
        <v/>
      </c>
      <c r="CN16" s="172">
        <f t="shared" si="78"/>
        <v>0</v>
      </c>
      <c r="CO16" s="172" t="str">
        <f t="shared" si="79"/>
        <v/>
      </c>
      <c r="CP16" s="172">
        <f t="shared" si="12"/>
        <v>0</v>
      </c>
      <c r="CQ16" s="172">
        <f t="shared" si="13"/>
        <v>0</v>
      </c>
      <c r="CR16" s="172">
        <f t="shared" si="14"/>
        <v>0</v>
      </c>
      <c r="CS16" s="172">
        <f t="shared" si="15"/>
        <v>0</v>
      </c>
      <c r="CT16" s="172">
        <f t="shared" si="16"/>
        <v>0</v>
      </c>
      <c r="CU16" s="172">
        <f t="shared" si="17"/>
        <v>0</v>
      </c>
      <c r="CV16" s="172">
        <f t="shared" si="18"/>
        <v>0</v>
      </c>
      <c r="CW16" s="172">
        <f t="shared" si="19"/>
        <v>0</v>
      </c>
      <c r="CX16" s="172">
        <f t="shared" si="20"/>
        <v>0</v>
      </c>
      <c r="CY16" s="172">
        <f t="shared" si="21"/>
        <v>0</v>
      </c>
      <c r="CZ16" s="172">
        <f t="shared" si="22"/>
        <v>0</v>
      </c>
      <c r="DA16" s="172">
        <f t="shared" si="23"/>
        <v>0</v>
      </c>
      <c r="DE16" s="172" t="str">
        <f>IF($AF16&lt;&gt;"",VLOOKUP($AF16,pay_scales!$A:$S,18,FALSE),"")</f>
        <v/>
      </c>
      <c r="DF16" s="172">
        <f t="shared" si="80"/>
        <v>0</v>
      </c>
      <c r="DG16" s="172" t="str">
        <f t="shared" si="81"/>
        <v/>
      </c>
      <c r="DH16" s="172">
        <f t="shared" si="24"/>
        <v>0</v>
      </c>
      <c r="DI16" s="172">
        <f t="shared" si="25"/>
        <v>0</v>
      </c>
      <c r="DJ16" s="172">
        <f t="shared" si="26"/>
        <v>0</v>
      </c>
      <c r="DK16" s="172">
        <f t="shared" si="27"/>
        <v>0</v>
      </c>
      <c r="DL16" s="172">
        <f t="shared" si="28"/>
        <v>0</v>
      </c>
      <c r="DM16" s="172">
        <f t="shared" si="29"/>
        <v>0</v>
      </c>
      <c r="DN16" s="172">
        <f t="shared" si="30"/>
        <v>0</v>
      </c>
      <c r="DO16" s="172">
        <f t="shared" si="31"/>
        <v>0</v>
      </c>
      <c r="DP16" s="172">
        <f t="shared" si="32"/>
        <v>0</v>
      </c>
      <c r="DQ16" s="172">
        <f t="shared" si="33"/>
        <v>0</v>
      </c>
      <c r="DR16" s="172">
        <f t="shared" si="34"/>
        <v>0</v>
      </c>
      <c r="DS16" s="172">
        <f t="shared" si="35"/>
        <v>0</v>
      </c>
      <c r="DW16" s="172" t="str">
        <f>IF($AP16&lt;&gt;"",VLOOKUP($AP16,pay_scales!$A:$S,18,FALSE),"")</f>
        <v/>
      </c>
      <c r="DX16" s="172">
        <f t="shared" si="82"/>
        <v>0</v>
      </c>
      <c r="DY16" s="172" t="str">
        <f t="shared" si="83"/>
        <v/>
      </c>
      <c r="DZ16" s="172">
        <f t="shared" si="36"/>
        <v>0</v>
      </c>
      <c r="EA16" s="172">
        <f t="shared" si="37"/>
        <v>0</v>
      </c>
      <c r="EB16" s="172">
        <f t="shared" si="38"/>
        <v>0</v>
      </c>
      <c r="EC16" s="172">
        <f t="shared" si="39"/>
        <v>0</v>
      </c>
      <c r="ED16" s="172">
        <f t="shared" si="40"/>
        <v>0</v>
      </c>
      <c r="EE16" s="172">
        <f t="shared" si="41"/>
        <v>0</v>
      </c>
      <c r="EF16" s="172">
        <f t="shared" si="42"/>
        <v>0</v>
      </c>
      <c r="EG16" s="172">
        <f t="shared" si="43"/>
        <v>0</v>
      </c>
      <c r="EH16" s="172">
        <f t="shared" si="44"/>
        <v>0</v>
      </c>
      <c r="EI16" s="172">
        <f t="shared" si="45"/>
        <v>0</v>
      </c>
      <c r="EJ16" s="172">
        <f t="shared" si="46"/>
        <v>0</v>
      </c>
      <c r="EK16" s="172">
        <f t="shared" si="47"/>
        <v>0</v>
      </c>
      <c r="EO16" s="172" t="str">
        <f>IF($AZ16&lt;&gt;"",VLOOKUP($AF16,pay_scales!$A:$S,18,FALSE),"")</f>
        <v/>
      </c>
      <c r="EP16" s="172">
        <f t="shared" si="84"/>
        <v>0</v>
      </c>
      <c r="EQ16" s="172" t="str">
        <f t="shared" si="85"/>
        <v/>
      </c>
      <c r="ER16" s="172">
        <f t="shared" si="48"/>
        <v>0</v>
      </c>
      <c r="ES16" s="172">
        <f t="shared" si="49"/>
        <v>0</v>
      </c>
      <c r="ET16" s="172">
        <f t="shared" si="50"/>
        <v>0</v>
      </c>
      <c r="EU16" s="172">
        <f t="shared" si="51"/>
        <v>0</v>
      </c>
      <c r="EV16" s="172">
        <f t="shared" si="52"/>
        <v>0</v>
      </c>
      <c r="EW16" s="172">
        <f t="shared" si="53"/>
        <v>0</v>
      </c>
      <c r="EX16" s="172">
        <f t="shared" si="54"/>
        <v>0</v>
      </c>
      <c r="EY16" s="172">
        <f t="shared" si="55"/>
        <v>0</v>
      </c>
      <c r="EZ16" s="172">
        <f t="shared" si="56"/>
        <v>0</v>
      </c>
      <c r="FA16" s="172">
        <f t="shared" si="57"/>
        <v>0</v>
      </c>
      <c r="FB16" s="172">
        <f t="shared" si="58"/>
        <v>0</v>
      </c>
      <c r="FC16" s="172">
        <f t="shared" si="59"/>
        <v>0</v>
      </c>
      <c r="FF16">
        <f t="shared" si="86"/>
        <v>0</v>
      </c>
    </row>
    <row r="17" spans="1:162" x14ac:dyDescent="0.35">
      <c r="A17" s="3" t="str">
        <f>IF(OR($E17='selections(hide)'!$A$51,$E17='selections(hide)'!$A$48,$E17='selections(hide)'!$A$45),$C$1&amp;$E17,IF(AND($E17='selections(hide)'!$A$44,$F17&lt;45),$C$1&amp;$E17&amp;"up to 45",IF(AND($E17='selections(hide)'!$A$44,$F17&gt;=45),$C$1&amp;$E17&amp;"45+",IF(AND($E17='selections(hide)'!$A$43,$F17&lt;30),$C$1&amp;$E17&amp;"up to 30",IF(AND($E17='selections(hide)'!$A$43,$F17&gt;=30),$C$1&amp;$E17&amp;"30+",IF(AND($E17='selections(hide)'!$A$47,$F17&lt;45),$C$1&amp;$E17&amp;"up to 45",IF(AND($E17='selections(hide)'!$A$47,$F17&gt;=45),$C$1&amp;$E17&amp;"45+",IF(AND($E17='selections(hide)'!$A$46,$F17&lt;30),$C$1&amp;$E17&amp;"up to 30",IF(AND($E17='selections(hide)'!$A$46,$F17&gt;=30),$C$1&amp;$E17&amp;"30+",IF(AND($E17='selections(hide)'!$A$50,$F17&lt;45),$C$1&amp;$E17&amp;"up to 45",IF(AND($E17='selections(hide)'!$A$50,$F17&gt;=45),$C$1&amp;$E17&amp;"45+",IF(AND($E17='selections(hide)'!$A$49,$F17&lt;30),$C$1&amp;$E17&amp;"up to 30",IF(AND($E17='selections(hide)'!$A$49,$F17&gt;=30),$C$1&amp;$E17&amp;"30+","")))))))))))))</f>
        <v/>
      </c>
      <c r="B17" s="136"/>
      <c r="C17" s="143"/>
      <c r="D17" s="144"/>
      <c r="E17" s="135"/>
      <c r="F17" s="143"/>
      <c r="G17" s="144"/>
      <c r="H17" s="142"/>
      <c r="I17" s="168" t="str">
        <f>IFERROR(IF('selections(hide)'!$F$1=1,VLOOKUP($A17,academic_hours!$B$13:$S$40,4,FALSE),IF('selections(hide)'!$F$1=2,VLOOKUP($A17,academic_hours!$B$13:$S$40,9,FALSE),IF('selections(hide)'!$F$1=3,VLOOKUP($A17,academic_hours!$B$13:$S$40,14,FALSE),0))),"")</f>
        <v/>
      </c>
      <c r="J17" s="169"/>
      <c r="K17" s="168" t="str">
        <f t="shared" si="60"/>
        <v/>
      </c>
      <c r="L17" s="98"/>
      <c r="M17" s="142"/>
      <c r="N17" s="142"/>
      <c r="O17" s="142"/>
      <c r="P17" s="142"/>
      <c r="Q17" s="142"/>
      <c r="R17" s="142"/>
      <c r="S17" s="168" t="str">
        <f>IFERROR(IF('selections(hide)'!$F$1=1,VLOOKUP($A17,academic_hours!$B$13:$S$40,6,FALSE),IF('selections(hide)'!$F$1=2,VLOOKUP($A17,academic_hours!$B$13:$S$40,11,FALSE),IF('selections(hide)'!$F$1=3,VLOOKUP($A17,academic_hours!$B$13:$S$40,16,FALSE),0))),"")</f>
        <v/>
      </c>
      <c r="T17" s="169"/>
      <c r="U17" s="168" t="str">
        <f t="shared" si="61"/>
        <v/>
      </c>
      <c r="V17" s="98"/>
      <c r="W17" s="142"/>
      <c r="X17" s="142"/>
      <c r="Y17" s="142"/>
      <c r="Z17" s="142"/>
      <c r="AA17" s="142"/>
      <c r="AB17" s="142"/>
      <c r="AC17" s="168" t="str">
        <f>IFERROR(IF('selections(hide)'!$F$1=1,VLOOKUP($A17,academic_hours!$B$13:$S$40,5,FALSE),IF('selections(hide)'!$F$1=2,VLOOKUP($A17,academic_hours!$B$13:$S$40,10,FALSE),IF('selections(hide)'!$F$1=3,VLOOKUP($A17,academic_hours!$B$13:$S$40,15,FALSE),0))),"")</f>
        <v/>
      </c>
      <c r="AD17" s="169"/>
      <c r="AE17" s="168" t="str">
        <f t="shared" si="62"/>
        <v/>
      </c>
      <c r="AF17" s="98"/>
      <c r="AG17" s="142"/>
      <c r="AH17" s="142"/>
      <c r="AI17" s="142"/>
      <c r="AJ17" s="142"/>
      <c r="AK17" s="142"/>
      <c r="AL17" s="142"/>
      <c r="AM17" s="168" t="str">
        <f>IFERROR(IF('selections(hide)'!$F$1=1,VLOOKUP($A17,academic_hours!$B$13:$S$40,8,FALSE),IF('selections(hide)'!$F$1=2,VLOOKUP($A17,academic_hours!$B$13:$S$40,13,FALSE),IF('selections(hide)'!$F$1=3,VLOOKUP($A17,academic_hours!$B$13:$S$40,18,FALSE),0))),"")</f>
        <v/>
      </c>
      <c r="AN17" s="169"/>
      <c r="AO17" s="168" t="str">
        <f t="shared" si="63"/>
        <v/>
      </c>
      <c r="AP17" s="98"/>
      <c r="AQ17" s="142"/>
      <c r="AR17" s="142"/>
      <c r="AS17" s="142"/>
      <c r="AT17" s="142"/>
      <c r="AU17" s="142"/>
      <c r="AV17" s="142"/>
      <c r="AW17" s="168" t="str">
        <f>IFERROR(IF('selections(hide)'!$F$1=1,VLOOKUP($A17,academic_hours!$B$13:$S$40,7,FALSE),IF('selections(hide)'!$F$1=2,VLOOKUP($A17,academic_hours!$B$13:$S$40,12,FALSE),IF('selections(hide)'!$F$1=3,VLOOKUP($A17,academic_hours!$B$13:$S$40,17,FALSE),0))),"")</f>
        <v/>
      </c>
      <c r="AX17" s="169"/>
      <c r="AY17" s="168" t="str">
        <f t="shared" si="64"/>
        <v/>
      </c>
      <c r="AZ17" s="98"/>
      <c r="BA17" s="142"/>
      <c r="BB17" s="142"/>
      <c r="BC17" s="142"/>
      <c r="BD17" s="142"/>
      <c r="BE17" s="142"/>
      <c r="BF17" s="142"/>
      <c r="BH17" s="122" t="str">
        <f t="shared" si="65"/>
        <v>OK</v>
      </c>
      <c r="BI17" s="122" t="str">
        <f t="shared" si="66"/>
        <v>OK</v>
      </c>
      <c r="BJ17" s="122" t="str">
        <f t="shared" si="67"/>
        <v>OK</v>
      </c>
      <c r="BK17" s="122" t="str">
        <f t="shared" si="68"/>
        <v>OK</v>
      </c>
      <c r="BL17" s="122" t="str">
        <f t="shared" si="69"/>
        <v>OK</v>
      </c>
      <c r="BM17" s="122" t="str">
        <f t="shared" si="70"/>
        <v>OK</v>
      </c>
      <c r="BN17" s="122" t="str">
        <f t="shared" si="71"/>
        <v>OK</v>
      </c>
      <c r="BO17" s="122" t="str">
        <f t="shared" si="72"/>
        <v>OK</v>
      </c>
      <c r="BP17" s="122" t="str">
        <f t="shared" si="73"/>
        <v>OK</v>
      </c>
      <c r="BQ17" s="122" t="str">
        <f t="shared" si="74"/>
        <v>OK</v>
      </c>
      <c r="BR17" s="122" t="str">
        <f t="shared" si="75"/>
        <v>OK</v>
      </c>
      <c r="BU17" s="172" t="str">
        <f>IF($L17&lt;&gt;"",VLOOKUP($L17,pay_scales!$A:$S,18,FALSE),"")</f>
        <v/>
      </c>
      <c r="BV17" s="172">
        <f t="shared" si="76"/>
        <v>0</v>
      </c>
      <c r="BW17" s="172" t="str">
        <f t="shared" si="77"/>
        <v/>
      </c>
      <c r="BX17" s="172">
        <f t="shared" si="0"/>
        <v>0</v>
      </c>
      <c r="BY17" s="172">
        <f t="shared" si="1"/>
        <v>0</v>
      </c>
      <c r="BZ17" s="172">
        <f t="shared" si="2"/>
        <v>0</v>
      </c>
      <c r="CA17" s="172">
        <f t="shared" si="3"/>
        <v>0</v>
      </c>
      <c r="CB17" s="172">
        <f t="shared" si="4"/>
        <v>0</v>
      </c>
      <c r="CC17" s="172">
        <f t="shared" si="5"/>
        <v>0</v>
      </c>
      <c r="CD17" s="172">
        <f t="shared" si="6"/>
        <v>0</v>
      </c>
      <c r="CE17" s="172">
        <f t="shared" si="7"/>
        <v>0</v>
      </c>
      <c r="CF17" s="172">
        <f t="shared" si="8"/>
        <v>0</v>
      </c>
      <c r="CG17" s="172">
        <f t="shared" si="9"/>
        <v>0</v>
      </c>
      <c r="CH17" s="172">
        <f t="shared" si="10"/>
        <v>0</v>
      </c>
      <c r="CI17" s="172">
        <f t="shared" si="11"/>
        <v>0</v>
      </c>
      <c r="CM17" s="172" t="str">
        <f>IF($V17&lt;&gt;"",VLOOKUP($V17,pay_scales!$A:$S,18,FALSE),"")</f>
        <v/>
      </c>
      <c r="CN17" s="172">
        <f t="shared" si="78"/>
        <v>0</v>
      </c>
      <c r="CO17" s="172" t="str">
        <f t="shared" si="79"/>
        <v/>
      </c>
      <c r="CP17" s="172">
        <f t="shared" si="12"/>
        <v>0</v>
      </c>
      <c r="CQ17" s="172">
        <f t="shared" si="13"/>
        <v>0</v>
      </c>
      <c r="CR17" s="172">
        <f t="shared" si="14"/>
        <v>0</v>
      </c>
      <c r="CS17" s="172">
        <f t="shared" si="15"/>
        <v>0</v>
      </c>
      <c r="CT17" s="172">
        <f t="shared" si="16"/>
        <v>0</v>
      </c>
      <c r="CU17" s="172">
        <f t="shared" si="17"/>
        <v>0</v>
      </c>
      <c r="CV17" s="172">
        <f t="shared" si="18"/>
        <v>0</v>
      </c>
      <c r="CW17" s="172">
        <f t="shared" si="19"/>
        <v>0</v>
      </c>
      <c r="CX17" s="172">
        <f t="shared" si="20"/>
        <v>0</v>
      </c>
      <c r="CY17" s="172">
        <f t="shared" si="21"/>
        <v>0</v>
      </c>
      <c r="CZ17" s="172">
        <f t="shared" si="22"/>
        <v>0</v>
      </c>
      <c r="DA17" s="172">
        <f t="shared" si="23"/>
        <v>0</v>
      </c>
      <c r="DE17" s="172" t="str">
        <f>IF($AF17&lt;&gt;"",VLOOKUP($AF17,pay_scales!$A:$S,18,FALSE),"")</f>
        <v/>
      </c>
      <c r="DF17" s="172">
        <f t="shared" si="80"/>
        <v>0</v>
      </c>
      <c r="DG17" s="172" t="str">
        <f t="shared" si="81"/>
        <v/>
      </c>
      <c r="DH17" s="172">
        <f t="shared" si="24"/>
        <v>0</v>
      </c>
      <c r="DI17" s="172">
        <f t="shared" si="25"/>
        <v>0</v>
      </c>
      <c r="DJ17" s="172">
        <f t="shared" si="26"/>
        <v>0</v>
      </c>
      <c r="DK17" s="172">
        <f t="shared" si="27"/>
        <v>0</v>
      </c>
      <c r="DL17" s="172">
        <f t="shared" si="28"/>
        <v>0</v>
      </c>
      <c r="DM17" s="172">
        <f t="shared" si="29"/>
        <v>0</v>
      </c>
      <c r="DN17" s="172">
        <f t="shared" si="30"/>
        <v>0</v>
      </c>
      <c r="DO17" s="172">
        <f t="shared" si="31"/>
        <v>0</v>
      </c>
      <c r="DP17" s="172">
        <f t="shared" si="32"/>
        <v>0</v>
      </c>
      <c r="DQ17" s="172">
        <f t="shared" si="33"/>
        <v>0</v>
      </c>
      <c r="DR17" s="172">
        <f t="shared" si="34"/>
        <v>0</v>
      </c>
      <c r="DS17" s="172">
        <f t="shared" si="35"/>
        <v>0</v>
      </c>
      <c r="DW17" s="172" t="str">
        <f>IF($AP17&lt;&gt;"",VLOOKUP($AP17,pay_scales!$A:$S,18,FALSE),"")</f>
        <v/>
      </c>
      <c r="DX17" s="172">
        <f t="shared" si="82"/>
        <v>0</v>
      </c>
      <c r="DY17" s="172" t="str">
        <f t="shared" si="83"/>
        <v/>
      </c>
      <c r="DZ17" s="172">
        <f t="shared" si="36"/>
        <v>0</v>
      </c>
      <c r="EA17" s="172">
        <f t="shared" si="37"/>
        <v>0</v>
      </c>
      <c r="EB17" s="172">
        <f t="shared" si="38"/>
        <v>0</v>
      </c>
      <c r="EC17" s="172">
        <f t="shared" si="39"/>
        <v>0</v>
      </c>
      <c r="ED17" s="172">
        <f t="shared" si="40"/>
        <v>0</v>
      </c>
      <c r="EE17" s="172">
        <f t="shared" si="41"/>
        <v>0</v>
      </c>
      <c r="EF17" s="172">
        <f t="shared" si="42"/>
        <v>0</v>
      </c>
      <c r="EG17" s="172">
        <f t="shared" si="43"/>
        <v>0</v>
      </c>
      <c r="EH17" s="172">
        <f t="shared" si="44"/>
        <v>0</v>
      </c>
      <c r="EI17" s="172">
        <f t="shared" si="45"/>
        <v>0</v>
      </c>
      <c r="EJ17" s="172">
        <f t="shared" si="46"/>
        <v>0</v>
      </c>
      <c r="EK17" s="172">
        <f t="shared" si="47"/>
        <v>0</v>
      </c>
      <c r="EO17" s="172" t="str">
        <f>IF($AZ17&lt;&gt;"",VLOOKUP($AF17,pay_scales!$A:$S,18,FALSE),"")</f>
        <v/>
      </c>
      <c r="EP17" s="172">
        <f t="shared" si="84"/>
        <v>0</v>
      </c>
      <c r="EQ17" s="172" t="str">
        <f t="shared" si="85"/>
        <v/>
      </c>
      <c r="ER17" s="172">
        <f t="shared" si="48"/>
        <v>0</v>
      </c>
      <c r="ES17" s="172">
        <f t="shared" si="49"/>
        <v>0</v>
      </c>
      <c r="ET17" s="172">
        <f t="shared" si="50"/>
        <v>0</v>
      </c>
      <c r="EU17" s="172">
        <f t="shared" si="51"/>
        <v>0</v>
      </c>
      <c r="EV17" s="172">
        <f t="shared" si="52"/>
        <v>0</v>
      </c>
      <c r="EW17" s="172">
        <f t="shared" si="53"/>
        <v>0</v>
      </c>
      <c r="EX17" s="172">
        <f t="shared" si="54"/>
        <v>0</v>
      </c>
      <c r="EY17" s="172">
        <f t="shared" si="55"/>
        <v>0</v>
      </c>
      <c r="EZ17" s="172">
        <f t="shared" si="56"/>
        <v>0</v>
      </c>
      <c r="FA17" s="172">
        <f t="shared" si="57"/>
        <v>0</v>
      </c>
      <c r="FB17" s="172">
        <f t="shared" si="58"/>
        <v>0</v>
      </c>
      <c r="FC17" s="172">
        <f t="shared" si="59"/>
        <v>0</v>
      </c>
      <c r="FF17">
        <f t="shared" si="86"/>
        <v>0</v>
      </c>
    </row>
    <row r="18" spans="1:162" x14ac:dyDescent="0.35">
      <c r="A18" s="3" t="str">
        <f>IF(OR($E18='selections(hide)'!$A$51,$E18='selections(hide)'!$A$48,$E18='selections(hide)'!$A$45),$C$1&amp;$E18,IF(AND($E18='selections(hide)'!$A$44,$F18&lt;45),$C$1&amp;$E18&amp;"up to 45",IF(AND($E18='selections(hide)'!$A$44,$F18&gt;=45),$C$1&amp;$E18&amp;"45+",IF(AND($E18='selections(hide)'!$A$43,$F18&lt;30),$C$1&amp;$E18&amp;"up to 30",IF(AND($E18='selections(hide)'!$A$43,$F18&gt;=30),$C$1&amp;$E18&amp;"30+",IF(AND($E18='selections(hide)'!$A$47,$F18&lt;45),$C$1&amp;$E18&amp;"up to 45",IF(AND($E18='selections(hide)'!$A$47,$F18&gt;=45),$C$1&amp;$E18&amp;"45+",IF(AND($E18='selections(hide)'!$A$46,$F18&lt;30),$C$1&amp;$E18&amp;"up to 30",IF(AND($E18='selections(hide)'!$A$46,$F18&gt;=30),$C$1&amp;$E18&amp;"30+",IF(AND($E18='selections(hide)'!$A$50,$F18&lt;45),$C$1&amp;$E18&amp;"up to 45",IF(AND($E18='selections(hide)'!$A$50,$F18&gt;=45),$C$1&amp;$E18&amp;"45+",IF(AND($E18='selections(hide)'!$A$49,$F18&lt;30),$C$1&amp;$E18&amp;"up to 30",IF(AND($E18='selections(hide)'!$A$49,$F18&gt;=30),$C$1&amp;$E18&amp;"30+","")))))))))))))</f>
        <v/>
      </c>
      <c r="B18" s="136"/>
      <c r="C18" s="143"/>
      <c r="D18" s="144"/>
      <c r="E18" s="135"/>
      <c r="F18" s="143"/>
      <c r="G18" s="144"/>
      <c r="H18" s="142"/>
      <c r="I18" s="168" t="str">
        <f>IFERROR(IF('selections(hide)'!$F$1=1,VLOOKUP($A18,academic_hours!$B$13:$S$40,4,FALSE),IF('selections(hide)'!$F$1=2,VLOOKUP($A18,academic_hours!$B$13:$S$40,9,FALSE),IF('selections(hide)'!$F$1=3,VLOOKUP($A18,academic_hours!$B$13:$S$40,14,FALSE),0))),"")</f>
        <v/>
      </c>
      <c r="J18" s="169"/>
      <c r="K18" s="168" t="str">
        <f t="shared" si="60"/>
        <v/>
      </c>
      <c r="L18" s="98"/>
      <c r="M18" s="142"/>
      <c r="N18" s="142"/>
      <c r="O18" s="142"/>
      <c r="P18" s="142"/>
      <c r="Q18" s="142"/>
      <c r="R18" s="142"/>
      <c r="S18" s="168" t="str">
        <f>IFERROR(IF('selections(hide)'!$F$1=1,VLOOKUP($A18,academic_hours!$B$13:$S$40,6,FALSE),IF('selections(hide)'!$F$1=2,VLOOKUP($A18,academic_hours!$B$13:$S$40,11,FALSE),IF('selections(hide)'!$F$1=3,VLOOKUP($A18,academic_hours!$B$13:$S$40,16,FALSE),0))),"")</f>
        <v/>
      </c>
      <c r="T18" s="169"/>
      <c r="U18" s="168" t="str">
        <f t="shared" si="61"/>
        <v/>
      </c>
      <c r="V18" s="98"/>
      <c r="W18" s="142"/>
      <c r="X18" s="142"/>
      <c r="Y18" s="142"/>
      <c r="Z18" s="142"/>
      <c r="AA18" s="142"/>
      <c r="AB18" s="142"/>
      <c r="AC18" s="168" t="str">
        <f>IFERROR(IF('selections(hide)'!$F$1=1,VLOOKUP($A18,academic_hours!$B$13:$S$40,5,FALSE),IF('selections(hide)'!$F$1=2,VLOOKUP($A18,academic_hours!$B$13:$S$40,10,FALSE),IF('selections(hide)'!$F$1=3,VLOOKUP($A18,academic_hours!$B$13:$S$40,15,FALSE),0))),"")</f>
        <v/>
      </c>
      <c r="AD18" s="169"/>
      <c r="AE18" s="168" t="str">
        <f t="shared" si="62"/>
        <v/>
      </c>
      <c r="AF18" s="98"/>
      <c r="AG18" s="142"/>
      <c r="AH18" s="142"/>
      <c r="AI18" s="142"/>
      <c r="AJ18" s="142"/>
      <c r="AK18" s="142"/>
      <c r="AL18" s="142"/>
      <c r="AM18" s="168" t="str">
        <f>IFERROR(IF('selections(hide)'!$F$1=1,VLOOKUP($A18,academic_hours!$B$13:$S$40,8,FALSE),IF('selections(hide)'!$F$1=2,VLOOKUP($A18,academic_hours!$B$13:$S$40,13,FALSE),IF('selections(hide)'!$F$1=3,VLOOKUP($A18,academic_hours!$B$13:$S$40,18,FALSE),0))),"")</f>
        <v/>
      </c>
      <c r="AN18" s="169"/>
      <c r="AO18" s="168" t="str">
        <f t="shared" si="63"/>
        <v/>
      </c>
      <c r="AP18" s="98"/>
      <c r="AQ18" s="142"/>
      <c r="AR18" s="142"/>
      <c r="AS18" s="142"/>
      <c r="AT18" s="142"/>
      <c r="AU18" s="142"/>
      <c r="AV18" s="142"/>
      <c r="AW18" s="168" t="str">
        <f>IFERROR(IF('selections(hide)'!$F$1=1,VLOOKUP($A18,academic_hours!$B$13:$S$40,7,FALSE),IF('selections(hide)'!$F$1=2,VLOOKUP($A18,academic_hours!$B$13:$S$40,12,FALSE),IF('selections(hide)'!$F$1=3,VLOOKUP($A18,academic_hours!$B$13:$S$40,17,FALSE),0))),"")</f>
        <v/>
      </c>
      <c r="AX18" s="169"/>
      <c r="AY18" s="168" t="str">
        <f t="shared" si="64"/>
        <v/>
      </c>
      <c r="AZ18" s="98"/>
      <c r="BA18" s="142"/>
      <c r="BB18" s="142"/>
      <c r="BC18" s="142"/>
      <c r="BD18" s="142"/>
      <c r="BE18" s="142"/>
      <c r="BF18" s="142"/>
      <c r="BH18" s="122" t="str">
        <f t="shared" si="65"/>
        <v>OK</v>
      </c>
      <c r="BI18" s="122" t="str">
        <f t="shared" si="66"/>
        <v>OK</v>
      </c>
      <c r="BJ18" s="122" t="str">
        <f t="shared" si="67"/>
        <v>OK</v>
      </c>
      <c r="BK18" s="122" t="str">
        <f t="shared" si="68"/>
        <v>OK</v>
      </c>
      <c r="BL18" s="122" t="str">
        <f t="shared" si="69"/>
        <v>OK</v>
      </c>
      <c r="BM18" s="122" t="str">
        <f t="shared" si="70"/>
        <v>OK</v>
      </c>
      <c r="BN18" s="122" t="str">
        <f t="shared" si="71"/>
        <v>OK</v>
      </c>
      <c r="BO18" s="122" t="str">
        <f t="shared" si="72"/>
        <v>OK</v>
      </c>
      <c r="BP18" s="122" t="str">
        <f t="shared" si="73"/>
        <v>OK</v>
      </c>
      <c r="BQ18" s="122" t="str">
        <f t="shared" si="74"/>
        <v>OK</v>
      </c>
      <c r="BR18" s="122" t="str">
        <f t="shared" si="75"/>
        <v>OK</v>
      </c>
      <c r="BU18" s="172" t="str">
        <f>IF($L18&lt;&gt;"",VLOOKUP($L18,pay_scales!$A:$S,18,FALSE),"")</f>
        <v/>
      </c>
      <c r="BV18" s="172">
        <f t="shared" si="76"/>
        <v>0</v>
      </c>
      <c r="BW18" s="172" t="str">
        <f t="shared" si="77"/>
        <v/>
      </c>
      <c r="BX18" s="172">
        <f t="shared" si="0"/>
        <v>0</v>
      </c>
      <c r="BY18" s="172">
        <f t="shared" si="1"/>
        <v>0</v>
      </c>
      <c r="BZ18" s="172">
        <f t="shared" si="2"/>
        <v>0</v>
      </c>
      <c r="CA18" s="172">
        <f t="shared" si="3"/>
        <v>0</v>
      </c>
      <c r="CB18" s="172">
        <f t="shared" si="4"/>
        <v>0</v>
      </c>
      <c r="CC18" s="172">
        <f t="shared" si="5"/>
        <v>0</v>
      </c>
      <c r="CD18" s="172">
        <f t="shared" si="6"/>
        <v>0</v>
      </c>
      <c r="CE18" s="172">
        <f t="shared" si="7"/>
        <v>0</v>
      </c>
      <c r="CF18" s="172">
        <f t="shared" si="8"/>
        <v>0</v>
      </c>
      <c r="CG18" s="172">
        <f t="shared" si="9"/>
        <v>0</v>
      </c>
      <c r="CH18" s="172">
        <f t="shared" si="10"/>
        <v>0</v>
      </c>
      <c r="CI18" s="172">
        <f t="shared" si="11"/>
        <v>0</v>
      </c>
      <c r="CM18" s="172" t="str">
        <f>IF($V18&lt;&gt;"",VLOOKUP($V18,pay_scales!$A:$S,18,FALSE),"")</f>
        <v/>
      </c>
      <c r="CN18" s="172">
        <f t="shared" si="78"/>
        <v>0</v>
      </c>
      <c r="CO18" s="172" t="str">
        <f t="shared" si="79"/>
        <v/>
      </c>
      <c r="CP18" s="172">
        <f t="shared" si="12"/>
        <v>0</v>
      </c>
      <c r="CQ18" s="172">
        <f t="shared" si="13"/>
        <v>0</v>
      </c>
      <c r="CR18" s="172">
        <f t="shared" si="14"/>
        <v>0</v>
      </c>
      <c r="CS18" s="172">
        <f t="shared" si="15"/>
        <v>0</v>
      </c>
      <c r="CT18" s="172">
        <f t="shared" si="16"/>
        <v>0</v>
      </c>
      <c r="CU18" s="172">
        <f t="shared" si="17"/>
        <v>0</v>
      </c>
      <c r="CV18" s="172">
        <f t="shared" si="18"/>
        <v>0</v>
      </c>
      <c r="CW18" s="172">
        <f t="shared" si="19"/>
        <v>0</v>
      </c>
      <c r="CX18" s="172">
        <f t="shared" si="20"/>
        <v>0</v>
      </c>
      <c r="CY18" s="172">
        <f t="shared" si="21"/>
        <v>0</v>
      </c>
      <c r="CZ18" s="172">
        <f t="shared" si="22"/>
        <v>0</v>
      </c>
      <c r="DA18" s="172">
        <f t="shared" si="23"/>
        <v>0</v>
      </c>
      <c r="DE18" s="172" t="str">
        <f>IF($AF18&lt;&gt;"",VLOOKUP($AF18,pay_scales!$A:$S,18,FALSE),"")</f>
        <v/>
      </c>
      <c r="DF18" s="172">
        <f t="shared" si="80"/>
        <v>0</v>
      </c>
      <c r="DG18" s="172" t="str">
        <f t="shared" si="81"/>
        <v/>
      </c>
      <c r="DH18" s="172">
        <f t="shared" si="24"/>
        <v>0</v>
      </c>
      <c r="DI18" s="172">
        <f t="shared" si="25"/>
        <v>0</v>
      </c>
      <c r="DJ18" s="172">
        <f t="shared" si="26"/>
        <v>0</v>
      </c>
      <c r="DK18" s="172">
        <f t="shared" si="27"/>
        <v>0</v>
      </c>
      <c r="DL18" s="172">
        <f t="shared" si="28"/>
        <v>0</v>
      </c>
      <c r="DM18" s="172">
        <f t="shared" si="29"/>
        <v>0</v>
      </c>
      <c r="DN18" s="172">
        <f t="shared" si="30"/>
        <v>0</v>
      </c>
      <c r="DO18" s="172">
        <f t="shared" si="31"/>
        <v>0</v>
      </c>
      <c r="DP18" s="172">
        <f t="shared" si="32"/>
        <v>0</v>
      </c>
      <c r="DQ18" s="172">
        <f t="shared" si="33"/>
        <v>0</v>
      </c>
      <c r="DR18" s="172">
        <f t="shared" si="34"/>
        <v>0</v>
      </c>
      <c r="DS18" s="172">
        <f t="shared" si="35"/>
        <v>0</v>
      </c>
      <c r="DW18" s="172" t="str">
        <f>IF($AP18&lt;&gt;"",VLOOKUP($AP18,pay_scales!$A:$S,18,FALSE),"")</f>
        <v/>
      </c>
      <c r="DX18" s="172">
        <f t="shared" si="82"/>
        <v>0</v>
      </c>
      <c r="DY18" s="172" t="str">
        <f t="shared" si="83"/>
        <v/>
      </c>
      <c r="DZ18" s="172">
        <f t="shared" si="36"/>
        <v>0</v>
      </c>
      <c r="EA18" s="172">
        <f t="shared" si="37"/>
        <v>0</v>
      </c>
      <c r="EB18" s="172">
        <f t="shared" si="38"/>
        <v>0</v>
      </c>
      <c r="EC18" s="172">
        <f t="shared" si="39"/>
        <v>0</v>
      </c>
      <c r="ED18" s="172">
        <f t="shared" si="40"/>
        <v>0</v>
      </c>
      <c r="EE18" s="172">
        <f t="shared" si="41"/>
        <v>0</v>
      </c>
      <c r="EF18" s="172">
        <f t="shared" si="42"/>
        <v>0</v>
      </c>
      <c r="EG18" s="172">
        <f t="shared" si="43"/>
        <v>0</v>
      </c>
      <c r="EH18" s="172">
        <f t="shared" si="44"/>
        <v>0</v>
      </c>
      <c r="EI18" s="172">
        <f t="shared" si="45"/>
        <v>0</v>
      </c>
      <c r="EJ18" s="172">
        <f t="shared" si="46"/>
        <v>0</v>
      </c>
      <c r="EK18" s="172">
        <f t="shared" si="47"/>
        <v>0</v>
      </c>
      <c r="EO18" s="172" t="str">
        <f>IF($AZ18&lt;&gt;"",VLOOKUP($AF18,pay_scales!$A:$S,18,FALSE),"")</f>
        <v/>
      </c>
      <c r="EP18" s="172">
        <f t="shared" si="84"/>
        <v>0</v>
      </c>
      <c r="EQ18" s="172" t="str">
        <f t="shared" si="85"/>
        <v/>
      </c>
      <c r="ER18" s="172">
        <f t="shared" si="48"/>
        <v>0</v>
      </c>
      <c r="ES18" s="172">
        <f t="shared" si="49"/>
        <v>0</v>
      </c>
      <c r="ET18" s="172">
        <f t="shared" si="50"/>
        <v>0</v>
      </c>
      <c r="EU18" s="172">
        <f t="shared" si="51"/>
        <v>0</v>
      </c>
      <c r="EV18" s="172">
        <f t="shared" si="52"/>
        <v>0</v>
      </c>
      <c r="EW18" s="172">
        <f t="shared" si="53"/>
        <v>0</v>
      </c>
      <c r="EX18" s="172">
        <f t="shared" si="54"/>
        <v>0</v>
      </c>
      <c r="EY18" s="172">
        <f t="shared" si="55"/>
        <v>0</v>
      </c>
      <c r="EZ18" s="172">
        <f t="shared" si="56"/>
        <v>0</v>
      </c>
      <c r="FA18" s="172">
        <f t="shared" si="57"/>
        <v>0</v>
      </c>
      <c r="FB18" s="172">
        <f t="shared" si="58"/>
        <v>0</v>
      </c>
      <c r="FC18" s="172">
        <f t="shared" si="59"/>
        <v>0</v>
      </c>
      <c r="FF18">
        <f t="shared" si="86"/>
        <v>0</v>
      </c>
    </row>
    <row r="19" spans="1:162" x14ac:dyDescent="0.35">
      <c r="A19" s="3" t="str">
        <f>IF(OR($E19='selections(hide)'!$A$51,$E19='selections(hide)'!$A$48,$E19='selections(hide)'!$A$45),$C$1&amp;$E19,IF(AND($E19='selections(hide)'!$A$44,$F19&lt;45),$C$1&amp;$E19&amp;"up to 45",IF(AND($E19='selections(hide)'!$A$44,$F19&gt;=45),$C$1&amp;$E19&amp;"45+",IF(AND($E19='selections(hide)'!$A$43,$F19&lt;30),$C$1&amp;$E19&amp;"up to 30",IF(AND($E19='selections(hide)'!$A$43,$F19&gt;=30),$C$1&amp;$E19&amp;"30+",IF(AND($E19='selections(hide)'!$A$47,$F19&lt;45),$C$1&amp;$E19&amp;"up to 45",IF(AND($E19='selections(hide)'!$A$47,$F19&gt;=45),$C$1&amp;$E19&amp;"45+",IF(AND($E19='selections(hide)'!$A$46,$F19&lt;30),$C$1&amp;$E19&amp;"up to 30",IF(AND($E19='selections(hide)'!$A$46,$F19&gt;=30),$C$1&amp;$E19&amp;"30+",IF(AND($E19='selections(hide)'!$A$50,$F19&lt;45),$C$1&amp;$E19&amp;"up to 45",IF(AND($E19='selections(hide)'!$A$50,$F19&gt;=45),$C$1&amp;$E19&amp;"45+",IF(AND($E19='selections(hide)'!$A$49,$F19&lt;30),$C$1&amp;$E19&amp;"up to 30",IF(AND($E19='selections(hide)'!$A$49,$F19&gt;=30),$C$1&amp;$E19&amp;"30+","")))))))))))))</f>
        <v/>
      </c>
      <c r="B19" s="136"/>
      <c r="C19" s="143"/>
      <c r="D19" s="144"/>
      <c r="E19" s="135"/>
      <c r="F19" s="143"/>
      <c r="G19" s="144"/>
      <c r="H19" s="142"/>
      <c r="I19" s="168" t="str">
        <f>IFERROR(IF('selections(hide)'!$F$1=1,VLOOKUP($A19,academic_hours!$B$13:$S$40,4,FALSE),IF('selections(hide)'!$F$1=2,VLOOKUP($A19,academic_hours!$B$13:$S$40,9,FALSE),IF('selections(hide)'!$F$1=3,VLOOKUP($A19,academic_hours!$B$13:$S$40,14,FALSE),0))),"")</f>
        <v/>
      </c>
      <c r="J19" s="169"/>
      <c r="K19" s="168" t="str">
        <f t="shared" si="60"/>
        <v/>
      </c>
      <c r="L19" s="98"/>
      <c r="M19" s="142"/>
      <c r="N19" s="142"/>
      <c r="O19" s="142"/>
      <c r="P19" s="142"/>
      <c r="Q19" s="142"/>
      <c r="R19" s="142"/>
      <c r="S19" s="168" t="str">
        <f>IFERROR(IF('selections(hide)'!$F$1=1,VLOOKUP($A19,academic_hours!$B$13:$S$40,6,FALSE),IF('selections(hide)'!$F$1=2,VLOOKUP($A19,academic_hours!$B$13:$S$40,11,FALSE),IF('selections(hide)'!$F$1=3,VLOOKUP($A19,academic_hours!$B$13:$S$40,16,FALSE),0))),"")</f>
        <v/>
      </c>
      <c r="T19" s="169"/>
      <c r="U19" s="168" t="str">
        <f t="shared" si="61"/>
        <v/>
      </c>
      <c r="V19" s="98"/>
      <c r="W19" s="142"/>
      <c r="X19" s="142"/>
      <c r="Y19" s="142"/>
      <c r="Z19" s="142"/>
      <c r="AA19" s="142"/>
      <c r="AB19" s="142"/>
      <c r="AC19" s="168" t="str">
        <f>IFERROR(IF('selections(hide)'!$F$1=1,VLOOKUP($A19,academic_hours!$B$13:$S$40,5,FALSE),IF('selections(hide)'!$F$1=2,VLOOKUP($A19,academic_hours!$B$13:$S$40,10,FALSE),IF('selections(hide)'!$F$1=3,VLOOKUP($A19,academic_hours!$B$13:$S$40,15,FALSE),0))),"")</f>
        <v/>
      </c>
      <c r="AD19" s="169"/>
      <c r="AE19" s="168" t="str">
        <f t="shared" si="62"/>
        <v/>
      </c>
      <c r="AF19" s="98"/>
      <c r="AG19" s="142"/>
      <c r="AH19" s="142"/>
      <c r="AI19" s="142"/>
      <c r="AJ19" s="142"/>
      <c r="AK19" s="142"/>
      <c r="AL19" s="142"/>
      <c r="AM19" s="168" t="str">
        <f>IFERROR(IF('selections(hide)'!$F$1=1,VLOOKUP($A19,academic_hours!$B$13:$S$40,8,FALSE),IF('selections(hide)'!$F$1=2,VLOOKUP($A19,academic_hours!$B$13:$S$40,13,FALSE),IF('selections(hide)'!$F$1=3,VLOOKUP($A19,academic_hours!$B$13:$S$40,18,FALSE),0))),"")</f>
        <v/>
      </c>
      <c r="AN19" s="169"/>
      <c r="AO19" s="168" t="str">
        <f t="shared" si="63"/>
        <v/>
      </c>
      <c r="AP19" s="98"/>
      <c r="AQ19" s="142"/>
      <c r="AR19" s="142"/>
      <c r="AS19" s="142"/>
      <c r="AT19" s="142"/>
      <c r="AU19" s="142"/>
      <c r="AV19" s="142"/>
      <c r="AW19" s="168" t="str">
        <f>IFERROR(IF('selections(hide)'!$F$1=1,VLOOKUP($A19,academic_hours!$B$13:$S$40,7,FALSE),IF('selections(hide)'!$F$1=2,VLOOKUP($A19,academic_hours!$B$13:$S$40,12,FALSE),IF('selections(hide)'!$F$1=3,VLOOKUP($A19,academic_hours!$B$13:$S$40,17,FALSE),0))),"")</f>
        <v/>
      </c>
      <c r="AX19" s="169"/>
      <c r="AY19" s="168" t="str">
        <f t="shared" si="64"/>
        <v/>
      </c>
      <c r="AZ19" s="98"/>
      <c r="BA19" s="142"/>
      <c r="BB19" s="142"/>
      <c r="BC19" s="142"/>
      <c r="BD19" s="142"/>
      <c r="BE19" s="142"/>
      <c r="BF19" s="142"/>
      <c r="BH19" s="122" t="str">
        <f t="shared" si="65"/>
        <v>OK</v>
      </c>
      <c r="BI19" s="122" t="str">
        <f t="shared" si="66"/>
        <v>OK</v>
      </c>
      <c r="BJ19" s="122" t="str">
        <f t="shared" si="67"/>
        <v>OK</v>
      </c>
      <c r="BK19" s="122" t="str">
        <f t="shared" si="68"/>
        <v>OK</v>
      </c>
      <c r="BL19" s="122" t="str">
        <f t="shared" si="69"/>
        <v>OK</v>
      </c>
      <c r="BM19" s="122" t="str">
        <f t="shared" si="70"/>
        <v>OK</v>
      </c>
      <c r="BN19" s="122" t="str">
        <f t="shared" si="71"/>
        <v>OK</v>
      </c>
      <c r="BO19" s="122" t="str">
        <f t="shared" si="72"/>
        <v>OK</v>
      </c>
      <c r="BP19" s="122" t="str">
        <f t="shared" si="73"/>
        <v>OK</v>
      </c>
      <c r="BQ19" s="122" t="str">
        <f t="shared" si="74"/>
        <v>OK</v>
      </c>
      <c r="BR19" s="122" t="str">
        <f t="shared" si="75"/>
        <v>OK</v>
      </c>
      <c r="BU19" s="172" t="str">
        <f>IF($L19&lt;&gt;"",VLOOKUP($L19,pay_scales!$A:$S,18,FALSE),"")</f>
        <v/>
      </c>
      <c r="BV19" s="172">
        <f t="shared" si="76"/>
        <v>0</v>
      </c>
      <c r="BW19" s="172" t="str">
        <f t="shared" si="77"/>
        <v/>
      </c>
      <c r="BX19" s="172">
        <f t="shared" si="0"/>
        <v>0</v>
      </c>
      <c r="BY19" s="172">
        <f t="shared" si="1"/>
        <v>0</v>
      </c>
      <c r="BZ19" s="172">
        <f t="shared" si="2"/>
        <v>0</v>
      </c>
      <c r="CA19" s="172">
        <f t="shared" si="3"/>
        <v>0</v>
      </c>
      <c r="CB19" s="172">
        <f t="shared" si="4"/>
        <v>0</v>
      </c>
      <c r="CC19" s="172">
        <f t="shared" si="5"/>
        <v>0</v>
      </c>
      <c r="CD19" s="172">
        <f t="shared" si="6"/>
        <v>0</v>
      </c>
      <c r="CE19" s="172">
        <f t="shared" si="7"/>
        <v>0</v>
      </c>
      <c r="CF19" s="172">
        <f t="shared" si="8"/>
        <v>0</v>
      </c>
      <c r="CG19" s="172">
        <f t="shared" si="9"/>
        <v>0</v>
      </c>
      <c r="CH19" s="172">
        <f t="shared" si="10"/>
        <v>0</v>
      </c>
      <c r="CI19" s="172">
        <f t="shared" si="11"/>
        <v>0</v>
      </c>
      <c r="CM19" s="172" t="str">
        <f>IF($V19&lt;&gt;"",VLOOKUP($V19,pay_scales!$A:$S,18,FALSE),"")</f>
        <v/>
      </c>
      <c r="CN19" s="172">
        <f t="shared" si="78"/>
        <v>0</v>
      </c>
      <c r="CO19" s="172" t="str">
        <f t="shared" si="79"/>
        <v/>
      </c>
      <c r="CP19" s="172">
        <f t="shared" si="12"/>
        <v>0</v>
      </c>
      <c r="CQ19" s="172">
        <f t="shared" si="13"/>
        <v>0</v>
      </c>
      <c r="CR19" s="172">
        <f t="shared" si="14"/>
        <v>0</v>
      </c>
      <c r="CS19" s="172">
        <f t="shared" si="15"/>
        <v>0</v>
      </c>
      <c r="CT19" s="172">
        <f t="shared" si="16"/>
        <v>0</v>
      </c>
      <c r="CU19" s="172">
        <f t="shared" si="17"/>
        <v>0</v>
      </c>
      <c r="CV19" s="172">
        <f t="shared" si="18"/>
        <v>0</v>
      </c>
      <c r="CW19" s="172">
        <f t="shared" si="19"/>
        <v>0</v>
      </c>
      <c r="CX19" s="172">
        <f t="shared" si="20"/>
        <v>0</v>
      </c>
      <c r="CY19" s="172">
        <f t="shared" si="21"/>
        <v>0</v>
      </c>
      <c r="CZ19" s="172">
        <f t="shared" si="22"/>
        <v>0</v>
      </c>
      <c r="DA19" s="172">
        <f t="shared" si="23"/>
        <v>0</v>
      </c>
      <c r="DE19" s="172" t="str">
        <f>IF($AF19&lt;&gt;"",VLOOKUP($AF19,pay_scales!$A:$S,18,FALSE),"")</f>
        <v/>
      </c>
      <c r="DF19" s="172">
        <f t="shared" si="80"/>
        <v>0</v>
      </c>
      <c r="DG19" s="172" t="str">
        <f t="shared" si="81"/>
        <v/>
      </c>
      <c r="DH19" s="172">
        <f t="shared" si="24"/>
        <v>0</v>
      </c>
      <c r="DI19" s="172">
        <f t="shared" si="25"/>
        <v>0</v>
      </c>
      <c r="DJ19" s="172">
        <f t="shared" si="26"/>
        <v>0</v>
      </c>
      <c r="DK19" s="172">
        <f t="shared" si="27"/>
        <v>0</v>
      </c>
      <c r="DL19" s="172">
        <f t="shared" si="28"/>
        <v>0</v>
      </c>
      <c r="DM19" s="172">
        <f t="shared" si="29"/>
        <v>0</v>
      </c>
      <c r="DN19" s="172">
        <f t="shared" si="30"/>
        <v>0</v>
      </c>
      <c r="DO19" s="172">
        <f t="shared" si="31"/>
        <v>0</v>
      </c>
      <c r="DP19" s="172">
        <f t="shared" si="32"/>
        <v>0</v>
      </c>
      <c r="DQ19" s="172">
        <f t="shared" si="33"/>
        <v>0</v>
      </c>
      <c r="DR19" s="172">
        <f t="shared" si="34"/>
        <v>0</v>
      </c>
      <c r="DS19" s="172">
        <f t="shared" si="35"/>
        <v>0</v>
      </c>
      <c r="DW19" s="172" t="str">
        <f>IF($AP19&lt;&gt;"",VLOOKUP($AP19,pay_scales!$A:$S,18,FALSE),"")</f>
        <v/>
      </c>
      <c r="DX19" s="172">
        <f t="shared" si="82"/>
        <v>0</v>
      </c>
      <c r="DY19" s="172" t="str">
        <f t="shared" si="83"/>
        <v/>
      </c>
      <c r="DZ19" s="172">
        <f t="shared" si="36"/>
        <v>0</v>
      </c>
      <c r="EA19" s="172">
        <f t="shared" si="37"/>
        <v>0</v>
      </c>
      <c r="EB19" s="172">
        <f t="shared" si="38"/>
        <v>0</v>
      </c>
      <c r="EC19" s="172">
        <f t="shared" si="39"/>
        <v>0</v>
      </c>
      <c r="ED19" s="172">
        <f t="shared" si="40"/>
        <v>0</v>
      </c>
      <c r="EE19" s="172">
        <f t="shared" si="41"/>
        <v>0</v>
      </c>
      <c r="EF19" s="172">
        <f t="shared" si="42"/>
        <v>0</v>
      </c>
      <c r="EG19" s="172">
        <f t="shared" si="43"/>
        <v>0</v>
      </c>
      <c r="EH19" s="172">
        <f t="shared" si="44"/>
        <v>0</v>
      </c>
      <c r="EI19" s="172">
        <f t="shared" si="45"/>
        <v>0</v>
      </c>
      <c r="EJ19" s="172">
        <f t="shared" si="46"/>
        <v>0</v>
      </c>
      <c r="EK19" s="172">
        <f t="shared" si="47"/>
        <v>0</v>
      </c>
      <c r="EO19" s="172" t="str">
        <f>IF($AZ19&lt;&gt;"",VLOOKUP($AF19,pay_scales!$A:$S,18,FALSE),"")</f>
        <v/>
      </c>
      <c r="EP19" s="172">
        <f t="shared" si="84"/>
        <v>0</v>
      </c>
      <c r="EQ19" s="172" t="str">
        <f t="shared" si="85"/>
        <v/>
      </c>
      <c r="ER19" s="172">
        <f t="shared" si="48"/>
        <v>0</v>
      </c>
      <c r="ES19" s="172">
        <f t="shared" si="49"/>
        <v>0</v>
      </c>
      <c r="ET19" s="172">
        <f t="shared" si="50"/>
        <v>0</v>
      </c>
      <c r="EU19" s="172">
        <f t="shared" si="51"/>
        <v>0</v>
      </c>
      <c r="EV19" s="172">
        <f t="shared" si="52"/>
        <v>0</v>
      </c>
      <c r="EW19" s="172">
        <f t="shared" si="53"/>
        <v>0</v>
      </c>
      <c r="EX19" s="172">
        <f t="shared" si="54"/>
        <v>0</v>
      </c>
      <c r="EY19" s="172">
        <f t="shared" si="55"/>
        <v>0</v>
      </c>
      <c r="EZ19" s="172">
        <f t="shared" si="56"/>
        <v>0</v>
      </c>
      <c r="FA19" s="172">
        <f t="shared" si="57"/>
        <v>0</v>
      </c>
      <c r="FB19" s="172">
        <f t="shared" si="58"/>
        <v>0</v>
      </c>
      <c r="FC19" s="172">
        <f t="shared" si="59"/>
        <v>0</v>
      </c>
      <c r="FF19">
        <f t="shared" si="86"/>
        <v>0</v>
      </c>
    </row>
    <row r="20" spans="1:162" x14ac:dyDescent="0.35">
      <c r="A20" s="3" t="str">
        <f>IF(OR($E20='selections(hide)'!$A$51,$E20='selections(hide)'!$A$48,$E20='selections(hide)'!$A$45),$C$1&amp;$E20,IF(AND($E20='selections(hide)'!$A$44,$F20&lt;45),$C$1&amp;$E20&amp;"up to 45",IF(AND($E20='selections(hide)'!$A$44,$F20&gt;=45),$C$1&amp;$E20&amp;"45+",IF(AND($E20='selections(hide)'!$A$43,$F20&lt;30),$C$1&amp;$E20&amp;"up to 30",IF(AND($E20='selections(hide)'!$A$43,$F20&gt;=30),$C$1&amp;$E20&amp;"30+",IF(AND($E20='selections(hide)'!$A$47,$F20&lt;45),$C$1&amp;$E20&amp;"up to 45",IF(AND($E20='selections(hide)'!$A$47,$F20&gt;=45),$C$1&amp;$E20&amp;"45+",IF(AND($E20='selections(hide)'!$A$46,$F20&lt;30),$C$1&amp;$E20&amp;"up to 30",IF(AND($E20='selections(hide)'!$A$46,$F20&gt;=30),$C$1&amp;$E20&amp;"30+",IF(AND($E20='selections(hide)'!$A$50,$F20&lt;45),$C$1&amp;$E20&amp;"up to 45",IF(AND($E20='selections(hide)'!$A$50,$F20&gt;=45),$C$1&amp;$E20&amp;"45+",IF(AND($E20='selections(hide)'!$A$49,$F20&lt;30),$C$1&amp;$E20&amp;"up to 30",IF(AND($E20='selections(hide)'!$A$49,$F20&gt;=30),$C$1&amp;$E20&amp;"30+","")))))))))))))</f>
        <v/>
      </c>
      <c r="B20" s="136"/>
      <c r="C20" s="143"/>
      <c r="D20" s="144"/>
      <c r="E20" s="135"/>
      <c r="F20" s="143"/>
      <c r="G20" s="144"/>
      <c r="H20" s="142"/>
      <c r="I20" s="168" t="str">
        <f>IFERROR(IF('selections(hide)'!$F$1=1,VLOOKUP($A20,academic_hours!$B$13:$S$40,4,FALSE),IF('selections(hide)'!$F$1=2,VLOOKUP($A20,academic_hours!$B$13:$S$40,9,FALSE),IF('selections(hide)'!$F$1=3,VLOOKUP($A20,academic_hours!$B$13:$S$40,14,FALSE),0))),"")</f>
        <v/>
      </c>
      <c r="J20" s="169"/>
      <c r="K20" s="168" t="str">
        <f t="shared" si="60"/>
        <v/>
      </c>
      <c r="L20" s="98"/>
      <c r="M20" s="142"/>
      <c r="N20" s="142"/>
      <c r="O20" s="142"/>
      <c r="P20" s="142"/>
      <c r="Q20" s="142"/>
      <c r="R20" s="142"/>
      <c r="S20" s="168" t="str">
        <f>IFERROR(IF('selections(hide)'!$F$1=1,VLOOKUP($A20,academic_hours!$B$13:$S$40,6,FALSE),IF('selections(hide)'!$F$1=2,VLOOKUP($A20,academic_hours!$B$13:$S$40,11,FALSE),IF('selections(hide)'!$F$1=3,VLOOKUP($A20,academic_hours!$B$13:$S$40,16,FALSE),0))),"")</f>
        <v/>
      </c>
      <c r="T20" s="169"/>
      <c r="U20" s="168" t="str">
        <f t="shared" si="61"/>
        <v/>
      </c>
      <c r="V20" s="98"/>
      <c r="W20" s="142"/>
      <c r="X20" s="142"/>
      <c r="Y20" s="142"/>
      <c r="Z20" s="142"/>
      <c r="AA20" s="142"/>
      <c r="AB20" s="142"/>
      <c r="AC20" s="168" t="str">
        <f>IFERROR(IF('selections(hide)'!$F$1=1,VLOOKUP($A20,academic_hours!$B$13:$S$40,5,FALSE),IF('selections(hide)'!$F$1=2,VLOOKUP($A20,academic_hours!$B$13:$S$40,10,FALSE),IF('selections(hide)'!$F$1=3,VLOOKUP($A20,academic_hours!$B$13:$S$40,15,FALSE),0))),"")</f>
        <v/>
      </c>
      <c r="AD20" s="169"/>
      <c r="AE20" s="168" t="str">
        <f t="shared" si="62"/>
        <v/>
      </c>
      <c r="AF20" s="98"/>
      <c r="AG20" s="142"/>
      <c r="AH20" s="142"/>
      <c r="AI20" s="142"/>
      <c r="AJ20" s="142"/>
      <c r="AK20" s="142"/>
      <c r="AL20" s="142"/>
      <c r="AM20" s="168" t="str">
        <f>IFERROR(IF('selections(hide)'!$F$1=1,VLOOKUP($A20,academic_hours!$B$13:$S$40,8,FALSE),IF('selections(hide)'!$F$1=2,VLOOKUP($A20,academic_hours!$B$13:$S$40,13,FALSE),IF('selections(hide)'!$F$1=3,VLOOKUP($A20,academic_hours!$B$13:$S$40,18,FALSE),0))),"")</f>
        <v/>
      </c>
      <c r="AN20" s="169"/>
      <c r="AO20" s="168" t="str">
        <f t="shared" si="63"/>
        <v/>
      </c>
      <c r="AP20" s="98"/>
      <c r="AQ20" s="142"/>
      <c r="AR20" s="142"/>
      <c r="AS20" s="142"/>
      <c r="AT20" s="142"/>
      <c r="AU20" s="142"/>
      <c r="AV20" s="142"/>
      <c r="AW20" s="168" t="str">
        <f>IFERROR(IF('selections(hide)'!$F$1=1,VLOOKUP($A20,academic_hours!$B$13:$S$40,7,FALSE),IF('selections(hide)'!$F$1=2,VLOOKUP($A20,academic_hours!$B$13:$S$40,12,FALSE),IF('selections(hide)'!$F$1=3,VLOOKUP($A20,academic_hours!$B$13:$S$40,17,FALSE),0))),"")</f>
        <v/>
      </c>
      <c r="AX20" s="169"/>
      <c r="AY20" s="168" t="str">
        <f t="shared" si="64"/>
        <v/>
      </c>
      <c r="AZ20" s="98"/>
      <c r="BA20" s="142"/>
      <c r="BB20" s="142"/>
      <c r="BC20" s="142"/>
      <c r="BD20" s="142"/>
      <c r="BE20" s="142"/>
      <c r="BF20" s="142"/>
      <c r="BH20" s="122" t="str">
        <f t="shared" si="65"/>
        <v>OK</v>
      </c>
      <c r="BI20" s="122" t="str">
        <f t="shared" si="66"/>
        <v>OK</v>
      </c>
      <c r="BJ20" s="122" t="str">
        <f t="shared" si="67"/>
        <v>OK</v>
      </c>
      <c r="BK20" s="122" t="str">
        <f t="shared" si="68"/>
        <v>OK</v>
      </c>
      <c r="BL20" s="122" t="str">
        <f t="shared" si="69"/>
        <v>OK</v>
      </c>
      <c r="BM20" s="122" t="str">
        <f t="shared" si="70"/>
        <v>OK</v>
      </c>
      <c r="BN20" s="122" t="str">
        <f t="shared" si="71"/>
        <v>OK</v>
      </c>
      <c r="BO20" s="122" t="str">
        <f t="shared" si="72"/>
        <v>OK</v>
      </c>
      <c r="BP20" s="122" t="str">
        <f t="shared" si="73"/>
        <v>OK</v>
      </c>
      <c r="BQ20" s="122" t="str">
        <f t="shared" si="74"/>
        <v>OK</v>
      </c>
      <c r="BR20" s="122" t="str">
        <f t="shared" si="75"/>
        <v>OK</v>
      </c>
      <c r="BU20" s="172" t="str">
        <f>IF($L20&lt;&gt;"",VLOOKUP($L20,pay_scales!$A:$S,18,FALSE),"")</f>
        <v/>
      </c>
      <c r="BV20" s="172">
        <f t="shared" si="76"/>
        <v>0</v>
      </c>
      <c r="BW20" s="172" t="str">
        <f t="shared" si="77"/>
        <v/>
      </c>
      <c r="BX20" s="172">
        <f t="shared" si="0"/>
        <v>0</v>
      </c>
      <c r="BY20" s="172">
        <f t="shared" si="1"/>
        <v>0</v>
      </c>
      <c r="BZ20" s="172">
        <f t="shared" si="2"/>
        <v>0</v>
      </c>
      <c r="CA20" s="172">
        <f t="shared" si="3"/>
        <v>0</v>
      </c>
      <c r="CB20" s="172">
        <f t="shared" si="4"/>
        <v>0</v>
      </c>
      <c r="CC20" s="172">
        <f t="shared" si="5"/>
        <v>0</v>
      </c>
      <c r="CD20" s="172">
        <f t="shared" si="6"/>
        <v>0</v>
      </c>
      <c r="CE20" s="172">
        <f t="shared" si="7"/>
        <v>0</v>
      </c>
      <c r="CF20" s="172">
        <f t="shared" si="8"/>
        <v>0</v>
      </c>
      <c r="CG20" s="172">
        <f t="shared" si="9"/>
        <v>0</v>
      </c>
      <c r="CH20" s="172">
        <f t="shared" si="10"/>
        <v>0</v>
      </c>
      <c r="CI20" s="172">
        <f t="shared" si="11"/>
        <v>0</v>
      </c>
      <c r="CM20" s="172" t="str">
        <f>IF($V20&lt;&gt;"",VLOOKUP($V20,pay_scales!$A:$S,18,FALSE),"")</f>
        <v/>
      </c>
      <c r="CN20" s="172">
        <f t="shared" si="78"/>
        <v>0</v>
      </c>
      <c r="CO20" s="172" t="str">
        <f t="shared" si="79"/>
        <v/>
      </c>
      <c r="CP20" s="172">
        <f t="shared" si="12"/>
        <v>0</v>
      </c>
      <c r="CQ20" s="172">
        <f t="shared" si="13"/>
        <v>0</v>
      </c>
      <c r="CR20" s="172">
        <f t="shared" si="14"/>
        <v>0</v>
      </c>
      <c r="CS20" s="172">
        <f t="shared" si="15"/>
        <v>0</v>
      </c>
      <c r="CT20" s="172">
        <f t="shared" si="16"/>
        <v>0</v>
      </c>
      <c r="CU20" s="172">
        <f t="shared" si="17"/>
        <v>0</v>
      </c>
      <c r="CV20" s="172">
        <f t="shared" si="18"/>
        <v>0</v>
      </c>
      <c r="CW20" s="172">
        <f t="shared" si="19"/>
        <v>0</v>
      </c>
      <c r="CX20" s="172">
        <f t="shared" si="20"/>
        <v>0</v>
      </c>
      <c r="CY20" s="172">
        <f t="shared" si="21"/>
        <v>0</v>
      </c>
      <c r="CZ20" s="172">
        <f t="shared" si="22"/>
        <v>0</v>
      </c>
      <c r="DA20" s="172">
        <f t="shared" si="23"/>
        <v>0</v>
      </c>
      <c r="DE20" s="172" t="str">
        <f>IF($AF20&lt;&gt;"",VLOOKUP($AF20,pay_scales!$A:$S,18,FALSE),"")</f>
        <v/>
      </c>
      <c r="DF20" s="172">
        <f t="shared" si="80"/>
        <v>0</v>
      </c>
      <c r="DG20" s="172" t="str">
        <f t="shared" si="81"/>
        <v/>
      </c>
      <c r="DH20" s="172">
        <f t="shared" si="24"/>
        <v>0</v>
      </c>
      <c r="DI20" s="172">
        <f t="shared" si="25"/>
        <v>0</v>
      </c>
      <c r="DJ20" s="172">
        <f t="shared" si="26"/>
        <v>0</v>
      </c>
      <c r="DK20" s="172">
        <f t="shared" si="27"/>
        <v>0</v>
      </c>
      <c r="DL20" s="172">
        <f t="shared" si="28"/>
        <v>0</v>
      </c>
      <c r="DM20" s="172">
        <f t="shared" si="29"/>
        <v>0</v>
      </c>
      <c r="DN20" s="172">
        <f t="shared" si="30"/>
        <v>0</v>
      </c>
      <c r="DO20" s="172">
        <f t="shared" si="31"/>
        <v>0</v>
      </c>
      <c r="DP20" s="172">
        <f t="shared" si="32"/>
        <v>0</v>
      </c>
      <c r="DQ20" s="172">
        <f t="shared" si="33"/>
        <v>0</v>
      </c>
      <c r="DR20" s="172">
        <f t="shared" si="34"/>
        <v>0</v>
      </c>
      <c r="DS20" s="172">
        <f t="shared" si="35"/>
        <v>0</v>
      </c>
      <c r="DW20" s="172" t="str">
        <f>IF($AP20&lt;&gt;"",VLOOKUP($AP20,pay_scales!$A:$S,18,FALSE),"")</f>
        <v/>
      </c>
      <c r="DX20" s="172">
        <f t="shared" si="82"/>
        <v>0</v>
      </c>
      <c r="DY20" s="172" t="str">
        <f t="shared" si="83"/>
        <v/>
      </c>
      <c r="DZ20" s="172">
        <f t="shared" si="36"/>
        <v>0</v>
      </c>
      <c r="EA20" s="172">
        <f t="shared" si="37"/>
        <v>0</v>
      </c>
      <c r="EB20" s="172">
        <f t="shared" si="38"/>
        <v>0</v>
      </c>
      <c r="EC20" s="172">
        <f t="shared" si="39"/>
        <v>0</v>
      </c>
      <c r="ED20" s="172">
        <f t="shared" si="40"/>
        <v>0</v>
      </c>
      <c r="EE20" s="172">
        <f t="shared" si="41"/>
        <v>0</v>
      </c>
      <c r="EF20" s="172">
        <f t="shared" si="42"/>
        <v>0</v>
      </c>
      <c r="EG20" s="172">
        <f t="shared" si="43"/>
        <v>0</v>
      </c>
      <c r="EH20" s="172">
        <f t="shared" si="44"/>
        <v>0</v>
      </c>
      <c r="EI20" s="172">
        <f t="shared" si="45"/>
        <v>0</v>
      </c>
      <c r="EJ20" s="172">
        <f t="shared" si="46"/>
        <v>0</v>
      </c>
      <c r="EK20" s="172">
        <f t="shared" si="47"/>
        <v>0</v>
      </c>
      <c r="EO20" s="172" t="str">
        <f>IF($AZ20&lt;&gt;"",VLOOKUP($AF20,pay_scales!$A:$S,18,FALSE),"")</f>
        <v/>
      </c>
      <c r="EP20" s="172">
        <f t="shared" si="84"/>
        <v>0</v>
      </c>
      <c r="EQ20" s="172" t="str">
        <f t="shared" si="85"/>
        <v/>
      </c>
      <c r="ER20" s="172">
        <f t="shared" si="48"/>
        <v>0</v>
      </c>
      <c r="ES20" s="172">
        <f t="shared" si="49"/>
        <v>0</v>
      </c>
      <c r="ET20" s="172">
        <f t="shared" si="50"/>
        <v>0</v>
      </c>
      <c r="EU20" s="172">
        <f t="shared" si="51"/>
        <v>0</v>
      </c>
      <c r="EV20" s="172">
        <f t="shared" si="52"/>
        <v>0</v>
      </c>
      <c r="EW20" s="172">
        <f t="shared" si="53"/>
        <v>0</v>
      </c>
      <c r="EX20" s="172">
        <f t="shared" si="54"/>
        <v>0</v>
      </c>
      <c r="EY20" s="172">
        <f t="shared" si="55"/>
        <v>0</v>
      </c>
      <c r="EZ20" s="172">
        <f t="shared" si="56"/>
        <v>0</v>
      </c>
      <c r="FA20" s="172">
        <f t="shared" si="57"/>
        <v>0</v>
      </c>
      <c r="FB20" s="172">
        <f t="shared" si="58"/>
        <v>0</v>
      </c>
      <c r="FC20" s="172">
        <f t="shared" si="59"/>
        <v>0</v>
      </c>
      <c r="FF20">
        <f t="shared" si="86"/>
        <v>0</v>
      </c>
    </row>
    <row r="21" spans="1:162" x14ac:dyDescent="0.35">
      <c r="A21" s="3" t="str">
        <f>IF(OR($E21='selections(hide)'!$A$51,$E21='selections(hide)'!$A$48,$E21='selections(hide)'!$A$45),$C$1&amp;$E21,IF(AND($E21='selections(hide)'!$A$44,$F21&lt;45),$C$1&amp;$E21&amp;"up to 45",IF(AND($E21='selections(hide)'!$A$44,$F21&gt;=45),$C$1&amp;$E21&amp;"45+",IF(AND($E21='selections(hide)'!$A$43,$F21&lt;30),$C$1&amp;$E21&amp;"up to 30",IF(AND($E21='selections(hide)'!$A$43,$F21&gt;=30),$C$1&amp;$E21&amp;"30+",IF(AND($E21='selections(hide)'!$A$47,$F21&lt;45),$C$1&amp;$E21&amp;"up to 45",IF(AND($E21='selections(hide)'!$A$47,$F21&gt;=45),$C$1&amp;$E21&amp;"45+",IF(AND($E21='selections(hide)'!$A$46,$F21&lt;30),$C$1&amp;$E21&amp;"up to 30",IF(AND($E21='selections(hide)'!$A$46,$F21&gt;=30),$C$1&amp;$E21&amp;"30+",IF(AND($E21='selections(hide)'!$A$50,$F21&lt;45),$C$1&amp;$E21&amp;"up to 45",IF(AND($E21='selections(hide)'!$A$50,$F21&gt;=45),$C$1&amp;$E21&amp;"45+",IF(AND($E21='selections(hide)'!$A$49,$F21&lt;30),$C$1&amp;$E21&amp;"up to 30",IF(AND($E21='selections(hide)'!$A$49,$F21&gt;=30),$C$1&amp;$E21&amp;"30+","")))))))))))))</f>
        <v/>
      </c>
      <c r="B21" s="136"/>
      <c r="C21" s="143"/>
      <c r="D21" s="144"/>
      <c r="E21" s="135"/>
      <c r="F21" s="143"/>
      <c r="G21" s="144"/>
      <c r="H21" s="142"/>
      <c r="I21" s="168" t="str">
        <f>IFERROR(IF('selections(hide)'!$F$1=1,VLOOKUP($A21,academic_hours!$B$13:$S$40,4,FALSE),IF('selections(hide)'!$F$1=2,VLOOKUP($A21,academic_hours!$B$13:$S$40,9,FALSE),IF('selections(hide)'!$F$1=3,VLOOKUP($A21,academic_hours!$B$13:$S$40,14,FALSE),0))),"")</f>
        <v/>
      </c>
      <c r="J21" s="169"/>
      <c r="K21" s="168" t="str">
        <f t="shared" si="60"/>
        <v/>
      </c>
      <c r="L21" s="98"/>
      <c r="M21" s="142"/>
      <c r="N21" s="142"/>
      <c r="O21" s="142"/>
      <c r="P21" s="142"/>
      <c r="Q21" s="142"/>
      <c r="R21" s="142"/>
      <c r="S21" s="168" t="str">
        <f>IFERROR(IF('selections(hide)'!$F$1=1,VLOOKUP($A21,academic_hours!$B$13:$S$40,6,FALSE),IF('selections(hide)'!$F$1=2,VLOOKUP($A21,academic_hours!$B$13:$S$40,11,FALSE),IF('selections(hide)'!$F$1=3,VLOOKUP($A21,academic_hours!$B$13:$S$40,16,FALSE),0))),"")</f>
        <v/>
      </c>
      <c r="T21" s="169"/>
      <c r="U21" s="168" t="str">
        <f t="shared" si="61"/>
        <v/>
      </c>
      <c r="V21" s="98"/>
      <c r="W21" s="142"/>
      <c r="X21" s="142"/>
      <c r="Y21" s="142"/>
      <c r="Z21" s="142"/>
      <c r="AA21" s="142"/>
      <c r="AB21" s="142"/>
      <c r="AC21" s="168" t="str">
        <f>IFERROR(IF('selections(hide)'!$F$1=1,VLOOKUP($A21,academic_hours!$B$13:$S$40,5,FALSE),IF('selections(hide)'!$F$1=2,VLOOKUP($A21,academic_hours!$B$13:$S$40,10,FALSE),IF('selections(hide)'!$F$1=3,VLOOKUP($A21,academic_hours!$B$13:$S$40,15,FALSE),0))),"")</f>
        <v/>
      </c>
      <c r="AD21" s="169"/>
      <c r="AE21" s="168" t="str">
        <f t="shared" si="62"/>
        <v/>
      </c>
      <c r="AF21" s="98"/>
      <c r="AG21" s="142"/>
      <c r="AH21" s="142"/>
      <c r="AI21" s="142"/>
      <c r="AJ21" s="142"/>
      <c r="AK21" s="142"/>
      <c r="AL21" s="142"/>
      <c r="AM21" s="168" t="str">
        <f>IFERROR(IF('selections(hide)'!$F$1=1,VLOOKUP($A21,academic_hours!$B$13:$S$40,8,FALSE),IF('selections(hide)'!$F$1=2,VLOOKUP($A21,academic_hours!$B$13:$S$40,13,FALSE),IF('selections(hide)'!$F$1=3,VLOOKUP($A21,academic_hours!$B$13:$S$40,18,FALSE),0))),"")</f>
        <v/>
      </c>
      <c r="AN21" s="169"/>
      <c r="AO21" s="168" t="str">
        <f t="shared" si="63"/>
        <v/>
      </c>
      <c r="AP21" s="98"/>
      <c r="AQ21" s="142"/>
      <c r="AR21" s="142"/>
      <c r="AS21" s="142"/>
      <c r="AT21" s="142"/>
      <c r="AU21" s="142"/>
      <c r="AV21" s="142"/>
      <c r="AW21" s="168" t="str">
        <f>IFERROR(IF('selections(hide)'!$F$1=1,VLOOKUP($A21,academic_hours!$B$13:$S$40,7,FALSE),IF('selections(hide)'!$F$1=2,VLOOKUP($A21,academic_hours!$B$13:$S$40,12,FALSE),IF('selections(hide)'!$F$1=3,VLOOKUP($A21,academic_hours!$B$13:$S$40,17,FALSE),0))),"")</f>
        <v/>
      </c>
      <c r="AX21" s="169"/>
      <c r="AY21" s="168" t="str">
        <f t="shared" si="64"/>
        <v/>
      </c>
      <c r="AZ21" s="98"/>
      <c r="BA21" s="142"/>
      <c r="BB21" s="142"/>
      <c r="BC21" s="142"/>
      <c r="BD21" s="142"/>
      <c r="BE21" s="142"/>
      <c r="BF21" s="142"/>
      <c r="BH21" s="122" t="str">
        <f t="shared" si="65"/>
        <v>OK</v>
      </c>
      <c r="BI21" s="122" t="str">
        <f t="shared" si="66"/>
        <v>OK</v>
      </c>
      <c r="BJ21" s="122" t="str">
        <f t="shared" si="67"/>
        <v>OK</v>
      </c>
      <c r="BK21" s="122" t="str">
        <f t="shared" si="68"/>
        <v>OK</v>
      </c>
      <c r="BL21" s="122" t="str">
        <f t="shared" si="69"/>
        <v>OK</v>
      </c>
      <c r="BM21" s="122" t="str">
        <f t="shared" si="70"/>
        <v>OK</v>
      </c>
      <c r="BN21" s="122" t="str">
        <f t="shared" si="71"/>
        <v>OK</v>
      </c>
      <c r="BO21" s="122" t="str">
        <f t="shared" si="72"/>
        <v>OK</v>
      </c>
      <c r="BP21" s="122" t="str">
        <f t="shared" si="73"/>
        <v>OK</v>
      </c>
      <c r="BQ21" s="122" t="str">
        <f t="shared" si="74"/>
        <v>OK</v>
      </c>
      <c r="BR21" s="122" t="str">
        <f t="shared" si="75"/>
        <v>OK</v>
      </c>
      <c r="BU21" s="172" t="str">
        <f>IF($L21&lt;&gt;"",VLOOKUP($L21,pay_scales!$A:$S,18,FALSE),"")</f>
        <v/>
      </c>
      <c r="BV21" s="172">
        <f t="shared" si="76"/>
        <v>0</v>
      </c>
      <c r="BW21" s="172" t="str">
        <f t="shared" si="77"/>
        <v/>
      </c>
      <c r="BX21" s="172">
        <f t="shared" si="0"/>
        <v>0</v>
      </c>
      <c r="BY21" s="172">
        <f t="shared" si="1"/>
        <v>0</v>
      </c>
      <c r="BZ21" s="172">
        <f t="shared" si="2"/>
        <v>0</v>
      </c>
      <c r="CA21" s="172">
        <f t="shared" si="3"/>
        <v>0</v>
      </c>
      <c r="CB21" s="172">
        <f t="shared" si="4"/>
        <v>0</v>
      </c>
      <c r="CC21" s="172">
        <f t="shared" si="5"/>
        <v>0</v>
      </c>
      <c r="CD21" s="172">
        <f t="shared" si="6"/>
        <v>0</v>
      </c>
      <c r="CE21" s="172">
        <f t="shared" si="7"/>
        <v>0</v>
      </c>
      <c r="CF21" s="172">
        <f t="shared" si="8"/>
        <v>0</v>
      </c>
      <c r="CG21" s="172">
        <f t="shared" si="9"/>
        <v>0</v>
      </c>
      <c r="CH21" s="172">
        <f t="shared" si="10"/>
        <v>0</v>
      </c>
      <c r="CI21" s="172">
        <f t="shared" si="11"/>
        <v>0</v>
      </c>
      <c r="CM21" s="172" t="str">
        <f>IF($V21&lt;&gt;"",VLOOKUP($V21,pay_scales!$A:$S,18,FALSE),"")</f>
        <v/>
      </c>
      <c r="CN21" s="172">
        <f t="shared" si="78"/>
        <v>0</v>
      </c>
      <c r="CO21" s="172" t="str">
        <f t="shared" si="79"/>
        <v/>
      </c>
      <c r="CP21" s="172">
        <f t="shared" si="12"/>
        <v>0</v>
      </c>
      <c r="CQ21" s="172">
        <f t="shared" si="13"/>
        <v>0</v>
      </c>
      <c r="CR21" s="172">
        <f t="shared" si="14"/>
        <v>0</v>
      </c>
      <c r="CS21" s="172">
        <f t="shared" si="15"/>
        <v>0</v>
      </c>
      <c r="CT21" s="172">
        <f t="shared" si="16"/>
        <v>0</v>
      </c>
      <c r="CU21" s="172">
        <f t="shared" si="17"/>
        <v>0</v>
      </c>
      <c r="CV21" s="172">
        <f t="shared" si="18"/>
        <v>0</v>
      </c>
      <c r="CW21" s="172">
        <f t="shared" si="19"/>
        <v>0</v>
      </c>
      <c r="CX21" s="172">
        <f t="shared" si="20"/>
        <v>0</v>
      </c>
      <c r="CY21" s="172">
        <f t="shared" si="21"/>
        <v>0</v>
      </c>
      <c r="CZ21" s="172">
        <f t="shared" si="22"/>
        <v>0</v>
      </c>
      <c r="DA21" s="172">
        <f t="shared" si="23"/>
        <v>0</v>
      </c>
      <c r="DE21" s="172" t="str">
        <f>IF($AF21&lt;&gt;"",VLOOKUP($AF21,pay_scales!$A:$S,18,FALSE),"")</f>
        <v/>
      </c>
      <c r="DF21" s="172">
        <f t="shared" si="80"/>
        <v>0</v>
      </c>
      <c r="DG21" s="172" t="str">
        <f t="shared" si="81"/>
        <v/>
      </c>
      <c r="DH21" s="172">
        <f t="shared" si="24"/>
        <v>0</v>
      </c>
      <c r="DI21" s="172">
        <f t="shared" si="25"/>
        <v>0</v>
      </c>
      <c r="DJ21" s="172">
        <f t="shared" si="26"/>
        <v>0</v>
      </c>
      <c r="DK21" s="172">
        <f t="shared" si="27"/>
        <v>0</v>
      </c>
      <c r="DL21" s="172">
        <f t="shared" si="28"/>
        <v>0</v>
      </c>
      <c r="DM21" s="172">
        <f t="shared" si="29"/>
        <v>0</v>
      </c>
      <c r="DN21" s="172">
        <f t="shared" si="30"/>
        <v>0</v>
      </c>
      <c r="DO21" s="172">
        <f t="shared" si="31"/>
        <v>0</v>
      </c>
      <c r="DP21" s="172">
        <f t="shared" si="32"/>
        <v>0</v>
      </c>
      <c r="DQ21" s="172">
        <f t="shared" si="33"/>
        <v>0</v>
      </c>
      <c r="DR21" s="172">
        <f t="shared" si="34"/>
        <v>0</v>
      </c>
      <c r="DS21" s="172">
        <f t="shared" si="35"/>
        <v>0</v>
      </c>
      <c r="DW21" s="172" t="str">
        <f>IF($AP21&lt;&gt;"",VLOOKUP($AP21,pay_scales!$A:$S,18,FALSE),"")</f>
        <v/>
      </c>
      <c r="DX21" s="172">
        <f t="shared" si="82"/>
        <v>0</v>
      </c>
      <c r="DY21" s="172" t="str">
        <f t="shared" si="83"/>
        <v/>
      </c>
      <c r="DZ21" s="172">
        <f t="shared" si="36"/>
        <v>0</v>
      </c>
      <c r="EA21" s="172">
        <f t="shared" si="37"/>
        <v>0</v>
      </c>
      <c r="EB21" s="172">
        <f t="shared" si="38"/>
        <v>0</v>
      </c>
      <c r="EC21" s="172">
        <f t="shared" si="39"/>
        <v>0</v>
      </c>
      <c r="ED21" s="172">
        <f t="shared" si="40"/>
        <v>0</v>
      </c>
      <c r="EE21" s="172">
        <f t="shared" si="41"/>
        <v>0</v>
      </c>
      <c r="EF21" s="172">
        <f t="shared" si="42"/>
        <v>0</v>
      </c>
      <c r="EG21" s="172">
        <f t="shared" si="43"/>
        <v>0</v>
      </c>
      <c r="EH21" s="172">
        <f t="shared" si="44"/>
        <v>0</v>
      </c>
      <c r="EI21" s="172">
        <f t="shared" si="45"/>
        <v>0</v>
      </c>
      <c r="EJ21" s="172">
        <f t="shared" si="46"/>
        <v>0</v>
      </c>
      <c r="EK21" s="172">
        <f t="shared" si="47"/>
        <v>0</v>
      </c>
      <c r="EO21" s="172" t="str">
        <f>IF($AZ21&lt;&gt;"",VLOOKUP($AF21,pay_scales!$A:$S,18,FALSE),"")</f>
        <v/>
      </c>
      <c r="EP21" s="172">
        <f t="shared" si="84"/>
        <v>0</v>
      </c>
      <c r="EQ21" s="172" t="str">
        <f t="shared" si="85"/>
        <v/>
      </c>
      <c r="ER21" s="172">
        <f t="shared" si="48"/>
        <v>0</v>
      </c>
      <c r="ES21" s="172">
        <f t="shared" si="49"/>
        <v>0</v>
      </c>
      <c r="ET21" s="172">
        <f t="shared" si="50"/>
        <v>0</v>
      </c>
      <c r="EU21" s="172">
        <f t="shared" si="51"/>
        <v>0</v>
      </c>
      <c r="EV21" s="172">
        <f t="shared" si="52"/>
        <v>0</v>
      </c>
      <c r="EW21" s="172">
        <f t="shared" si="53"/>
        <v>0</v>
      </c>
      <c r="EX21" s="172">
        <f t="shared" si="54"/>
        <v>0</v>
      </c>
      <c r="EY21" s="172">
        <f t="shared" si="55"/>
        <v>0</v>
      </c>
      <c r="EZ21" s="172">
        <f t="shared" si="56"/>
        <v>0</v>
      </c>
      <c r="FA21" s="172">
        <f t="shared" si="57"/>
        <v>0</v>
      </c>
      <c r="FB21" s="172">
        <f t="shared" si="58"/>
        <v>0</v>
      </c>
      <c r="FC21" s="172">
        <f t="shared" si="59"/>
        <v>0</v>
      </c>
      <c r="FF21">
        <f t="shared" si="86"/>
        <v>0</v>
      </c>
    </row>
    <row r="22" spans="1:162" x14ac:dyDescent="0.35">
      <c r="A22" s="3" t="str">
        <f>IF(OR($E22='selections(hide)'!$A$51,$E22='selections(hide)'!$A$48,$E22='selections(hide)'!$A$45),$C$1&amp;$E22,IF(AND($E22='selections(hide)'!$A$44,$F22&lt;45),$C$1&amp;$E22&amp;"up to 45",IF(AND($E22='selections(hide)'!$A$44,$F22&gt;=45),$C$1&amp;$E22&amp;"45+",IF(AND($E22='selections(hide)'!$A$43,$F22&lt;30),$C$1&amp;$E22&amp;"up to 30",IF(AND($E22='selections(hide)'!$A$43,$F22&gt;=30),$C$1&amp;$E22&amp;"30+",IF(AND($E22='selections(hide)'!$A$47,$F22&lt;45),$C$1&amp;$E22&amp;"up to 45",IF(AND($E22='selections(hide)'!$A$47,$F22&gt;=45),$C$1&amp;$E22&amp;"45+",IF(AND($E22='selections(hide)'!$A$46,$F22&lt;30),$C$1&amp;$E22&amp;"up to 30",IF(AND($E22='selections(hide)'!$A$46,$F22&gt;=30),$C$1&amp;$E22&amp;"30+",IF(AND($E22='selections(hide)'!$A$50,$F22&lt;45),$C$1&amp;$E22&amp;"up to 45",IF(AND($E22='selections(hide)'!$A$50,$F22&gt;=45),$C$1&amp;$E22&amp;"45+",IF(AND($E22='selections(hide)'!$A$49,$F22&lt;30),$C$1&amp;$E22&amp;"up to 30",IF(AND($E22='selections(hide)'!$A$49,$F22&gt;=30),$C$1&amp;$E22&amp;"30+","")))))))))))))</f>
        <v/>
      </c>
      <c r="B22" s="136"/>
      <c r="C22" s="143"/>
      <c r="D22" s="144"/>
      <c r="E22" s="135"/>
      <c r="F22" s="143"/>
      <c r="G22" s="144"/>
      <c r="H22" s="142"/>
      <c r="I22" s="168" t="str">
        <f>IFERROR(IF('selections(hide)'!$F$1=1,VLOOKUP($A22,academic_hours!$B$13:$S$40,4,FALSE),IF('selections(hide)'!$F$1=2,VLOOKUP($A22,academic_hours!$B$13:$S$40,9,FALSE),IF('selections(hide)'!$F$1=3,VLOOKUP($A22,academic_hours!$B$13:$S$40,14,FALSE),0))),"")</f>
        <v/>
      </c>
      <c r="J22" s="169"/>
      <c r="K22" s="168" t="str">
        <f t="shared" si="60"/>
        <v/>
      </c>
      <c r="L22" s="98"/>
      <c r="M22" s="142"/>
      <c r="N22" s="142"/>
      <c r="O22" s="142"/>
      <c r="P22" s="142"/>
      <c r="Q22" s="142"/>
      <c r="R22" s="142"/>
      <c r="S22" s="168" t="str">
        <f>IFERROR(IF('selections(hide)'!$F$1=1,VLOOKUP($A22,academic_hours!$B$13:$S$40,6,FALSE),IF('selections(hide)'!$F$1=2,VLOOKUP($A22,academic_hours!$B$13:$S$40,11,FALSE),IF('selections(hide)'!$F$1=3,VLOOKUP($A22,academic_hours!$B$13:$S$40,16,FALSE),0))),"")</f>
        <v/>
      </c>
      <c r="T22" s="169"/>
      <c r="U22" s="168" t="str">
        <f t="shared" si="61"/>
        <v/>
      </c>
      <c r="V22" s="98"/>
      <c r="W22" s="142"/>
      <c r="X22" s="142"/>
      <c r="Y22" s="142"/>
      <c r="Z22" s="142"/>
      <c r="AA22" s="142"/>
      <c r="AB22" s="142"/>
      <c r="AC22" s="168" t="str">
        <f>IFERROR(IF('selections(hide)'!$F$1=1,VLOOKUP($A22,academic_hours!$B$13:$S$40,5,FALSE),IF('selections(hide)'!$F$1=2,VLOOKUP($A22,academic_hours!$B$13:$S$40,10,FALSE),IF('selections(hide)'!$F$1=3,VLOOKUP($A22,academic_hours!$B$13:$S$40,15,FALSE),0))),"")</f>
        <v/>
      </c>
      <c r="AD22" s="169"/>
      <c r="AE22" s="168" t="str">
        <f t="shared" si="62"/>
        <v/>
      </c>
      <c r="AF22" s="98"/>
      <c r="AG22" s="142"/>
      <c r="AH22" s="142"/>
      <c r="AI22" s="142"/>
      <c r="AJ22" s="142"/>
      <c r="AK22" s="142"/>
      <c r="AL22" s="142"/>
      <c r="AM22" s="168" t="str">
        <f>IFERROR(IF('selections(hide)'!$F$1=1,VLOOKUP($A22,academic_hours!$B$13:$S$40,8,FALSE),IF('selections(hide)'!$F$1=2,VLOOKUP($A22,academic_hours!$B$13:$S$40,13,FALSE),IF('selections(hide)'!$F$1=3,VLOOKUP($A22,academic_hours!$B$13:$S$40,18,FALSE),0))),"")</f>
        <v/>
      </c>
      <c r="AN22" s="169"/>
      <c r="AO22" s="168" t="str">
        <f t="shared" si="63"/>
        <v/>
      </c>
      <c r="AP22" s="98"/>
      <c r="AQ22" s="142"/>
      <c r="AR22" s="142"/>
      <c r="AS22" s="142"/>
      <c r="AT22" s="142"/>
      <c r="AU22" s="142"/>
      <c r="AV22" s="142"/>
      <c r="AW22" s="168" t="str">
        <f>IFERROR(IF('selections(hide)'!$F$1=1,VLOOKUP($A22,academic_hours!$B$13:$S$40,7,FALSE),IF('selections(hide)'!$F$1=2,VLOOKUP($A22,academic_hours!$B$13:$S$40,12,FALSE),IF('selections(hide)'!$F$1=3,VLOOKUP($A22,academic_hours!$B$13:$S$40,17,FALSE),0))),"")</f>
        <v/>
      </c>
      <c r="AX22" s="169"/>
      <c r="AY22" s="168" t="str">
        <f t="shared" si="64"/>
        <v/>
      </c>
      <c r="AZ22" s="98"/>
      <c r="BA22" s="142"/>
      <c r="BB22" s="142"/>
      <c r="BC22" s="142"/>
      <c r="BD22" s="142"/>
      <c r="BE22" s="142"/>
      <c r="BF22" s="142"/>
      <c r="BH22" s="122" t="str">
        <f t="shared" si="65"/>
        <v>OK</v>
      </c>
      <c r="BI22" s="122" t="str">
        <f t="shared" si="66"/>
        <v>OK</v>
      </c>
      <c r="BJ22" s="122" t="str">
        <f t="shared" si="67"/>
        <v>OK</v>
      </c>
      <c r="BK22" s="122" t="str">
        <f t="shared" si="68"/>
        <v>OK</v>
      </c>
      <c r="BL22" s="122" t="str">
        <f t="shared" si="69"/>
        <v>OK</v>
      </c>
      <c r="BM22" s="122" t="str">
        <f t="shared" si="70"/>
        <v>OK</v>
      </c>
      <c r="BN22" s="122" t="str">
        <f t="shared" si="71"/>
        <v>OK</v>
      </c>
      <c r="BO22" s="122" t="str">
        <f t="shared" si="72"/>
        <v>OK</v>
      </c>
      <c r="BP22" s="122" t="str">
        <f t="shared" si="73"/>
        <v>OK</v>
      </c>
      <c r="BQ22" s="122" t="str">
        <f t="shared" si="74"/>
        <v>OK</v>
      </c>
      <c r="BR22" s="122" t="str">
        <f t="shared" si="75"/>
        <v>OK</v>
      </c>
      <c r="BU22" s="172" t="str">
        <f>IF($L22&lt;&gt;"",VLOOKUP($L22,pay_scales!$A:$S,18,FALSE),"")</f>
        <v/>
      </c>
      <c r="BV22" s="172">
        <f t="shared" si="76"/>
        <v>0</v>
      </c>
      <c r="BW22" s="172" t="str">
        <f t="shared" si="77"/>
        <v/>
      </c>
      <c r="BX22" s="172">
        <f t="shared" si="0"/>
        <v>0</v>
      </c>
      <c r="BY22" s="172">
        <f t="shared" si="1"/>
        <v>0</v>
      </c>
      <c r="BZ22" s="172">
        <f t="shared" si="2"/>
        <v>0</v>
      </c>
      <c r="CA22" s="172">
        <f t="shared" si="3"/>
        <v>0</v>
      </c>
      <c r="CB22" s="172">
        <f t="shared" si="4"/>
        <v>0</v>
      </c>
      <c r="CC22" s="172">
        <f t="shared" si="5"/>
        <v>0</v>
      </c>
      <c r="CD22" s="172">
        <f t="shared" si="6"/>
        <v>0</v>
      </c>
      <c r="CE22" s="172">
        <f t="shared" si="7"/>
        <v>0</v>
      </c>
      <c r="CF22" s="172">
        <f t="shared" si="8"/>
        <v>0</v>
      </c>
      <c r="CG22" s="172">
        <f t="shared" si="9"/>
        <v>0</v>
      </c>
      <c r="CH22" s="172">
        <f t="shared" si="10"/>
        <v>0</v>
      </c>
      <c r="CI22" s="172">
        <f t="shared" si="11"/>
        <v>0</v>
      </c>
      <c r="CM22" s="172" t="str">
        <f>IF($V22&lt;&gt;"",VLOOKUP($V22,pay_scales!$A:$S,18,FALSE),"")</f>
        <v/>
      </c>
      <c r="CN22" s="172">
        <f t="shared" si="78"/>
        <v>0</v>
      </c>
      <c r="CO22" s="172" t="str">
        <f t="shared" si="79"/>
        <v/>
      </c>
      <c r="CP22" s="172">
        <f t="shared" si="12"/>
        <v>0</v>
      </c>
      <c r="CQ22" s="172">
        <f t="shared" si="13"/>
        <v>0</v>
      </c>
      <c r="CR22" s="172">
        <f t="shared" si="14"/>
        <v>0</v>
      </c>
      <c r="CS22" s="172">
        <f t="shared" si="15"/>
        <v>0</v>
      </c>
      <c r="CT22" s="172">
        <f t="shared" si="16"/>
        <v>0</v>
      </c>
      <c r="CU22" s="172">
        <f t="shared" si="17"/>
        <v>0</v>
      </c>
      <c r="CV22" s="172">
        <f t="shared" si="18"/>
        <v>0</v>
      </c>
      <c r="CW22" s="172">
        <f t="shared" si="19"/>
        <v>0</v>
      </c>
      <c r="CX22" s="172">
        <f t="shared" si="20"/>
        <v>0</v>
      </c>
      <c r="CY22" s="172">
        <f t="shared" si="21"/>
        <v>0</v>
      </c>
      <c r="CZ22" s="172">
        <f t="shared" si="22"/>
        <v>0</v>
      </c>
      <c r="DA22" s="172">
        <f t="shared" si="23"/>
        <v>0</v>
      </c>
      <c r="DE22" s="172" t="str">
        <f>IF($AF22&lt;&gt;"",VLOOKUP($AF22,pay_scales!$A:$S,18,FALSE),"")</f>
        <v/>
      </c>
      <c r="DF22" s="172">
        <f t="shared" si="80"/>
        <v>0</v>
      </c>
      <c r="DG22" s="172" t="str">
        <f t="shared" si="81"/>
        <v/>
      </c>
      <c r="DH22" s="172">
        <f t="shared" si="24"/>
        <v>0</v>
      </c>
      <c r="DI22" s="172">
        <f t="shared" si="25"/>
        <v>0</v>
      </c>
      <c r="DJ22" s="172">
        <f t="shared" si="26"/>
        <v>0</v>
      </c>
      <c r="DK22" s="172">
        <f t="shared" si="27"/>
        <v>0</v>
      </c>
      <c r="DL22" s="172">
        <f t="shared" si="28"/>
        <v>0</v>
      </c>
      <c r="DM22" s="172">
        <f t="shared" si="29"/>
        <v>0</v>
      </c>
      <c r="DN22" s="172">
        <f t="shared" si="30"/>
        <v>0</v>
      </c>
      <c r="DO22" s="172">
        <f t="shared" si="31"/>
        <v>0</v>
      </c>
      <c r="DP22" s="172">
        <f t="shared" si="32"/>
        <v>0</v>
      </c>
      <c r="DQ22" s="172">
        <f t="shared" si="33"/>
        <v>0</v>
      </c>
      <c r="DR22" s="172">
        <f t="shared" si="34"/>
        <v>0</v>
      </c>
      <c r="DS22" s="172">
        <f t="shared" si="35"/>
        <v>0</v>
      </c>
      <c r="DW22" s="172" t="str">
        <f>IF($AP22&lt;&gt;"",VLOOKUP($AP22,pay_scales!$A:$S,18,FALSE),"")</f>
        <v/>
      </c>
      <c r="DX22" s="172">
        <f t="shared" si="82"/>
        <v>0</v>
      </c>
      <c r="DY22" s="172" t="str">
        <f t="shared" si="83"/>
        <v/>
      </c>
      <c r="DZ22" s="172">
        <f t="shared" si="36"/>
        <v>0</v>
      </c>
      <c r="EA22" s="172">
        <f t="shared" si="37"/>
        <v>0</v>
      </c>
      <c r="EB22" s="172">
        <f t="shared" si="38"/>
        <v>0</v>
      </c>
      <c r="EC22" s="172">
        <f t="shared" si="39"/>
        <v>0</v>
      </c>
      <c r="ED22" s="172">
        <f t="shared" si="40"/>
        <v>0</v>
      </c>
      <c r="EE22" s="172">
        <f t="shared" si="41"/>
        <v>0</v>
      </c>
      <c r="EF22" s="172">
        <f t="shared" si="42"/>
        <v>0</v>
      </c>
      <c r="EG22" s="172">
        <f t="shared" si="43"/>
        <v>0</v>
      </c>
      <c r="EH22" s="172">
        <f t="shared" si="44"/>
        <v>0</v>
      </c>
      <c r="EI22" s="172">
        <f t="shared" si="45"/>
        <v>0</v>
      </c>
      <c r="EJ22" s="172">
        <f t="shared" si="46"/>
        <v>0</v>
      </c>
      <c r="EK22" s="172">
        <f t="shared" si="47"/>
        <v>0</v>
      </c>
      <c r="EO22" s="172" t="str">
        <f>IF($AZ22&lt;&gt;"",VLOOKUP($AF22,pay_scales!$A:$S,18,FALSE),"")</f>
        <v/>
      </c>
      <c r="EP22" s="172">
        <f t="shared" si="84"/>
        <v>0</v>
      </c>
      <c r="EQ22" s="172" t="str">
        <f t="shared" si="85"/>
        <v/>
      </c>
      <c r="ER22" s="172">
        <f t="shared" si="48"/>
        <v>0</v>
      </c>
      <c r="ES22" s="172">
        <f t="shared" si="49"/>
        <v>0</v>
      </c>
      <c r="ET22" s="172">
        <f t="shared" si="50"/>
        <v>0</v>
      </c>
      <c r="EU22" s="172">
        <f t="shared" si="51"/>
        <v>0</v>
      </c>
      <c r="EV22" s="172">
        <f t="shared" si="52"/>
        <v>0</v>
      </c>
      <c r="EW22" s="172">
        <f t="shared" si="53"/>
        <v>0</v>
      </c>
      <c r="EX22" s="172">
        <f t="shared" si="54"/>
        <v>0</v>
      </c>
      <c r="EY22" s="172">
        <f t="shared" si="55"/>
        <v>0</v>
      </c>
      <c r="EZ22" s="172">
        <f t="shared" si="56"/>
        <v>0</v>
      </c>
      <c r="FA22" s="172">
        <f t="shared" si="57"/>
        <v>0</v>
      </c>
      <c r="FB22" s="172">
        <f t="shared" si="58"/>
        <v>0</v>
      </c>
      <c r="FC22" s="172">
        <f t="shared" si="59"/>
        <v>0</v>
      </c>
      <c r="FF22">
        <f t="shared" si="86"/>
        <v>0</v>
      </c>
    </row>
    <row r="23" spans="1:162" x14ac:dyDescent="0.35">
      <c r="A23" s="3" t="str">
        <f>IF(OR($E23='selections(hide)'!$A$51,$E23='selections(hide)'!$A$48,$E23='selections(hide)'!$A$45),$C$1&amp;$E23,IF(AND($E23='selections(hide)'!$A$44,$F23&lt;45),$C$1&amp;$E23&amp;"up to 45",IF(AND($E23='selections(hide)'!$A$44,$F23&gt;=45),$C$1&amp;$E23&amp;"45+",IF(AND($E23='selections(hide)'!$A$43,$F23&lt;30),$C$1&amp;$E23&amp;"up to 30",IF(AND($E23='selections(hide)'!$A$43,$F23&gt;=30),$C$1&amp;$E23&amp;"30+",IF(AND($E23='selections(hide)'!$A$47,$F23&lt;45),$C$1&amp;$E23&amp;"up to 45",IF(AND($E23='selections(hide)'!$A$47,$F23&gt;=45),$C$1&amp;$E23&amp;"45+",IF(AND($E23='selections(hide)'!$A$46,$F23&lt;30),$C$1&amp;$E23&amp;"up to 30",IF(AND($E23='selections(hide)'!$A$46,$F23&gt;=30),$C$1&amp;$E23&amp;"30+",IF(AND($E23='selections(hide)'!$A$50,$F23&lt;45),$C$1&amp;$E23&amp;"up to 45",IF(AND($E23='selections(hide)'!$A$50,$F23&gt;=45),$C$1&amp;$E23&amp;"45+",IF(AND($E23='selections(hide)'!$A$49,$F23&lt;30),$C$1&amp;$E23&amp;"up to 30",IF(AND($E23='selections(hide)'!$A$49,$F23&gt;=30),$C$1&amp;$E23&amp;"30+","")))))))))))))</f>
        <v/>
      </c>
      <c r="B23" s="136"/>
      <c r="C23" s="143"/>
      <c r="D23" s="144"/>
      <c r="E23" s="135"/>
      <c r="F23" s="143"/>
      <c r="G23" s="144"/>
      <c r="H23" s="142"/>
      <c r="I23" s="168" t="str">
        <f>IFERROR(IF('selections(hide)'!$F$1=1,VLOOKUP($A23,academic_hours!$B$13:$S$40,4,FALSE),IF('selections(hide)'!$F$1=2,VLOOKUP($A23,academic_hours!$B$13:$S$40,9,FALSE),IF('selections(hide)'!$F$1=3,VLOOKUP($A23,academic_hours!$B$13:$S$40,14,FALSE),0))),"")</f>
        <v/>
      </c>
      <c r="J23" s="169"/>
      <c r="K23" s="168" t="str">
        <f t="shared" si="60"/>
        <v/>
      </c>
      <c r="L23" s="98"/>
      <c r="M23" s="142"/>
      <c r="N23" s="142"/>
      <c r="O23" s="142"/>
      <c r="P23" s="142"/>
      <c r="Q23" s="142"/>
      <c r="R23" s="142"/>
      <c r="S23" s="168" t="str">
        <f>IFERROR(IF('selections(hide)'!$F$1=1,VLOOKUP($A23,academic_hours!$B$13:$S$40,6,FALSE),IF('selections(hide)'!$F$1=2,VLOOKUP($A23,academic_hours!$B$13:$S$40,11,FALSE),IF('selections(hide)'!$F$1=3,VLOOKUP($A23,academic_hours!$B$13:$S$40,16,FALSE),0))),"")</f>
        <v/>
      </c>
      <c r="T23" s="169"/>
      <c r="U23" s="168" t="str">
        <f t="shared" si="61"/>
        <v/>
      </c>
      <c r="V23" s="98"/>
      <c r="W23" s="142"/>
      <c r="X23" s="142"/>
      <c r="Y23" s="142"/>
      <c r="Z23" s="142"/>
      <c r="AA23" s="142"/>
      <c r="AB23" s="142"/>
      <c r="AC23" s="168" t="str">
        <f>IFERROR(IF('selections(hide)'!$F$1=1,VLOOKUP($A23,academic_hours!$B$13:$S$40,5,FALSE),IF('selections(hide)'!$F$1=2,VLOOKUP($A23,academic_hours!$B$13:$S$40,10,FALSE),IF('selections(hide)'!$F$1=3,VLOOKUP($A23,academic_hours!$B$13:$S$40,15,FALSE),0))),"")</f>
        <v/>
      </c>
      <c r="AD23" s="169"/>
      <c r="AE23" s="168" t="str">
        <f t="shared" si="62"/>
        <v/>
      </c>
      <c r="AF23" s="98"/>
      <c r="AG23" s="142"/>
      <c r="AH23" s="142"/>
      <c r="AI23" s="142"/>
      <c r="AJ23" s="142"/>
      <c r="AK23" s="142"/>
      <c r="AL23" s="142"/>
      <c r="AM23" s="168" t="str">
        <f>IFERROR(IF('selections(hide)'!$F$1=1,VLOOKUP($A23,academic_hours!$B$13:$S$40,8,FALSE),IF('selections(hide)'!$F$1=2,VLOOKUP($A23,academic_hours!$B$13:$S$40,13,FALSE),IF('selections(hide)'!$F$1=3,VLOOKUP($A23,academic_hours!$B$13:$S$40,18,FALSE),0))),"")</f>
        <v/>
      </c>
      <c r="AN23" s="169"/>
      <c r="AO23" s="168" t="str">
        <f t="shared" si="63"/>
        <v/>
      </c>
      <c r="AP23" s="98"/>
      <c r="AQ23" s="142"/>
      <c r="AR23" s="142"/>
      <c r="AS23" s="142"/>
      <c r="AT23" s="142"/>
      <c r="AU23" s="142"/>
      <c r="AV23" s="142"/>
      <c r="AW23" s="168" t="str">
        <f>IFERROR(IF('selections(hide)'!$F$1=1,VLOOKUP($A23,academic_hours!$B$13:$S$40,7,FALSE),IF('selections(hide)'!$F$1=2,VLOOKUP($A23,academic_hours!$B$13:$S$40,12,FALSE),IF('selections(hide)'!$F$1=3,VLOOKUP($A23,academic_hours!$B$13:$S$40,17,FALSE),0))),"")</f>
        <v/>
      </c>
      <c r="AX23" s="169"/>
      <c r="AY23" s="168" t="str">
        <f t="shared" si="64"/>
        <v/>
      </c>
      <c r="AZ23" s="98"/>
      <c r="BA23" s="142"/>
      <c r="BB23" s="142"/>
      <c r="BC23" s="142"/>
      <c r="BD23" s="142"/>
      <c r="BE23" s="142"/>
      <c r="BF23" s="142"/>
      <c r="BH23" s="122" t="str">
        <f t="shared" si="65"/>
        <v>OK</v>
      </c>
      <c r="BI23" s="122" t="str">
        <f t="shared" si="66"/>
        <v>OK</v>
      </c>
      <c r="BJ23" s="122" t="str">
        <f t="shared" si="67"/>
        <v>OK</v>
      </c>
      <c r="BK23" s="122" t="str">
        <f t="shared" si="68"/>
        <v>OK</v>
      </c>
      <c r="BL23" s="122" t="str">
        <f t="shared" si="69"/>
        <v>OK</v>
      </c>
      <c r="BM23" s="122" t="str">
        <f t="shared" si="70"/>
        <v>OK</v>
      </c>
      <c r="BN23" s="122" t="str">
        <f t="shared" si="71"/>
        <v>OK</v>
      </c>
      <c r="BO23" s="122" t="str">
        <f t="shared" si="72"/>
        <v>OK</v>
      </c>
      <c r="BP23" s="122" t="str">
        <f t="shared" si="73"/>
        <v>OK</v>
      </c>
      <c r="BQ23" s="122" t="str">
        <f t="shared" si="74"/>
        <v>OK</v>
      </c>
      <c r="BR23" s="122" t="str">
        <f t="shared" si="75"/>
        <v>OK</v>
      </c>
      <c r="BU23" s="172" t="str">
        <f>IF($L23&lt;&gt;"",VLOOKUP($L23,pay_scales!$A:$S,18,FALSE),"")</f>
        <v/>
      </c>
      <c r="BV23" s="172">
        <f t="shared" si="76"/>
        <v>0</v>
      </c>
      <c r="BW23" s="172" t="str">
        <f t="shared" si="77"/>
        <v/>
      </c>
      <c r="BX23" s="172">
        <f t="shared" si="0"/>
        <v>0</v>
      </c>
      <c r="BY23" s="172">
        <f t="shared" si="1"/>
        <v>0</v>
      </c>
      <c r="BZ23" s="172">
        <f t="shared" si="2"/>
        <v>0</v>
      </c>
      <c r="CA23" s="172">
        <f t="shared" si="3"/>
        <v>0</v>
      </c>
      <c r="CB23" s="172">
        <f t="shared" si="4"/>
        <v>0</v>
      </c>
      <c r="CC23" s="172">
        <f t="shared" si="5"/>
        <v>0</v>
      </c>
      <c r="CD23" s="172">
        <f t="shared" si="6"/>
        <v>0</v>
      </c>
      <c r="CE23" s="172">
        <f t="shared" si="7"/>
        <v>0</v>
      </c>
      <c r="CF23" s="172">
        <f t="shared" si="8"/>
        <v>0</v>
      </c>
      <c r="CG23" s="172">
        <f t="shared" si="9"/>
        <v>0</v>
      </c>
      <c r="CH23" s="172">
        <f t="shared" si="10"/>
        <v>0</v>
      </c>
      <c r="CI23" s="172">
        <f t="shared" si="11"/>
        <v>0</v>
      </c>
      <c r="CM23" s="172" t="str">
        <f>IF($V23&lt;&gt;"",VLOOKUP($V23,pay_scales!$A:$S,18,FALSE),"")</f>
        <v/>
      </c>
      <c r="CN23" s="172">
        <f t="shared" si="78"/>
        <v>0</v>
      </c>
      <c r="CO23" s="172" t="str">
        <f t="shared" si="79"/>
        <v/>
      </c>
      <c r="CP23" s="172">
        <f t="shared" si="12"/>
        <v>0</v>
      </c>
      <c r="CQ23" s="172">
        <f t="shared" si="13"/>
        <v>0</v>
      </c>
      <c r="CR23" s="172">
        <f t="shared" si="14"/>
        <v>0</v>
      </c>
      <c r="CS23" s="172">
        <f t="shared" si="15"/>
        <v>0</v>
      </c>
      <c r="CT23" s="172">
        <f t="shared" si="16"/>
        <v>0</v>
      </c>
      <c r="CU23" s="172">
        <f t="shared" si="17"/>
        <v>0</v>
      </c>
      <c r="CV23" s="172">
        <f t="shared" si="18"/>
        <v>0</v>
      </c>
      <c r="CW23" s="172">
        <f t="shared" si="19"/>
        <v>0</v>
      </c>
      <c r="CX23" s="172">
        <f t="shared" si="20"/>
        <v>0</v>
      </c>
      <c r="CY23" s="172">
        <f t="shared" si="21"/>
        <v>0</v>
      </c>
      <c r="CZ23" s="172">
        <f t="shared" si="22"/>
        <v>0</v>
      </c>
      <c r="DA23" s="172">
        <f t="shared" si="23"/>
        <v>0</v>
      </c>
      <c r="DE23" s="172" t="str">
        <f>IF($AF23&lt;&gt;"",VLOOKUP($AF23,pay_scales!$A:$S,18,FALSE),"")</f>
        <v/>
      </c>
      <c r="DF23" s="172">
        <f t="shared" si="80"/>
        <v>0</v>
      </c>
      <c r="DG23" s="172" t="str">
        <f t="shared" si="81"/>
        <v/>
      </c>
      <c r="DH23" s="172">
        <f t="shared" si="24"/>
        <v>0</v>
      </c>
      <c r="DI23" s="172">
        <f t="shared" si="25"/>
        <v>0</v>
      </c>
      <c r="DJ23" s="172">
        <f t="shared" si="26"/>
        <v>0</v>
      </c>
      <c r="DK23" s="172">
        <f t="shared" si="27"/>
        <v>0</v>
      </c>
      <c r="DL23" s="172">
        <f t="shared" si="28"/>
        <v>0</v>
      </c>
      <c r="DM23" s="172">
        <f t="shared" si="29"/>
        <v>0</v>
      </c>
      <c r="DN23" s="172">
        <f t="shared" si="30"/>
        <v>0</v>
      </c>
      <c r="DO23" s="172">
        <f t="shared" si="31"/>
        <v>0</v>
      </c>
      <c r="DP23" s="172">
        <f t="shared" si="32"/>
        <v>0</v>
      </c>
      <c r="DQ23" s="172">
        <f t="shared" si="33"/>
        <v>0</v>
      </c>
      <c r="DR23" s="172">
        <f t="shared" si="34"/>
        <v>0</v>
      </c>
      <c r="DS23" s="172">
        <f t="shared" si="35"/>
        <v>0</v>
      </c>
      <c r="DW23" s="172" t="str">
        <f>IF($AP23&lt;&gt;"",VLOOKUP($AP23,pay_scales!$A:$S,18,FALSE),"")</f>
        <v/>
      </c>
      <c r="DX23" s="172">
        <f t="shared" si="82"/>
        <v>0</v>
      </c>
      <c r="DY23" s="172" t="str">
        <f t="shared" si="83"/>
        <v/>
      </c>
      <c r="DZ23" s="172">
        <f t="shared" si="36"/>
        <v>0</v>
      </c>
      <c r="EA23" s="172">
        <f t="shared" si="37"/>
        <v>0</v>
      </c>
      <c r="EB23" s="172">
        <f t="shared" si="38"/>
        <v>0</v>
      </c>
      <c r="EC23" s="172">
        <f t="shared" si="39"/>
        <v>0</v>
      </c>
      <c r="ED23" s="172">
        <f t="shared" si="40"/>
        <v>0</v>
      </c>
      <c r="EE23" s="172">
        <f t="shared" si="41"/>
        <v>0</v>
      </c>
      <c r="EF23" s="172">
        <f t="shared" si="42"/>
        <v>0</v>
      </c>
      <c r="EG23" s="172">
        <f t="shared" si="43"/>
        <v>0</v>
      </c>
      <c r="EH23" s="172">
        <f t="shared" si="44"/>
        <v>0</v>
      </c>
      <c r="EI23" s="172">
        <f t="shared" si="45"/>
        <v>0</v>
      </c>
      <c r="EJ23" s="172">
        <f t="shared" si="46"/>
        <v>0</v>
      </c>
      <c r="EK23" s="172">
        <f t="shared" si="47"/>
        <v>0</v>
      </c>
      <c r="EO23" s="172" t="str">
        <f>IF($AZ23&lt;&gt;"",VLOOKUP($AF23,pay_scales!$A:$S,18,FALSE),"")</f>
        <v/>
      </c>
      <c r="EP23" s="172">
        <f t="shared" si="84"/>
        <v>0</v>
      </c>
      <c r="EQ23" s="172" t="str">
        <f t="shared" si="85"/>
        <v/>
      </c>
      <c r="ER23" s="172">
        <f t="shared" si="48"/>
        <v>0</v>
      </c>
      <c r="ES23" s="172">
        <f t="shared" si="49"/>
        <v>0</v>
      </c>
      <c r="ET23" s="172">
        <f t="shared" si="50"/>
        <v>0</v>
      </c>
      <c r="EU23" s="172">
        <f t="shared" si="51"/>
        <v>0</v>
      </c>
      <c r="EV23" s="172">
        <f t="shared" si="52"/>
        <v>0</v>
      </c>
      <c r="EW23" s="172">
        <f t="shared" si="53"/>
        <v>0</v>
      </c>
      <c r="EX23" s="172">
        <f t="shared" si="54"/>
        <v>0</v>
      </c>
      <c r="EY23" s="172">
        <f t="shared" si="55"/>
        <v>0</v>
      </c>
      <c r="EZ23" s="172">
        <f t="shared" si="56"/>
        <v>0</v>
      </c>
      <c r="FA23" s="172">
        <f t="shared" si="57"/>
        <v>0</v>
      </c>
      <c r="FB23" s="172">
        <f t="shared" si="58"/>
        <v>0</v>
      </c>
      <c r="FC23" s="172">
        <f t="shared" si="59"/>
        <v>0</v>
      </c>
      <c r="FF23">
        <f t="shared" si="86"/>
        <v>0</v>
      </c>
    </row>
    <row r="24" spans="1:162" x14ac:dyDescent="0.35">
      <c r="A24" s="3" t="str">
        <f>IF(OR($E24='selections(hide)'!$A$51,$E24='selections(hide)'!$A$48,$E24='selections(hide)'!$A$45),$C$1&amp;$E24,IF(AND($E24='selections(hide)'!$A$44,$F24&lt;45),$C$1&amp;$E24&amp;"up to 45",IF(AND($E24='selections(hide)'!$A$44,$F24&gt;=45),$C$1&amp;$E24&amp;"45+",IF(AND($E24='selections(hide)'!$A$43,$F24&lt;30),$C$1&amp;$E24&amp;"up to 30",IF(AND($E24='selections(hide)'!$A$43,$F24&gt;=30),$C$1&amp;$E24&amp;"30+",IF(AND($E24='selections(hide)'!$A$47,$F24&lt;45),$C$1&amp;$E24&amp;"up to 45",IF(AND($E24='selections(hide)'!$A$47,$F24&gt;=45),$C$1&amp;$E24&amp;"45+",IF(AND($E24='selections(hide)'!$A$46,$F24&lt;30),$C$1&amp;$E24&amp;"up to 30",IF(AND($E24='selections(hide)'!$A$46,$F24&gt;=30),$C$1&amp;$E24&amp;"30+",IF(AND($E24='selections(hide)'!$A$50,$F24&lt;45),$C$1&amp;$E24&amp;"up to 45",IF(AND($E24='selections(hide)'!$A$50,$F24&gt;=45),$C$1&amp;$E24&amp;"45+",IF(AND($E24='selections(hide)'!$A$49,$F24&lt;30),$C$1&amp;$E24&amp;"up to 30",IF(AND($E24='selections(hide)'!$A$49,$F24&gt;=30),$C$1&amp;$E24&amp;"30+","")))))))))))))</f>
        <v/>
      </c>
      <c r="B24" s="136"/>
      <c r="C24" s="143"/>
      <c r="D24" s="144"/>
      <c r="E24" s="135"/>
      <c r="F24" s="143"/>
      <c r="G24" s="144"/>
      <c r="H24" s="142"/>
      <c r="I24" s="168" t="str">
        <f>IFERROR(IF('selections(hide)'!$F$1=1,VLOOKUP($A24,academic_hours!$B$13:$S$40,4,FALSE),IF('selections(hide)'!$F$1=2,VLOOKUP($A24,academic_hours!$B$13:$S$40,9,FALSE),IF('selections(hide)'!$F$1=3,VLOOKUP($A24,academic_hours!$B$13:$S$40,14,FALSE),0))),"")</f>
        <v/>
      </c>
      <c r="J24" s="169"/>
      <c r="K24" s="168" t="str">
        <f t="shared" si="60"/>
        <v/>
      </c>
      <c r="L24" s="98"/>
      <c r="M24" s="142"/>
      <c r="N24" s="142"/>
      <c r="O24" s="142"/>
      <c r="P24" s="142"/>
      <c r="Q24" s="142"/>
      <c r="R24" s="142"/>
      <c r="S24" s="168" t="str">
        <f>IFERROR(IF('selections(hide)'!$F$1=1,VLOOKUP($A24,academic_hours!$B$13:$S$40,6,FALSE),IF('selections(hide)'!$F$1=2,VLOOKUP($A24,academic_hours!$B$13:$S$40,11,FALSE),IF('selections(hide)'!$F$1=3,VLOOKUP($A24,academic_hours!$B$13:$S$40,16,FALSE),0))),"")</f>
        <v/>
      </c>
      <c r="T24" s="169"/>
      <c r="U24" s="168" t="str">
        <f t="shared" si="61"/>
        <v/>
      </c>
      <c r="V24" s="98"/>
      <c r="W24" s="142"/>
      <c r="X24" s="142"/>
      <c r="Y24" s="142"/>
      <c r="Z24" s="142"/>
      <c r="AA24" s="142"/>
      <c r="AB24" s="142"/>
      <c r="AC24" s="168" t="str">
        <f>IFERROR(IF('selections(hide)'!$F$1=1,VLOOKUP($A24,academic_hours!$B$13:$S$40,5,FALSE),IF('selections(hide)'!$F$1=2,VLOOKUP($A24,academic_hours!$B$13:$S$40,10,FALSE),IF('selections(hide)'!$F$1=3,VLOOKUP($A24,academic_hours!$B$13:$S$40,15,FALSE),0))),"")</f>
        <v/>
      </c>
      <c r="AD24" s="169"/>
      <c r="AE24" s="168" t="str">
        <f t="shared" si="62"/>
        <v/>
      </c>
      <c r="AF24" s="98"/>
      <c r="AG24" s="142"/>
      <c r="AH24" s="142"/>
      <c r="AI24" s="142"/>
      <c r="AJ24" s="142"/>
      <c r="AK24" s="142"/>
      <c r="AL24" s="142"/>
      <c r="AM24" s="168" t="str">
        <f>IFERROR(IF('selections(hide)'!$F$1=1,VLOOKUP($A24,academic_hours!$B$13:$S$40,8,FALSE),IF('selections(hide)'!$F$1=2,VLOOKUP($A24,academic_hours!$B$13:$S$40,13,FALSE),IF('selections(hide)'!$F$1=3,VLOOKUP($A24,academic_hours!$B$13:$S$40,18,FALSE),0))),"")</f>
        <v/>
      </c>
      <c r="AN24" s="169"/>
      <c r="AO24" s="168" t="str">
        <f t="shared" si="63"/>
        <v/>
      </c>
      <c r="AP24" s="98"/>
      <c r="AQ24" s="142"/>
      <c r="AR24" s="142"/>
      <c r="AS24" s="142"/>
      <c r="AT24" s="142"/>
      <c r="AU24" s="142"/>
      <c r="AV24" s="142"/>
      <c r="AW24" s="168" t="str">
        <f>IFERROR(IF('selections(hide)'!$F$1=1,VLOOKUP($A24,academic_hours!$B$13:$S$40,7,FALSE),IF('selections(hide)'!$F$1=2,VLOOKUP($A24,academic_hours!$B$13:$S$40,12,FALSE),IF('selections(hide)'!$F$1=3,VLOOKUP($A24,academic_hours!$B$13:$S$40,17,FALSE),0))),"")</f>
        <v/>
      </c>
      <c r="AX24" s="169"/>
      <c r="AY24" s="168" t="str">
        <f t="shared" si="64"/>
        <v/>
      </c>
      <c r="AZ24" s="98"/>
      <c r="BA24" s="142"/>
      <c r="BB24" s="142"/>
      <c r="BC24" s="142"/>
      <c r="BD24" s="142"/>
      <c r="BE24" s="142"/>
      <c r="BF24" s="142"/>
      <c r="BH24" s="122" t="str">
        <f t="shared" si="65"/>
        <v>OK</v>
      </c>
      <c r="BI24" s="122" t="str">
        <f t="shared" si="66"/>
        <v>OK</v>
      </c>
      <c r="BJ24" s="122" t="str">
        <f t="shared" si="67"/>
        <v>OK</v>
      </c>
      <c r="BK24" s="122" t="str">
        <f t="shared" si="68"/>
        <v>OK</v>
      </c>
      <c r="BL24" s="122" t="str">
        <f t="shared" si="69"/>
        <v>OK</v>
      </c>
      <c r="BM24" s="122" t="str">
        <f t="shared" si="70"/>
        <v>OK</v>
      </c>
      <c r="BN24" s="122" t="str">
        <f t="shared" si="71"/>
        <v>OK</v>
      </c>
      <c r="BO24" s="122" t="str">
        <f t="shared" si="72"/>
        <v>OK</v>
      </c>
      <c r="BP24" s="122" t="str">
        <f t="shared" si="73"/>
        <v>OK</v>
      </c>
      <c r="BQ24" s="122" t="str">
        <f t="shared" si="74"/>
        <v>OK</v>
      </c>
      <c r="BR24" s="122" t="str">
        <f t="shared" si="75"/>
        <v>OK</v>
      </c>
      <c r="BU24" s="172" t="str">
        <f>IF($L24&lt;&gt;"",VLOOKUP($L24,pay_scales!$A:$S,18,FALSE),"")</f>
        <v/>
      </c>
      <c r="BV24" s="172">
        <f t="shared" si="76"/>
        <v>0</v>
      </c>
      <c r="BW24" s="172" t="str">
        <f t="shared" si="77"/>
        <v/>
      </c>
      <c r="BX24" s="172">
        <f t="shared" si="0"/>
        <v>0</v>
      </c>
      <c r="BY24" s="172">
        <f t="shared" si="1"/>
        <v>0</v>
      </c>
      <c r="BZ24" s="172">
        <f t="shared" si="2"/>
        <v>0</v>
      </c>
      <c r="CA24" s="172">
        <f t="shared" si="3"/>
        <v>0</v>
      </c>
      <c r="CB24" s="172">
        <f t="shared" si="4"/>
        <v>0</v>
      </c>
      <c r="CC24" s="172">
        <f t="shared" si="5"/>
        <v>0</v>
      </c>
      <c r="CD24" s="172">
        <f t="shared" si="6"/>
        <v>0</v>
      </c>
      <c r="CE24" s="172">
        <f t="shared" si="7"/>
        <v>0</v>
      </c>
      <c r="CF24" s="172">
        <f t="shared" si="8"/>
        <v>0</v>
      </c>
      <c r="CG24" s="172">
        <f t="shared" si="9"/>
        <v>0</v>
      </c>
      <c r="CH24" s="172">
        <f t="shared" si="10"/>
        <v>0</v>
      </c>
      <c r="CI24" s="172">
        <f t="shared" si="11"/>
        <v>0</v>
      </c>
      <c r="CM24" s="172" t="str">
        <f>IF($V24&lt;&gt;"",VLOOKUP($V24,pay_scales!$A:$S,18,FALSE),"")</f>
        <v/>
      </c>
      <c r="CN24" s="172">
        <f t="shared" si="78"/>
        <v>0</v>
      </c>
      <c r="CO24" s="172" t="str">
        <f t="shared" si="79"/>
        <v/>
      </c>
      <c r="CP24" s="172">
        <f t="shared" si="12"/>
        <v>0</v>
      </c>
      <c r="CQ24" s="172">
        <f t="shared" si="13"/>
        <v>0</v>
      </c>
      <c r="CR24" s="172">
        <f t="shared" si="14"/>
        <v>0</v>
      </c>
      <c r="CS24" s="172">
        <f t="shared" si="15"/>
        <v>0</v>
      </c>
      <c r="CT24" s="172">
        <f t="shared" si="16"/>
        <v>0</v>
      </c>
      <c r="CU24" s="172">
        <f t="shared" si="17"/>
        <v>0</v>
      </c>
      <c r="CV24" s="172">
        <f t="shared" si="18"/>
        <v>0</v>
      </c>
      <c r="CW24" s="172">
        <f t="shared" si="19"/>
        <v>0</v>
      </c>
      <c r="CX24" s="172">
        <f t="shared" si="20"/>
        <v>0</v>
      </c>
      <c r="CY24" s="172">
        <f t="shared" si="21"/>
        <v>0</v>
      </c>
      <c r="CZ24" s="172">
        <f t="shared" si="22"/>
        <v>0</v>
      </c>
      <c r="DA24" s="172">
        <f t="shared" si="23"/>
        <v>0</v>
      </c>
      <c r="DE24" s="172" t="str">
        <f>IF($AF24&lt;&gt;"",VLOOKUP($AF24,pay_scales!$A:$S,18,FALSE),"")</f>
        <v/>
      </c>
      <c r="DF24" s="172">
        <f t="shared" si="80"/>
        <v>0</v>
      </c>
      <c r="DG24" s="172" t="str">
        <f t="shared" si="81"/>
        <v/>
      </c>
      <c r="DH24" s="172">
        <f t="shared" si="24"/>
        <v>0</v>
      </c>
      <c r="DI24" s="172">
        <f t="shared" si="25"/>
        <v>0</v>
      </c>
      <c r="DJ24" s="172">
        <f t="shared" si="26"/>
        <v>0</v>
      </c>
      <c r="DK24" s="172">
        <f t="shared" si="27"/>
        <v>0</v>
      </c>
      <c r="DL24" s="172">
        <f t="shared" si="28"/>
        <v>0</v>
      </c>
      <c r="DM24" s="172">
        <f t="shared" si="29"/>
        <v>0</v>
      </c>
      <c r="DN24" s="172">
        <f t="shared" si="30"/>
        <v>0</v>
      </c>
      <c r="DO24" s="172">
        <f t="shared" si="31"/>
        <v>0</v>
      </c>
      <c r="DP24" s="172">
        <f t="shared" si="32"/>
        <v>0</v>
      </c>
      <c r="DQ24" s="172">
        <f t="shared" si="33"/>
        <v>0</v>
      </c>
      <c r="DR24" s="172">
        <f t="shared" si="34"/>
        <v>0</v>
      </c>
      <c r="DS24" s="172">
        <f t="shared" si="35"/>
        <v>0</v>
      </c>
      <c r="DW24" s="172" t="str">
        <f>IF($AP24&lt;&gt;"",VLOOKUP($AP24,pay_scales!$A:$S,18,FALSE),"")</f>
        <v/>
      </c>
      <c r="DX24" s="172">
        <f t="shared" si="82"/>
        <v>0</v>
      </c>
      <c r="DY24" s="172" t="str">
        <f t="shared" si="83"/>
        <v/>
      </c>
      <c r="DZ24" s="172">
        <f t="shared" si="36"/>
        <v>0</v>
      </c>
      <c r="EA24" s="172">
        <f t="shared" si="37"/>
        <v>0</v>
      </c>
      <c r="EB24" s="172">
        <f t="shared" si="38"/>
        <v>0</v>
      </c>
      <c r="EC24" s="172">
        <f t="shared" si="39"/>
        <v>0</v>
      </c>
      <c r="ED24" s="172">
        <f t="shared" si="40"/>
        <v>0</v>
      </c>
      <c r="EE24" s="172">
        <f t="shared" si="41"/>
        <v>0</v>
      </c>
      <c r="EF24" s="172">
        <f t="shared" si="42"/>
        <v>0</v>
      </c>
      <c r="EG24" s="172">
        <f t="shared" si="43"/>
        <v>0</v>
      </c>
      <c r="EH24" s="172">
        <f t="shared" si="44"/>
        <v>0</v>
      </c>
      <c r="EI24" s="172">
        <f t="shared" si="45"/>
        <v>0</v>
      </c>
      <c r="EJ24" s="172">
        <f t="shared" si="46"/>
        <v>0</v>
      </c>
      <c r="EK24" s="172">
        <f t="shared" si="47"/>
        <v>0</v>
      </c>
      <c r="EO24" s="172" t="str">
        <f>IF($AZ24&lt;&gt;"",VLOOKUP($AF24,pay_scales!$A:$S,18,FALSE),"")</f>
        <v/>
      </c>
      <c r="EP24" s="172">
        <f t="shared" si="84"/>
        <v>0</v>
      </c>
      <c r="EQ24" s="172" t="str">
        <f t="shared" si="85"/>
        <v/>
      </c>
      <c r="ER24" s="172">
        <f t="shared" si="48"/>
        <v>0</v>
      </c>
      <c r="ES24" s="172">
        <f t="shared" si="49"/>
        <v>0</v>
      </c>
      <c r="ET24" s="172">
        <f t="shared" si="50"/>
        <v>0</v>
      </c>
      <c r="EU24" s="172">
        <f t="shared" si="51"/>
        <v>0</v>
      </c>
      <c r="EV24" s="172">
        <f t="shared" si="52"/>
        <v>0</v>
      </c>
      <c r="EW24" s="172">
        <f t="shared" si="53"/>
        <v>0</v>
      </c>
      <c r="EX24" s="172">
        <f t="shared" si="54"/>
        <v>0</v>
      </c>
      <c r="EY24" s="172">
        <f t="shared" si="55"/>
        <v>0</v>
      </c>
      <c r="EZ24" s="172">
        <f t="shared" si="56"/>
        <v>0</v>
      </c>
      <c r="FA24" s="172">
        <f t="shared" si="57"/>
        <v>0</v>
      </c>
      <c r="FB24" s="172">
        <f t="shared" si="58"/>
        <v>0</v>
      </c>
      <c r="FC24" s="172">
        <f t="shared" si="59"/>
        <v>0</v>
      </c>
      <c r="FF24">
        <f t="shared" si="86"/>
        <v>0</v>
      </c>
    </row>
    <row r="25" spans="1:162" x14ac:dyDescent="0.35">
      <c r="A25" s="3" t="str">
        <f>IF(OR($E25='selections(hide)'!$A$51,$E25='selections(hide)'!$A$48,$E25='selections(hide)'!$A$45),$C$1&amp;$E25,IF(AND($E25='selections(hide)'!$A$44,$F25&lt;45),$C$1&amp;$E25&amp;"up to 45",IF(AND($E25='selections(hide)'!$A$44,$F25&gt;=45),$C$1&amp;$E25&amp;"45+",IF(AND($E25='selections(hide)'!$A$43,$F25&lt;30),$C$1&amp;$E25&amp;"up to 30",IF(AND($E25='selections(hide)'!$A$43,$F25&gt;=30),$C$1&amp;$E25&amp;"30+",IF(AND($E25='selections(hide)'!$A$47,$F25&lt;45),$C$1&amp;$E25&amp;"up to 45",IF(AND($E25='selections(hide)'!$A$47,$F25&gt;=45),$C$1&amp;$E25&amp;"45+",IF(AND($E25='selections(hide)'!$A$46,$F25&lt;30),$C$1&amp;$E25&amp;"up to 30",IF(AND($E25='selections(hide)'!$A$46,$F25&gt;=30),$C$1&amp;$E25&amp;"30+",IF(AND($E25='selections(hide)'!$A$50,$F25&lt;45),$C$1&amp;$E25&amp;"up to 45",IF(AND($E25='selections(hide)'!$A$50,$F25&gt;=45),$C$1&amp;$E25&amp;"45+",IF(AND($E25='selections(hide)'!$A$49,$F25&lt;30),$C$1&amp;$E25&amp;"up to 30",IF(AND($E25='selections(hide)'!$A$49,$F25&gt;=30),$C$1&amp;$E25&amp;"30+","")))))))))))))</f>
        <v/>
      </c>
      <c r="B25" s="136"/>
      <c r="C25" s="143"/>
      <c r="D25" s="144"/>
      <c r="E25" s="135"/>
      <c r="F25" s="143"/>
      <c r="G25" s="144"/>
      <c r="H25" s="142"/>
      <c r="I25" s="168" t="str">
        <f>IFERROR(IF('selections(hide)'!$F$1=1,VLOOKUP($A25,academic_hours!$B$13:$S$40,4,FALSE),IF('selections(hide)'!$F$1=2,VLOOKUP($A25,academic_hours!$B$13:$S$40,9,FALSE),IF('selections(hide)'!$F$1=3,VLOOKUP($A25,academic_hours!$B$13:$S$40,14,FALSE),0))),"")</f>
        <v/>
      </c>
      <c r="J25" s="169"/>
      <c r="K25" s="168" t="str">
        <f t="shared" si="60"/>
        <v/>
      </c>
      <c r="L25" s="98"/>
      <c r="M25" s="142"/>
      <c r="N25" s="142"/>
      <c r="O25" s="142"/>
      <c r="P25" s="142"/>
      <c r="Q25" s="142"/>
      <c r="R25" s="142"/>
      <c r="S25" s="168" t="str">
        <f>IFERROR(IF('selections(hide)'!$F$1=1,VLOOKUP($A25,academic_hours!$B$13:$S$40,6,FALSE),IF('selections(hide)'!$F$1=2,VLOOKUP($A25,academic_hours!$B$13:$S$40,11,FALSE),IF('selections(hide)'!$F$1=3,VLOOKUP($A25,academic_hours!$B$13:$S$40,16,FALSE),0))),"")</f>
        <v/>
      </c>
      <c r="T25" s="169"/>
      <c r="U25" s="168" t="str">
        <f t="shared" si="61"/>
        <v/>
      </c>
      <c r="V25" s="98"/>
      <c r="W25" s="142"/>
      <c r="X25" s="142"/>
      <c r="Y25" s="142"/>
      <c r="Z25" s="142"/>
      <c r="AA25" s="142"/>
      <c r="AB25" s="142"/>
      <c r="AC25" s="168" t="str">
        <f>IFERROR(IF('selections(hide)'!$F$1=1,VLOOKUP($A25,academic_hours!$B$13:$S$40,5,FALSE),IF('selections(hide)'!$F$1=2,VLOOKUP($A25,academic_hours!$B$13:$S$40,10,FALSE),IF('selections(hide)'!$F$1=3,VLOOKUP($A25,academic_hours!$B$13:$S$40,15,FALSE),0))),"")</f>
        <v/>
      </c>
      <c r="AD25" s="169"/>
      <c r="AE25" s="168" t="str">
        <f t="shared" si="62"/>
        <v/>
      </c>
      <c r="AF25" s="98"/>
      <c r="AG25" s="142"/>
      <c r="AH25" s="142"/>
      <c r="AI25" s="142"/>
      <c r="AJ25" s="142"/>
      <c r="AK25" s="142"/>
      <c r="AL25" s="142"/>
      <c r="AM25" s="168" t="str">
        <f>IFERROR(IF('selections(hide)'!$F$1=1,VLOOKUP($A25,academic_hours!$B$13:$S$40,8,FALSE),IF('selections(hide)'!$F$1=2,VLOOKUP($A25,academic_hours!$B$13:$S$40,13,FALSE),IF('selections(hide)'!$F$1=3,VLOOKUP($A25,academic_hours!$B$13:$S$40,18,FALSE),0))),"")</f>
        <v/>
      </c>
      <c r="AN25" s="169"/>
      <c r="AO25" s="168" t="str">
        <f t="shared" si="63"/>
        <v/>
      </c>
      <c r="AP25" s="98"/>
      <c r="AQ25" s="142"/>
      <c r="AR25" s="142"/>
      <c r="AS25" s="142"/>
      <c r="AT25" s="142"/>
      <c r="AU25" s="142"/>
      <c r="AV25" s="142"/>
      <c r="AW25" s="168" t="str">
        <f>IFERROR(IF('selections(hide)'!$F$1=1,VLOOKUP($A25,academic_hours!$B$13:$S$40,7,FALSE),IF('selections(hide)'!$F$1=2,VLOOKUP($A25,academic_hours!$B$13:$S$40,12,FALSE),IF('selections(hide)'!$F$1=3,VLOOKUP($A25,academic_hours!$B$13:$S$40,17,FALSE),0))),"")</f>
        <v/>
      </c>
      <c r="AX25" s="169"/>
      <c r="AY25" s="168" t="str">
        <f t="shared" si="64"/>
        <v/>
      </c>
      <c r="AZ25" s="98"/>
      <c r="BA25" s="142"/>
      <c r="BB25" s="142"/>
      <c r="BC25" s="142"/>
      <c r="BD25" s="142"/>
      <c r="BE25" s="142"/>
      <c r="BF25" s="142"/>
      <c r="BH25" s="122" t="str">
        <f t="shared" si="65"/>
        <v>OK</v>
      </c>
      <c r="BI25" s="122" t="str">
        <f t="shared" si="66"/>
        <v>OK</v>
      </c>
      <c r="BJ25" s="122" t="str">
        <f t="shared" si="67"/>
        <v>OK</v>
      </c>
      <c r="BK25" s="122" t="str">
        <f t="shared" si="68"/>
        <v>OK</v>
      </c>
      <c r="BL25" s="122" t="str">
        <f t="shared" si="69"/>
        <v>OK</v>
      </c>
      <c r="BM25" s="122" t="str">
        <f t="shared" si="70"/>
        <v>OK</v>
      </c>
      <c r="BN25" s="122" t="str">
        <f t="shared" si="71"/>
        <v>OK</v>
      </c>
      <c r="BO25" s="122" t="str">
        <f t="shared" si="72"/>
        <v>OK</v>
      </c>
      <c r="BP25" s="122" t="str">
        <f t="shared" si="73"/>
        <v>OK</v>
      </c>
      <c r="BQ25" s="122" t="str">
        <f t="shared" si="74"/>
        <v>OK</v>
      </c>
      <c r="BR25" s="122" t="str">
        <f t="shared" si="75"/>
        <v>OK</v>
      </c>
      <c r="BU25" s="172" t="str">
        <f>IF($L25&lt;&gt;"",VLOOKUP($L25,pay_scales!$A:$S,18,FALSE),"")</f>
        <v/>
      </c>
      <c r="BV25" s="172">
        <f t="shared" si="76"/>
        <v>0</v>
      </c>
      <c r="BW25" s="172" t="str">
        <f t="shared" si="77"/>
        <v/>
      </c>
      <c r="BX25" s="172">
        <f t="shared" si="0"/>
        <v>0</v>
      </c>
      <c r="BY25" s="172">
        <f t="shared" si="1"/>
        <v>0</v>
      </c>
      <c r="BZ25" s="172">
        <f t="shared" si="2"/>
        <v>0</v>
      </c>
      <c r="CA25" s="172">
        <f t="shared" si="3"/>
        <v>0</v>
      </c>
      <c r="CB25" s="172">
        <f t="shared" si="4"/>
        <v>0</v>
      </c>
      <c r="CC25" s="172">
        <f t="shared" si="5"/>
        <v>0</v>
      </c>
      <c r="CD25" s="172">
        <f t="shared" si="6"/>
        <v>0</v>
      </c>
      <c r="CE25" s="172">
        <f t="shared" si="7"/>
        <v>0</v>
      </c>
      <c r="CF25" s="172">
        <f t="shared" si="8"/>
        <v>0</v>
      </c>
      <c r="CG25" s="172">
        <f t="shared" si="9"/>
        <v>0</v>
      </c>
      <c r="CH25" s="172">
        <f t="shared" si="10"/>
        <v>0</v>
      </c>
      <c r="CI25" s="172">
        <f t="shared" si="11"/>
        <v>0</v>
      </c>
      <c r="CM25" s="172" t="str">
        <f>IF($V25&lt;&gt;"",VLOOKUP($V25,pay_scales!$A:$S,18,FALSE),"")</f>
        <v/>
      </c>
      <c r="CN25" s="172">
        <f t="shared" si="78"/>
        <v>0</v>
      </c>
      <c r="CO25" s="172" t="str">
        <f t="shared" si="79"/>
        <v/>
      </c>
      <c r="CP25" s="172">
        <f t="shared" si="12"/>
        <v>0</v>
      </c>
      <c r="CQ25" s="172">
        <f t="shared" si="13"/>
        <v>0</v>
      </c>
      <c r="CR25" s="172">
        <f t="shared" si="14"/>
        <v>0</v>
      </c>
      <c r="CS25" s="172">
        <f t="shared" si="15"/>
        <v>0</v>
      </c>
      <c r="CT25" s="172">
        <f t="shared" si="16"/>
        <v>0</v>
      </c>
      <c r="CU25" s="172">
        <f t="shared" si="17"/>
        <v>0</v>
      </c>
      <c r="CV25" s="172">
        <f t="shared" si="18"/>
        <v>0</v>
      </c>
      <c r="CW25" s="172">
        <f t="shared" si="19"/>
        <v>0</v>
      </c>
      <c r="CX25" s="172">
        <f t="shared" si="20"/>
        <v>0</v>
      </c>
      <c r="CY25" s="172">
        <f t="shared" si="21"/>
        <v>0</v>
      </c>
      <c r="CZ25" s="172">
        <f t="shared" si="22"/>
        <v>0</v>
      </c>
      <c r="DA25" s="172">
        <f t="shared" si="23"/>
        <v>0</v>
      </c>
      <c r="DE25" s="172" t="str">
        <f>IF($AF25&lt;&gt;"",VLOOKUP($AF25,pay_scales!$A:$S,18,FALSE),"")</f>
        <v/>
      </c>
      <c r="DF25" s="172">
        <f t="shared" si="80"/>
        <v>0</v>
      </c>
      <c r="DG25" s="172" t="str">
        <f t="shared" si="81"/>
        <v/>
      </c>
      <c r="DH25" s="172">
        <f t="shared" si="24"/>
        <v>0</v>
      </c>
      <c r="DI25" s="172">
        <f t="shared" si="25"/>
        <v>0</v>
      </c>
      <c r="DJ25" s="172">
        <f t="shared" si="26"/>
        <v>0</v>
      </c>
      <c r="DK25" s="172">
        <f t="shared" si="27"/>
        <v>0</v>
      </c>
      <c r="DL25" s="172">
        <f t="shared" si="28"/>
        <v>0</v>
      </c>
      <c r="DM25" s="172">
        <f t="shared" si="29"/>
        <v>0</v>
      </c>
      <c r="DN25" s="172">
        <f t="shared" si="30"/>
        <v>0</v>
      </c>
      <c r="DO25" s="172">
        <f t="shared" si="31"/>
        <v>0</v>
      </c>
      <c r="DP25" s="172">
        <f t="shared" si="32"/>
        <v>0</v>
      </c>
      <c r="DQ25" s="172">
        <f t="shared" si="33"/>
        <v>0</v>
      </c>
      <c r="DR25" s="172">
        <f t="shared" si="34"/>
        <v>0</v>
      </c>
      <c r="DS25" s="172">
        <f t="shared" si="35"/>
        <v>0</v>
      </c>
      <c r="DW25" s="172" t="str">
        <f>IF($AP25&lt;&gt;"",VLOOKUP($AP25,pay_scales!$A:$S,18,FALSE),"")</f>
        <v/>
      </c>
      <c r="DX25" s="172">
        <f t="shared" si="82"/>
        <v>0</v>
      </c>
      <c r="DY25" s="172" t="str">
        <f t="shared" si="83"/>
        <v/>
      </c>
      <c r="DZ25" s="172">
        <f t="shared" si="36"/>
        <v>0</v>
      </c>
      <c r="EA25" s="172">
        <f t="shared" si="37"/>
        <v>0</v>
      </c>
      <c r="EB25" s="172">
        <f t="shared" si="38"/>
        <v>0</v>
      </c>
      <c r="EC25" s="172">
        <f t="shared" si="39"/>
        <v>0</v>
      </c>
      <c r="ED25" s="172">
        <f t="shared" si="40"/>
        <v>0</v>
      </c>
      <c r="EE25" s="172">
        <f t="shared" si="41"/>
        <v>0</v>
      </c>
      <c r="EF25" s="172">
        <f t="shared" si="42"/>
        <v>0</v>
      </c>
      <c r="EG25" s="172">
        <f t="shared" si="43"/>
        <v>0</v>
      </c>
      <c r="EH25" s="172">
        <f t="shared" si="44"/>
        <v>0</v>
      </c>
      <c r="EI25" s="172">
        <f t="shared" si="45"/>
        <v>0</v>
      </c>
      <c r="EJ25" s="172">
        <f t="shared" si="46"/>
        <v>0</v>
      </c>
      <c r="EK25" s="172">
        <f t="shared" si="47"/>
        <v>0</v>
      </c>
      <c r="EO25" s="172" t="str">
        <f>IF($AZ25&lt;&gt;"",VLOOKUP($AF25,pay_scales!$A:$S,18,FALSE),"")</f>
        <v/>
      </c>
      <c r="EP25" s="172">
        <f t="shared" si="84"/>
        <v>0</v>
      </c>
      <c r="EQ25" s="172" t="str">
        <f t="shared" si="85"/>
        <v/>
      </c>
      <c r="ER25" s="172">
        <f t="shared" si="48"/>
        <v>0</v>
      </c>
      <c r="ES25" s="172">
        <f t="shared" si="49"/>
        <v>0</v>
      </c>
      <c r="ET25" s="172">
        <f t="shared" si="50"/>
        <v>0</v>
      </c>
      <c r="EU25" s="172">
        <f t="shared" si="51"/>
        <v>0</v>
      </c>
      <c r="EV25" s="172">
        <f t="shared" si="52"/>
        <v>0</v>
      </c>
      <c r="EW25" s="172">
        <f t="shared" si="53"/>
        <v>0</v>
      </c>
      <c r="EX25" s="172">
        <f t="shared" si="54"/>
        <v>0</v>
      </c>
      <c r="EY25" s="172">
        <f t="shared" si="55"/>
        <v>0</v>
      </c>
      <c r="EZ25" s="172">
        <f t="shared" si="56"/>
        <v>0</v>
      </c>
      <c r="FA25" s="172">
        <f t="shared" si="57"/>
        <v>0</v>
      </c>
      <c r="FB25" s="172">
        <f t="shared" si="58"/>
        <v>0</v>
      </c>
      <c r="FC25" s="172">
        <f t="shared" si="59"/>
        <v>0</v>
      </c>
      <c r="FF25">
        <f t="shared" si="86"/>
        <v>0</v>
      </c>
    </row>
    <row r="26" spans="1:162" x14ac:dyDescent="0.35">
      <c r="A26" s="3" t="str">
        <f>IF(OR($E26='selections(hide)'!$A$51,$E26='selections(hide)'!$A$48,$E26='selections(hide)'!$A$45),$C$1&amp;$E26,IF(AND($E26='selections(hide)'!$A$44,$F26&lt;45),$C$1&amp;$E26&amp;"up to 45",IF(AND($E26='selections(hide)'!$A$44,$F26&gt;=45),$C$1&amp;$E26&amp;"45+",IF(AND($E26='selections(hide)'!$A$43,$F26&lt;30),$C$1&amp;$E26&amp;"up to 30",IF(AND($E26='selections(hide)'!$A$43,$F26&gt;=30),$C$1&amp;$E26&amp;"30+",IF(AND($E26='selections(hide)'!$A$47,$F26&lt;45),$C$1&amp;$E26&amp;"up to 45",IF(AND($E26='selections(hide)'!$A$47,$F26&gt;=45),$C$1&amp;$E26&amp;"45+",IF(AND($E26='selections(hide)'!$A$46,$F26&lt;30),$C$1&amp;$E26&amp;"up to 30",IF(AND($E26='selections(hide)'!$A$46,$F26&gt;=30),$C$1&amp;$E26&amp;"30+",IF(AND($E26='selections(hide)'!$A$50,$F26&lt;45),$C$1&amp;$E26&amp;"up to 45",IF(AND($E26='selections(hide)'!$A$50,$F26&gt;=45),$C$1&amp;$E26&amp;"45+",IF(AND($E26='selections(hide)'!$A$49,$F26&lt;30),$C$1&amp;$E26&amp;"up to 30",IF(AND($E26='selections(hide)'!$A$49,$F26&gt;=30),$C$1&amp;$E26&amp;"30+","")))))))))))))</f>
        <v/>
      </c>
      <c r="B26" s="136"/>
      <c r="C26" s="143"/>
      <c r="D26" s="144"/>
      <c r="E26" s="135"/>
      <c r="F26" s="143"/>
      <c r="G26" s="144"/>
      <c r="H26" s="142"/>
      <c r="I26" s="168" t="str">
        <f>IFERROR(IF('selections(hide)'!$F$1=1,VLOOKUP($A26,academic_hours!$B$13:$S$40,4,FALSE),IF('selections(hide)'!$F$1=2,VLOOKUP($A26,academic_hours!$B$13:$S$40,9,FALSE),IF('selections(hide)'!$F$1=3,VLOOKUP($A26,academic_hours!$B$13:$S$40,14,FALSE),0))),"")</f>
        <v/>
      </c>
      <c r="J26" s="169"/>
      <c r="K26" s="168" t="str">
        <f t="shared" si="60"/>
        <v/>
      </c>
      <c r="L26" s="98"/>
      <c r="M26" s="142"/>
      <c r="N26" s="142"/>
      <c r="O26" s="142"/>
      <c r="P26" s="142"/>
      <c r="Q26" s="142"/>
      <c r="R26" s="142"/>
      <c r="S26" s="168" t="str">
        <f>IFERROR(IF('selections(hide)'!$F$1=1,VLOOKUP($A26,academic_hours!$B$13:$S$40,6,FALSE),IF('selections(hide)'!$F$1=2,VLOOKUP($A26,academic_hours!$B$13:$S$40,11,FALSE),IF('selections(hide)'!$F$1=3,VLOOKUP($A26,academic_hours!$B$13:$S$40,16,FALSE),0))),"")</f>
        <v/>
      </c>
      <c r="T26" s="169"/>
      <c r="U26" s="168" t="str">
        <f t="shared" si="61"/>
        <v/>
      </c>
      <c r="V26" s="98"/>
      <c r="W26" s="142"/>
      <c r="X26" s="142"/>
      <c r="Y26" s="142"/>
      <c r="Z26" s="142"/>
      <c r="AA26" s="142"/>
      <c r="AB26" s="142"/>
      <c r="AC26" s="168" t="str">
        <f>IFERROR(IF('selections(hide)'!$F$1=1,VLOOKUP($A26,academic_hours!$B$13:$S$40,5,FALSE),IF('selections(hide)'!$F$1=2,VLOOKUP($A26,academic_hours!$B$13:$S$40,10,FALSE),IF('selections(hide)'!$F$1=3,VLOOKUP($A26,academic_hours!$B$13:$S$40,15,FALSE),0))),"")</f>
        <v/>
      </c>
      <c r="AD26" s="169"/>
      <c r="AE26" s="168" t="str">
        <f t="shared" si="62"/>
        <v/>
      </c>
      <c r="AF26" s="98"/>
      <c r="AG26" s="142"/>
      <c r="AH26" s="142"/>
      <c r="AI26" s="142"/>
      <c r="AJ26" s="142"/>
      <c r="AK26" s="142"/>
      <c r="AL26" s="142"/>
      <c r="AM26" s="168" t="str">
        <f>IFERROR(IF('selections(hide)'!$F$1=1,VLOOKUP($A26,academic_hours!$B$13:$S$40,8,FALSE),IF('selections(hide)'!$F$1=2,VLOOKUP($A26,academic_hours!$B$13:$S$40,13,FALSE),IF('selections(hide)'!$F$1=3,VLOOKUP($A26,academic_hours!$B$13:$S$40,18,FALSE),0))),"")</f>
        <v/>
      </c>
      <c r="AN26" s="169"/>
      <c r="AO26" s="168" t="str">
        <f t="shared" si="63"/>
        <v/>
      </c>
      <c r="AP26" s="98"/>
      <c r="AQ26" s="142"/>
      <c r="AR26" s="142"/>
      <c r="AS26" s="142"/>
      <c r="AT26" s="142"/>
      <c r="AU26" s="142"/>
      <c r="AV26" s="142"/>
      <c r="AW26" s="168" t="str">
        <f>IFERROR(IF('selections(hide)'!$F$1=1,VLOOKUP($A26,academic_hours!$B$13:$S$40,7,FALSE),IF('selections(hide)'!$F$1=2,VLOOKUP($A26,academic_hours!$B$13:$S$40,12,FALSE),IF('selections(hide)'!$F$1=3,VLOOKUP($A26,academic_hours!$B$13:$S$40,17,FALSE),0))),"")</f>
        <v/>
      </c>
      <c r="AX26" s="169"/>
      <c r="AY26" s="168" t="str">
        <f t="shared" si="64"/>
        <v/>
      </c>
      <c r="AZ26" s="98"/>
      <c r="BA26" s="142"/>
      <c r="BB26" s="142"/>
      <c r="BC26" s="142"/>
      <c r="BD26" s="142"/>
      <c r="BE26" s="142"/>
      <c r="BF26" s="142"/>
      <c r="BH26" s="122" t="str">
        <f t="shared" si="65"/>
        <v>OK</v>
      </c>
      <c r="BI26" s="122" t="str">
        <f t="shared" si="66"/>
        <v>OK</v>
      </c>
      <c r="BJ26" s="122" t="str">
        <f t="shared" si="67"/>
        <v>OK</v>
      </c>
      <c r="BK26" s="122" t="str">
        <f t="shared" si="68"/>
        <v>OK</v>
      </c>
      <c r="BL26" s="122" t="str">
        <f t="shared" si="69"/>
        <v>OK</v>
      </c>
      <c r="BM26" s="122" t="str">
        <f t="shared" si="70"/>
        <v>OK</v>
      </c>
      <c r="BN26" s="122" t="str">
        <f t="shared" si="71"/>
        <v>OK</v>
      </c>
      <c r="BO26" s="122" t="str">
        <f t="shared" si="72"/>
        <v>OK</v>
      </c>
      <c r="BP26" s="122" t="str">
        <f t="shared" si="73"/>
        <v>OK</v>
      </c>
      <c r="BQ26" s="122" t="str">
        <f t="shared" si="74"/>
        <v>OK</v>
      </c>
      <c r="BR26" s="122" t="str">
        <f t="shared" si="75"/>
        <v>OK</v>
      </c>
      <c r="BU26" s="172" t="str">
        <f>IF($L26&lt;&gt;"",VLOOKUP($L26,pay_scales!$A:$S,18,FALSE),"")</f>
        <v/>
      </c>
      <c r="BV26" s="172">
        <f t="shared" si="76"/>
        <v>0</v>
      </c>
      <c r="BW26" s="172" t="str">
        <f t="shared" si="77"/>
        <v/>
      </c>
      <c r="BX26" s="172">
        <f t="shared" si="0"/>
        <v>0</v>
      </c>
      <c r="BY26" s="172">
        <f t="shared" si="1"/>
        <v>0</v>
      </c>
      <c r="BZ26" s="172">
        <f t="shared" si="2"/>
        <v>0</v>
      </c>
      <c r="CA26" s="172">
        <f t="shared" si="3"/>
        <v>0</v>
      </c>
      <c r="CB26" s="172">
        <f t="shared" si="4"/>
        <v>0</v>
      </c>
      <c r="CC26" s="172">
        <f t="shared" si="5"/>
        <v>0</v>
      </c>
      <c r="CD26" s="172">
        <f t="shared" si="6"/>
        <v>0</v>
      </c>
      <c r="CE26" s="172">
        <f t="shared" si="7"/>
        <v>0</v>
      </c>
      <c r="CF26" s="172">
        <f t="shared" si="8"/>
        <v>0</v>
      </c>
      <c r="CG26" s="172">
        <f t="shared" si="9"/>
        <v>0</v>
      </c>
      <c r="CH26" s="172">
        <f t="shared" si="10"/>
        <v>0</v>
      </c>
      <c r="CI26" s="172">
        <f t="shared" si="11"/>
        <v>0</v>
      </c>
      <c r="CM26" s="172" t="str">
        <f>IF($V26&lt;&gt;"",VLOOKUP($V26,pay_scales!$A:$S,18,FALSE),"")</f>
        <v/>
      </c>
      <c r="CN26" s="172">
        <f t="shared" si="78"/>
        <v>0</v>
      </c>
      <c r="CO26" s="172" t="str">
        <f t="shared" si="79"/>
        <v/>
      </c>
      <c r="CP26" s="172">
        <f t="shared" si="12"/>
        <v>0</v>
      </c>
      <c r="CQ26" s="172">
        <f t="shared" si="13"/>
        <v>0</v>
      </c>
      <c r="CR26" s="172">
        <f t="shared" si="14"/>
        <v>0</v>
      </c>
      <c r="CS26" s="172">
        <f t="shared" si="15"/>
        <v>0</v>
      </c>
      <c r="CT26" s="172">
        <f t="shared" si="16"/>
        <v>0</v>
      </c>
      <c r="CU26" s="172">
        <f t="shared" si="17"/>
        <v>0</v>
      </c>
      <c r="CV26" s="172">
        <f t="shared" si="18"/>
        <v>0</v>
      </c>
      <c r="CW26" s="172">
        <f t="shared" si="19"/>
        <v>0</v>
      </c>
      <c r="CX26" s="172">
        <f t="shared" si="20"/>
        <v>0</v>
      </c>
      <c r="CY26" s="172">
        <f t="shared" si="21"/>
        <v>0</v>
      </c>
      <c r="CZ26" s="172">
        <f t="shared" si="22"/>
        <v>0</v>
      </c>
      <c r="DA26" s="172">
        <f t="shared" si="23"/>
        <v>0</v>
      </c>
      <c r="DE26" s="172" t="str">
        <f>IF($AF26&lt;&gt;"",VLOOKUP($AF26,pay_scales!$A:$S,18,FALSE),"")</f>
        <v/>
      </c>
      <c r="DF26" s="172">
        <f t="shared" si="80"/>
        <v>0</v>
      </c>
      <c r="DG26" s="172" t="str">
        <f t="shared" si="81"/>
        <v/>
      </c>
      <c r="DH26" s="172">
        <f t="shared" si="24"/>
        <v>0</v>
      </c>
      <c r="DI26" s="172">
        <f t="shared" si="25"/>
        <v>0</v>
      </c>
      <c r="DJ26" s="172">
        <f t="shared" si="26"/>
        <v>0</v>
      </c>
      <c r="DK26" s="172">
        <f t="shared" si="27"/>
        <v>0</v>
      </c>
      <c r="DL26" s="172">
        <f t="shared" si="28"/>
        <v>0</v>
      </c>
      <c r="DM26" s="172">
        <f t="shared" si="29"/>
        <v>0</v>
      </c>
      <c r="DN26" s="172">
        <f t="shared" si="30"/>
        <v>0</v>
      </c>
      <c r="DO26" s="172">
        <f t="shared" si="31"/>
        <v>0</v>
      </c>
      <c r="DP26" s="172">
        <f t="shared" si="32"/>
        <v>0</v>
      </c>
      <c r="DQ26" s="172">
        <f t="shared" si="33"/>
        <v>0</v>
      </c>
      <c r="DR26" s="172">
        <f t="shared" si="34"/>
        <v>0</v>
      </c>
      <c r="DS26" s="172">
        <f t="shared" si="35"/>
        <v>0</v>
      </c>
      <c r="DW26" s="172" t="str">
        <f>IF($AP26&lt;&gt;"",VLOOKUP($AP26,pay_scales!$A:$S,18,FALSE),"")</f>
        <v/>
      </c>
      <c r="DX26" s="172">
        <f t="shared" si="82"/>
        <v>0</v>
      </c>
      <c r="DY26" s="172" t="str">
        <f t="shared" si="83"/>
        <v/>
      </c>
      <c r="DZ26" s="172">
        <f t="shared" si="36"/>
        <v>0</v>
      </c>
      <c r="EA26" s="172">
        <f t="shared" si="37"/>
        <v>0</v>
      </c>
      <c r="EB26" s="172">
        <f t="shared" si="38"/>
        <v>0</v>
      </c>
      <c r="EC26" s="172">
        <f t="shared" si="39"/>
        <v>0</v>
      </c>
      <c r="ED26" s="172">
        <f t="shared" si="40"/>
        <v>0</v>
      </c>
      <c r="EE26" s="172">
        <f t="shared" si="41"/>
        <v>0</v>
      </c>
      <c r="EF26" s="172">
        <f t="shared" si="42"/>
        <v>0</v>
      </c>
      <c r="EG26" s="172">
        <f t="shared" si="43"/>
        <v>0</v>
      </c>
      <c r="EH26" s="172">
        <f t="shared" si="44"/>
        <v>0</v>
      </c>
      <c r="EI26" s="172">
        <f t="shared" si="45"/>
        <v>0</v>
      </c>
      <c r="EJ26" s="172">
        <f t="shared" si="46"/>
        <v>0</v>
      </c>
      <c r="EK26" s="172">
        <f t="shared" si="47"/>
        <v>0</v>
      </c>
      <c r="EO26" s="172" t="str">
        <f>IF($AZ26&lt;&gt;"",VLOOKUP($AF26,pay_scales!$A:$S,18,FALSE),"")</f>
        <v/>
      </c>
      <c r="EP26" s="172">
        <f t="shared" si="84"/>
        <v>0</v>
      </c>
      <c r="EQ26" s="172" t="str">
        <f t="shared" si="85"/>
        <v/>
      </c>
      <c r="ER26" s="172">
        <f t="shared" si="48"/>
        <v>0</v>
      </c>
      <c r="ES26" s="172">
        <f t="shared" si="49"/>
        <v>0</v>
      </c>
      <c r="ET26" s="172">
        <f t="shared" si="50"/>
        <v>0</v>
      </c>
      <c r="EU26" s="172">
        <f t="shared" si="51"/>
        <v>0</v>
      </c>
      <c r="EV26" s="172">
        <f t="shared" si="52"/>
        <v>0</v>
      </c>
      <c r="EW26" s="172">
        <f t="shared" si="53"/>
        <v>0</v>
      </c>
      <c r="EX26" s="172">
        <f t="shared" si="54"/>
        <v>0</v>
      </c>
      <c r="EY26" s="172">
        <f t="shared" si="55"/>
        <v>0</v>
      </c>
      <c r="EZ26" s="172">
        <f t="shared" si="56"/>
        <v>0</v>
      </c>
      <c r="FA26" s="172">
        <f t="shared" si="57"/>
        <v>0</v>
      </c>
      <c r="FB26" s="172">
        <f t="shared" si="58"/>
        <v>0</v>
      </c>
      <c r="FC26" s="172">
        <f t="shared" si="59"/>
        <v>0</v>
      </c>
      <c r="FF26">
        <f t="shared" si="86"/>
        <v>0</v>
      </c>
    </row>
    <row r="27" spans="1:162" x14ac:dyDescent="0.35">
      <c r="A27" s="3" t="str">
        <f>IF(OR($E27='selections(hide)'!$A$51,$E27='selections(hide)'!$A$48,$E27='selections(hide)'!$A$45),$C$1&amp;$E27,IF(AND($E27='selections(hide)'!$A$44,$F27&lt;45),$C$1&amp;$E27&amp;"up to 45",IF(AND($E27='selections(hide)'!$A$44,$F27&gt;=45),$C$1&amp;$E27&amp;"45+",IF(AND($E27='selections(hide)'!$A$43,$F27&lt;30),$C$1&amp;$E27&amp;"up to 30",IF(AND($E27='selections(hide)'!$A$43,$F27&gt;=30),$C$1&amp;$E27&amp;"30+",IF(AND($E27='selections(hide)'!$A$47,$F27&lt;45),$C$1&amp;$E27&amp;"up to 45",IF(AND($E27='selections(hide)'!$A$47,$F27&gt;=45),$C$1&amp;$E27&amp;"45+",IF(AND($E27='selections(hide)'!$A$46,$F27&lt;30),$C$1&amp;$E27&amp;"up to 30",IF(AND($E27='selections(hide)'!$A$46,$F27&gt;=30),$C$1&amp;$E27&amp;"30+",IF(AND($E27='selections(hide)'!$A$50,$F27&lt;45),$C$1&amp;$E27&amp;"up to 45",IF(AND($E27='selections(hide)'!$A$50,$F27&gt;=45),$C$1&amp;$E27&amp;"45+",IF(AND($E27='selections(hide)'!$A$49,$F27&lt;30),$C$1&amp;$E27&amp;"up to 30",IF(AND($E27='selections(hide)'!$A$49,$F27&gt;=30),$C$1&amp;$E27&amp;"30+","")))))))))))))</f>
        <v/>
      </c>
      <c r="B27" s="136"/>
      <c r="C27" s="143"/>
      <c r="D27" s="144"/>
      <c r="E27" s="135"/>
      <c r="F27" s="143"/>
      <c r="G27" s="144"/>
      <c r="H27" s="142"/>
      <c r="I27" s="168" t="str">
        <f>IFERROR(IF('selections(hide)'!$F$1=1,VLOOKUP($A27,academic_hours!$B$13:$S$40,4,FALSE),IF('selections(hide)'!$F$1=2,VLOOKUP($A27,academic_hours!$B$13:$S$40,9,FALSE),IF('selections(hide)'!$F$1=3,VLOOKUP($A27,academic_hours!$B$13:$S$40,14,FALSE),0))),"")</f>
        <v/>
      </c>
      <c r="J27" s="169"/>
      <c r="K27" s="168" t="str">
        <f t="shared" si="60"/>
        <v/>
      </c>
      <c r="L27" s="98"/>
      <c r="M27" s="142"/>
      <c r="N27" s="142"/>
      <c r="O27" s="142"/>
      <c r="P27" s="142"/>
      <c r="Q27" s="142"/>
      <c r="R27" s="142"/>
      <c r="S27" s="168" t="str">
        <f>IFERROR(IF('selections(hide)'!$F$1=1,VLOOKUP($A27,academic_hours!$B$13:$S$40,6,FALSE),IF('selections(hide)'!$F$1=2,VLOOKUP($A27,academic_hours!$B$13:$S$40,11,FALSE),IF('selections(hide)'!$F$1=3,VLOOKUP($A27,academic_hours!$B$13:$S$40,16,FALSE),0))),"")</f>
        <v/>
      </c>
      <c r="T27" s="169"/>
      <c r="U27" s="168" t="str">
        <f t="shared" si="61"/>
        <v/>
      </c>
      <c r="V27" s="98"/>
      <c r="W27" s="142"/>
      <c r="X27" s="142"/>
      <c r="Y27" s="142"/>
      <c r="Z27" s="142"/>
      <c r="AA27" s="142"/>
      <c r="AB27" s="142"/>
      <c r="AC27" s="168" t="str">
        <f>IFERROR(IF('selections(hide)'!$F$1=1,VLOOKUP($A27,academic_hours!$B$13:$S$40,5,FALSE),IF('selections(hide)'!$F$1=2,VLOOKUP($A27,academic_hours!$B$13:$S$40,10,FALSE),IF('selections(hide)'!$F$1=3,VLOOKUP($A27,academic_hours!$B$13:$S$40,15,FALSE),0))),"")</f>
        <v/>
      </c>
      <c r="AD27" s="169"/>
      <c r="AE27" s="168" t="str">
        <f t="shared" si="62"/>
        <v/>
      </c>
      <c r="AF27" s="98"/>
      <c r="AG27" s="142"/>
      <c r="AH27" s="142"/>
      <c r="AI27" s="142"/>
      <c r="AJ27" s="142"/>
      <c r="AK27" s="142"/>
      <c r="AL27" s="142"/>
      <c r="AM27" s="168" t="str">
        <f>IFERROR(IF('selections(hide)'!$F$1=1,VLOOKUP($A27,academic_hours!$B$13:$S$40,8,FALSE),IF('selections(hide)'!$F$1=2,VLOOKUP($A27,academic_hours!$B$13:$S$40,13,FALSE),IF('selections(hide)'!$F$1=3,VLOOKUP($A27,academic_hours!$B$13:$S$40,18,FALSE),0))),"")</f>
        <v/>
      </c>
      <c r="AN27" s="169"/>
      <c r="AO27" s="168" t="str">
        <f t="shared" si="63"/>
        <v/>
      </c>
      <c r="AP27" s="98"/>
      <c r="AQ27" s="142"/>
      <c r="AR27" s="142"/>
      <c r="AS27" s="142"/>
      <c r="AT27" s="142"/>
      <c r="AU27" s="142"/>
      <c r="AV27" s="142"/>
      <c r="AW27" s="168" t="str">
        <f>IFERROR(IF('selections(hide)'!$F$1=1,VLOOKUP($A27,academic_hours!$B$13:$S$40,7,FALSE),IF('selections(hide)'!$F$1=2,VLOOKUP($A27,academic_hours!$B$13:$S$40,12,FALSE),IF('selections(hide)'!$F$1=3,VLOOKUP($A27,academic_hours!$B$13:$S$40,17,FALSE),0))),"")</f>
        <v/>
      </c>
      <c r="AX27" s="169"/>
      <c r="AY27" s="168" t="str">
        <f t="shared" si="64"/>
        <v/>
      </c>
      <c r="AZ27" s="98"/>
      <c r="BA27" s="142"/>
      <c r="BB27" s="142"/>
      <c r="BC27" s="142"/>
      <c r="BD27" s="142"/>
      <c r="BE27" s="142"/>
      <c r="BF27" s="142"/>
      <c r="BH27" s="122" t="str">
        <f t="shared" si="65"/>
        <v>OK</v>
      </c>
      <c r="BI27" s="122" t="str">
        <f t="shared" si="66"/>
        <v>OK</v>
      </c>
      <c r="BJ27" s="122" t="str">
        <f t="shared" si="67"/>
        <v>OK</v>
      </c>
      <c r="BK27" s="122" t="str">
        <f t="shared" si="68"/>
        <v>OK</v>
      </c>
      <c r="BL27" s="122" t="str">
        <f t="shared" si="69"/>
        <v>OK</v>
      </c>
      <c r="BM27" s="122" t="str">
        <f t="shared" si="70"/>
        <v>OK</v>
      </c>
      <c r="BN27" s="122" t="str">
        <f t="shared" si="71"/>
        <v>OK</v>
      </c>
      <c r="BO27" s="122" t="str">
        <f t="shared" si="72"/>
        <v>OK</v>
      </c>
      <c r="BP27" s="122" t="str">
        <f t="shared" si="73"/>
        <v>OK</v>
      </c>
      <c r="BQ27" s="122" t="str">
        <f t="shared" si="74"/>
        <v>OK</v>
      </c>
      <c r="BR27" s="122" t="str">
        <f t="shared" si="75"/>
        <v>OK</v>
      </c>
      <c r="BU27" s="172" t="str">
        <f>IF($L27&lt;&gt;"",VLOOKUP($L27,pay_scales!$A:$S,18,FALSE),"")</f>
        <v/>
      </c>
      <c r="BV27" s="172">
        <f t="shared" si="76"/>
        <v>0</v>
      </c>
      <c r="BW27" s="172" t="str">
        <f t="shared" si="77"/>
        <v/>
      </c>
      <c r="BX27" s="172">
        <f t="shared" si="0"/>
        <v>0</v>
      </c>
      <c r="BY27" s="172">
        <f t="shared" si="1"/>
        <v>0</v>
      </c>
      <c r="BZ27" s="172">
        <f t="shared" si="2"/>
        <v>0</v>
      </c>
      <c r="CA27" s="172">
        <f t="shared" si="3"/>
        <v>0</v>
      </c>
      <c r="CB27" s="172">
        <f t="shared" si="4"/>
        <v>0</v>
      </c>
      <c r="CC27" s="172">
        <f t="shared" si="5"/>
        <v>0</v>
      </c>
      <c r="CD27" s="172">
        <f t="shared" si="6"/>
        <v>0</v>
      </c>
      <c r="CE27" s="172">
        <f t="shared" si="7"/>
        <v>0</v>
      </c>
      <c r="CF27" s="172">
        <f t="shared" si="8"/>
        <v>0</v>
      </c>
      <c r="CG27" s="172">
        <f t="shared" si="9"/>
        <v>0</v>
      </c>
      <c r="CH27" s="172">
        <f t="shared" si="10"/>
        <v>0</v>
      </c>
      <c r="CI27" s="172">
        <f t="shared" si="11"/>
        <v>0</v>
      </c>
      <c r="CM27" s="172" t="str">
        <f>IF($V27&lt;&gt;"",VLOOKUP($V27,pay_scales!$A:$S,18,FALSE),"")</f>
        <v/>
      </c>
      <c r="CN27" s="172">
        <f t="shared" si="78"/>
        <v>0</v>
      </c>
      <c r="CO27" s="172" t="str">
        <f t="shared" si="79"/>
        <v/>
      </c>
      <c r="CP27" s="172">
        <f t="shared" si="12"/>
        <v>0</v>
      </c>
      <c r="CQ27" s="172">
        <f t="shared" si="13"/>
        <v>0</v>
      </c>
      <c r="CR27" s="172">
        <f t="shared" si="14"/>
        <v>0</v>
      </c>
      <c r="CS27" s="172">
        <f t="shared" si="15"/>
        <v>0</v>
      </c>
      <c r="CT27" s="172">
        <f t="shared" si="16"/>
        <v>0</v>
      </c>
      <c r="CU27" s="172">
        <f t="shared" si="17"/>
        <v>0</v>
      </c>
      <c r="CV27" s="172">
        <f t="shared" si="18"/>
        <v>0</v>
      </c>
      <c r="CW27" s="172">
        <f t="shared" si="19"/>
        <v>0</v>
      </c>
      <c r="CX27" s="172">
        <f t="shared" si="20"/>
        <v>0</v>
      </c>
      <c r="CY27" s="172">
        <f t="shared" si="21"/>
        <v>0</v>
      </c>
      <c r="CZ27" s="172">
        <f t="shared" si="22"/>
        <v>0</v>
      </c>
      <c r="DA27" s="172">
        <f t="shared" si="23"/>
        <v>0</v>
      </c>
      <c r="DE27" s="172" t="str">
        <f>IF($AF27&lt;&gt;"",VLOOKUP($AF27,pay_scales!$A:$S,18,FALSE),"")</f>
        <v/>
      </c>
      <c r="DF27" s="172">
        <f t="shared" si="80"/>
        <v>0</v>
      </c>
      <c r="DG27" s="172" t="str">
        <f t="shared" si="81"/>
        <v/>
      </c>
      <c r="DH27" s="172">
        <f t="shared" si="24"/>
        <v>0</v>
      </c>
      <c r="DI27" s="172">
        <f t="shared" si="25"/>
        <v>0</v>
      </c>
      <c r="DJ27" s="172">
        <f t="shared" si="26"/>
        <v>0</v>
      </c>
      <c r="DK27" s="172">
        <f t="shared" si="27"/>
        <v>0</v>
      </c>
      <c r="DL27" s="172">
        <f t="shared" si="28"/>
        <v>0</v>
      </c>
      <c r="DM27" s="172">
        <f t="shared" si="29"/>
        <v>0</v>
      </c>
      <c r="DN27" s="172">
        <f t="shared" si="30"/>
        <v>0</v>
      </c>
      <c r="DO27" s="172">
        <f t="shared" si="31"/>
        <v>0</v>
      </c>
      <c r="DP27" s="172">
        <f t="shared" si="32"/>
        <v>0</v>
      </c>
      <c r="DQ27" s="172">
        <f t="shared" si="33"/>
        <v>0</v>
      </c>
      <c r="DR27" s="172">
        <f t="shared" si="34"/>
        <v>0</v>
      </c>
      <c r="DS27" s="172">
        <f t="shared" si="35"/>
        <v>0</v>
      </c>
      <c r="DW27" s="172" t="str">
        <f>IF($AP27&lt;&gt;"",VLOOKUP($AP27,pay_scales!$A:$S,18,FALSE),"")</f>
        <v/>
      </c>
      <c r="DX27" s="172">
        <f t="shared" si="82"/>
        <v>0</v>
      </c>
      <c r="DY27" s="172" t="str">
        <f t="shared" si="83"/>
        <v/>
      </c>
      <c r="DZ27" s="172">
        <f t="shared" si="36"/>
        <v>0</v>
      </c>
      <c r="EA27" s="172">
        <f t="shared" si="37"/>
        <v>0</v>
      </c>
      <c r="EB27" s="172">
        <f t="shared" si="38"/>
        <v>0</v>
      </c>
      <c r="EC27" s="172">
        <f t="shared" si="39"/>
        <v>0</v>
      </c>
      <c r="ED27" s="172">
        <f t="shared" si="40"/>
        <v>0</v>
      </c>
      <c r="EE27" s="172">
        <f t="shared" si="41"/>
        <v>0</v>
      </c>
      <c r="EF27" s="172">
        <f t="shared" si="42"/>
        <v>0</v>
      </c>
      <c r="EG27" s="172">
        <f t="shared" si="43"/>
        <v>0</v>
      </c>
      <c r="EH27" s="172">
        <f t="shared" si="44"/>
        <v>0</v>
      </c>
      <c r="EI27" s="172">
        <f t="shared" si="45"/>
        <v>0</v>
      </c>
      <c r="EJ27" s="172">
        <f t="shared" si="46"/>
        <v>0</v>
      </c>
      <c r="EK27" s="172">
        <f t="shared" si="47"/>
        <v>0</v>
      </c>
      <c r="EO27" s="172" t="str">
        <f>IF($AZ27&lt;&gt;"",VLOOKUP($AF27,pay_scales!$A:$S,18,FALSE),"")</f>
        <v/>
      </c>
      <c r="EP27" s="172">
        <f t="shared" si="84"/>
        <v>0</v>
      </c>
      <c r="EQ27" s="172" t="str">
        <f t="shared" si="85"/>
        <v/>
      </c>
      <c r="ER27" s="172">
        <f t="shared" si="48"/>
        <v>0</v>
      </c>
      <c r="ES27" s="172">
        <f t="shared" si="49"/>
        <v>0</v>
      </c>
      <c r="ET27" s="172">
        <f t="shared" si="50"/>
        <v>0</v>
      </c>
      <c r="EU27" s="172">
        <f t="shared" si="51"/>
        <v>0</v>
      </c>
      <c r="EV27" s="172">
        <f t="shared" si="52"/>
        <v>0</v>
      </c>
      <c r="EW27" s="172">
        <f t="shared" si="53"/>
        <v>0</v>
      </c>
      <c r="EX27" s="172">
        <f t="shared" si="54"/>
        <v>0</v>
      </c>
      <c r="EY27" s="172">
        <f t="shared" si="55"/>
        <v>0</v>
      </c>
      <c r="EZ27" s="172">
        <f t="shared" si="56"/>
        <v>0</v>
      </c>
      <c r="FA27" s="172">
        <f t="shared" si="57"/>
        <v>0</v>
      </c>
      <c r="FB27" s="172">
        <f t="shared" si="58"/>
        <v>0</v>
      </c>
      <c r="FC27" s="172">
        <f t="shared" si="59"/>
        <v>0</v>
      </c>
      <c r="FF27">
        <f t="shared" si="86"/>
        <v>0</v>
      </c>
    </row>
    <row r="28" spans="1:162" x14ac:dyDescent="0.35">
      <c r="A28" s="3" t="str">
        <f>IF(OR($E28='selections(hide)'!$A$51,$E28='selections(hide)'!$A$48,$E28='selections(hide)'!$A$45),$C$1&amp;$E28,IF(AND($E28='selections(hide)'!$A$44,$F28&lt;45),$C$1&amp;$E28&amp;"up to 45",IF(AND($E28='selections(hide)'!$A$44,$F28&gt;=45),$C$1&amp;$E28&amp;"45+",IF(AND($E28='selections(hide)'!$A$43,$F28&lt;30),$C$1&amp;$E28&amp;"up to 30",IF(AND($E28='selections(hide)'!$A$43,$F28&gt;=30),$C$1&amp;$E28&amp;"30+",IF(AND($E28='selections(hide)'!$A$47,$F28&lt;45),$C$1&amp;$E28&amp;"up to 45",IF(AND($E28='selections(hide)'!$A$47,$F28&gt;=45),$C$1&amp;$E28&amp;"45+",IF(AND($E28='selections(hide)'!$A$46,$F28&lt;30),$C$1&amp;$E28&amp;"up to 30",IF(AND($E28='selections(hide)'!$A$46,$F28&gt;=30),$C$1&amp;$E28&amp;"30+",IF(AND($E28='selections(hide)'!$A$50,$F28&lt;45),$C$1&amp;$E28&amp;"up to 45",IF(AND($E28='selections(hide)'!$A$50,$F28&gt;=45),$C$1&amp;$E28&amp;"45+",IF(AND($E28='selections(hide)'!$A$49,$F28&lt;30),$C$1&amp;$E28&amp;"up to 30",IF(AND($E28='selections(hide)'!$A$49,$F28&gt;=30),$C$1&amp;$E28&amp;"30+","")))))))))))))</f>
        <v/>
      </c>
      <c r="B28" s="136"/>
      <c r="C28" s="143"/>
      <c r="D28" s="144"/>
      <c r="E28" s="135"/>
      <c r="F28" s="143"/>
      <c r="G28" s="144"/>
      <c r="H28" s="142"/>
      <c r="I28" s="168" t="str">
        <f>IFERROR(IF('selections(hide)'!$F$1=1,VLOOKUP($A28,academic_hours!$B$13:$S$40,4,FALSE),IF('selections(hide)'!$F$1=2,VLOOKUP($A28,academic_hours!$B$13:$S$40,9,FALSE),IF('selections(hide)'!$F$1=3,VLOOKUP($A28,academic_hours!$B$13:$S$40,14,FALSE),0))),"")</f>
        <v/>
      </c>
      <c r="J28" s="169"/>
      <c r="K28" s="168" t="str">
        <f t="shared" si="60"/>
        <v/>
      </c>
      <c r="L28" s="98"/>
      <c r="M28" s="142"/>
      <c r="N28" s="142"/>
      <c r="O28" s="142"/>
      <c r="P28" s="142"/>
      <c r="Q28" s="142"/>
      <c r="R28" s="142"/>
      <c r="S28" s="168" t="str">
        <f>IFERROR(IF('selections(hide)'!$F$1=1,VLOOKUP($A28,academic_hours!$B$13:$S$40,6,FALSE),IF('selections(hide)'!$F$1=2,VLOOKUP($A28,academic_hours!$B$13:$S$40,11,FALSE),IF('selections(hide)'!$F$1=3,VLOOKUP($A28,academic_hours!$B$13:$S$40,16,FALSE),0))),"")</f>
        <v/>
      </c>
      <c r="T28" s="169"/>
      <c r="U28" s="168" t="str">
        <f t="shared" si="61"/>
        <v/>
      </c>
      <c r="V28" s="98"/>
      <c r="W28" s="142"/>
      <c r="X28" s="142"/>
      <c r="Y28" s="142"/>
      <c r="Z28" s="142"/>
      <c r="AA28" s="142"/>
      <c r="AB28" s="142"/>
      <c r="AC28" s="168" t="str">
        <f>IFERROR(IF('selections(hide)'!$F$1=1,VLOOKUP($A28,academic_hours!$B$13:$S$40,5,FALSE),IF('selections(hide)'!$F$1=2,VLOOKUP($A28,academic_hours!$B$13:$S$40,10,FALSE),IF('selections(hide)'!$F$1=3,VLOOKUP($A28,academic_hours!$B$13:$S$40,15,FALSE),0))),"")</f>
        <v/>
      </c>
      <c r="AD28" s="169"/>
      <c r="AE28" s="168" t="str">
        <f t="shared" si="62"/>
        <v/>
      </c>
      <c r="AF28" s="98"/>
      <c r="AG28" s="142"/>
      <c r="AH28" s="142"/>
      <c r="AI28" s="142"/>
      <c r="AJ28" s="142"/>
      <c r="AK28" s="142"/>
      <c r="AL28" s="142"/>
      <c r="AM28" s="168" t="str">
        <f>IFERROR(IF('selections(hide)'!$F$1=1,VLOOKUP($A28,academic_hours!$B$13:$S$40,8,FALSE),IF('selections(hide)'!$F$1=2,VLOOKUP($A28,academic_hours!$B$13:$S$40,13,FALSE),IF('selections(hide)'!$F$1=3,VLOOKUP($A28,academic_hours!$B$13:$S$40,18,FALSE),0))),"")</f>
        <v/>
      </c>
      <c r="AN28" s="169"/>
      <c r="AO28" s="168" t="str">
        <f t="shared" si="63"/>
        <v/>
      </c>
      <c r="AP28" s="98"/>
      <c r="AQ28" s="142"/>
      <c r="AR28" s="142"/>
      <c r="AS28" s="142"/>
      <c r="AT28" s="142"/>
      <c r="AU28" s="142"/>
      <c r="AV28" s="142"/>
      <c r="AW28" s="168" t="str">
        <f>IFERROR(IF('selections(hide)'!$F$1=1,VLOOKUP($A28,academic_hours!$B$13:$S$40,7,FALSE),IF('selections(hide)'!$F$1=2,VLOOKUP($A28,academic_hours!$B$13:$S$40,12,FALSE),IF('selections(hide)'!$F$1=3,VLOOKUP($A28,academic_hours!$B$13:$S$40,17,FALSE),0))),"")</f>
        <v/>
      </c>
      <c r="AX28" s="169"/>
      <c r="AY28" s="168" t="str">
        <f t="shared" si="64"/>
        <v/>
      </c>
      <c r="AZ28" s="98"/>
      <c r="BA28" s="142"/>
      <c r="BB28" s="142"/>
      <c r="BC28" s="142"/>
      <c r="BD28" s="142"/>
      <c r="BE28" s="142"/>
      <c r="BF28" s="142"/>
      <c r="BH28" s="122" t="str">
        <f t="shared" si="65"/>
        <v>OK</v>
      </c>
      <c r="BI28" s="122" t="str">
        <f t="shared" si="66"/>
        <v>OK</v>
      </c>
      <c r="BJ28" s="122" t="str">
        <f t="shared" si="67"/>
        <v>OK</v>
      </c>
      <c r="BK28" s="122" t="str">
        <f t="shared" si="68"/>
        <v>OK</v>
      </c>
      <c r="BL28" s="122" t="str">
        <f t="shared" si="69"/>
        <v>OK</v>
      </c>
      <c r="BM28" s="122" t="str">
        <f t="shared" si="70"/>
        <v>OK</v>
      </c>
      <c r="BN28" s="122" t="str">
        <f t="shared" si="71"/>
        <v>OK</v>
      </c>
      <c r="BO28" s="122" t="str">
        <f t="shared" si="72"/>
        <v>OK</v>
      </c>
      <c r="BP28" s="122" t="str">
        <f t="shared" si="73"/>
        <v>OK</v>
      </c>
      <c r="BQ28" s="122" t="str">
        <f t="shared" si="74"/>
        <v>OK</v>
      </c>
      <c r="BR28" s="122" t="str">
        <f t="shared" si="75"/>
        <v>OK</v>
      </c>
      <c r="BU28" s="172" t="str">
        <f>IF($L28&lt;&gt;"",VLOOKUP($L28,pay_scales!$A:$S,18,FALSE),"")</f>
        <v/>
      </c>
      <c r="BV28" s="172">
        <f t="shared" si="76"/>
        <v>0</v>
      </c>
      <c r="BW28" s="172" t="str">
        <f t="shared" si="77"/>
        <v/>
      </c>
      <c r="BX28" s="172">
        <f t="shared" si="0"/>
        <v>0</v>
      </c>
      <c r="BY28" s="172">
        <f t="shared" si="1"/>
        <v>0</v>
      </c>
      <c r="BZ28" s="172">
        <f t="shared" si="2"/>
        <v>0</v>
      </c>
      <c r="CA28" s="172">
        <f t="shared" si="3"/>
        <v>0</v>
      </c>
      <c r="CB28" s="172">
        <f t="shared" si="4"/>
        <v>0</v>
      </c>
      <c r="CC28" s="172">
        <f t="shared" si="5"/>
        <v>0</v>
      </c>
      <c r="CD28" s="172">
        <f t="shared" si="6"/>
        <v>0</v>
      </c>
      <c r="CE28" s="172">
        <f t="shared" si="7"/>
        <v>0</v>
      </c>
      <c r="CF28" s="172">
        <f t="shared" si="8"/>
        <v>0</v>
      </c>
      <c r="CG28" s="172">
        <f t="shared" si="9"/>
        <v>0</v>
      </c>
      <c r="CH28" s="172">
        <f t="shared" si="10"/>
        <v>0</v>
      </c>
      <c r="CI28" s="172">
        <f t="shared" si="11"/>
        <v>0</v>
      </c>
      <c r="CM28" s="172" t="str">
        <f>IF($V28&lt;&gt;"",VLOOKUP($V28,pay_scales!$A:$S,18,FALSE),"")</f>
        <v/>
      </c>
      <c r="CN28" s="172">
        <f t="shared" si="78"/>
        <v>0</v>
      </c>
      <c r="CO28" s="172" t="str">
        <f t="shared" si="79"/>
        <v/>
      </c>
      <c r="CP28" s="172">
        <f t="shared" si="12"/>
        <v>0</v>
      </c>
      <c r="CQ28" s="172">
        <f t="shared" si="13"/>
        <v>0</v>
      </c>
      <c r="CR28" s="172">
        <f t="shared" si="14"/>
        <v>0</v>
      </c>
      <c r="CS28" s="172">
        <f t="shared" si="15"/>
        <v>0</v>
      </c>
      <c r="CT28" s="172">
        <f t="shared" si="16"/>
        <v>0</v>
      </c>
      <c r="CU28" s="172">
        <f t="shared" si="17"/>
        <v>0</v>
      </c>
      <c r="CV28" s="172">
        <f t="shared" si="18"/>
        <v>0</v>
      </c>
      <c r="CW28" s="172">
        <f t="shared" si="19"/>
        <v>0</v>
      </c>
      <c r="CX28" s="172">
        <f t="shared" si="20"/>
        <v>0</v>
      </c>
      <c r="CY28" s="172">
        <f t="shared" si="21"/>
        <v>0</v>
      </c>
      <c r="CZ28" s="172">
        <f t="shared" si="22"/>
        <v>0</v>
      </c>
      <c r="DA28" s="172">
        <f t="shared" si="23"/>
        <v>0</v>
      </c>
      <c r="DE28" s="172" t="str">
        <f>IF($AF28&lt;&gt;"",VLOOKUP($AF28,pay_scales!$A:$S,18,FALSE),"")</f>
        <v/>
      </c>
      <c r="DF28" s="172">
        <f t="shared" si="80"/>
        <v>0</v>
      </c>
      <c r="DG28" s="172" t="str">
        <f t="shared" si="81"/>
        <v/>
      </c>
      <c r="DH28" s="172">
        <f t="shared" si="24"/>
        <v>0</v>
      </c>
      <c r="DI28" s="172">
        <f t="shared" si="25"/>
        <v>0</v>
      </c>
      <c r="DJ28" s="172">
        <f t="shared" si="26"/>
        <v>0</v>
      </c>
      <c r="DK28" s="172">
        <f t="shared" si="27"/>
        <v>0</v>
      </c>
      <c r="DL28" s="172">
        <f t="shared" si="28"/>
        <v>0</v>
      </c>
      <c r="DM28" s="172">
        <f t="shared" si="29"/>
        <v>0</v>
      </c>
      <c r="DN28" s="172">
        <f t="shared" si="30"/>
        <v>0</v>
      </c>
      <c r="DO28" s="172">
        <f t="shared" si="31"/>
        <v>0</v>
      </c>
      <c r="DP28" s="172">
        <f t="shared" si="32"/>
        <v>0</v>
      </c>
      <c r="DQ28" s="172">
        <f t="shared" si="33"/>
        <v>0</v>
      </c>
      <c r="DR28" s="172">
        <f t="shared" si="34"/>
        <v>0</v>
      </c>
      <c r="DS28" s="172">
        <f t="shared" si="35"/>
        <v>0</v>
      </c>
      <c r="DW28" s="172" t="str">
        <f>IF($AP28&lt;&gt;"",VLOOKUP($AP28,pay_scales!$A:$S,18,FALSE),"")</f>
        <v/>
      </c>
      <c r="DX28" s="172">
        <f t="shared" si="82"/>
        <v>0</v>
      </c>
      <c r="DY28" s="172" t="str">
        <f t="shared" si="83"/>
        <v/>
      </c>
      <c r="DZ28" s="172">
        <f t="shared" si="36"/>
        <v>0</v>
      </c>
      <c r="EA28" s="172">
        <f t="shared" si="37"/>
        <v>0</v>
      </c>
      <c r="EB28" s="172">
        <f t="shared" si="38"/>
        <v>0</v>
      </c>
      <c r="EC28" s="172">
        <f t="shared" si="39"/>
        <v>0</v>
      </c>
      <c r="ED28" s="172">
        <f t="shared" si="40"/>
        <v>0</v>
      </c>
      <c r="EE28" s="172">
        <f t="shared" si="41"/>
        <v>0</v>
      </c>
      <c r="EF28" s="172">
        <f t="shared" si="42"/>
        <v>0</v>
      </c>
      <c r="EG28" s="172">
        <f t="shared" si="43"/>
        <v>0</v>
      </c>
      <c r="EH28" s="172">
        <f t="shared" si="44"/>
        <v>0</v>
      </c>
      <c r="EI28" s="172">
        <f t="shared" si="45"/>
        <v>0</v>
      </c>
      <c r="EJ28" s="172">
        <f t="shared" si="46"/>
        <v>0</v>
      </c>
      <c r="EK28" s="172">
        <f t="shared" si="47"/>
        <v>0</v>
      </c>
      <c r="EO28" s="172" t="str">
        <f>IF($AZ28&lt;&gt;"",VLOOKUP($AF28,pay_scales!$A:$S,18,FALSE),"")</f>
        <v/>
      </c>
      <c r="EP28" s="172">
        <f t="shared" si="84"/>
        <v>0</v>
      </c>
      <c r="EQ28" s="172" t="str">
        <f t="shared" si="85"/>
        <v/>
      </c>
      <c r="ER28" s="172">
        <f t="shared" si="48"/>
        <v>0</v>
      </c>
      <c r="ES28" s="172">
        <f t="shared" si="49"/>
        <v>0</v>
      </c>
      <c r="ET28" s="172">
        <f t="shared" si="50"/>
        <v>0</v>
      </c>
      <c r="EU28" s="172">
        <f t="shared" si="51"/>
        <v>0</v>
      </c>
      <c r="EV28" s="172">
        <f t="shared" si="52"/>
        <v>0</v>
      </c>
      <c r="EW28" s="172">
        <f t="shared" si="53"/>
        <v>0</v>
      </c>
      <c r="EX28" s="172">
        <f t="shared" si="54"/>
        <v>0</v>
      </c>
      <c r="EY28" s="172">
        <f t="shared" si="55"/>
        <v>0</v>
      </c>
      <c r="EZ28" s="172">
        <f t="shared" si="56"/>
        <v>0</v>
      </c>
      <c r="FA28" s="172">
        <f t="shared" si="57"/>
        <v>0</v>
      </c>
      <c r="FB28" s="172">
        <f t="shared" si="58"/>
        <v>0</v>
      </c>
      <c r="FC28" s="172">
        <f t="shared" si="59"/>
        <v>0</v>
      </c>
      <c r="FF28">
        <f t="shared" si="86"/>
        <v>0</v>
      </c>
    </row>
    <row r="29" spans="1:162" x14ac:dyDescent="0.35">
      <c r="A29" s="3" t="str">
        <f>IF(OR($E29='selections(hide)'!$A$51,$E29='selections(hide)'!$A$48,$E29='selections(hide)'!$A$45),$C$1&amp;$E29,IF(AND($E29='selections(hide)'!$A$44,$F29&lt;45),$C$1&amp;$E29&amp;"up to 45",IF(AND($E29='selections(hide)'!$A$44,$F29&gt;=45),$C$1&amp;$E29&amp;"45+",IF(AND($E29='selections(hide)'!$A$43,$F29&lt;30),$C$1&amp;$E29&amp;"up to 30",IF(AND($E29='selections(hide)'!$A$43,$F29&gt;=30),$C$1&amp;$E29&amp;"30+",IF(AND($E29='selections(hide)'!$A$47,$F29&lt;45),$C$1&amp;$E29&amp;"up to 45",IF(AND($E29='selections(hide)'!$A$47,$F29&gt;=45),$C$1&amp;$E29&amp;"45+",IF(AND($E29='selections(hide)'!$A$46,$F29&lt;30),$C$1&amp;$E29&amp;"up to 30",IF(AND($E29='selections(hide)'!$A$46,$F29&gt;=30),$C$1&amp;$E29&amp;"30+",IF(AND($E29='selections(hide)'!$A$50,$F29&lt;45),$C$1&amp;$E29&amp;"up to 45",IF(AND($E29='selections(hide)'!$A$50,$F29&gt;=45),$C$1&amp;$E29&amp;"45+",IF(AND($E29='selections(hide)'!$A$49,$F29&lt;30),$C$1&amp;$E29&amp;"up to 30",IF(AND($E29='selections(hide)'!$A$49,$F29&gt;=30),$C$1&amp;$E29&amp;"30+","")))))))))))))</f>
        <v/>
      </c>
      <c r="B29" s="136"/>
      <c r="C29" s="143"/>
      <c r="D29" s="144"/>
      <c r="E29" s="135"/>
      <c r="F29" s="143"/>
      <c r="G29" s="144"/>
      <c r="H29" s="142"/>
      <c r="I29" s="168" t="str">
        <f>IFERROR(IF('selections(hide)'!$F$1=1,VLOOKUP($A29,academic_hours!$B$13:$S$40,4,FALSE),IF('selections(hide)'!$F$1=2,VLOOKUP($A29,academic_hours!$B$13:$S$40,9,FALSE),IF('selections(hide)'!$F$1=3,VLOOKUP($A29,academic_hours!$B$13:$S$40,14,FALSE),0))),"")</f>
        <v/>
      </c>
      <c r="J29" s="169"/>
      <c r="K29" s="168" t="str">
        <f t="shared" si="60"/>
        <v/>
      </c>
      <c r="L29" s="98"/>
      <c r="M29" s="142"/>
      <c r="N29" s="142"/>
      <c r="O29" s="142"/>
      <c r="P29" s="142"/>
      <c r="Q29" s="142"/>
      <c r="R29" s="142"/>
      <c r="S29" s="168" t="str">
        <f>IFERROR(IF('selections(hide)'!$F$1=1,VLOOKUP($A29,academic_hours!$B$13:$S$40,6,FALSE),IF('selections(hide)'!$F$1=2,VLOOKUP($A29,academic_hours!$B$13:$S$40,11,FALSE),IF('selections(hide)'!$F$1=3,VLOOKUP($A29,academic_hours!$B$13:$S$40,16,FALSE),0))),"")</f>
        <v/>
      </c>
      <c r="T29" s="169"/>
      <c r="U29" s="168" t="str">
        <f t="shared" si="61"/>
        <v/>
      </c>
      <c r="V29" s="98"/>
      <c r="W29" s="142"/>
      <c r="X29" s="142"/>
      <c r="Y29" s="142"/>
      <c r="Z29" s="142"/>
      <c r="AA29" s="142"/>
      <c r="AB29" s="142"/>
      <c r="AC29" s="168" t="str">
        <f>IFERROR(IF('selections(hide)'!$F$1=1,VLOOKUP($A29,academic_hours!$B$13:$S$40,5,FALSE),IF('selections(hide)'!$F$1=2,VLOOKUP($A29,academic_hours!$B$13:$S$40,10,FALSE),IF('selections(hide)'!$F$1=3,VLOOKUP($A29,academic_hours!$B$13:$S$40,15,FALSE),0))),"")</f>
        <v/>
      </c>
      <c r="AD29" s="169"/>
      <c r="AE29" s="168" t="str">
        <f t="shared" si="62"/>
        <v/>
      </c>
      <c r="AF29" s="98"/>
      <c r="AG29" s="142"/>
      <c r="AH29" s="142"/>
      <c r="AI29" s="142"/>
      <c r="AJ29" s="142"/>
      <c r="AK29" s="142"/>
      <c r="AL29" s="142"/>
      <c r="AM29" s="168" t="str">
        <f>IFERROR(IF('selections(hide)'!$F$1=1,VLOOKUP($A29,academic_hours!$B$13:$S$40,8,FALSE),IF('selections(hide)'!$F$1=2,VLOOKUP($A29,academic_hours!$B$13:$S$40,13,FALSE),IF('selections(hide)'!$F$1=3,VLOOKUP($A29,academic_hours!$B$13:$S$40,18,FALSE),0))),"")</f>
        <v/>
      </c>
      <c r="AN29" s="169"/>
      <c r="AO29" s="168" t="str">
        <f t="shared" si="63"/>
        <v/>
      </c>
      <c r="AP29" s="98"/>
      <c r="AQ29" s="142"/>
      <c r="AR29" s="142"/>
      <c r="AS29" s="142"/>
      <c r="AT29" s="142"/>
      <c r="AU29" s="142"/>
      <c r="AV29" s="142"/>
      <c r="AW29" s="168" t="str">
        <f>IFERROR(IF('selections(hide)'!$F$1=1,VLOOKUP($A29,academic_hours!$B$13:$S$40,7,FALSE),IF('selections(hide)'!$F$1=2,VLOOKUP($A29,academic_hours!$B$13:$S$40,12,FALSE),IF('selections(hide)'!$F$1=3,VLOOKUP($A29,academic_hours!$B$13:$S$40,17,FALSE),0))),"")</f>
        <v/>
      </c>
      <c r="AX29" s="169"/>
      <c r="AY29" s="168" t="str">
        <f t="shared" si="64"/>
        <v/>
      </c>
      <c r="AZ29" s="98"/>
      <c r="BA29" s="142"/>
      <c r="BB29" s="142"/>
      <c r="BC29" s="142"/>
      <c r="BD29" s="142"/>
      <c r="BE29" s="142"/>
      <c r="BF29" s="142"/>
      <c r="BH29" s="122" t="str">
        <f t="shared" si="65"/>
        <v>OK</v>
      </c>
      <c r="BI29" s="122" t="str">
        <f t="shared" si="66"/>
        <v>OK</v>
      </c>
      <c r="BJ29" s="122" t="str">
        <f t="shared" si="67"/>
        <v>OK</v>
      </c>
      <c r="BK29" s="122" t="str">
        <f t="shared" si="68"/>
        <v>OK</v>
      </c>
      <c r="BL29" s="122" t="str">
        <f t="shared" si="69"/>
        <v>OK</v>
      </c>
      <c r="BM29" s="122" t="str">
        <f t="shared" si="70"/>
        <v>OK</v>
      </c>
      <c r="BN29" s="122" t="str">
        <f t="shared" si="71"/>
        <v>OK</v>
      </c>
      <c r="BO29" s="122" t="str">
        <f t="shared" si="72"/>
        <v>OK</v>
      </c>
      <c r="BP29" s="122" t="str">
        <f t="shared" si="73"/>
        <v>OK</v>
      </c>
      <c r="BQ29" s="122" t="str">
        <f t="shared" si="74"/>
        <v>OK</v>
      </c>
      <c r="BR29" s="122" t="str">
        <f t="shared" si="75"/>
        <v>OK</v>
      </c>
      <c r="BU29" s="172" t="str">
        <f>IF($L29&lt;&gt;"",VLOOKUP($L29,pay_scales!$A:$S,18,FALSE),"")</f>
        <v/>
      </c>
      <c r="BV29" s="172">
        <f t="shared" si="76"/>
        <v>0</v>
      </c>
      <c r="BW29" s="172" t="str">
        <f t="shared" si="77"/>
        <v/>
      </c>
      <c r="BX29" s="172">
        <f t="shared" si="0"/>
        <v>0</v>
      </c>
      <c r="BY29" s="172">
        <f t="shared" si="1"/>
        <v>0</v>
      </c>
      <c r="BZ29" s="172">
        <f t="shared" si="2"/>
        <v>0</v>
      </c>
      <c r="CA29" s="172">
        <f t="shared" si="3"/>
        <v>0</v>
      </c>
      <c r="CB29" s="172">
        <f t="shared" si="4"/>
        <v>0</v>
      </c>
      <c r="CC29" s="172">
        <f t="shared" si="5"/>
        <v>0</v>
      </c>
      <c r="CD29" s="172">
        <f t="shared" si="6"/>
        <v>0</v>
      </c>
      <c r="CE29" s="172">
        <f t="shared" si="7"/>
        <v>0</v>
      </c>
      <c r="CF29" s="172">
        <f t="shared" si="8"/>
        <v>0</v>
      </c>
      <c r="CG29" s="172">
        <f t="shared" si="9"/>
        <v>0</v>
      </c>
      <c r="CH29" s="172">
        <f t="shared" si="10"/>
        <v>0</v>
      </c>
      <c r="CI29" s="172">
        <f t="shared" si="11"/>
        <v>0</v>
      </c>
      <c r="CM29" s="172" t="str">
        <f>IF($V29&lt;&gt;"",VLOOKUP($V29,pay_scales!$A:$S,18,FALSE),"")</f>
        <v/>
      </c>
      <c r="CN29" s="172">
        <f t="shared" si="78"/>
        <v>0</v>
      </c>
      <c r="CO29" s="172" t="str">
        <f t="shared" si="79"/>
        <v/>
      </c>
      <c r="CP29" s="172">
        <f t="shared" si="12"/>
        <v>0</v>
      </c>
      <c r="CQ29" s="172">
        <f t="shared" si="13"/>
        <v>0</v>
      </c>
      <c r="CR29" s="172">
        <f t="shared" si="14"/>
        <v>0</v>
      </c>
      <c r="CS29" s="172">
        <f t="shared" si="15"/>
        <v>0</v>
      </c>
      <c r="CT29" s="172">
        <f t="shared" si="16"/>
        <v>0</v>
      </c>
      <c r="CU29" s="172">
        <f t="shared" si="17"/>
        <v>0</v>
      </c>
      <c r="CV29" s="172">
        <f t="shared" si="18"/>
        <v>0</v>
      </c>
      <c r="CW29" s="172">
        <f t="shared" si="19"/>
        <v>0</v>
      </c>
      <c r="CX29" s="172">
        <f t="shared" si="20"/>
        <v>0</v>
      </c>
      <c r="CY29" s="172">
        <f t="shared" si="21"/>
        <v>0</v>
      </c>
      <c r="CZ29" s="172">
        <f t="shared" si="22"/>
        <v>0</v>
      </c>
      <c r="DA29" s="172">
        <f t="shared" si="23"/>
        <v>0</v>
      </c>
      <c r="DE29" s="172" t="str">
        <f>IF($AF29&lt;&gt;"",VLOOKUP($AF29,pay_scales!$A:$S,18,FALSE),"")</f>
        <v/>
      </c>
      <c r="DF29" s="172">
        <f t="shared" si="80"/>
        <v>0</v>
      </c>
      <c r="DG29" s="172" t="str">
        <f t="shared" si="81"/>
        <v/>
      </c>
      <c r="DH29" s="172">
        <f t="shared" si="24"/>
        <v>0</v>
      </c>
      <c r="DI29" s="172">
        <f t="shared" si="25"/>
        <v>0</v>
      </c>
      <c r="DJ29" s="172">
        <f t="shared" si="26"/>
        <v>0</v>
      </c>
      <c r="DK29" s="172">
        <f t="shared" si="27"/>
        <v>0</v>
      </c>
      <c r="DL29" s="172">
        <f t="shared" si="28"/>
        <v>0</v>
      </c>
      <c r="DM29" s="172">
        <f t="shared" si="29"/>
        <v>0</v>
      </c>
      <c r="DN29" s="172">
        <f t="shared" si="30"/>
        <v>0</v>
      </c>
      <c r="DO29" s="172">
        <f t="shared" si="31"/>
        <v>0</v>
      </c>
      <c r="DP29" s="172">
        <f t="shared" si="32"/>
        <v>0</v>
      </c>
      <c r="DQ29" s="172">
        <f t="shared" si="33"/>
        <v>0</v>
      </c>
      <c r="DR29" s="172">
        <f t="shared" si="34"/>
        <v>0</v>
      </c>
      <c r="DS29" s="172">
        <f t="shared" si="35"/>
        <v>0</v>
      </c>
      <c r="DW29" s="172" t="str">
        <f>IF($AP29&lt;&gt;"",VLOOKUP($AP29,pay_scales!$A:$S,18,FALSE),"")</f>
        <v/>
      </c>
      <c r="DX29" s="172">
        <f t="shared" si="82"/>
        <v>0</v>
      </c>
      <c r="DY29" s="172" t="str">
        <f t="shared" si="83"/>
        <v/>
      </c>
      <c r="DZ29" s="172">
        <f t="shared" si="36"/>
        <v>0</v>
      </c>
      <c r="EA29" s="172">
        <f t="shared" si="37"/>
        <v>0</v>
      </c>
      <c r="EB29" s="172">
        <f t="shared" si="38"/>
        <v>0</v>
      </c>
      <c r="EC29" s="172">
        <f t="shared" si="39"/>
        <v>0</v>
      </c>
      <c r="ED29" s="172">
        <f t="shared" si="40"/>
        <v>0</v>
      </c>
      <c r="EE29" s="172">
        <f t="shared" si="41"/>
        <v>0</v>
      </c>
      <c r="EF29" s="172">
        <f t="shared" si="42"/>
        <v>0</v>
      </c>
      <c r="EG29" s="172">
        <f t="shared" si="43"/>
        <v>0</v>
      </c>
      <c r="EH29" s="172">
        <f t="shared" si="44"/>
        <v>0</v>
      </c>
      <c r="EI29" s="172">
        <f t="shared" si="45"/>
        <v>0</v>
      </c>
      <c r="EJ29" s="172">
        <f t="shared" si="46"/>
        <v>0</v>
      </c>
      <c r="EK29" s="172">
        <f t="shared" si="47"/>
        <v>0</v>
      </c>
      <c r="EO29" s="172" t="str">
        <f>IF($AZ29&lt;&gt;"",VLOOKUP($AF29,pay_scales!$A:$S,18,FALSE),"")</f>
        <v/>
      </c>
      <c r="EP29" s="172">
        <f t="shared" si="84"/>
        <v>0</v>
      </c>
      <c r="EQ29" s="172" t="str">
        <f t="shared" si="85"/>
        <v/>
      </c>
      <c r="ER29" s="172">
        <f t="shared" si="48"/>
        <v>0</v>
      </c>
      <c r="ES29" s="172">
        <f t="shared" si="49"/>
        <v>0</v>
      </c>
      <c r="ET29" s="172">
        <f t="shared" si="50"/>
        <v>0</v>
      </c>
      <c r="EU29" s="172">
        <f t="shared" si="51"/>
        <v>0</v>
      </c>
      <c r="EV29" s="172">
        <f t="shared" si="52"/>
        <v>0</v>
      </c>
      <c r="EW29" s="172">
        <f t="shared" si="53"/>
        <v>0</v>
      </c>
      <c r="EX29" s="172">
        <f t="shared" si="54"/>
        <v>0</v>
      </c>
      <c r="EY29" s="172">
        <f t="shared" si="55"/>
        <v>0</v>
      </c>
      <c r="EZ29" s="172">
        <f t="shared" si="56"/>
        <v>0</v>
      </c>
      <c r="FA29" s="172">
        <f t="shared" si="57"/>
        <v>0</v>
      </c>
      <c r="FB29" s="172">
        <f t="shared" si="58"/>
        <v>0</v>
      </c>
      <c r="FC29" s="172">
        <f t="shared" si="59"/>
        <v>0</v>
      </c>
      <c r="FF29">
        <f t="shared" si="86"/>
        <v>0</v>
      </c>
    </row>
    <row r="30" spans="1:162" x14ac:dyDescent="0.35">
      <c r="A30" s="3" t="str">
        <f>IF(OR($E30='selections(hide)'!$A$51,$E30='selections(hide)'!$A$48,$E30='selections(hide)'!$A$45),$C$1&amp;$E30,IF(AND($E30='selections(hide)'!$A$44,$F30&lt;45),$C$1&amp;$E30&amp;"up to 45",IF(AND($E30='selections(hide)'!$A$44,$F30&gt;=45),$C$1&amp;$E30&amp;"45+",IF(AND($E30='selections(hide)'!$A$43,$F30&lt;30),$C$1&amp;$E30&amp;"up to 30",IF(AND($E30='selections(hide)'!$A$43,$F30&gt;=30),$C$1&amp;$E30&amp;"30+",IF(AND($E30='selections(hide)'!$A$47,$F30&lt;45),$C$1&amp;$E30&amp;"up to 45",IF(AND($E30='selections(hide)'!$A$47,$F30&gt;=45),$C$1&amp;$E30&amp;"45+",IF(AND($E30='selections(hide)'!$A$46,$F30&lt;30),$C$1&amp;$E30&amp;"up to 30",IF(AND($E30='selections(hide)'!$A$46,$F30&gt;=30),$C$1&amp;$E30&amp;"30+",IF(AND($E30='selections(hide)'!$A$50,$F30&lt;45),$C$1&amp;$E30&amp;"up to 45",IF(AND($E30='selections(hide)'!$A$50,$F30&gt;=45),$C$1&amp;$E30&amp;"45+",IF(AND($E30='selections(hide)'!$A$49,$F30&lt;30),$C$1&amp;$E30&amp;"up to 30",IF(AND($E30='selections(hide)'!$A$49,$F30&gt;=30),$C$1&amp;$E30&amp;"30+","")))))))))))))</f>
        <v/>
      </c>
      <c r="B30" s="136"/>
      <c r="C30" s="143"/>
      <c r="D30" s="144"/>
      <c r="E30" s="135"/>
      <c r="F30" s="143"/>
      <c r="G30" s="144"/>
      <c r="H30" s="142"/>
      <c r="I30" s="168" t="str">
        <f>IFERROR(IF('selections(hide)'!$F$1=1,VLOOKUP($A30,academic_hours!$B$13:$S$40,4,FALSE),IF('selections(hide)'!$F$1=2,VLOOKUP($A30,academic_hours!$B$13:$S$40,9,FALSE),IF('selections(hide)'!$F$1=3,VLOOKUP($A30,academic_hours!$B$13:$S$40,14,FALSE),0))),"")</f>
        <v/>
      </c>
      <c r="J30" s="169"/>
      <c r="K30" s="168" t="str">
        <f t="shared" si="60"/>
        <v/>
      </c>
      <c r="L30" s="98"/>
      <c r="M30" s="142"/>
      <c r="N30" s="142"/>
      <c r="O30" s="142"/>
      <c r="P30" s="142"/>
      <c r="Q30" s="142"/>
      <c r="R30" s="142"/>
      <c r="S30" s="168" t="str">
        <f>IFERROR(IF('selections(hide)'!$F$1=1,VLOOKUP($A30,academic_hours!$B$13:$S$40,6,FALSE),IF('selections(hide)'!$F$1=2,VLOOKUP($A30,academic_hours!$B$13:$S$40,11,FALSE),IF('selections(hide)'!$F$1=3,VLOOKUP($A30,academic_hours!$B$13:$S$40,16,FALSE),0))),"")</f>
        <v/>
      </c>
      <c r="T30" s="169"/>
      <c r="U30" s="168" t="str">
        <f t="shared" si="61"/>
        <v/>
      </c>
      <c r="V30" s="98"/>
      <c r="W30" s="142"/>
      <c r="X30" s="142"/>
      <c r="Y30" s="142"/>
      <c r="Z30" s="142"/>
      <c r="AA30" s="142"/>
      <c r="AB30" s="142"/>
      <c r="AC30" s="168" t="str">
        <f>IFERROR(IF('selections(hide)'!$F$1=1,VLOOKUP($A30,academic_hours!$B$13:$S$40,5,FALSE),IF('selections(hide)'!$F$1=2,VLOOKUP($A30,academic_hours!$B$13:$S$40,10,FALSE),IF('selections(hide)'!$F$1=3,VLOOKUP($A30,academic_hours!$B$13:$S$40,15,FALSE),0))),"")</f>
        <v/>
      </c>
      <c r="AD30" s="169"/>
      <c r="AE30" s="168" t="str">
        <f t="shared" si="62"/>
        <v/>
      </c>
      <c r="AF30" s="98"/>
      <c r="AG30" s="142"/>
      <c r="AH30" s="142"/>
      <c r="AI30" s="142"/>
      <c r="AJ30" s="142"/>
      <c r="AK30" s="142"/>
      <c r="AL30" s="142"/>
      <c r="AM30" s="168" t="str">
        <f>IFERROR(IF('selections(hide)'!$F$1=1,VLOOKUP($A30,academic_hours!$B$13:$S$40,8,FALSE),IF('selections(hide)'!$F$1=2,VLOOKUP($A30,academic_hours!$B$13:$S$40,13,FALSE),IF('selections(hide)'!$F$1=3,VLOOKUP($A30,academic_hours!$B$13:$S$40,18,FALSE),0))),"")</f>
        <v/>
      </c>
      <c r="AN30" s="169"/>
      <c r="AO30" s="168" t="str">
        <f t="shared" si="63"/>
        <v/>
      </c>
      <c r="AP30" s="98"/>
      <c r="AQ30" s="142"/>
      <c r="AR30" s="142"/>
      <c r="AS30" s="142"/>
      <c r="AT30" s="142"/>
      <c r="AU30" s="142"/>
      <c r="AV30" s="142"/>
      <c r="AW30" s="168" t="str">
        <f>IFERROR(IF('selections(hide)'!$F$1=1,VLOOKUP($A30,academic_hours!$B$13:$S$40,7,FALSE),IF('selections(hide)'!$F$1=2,VLOOKUP($A30,academic_hours!$B$13:$S$40,12,FALSE),IF('selections(hide)'!$F$1=3,VLOOKUP($A30,academic_hours!$B$13:$S$40,17,FALSE),0))),"")</f>
        <v/>
      </c>
      <c r="AX30" s="169"/>
      <c r="AY30" s="168" t="str">
        <f t="shared" si="64"/>
        <v/>
      </c>
      <c r="AZ30" s="98"/>
      <c r="BA30" s="142"/>
      <c r="BB30" s="142"/>
      <c r="BC30" s="142"/>
      <c r="BD30" s="142"/>
      <c r="BE30" s="142"/>
      <c r="BF30" s="142"/>
      <c r="BH30" s="122" t="str">
        <f t="shared" si="65"/>
        <v>OK</v>
      </c>
      <c r="BI30" s="122" t="str">
        <f t="shared" si="66"/>
        <v>OK</v>
      </c>
      <c r="BJ30" s="122" t="str">
        <f t="shared" si="67"/>
        <v>OK</v>
      </c>
      <c r="BK30" s="122" t="str">
        <f t="shared" si="68"/>
        <v>OK</v>
      </c>
      <c r="BL30" s="122" t="str">
        <f t="shared" si="69"/>
        <v>OK</v>
      </c>
      <c r="BM30" s="122" t="str">
        <f t="shared" si="70"/>
        <v>OK</v>
      </c>
      <c r="BN30" s="122" t="str">
        <f t="shared" si="71"/>
        <v>OK</v>
      </c>
      <c r="BO30" s="122" t="str">
        <f t="shared" si="72"/>
        <v>OK</v>
      </c>
      <c r="BP30" s="122" t="str">
        <f t="shared" si="73"/>
        <v>OK</v>
      </c>
      <c r="BQ30" s="122" t="str">
        <f t="shared" si="74"/>
        <v>OK</v>
      </c>
      <c r="BR30" s="122" t="str">
        <f t="shared" si="75"/>
        <v>OK</v>
      </c>
      <c r="BU30" s="172" t="str">
        <f>IF($L30&lt;&gt;"",VLOOKUP($L30,pay_scales!$A:$S,18,FALSE),"")</f>
        <v/>
      </c>
      <c r="BV30" s="172">
        <f t="shared" si="76"/>
        <v>0</v>
      </c>
      <c r="BW30" s="172" t="str">
        <f t="shared" si="77"/>
        <v/>
      </c>
      <c r="BX30" s="172">
        <f t="shared" si="0"/>
        <v>0</v>
      </c>
      <c r="BY30" s="172">
        <f t="shared" si="1"/>
        <v>0</v>
      </c>
      <c r="BZ30" s="172">
        <f t="shared" si="2"/>
        <v>0</v>
      </c>
      <c r="CA30" s="172">
        <f t="shared" si="3"/>
        <v>0</v>
      </c>
      <c r="CB30" s="172">
        <f t="shared" si="4"/>
        <v>0</v>
      </c>
      <c r="CC30" s="172">
        <f t="shared" si="5"/>
        <v>0</v>
      </c>
      <c r="CD30" s="172">
        <f t="shared" si="6"/>
        <v>0</v>
      </c>
      <c r="CE30" s="172">
        <f t="shared" si="7"/>
        <v>0</v>
      </c>
      <c r="CF30" s="172">
        <f t="shared" si="8"/>
        <v>0</v>
      </c>
      <c r="CG30" s="172">
        <f t="shared" si="9"/>
        <v>0</v>
      </c>
      <c r="CH30" s="172">
        <f t="shared" si="10"/>
        <v>0</v>
      </c>
      <c r="CI30" s="172">
        <f t="shared" si="11"/>
        <v>0</v>
      </c>
      <c r="CM30" s="172" t="str">
        <f>IF($V30&lt;&gt;"",VLOOKUP($V30,pay_scales!$A:$S,18,FALSE),"")</f>
        <v/>
      </c>
      <c r="CN30" s="172">
        <f t="shared" si="78"/>
        <v>0</v>
      </c>
      <c r="CO30" s="172" t="str">
        <f t="shared" si="79"/>
        <v/>
      </c>
      <c r="CP30" s="172">
        <f t="shared" si="12"/>
        <v>0</v>
      </c>
      <c r="CQ30" s="172">
        <f t="shared" si="13"/>
        <v>0</v>
      </c>
      <c r="CR30" s="172">
        <f t="shared" si="14"/>
        <v>0</v>
      </c>
      <c r="CS30" s="172">
        <f t="shared" si="15"/>
        <v>0</v>
      </c>
      <c r="CT30" s="172">
        <f t="shared" si="16"/>
        <v>0</v>
      </c>
      <c r="CU30" s="172">
        <f t="shared" si="17"/>
        <v>0</v>
      </c>
      <c r="CV30" s="172">
        <f t="shared" si="18"/>
        <v>0</v>
      </c>
      <c r="CW30" s="172">
        <f t="shared" si="19"/>
        <v>0</v>
      </c>
      <c r="CX30" s="172">
        <f t="shared" si="20"/>
        <v>0</v>
      </c>
      <c r="CY30" s="172">
        <f t="shared" si="21"/>
        <v>0</v>
      </c>
      <c r="CZ30" s="172">
        <f t="shared" si="22"/>
        <v>0</v>
      </c>
      <c r="DA30" s="172">
        <f t="shared" si="23"/>
        <v>0</v>
      </c>
      <c r="DE30" s="172" t="str">
        <f>IF($AF30&lt;&gt;"",VLOOKUP($AF30,pay_scales!$A:$S,18,FALSE),"")</f>
        <v/>
      </c>
      <c r="DF30" s="172">
        <f t="shared" si="80"/>
        <v>0</v>
      </c>
      <c r="DG30" s="172" t="str">
        <f t="shared" si="81"/>
        <v/>
      </c>
      <c r="DH30" s="172">
        <f t="shared" si="24"/>
        <v>0</v>
      </c>
      <c r="DI30" s="172">
        <f t="shared" si="25"/>
        <v>0</v>
      </c>
      <c r="DJ30" s="172">
        <f t="shared" si="26"/>
        <v>0</v>
      </c>
      <c r="DK30" s="172">
        <f t="shared" si="27"/>
        <v>0</v>
      </c>
      <c r="DL30" s="172">
        <f t="shared" si="28"/>
        <v>0</v>
      </c>
      <c r="DM30" s="172">
        <f t="shared" si="29"/>
        <v>0</v>
      </c>
      <c r="DN30" s="172">
        <f t="shared" si="30"/>
        <v>0</v>
      </c>
      <c r="DO30" s="172">
        <f t="shared" si="31"/>
        <v>0</v>
      </c>
      <c r="DP30" s="172">
        <f t="shared" si="32"/>
        <v>0</v>
      </c>
      <c r="DQ30" s="172">
        <f t="shared" si="33"/>
        <v>0</v>
      </c>
      <c r="DR30" s="172">
        <f t="shared" si="34"/>
        <v>0</v>
      </c>
      <c r="DS30" s="172">
        <f t="shared" si="35"/>
        <v>0</v>
      </c>
      <c r="DW30" s="172" t="str">
        <f>IF($AP30&lt;&gt;"",VLOOKUP($AP30,pay_scales!$A:$S,18,FALSE),"")</f>
        <v/>
      </c>
      <c r="DX30" s="172">
        <f t="shared" si="82"/>
        <v>0</v>
      </c>
      <c r="DY30" s="172" t="str">
        <f t="shared" si="83"/>
        <v/>
      </c>
      <c r="DZ30" s="172">
        <f t="shared" si="36"/>
        <v>0</v>
      </c>
      <c r="EA30" s="172">
        <f t="shared" si="37"/>
        <v>0</v>
      </c>
      <c r="EB30" s="172">
        <f t="shared" si="38"/>
        <v>0</v>
      </c>
      <c r="EC30" s="172">
        <f t="shared" si="39"/>
        <v>0</v>
      </c>
      <c r="ED30" s="172">
        <f t="shared" si="40"/>
        <v>0</v>
      </c>
      <c r="EE30" s="172">
        <f t="shared" si="41"/>
        <v>0</v>
      </c>
      <c r="EF30" s="172">
        <f t="shared" si="42"/>
        <v>0</v>
      </c>
      <c r="EG30" s="172">
        <f t="shared" si="43"/>
        <v>0</v>
      </c>
      <c r="EH30" s="172">
        <f t="shared" si="44"/>
        <v>0</v>
      </c>
      <c r="EI30" s="172">
        <f t="shared" si="45"/>
        <v>0</v>
      </c>
      <c r="EJ30" s="172">
        <f t="shared" si="46"/>
        <v>0</v>
      </c>
      <c r="EK30" s="172">
        <f t="shared" si="47"/>
        <v>0</v>
      </c>
      <c r="EO30" s="172" t="str">
        <f>IF($AZ30&lt;&gt;"",VLOOKUP($AF30,pay_scales!$A:$S,18,FALSE),"")</f>
        <v/>
      </c>
      <c r="EP30" s="172">
        <f t="shared" si="84"/>
        <v>0</v>
      </c>
      <c r="EQ30" s="172" t="str">
        <f t="shared" si="85"/>
        <v/>
      </c>
      <c r="ER30" s="172">
        <f t="shared" si="48"/>
        <v>0</v>
      </c>
      <c r="ES30" s="172">
        <f t="shared" si="49"/>
        <v>0</v>
      </c>
      <c r="ET30" s="172">
        <f t="shared" si="50"/>
        <v>0</v>
      </c>
      <c r="EU30" s="172">
        <f t="shared" si="51"/>
        <v>0</v>
      </c>
      <c r="EV30" s="172">
        <f t="shared" si="52"/>
        <v>0</v>
      </c>
      <c r="EW30" s="172">
        <f t="shared" si="53"/>
        <v>0</v>
      </c>
      <c r="EX30" s="172">
        <f t="shared" si="54"/>
        <v>0</v>
      </c>
      <c r="EY30" s="172">
        <f t="shared" si="55"/>
        <v>0</v>
      </c>
      <c r="EZ30" s="172">
        <f t="shared" si="56"/>
        <v>0</v>
      </c>
      <c r="FA30" s="172">
        <f t="shared" si="57"/>
        <v>0</v>
      </c>
      <c r="FB30" s="172">
        <f t="shared" si="58"/>
        <v>0</v>
      </c>
      <c r="FC30" s="172">
        <f t="shared" si="59"/>
        <v>0</v>
      </c>
      <c r="FF30">
        <f t="shared" si="86"/>
        <v>0</v>
      </c>
    </row>
    <row r="31" spans="1:162" x14ac:dyDescent="0.35">
      <c r="A31" s="3" t="str">
        <f>IF(OR($E31='selections(hide)'!$A$51,$E31='selections(hide)'!$A$48,$E31='selections(hide)'!$A$45),$C$1&amp;$E31,IF(AND($E31='selections(hide)'!$A$44,$F31&lt;45),$C$1&amp;$E31&amp;"up to 45",IF(AND($E31='selections(hide)'!$A$44,$F31&gt;=45),$C$1&amp;$E31&amp;"45+",IF(AND($E31='selections(hide)'!$A$43,$F31&lt;30),$C$1&amp;$E31&amp;"up to 30",IF(AND($E31='selections(hide)'!$A$43,$F31&gt;=30),$C$1&amp;$E31&amp;"30+",IF(AND($E31='selections(hide)'!$A$47,$F31&lt;45),$C$1&amp;$E31&amp;"up to 45",IF(AND($E31='selections(hide)'!$A$47,$F31&gt;=45),$C$1&amp;$E31&amp;"45+",IF(AND($E31='selections(hide)'!$A$46,$F31&lt;30),$C$1&amp;$E31&amp;"up to 30",IF(AND($E31='selections(hide)'!$A$46,$F31&gt;=30),$C$1&amp;$E31&amp;"30+",IF(AND($E31='selections(hide)'!$A$50,$F31&lt;45),$C$1&amp;$E31&amp;"up to 45",IF(AND($E31='selections(hide)'!$A$50,$F31&gt;=45),$C$1&amp;$E31&amp;"45+",IF(AND($E31='selections(hide)'!$A$49,$F31&lt;30),$C$1&amp;$E31&amp;"up to 30",IF(AND($E31='selections(hide)'!$A$49,$F31&gt;=30),$C$1&amp;$E31&amp;"30+","")))))))))))))</f>
        <v/>
      </c>
      <c r="B31" s="136"/>
      <c r="C31" s="143"/>
      <c r="D31" s="144"/>
      <c r="E31" s="135"/>
      <c r="F31" s="143"/>
      <c r="G31" s="144"/>
      <c r="H31" s="142"/>
      <c r="I31" s="168" t="str">
        <f>IFERROR(IF('selections(hide)'!$F$1=1,VLOOKUP($A31,academic_hours!$B$13:$S$40,4,FALSE),IF('selections(hide)'!$F$1=2,VLOOKUP($A31,academic_hours!$B$13:$S$40,9,FALSE),IF('selections(hide)'!$F$1=3,VLOOKUP($A31,academic_hours!$B$13:$S$40,14,FALSE),0))),"")</f>
        <v/>
      </c>
      <c r="J31" s="169"/>
      <c r="K31" s="168" t="str">
        <f t="shared" si="60"/>
        <v/>
      </c>
      <c r="L31" s="98"/>
      <c r="M31" s="142"/>
      <c r="N31" s="142"/>
      <c r="O31" s="142"/>
      <c r="P31" s="142"/>
      <c r="Q31" s="142"/>
      <c r="R31" s="142"/>
      <c r="S31" s="168" t="str">
        <f>IFERROR(IF('selections(hide)'!$F$1=1,VLOOKUP($A31,academic_hours!$B$13:$S$40,6,FALSE),IF('selections(hide)'!$F$1=2,VLOOKUP($A31,academic_hours!$B$13:$S$40,11,FALSE),IF('selections(hide)'!$F$1=3,VLOOKUP($A31,academic_hours!$B$13:$S$40,16,FALSE),0))),"")</f>
        <v/>
      </c>
      <c r="T31" s="169"/>
      <c r="U31" s="168" t="str">
        <f t="shared" si="61"/>
        <v/>
      </c>
      <c r="V31" s="98"/>
      <c r="W31" s="142"/>
      <c r="X31" s="142"/>
      <c r="Y31" s="142"/>
      <c r="Z31" s="142"/>
      <c r="AA31" s="142"/>
      <c r="AB31" s="142"/>
      <c r="AC31" s="168" t="str">
        <f>IFERROR(IF('selections(hide)'!$F$1=1,VLOOKUP($A31,academic_hours!$B$13:$S$40,5,FALSE),IF('selections(hide)'!$F$1=2,VLOOKUP($A31,academic_hours!$B$13:$S$40,10,FALSE),IF('selections(hide)'!$F$1=3,VLOOKUP($A31,academic_hours!$B$13:$S$40,15,FALSE),0))),"")</f>
        <v/>
      </c>
      <c r="AD31" s="169"/>
      <c r="AE31" s="168" t="str">
        <f t="shared" si="62"/>
        <v/>
      </c>
      <c r="AF31" s="98"/>
      <c r="AG31" s="142"/>
      <c r="AH31" s="142"/>
      <c r="AI31" s="142"/>
      <c r="AJ31" s="142"/>
      <c r="AK31" s="142"/>
      <c r="AL31" s="142"/>
      <c r="AM31" s="168" t="str">
        <f>IFERROR(IF('selections(hide)'!$F$1=1,VLOOKUP($A31,academic_hours!$B$13:$S$40,8,FALSE),IF('selections(hide)'!$F$1=2,VLOOKUP($A31,academic_hours!$B$13:$S$40,13,FALSE),IF('selections(hide)'!$F$1=3,VLOOKUP($A31,academic_hours!$B$13:$S$40,18,FALSE),0))),"")</f>
        <v/>
      </c>
      <c r="AN31" s="169"/>
      <c r="AO31" s="168" t="str">
        <f t="shared" si="63"/>
        <v/>
      </c>
      <c r="AP31" s="98"/>
      <c r="AQ31" s="142"/>
      <c r="AR31" s="142"/>
      <c r="AS31" s="142"/>
      <c r="AT31" s="142"/>
      <c r="AU31" s="142"/>
      <c r="AV31" s="142"/>
      <c r="AW31" s="168" t="str">
        <f>IFERROR(IF('selections(hide)'!$F$1=1,VLOOKUP($A31,academic_hours!$B$13:$S$40,7,FALSE),IF('selections(hide)'!$F$1=2,VLOOKUP($A31,academic_hours!$B$13:$S$40,12,FALSE),IF('selections(hide)'!$F$1=3,VLOOKUP($A31,academic_hours!$B$13:$S$40,17,FALSE),0))),"")</f>
        <v/>
      </c>
      <c r="AX31" s="169"/>
      <c r="AY31" s="168" t="str">
        <f t="shared" si="64"/>
        <v/>
      </c>
      <c r="AZ31" s="98"/>
      <c r="BA31" s="142"/>
      <c r="BB31" s="142"/>
      <c r="BC31" s="142"/>
      <c r="BD31" s="142"/>
      <c r="BE31" s="142"/>
      <c r="BF31" s="142"/>
      <c r="BH31" s="122" t="str">
        <f t="shared" si="65"/>
        <v>OK</v>
      </c>
      <c r="BI31" s="122" t="str">
        <f t="shared" si="66"/>
        <v>OK</v>
      </c>
      <c r="BJ31" s="122" t="str">
        <f t="shared" si="67"/>
        <v>OK</v>
      </c>
      <c r="BK31" s="122" t="str">
        <f t="shared" si="68"/>
        <v>OK</v>
      </c>
      <c r="BL31" s="122" t="str">
        <f t="shared" si="69"/>
        <v>OK</v>
      </c>
      <c r="BM31" s="122" t="str">
        <f t="shared" si="70"/>
        <v>OK</v>
      </c>
      <c r="BN31" s="122" t="str">
        <f t="shared" si="71"/>
        <v>OK</v>
      </c>
      <c r="BO31" s="122" t="str">
        <f t="shared" si="72"/>
        <v>OK</v>
      </c>
      <c r="BP31" s="122" t="str">
        <f t="shared" si="73"/>
        <v>OK</v>
      </c>
      <c r="BQ31" s="122" t="str">
        <f t="shared" si="74"/>
        <v>OK</v>
      </c>
      <c r="BR31" s="122" t="str">
        <f t="shared" si="75"/>
        <v>OK</v>
      </c>
      <c r="BU31" s="172" t="str">
        <f>IF($L31&lt;&gt;"",VLOOKUP($L31,pay_scales!$A:$S,18,FALSE),"")</f>
        <v/>
      </c>
      <c r="BV31" s="172">
        <f t="shared" si="76"/>
        <v>0</v>
      </c>
      <c r="BW31" s="172" t="str">
        <f t="shared" si="77"/>
        <v/>
      </c>
      <c r="BX31" s="172">
        <f t="shared" si="0"/>
        <v>0</v>
      </c>
      <c r="BY31" s="172">
        <f t="shared" si="1"/>
        <v>0</v>
      </c>
      <c r="BZ31" s="172">
        <f t="shared" si="2"/>
        <v>0</v>
      </c>
      <c r="CA31" s="172">
        <f t="shared" si="3"/>
        <v>0</v>
      </c>
      <c r="CB31" s="172">
        <f t="shared" si="4"/>
        <v>0</v>
      </c>
      <c r="CC31" s="172">
        <f t="shared" si="5"/>
        <v>0</v>
      </c>
      <c r="CD31" s="172">
        <f t="shared" si="6"/>
        <v>0</v>
      </c>
      <c r="CE31" s="172">
        <f t="shared" si="7"/>
        <v>0</v>
      </c>
      <c r="CF31" s="172">
        <f t="shared" si="8"/>
        <v>0</v>
      </c>
      <c r="CG31" s="172">
        <f t="shared" si="9"/>
        <v>0</v>
      </c>
      <c r="CH31" s="172">
        <f t="shared" si="10"/>
        <v>0</v>
      </c>
      <c r="CI31" s="172">
        <f t="shared" si="11"/>
        <v>0</v>
      </c>
      <c r="CM31" s="172" t="str">
        <f>IF($V31&lt;&gt;"",VLOOKUP($V31,pay_scales!$A:$S,18,FALSE),"")</f>
        <v/>
      </c>
      <c r="CN31" s="172">
        <f t="shared" si="78"/>
        <v>0</v>
      </c>
      <c r="CO31" s="172" t="str">
        <f t="shared" si="79"/>
        <v/>
      </c>
      <c r="CP31" s="172">
        <f t="shared" si="12"/>
        <v>0</v>
      </c>
      <c r="CQ31" s="172">
        <f t="shared" si="13"/>
        <v>0</v>
      </c>
      <c r="CR31" s="172">
        <f t="shared" si="14"/>
        <v>0</v>
      </c>
      <c r="CS31" s="172">
        <f t="shared" si="15"/>
        <v>0</v>
      </c>
      <c r="CT31" s="172">
        <f t="shared" si="16"/>
        <v>0</v>
      </c>
      <c r="CU31" s="172">
        <f t="shared" si="17"/>
        <v>0</v>
      </c>
      <c r="CV31" s="172">
        <f t="shared" si="18"/>
        <v>0</v>
      </c>
      <c r="CW31" s="172">
        <f t="shared" si="19"/>
        <v>0</v>
      </c>
      <c r="CX31" s="172">
        <f t="shared" si="20"/>
        <v>0</v>
      </c>
      <c r="CY31" s="172">
        <f t="shared" si="21"/>
        <v>0</v>
      </c>
      <c r="CZ31" s="172">
        <f t="shared" si="22"/>
        <v>0</v>
      </c>
      <c r="DA31" s="172">
        <f t="shared" si="23"/>
        <v>0</v>
      </c>
      <c r="DE31" s="172" t="str">
        <f>IF($AF31&lt;&gt;"",VLOOKUP($AF31,pay_scales!$A:$S,18,FALSE),"")</f>
        <v/>
      </c>
      <c r="DF31" s="172">
        <f t="shared" si="80"/>
        <v>0</v>
      </c>
      <c r="DG31" s="172" t="str">
        <f t="shared" si="81"/>
        <v/>
      </c>
      <c r="DH31" s="172">
        <f t="shared" si="24"/>
        <v>0</v>
      </c>
      <c r="DI31" s="172">
        <f t="shared" si="25"/>
        <v>0</v>
      </c>
      <c r="DJ31" s="172">
        <f t="shared" si="26"/>
        <v>0</v>
      </c>
      <c r="DK31" s="172">
        <f t="shared" si="27"/>
        <v>0</v>
      </c>
      <c r="DL31" s="172">
        <f t="shared" si="28"/>
        <v>0</v>
      </c>
      <c r="DM31" s="172">
        <f t="shared" si="29"/>
        <v>0</v>
      </c>
      <c r="DN31" s="172">
        <f t="shared" si="30"/>
        <v>0</v>
      </c>
      <c r="DO31" s="172">
        <f t="shared" si="31"/>
        <v>0</v>
      </c>
      <c r="DP31" s="172">
        <f t="shared" si="32"/>
        <v>0</v>
      </c>
      <c r="DQ31" s="172">
        <f t="shared" si="33"/>
        <v>0</v>
      </c>
      <c r="DR31" s="172">
        <f t="shared" si="34"/>
        <v>0</v>
      </c>
      <c r="DS31" s="172">
        <f t="shared" si="35"/>
        <v>0</v>
      </c>
      <c r="DW31" s="172" t="str">
        <f>IF($AP31&lt;&gt;"",VLOOKUP($AP31,pay_scales!$A:$S,18,FALSE),"")</f>
        <v/>
      </c>
      <c r="DX31" s="172">
        <f t="shared" si="82"/>
        <v>0</v>
      </c>
      <c r="DY31" s="172" t="str">
        <f t="shared" si="83"/>
        <v/>
      </c>
      <c r="DZ31" s="172">
        <f t="shared" si="36"/>
        <v>0</v>
      </c>
      <c r="EA31" s="172">
        <f t="shared" si="37"/>
        <v>0</v>
      </c>
      <c r="EB31" s="172">
        <f t="shared" si="38"/>
        <v>0</v>
      </c>
      <c r="EC31" s="172">
        <f t="shared" si="39"/>
        <v>0</v>
      </c>
      <c r="ED31" s="172">
        <f t="shared" si="40"/>
        <v>0</v>
      </c>
      <c r="EE31" s="172">
        <f t="shared" si="41"/>
        <v>0</v>
      </c>
      <c r="EF31" s="172">
        <f t="shared" si="42"/>
        <v>0</v>
      </c>
      <c r="EG31" s="172">
        <f t="shared" si="43"/>
        <v>0</v>
      </c>
      <c r="EH31" s="172">
        <f t="shared" si="44"/>
        <v>0</v>
      </c>
      <c r="EI31" s="172">
        <f t="shared" si="45"/>
        <v>0</v>
      </c>
      <c r="EJ31" s="172">
        <f t="shared" si="46"/>
        <v>0</v>
      </c>
      <c r="EK31" s="172">
        <f t="shared" si="47"/>
        <v>0</v>
      </c>
      <c r="EO31" s="172" t="str">
        <f>IF($AZ31&lt;&gt;"",VLOOKUP($AF31,pay_scales!$A:$S,18,FALSE),"")</f>
        <v/>
      </c>
      <c r="EP31" s="172">
        <f t="shared" si="84"/>
        <v>0</v>
      </c>
      <c r="EQ31" s="172" t="str">
        <f t="shared" si="85"/>
        <v/>
      </c>
      <c r="ER31" s="172">
        <f t="shared" si="48"/>
        <v>0</v>
      </c>
      <c r="ES31" s="172">
        <f t="shared" si="49"/>
        <v>0</v>
      </c>
      <c r="ET31" s="172">
        <f t="shared" si="50"/>
        <v>0</v>
      </c>
      <c r="EU31" s="172">
        <f t="shared" si="51"/>
        <v>0</v>
      </c>
      <c r="EV31" s="172">
        <f t="shared" si="52"/>
        <v>0</v>
      </c>
      <c r="EW31" s="172">
        <f t="shared" si="53"/>
        <v>0</v>
      </c>
      <c r="EX31" s="172">
        <f t="shared" si="54"/>
        <v>0</v>
      </c>
      <c r="EY31" s="172">
        <f t="shared" si="55"/>
        <v>0</v>
      </c>
      <c r="EZ31" s="172">
        <f t="shared" si="56"/>
        <v>0</v>
      </c>
      <c r="FA31" s="172">
        <f t="shared" si="57"/>
        <v>0</v>
      </c>
      <c r="FB31" s="172">
        <f t="shared" si="58"/>
        <v>0</v>
      </c>
      <c r="FC31" s="172">
        <f t="shared" si="59"/>
        <v>0</v>
      </c>
      <c r="FF31">
        <f t="shared" si="86"/>
        <v>0</v>
      </c>
    </row>
    <row r="32" spans="1:162" x14ac:dyDescent="0.35">
      <c r="A32" s="3" t="str">
        <f>IF(OR($E32='selections(hide)'!$A$51,$E32='selections(hide)'!$A$48,$E32='selections(hide)'!$A$45),$C$1&amp;$E32,IF(AND($E32='selections(hide)'!$A$44,$F32&lt;45),$C$1&amp;$E32&amp;"up to 45",IF(AND($E32='selections(hide)'!$A$44,$F32&gt;=45),$C$1&amp;$E32&amp;"45+",IF(AND($E32='selections(hide)'!$A$43,$F32&lt;30),$C$1&amp;$E32&amp;"up to 30",IF(AND($E32='selections(hide)'!$A$43,$F32&gt;=30),$C$1&amp;$E32&amp;"30+",IF(AND($E32='selections(hide)'!$A$47,$F32&lt;45),$C$1&amp;$E32&amp;"up to 45",IF(AND($E32='selections(hide)'!$A$47,$F32&gt;=45),$C$1&amp;$E32&amp;"45+",IF(AND($E32='selections(hide)'!$A$46,$F32&lt;30),$C$1&amp;$E32&amp;"up to 30",IF(AND($E32='selections(hide)'!$A$46,$F32&gt;=30),$C$1&amp;$E32&amp;"30+",IF(AND($E32='selections(hide)'!$A$50,$F32&lt;45),$C$1&amp;$E32&amp;"up to 45",IF(AND($E32='selections(hide)'!$A$50,$F32&gt;=45),$C$1&amp;$E32&amp;"45+",IF(AND($E32='selections(hide)'!$A$49,$F32&lt;30),$C$1&amp;$E32&amp;"up to 30",IF(AND($E32='selections(hide)'!$A$49,$F32&gt;=30),$C$1&amp;$E32&amp;"30+","")))))))))))))</f>
        <v/>
      </c>
      <c r="B32" s="136"/>
      <c r="C32" s="143"/>
      <c r="D32" s="144"/>
      <c r="E32" s="135"/>
      <c r="F32" s="143"/>
      <c r="G32" s="144"/>
      <c r="H32" s="142"/>
      <c r="I32" s="168" t="str">
        <f>IFERROR(IF('selections(hide)'!$F$1=1,VLOOKUP($A32,academic_hours!$B$13:$S$40,4,FALSE),IF('selections(hide)'!$F$1=2,VLOOKUP($A32,academic_hours!$B$13:$S$40,9,FALSE),IF('selections(hide)'!$F$1=3,VLOOKUP($A32,academic_hours!$B$13:$S$40,14,FALSE),0))),"")</f>
        <v/>
      </c>
      <c r="J32" s="169"/>
      <c r="K32" s="168" t="str">
        <f t="shared" si="60"/>
        <v/>
      </c>
      <c r="L32" s="98"/>
      <c r="M32" s="142"/>
      <c r="N32" s="142"/>
      <c r="O32" s="142"/>
      <c r="P32" s="142"/>
      <c r="Q32" s="142"/>
      <c r="R32" s="142"/>
      <c r="S32" s="168" t="str">
        <f>IFERROR(IF('selections(hide)'!$F$1=1,VLOOKUP($A32,academic_hours!$B$13:$S$40,6,FALSE),IF('selections(hide)'!$F$1=2,VLOOKUP($A32,academic_hours!$B$13:$S$40,11,FALSE),IF('selections(hide)'!$F$1=3,VLOOKUP($A32,academic_hours!$B$13:$S$40,16,FALSE),0))),"")</f>
        <v/>
      </c>
      <c r="T32" s="169"/>
      <c r="U32" s="168" t="str">
        <f t="shared" si="61"/>
        <v/>
      </c>
      <c r="V32" s="98"/>
      <c r="W32" s="142"/>
      <c r="X32" s="142"/>
      <c r="Y32" s="142"/>
      <c r="Z32" s="142"/>
      <c r="AA32" s="142"/>
      <c r="AB32" s="142"/>
      <c r="AC32" s="168" t="str">
        <f>IFERROR(IF('selections(hide)'!$F$1=1,VLOOKUP($A32,academic_hours!$B$13:$S$40,5,FALSE),IF('selections(hide)'!$F$1=2,VLOOKUP($A32,academic_hours!$B$13:$S$40,10,FALSE),IF('selections(hide)'!$F$1=3,VLOOKUP($A32,academic_hours!$B$13:$S$40,15,FALSE),0))),"")</f>
        <v/>
      </c>
      <c r="AD32" s="169"/>
      <c r="AE32" s="168" t="str">
        <f t="shared" si="62"/>
        <v/>
      </c>
      <c r="AF32" s="98"/>
      <c r="AG32" s="142"/>
      <c r="AH32" s="142"/>
      <c r="AI32" s="142"/>
      <c r="AJ32" s="142"/>
      <c r="AK32" s="142"/>
      <c r="AL32" s="142"/>
      <c r="AM32" s="168" t="str">
        <f>IFERROR(IF('selections(hide)'!$F$1=1,VLOOKUP($A32,academic_hours!$B$13:$S$40,8,FALSE),IF('selections(hide)'!$F$1=2,VLOOKUP($A32,academic_hours!$B$13:$S$40,13,FALSE),IF('selections(hide)'!$F$1=3,VLOOKUP($A32,academic_hours!$B$13:$S$40,18,FALSE),0))),"")</f>
        <v/>
      </c>
      <c r="AN32" s="169"/>
      <c r="AO32" s="168" t="str">
        <f t="shared" si="63"/>
        <v/>
      </c>
      <c r="AP32" s="98"/>
      <c r="AQ32" s="142"/>
      <c r="AR32" s="142"/>
      <c r="AS32" s="142"/>
      <c r="AT32" s="142"/>
      <c r="AU32" s="142"/>
      <c r="AV32" s="142"/>
      <c r="AW32" s="168" t="str">
        <f>IFERROR(IF('selections(hide)'!$F$1=1,VLOOKUP($A32,academic_hours!$B$13:$S$40,7,FALSE),IF('selections(hide)'!$F$1=2,VLOOKUP($A32,academic_hours!$B$13:$S$40,12,FALSE),IF('selections(hide)'!$F$1=3,VLOOKUP($A32,academic_hours!$B$13:$S$40,17,FALSE),0))),"")</f>
        <v/>
      </c>
      <c r="AX32" s="169"/>
      <c r="AY32" s="168" t="str">
        <f t="shared" si="64"/>
        <v/>
      </c>
      <c r="AZ32" s="98"/>
      <c r="BA32" s="142"/>
      <c r="BB32" s="142"/>
      <c r="BC32" s="142"/>
      <c r="BD32" s="142"/>
      <c r="BE32" s="142"/>
      <c r="BF32" s="142"/>
      <c r="BH32" s="122" t="str">
        <f t="shared" si="65"/>
        <v>OK</v>
      </c>
      <c r="BI32" s="122" t="str">
        <f t="shared" si="66"/>
        <v>OK</v>
      </c>
      <c r="BJ32" s="122" t="str">
        <f t="shared" si="67"/>
        <v>OK</v>
      </c>
      <c r="BK32" s="122" t="str">
        <f t="shared" si="68"/>
        <v>OK</v>
      </c>
      <c r="BL32" s="122" t="str">
        <f t="shared" si="69"/>
        <v>OK</v>
      </c>
      <c r="BM32" s="122" t="str">
        <f t="shared" si="70"/>
        <v>OK</v>
      </c>
      <c r="BN32" s="122" t="str">
        <f t="shared" si="71"/>
        <v>OK</v>
      </c>
      <c r="BO32" s="122" t="str">
        <f t="shared" si="72"/>
        <v>OK</v>
      </c>
      <c r="BP32" s="122" t="str">
        <f t="shared" si="73"/>
        <v>OK</v>
      </c>
      <c r="BQ32" s="122" t="str">
        <f t="shared" si="74"/>
        <v>OK</v>
      </c>
      <c r="BR32" s="122" t="str">
        <f t="shared" si="75"/>
        <v>OK</v>
      </c>
      <c r="BU32" s="172" t="str">
        <f>IF($L32&lt;&gt;"",VLOOKUP($L32,pay_scales!$A:$S,18,FALSE),"")</f>
        <v/>
      </c>
      <c r="BV32" s="172">
        <f t="shared" si="76"/>
        <v>0</v>
      </c>
      <c r="BW32" s="172" t="str">
        <f t="shared" si="77"/>
        <v/>
      </c>
      <c r="BX32" s="172">
        <f t="shared" si="0"/>
        <v>0</v>
      </c>
      <c r="BY32" s="172">
        <f t="shared" si="1"/>
        <v>0</v>
      </c>
      <c r="BZ32" s="172">
        <f t="shared" si="2"/>
        <v>0</v>
      </c>
      <c r="CA32" s="172">
        <f t="shared" si="3"/>
        <v>0</v>
      </c>
      <c r="CB32" s="172">
        <f t="shared" si="4"/>
        <v>0</v>
      </c>
      <c r="CC32" s="172">
        <f t="shared" si="5"/>
        <v>0</v>
      </c>
      <c r="CD32" s="172">
        <f t="shared" si="6"/>
        <v>0</v>
      </c>
      <c r="CE32" s="172">
        <f t="shared" si="7"/>
        <v>0</v>
      </c>
      <c r="CF32" s="172">
        <f t="shared" si="8"/>
        <v>0</v>
      </c>
      <c r="CG32" s="172">
        <f t="shared" si="9"/>
        <v>0</v>
      </c>
      <c r="CH32" s="172">
        <f t="shared" si="10"/>
        <v>0</v>
      </c>
      <c r="CI32" s="172">
        <f t="shared" si="11"/>
        <v>0</v>
      </c>
      <c r="CM32" s="172" t="str">
        <f>IF($V32&lt;&gt;"",VLOOKUP($V32,pay_scales!$A:$S,18,FALSE),"")</f>
        <v/>
      </c>
      <c r="CN32" s="172">
        <f t="shared" si="78"/>
        <v>0</v>
      </c>
      <c r="CO32" s="172" t="str">
        <f t="shared" si="79"/>
        <v/>
      </c>
      <c r="CP32" s="172">
        <f t="shared" si="12"/>
        <v>0</v>
      </c>
      <c r="CQ32" s="172">
        <f t="shared" si="13"/>
        <v>0</v>
      </c>
      <c r="CR32" s="172">
        <f t="shared" si="14"/>
        <v>0</v>
      </c>
      <c r="CS32" s="172">
        <f t="shared" si="15"/>
        <v>0</v>
      </c>
      <c r="CT32" s="172">
        <f t="shared" si="16"/>
        <v>0</v>
      </c>
      <c r="CU32" s="172">
        <f t="shared" si="17"/>
        <v>0</v>
      </c>
      <c r="CV32" s="172">
        <f t="shared" si="18"/>
        <v>0</v>
      </c>
      <c r="CW32" s="172">
        <f t="shared" si="19"/>
        <v>0</v>
      </c>
      <c r="CX32" s="172">
        <f t="shared" si="20"/>
        <v>0</v>
      </c>
      <c r="CY32" s="172">
        <f t="shared" si="21"/>
        <v>0</v>
      </c>
      <c r="CZ32" s="172">
        <f t="shared" si="22"/>
        <v>0</v>
      </c>
      <c r="DA32" s="172">
        <f t="shared" si="23"/>
        <v>0</v>
      </c>
      <c r="DE32" s="172" t="str">
        <f>IF($AF32&lt;&gt;"",VLOOKUP($AF32,pay_scales!$A:$S,18,FALSE),"")</f>
        <v/>
      </c>
      <c r="DF32" s="172">
        <f t="shared" si="80"/>
        <v>0</v>
      </c>
      <c r="DG32" s="172" t="str">
        <f t="shared" si="81"/>
        <v/>
      </c>
      <c r="DH32" s="172">
        <f t="shared" si="24"/>
        <v>0</v>
      </c>
      <c r="DI32" s="172">
        <f t="shared" si="25"/>
        <v>0</v>
      </c>
      <c r="DJ32" s="172">
        <f t="shared" si="26"/>
        <v>0</v>
      </c>
      <c r="DK32" s="172">
        <f t="shared" si="27"/>
        <v>0</v>
      </c>
      <c r="DL32" s="172">
        <f t="shared" si="28"/>
        <v>0</v>
      </c>
      <c r="DM32" s="172">
        <f t="shared" si="29"/>
        <v>0</v>
      </c>
      <c r="DN32" s="172">
        <f t="shared" si="30"/>
        <v>0</v>
      </c>
      <c r="DO32" s="172">
        <f t="shared" si="31"/>
        <v>0</v>
      </c>
      <c r="DP32" s="172">
        <f t="shared" si="32"/>
        <v>0</v>
      </c>
      <c r="DQ32" s="172">
        <f t="shared" si="33"/>
        <v>0</v>
      </c>
      <c r="DR32" s="172">
        <f t="shared" si="34"/>
        <v>0</v>
      </c>
      <c r="DS32" s="172">
        <f t="shared" si="35"/>
        <v>0</v>
      </c>
      <c r="DW32" s="172" t="str">
        <f>IF($AP32&lt;&gt;"",VLOOKUP($AP32,pay_scales!$A:$S,18,FALSE),"")</f>
        <v/>
      </c>
      <c r="DX32" s="172">
        <f t="shared" si="82"/>
        <v>0</v>
      </c>
      <c r="DY32" s="172" t="str">
        <f t="shared" si="83"/>
        <v/>
      </c>
      <c r="DZ32" s="172">
        <f t="shared" si="36"/>
        <v>0</v>
      </c>
      <c r="EA32" s="172">
        <f t="shared" si="37"/>
        <v>0</v>
      </c>
      <c r="EB32" s="172">
        <f t="shared" si="38"/>
        <v>0</v>
      </c>
      <c r="EC32" s="172">
        <f t="shared" si="39"/>
        <v>0</v>
      </c>
      <c r="ED32" s="172">
        <f t="shared" si="40"/>
        <v>0</v>
      </c>
      <c r="EE32" s="172">
        <f t="shared" si="41"/>
        <v>0</v>
      </c>
      <c r="EF32" s="172">
        <f t="shared" si="42"/>
        <v>0</v>
      </c>
      <c r="EG32" s="172">
        <f t="shared" si="43"/>
        <v>0</v>
      </c>
      <c r="EH32" s="172">
        <f t="shared" si="44"/>
        <v>0</v>
      </c>
      <c r="EI32" s="172">
        <f t="shared" si="45"/>
        <v>0</v>
      </c>
      <c r="EJ32" s="172">
        <f t="shared" si="46"/>
        <v>0</v>
      </c>
      <c r="EK32" s="172">
        <f t="shared" si="47"/>
        <v>0</v>
      </c>
      <c r="EO32" s="172" t="str">
        <f>IF($AZ32&lt;&gt;"",VLOOKUP($AF32,pay_scales!$A:$S,18,FALSE),"")</f>
        <v/>
      </c>
      <c r="EP32" s="172">
        <f t="shared" si="84"/>
        <v>0</v>
      </c>
      <c r="EQ32" s="172" t="str">
        <f t="shared" si="85"/>
        <v/>
      </c>
      <c r="ER32" s="172">
        <f t="shared" si="48"/>
        <v>0</v>
      </c>
      <c r="ES32" s="172">
        <f t="shared" si="49"/>
        <v>0</v>
      </c>
      <c r="ET32" s="172">
        <f t="shared" si="50"/>
        <v>0</v>
      </c>
      <c r="EU32" s="172">
        <f t="shared" si="51"/>
        <v>0</v>
      </c>
      <c r="EV32" s="172">
        <f t="shared" si="52"/>
        <v>0</v>
      </c>
      <c r="EW32" s="172">
        <f t="shared" si="53"/>
        <v>0</v>
      </c>
      <c r="EX32" s="172">
        <f t="shared" si="54"/>
        <v>0</v>
      </c>
      <c r="EY32" s="172">
        <f t="shared" si="55"/>
        <v>0</v>
      </c>
      <c r="EZ32" s="172">
        <f t="shared" si="56"/>
        <v>0</v>
      </c>
      <c r="FA32" s="172">
        <f t="shared" si="57"/>
        <v>0</v>
      </c>
      <c r="FB32" s="172">
        <f t="shared" si="58"/>
        <v>0</v>
      </c>
      <c r="FC32" s="172">
        <f t="shared" si="59"/>
        <v>0</v>
      </c>
      <c r="FF32">
        <f t="shared" si="86"/>
        <v>0</v>
      </c>
    </row>
    <row r="33" spans="1:162" x14ac:dyDescent="0.35">
      <c r="A33" s="3" t="str">
        <f>IF(OR($E33='selections(hide)'!$A$51,$E33='selections(hide)'!$A$48,$E33='selections(hide)'!$A$45),$C$1&amp;$E33,IF(AND($E33='selections(hide)'!$A$44,$F33&lt;45),$C$1&amp;$E33&amp;"up to 45",IF(AND($E33='selections(hide)'!$A$44,$F33&gt;=45),$C$1&amp;$E33&amp;"45+",IF(AND($E33='selections(hide)'!$A$43,$F33&lt;30),$C$1&amp;$E33&amp;"up to 30",IF(AND($E33='selections(hide)'!$A$43,$F33&gt;=30),$C$1&amp;$E33&amp;"30+",IF(AND($E33='selections(hide)'!$A$47,$F33&lt;45),$C$1&amp;$E33&amp;"up to 45",IF(AND($E33='selections(hide)'!$A$47,$F33&gt;=45),$C$1&amp;$E33&amp;"45+",IF(AND($E33='selections(hide)'!$A$46,$F33&lt;30),$C$1&amp;$E33&amp;"up to 30",IF(AND($E33='selections(hide)'!$A$46,$F33&gt;=30),$C$1&amp;$E33&amp;"30+",IF(AND($E33='selections(hide)'!$A$50,$F33&lt;45),$C$1&amp;$E33&amp;"up to 45",IF(AND($E33='selections(hide)'!$A$50,$F33&gt;=45),$C$1&amp;$E33&amp;"45+",IF(AND($E33='selections(hide)'!$A$49,$F33&lt;30),$C$1&amp;$E33&amp;"up to 30",IF(AND($E33='selections(hide)'!$A$49,$F33&gt;=30),$C$1&amp;$E33&amp;"30+","")))))))))))))</f>
        <v/>
      </c>
      <c r="B33" s="136"/>
      <c r="C33" s="143"/>
      <c r="D33" s="144"/>
      <c r="E33" s="135"/>
      <c r="F33" s="143"/>
      <c r="G33" s="144"/>
      <c r="H33" s="142"/>
      <c r="I33" s="168" t="str">
        <f>IFERROR(IF('selections(hide)'!$F$1=1,VLOOKUP($A33,academic_hours!$B$13:$S$40,4,FALSE),IF('selections(hide)'!$F$1=2,VLOOKUP($A33,academic_hours!$B$13:$S$40,9,FALSE),IF('selections(hide)'!$F$1=3,VLOOKUP($A33,academic_hours!$B$13:$S$40,14,FALSE),0))),"")</f>
        <v/>
      </c>
      <c r="J33" s="169"/>
      <c r="K33" s="168" t="str">
        <f t="shared" si="60"/>
        <v/>
      </c>
      <c r="L33" s="98"/>
      <c r="M33" s="142"/>
      <c r="N33" s="142"/>
      <c r="O33" s="142"/>
      <c r="P33" s="142"/>
      <c r="Q33" s="142"/>
      <c r="R33" s="142"/>
      <c r="S33" s="168" t="str">
        <f>IFERROR(IF('selections(hide)'!$F$1=1,VLOOKUP($A33,academic_hours!$B$13:$S$40,6,FALSE),IF('selections(hide)'!$F$1=2,VLOOKUP($A33,academic_hours!$B$13:$S$40,11,FALSE),IF('selections(hide)'!$F$1=3,VLOOKUP($A33,academic_hours!$B$13:$S$40,16,FALSE),0))),"")</f>
        <v/>
      </c>
      <c r="T33" s="169"/>
      <c r="U33" s="168" t="str">
        <f t="shared" si="61"/>
        <v/>
      </c>
      <c r="V33" s="98"/>
      <c r="W33" s="142"/>
      <c r="X33" s="142"/>
      <c r="Y33" s="142"/>
      <c r="Z33" s="142"/>
      <c r="AA33" s="142"/>
      <c r="AB33" s="142"/>
      <c r="AC33" s="168" t="str">
        <f>IFERROR(IF('selections(hide)'!$F$1=1,VLOOKUP($A33,academic_hours!$B$13:$S$40,5,FALSE),IF('selections(hide)'!$F$1=2,VLOOKUP($A33,academic_hours!$B$13:$S$40,10,FALSE),IF('selections(hide)'!$F$1=3,VLOOKUP($A33,academic_hours!$B$13:$S$40,15,FALSE),0))),"")</f>
        <v/>
      </c>
      <c r="AD33" s="169"/>
      <c r="AE33" s="168" t="str">
        <f t="shared" si="62"/>
        <v/>
      </c>
      <c r="AF33" s="98"/>
      <c r="AG33" s="142"/>
      <c r="AH33" s="142"/>
      <c r="AI33" s="142"/>
      <c r="AJ33" s="142"/>
      <c r="AK33" s="142"/>
      <c r="AL33" s="142"/>
      <c r="AM33" s="168" t="str">
        <f>IFERROR(IF('selections(hide)'!$F$1=1,VLOOKUP($A33,academic_hours!$B$13:$S$40,8,FALSE),IF('selections(hide)'!$F$1=2,VLOOKUP($A33,academic_hours!$B$13:$S$40,13,FALSE),IF('selections(hide)'!$F$1=3,VLOOKUP($A33,academic_hours!$B$13:$S$40,18,FALSE),0))),"")</f>
        <v/>
      </c>
      <c r="AN33" s="169"/>
      <c r="AO33" s="168" t="str">
        <f t="shared" si="63"/>
        <v/>
      </c>
      <c r="AP33" s="98"/>
      <c r="AQ33" s="142"/>
      <c r="AR33" s="142"/>
      <c r="AS33" s="142"/>
      <c r="AT33" s="142"/>
      <c r="AU33" s="142"/>
      <c r="AV33" s="142"/>
      <c r="AW33" s="168" t="str">
        <f>IFERROR(IF('selections(hide)'!$F$1=1,VLOOKUP($A33,academic_hours!$B$13:$S$40,7,FALSE),IF('selections(hide)'!$F$1=2,VLOOKUP($A33,academic_hours!$B$13:$S$40,12,FALSE),IF('selections(hide)'!$F$1=3,VLOOKUP($A33,academic_hours!$B$13:$S$40,17,FALSE),0))),"")</f>
        <v/>
      </c>
      <c r="AX33" s="169"/>
      <c r="AY33" s="168" t="str">
        <f t="shared" si="64"/>
        <v/>
      </c>
      <c r="AZ33" s="98"/>
      <c r="BA33" s="142"/>
      <c r="BB33" s="142"/>
      <c r="BC33" s="142"/>
      <c r="BD33" s="142"/>
      <c r="BE33" s="142"/>
      <c r="BF33" s="142"/>
      <c r="BH33" s="122" t="str">
        <f t="shared" si="65"/>
        <v>OK</v>
      </c>
      <c r="BI33" s="122" t="str">
        <f t="shared" si="66"/>
        <v>OK</v>
      </c>
      <c r="BJ33" s="122" t="str">
        <f t="shared" si="67"/>
        <v>OK</v>
      </c>
      <c r="BK33" s="122" t="str">
        <f t="shared" si="68"/>
        <v>OK</v>
      </c>
      <c r="BL33" s="122" t="str">
        <f t="shared" si="69"/>
        <v>OK</v>
      </c>
      <c r="BM33" s="122" t="str">
        <f t="shared" si="70"/>
        <v>OK</v>
      </c>
      <c r="BN33" s="122" t="str">
        <f t="shared" si="71"/>
        <v>OK</v>
      </c>
      <c r="BO33" s="122" t="str">
        <f t="shared" si="72"/>
        <v>OK</v>
      </c>
      <c r="BP33" s="122" t="str">
        <f t="shared" si="73"/>
        <v>OK</v>
      </c>
      <c r="BQ33" s="122" t="str">
        <f t="shared" si="74"/>
        <v>OK</v>
      </c>
      <c r="BR33" s="122" t="str">
        <f t="shared" si="75"/>
        <v>OK</v>
      </c>
      <c r="BU33" s="172" t="str">
        <f>IF($L33&lt;&gt;"",VLOOKUP($L33,pay_scales!$A:$S,18,FALSE),"")</f>
        <v/>
      </c>
      <c r="BV33" s="172">
        <f t="shared" si="76"/>
        <v>0</v>
      </c>
      <c r="BW33" s="172" t="str">
        <f t="shared" si="77"/>
        <v/>
      </c>
      <c r="BX33" s="172">
        <f t="shared" si="0"/>
        <v>0</v>
      </c>
      <c r="BY33" s="172">
        <f t="shared" si="1"/>
        <v>0</v>
      </c>
      <c r="BZ33" s="172">
        <f t="shared" si="2"/>
        <v>0</v>
      </c>
      <c r="CA33" s="172">
        <f t="shared" si="3"/>
        <v>0</v>
      </c>
      <c r="CB33" s="172">
        <f t="shared" si="4"/>
        <v>0</v>
      </c>
      <c r="CC33" s="172">
        <f t="shared" si="5"/>
        <v>0</v>
      </c>
      <c r="CD33" s="172">
        <f t="shared" si="6"/>
        <v>0</v>
      </c>
      <c r="CE33" s="172">
        <f t="shared" si="7"/>
        <v>0</v>
      </c>
      <c r="CF33" s="172">
        <f t="shared" si="8"/>
        <v>0</v>
      </c>
      <c r="CG33" s="172">
        <f t="shared" si="9"/>
        <v>0</v>
      </c>
      <c r="CH33" s="172">
        <f t="shared" si="10"/>
        <v>0</v>
      </c>
      <c r="CI33" s="172">
        <f t="shared" si="11"/>
        <v>0</v>
      </c>
      <c r="CM33" s="172" t="str">
        <f>IF($V33&lt;&gt;"",VLOOKUP($V33,pay_scales!$A:$S,18,FALSE),"")</f>
        <v/>
      </c>
      <c r="CN33" s="172">
        <f t="shared" si="78"/>
        <v>0</v>
      </c>
      <c r="CO33" s="172" t="str">
        <f t="shared" si="79"/>
        <v/>
      </c>
      <c r="CP33" s="172">
        <f t="shared" si="12"/>
        <v>0</v>
      </c>
      <c r="CQ33" s="172">
        <f t="shared" si="13"/>
        <v>0</v>
      </c>
      <c r="CR33" s="172">
        <f t="shared" si="14"/>
        <v>0</v>
      </c>
      <c r="CS33" s="172">
        <f t="shared" si="15"/>
        <v>0</v>
      </c>
      <c r="CT33" s="172">
        <f t="shared" si="16"/>
        <v>0</v>
      </c>
      <c r="CU33" s="172">
        <f t="shared" si="17"/>
        <v>0</v>
      </c>
      <c r="CV33" s="172">
        <f t="shared" si="18"/>
        <v>0</v>
      </c>
      <c r="CW33" s="172">
        <f t="shared" si="19"/>
        <v>0</v>
      </c>
      <c r="CX33" s="172">
        <f t="shared" si="20"/>
        <v>0</v>
      </c>
      <c r="CY33" s="172">
        <f t="shared" si="21"/>
        <v>0</v>
      </c>
      <c r="CZ33" s="172">
        <f t="shared" si="22"/>
        <v>0</v>
      </c>
      <c r="DA33" s="172">
        <f t="shared" si="23"/>
        <v>0</v>
      </c>
      <c r="DE33" s="172" t="str">
        <f>IF($AF33&lt;&gt;"",VLOOKUP($AF33,pay_scales!$A:$S,18,FALSE),"")</f>
        <v/>
      </c>
      <c r="DF33" s="172">
        <f t="shared" si="80"/>
        <v>0</v>
      </c>
      <c r="DG33" s="172" t="str">
        <f t="shared" si="81"/>
        <v/>
      </c>
      <c r="DH33" s="172">
        <f t="shared" si="24"/>
        <v>0</v>
      </c>
      <c r="DI33" s="172">
        <f t="shared" si="25"/>
        <v>0</v>
      </c>
      <c r="DJ33" s="172">
        <f t="shared" si="26"/>
        <v>0</v>
      </c>
      <c r="DK33" s="172">
        <f t="shared" si="27"/>
        <v>0</v>
      </c>
      <c r="DL33" s="172">
        <f t="shared" si="28"/>
        <v>0</v>
      </c>
      <c r="DM33" s="172">
        <f t="shared" si="29"/>
        <v>0</v>
      </c>
      <c r="DN33" s="172">
        <f t="shared" si="30"/>
        <v>0</v>
      </c>
      <c r="DO33" s="172">
        <f t="shared" si="31"/>
        <v>0</v>
      </c>
      <c r="DP33" s="172">
        <f t="shared" si="32"/>
        <v>0</v>
      </c>
      <c r="DQ33" s="172">
        <f t="shared" si="33"/>
        <v>0</v>
      </c>
      <c r="DR33" s="172">
        <f t="shared" si="34"/>
        <v>0</v>
      </c>
      <c r="DS33" s="172">
        <f t="shared" si="35"/>
        <v>0</v>
      </c>
      <c r="DW33" s="172" t="str">
        <f>IF($AP33&lt;&gt;"",VLOOKUP($AP33,pay_scales!$A:$S,18,FALSE),"")</f>
        <v/>
      </c>
      <c r="DX33" s="172">
        <f t="shared" si="82"/>
        <v>0</v>
      </c>
      <c r="DY33" s="172" t="str">
        <f t="shared" si="83"/>
        <v/>
      </c>
      <c r="DZ33" s="172">
        <f t="shared" si="36"/>
        <v>0</v>
      </c>
      <c r="EA33" s="172">
        <f t="shared" si="37"/>
        <v>0</v>
      </c>
      <c r="EB33" s="172">
        <f t="shared" si="38"/>
        <v>0</v>
      </c>
      <c r="EC33" s="172">
        <f t="shared" si="39"/>
        <v>0</v>
      </c>
      <c r="ED33" s="172">
        <f t="shared" si="40"/>
        <v>0</v>
      </c>
      <c r="EE33" s="172">
        <f t="shared" si="41"/>
        <v>0</v>
      </c>
      <c r="EF33" s="172">
        <f t="shared" si="42"/>
        <v>0</v>
      </c>
      <c r="EG33" s="172">
        <f t="shared" si="43"/>
        <v>0</v>
      </c>
      <c r="EH33" s="172">
        <f t="shared" si="44"/>
        <v>0</v>
      </c>
      <c r="EI33" s="172">
        <f t="shared" si="45"/>
        <v>0</v>
      </c>
      <c r="EJ33" s="172">
        <f t="shared" si="46"/>
        <v>0</v>
      </c>
      <c r="EK33" s="172">
        <f t="shared" si="47"/>
        <v>0</v>
      </c>
      <c r="EO33" s="172" t="str">
        <f>IF($AZ33&lt;&gt;"",VLOOKUP($AF33,pay_scales!$A:$S,18,FALSE),"")</f>
        <v/>
      </c>
      <c r="EP33" s="172">
        <f t="shared" si="84"/>
        <v>0</v>
      </c>
      <c r="EQ33" s="172" t="str">
        <f t="shared" si="85"/>
        <v/>
      </c>
      <c r="ER33" s="172">
        <f t="shared" si="48"/>
        <v>0</v>
      </c>
      <c r="ES33" s="172">
        <f t="shared" si="49"/>
        <v>0</v>
      </c>
      <c r="ET33" s="172">
        <f t="shared" si="50"/>
        <v>0</v>
      </c>
      <c r="EU33" s="172">
        <f t="shared" si="51"/>
        <v>0</v>
      </c>
      <c r="EV33" s="172">
        <f t="shared" si="52"/>
        <v>0</v>
      </c>
      <c r="EW33" s="172">
        <f t="shared" si="53"/>
        <v>0</v>
      </c>
      <c r="EX33" s="172">
        <f t="shared" si="54"/>
        <v>0</v>
      </c>
      <c r="EY33" s="172">
        <f t="shared" si="55"/>
        <v>0</v>
      </c>
      <c r="EZ33" s="172">
        <f t="shared" si="56"/>
        <v>0</v>
      </c>
      <c r="FA33" s="172">
        <f t="shared" si="57"/>
        <v>0</v>
      </c>
      <c r="FB33" s="172">
        <f t="shared" si="58"/>
        <v>0</v>
      </c>
      <c r="FC33" s="172">
        <f t="shared" si="59"/>
        <v>0</v>
      </c>
      <c r="FF33">
        <f t="shared" si="86"/>
        <v>0</v>
      </c>
    </row>
    <row r="34" spans="1:162" x14ac:dyDescent="0.35">
      <c r="A34" s="3" t="str">
        <f>IF(OR($E34='selections(hide)'!$A$51,$E34='selections(hide)'!$A$48,$E34='selections(hide)'!$A$45),$C$1&amp;$E34,IF(AND($E34='selections(hide)'!$A$44,$F34&lt;45),$C$1&amp;$E34&amp;"up to 45",IF(AND($E34='selections(hide)'!$A$44,$F34&gt;=45),$C$1&amp;$E34&amp;"45+",IF(AND($E34='selections(hide)'!$A$43,$F34&lt;30),$C$1&amp;$E34&amp;"up to 30",IF(AND($E34='selections(hide)'!$A$43,$F34&gt;=30),$C$1&amp;$E34&amp;"30+",IF(AND($E34='selections(hide)'!$A$47,$F34&lt;45),$C$1&amp;$E34&amp;"up to 45",IF(AND($E34='selections(hide)'!$A$47,$F34&gt;=45),$C$1&amp;$E34&amp;"45+",IF(AND($E34='selections(hide)'!$A$46,$F34&lt;30),$C$1&amp;$E34&amp;"up to 30",IF(AND($E34='selections(hide)'!$A$46,$F34&gt;=30),$C$1&amp;$E34&amp;"30+",IF(AND($E34='selections(hide)'!$A$50,$F34&lt;45),$C$1&amp;$E34&amp;"up to 45",IF(AND($E34='selections(hide)'!$A$50,$F34&gt;=45),$C$1&amp;$E34&amp;"45+",IF(AND($E34='selections(hide)'!$A$49,$F34&lt;30),$C$1&amp;$E34&amp;"up to 30",IF(AND($E34='selections(hide)'!$A$49,$F34&gt;=30),$C$1&amp;$E34&amp;"30+","")))))))))))))</f>
        <v/>
      </c>
      <c r="B34" s="136"/>
      <c r="C34" s="143"/>
      <c r="D34" s="144"/>
      <c r="E34" s="135"/>
      <c r="F34" s="143"/>
      <c r="G34" s="144"/>
      <c r="H34" s="142"/>
      <c r="I34" s="168" t="str">
        <f>IFERROR(IF('selections(hide)'!$F$1=1,VLOOKUP($A34,academic_hours!$B$13:$S$40,4,FALSE),IF('selections(hide)'!$F$1=2,VLOOKUP($A34,academic_hours!$B$13:$S$40,9,FALSE),IF('selections(hide)'!$F$1=3,VLOOKUP($A34,academic_hours!$B$13:$S$40,14,FALSE),0))),"")</f>
        <v/>
      </c>
      <c r="J34" s="169"/>
      <c r="K34" s="168" t="str">
        <f t="shared" si="60"/>
        <v/>
      </c>
      <c r="L34" s="98"/>
      <c r="M34" s="142"/>
      <c r="N34" s="142"/>
      <c r="O34" s="142"/>
      <c r="P34" s="142"/>
      <c r="Q34" s="142"/>
      <c r="R34" s="142"/>
      <c r="S34" s="168" t="str">
        <f>IFERROR(IF('selections(hide)'!$F$1=1,VLOOKUP($A34,academic_hours!$B$13:$S$40,6,FALSE),IF('selections(hide)'!$F$1=2,VLOOKUP($A34,academic_hours!$B$13:$S$40,11,FALSE),IF('selections(hide)'!$F$1=3,VLOOKUP($A34,academic_hours!$B$13:$S$40,16,FALSE),0))),"")</f>
        <v/>
      </c>
      <c r="T34" s="169"/>
      <c r="U34" s="168" t="str">
        <f t="shared" si="61"/>
        <v/>
      </c>
      <c r="V34" s="98"/>
      <c r="W34" s="142"/>
      <c r="X34" s="142"/>
      <c r="Y34" s="142"/>
      <c r="Z34" s="142"/>
      <c r="AA34" s="142"/>
      <c r="AB34" s="142"/>
      <c r="AC34" s="168" t="str">
        <f>IFERROR(IF('selections(hide)'!$F$1=1,VLOOKUP($A34,academic_hours!$B$13:$S$40,5,FALSE),IF('selections(hide)'!$F$1=2,VLOOKUP($A34,academic_hours!$B$13:$S$40,10,FALSE),IF('selections(hide)'!$F$1=3,VLOOKUP($A34,academic_hours!$B$13:$S$40,15,FALSE),0))),"")</f>
        <v/>
      </c>
      <c r="AD34" s="169"/>
      <c r="AE34" s="168" t="str">
        <f t="shared" si="62"/>
        <v/>
      </c>
      <c r="AF34" s="98"/>
      <c r="AG34" s="142"/>
      <c r="AH34" s="142"/>
      <c r="AI34" s="142"/>
      <c r="AJ34" s="142"/>
      <c r="AK34" s="142"/>
      <c r="AL34" s="142"/>
      <c r="AM34" s="168" t="str">
        <f>IFERROR(IF('selections(hide)'!$F$1=1,VLOOKUP($A34,academic_hours!$B$13:$S$40,8,FALSE),IF('selections(hide)'!$F$1=2,VLOOKUP($A34,academic_hours!$B$13:$S$40,13,FALSE),IF('selections(hide)'!$F$1=3,VLOOKUP($A34,academic_hours!$B$13:$S$40,18,FALSE),0))),"")</f>
        <v/>
      </c>
      <c r="AN34" s="169"/>
      <c r="AO34" s="168" t="str">
        <f t="shared" si="63"/>
        <v/>
      </c>
      <c r="AP34" s="98"/>
      <c r="AQ34" s="142"/>
      <c r="AR34" s="142"/>
      <c r="AS34" s="142"/>
      <c r="AT34" s="142"/>
      <c r="AU34" s="142"/>
      <c r="AV34" s="142"/>
      <c r="AW34" s="168" t="str">
        <f>IFERROR(IF('selections(hide)'!$F$1=1,VLOOKUP($A34,academic_hours!$B$13:$S$40,7,FALSE),IF('selections(hide)'!$F$1=2,VLOOKUP($A34,academic_hours!$B$13:$S$40,12,FALSE),IF('selections(hide)'!$F$1=3,VLOOKUP($A34,academic_hours!$B$13:$S$40,17,FALSE),0))),"")</f>
        <v/>
      </c>
      <c r="AX34" s="169"/>
      <c r="AY34" s="168" t="str">
        <f t="shared" si="64"/>
        <v/>
      </c>
      <c r="AZ34" s="98"/>
      <c r="BA34" s="142"/>
      <c r="BB34" s="142"/>
      <c r="BC34" s="142"/>
      <c r="BD34" s="142"/>
      <c r="BE34" s="142"/>
      <c r="BF34" s="142"/>
      <c r="BH34" s="122" t="str">
        <f t="shared" si="65"/>
        <v>OK</v>
      </c>
      <c r="BI34" s="122" t="str">
        <f t="shared" si="66"/>
        <v>OK</v>
      </c>
      <c r="BJ34" s="122" t="str">
        <f t="shared" si="67"/>
        <v>OK</v>
      </c>
      <c r="BK34" s="122" t="str">
        <f t="shared" si="68"/>
        <v>OK</v>
      </c>
      <c r="BL34" s="122" t="str">
        <f t="shared" si="69"/>
        <v>OK</v>
      </c>
      <c r="BM34" s="122" t="str">
        <f t="shared" si="70"/>
        <v>OK</v>
      </c>
      <c r="BN34" s="122" t="str">
        <f t="shared" si="71"/>
        <v>OK</v>
      </c>
      <c r="BO34" s="122" t="str">
        <f t="shared" si="72"/>
        <v>OK</v>
      </c>
      <c r="BP34" s="122" t="str">
        <f t="shared" si="73"/>
        <v>OK</v>
      </c>
      <c r="BQ34" s="122" t="str">
        <f t="shared" si="74"/>
        <v>OK</v>
      </c>
      <c r="BR34" s="122" t="str">
        <f t="shared" si="75"/>
        <v>OK</v>
      </c>
      <c r="BU34" s="172" t="str">
        <f>IF($L34&lt;&gt;"",VLOOKUP($L34,pay_scales!$A:$S,18,FALSE),"")</f>
        <v/>
      </c>
      <c r="BV34" s="172">
        <f t="shared" si="76"/>
        <v>0</v>
      </c>
      <c r="BW34" s="172" t="str">
        <f t="shared" si="77"/>
        <v/>
      </c>
      <c r="BX34" s="172">
        <f t="shared" si="0"/>
        <v>0</v>
      </c>
      <c r="BY34" s="172">
        <f t="shared" si="1"/>
        <v>0</v>
      </c>
      <c r="BZ34" s="172">
        <f t="shared" si="2"/>
        <v>0</v>
      </c>
      <c r="CA34" s="172">
        <f t="shared" si="3"/>
        <v>0</v>
      </c>
      <c r="CB34" s="172">
        <f t="shared" si="4"/>
        <v>0</v>
      </c>
      <c r="CC34" s="172">
        <f t="shared" si="5"/>
        <v>0</v>
      </c>
      <c r="CD34" s="172">
        <f t="shared" si="6"/>
        <v>0</v>
      </c>
      <c r="CE34" s="172">
        <f t="shared" si="7"/>
        <v>0</v>
      </c>
      <c r="CF34" s="172">
        <f t="shared" si="8"/>
        <v>0</v>
      </c>
      <c r="CG34" s="172">
        <f t="shared" si="9"/>
        <v>0</v>
      </c>
      <c r="CH34" s="172">
        <f t="shared" si="10"/>
        <v>0</v>
      </c>
      <c r="CI34" s="172">
        <f t="shared" si="11"/>
        <v>0</v>
      </c>
      <c r="CM34" s="172" t="str">
        <f>IF($V34&lt;&gt;"",VLOOKUP($V34,pay_scales!$A:$S,18,FALSE),"")</f>
        <v/>
      </c>
      <c r="CN34" s="172">
        <f t="shared" si="78"/>
        <v>0</v>
      </c>
      <c r="CO34" s="172" t="str">
        <f t="shared" si="79"/>
        <v/>
      </c>
      <c r="CP34" s="172">
        <f t="shared" si="12"/>
        <v>0</v>
      </c>
      <c r="CQ34" s="172">
        <f t="shared" si="13"/>
        <v>0</v>
      </c>
      <c r="CR34" s="172">
        <f t="shared" si="14"/>
        <v>0</v>
      </c>
      <c r="CS34" s="172">
        <f t="shared" si="15"/>
        <v>0</v>
      </c>
      <c r="CT34" s="172">
        <f t="shared" si="16"/>
        <v>0</v>
      </c>
      <c r="CU34" s="172">
        <f t="shared" si="17"/>
        <v>0</v>
      </c>
      <c r="CV34" s="172">
        <f t="shared" si="18"/>
        <v>0</v>
      </c>
      <c r="CW34" s="172">
        <f t="shared" si="19"/>
        <v>0</v>
      </c>
      <c r="CX34" s="172">
        <f t="shared" si="20"/>
        <v>0</v>
      </c>
      <c r="CY34" s="172">
        <f t="shared" si="21"/>
        <v>0</v>
      </c>
      <c r="CZ34" s="172">
        <f t="shared" si="22"/>
        <v>0</v>
      </c>
      <c r="DA34" s="172">
        <f t="shared" si="23"/>
        <v>0</v>
      </c>
      <c r="DE34" s="172" t="str">
        <f>IF($AF34&lt;&gt;"",VLOOKUP($AF34,pay_scales!$A:$S,18,FALSE),"")</f>
        <v/>
      </c>
      <c r="DF34" s="172">
        <f t="shared" si="80"/>
        <v>0</v>
      </c>
      <c r="DG34" s="172" t="str">
        <f t="shared" si="81"/>
        <v/>
      </c>
      <c r="DH34" s="172">
        <f t="shared" si="24"/>
        <v>0</v>
      </c>
      <c r="DI34" s="172">
        <f t="shared" si="25"/>
        <v>0</v>
      </c>
      <c r="DJ34" s="172">
        <f t="shared" si="26"/>
        <v>0</v>
      </c>
      <c r="DK34" s="172">
        <f t="shared" si="27"/>
        <v>0</v>
      </c>
      <c r="DL34" s="172">
        <f t="shared" si="28"/>
        <v>0</v>
      </c>
      <c r="DM34" s="172">
        <f t="shared" si="29"/>
        <v>0</v>
      </c>
      <c r="DN34" s="172">
        <f t="shared" si="30"/>
        <v>0</v>
      </c>
      <c r="DO34" s="172">
        <f t="shared" si="31"/>
        <v>0</v>
      </c>
      <c r="DP34" s="172">
        <f t="shared" si="32"/>
        <v>0</v>
      </c>
      <c r="DQ34" s="172">
        <f t="shared" si="33"/>
        <v>0</v>
      </c>
      <c r="DR34" s="172">
        <f t="shared" si="34"/>
        <v>0</v>
      </c>
      <c r="DS34" s="172">
        <f t="shared" si="35"/>
        <v>0</v>
      </c>
      <c r="DW34" s="172" t="str">
        <f>IF($AP34&lt;&gt;"",VLOOKUP($AP34,pay_scales!$A:$S,18,FALSE),"")</f>
        <v/>
      </c>
      <c r="DX34" s="172">
        <f t="shared" si="82"/>
        <v>0</v>
      </c>
      <c r="DY34" s="172" t="str">
        <f t="shared" si="83"/>
        <v/>
      </c>
      <c r="DZ34" s="172">
        <f t="shared" si="36"/>
        <v>0</v>
      </c>
      <c r="EA34" s="172">
        <f t="shared" si="37"/>
        <v>0</v>
      </c>
      <c r="EB34" s="172">
        <f t="shared" si="38"/>
        <v>0</v>
      </c>
      <c r="EC34" s="172">
        <f t="shared" si="39"/>
        <v>0</v>
      </c>
      <c r="ED34" s="172">
        <f t="shared" si="40"/>
        <v>0</v>
      </c>
      <c r="EE34" s="172">
        <f t="shared" si="41"/>
        <v>0</v>
      </c>
      <c r="EF34" s="172">
        <f t="shared" si="42"/>
        <v>0</v>
      </c>
      <c r="EG34" s="172">
        <f t="shared" si="43"/>
        <v>0</v>
      </c>
      <c r="EH34" s="172">
        <f t="shared" si="44"/>
        <v>0</v>
      </c>
      <c r="EI34" s="172">
        <f t="shared" si="45"/>
        <v>0</v>
      </c>
      <c r="EJ34" s="172">
        <f t="shared" si="46"/>
        <v>0</v>
      </c>
      <c r="EK34" s="172">
        <f t="shared" si="47"/>
        <v>0</v>
      </c>
      <c r="EO34" s="172" t="str">
        <f>IF($AZ34&lt;&gt;"",VLOOKUP($AF34,pay_scales!$A:$S,18,FALSE),"")</f>
        <v/>
      </c>
      <c r="EP34" s="172">
        <f t="shared" si="84"/>
        <v>0</v>
      </c>
      <c r="EQ34" s="172" t="str">
        <f t="shared" si="85"/>
        <v/>
      </c>
      <c r="ER34" s="172">
        <f t="shared" si="48"/>
        <v>0</v>
      </c>
      <c r="ES34" s="172">
        <f t="shared" si="49"/>
        <v>0</v>
      </c>
      <c r="ET34" s="172">
        <f t="shared" si="50"/>
        <v>0</v>
      </c>
      <c r="EU34" s="172">
        <f t="shared" si="51"/>
        <v>0</v>
      </c>
      <c r="EV34" s="172">
        <f t="shared" si="52"/>
        <v>0</v>
      </c>
      <c r="EW34" s="172">
        <f t="shared" si="53"/>
        <v>0</v>
      </c>
      <c r="EX34" s="172">
        <f t="shared" si="54"/>
        <v>0</v>
      </c>
      <c r="EY34" s="172">
        <f t="shared" si="55"/>
        <v>0</v>
      </c>
      <c r="EZ34" s="172">
        <f t="shared" si="56"/>
        <v>0</v>
      </c>
      <c r="FA34" s="172">
        <f t="shared" si="57"/>
        <v>0</v>
      </c>
      <c r="FB34" s="172">
        <f t="shared" si="58"/>
        <v>0</v>
      </c>
      <c r="FC34" s="172">
        <f t="shared" si="59"/>
        <v>0</v>
      </c>
      <c r="FF34">
        <f t="shared" si="86"/>
        <v>0</v>
      </c>
    </row>
    <row r="35" spans="1:162" x14ac:dyDescent="0.35">
      <c r="A35" s="3" t="str">
        <f>IF(OR($E35='selections(hide)'!$A$51,$E35='selections(hide)'!$A$48,$E35='selections(hide)'!$A$45),$C$1&amp;$E35,IF(AND($E35='selections(hide)'!$A$44,$F35&lt;45),$C$1&amp;$E35&amp;"up to 45",IF(AND($E35='selections(hide)'!$A$44,$F35&gt;=45),$C$1&amp;$E35&amp;"45+",IF(AND($E35='selections(hide)'!$A$43,$F35&lt;30),$C$1&amp;$E35&amp;"up to 30",IF(AND($E35='selections(hide)'!$A$43,$F35&gt;=30),$C$1&amp;$E35&amp;"30+",IF(AND($E35='selections(hide)'!$A$47,$F35&lt;45),$C$1&amp;$E35&amp;"up to 45",IF(AND($E35='selections(hide)'!$A$47,$F35&gt;=45),$C$1&amp;$E35&amp;"45+",IF(AND($E35='selections(hide)'!$A$46,$F35&lt;30),$C$1&amp;$E35&amp;"up to 30",IF(AND($E35='selections(hide)'!$A$46,$F35&gt;=30),$C$1&amp;$E35&amp;"30+",IF(AND($E35='selections(hide)'!$A$50,$F35&lt;45),$C$1&amp;$E35&amp;"up to 45",IF(AND($E35='selections(hide)'!$A$50,$F35&gt;=45),$C$1&amp;$E35&amp;"45+",IF(AND($E35='selections(hide)'!$A$49,$F35&lt;30),$C$1&amp;$E35&amp;"up to 30",IF(AND($E35='selections(hide)'!$A$49,$F35&gt;=30),$C$1&amp;$E35&amp;"30+","")))))))))))))</f>
        <v/>
      </c>
      <c r="B35" s="136"/>
      <c r="C35" s="143"/>
      <c r="D35" s="144"/>
      <c r="E35" s="135"/>
      <c r="F35" s="143"/>
      <c r="G35" s="144"/>
      <c r="H35" s="142"/>
      <c r="I35" s="168" t="str">
        <f>IFERROR(IF('selections(hide)'!$F$1=1,VLOOKUP($A35,academic_hours!$B$13:$S$40,4,FALSE),IF('selections(hide)'!$F$1=2,VLOOKUP($A35,academic_hours!$B$13:$S$40,9,FALSE),IF('selections(hide)'!$F$1=3,VLOOKUP($A35,academic_hours!$B$13:$S$40,14,FALSE),0))),"")</f>
        <v/>
      </c>
      <c r="J35" s="169"/>
      <c r="K35" s="168" t="str">
        <f t="shared" si="60"/>
        <v/>
      </c>
      <c r="L35" s="98"/>
      <c r="M35" s="142"/>
      <c r="N35" s="142"/>
      <c r="O35" s="142"/>
      <c r="P35" s="142"/>
      <c r="Q35" s="142"/>
      <c r="R35" s="142"/>
      <c r="S35" s="168" t="str">
        <f>IFERROR(IF('selections(hide)'!$F$1=1,VLOOKUP($A35,academic_hours!$B$13:$S$40,6,FALSE),IF('selections(hide)'!$F$1=2,VLOOKUP($A35,academic_hours!$B$13:$S$40,11,FALSE),IF('selections(hide)'!$F$1=3,VLOOKUP($A35,academic_hours!$B$13:$S$40,16,FALSE),0))),"")</f>
        <v/>
      </c>
      <c r="T35" s="169"/>
      <c r="U35" s="168" t="str">
        <f t="shared" si="61"/>
        <v/>
      </c>
      <c r="V35" s="98"/>
      <c r="W35" s="142"/>
      <c r="X35" s="142"/>
      <c r="Y35" s="142"/>
      <c r="Z35" s="142"/>
      <c r="AA35" s="142"/>
      <c r="AB35" s="142"/>
      <c r="AC35" s="168" t="str">
        <f>IFERROR(IF('selections(hide)'!$F$1=1,VLOOKUP($A35,academic_hours!$B$13:$S$40,5,FALSE),IF('selections(hide)'!$F$1=2,VLOOKUP($A35,academic_hours!$B$13:$S$40,10,FALSE),IF('selections(hide)'!$F$1=3,VLOOKUP($A35,academic_hours!$B$13:$S$40,15,FALSE),0))),"")</f>
        <v/>
      </c>
      <c r="AD35" s="169"/>
      <c r="AE35" s="168" t="str">
        <f t="shared" si="62"/>
        <v/>
      </c>
      <c r="AF35" s="98"/>
      <c r="AG35" s="142"/>
      <c r="AH35" s="142"/>
      <c r="AI35" s="142"/>
      <c r="AJ35" s="142"/>
      <c r="AK35" s="142"/>
      <c r="AL35" s="142"/>
      <c r="AM35" s="168" t="str">
        <f>IFERROR(IF('selections(hide)'!$F$1=1,VLOOKUP($A35,academic_hours!$B$13:$S$40,8,FALSE),IF('selections(hide)'!$F$1=2,VLOOKUP($A35,academic_hours!$B$13:$S$40,13,FALSE),IF('selections(hide)'!$F$1=3,VLOOKUP($A35,academic_hours!$B$13:$S$40,18,FALSE),0))),"")</f>
        <v/>
      </c>
      <c r="AN35" s="169"/>
      <c r="AO35" s="168" t="str">
        <f t="shared" si="63"/>
        <v/>
      </c>
      <c r="AP35" s="98"/>
      <c r="AQ35" s="142"/>
      <c r="AR35" s="142"/>
      <c r="AS35" s="142"/>
      <c r="AT35" s="142"/>
      <c r="AU35" s="142"/>
      <c r="AV35" s="142"/>
      <c r="AW35" s="168" t="str">
        <f>IFERROR(IF('selections(hide)'!$F$1=1,VLOOKUP($A35,academic_hours!$B$13:$S$40,7,FALSE),IF('selections(hide)'!$F$1=2,VLOOKUP($A35,academic_hours!$B$13:$S$40,12,FALSE),IF('selections(hide)'!$F$1=3,VLOOKUP($A35,academic_hours!$B$13:$S$40,17,FALSE),0))),"")</f>
        <v/>
      </c>
      <c r="AX35" s="169"/>
      <c r="AY35" s="168" t="str">
        <f t="shared" si="64"/>
        <v/>
      </c>
      <c r="AZ35" s="98"/>
      <c r="BA35" s="142"/>
      <c r="BB35" s="142"/>
      <c r="BC35" s="142"/>
      <c r="BD35" s="142"/>
      <c r="BE35" s="142"/>
      <c r="BF35" s="142"/>
      <c r="BH35" s="122" t="str">
        <f t="shared" si="65"/>
        <v>OK</v>
      </c>
      <c r="BI35" s="122" t="str">
        <f t="shared" si="66"/>
        <v>OK</v>
      </c>
      <c r="BJ35" s="122" t="str">
        <f t="shared" si="67"/>
        <v>OK</v>
      </c>
      <c r="BK35" s="122" t="str">
        <f t="shared" si="68"/>
        <v>OK</v>
      </c>
      <c r="BL35" s="122" t="str">
        <f t="shared" si="69"/>
        <v>OK</v>
      </c>
      <c r="BM35" s="122" t="str">
        <f t="shared" si="70"/>
        <v>OK</v>
      </c>
      <c r="BN35" s="122" t="str">
        <f t="shared" si="71"/>
        <v>OK</v>
      </c>
      <c r="BO35" s="122" t="str">
        <f t="shared" si="72"/>
        <v>OK</v>
      </c>
      <c r="BP35" s="122" t="str">
        <f t="shared" si="73"/>
        <v>OK</v>
      </c>
      <c r="BQ35" s="122" t="str">
        <f t="shared" si="74"/>
        <v>OK</v>
      </c>
      <c r="BR35" s="122" t="str">
        <f t="shared" si="75"/>
        <v>OK</v>
      </c>
      <c r="BU35" s="172" t="str">
        <f>IF($L35&lt;&gt;"",VLOOKUP($L35,pay_scales!$A:$S,18,FALSE),"")</f>
        <v/>
      </c>
      <c r="BV35" s="172">
        <f t="shared" si="76"/>
        <v>0</v>
      </c>
      <c r="BW35" s="172" t="str">
        <f t="shared" si="77"/>
        <v/>
      </c>
      <c r="BX35" s="172">
        <f t="shared" si="0"/>
        <v>0</v>
      </c>
      <c r="BY35" s="172">
        <f t="shared" si="1"/>
        <v>0</v>
      </c>
      <c r="BZ35" s="172">
        <f t="shared" si="2"/>
        <v>0</v>
      </c>
      <c r="CA35" s="172">
        <f t="shared" si="3"/>
        <v>0</v>
      </c>
      <c r="CB35" s="172">
        <f t="shared" si="4"/>
        <v>0</v>
      </c>
      <c r="CC35" s="172">
        <f t="shared" si="5"/>
        <v>0</v>
      </c>
      <c r="CD35" s="172">
        <f t="shared" si="6"/>
        <v>0</v>
      </c>
      <c r="CE35" s="172">
        <f t="shared" si="7"/>
        <v>0</v>
      </c>
      <c r="CF35" s="172">
        <f t="shared" si="8"/>
        <v>0</v>
      </c>
      <c r="CG35" s="172">
        <f t="shared" si="9"/>
        <v>0</v>
      </c>
      <c r="CH35" s="172">
        <f t="shared" si="10"/>
        <v>0</v>
      </c>
      <c r="CI35" s="172">
        <f t="shared" si="11"/>
        <v>0</v>
      </c>
      <c r="CM35" s="172" t="str">
        <f>IF($V35&lt;&gt;"",VLOOKUP($V35,pay_scales!$A:$S,18,FALSE),"")</f>
        <v/>
      </c>
      <c r="CN35" s="172">
        <f t="shared" si="78"/>
        <v>0</v>
      </c>
      <c r="CO35" s="172" t="str">
        <f t="shared" si="79"/>
        <v/>
      </c>
      <c r="CP35" s="172">
        <f t="shared" si="12"/>
        <v>0</v>
      </c>
      <c r="CQ35" s="172">
        <f t="shared" si="13"/>
        <v>0</v>
      </c>
      <c r="CR35" s="172">
        <f t="shared" si="14"/>
        <v>0</v>
      </c>
      <c r="CS35" s="172">
        <f t="shared" si="15"/>
        <v>0</v>
      </c>
      <c r="CT35" s="172">
        <f t="shared" si="16"/>
        <v>0</v>
      </c>
      <c r="CU35" s="172">
        <f t="shared" si="17"/>
        <v>0</v>
      </c>
      <c r="CV35" s="172">
        <f t="shared" si="18"/>
        <v>0</v>
      </c>
      <c r="CW35" s="172">
        <f t="shared" si="19"/>
        <v>0</v>
      </c>
      <c r="CX35" s="172">
        <f t="shared" si="20"/>
        <v>0</v>
      </c>
      <c r="CY35" s="172">
        <f t="shared" si="21"/>
        <v>0</v>
      </c>
      <c r="CZ35" s="172">
        <f t="shared" si="22"/>
        <v>0</v>
      </c>
      <c r="DA35" s="172">
        <f t="shared" si="23"/>
        <v>0</v>
      </c>
      <c r="DE35" s="172" t="str">
        <f>IF($AF35&lt;&gt;"",VLOOKUP($AF35,pay_scales!$A:$S,18,FALSE),"")</f>
        <v/>
      </c>
      <c r="DF35" s="172">
        <f t="shared" si="80"/>
        <v>0</v>
      </c>
      <c r="DG35" s="172" t="str">
        <f t="shared" si="81"/>
        <v/>
      </c>
      <c r="DH35" s="172">
        <f t="shared" si="24"/>
        <v>0</v>
      </c>
      <c r="DI35" s="172">
        <f t="shared" si="25"/>
        <v>0</v>
      </c>
      <c r="DJ35" s="172">
        <f t="shared" si="26"/>
        <v>0</v>
      </c>
      <c r="DK35" s="172">
        <f t="shared" si="27"/>
        <v>0</v>
      </c>
      <c r="DL35" s="172">
        <f t="shared" si="28"/>
        <v>0</v>
      </c>
      <c r="DM35" s="172">
        <f t="shared" si="29"/>
        <v>0</v>
      </c>
      <c r="DN35" s="172">
        <f t="shared" si="30"/>
        <v>0</v>
      </c>
      <c r="DO35" s="172">
        <f t="shared" si="31"/>
        <v>0</v>
      </c>
      <c r="DP35" s="172">
        <f t="shared" si="32"/>
        <v>0</v>
      </c>
      <c r="DQ35" s="172">
        <f t="shared" si="33"/>
        <v>0</v>
      </c>
      <c r="DR35" s="172">
        <f t="shared" si="34"/>
        <v>0</v>
      </c>
      <c r="DS35" s="172">
        <f t="shared" si="35"/>
        <v>0</v>
      </c>
      <c r="DW35" s="172" t="str">
        <f>IF($AP35&lt;&gt;"",VLOOKUP($AP35,pay_scales!$A:$S,18,FALSE),"")</f>
        <v/>
      </c>
      <c r="DX35" s="172">
        <f t="shared" si="82"/>
        <v>0</v>
      </c>
      <c r="DY35" s="172" t="str">
        <f t="shared" si="83"/>
        <v/>
      </c>
      <c r="DZ35" s="172">
        <f t="shared" si="36"/>
        <v>0</v>
      </c>
      <c r="EA35" s="172">
        <f t="shared" si="37"/>
        <v>0</v>
      </c>
      <c r="EB35" s="172">
        <f t="shared" si="38"/>
        <v>0</v>
      </c>
      <c r="EC35" s="172">
        <f t="shared" si="39"/>
        <v>0</v>
      </c>
      <c r="ED35" s="172">
        <f t="shared" si="40"/>
        <v>0</v>
      </c>
      <c r="EE35" s="172">
        <f t="shared" si="41"/>
        <v>0</v>
      </c>
      <c r="EF35" s="172">
        <f t="shared" si="42"/>
        <v>0</v>
      </c>
      <c r="EG35" s="172">
        <f t="shared" si="43"/>
        <v>0</v>
      </c>
      <c r="EH35" s="172">
        <f t="shared" si="44"/>
        <v>0</v>
      </c>
      <c r="EI35" s="172">
        <f t="shared" si="45"/>
        <v>0</v>
      </c>
      <c r="EJ35" s="172">
        <f t="shared" si="46"/>
        <v>0</v>
      </c>
      <c r="EK35" s="172">
        <f t="shared" si="47"/>
        <v>0</v>
      </c>
      <c r="EO35" s="172" t="str">
        <f>IF($AZ35&lt;&gt;"",VLOOKUP($AF35,pay_scales!$A:$S,18,FALSE),"")</f>
        <v/>
      </c>
      <c r="EP35" s="172">
        <f t="shared" si="84"/>
        <v>0</v>
      </c>
      <c r="EQ35" s="172" t="str">
        <f t="shared" si="85"/>
        <v/>
      </c>
      <c r="ER35" s="172">
        <f t="shared" si="48"/>
        <v>0</v>
      </c>
      <c r="ES35" s="172">
        <f t="shared" si="49"/>
        <v>0</v>
      </c>
      <c r="ET35" s="172">
        <f t="shared" si="50"/>
        <v>0</v>
      </c>
      <c r="EU35" s="172">
        <f t="shared" si="51"/>
        <v>0</v>
      </c>
      <c r="EV35" s="172">
        <f t="shared" si="52"/>
        <v>0</v>
      </c>
      <c r="EW35" s="172">
        <f t="shared" si="53"/>
        <v>0</v>
      </c>
      <c r="EX35" s="172">
        <f t="shared" si="54"/>
        <v>0</v>
      </c>
      <c r="EY35" s="172">
        <f t="shared" si="55"/>
        <v>0</v>
      </c>
      <c r="EZ35" s="172">
        <f t="shared" si="56"/>
        <v>0</v>
      </c>
      <c r="FA35" s="172">
        <f t="shared" si="57"/>
        <v>0</v>
      </c>
      <c r="FB35" s="172">
        <f t="shared" si="58"/>
        <v>0</v>
      </c>
      <c r="FC35" s="172">
        <f t="shared" si="59"/>
        <v>0</v>
      </c>
      <c r="FF35">
        <f t="shared" si="86"/>
        <v>0</v>
      </c>
    </row>
    <row r="36" spans="1:162" x14ac:dyDescent="0.35">
      <c r="A36" s="3" t="str">
        <f>IF(OR($E36='selections(hide)'!$A$51,$E36='selections(hide)'!$A$48,$E36='selections(hide)'!$A$45),$C$1&amp;$E36,IF(AND($E36='selections(hide)'!$A$44,$F36&lt;45),$C$1&amp;$E36&amp;"up to 45",IF(AND($E36='selections(hide)'!$A$44,$F36&gt;=45),$C$1&amp;$E36&amp;"45+",IF(AND($E36='selections(hide)'!$A$43,$F36&lt;30),$C$1&amp;$E36&amp;"up to 30",IF(AND($E36='selections(hide)'!$A$43,$F36&gt;=30),$C$1&amp;$E36&amp;"30+",IF(AND($E36='selections(hide)'!$A$47,$F36&lt;45),$C$1&amp;$E36&amp;"up to 45",IF(AND($E36='selections(hide)'!$A$47,$F36&gt;=45),$C$1&amp;$E36&amp;"45+",IF(AND($E36='selections(hide)'!$A$46,$F36&lt;30),$C$1&amp;$E36&amp;"up to 30",IF(AND($E36='selections(hide)'!$A$46,$F36&gt;=30),$C$1&amp;$E36&amp;"30+",IF(AND($E36='selections(hide)'!$A$50,$F36&lt;45),$C$1&amp;$E36&amp;"up to 45",IF(AND($E36='selections(hide)'!$A$50,$F36&gt;=45),$C$1&amp;$E36&amp;"45+",IF(AND($E36='selections(hide)'!$A$49,$F36&lt;30),$C$1&amp;$E36&amp;"up to 30",IF(AND($E36='selections(hide)'!$A$49,$F36&gt;=30),$C$1&amp;$E36&amp;"30+","")))))))))))))</f>
        <v/>
      </c>
      <c r="B36" s="136"/>
      <c r="C36" s="143"/>
      <c r="D36" s="144"/>
      <c r="E36" s="135"/>
      <c r="F36" s="143"/>
      <c r="G36" s="144"/>
      <c r="H36" s="142"/>
      <c r="I36" s="168" t="str">
        <f>IFERROR(IF('selections(hide)'!$F$1=1,VLOOKUP($A36,academic_hours!$B$13:$S$40,4,FALSE),IF('selections(hide)'!$F$1=2,VLOOKUP($A36,academic_hours!$B$13:$S$40,9,FALSE),IF('selections(hide)'!$F$1=3,VLOOKUP($A36,academic_hours!$B$13:$S$40,14,FALSE),0))),"")</f>
        <v/>
      </c>
      <c r="J36" s="169"/>
      <c r="K36" s="168" t="str">
        <f t="shared" si="60"/>
        <v/>
      </c>
      <c r="L36" s="98"/>
      <c r="M36" s="142"/>
      <c r="N36" s="142"/>
      <c r="O36" s="142"/>
      <c r="P36" s="142"/>
      <c r="Q36" s="142"/>
      <c r="R36" s="142"/>
      <c r="S36" s="168" t="str">
        <f>IFERROR(IF('selections(hide)'!$F$1=1,VLOOKUP($A36,academic_hours!$B$13:$S$40,6,FALSE),IF('selections(hide)'!$F$1=2,VLOOKUP($A36,academic_hours!$B$13:$S$40,11,FALSE),IF('selections(hide)'!$F$1=3,VLOOKUP($A36,academic_hours!$B$13:$S$40,16,FALSE),0))),"")</f>
        <v/>
      </c>
      <c r="T36" s="169"/>
      <c r="U36" s="168" t="str">
        <f t="shared" si="61"/>
        <v/>
      </c>
      <c r="V36" s="98"/>
      <c r="W36" s="142"/>
      <c r="X36" s="142"/>
      <c r="Y36" s="142"/>
      <c r="Z36" s="142"/>
      <c r="AA36" s="142"/>
      <c r="AB36" s="142"/>
      <c r="AC36" s="168" t="str">
        <f>IFERROR(IF('selections(hide)'!$F$1=1,VLOOKUP($A36,academic_hours!$B$13:$S$40,5,FALSE),IF('selections(hide)'!$F$1=2,VLOOKUP($A36,academic_hours!$B$13:$S$40,10,FALSE),IF('selections(hide)'!$F$1=3,VLOOKUP($A36,academic_hours!$B$13:$S$40,15,FALSE),0))),"")</f>
        <v/>
      </c>
      <c r="AD36" s="169"/>
      <c r="AE36" s="168" t="str">
        <f t="shared" si="62"/>
        <v/>
      </c>
      <c r="AF36" s="98"/>
      <c r="AG36" s="142"/>
      <c r="AH36" s="142"/>
      <c r="AI36" s="142"/>
      <c r="AJ36" s="142"/>
      <c r="AK36" s="142"/>
      <c r="AL36" s="142"/>
      <c r="AM36" s="168" t="str">
        <f>IFERROR(IF('selections(hide)'!$F$1=1,VLOOKUP($A36,academic_hours!$B$13:$S$40,8,FALSE),IF('selections(hide)'!$F$1=2,VLOOKUP($A36,academic_hours!$B$13:$S$40,13,FALSE),IF('selections(hide)'!$F$1=3,VLOOKUP($A36,academic_hours!$B$13:$S$40,18,FALSE),0))),"")</f>
        <v/>
      </c>
      <c r="AN36" s="169"/>
      <c r="AO36" s="168" t="str">
        <f t="shared" si="63"/>
        <v/>
      </c>
      <c r="AP36" s="98"/>
      <c r="AQ36" s="142"/>
      <c r="AR36" s="142"/>
      <c r="AS36" s="142"/>
      <c r="AT36" s="142"/>
      <c r="AU36" s="142"/>
      <c r="AV36" s="142"/>
      <c r="AW36" s="168" t="str">
        <f>IFERROR(IF('selections(hide)'!$F$1=1,VLOOKUP($A36,academic_hours!$B$13:$S$40,7,FALSE),IF('selections(hide)'!$F$1=2,VLOOKUP($A36,academic_hours!$B$13:$S$40,12,FALSE),IF('selections(hide)'!$F$1=3,VLOOKUP($A36,academic_hours!$B$13:$S$40,17,FALSE),0))),"")</f>
        <v/>
      </c>
      <c r="AX36" s="169"/>
      <c r="AY36" s="168" t="str">
        <f t="shared" si="64"/>
        <v/>
      </c>
      <c r="AZ36" s="98"/>
      <c r="BA36" s="142"/>
      <c r="BB36" s="142"/>
      <c r="BC36" s="142"/>
      <c r="BD36" s="142"/>
      <c r="BE36" s="142"/>
      <c r="BF36" s="142"/>
      <c r="BH36" s="122" t="str">
        <f t="shared" si="65"/>
        <v>OK</v>
      </c>
      <c r="BI36" s="122" t="str">
        <f t="shared" si="66"/>
        <v>OK</v>
      </c>
      <c r="BJ36" s="122" t="str">
        <f t="shared" si="67"/>
        <v>OK</v>
      </c>
      <c r="BK36" s="122" t="str">
        <f t="shared" si="68"/>
        <v>OK</v>
      </c>
      <c r="BL36" s="122" t="str">
        <f t="shared" si="69"/>
        <v>OK</v>
      </c>
      <c r="BM36" s="122" t="str">
        <f t="shared" si="70"/>
        <v>OK</v>
      </c>
      <c r="BN36" s="122" t="str">
        <f t="shared" si="71"/>
        <v>OK</v>
      </c>
      <c r="BO36" s="122" t="str">
        <f t="shared" si="72"/>
        <v>OK</v>
      </c>
      <c r="BP36" s="122" t="str">
        <f t="shared" si="73"/>
        <v>OK</v>
      </c>
      <c r="BQ36" s="122" t="str">
        <f t="shared" si="74"/>
        <v>OK</v>
      </c>
      <c r="BR36" s="122" t="str">
        <f t="shared" si="75"/>
        <v>OK</v>
      </c>
      <c r="BU36" s="172" t="str">
        <f>IF($L36&lt;&gt;"",VLOOKUP($L36,pay_scales!$A:$S,18,FALSE),"")</f>
        <v/>
      </c>
      <c r="BV36" s="172">
        <f t="shared" si="76"/>
        <v>0</v>
      </c>
      <c r="BW36" s="172" t="str">
        <f t="shared" si="77"/>
        <v/>
      </c>
      <c r="BX36" s="172">
        <f t="shared" si="0"/>
        <v>0</v>
      </c>
      <c r="BY36" s="172">
        <f t="shared" si="1"/>
        <v>0</v>
      </c>
      <c r="BZ36" s="172">
        <f t="shared" si="2"/>
        <v>0</v>
      </c>
      <c r="CA36" s="172">
        <f t="shared" si="3"/>
        <v>0</v>
      </c>
      <c r="CB36" s="172">
        <f t="shared" si="4"/>
        <v>0</v>
      </c>
      <c r="CC36" s="172">
        <f t="shared" si="5"/>
        <v>0</v>
      </c>
      <c r="CD36" s="172">
        <f t="shared" si="6"/>
        <v>0</v>
      </c>
      <c r="CE36" s="172">
        <f t="shared" si="7"/>
        <v>0</v>
      </c>
      <c r="CF36" s="172">
        <f t="shared" si="8"/>
        <v>0</v>
      </c>
      <c r="CG36" s="172">
        <f t="shared" si="9"/>
        <v>0</v>
      </c>
      <c r="CH36" s="172">
        <f t="shared" si="10"/>
        <v>0</v>
      </c>
      <c r="CI36" s="172">
        <f t="shared" si="11"/>
        <v>0</v>
      </c>
      <c r="CM36" s="172" t="str">
        <f>IF($V36&lt;&gt;"",VLOOKUP($V36,pay_scales!$A:$S,18,FALSE),"")</f>
        <v/>
      </c>
      <c r="CN36" s="172">
        <f t="shared" si="78"/>
        <v>0</v>
      </c>
      <c r="CO36" s="172" t="str">
        <f t="shared" si="79"/>
        <v/>
      </c>
      <c r="CP36" s="172">
        <f t="shared" si="12"/>
        <v>0</v>
      </c>
      <c r="CQ36" s="172">
        <f t="shared" si="13"/>
        <v>0</v>
      </c>
      <c r="CR36" s="172">
        <f t="shared" si="14"/>
        <v>0</v>
      </c>
      <c r="CS36" s="172">
        <f t="shared" si="15"/>
        <v>0</v>
      </c>
      <c r="CT36" s="172">
        <f t="shared" si="16"/>
        <v>0</v>
      </c>
      <c r="CU36" s="172">
        <f t="shared" si="17"/>
        <v>0</v>
      </c>
      <c r="CV36" s="172">
        <f t="shared" si="18"/>
        <v>0</v>
      </c>
      <c r="CW36" s="172">
        <f t="shared" si="19"/>
        <v>0</v>
      </c>
      <c r="CX36" s="172">
        <f t="shared" si="20"/>
        <v>0</v>
      </c>
      <c r="CY36" s="172">
        <f t="shared" si="21"/>
        <v>0</v>
      </c>
      <c r="CZ36" s="172">
        <f t="shared" si="22"/>
        <v>0</v>
      </c>
      <c r="DA36" s="172">
        <f t="shared" si="23"/>
        <v>0</v>
      </c>
      <c r="DE36" s="172" t="str">
        <f>IF($AF36&lt;&gt;"",VLOOKUP($AF36,pay_scales!$A:$S,18,FALSE),"")</f>
        <v/>
      </c>
      <c r="DF36" s="172">
        <f t="shared" si="80"/>
        <v>0</v>
      </c>
      <c r="DG36" s="172" t="str">
        <f t="shared" si="81"/>
        <v/>
      </c>
      <c r="DH36" s="172">
        <f t="shared" si="24"/>
        <v>0</v>
      </c>
      <c r="DI36" s="172">
        <f t="shared" si="25"/>
        <v>0</v>
      </c>
      <c r="DJ36" s="172">
        <f t="shared" si="26"/>
        <v>0</v>
      </c>
      <c r="DK36" s="172">
        <f t="shared" si="27"/>
        <v>0</v>
      </c>
      <c r="DL36" s="172">
        <f t="shared" si="28"/>
        <v>0</v>
      </c>
      <c r="DM36" s="172">
        <f t="shared" si="29"/>
        <v>0</v>
      </c>
      <c r="DN36" s="172">
        <f t="shared" si="30"/>
        <v>0</v>
      </c>
      <c r="DO36" s="172">
        <f t="shared" si="31"/>
        <v>0</v>
      </c>
      <c r="DP36" s="172">
        <f t="shared" si="32"/>
        <v>0</v>
      </c>
      <c r="DQ36" s="172">
        <f t="shared" si="33"/>
        <v>0</v>
      </c>
      <c r="DR36" s="172">
        <f t="shared" si="34"/>
        <v>0</v>
      </c>
      <c r="DS36" s="172">
        <f t="shared" si="35"/>
        <v>0</v>
      </c>
      <c r="DW36" s="172" t="str">
        <f>IF($AP36&lt;&gt;"",VLOOKUP($AP36,pay_scales!$A:$S,18,FALSE),"")</f>
        <v/>
      </c>
      <c r="DX36" s="172">
        <f t="shared" si="82"/>
        <v>0</v>
      </c>
      <c r="DY36" s="172" t="str">
        <f t="shared" si="83"/>
        <v/>
      </c>
      <c r="DZ36" s="172">
        <f t="shared" si="36"/>
        <v>0</v>
      </c>
      <c r="EA36" s="172">
        <f t="shared" si="37"/>
        <v>0</v>
      </c>
      <c r="EB36" s="172">
        <f t="shared" si="38"/>
        <v>0</v>
      </c>
      <c r="EC36" s="172">
        <f t="shared" si="39"/>
        <v>0</v>
      </c>
      <c r="ED36" s="172">
        <f t="shared" si="40"/>
        <v>0</v>
      </c>
      <c r="EE36" s="172">
        <f t="shared" si="41"/>
        <v>0</v>
      </c>
      <c r="EF36" s="172">
        <f t="shared" si="42"/>
        <v>0</v>
      </c>
      <c r="EG36" s="172">
        <f t="shared" si="43"/>
        <v>0</v>
      </c>
      <c r="EH36" s="172">
        <f t="shared" si="44"/>
        <v>0</v>
      </c>
      <c r="EI36" s="172">
        <f t="shared" si="45"/>
        <v>0</v>
      </c>
      <c r="EJ36" s="172">
        <f t="shared" si="46"/>
        <v>0</v>
      </c>
      <c r="EK36" s="172">
        <f t="shared" si="47"/>
        <v>0</v>
      </c>
      <c r="EO36" s="172" t="str">
        <f>IF($AZ36&lt;&gt;"",VLOOKUP($AF36,pay_scales!$A:$S,18,FALSE),"")</f>
        <v/>
      </c>
      <c r="EP36" s="172">
        <f t="shared" si="84"/>
        <v>0</v>
      </c>
      <c r="EQ36" s="172" t="str">
        <f t="shared" si="85"/>
        <v/>
      </c>
      <c r="ER36" s="172">
        <f t="shared" si="48"/>
        <v>0</v>
      </c>
      <c r="ES36" s="172">
        <f t="shared" si="49"/>
        <v>0</v>
      </c>
      <c r="ET36" s="172">
        <f t="shared" si="50"/>
        <v>0</v>
      </c>
      <c r="EU36" s="172">
        <f t="shared" si="51"/>
        <v>0</v>
      </c>
      <c r="EV36" s="172">
        <f t="shared" si="52"/>
        <v>0</v>
      </c>
      <c r="EW36" s="172">
        <f t="shared" si="53"/>
        <v>0</v>
      </c>
      <c r="EX36" s="172">
        <f t="shared" si="54"/>
        <v>0</v>
      </c>
      <c r="EY36" s="172">
        <f t="shared" si="55"/>
        <v>0</v>
      </c>
      <c r="EZ36" s="172">
        <f t="shared" si="56"/>
        <v>0</v>
      </c>
      <c r="FA36" s="172">
        <f t="shared" si="57"/>
        <v>0</v>
      </c>
      <c r="FB36" s="172">
        <f t="shared" si="58"/>
        <v>0</v>
      </c>
      <c r="FC36" s="172">
        <f t="shared" si="59"/>
        <v>0</v>
      </c>
      <c r="FF36">
        <f t="shared" si="86"/>
        <v>0</v>
      </c>
    </row>
    <row r="37" spans="1:162" x14ac:dyDescent="0.35">
      <c r="A37" s="3" t="str">
        <f>IF(OR($E37='selections(hide)'!$A$51,$E37='selections(hide)'!$A$48,$E37='selections(hide)'!$A$45),$C$1&amp;$E37,IF(AND($E37='selections(hide)'!$A$44,$F37&lt;45),$C$1&amp;$E37&amp;"up to 45",IF(AND($E37='selections(hide)'!$A$44,$F37&gt;=45),$C$1&amp;$E37&amp;"45+",IF(AND($E37='selections(hide)'!$A$43,$F37&lt;30),$C$1&amp;$E37&amp;"up to 30",IF(AND($E37='selections(hide)'!$A$43,$F37&gt;=30),$C$1&amp;$E37&amp;"30+",IF(AND($E37='selections(hide)'!$A$47,$F37&lt;45),$C$1&amp;$E37&amp;"up to 45",IF(AND($E37='selections(hide)'!$A$47,$F37&gt;=45),$C$1&amp;$E37&amp;"45+",IF(AND($E37='selections(hide)'!$A$46,$F37&lt;30),$C$1&amp;$E37&amp;"up to 30",IF(AND($E37='selections(hide)'!$A$46,$F37&gt;=30),$C$1&amp;$E37&amp;"30+",IF(AND($E37='selections(hide)'!$A$50,$F37&lt;45),$C$1&amp;$E37&amp;"up to 45",IF(AND($E37='selections(hide)'!$A$50,$F37&gt;=45),$C$1&amp;$E37&amp;"45+",IF(AND($E37='selections(hide)'!$A$49,$F37&lt;30),$C$1&amp;$E37&amp;"up to 30",IF(AND($E37='selections(hide)'!$A$49,$F37&gt;=30),$C$1&amp;$E37&amp;"30+","")))))))))))))</f>
        <v/>
      </c>
      <c r="B37" s="136"/>
      <c r="C37" s="143"/>
      <c r="D37" s="144"/>
      <c r="E37" s="135"/>
      <c r="F37" s="143"/>
      <c r="G37" s="144"/>
      <c r="H37" s="142"/>
      <c r="I37" s="168" t="str">
        <f>IFERROR(IF('selections(hide)'!$F$1=1,VLOOKUP($A37,academic_hours!$B$13:$S$40,4,FALSE),IF('selections(hide)'!$F$1=2,VLOOKUP($A37,academic_hours!$B$13:$S$40,9,FALSE),IF('selections(hide)'!$F$1=3,VLOOKUP($A37,academic_hours!$B$13:$S$40,14,FALSE),0))),"")</f>
        <v/>
      </c>
      <c r="J37" s="169"/>
      <c r="K37" s="168" t="str">
        <f t="shared" si="60"/>
        <v/>
      </c>
      <c r="L37" s="98"/>
      <c r="M37" s="142"/>
      <c r="N37" s="142"/>
      <c r="O37" s="142"/>
      <c r="P37" s="142"/>
      <c r="Q37" s="142"/>
      <c r="R37" s="142"/>
      <c r="S37" s="168" t="str">
        <f>IFERROR(IF('selections(hide)'!$F$1=1,VLOOKUP($A37,academic_hours!$B$13:$S$40,6,FALSE),IF('selections(hide)'!$F$1=2,VLOOKUP($A37,academic_hours!$B$13:$S$40,11,FALSE),IF('selections(hide)'!$F$1=3,VLOOKUP($A37,academic_hours!$B$13:$S$40,16,FALSE),0))),"")</f>
        <v/>
      </c>
      <c r="T37" s="169"/>
      <c r="U37" s="168" t="str">
        <f t="shared" si="61"/>
        <v/>
      </c>
      <c r="V37" s="98"/>
      <c r="W37" s="142"/>
      <c r="X37" s="142"/>
      <c r="Y37" s="142"/>
      <c r="Z37" s="142"/>
      <c r="AA37" s="142"/>
      <c r="AB37" s="142"/>
      <c r="AC37" s="168" t="str">
        <f>IFERROR(IF('selections(hide)'!$F$1=1,VLOOKUP($A37,academic_hours!$B$13:$S$40,5,FALSE),IF('selections(hide)'!$F$1=2,VLOOKUP($A37,academic_hours!$B$13:$S$40,10,FALSE),IF('selections(hide)'!$F$1=3,VLOOKUP($A37,academic_hours!$B$13:$S$40,15,FALSE),0))),"")</f>
        <v/>
      </c>
      <c r="AD37" s="169"/>
      <c r="AE37" s="168" t="str">
        <f t="shared" si="62"/>
        <v/>
      </c>
      <c r="AF37" s="98"/>
      <c r="AG37" s="142"/>
      <c r="AH37" s="142"/>
      <c r="AI37" s="142"/>
      <c r="AJ37" s="142"/>
      <c r="AK37" s="142"/>
      <c r="AL37" s="142"/>
      <c r="AM37" s="168" t="str">
        <f>IFERROR(IF('selections(hide)'!$F$1=1,VLOOKUP($A37,academic_hours!$B$13:$S$40,8,FALSE),IF('selections(hide)'!$F$1=2,VLOOKUP($A37,academic_hours!$B$13:$S$40,13,FALSE),IF('selections(hide)'!$F$1=3,VLOOKUP($A37,academic_hours!$B$13:$S$40,18,FALSE),0))),"")</f>
        <v/>
      </c>
      <c r="AN37" s="169"/>
      <c r="AO37" s="168" t="str">
        <f t="shared" si="63"/>
        <v/>
      </c>
      <c r="AP37" s="98"/>
      <c r="AQ37" s="142"/>
      <c r="AR37" s="142"/>
      <c r="AS37" s="142"/>
      <c r="AT37" s="142"/>
      <c r="AU37" s="142"/>
      <c r="AV37" s="142"/>
      <c r="AW37" s="168" t="str">
        <f>IFERROR(IF('selections(hide)'!$F$1=1,VLOOKUP($A37,academic_hours!$B$13:$S$40,7,FALSE),IF('selections(hide)'!$F$1=2,VLOOKUP($A37,academic_hours!$B$13:$S$40,12,FALSE),IF('selections(hide)'!$F$1=3,VLOOKUP($A37,academic_hours!$B$13:$S$40,17,FALSE),0))),"")</f>
        <v/>
      </c>
      <c r="AX37" s="169"/>
      <c r="AY37" s="168" t="str">
        <f t="shared" si="64"/>
        <v/>
      </c>
      <c r="AZ37" s="98"/>
      <c r="BA37" s="142"/>
      <c r="BB37" s="142"/>
      <c r="BC37" s="142"/>
      <c r="BD37" s="142"/>
      <c r="BE37" s="142"/>
      <c r="BF37" s="142"/>
      <c r="BH37" s="122" t="str">
        <f t="shared" si="65"/>
        <v>OK</v>
      </c>
      <c r="BI37" s="122" t="str">
        <f t="shared" si="66"/>
        <v>OK</v>
      </c>
      <c r="BJ37" s="122" t="str">
        <f t="shared" si="67"/>
        <v>OK</v>
      </c>
      <c r="BK37" s="122" t="str">
        <f t="shared" si="68"/>
        <v>OK</v>
      </c>
      <c r="BL37" s="122" t="str">
        <f t="shared" si="69"/>
        <v>OK</v>
      </c>
      <c r="BM37" s="122" t="str">
        <f t="shared" si="70"/>
        <v>OK</v>
      </c>
      <c r="BN37" s="122" t="str">
        <f t="shared" si="71"/>
        <v>OK</v>
      </c>
      <c r="BO37" s="122" t="str">
        <f t="shared" si="72"/>
        <v>OK</v>
      </c>
      <c r="BP37" s="122" t="str">
        <f t="shared" si="73"/>
        <v>OK</v>
      </c>
      <c r="BQ37" s="122" t="str">
        <f t="shared" si="74"/>
        <v>OK</v>
      </c>
      <c r="BR37" s="122" t="str">
        <f t="shared" si="75"/>
        <v>OK</v>
      </c>
      <c r="BU37" s="172" t="str">
        <f>IF($L37&lt;&gt;"",VLOOKUP($L37,pay_scales!$A:$S,18,FALSE),"")</f>
        <v/>
      </c>
      <c r="BV37" s="172">
        <f t="shared" si="76"/>
        <v>0</v>
      </c>
      <c r="BW37" s="172" t="str">
        <f t="shared" si="77"/>
        <v/>
      </c>
      <c r="BX37" s="172">
        <f t="shared" si="0"/>
        <v>0</v>
      </c>
      <c r="BY37" s="172">
        <f t="shared" si="1"/>
        <v>0</v>
      </c>
      <c r="BZ37" s="172">
        <f t="shared" si="2"/>
        <v>0</v>
      </c>
      <c r="CA37" s="172">
        <f t="shared" si="3"/>
        <v>0</v>
      </c>
      <c r="CB37" s="172">
        <f t="shared" si="4"/>
        <v>0</v>
      </c>
      <c r="CC37" s="172">
        <f t="shared" si="5"/>
        <v>0</v>
      </c>
      <c r="CD37" s="172">
        <f t="shared" si="6"/>
        <v>0</v>
      </c>
      <c r="CE37" s="172">
        <f t="shared" si="7"/>
        <v>0</v>
      </c>
      <c r="CF37" s="172">
        <f t="shared" si="8"/>
        <v>0</v>
      </c>
      <c r="CG37" s="172">
        <f t="shared" si="9"/>
        <v>0</v>
      </c>
      <c r="CH37" s="172">
        <f t="shared" si="10"/>
        <v>0</v>
      </c>
      <c r="CI37" s="172">
        <f t="shared" si="11"/>
        <v>0</v>
      </c>
      <c r="CM37" s="172" t="str">
        <f>IF($V37&lt;&gt;"",VLOOKUP($V37,pay_scales!$A:$S,18,FALSE),"")</f>
        <v/>
      </c>
      <c r="CN37" s="172">
        <f t="shared" si="78"/>
        <v>0</v>
      </c>
      <c r="CO37" s="172" t="str">
        <f t="shared" si="79"/>
        <v/>
      </c>
      <c r="CP37" s="172">
        <f t="shared" si="12"/>
        <v>0</v>
      </c>
      <c r="CQ37" s="172">
        <f t="shared" si="13"/>
        <v>0</v>
      </c>
      <c r="CR37" s="172">
        <f t="shared" si="14"/>
        <v>0</v>
      </c>
      <c r="CS37" s="172">
        <f t="shared" si="15"/>
        <v>0</v>
      </c>
      <c r="CT37" s="172">
        <f t="shared" si="16"/>
        <v>0</v>
      </c>
      <c r="CU37" s="172">
        <f t="shared" si="17"/>
        <v>0</v>
      </c>
      <c r="CV37" s="172">
        <f t="shared" si="18"/>
        <v>0</v>
      </c>
      <c r="CW37" s="172">
        <f t="shared" si="19"/>
        <v>0</v>
      </c>
      <c r="CX37" s="172">
        <f t="shared" si="20"/>
        <v>0</v>
      </c>
      <c r="CY37" s="172">
        <f t="shared" si="21"/>
        <v>0</v>
      </c>
      <c r="CZ37" s="172">
        <f t="shared" si="22"/>
        <v>0</v>
      </c>
      <c r="DA37" s="172">
        <f t="shared" si="23"/>
        <v>0</v>
      </c>
      <c r="DE37" s="172" t="str">
        <f>IF($AF37&lt;&gt;"",VLOOKUP($AF37,pay_scales!$A:$S,18,FALSE),"")</f>
        <v/>
      </c>
      <c r="DF37" s="172">
        <f t="shared" si="80"/>
        <v>0</v>
      </c>
      <c r="DG37" s="172" t="str">
        <f t="shared" si="81"/>
        <v/>
      </c>
      <c r="DH37" s="172">
        <f t="shared" si="24"/>
        <v>0</v>
      </c>
      <c r="DI37" s="172">
        <f t="shared" si="25"/>
        <v>0</v>
      </c>
      <c r="DJ37" s="172">
        <f t="shared" si="26"/>
        <v>0</v>
      </c>
      <c r="DK37" s="172">
        <f t="shared" si="27"/>
        <v>0</v>
      </c>
      <c r="DL37" s="172">
        <f t="shared" si="28"/>
        <v>0</v>
      </c>
      <c r="DM37" s="172">
        <f t="shared" si="29"/>
        <v>0</v>
      </c>
      <c r="DN37" s="172">
        <f t="shared" si="30"/>
        <v>0</v>
      </c>
      <c r="DO37" s="172">
        <f t="shared" si="31"/>
        <v>0</v>
      </c>
      <c r="DP37" s="172">
        <f t="shared" si="32"/>
        <v>0</v>
      </c>
      <c r="DQ37" s="172">
        <f t="shared" si="33"/>
        <v>0</v>
      </c>
      <c r="DR37" s="172">
        <f t="shared" si="34"/>
        <v>0</v>
      </c>
      <c r="DS37" s="172">
        <f t="shared" si="35"/>
        <v>0</v>
      </c>
      <c r="DW37" s="172" t="str">
        <f>IF($AP37&lt;&gt;"",VLOOKUP($AP37,pay_scales!$A:$S,18,FALSE),"")</f>
        <v/>
      </c>
      <c r="DX37" s="172">
        <f t="shared" si="82"/>
        <v>0</v>
      </c>
      <c r="DY37" s="172" t="str">
        <f t="shared" si="83"/>
        <v/>
      </c>
      <c r="DZ37" s="172">
        <f t="shared" si="36"/>
        <v>0</v>
      </c>
      <c r="EA37" s="172">
        <f t="shared" si="37"/>
        <v>0</v>
      </c>
      <c r="EB37" s="172">
        <f t="shared" si="38"/>
        <v>0</v>
      </c>
      <c r="EC37" s="172">
        <f t="shared" si="39"/>
        <v>0</v>
      </c>
      <c r="ED37" s="172">
        <f t="shared" si="40"/>
        <v>0</v>
      </c>
      <c r="EE37" s="172">
        <f t="shared" si="41"/>
        <v>0</v>
      </c>
      <c r="EF37" s="172">
        <f t="shared" si="42"/>
        <v>0</v>
      </c>
      <c r="EG37" s="172">
        <f t="shared" si="43"/>
        <v>0</v>
      </c>
      <c r="EH37" s="172">
        <f t="shared" si="44"/>
        <v>0</v>
      </c>
      <c r="EI37" s="172">
        <f t="shared" si="45"/>
        <v>0</v>
      </c>
      <c r="EJ37" s="172">
        <f t="shared" si="46"/>
        <v>0</v>
      </c>
      <c r="EK37" s="172">
        <f t="shared" si="47"/>
        <v>0</v>
      </c>
      <c r="EO37" s="172" t="str">
        <f>IF($AZ37&lt;&gt;"",VLOOKUP($AF37,pay_scales!$A:$S,18,FALSE),"")</f>
        <v/>
      </c>
      <c r="EP37" s="172">
        <f t="shared" si="84"/>
        <v>0</v>
      </c>
      <c r="EQ37" s="172" t="str">
        <f t="shared" si="85"/>
        <v/>
      </c>
      <c r="ER37" s="172">
        <f t="shared" si="48"/>
        <v>0</v>
      </c>
      <c r="ES37" s="172">
        <f t="shared" si="49"/>
        <v>0</v>
      </c>
      <c r="ET37" s="172">
        <f t="shared" si="50"/>
        <v>0</v>
      </c>
      <c r="EU37" s="172">
        <f t="shared" si="51"/>
        <v>0</v>
      </c>
      <c r="EV37" s="172">
        <f t="shared" si="52"/>
        <v>0</v>
      </c>
      <c r="EW37" s="172">
        <f t="shared" si="53"/>
        <v>0</v>
      </c>
      <c r="EX37" s="172">
        <f t="shared" si="54"/>
        <v>0</v>
      </c>
      <c r="EY37" s="172">
        <f t="shared" si="55"/>
        <v>0</v>
      </c>
      <c r="EZ37" s="172">
        <f t="shared" si="56"/>
        <v>0</v>
      </c>
      <c r="FA37" s="172">
        <f t="shared" si="57"/>
        <v>0</v>
      </c>
      <c r="FB37" s="172">
        <f t="shared" si="58"/>
        <v>0</v>
      </c>
      <c r="FC37" s="172">
        <f t="shared" si="59"/>
        <v>0</v>
      </c>
      <c r="FF37">
        <f t="shared" si="86"/>
        <v>0</v>
      </c>
    </row>
    <row r="38" spans="1:162" x14ac:dyDescent="0.35">
      <c r="A38" s="3" t="str">
        <f>IF(OR($E38='selections(hide)'!$A$51,$E38='selections(hide)'!$A$48,$E38='selections(hide)'!$A$45),$C$1&amp;$E38,IF(AND($E38='selections(hide)'!$A$44,$F38&lt;45),$C$1&amp;$E38&amp;"up to 45",IF(AND($E38='selections(hide)'!$A$44,$F38&gt;=45),$C$1&amp;$E38&amp;"45+",IF(AND($E38='selections(hide)'!$A$43,$F38&lt;30),$C$1&amp;$E38&amp;"up to 30",IF(AND($E38='selections(hide)'!$A$43,$F38&gt;=30),$C$1&amp;$E38&amp;"30+",IF(AND($E38='selections(hide)'!$A$47,$F38&lt;45),$C$1&amp;$E38&amp;"up to 45",IF(AND($E38='selections(hide)'!$A$47,$F38&gt;=45),$C$1&amp;$E38&amp;"45+",IF(AND($E38='selections(hide)'!$A$46,$F38&lt;30),$C$1&amp;$E38&amp;"up to 30",IF(AND($E38='selections(hide)'!$A$46,$F38&gt;=30),$C$1&amp;$E38&amp;"30+",IF(AND($E38='selections(hide)'!$A$50,$F38&lt;45),$C$1&amp;$E38&amp;"up to 45",IF(AND($E38='selections(hide)'!$A$50,$F38&gt;=45),$C$1&amp;$E38&amp;"45+",IF(AND($E38='selections(hide)'!$A$49,$F38&lt;30),$C$1&amp;$E38&amp;"up to 30",IF(AND($E38='selections(hide)'!$A$49,$F38&gt;=30),$C$1&amp;$E38&amp;"30+","")))))))))))))</f>
        <v/>
      </c>
      <c r="B38" s="136"/>
      <c r="C38" s="143"/>
      <c r="D38" s="144"/>
      <c r="E38" s="135"/>
      <c r="F38" s="143"/>
      <c r="G38" s="144"/>
      <c r="H38" s="142"/>
      <c r="I38" s="168" t="str">
        <f>IFERROR(IF('selections(hide)'!$F$1=1,VLOOKUP($A38,academic_hours!$B$13:$S$40,4,FALSE),IF('selections(hide)'!$F$1=2,VLOOKUP($A38,academic_hours!$B$13:$S$40,9,FALSE),IF('selections(hide)'!$F$1=3,VLOOKUP($A38,academic_hours!$B$13:$S$40,14,FALSE),0))),"")</f>
        <v/>
      </c>
      <c r="J38" s="169"/>
      <c r="K38" s="168" t="str">
        <f t="shared" si="60"/>
        <v/>
      </c>
      <c r="L38" s="98"/>
      <c r="M38" s="142"/>
      <c r="N38" s="142"/>
      <c r="O38" s="142"/>
      <c r="P38" s="142"/>
      <c r="Q38" s="142"/>
      <c r="R38" s="142"/>
      <c r="S38" s="168" t="str">
        <f>IFERROR(IF('selections(hide)'!$F$1=1,VLOOKUP($A38,academic_hours!$B$13:$S$40,6,FALSE),IF('selections(hide)'!$F$1=2,VLOOKUP($A38,academic_hours!$B$13:$S$40,11,FALSE),IF('selections(hide)'!$F$1=3,VLOOKUP($A38,academic_hours!$B$13:$S$40,16,FALSE),0))),"")</f>
        <v/>
      </c>
      <c r="T38" s="169"/>
      <c r="U38" s="168" t="str">
        <f t="shared" si="61"/>
        <v/>
      </c>
      <c r="V38" s="98"/>
      <c r="W38" s="142"/>
      <c r="X38" s="142"/>
      <c r="Y38" s="142"/>
      <c r="Z38" s="142"/>
      <c r="AA38" s="142"/>
      <c r="AB38" s="142"/>
      <c r="AC38" s="168" t="str">
        <f>IFERROR(IF('selections(hide)'!$F$1=1,VLOOKUP($A38,academic_hours!$B$13:$S$40,5,FALSE),IF('selections(hide)'!$F$1=2,VLOOKUP($A38,academic_hours!$B$13:$S$40,10,FALSE),IF('selections(hide)'!$F$1=3,VLOOKUP($A38,academic_hours!$B$13:$S$40,15,FALSE),0))),"")</f>
        <v/>
      </c>
      <c r="AD38" s="169"/>
      <c r="AE38" s="168" t="str">
        <f t="shared" si="62"/>
        <v/>
      </c>
      <c r="AF38" s="98"/>
      <c r="AG38" s="142"/>
      <c r="AH38" s="142"/>
      <c r="AI38" s="142"/>
      <c r="AJ38" s="142"/>
      <c r="AK38" s="142"/>
      <c r="AL38" s="142"/>
      <c r="AM38" s="168" t="str">
        <f>IFERROR(IF('selections(hide)'!$F$1=1,VLOOKUP($A38,academic_hours!$B$13:$S$40,8,FALSE),IF('selections(hide)'!$F$1=2,VLOOKUP($A38,academic_hours!$B$13:$S$40,13,FALSE),IF('selections(hide)'!$F$1=3,VLOOKUP($A38,academic_hours!$B$13:$S$40,18,FALSE),0))),"")</f>
        <v/>
      </c>
      <c r="AN38" s="169"/>
      <c r="AO38" s="168" t="str">
        <f t="shared" si="63"/>
        <v/>
      </c>
      <c r="AP38" s="98"/>
      <c r="AQ38" s="142"/>
      <c r="AR38" s="142"/>
      <c r="AS38" s="142"/>
      <c r="AT38" s="142"/>
      <c r="AU38" s="142"/>
      <c r="AV38" s="142"/>
      <c r="AW38" s="168" t="str">
        <f>IFERROR(IF('selections(hide)'!$F$1=1,VLOOKUP($A38,academic_hours!$B$13:$S$40,7,FALSE),IF('selections(hide)'!$F$1=2,VLOOKUP($A38,academic_hours!$B$13:$S$40,12,FALSE),IF('selections(hide)'!$F$1=3,VLOOKUP($A38,academic_hours!$B$13:$S$40,17,FALSE),0))),"")</f>
        <v/>
      </c>
      <c r="AX38" s="169"/>
      <c r="AY38" s="168" t="str">
        <f t="shared" si="64"/>
        <v/>
      </c>
      <c r="AZ38" s="98"/>
      <c r="BA38" s="142"/>
      <c r="BB38" s="142"/>
      <c r="BC38" s="142"/>
      <c r="BD38" s="142"/>
      <c r="BE38" s="142"/>
      <c r="BF38" s="142"/>
      <c r="BH38" s="122" t="str">
        <f t="shared" si="65"/>
        <v>OK</v>
      </c>
      <c r="BI38" s="122" t="str">
        <f t="shared" si="66"/>
        <v>OK</v>
      </c>
      <c r="BJ38" s="122" t="str">
        <f t="shared" si="67"/>
        <v>OK</v>
      </c>
      <c r="BK38" s="122" t="str">
        <f t="shared" si="68"/>
        <v>OK</v>
      </c>
      <c r="BL38" s="122" t="str">
        <f t="shared" si="69"/>
        <v>OK</v>
      </c>
      <c r="BM38" s="122" t="str">
        <f t="shared" si="70"/>
        <v>OK</v>
      </c>
      <c r="BN38" s="122" t="str">
        <f t="shared" si="71"/>
        <v>OK</v>
      </c>
      <c r="BO38" s="122" t="str">
        <f t="shared" si="72"/>
        <v>OK</v>
      </c>
      <c r="BP38" s="122" t="str">
        <f t="shared" si="73"/>
        <v>OK</v>
      </c>
      <c r="BQ38" s="122" t="str">
        <f t="shared" si="74"/>
        <v>OK</v>
      </c>
      <c r="BR38" s="122" t="str">
        <f t="shared" si="75"/>
        <v>OK</v>
      </c>
      <c r="BU38" s="172" t="str">
        <f>IF($L38&lt;&gt;"",VLOOKUP($L38,pay_scales!$A:$S,18,FALSE),"")</f>
        <v/>
      </c>
      <c r="BV38" s="172">
        <f t="shared" si="76"/>
        <v>0</v>
      </c>
      <c r="BW38" s="172" t="str">
        <f t="shared" si="77"/>
        <v/>
      </c>
      <c r="BX38" s="172">
        <f t="shared" si="0"/>
        <v>0</v>
      </c>
      <c r="BY38" s="172">
        <f t="shared" si="1"/>
        <v>0</v>
      </c>
      <c r="BZ38" s="172">
        <f t="shared" si="2"/>
        <v>0</v>
      </c>
      <c r="CA38" s="172">
        <f t="shared" si="3"/>
        <v>0</v>
      </c>
      <c r="CB38" s="172">
        <f t="shared" si="4"/>
        <v>0</v>
      </c>
      <c r="CC38" s="172">
        <f t="shared" si="5"/>
        <v>0</v>
      </c>
      <c r="CD38" s="172">
        <f t="shared" si="6"/>
        <v>0</v>
      </c>
      <c r="CE38" s="172">
        <f t="shared" si="7"/>
        <v>0</v>
      </c>
      <c r="CF38" s="172">
        <f t="shared" si="8"/>
        <v>0</v>
      </c>
      <c r="CG38" s="172">
        <f t="shared" si="9"/>
        <v>0</v>
      </c>
      <c r="CH38" s="172">
        <f t="shared" si="10"/>
        <v>0</v>
      </c>
      <c r="CI38" s="172">
        <f t="shared" si="11"/>
        <v>0</v>
      </c>
      <c r="CM38" s="172" t="str">
        <f>IF($V38&lt;&gt;"",VLOOKUP($V38,pay_scales!$A:$S,18,FALSE),"")</f>
        <v/>
      </c>
      <c r="CN38" s="172">
        <f t="shared" si="78"/>
        <v>0</v>
      </c>
      <c r="CO38" s="172" t="str">
        <f t="shared" si="79"/>
        <v/>
      </c>
      <c r="CP38" s="172">
        <f t="shared" si="12"/>
        <v>0</v>
      </c>
      <c r="CQ38" s="172">
        <f t="shared" si="13"/>
        <v>0</v>
      </c>
      <c r="CR38" s="172">
        <f t="shared" si="14"/>
        <v>0</v>
      </c>
      <c r="CS38" s="172">
        <f t="shared" si="15"/>
        <v>0</v>
      </c>
      <c r="CT38" s="172">
        <f t="shared" si="16"/>
        <v>0</v>
      </c>
      <c r="CU38" s="172">
        <f t="shared" si="17"/>
        <v>0</v>
      </c>
      <c r="CV38" s="172">
        <f t="shared" si="18"/>
        <v>0</v>
      </c>
      <c r="CW38" s="172">
        <f t="shared" si="19"/>
        <v>0</v>
      </c>
      <c r="CX38" s="172">
        <f t="shared" si="20"/>
        <v>0</v>
      </c>
      <c r="CY38" s="172">
        <f t="shared" si="21"/>
        <v>0</v>
      </c>
      <c r="CZ38" s="172">
        <f t="shared" si="22"/>
        <v>0</v>
      </c>
      <c r="DA38" s="172">
        <f t="shared" si="23"/>
        <v>0</v>
      </c>
      <c r="DE38" s="172" t="str">
        <f>IF($AF38&lt;&gt;"",VLOOKUP($AF38,pay_scales!$A:$S,18,FALSE),"")</f>
        <v/>
      </c>
      <c r="DF38" s="172">
        <f t="shared" si="80"/>
        <v>0</v>
      </c>
      <c r="DG38" s="172" t="str">
        <f t="shared" si="81"/>
        <v/>
      </c>
      <c r="DH38" s="172">
        <f t="shared" si="24"/>
        <v>0</v>
      </c>
      <c r="DI38" s="172">
        <f t="shared" si="25"/>
        <v>0</v>
      </c>
      <c r="DJ38" s="172">
        <f t="shared" si="26"/>
        <v>0</v>
      </c>
      <c r="DK38" s="172">
        <f t="shared" si="27"/>
        <v>0</v>
      </c>
      <c r="DL38" s="172">
        <f t="shared" si="28"/>
        <v>0</v>
      </c>
      <c r="DM38" s="172">
        <f t="shared" si="29"/>
        <v>0</v>
      </c>
      <c r="DN38" s="172">
        <f t="shared" si="30"/>
        <v>0</v>
      </c>
      <c r="DO38" s="172">
        <f t="shared" si="31"/>
        <v>0</v>
      </c>
      <c r="DP38" s="172">
        <f t="shared" si="32"/>
        <v>0</v>
      </c>
      <c r="DQ38" s="172">
        <f t="shared" si="33"/>
        <v>0</v>
      </c>
      <c r="DR38" s="172">
        <f t="shared" si="34"/>
        <v>0</v>
      </c>
      <c r="DS38" s="172">
        <f t="shared" si="35"/>
        <v>0</v>
      </c>
      <c r="DW38" s="172" t="str">
        <f>IF($AP38&lt;&gt;"",VLOOKUP($AP38,pay_scales!$A:$S,18,FALSE),"")</f>
        <v/>
      </c>
      <c r="DX38" s="172">
        <f t="shared" si="82"/>
        <v>0</v>
      </c>
      <c r="DY38" s="172" t="str">
        <f t="shared" si="83"/>
        <v/>
      </c>
      <c r="DZ38" s="172">
        <f t="shared" si="36"/>
        <v>0</v>
      </c>
      <c r="EA38" s="172">
        <f t="shared" si="37"/>
        <v>0</v>
      </c>
      <c r="EB38" s="172">
        <f t="shared" si="38"/>
        <v>0</v>
      </c>
      <c r="EC38" s="172">
        <f t="shared" si="39"/>
        <v>0</v>
      </c>
      <c r="ED38" s="172">
        <f t="shared" si="40"/>
        <v>0</v>
      </c>
      <c r="EE38" s="172">
        <f t="shared" si="41"/>
        <v>0</v>
      </c>
      <c r="EF38" s="172">
        <f t="shared" si="42"/>
        <v>0</v>
      </c>
      <c r="EG38" s="172">
        <f t="shared" si="43"/>
        <v>0</v>
      </c>
      <c r="EH38" s="172">
        <f t="shared" si="44"/>
        <v>0</v>
      </c>
      <c r="EI38" s="172">
        <f t="shared" si="45"/>
        <v>0</v>
      </c>
      <c r="EJ38" s="172">
        <f t="shared" si="46"/>
        <v>0</v>
      </c>
      <c r="EK38" s="172">
        <f t="shared" si="47"/>
        <v>0</v>
      </c>
      <c r="EO38" s="172" t="str">
        <f>IF($AZ38&lt;&gt;"",VLOOKUP($AF38,pay_scales!$A:$S,18,FALSE),"")</f>
        <v/>
      </c>
      <c r="EP38" s="172">
        <f t="shared" si="84"/>
        <v>0</v>
      </c>
      <c r="EQ38" s="172" t="str">
        <f t="shared" si="85"/>
        <v/>
      </c>
      <c r="ER38" s="172">
        <f t="shared" si="48"/>
        <v>0</v>
      </c>
      <c r="ES38" s="172">
        <f t="shared" si="49"/>
        <v>0</v>
      </c>
      <c r="ET38" s="172">
        <f t="shared" si="50"/>
        <v>0</v>
      </c>
      <c r="EU38" s="172">
        <f t="shared" si="51"/>
        <v>0</v>
      </c>
      <c r="EV38" s="172">
        <f t="shared" si="52"/>
        <v>0</v>
      </c>
      <c r="EW38" s="172">
        <f t="shared" si="53"/>
        <v>0</v>
      </c>
      <c r="EX38" s="172">
        <f t="shared" si="54"/>
        <v>0</v>
      </c>
      <c r="EY38" s="172">
        <f t="shared" si="55"/>
        <v>0</v>
      </c>
      <c r="EZ38" s="172">
        <f t="shared" si="56"/>
        <v>0</v>
      </c>
      <c r="FA38" s="172">
        <f t="shared" si="57"/>
        <v>0</v>
      </c>
      <c r="FB38" s="172">
        <f t="shared" si="58"/>
        <v>0</v>
      </c>
      <c r="FC38" s="172">
        <f t="shared" si="59"/>
        <v>0</v>
      </c>
      <c r="FF38">
        <f t="shared" si="86"/>
        <v>0</v>
      </c>
    </row>
    <row r="39" spans="1:162" x14ac:dyDescent="0.35">
      <c r="A39" s="3" t="str">
        <f>IF(OR($E39='selections(hide)'!$A$51,$E39='selections(hide)'!$A$48,$E39='selections(hide)'!$A$45),$C$1&amp;$E39,IF(AND($E39='selections(hide)'!$A$44,$F39&lt;45),$C$1&amp;$E39&amp;"up to 45",IF(AND($E39='selections(hide)'!$A$44,$F39&gt;=45),$C$1&amp;$E39&amp;"45+",IF(AND($E39='selections(hide)'!$A$43,$F39&lt;30),$C$1&amp;$E39&amp;"up to 30",IF(AND($E39='selections(hide)'!$A$43,$F39&gt;=30),$C$1&amp;$E39&amp;"30+",IF(AND($E39='selections(hide)'!$A$47,$F39&lt;45),$C$1&amp;$E39&amp;"up to 45",IF(AND($E39='selections(hide)'!$A$47,$F39&gt;=45),$C$1&amp;$E39&amp;"45+",IF(AND($E39='selections(hide)'!$A$46,$F39&lt;30),$C$1&amp;$E39&amp;"up to 30",IF(AND($E39='selections(hide)'!$A$46,$F39&gt;=30),$C$1&amp;$E39&amp;"30+",IF(AND($E39='selections(hide)'!$A$50,$F39&lt;45),$C$1&amp;$E39&amp;"up to 45",IF(AND($E39='selections(hide)'!$A$50,$F39&gt;=45),$C$1&amp;$E39&amp;"45+",IF(AND($E39='selections(hide)'!$A$49,$F39&lt;30),$C$1&amp;$E39&amp;"up to 30",IF(AND($E39='selections(hide)'!$A$49,$F39&gt;=30),$C$1&amp;$E39&amp;"30+","")))))))))))))</f>
        <v/>
      </c>
      <c r="B39" s="136"/>
      <c r="C39" s="143"/>
      <c r="D39" s="144"/>
      <c r="E39" s="135"/>
      <c r="F39" s="143"/>
      <c r="G39" s="144"/>
      <c r="H39" s="142"/>
      <c r="I39" s="168" t="str">
        <f>IFERROR(IF('selections(hide)'!$F$1=1,VLOOKUP($A39,academic_hours!$B$13:$S$40,4,FALSE),IF('selections(hide)'!$F$1=2,VLOOKUP($A39,academic_hours!$B$13:$S$40,9,FALSE),IF('selections(hide)'!$F$1=3,VLOOKUP($A39,academic_hours!$B$13:$S$40,14,FALSE),0))),"")</f>
        <v/>
      </c>
      <c r="J39" s="169"/>
      <c r="K39" s="168" t="str">
        <f t="shared" ref="K39:K48" si="87">IFERROR(J39+I39,"")</f>
        <v/>
      </c>
      <c r="L39" s="98"/>
      <c r="M39" s="142"/>
      <c r="N39" s="142"/>
      <c r="O39" s="142"/>
      <c r="P39" s="142"/>
      <c r="Q39" s="142"/>
      <c r="R39" s="142"/>
      <c r="S39" s="168" t="str">
        <f>IFERROR(IF('selections(hide)'!$F$1=1,VLOOKUP($A39,academic_hours!$B$13:$S$40,6,FALSE),IF('selections(hide)'!$F$1=2,VLOOKUP($A39,academic_hours!$B$13:$S$40,11,FALSE),IF('selections(hide)'!$F$1=3,VLOOKUP($A39,academic_hours!$B$13:$S$40,16,FALSE),0))),"")</f>
        <v/>
      </c>
      <c r="T39" s="169"/>
      <c r="U39" s="168" t="str">
        <f t="shared" ref="U39:U48" si="88">IFERROR(T39+S39,"")</f>
        <v/>
      </c>
      <c r="V39" s="98"/>
      <c r="W39" s="142"/>
      <c r="X39" s="142"/>
      <c r="Y39" s="142"/>
      <c r="Z39" s="142"/>
      <c r="AA39" s="142"/>
      <c r="AB39" s="142"/>
      <c r="AC39" s="168" t="str">
        <f>IFERROR(IF('selections(hide)'!$F$1=1,VLOOKUP($A39,academic_hours!$B$13:$S$40,5,FALSE),IF('selections(hide)'!$F$1=2,VLOOKUP($A39,academic_hours!$B$13:$S$40,10,FALSE),IF('selections(hide)'!$F$1=3,VLOOKUP($A39,academic_hours!$B$13:$S$40,15,FALSE),0))),"")</f>
        <v/>
      </c>
      <c r="AD39" s="169"/>
      <c r="AE39" s="168" t="str">
        <f t="shared" ref="AE39:AE48" si="89">IFERROR(AD39+AC39,"")</f>
        <v/>
      </c>
      <c r="AF39" s="98"/>
      <c r="AG39" s="142"/>
      <c r="AH39" s="142"/>
      <c r="AI39" s="142"/>
      <c r="AJ39" s="142"/>
      <c r="AK39" s="142"/>
      <c r="AL39" s="142"/>
      <c r="AM39" s="168" t="str">
        <f>IFERROR(IF('selections(hide)'!$F$1=1,VLOOKUP($A39,academic_hours!$B$13:$S$40,8,FALSE),IF('selections(hide)'!$F$1=2,VLOOKUP($A39,academic_hours!$B$13:$S$40,13,FALSE),IF('selections(hide)'!$F$1=3,VLOOKUP($A39,academic_hours!$B$13:$S$40,18,FALSE),0))),"")</f>
        <v/>
      </c>
      <c r="AN39" s="169"/>
      <c r="AO39" s="168" t="str">
        <f t="shared" ref="AO39:AO48" si="90">IFERROR(AN39+AM39,"")</f>
        <v/>
      </c>
      <c r="AP39" s="98"/>
      <c r="AQ39" s="142"/>
      <c r="AR39" s="142"/>
      <c r="AS39" s="142"/>
      <c r="AT39" s="142"/>
      <c r="AU39" s="142"/>
      <c r="AV39" s="142"/>
      <c r="AW39" s="168" t="str">
        <f>IFERROR(IF('selections(hide)'!$F$1=1,VLOOKUP($A39,academic_hours!$B$13:$S$40,7,FALSE),IF('selections(hide)'!$F$1=2,VLOOKUP($A39,academic_hours!$B$13:$S$40,12,FALSE),IF('selections(hide)'!$F$1=3,VLOOKUP($A39,academic_hours!$B$13:$S$40,17,FALSE),0))),"")</f>
        <v/>
      </c>
      <c r="AX39" s="169"/>
      <c r="AY39" s="168" t="str">
        <f t="shared" ref="AY39:AY48" si="91">IFERROR(AX39+AW39,"")</f>
        <v/>
      </c>
      <c r="AZ39" s="98"/>
      <c r="BA39" s="142"/>
      <c r="BB39" s="142"/>
      <c r="BC39" s="142"/>
      <c r="BD39" s="142"/>
      <c r="BE39" s="142"/>
      <c r="BF39" s="142"/>
      <c r="BH39" s="122" t="str">
        <f t="shared" si="65"/>
        <v>OK</v>
      </c>
      <c r="BI39" s="122" t="str">
        <f t="shared" si="66"/>
        <v>OK</v>
      </c>
      <c r="BJ39" s="122" t="str">
        <f t="shared" si="67"/>
        <v>OK</v>
      </c>
      <c r="BK39" s="122" t="str">
        <f t="shared" si="68"/>
        <v>OK</v>
      </c>
      <c r="BL39" s="122" t="str">
        <f t="shared" si="69"/>
        <v>OK</v>
      </c>
      <c r="BM39" s="122" t="str">
        <f t="shared" si="70"/>
        <v>OK</v>
      </c>
      <c r="BN39" s="122" t="str">
        <f t="shared" si="71"/>
        <v>OK</v>
      </c>
      <c r="BO39" s="122" t="str">
        <f t="shared" si="72"/>
        <v>OK</v>
      </c>
      <c r="BP39" s="122" t="str">
        <f t="shared" si="73"/>
        <v>OK</v>
      </c>
      <c r="BQ39" s="122" t="str">
        <f t="shared" si="74"/>
        <v>OK</v>
      </c>
      <c r="BR39" s="122" t="str">
        <f t="shared" si="75"/>
        <v>OK</v>
      </c>
      <c r="BU39" s="172" t="str">
        <f>IF($L39&lt;&gt;"",VLOOKUP($L39,pay_scales!$A:$S,18,FALSE),"")</f>
        <v/>
      </c>
      <c r="BV39" s="172">
        <f t="shared" si="76"/>
        <v>0</v>
      </c>
      <c r="BW39" s="172" t="str">
        <f t="shared" ref="BW39:BW48" si="92">IFERROR(BV39*BU39,"")</f>
        <v/>
      </c>
      <c r="BX39" s="172">
        <f t="shared" si="0"/>
        <v>0</v>
      </c>
      <c r="BY39" s="172">
        <f t="shared" si="1"/>
        <v>0</v>
      </c>
      <c r="BZ39" s="172">
        <f t="shared" si="2"/>
        <v>0</v>
      </c>
      <c r="CA39" s="172">
        <f t="shared" si="3"/>
        <v>0</v>
      </c>
      <c r="CB39" s="172">
        <f t="shared" si="4"/>
        <v>0</v>
      </c>
      <c r="CC39" s="172">
        <f t="shared" si="5"/>
        <v>0</v>
      </c>
      <c r="CD39" s="172">
        <f t="shared" si="6"/>
        <v>0</v>
      </c>
      <c r="CE39" s="172">
        <f t="shared" si="7"/>
        <v>0</v>
      </c>
      <c r="CF39" s="172">
        <f t="shared" si="8"/>
        <v>0</v>
      </c>
      <c r="CG39" s="172">
        <f t="shared" si="9"/>
        <v>0</v>
      </c>
      <c r="CH39" s="172">
        <f t="shared" si="10"/>
        <v>0</v>
      </c>
      <c r="CI39" s="172">
        <f t="shared" si="11"/>
        <v>0</v>
      </c>
      <c r="CM39" s="172" t="str">
        <f>IF($V39&lt;&gt;"",VLOOKUP($V39,pay_scales!$A:$S,18,FALSE),"")</f>
        <v/>
      </c>
      <c r="CN39" s="172">
        <f t="shared" si="78"/>
        <v>0</v>
      </c>
      <c r="CO39" s="172" t="str">
        <f t="shared" ref="CO39:CO48" si="93">IFERROR(CN39*CM39,"")</f>
        <v/>
      </c>
      <c r="CP39" s="172">
        <f t="shared" si="12"/>
        <v>0</v>
      </c>
      <c r="CQ39" s="172">
        <f t="shared" si="13"/>
        <v>0</v>
      </c>
      <c r="CR39" s="172">
        <f t="shared" si="14"/>
        <v>0</v>
      </c>
      <c r="CS39" s="172">
        <f t="shared" si="15"/>
        <v>0</v>
      </c>
      <c r="CT39" s="172">
        <f t="shared" si="16"/>
        <v>0</v>
      </c>
      <c r="CU39" s="172">
        <f t="shared" si="17"/>
        <v>0</v>
      </c>
      <c r="CV39" s="172">
        <f t="shared" si="18"/>
        <v>0</v>
      </c>
      <c r="CW39" s="172">
        <f t="shared" si="19"/>
        <v>0</v>
      </c>
      <c r="CX39" s="172">
        <f t="shared" si="20"/>
        <v>0</v>
      </c>
      <c r="CY39" s="172">
        <f t="shared" si="21"/>
        <v>0</v>
      </c>
      <c r="CZ39" s="172">
        <f t="shared" si="22"/>
        <v>0</v>
      </c>
      <c r="DA39" s="172">
        <f t="shared" si="23"/>
        <v>0</v>
      </c>
      <c r="DE39" s="172" t="str">
        <f>IF($AF39&lt;&gt;"",VLOOKUP($AF39,pay_scales!$A:$S,18,FALSE),"")</f>
        <v/>
      </c>
      <c r="DF39" s="172">
        <f t="shared" si="80"/>
        <v>0</v>
      </c>
      <c r="DG39" s="172" t="str">
        <f t="shared" ref="DG39:DG48" si="94">IFERROR(DF39*DE39,"")</f>
        <v/>
      </c>
      <c r="DH39" s="172">
        <f t="shared" si="24"/>
        <v>0</v>
      </c>
      <c r="DI39" s="172">
        <f t="shared" si="25"/>
        <v>0</v>
      </c>
      <c r="DJ39" s="172">
        <f t="shared" si="26"/>
        <v>0</v>
      </c>
      <c r="DK39" s="172">
        <f t="shared" si="27"/>
        <v>0</v>
      </c>
      <c r="DL39" s="172">
        <f t="shared" si="28"/>
        <v>0</v>
      </c>
      <c r="DM39" s="172">
        <f t="shared" si="29"/>
        <v>0</v>
      </c>
      <c r="DN39" s="172">
        <f t="shared" si="30"/>
        <v>0</v>
      </c>
      <c r="DO39" s="172">
        <f t="shared" si="31"/>
        <v>0</v>
      </c>
      <c r="DP39" s="172">
        <f t="shared" si="32"/>
        <v>0</v>
      </c>
      <c r="DQ39" s="172">
        <f t="shared" si="33"/>
        <v>0</v>
      </c>
      <c r="DR39" s="172">
        <f t="shared" si="34"/>
        <v>0</v>
      </c>
      <c r="DS39" s="172">
        <f t="shared" si="35"/>
        <v>0</v>
      </c>
      <c r="DW39" s="172" t="str">
        <f>IF($AP39&lt;&gt;"",VLOOKUP($AP39,pay_scales!$A:$S,18,FALSE),"")</f>
        <v/>
      </c>
      <c r="DX39" s="172">
        <f t="shared" si="82"/>
        <v>0</v>
      </c>
      <c r="DY39" s="172" t="str">
        <f t="shared" ref="DY39:DY48" si="95">IFERROR(DX39*DW39,"")</f>
        <v/>
      </c>
      <c r="DZ39" s="172">
        <f t="shared" si="36"/>
        <v>0</v>
      </c>
      <c r="EA39" s="172">
        <f t="shared" si="37"/>
        <v>0</v>
      </c>
      <c r="EB39" s="172">
        <f t="shared" si="38"/>
        <v>0</v>
      </c>
      <c r="EC39" s="172">
        <f t="shared" si="39"/>
        <v>0</v>
      </c>
      <c r="ED39" s="172">
        <f t="shared" si="40"/>
        <v>0</v>
      </c>
      <c r="EE39" s="172">
        <f t="shared" si="41"/>
        <v>0</v>
      </c>
      <c r="EF39" s="172">
        <f t="shared" si="42"/>
        <v>0</v>
      </c>
      <c r="EG39" s="172">
        <f t="shared" si="43"/>
        <v>0</v>
      </c>
      <c r="EH39" s="172">
        <f t="shared" si="44"/>
        <v>0</v>
      </c>
      <c r="EI39" s="172">
        <f t="shared" si="45"/>
        <v>0</v>
      </c>
      <c r="EJ39" s="172">
        <f t="shared" si="46"/>
        <v>0</v>
      </c>
      <c r="EK39" s="172">
        <f t="shared" si="47"/>
        <v>0</v>
      </c>
      <c r="EO39" s="172" t="str">
        <f>IF($AZ39&lt;&gt;"",VLOOKUP($AF39,pay_scales!$A:$S,18,FALSE),"")</f>
        <v/>
      </c>
      <c r="EP39" s="172">
        <f t="shared" si="84"/>
        <v>0</v>
      </c>
      <c r="EQ39" s="172" t="str">
        <f t="shared" ref="EQ39:EQ48" si="96">IFERROR(EP39*EO39,"")</f>
        <v/>
      </c>
      <c r="ER39" s="172">
        <f t="shared" si="48"/>
        <v>0</v>
      </c>
      <c r="ES39" s="172">
        <f t="shared" si="49"/>
        <v>0</v>
      </c>
      <c r="ET39" s="172">
        <f t="shared" si="50"/>
        <v>0</v>
      </c>
      <c r="EU39" s="172">
        <f t="shared" si="51"/>
        <v>0</v>
      </c>
      <c r="EV39" s="172">
        <f t="shared" si="52"/>
        <v>0</v>
      </c>
      <c r="EW39" s="172">
        <f t="shared" si="53"/>
        <v>0</v>
      </c>
      <c r="EX39" s="172">
        <f t="shared" si="54"/>
        <v>0</v>
      </c>
      <c r="EY39" s="172">
        <f t="shared" si="55"/>
        <v>0</v>
      </c>
      <c r="EZ39" s="172">
        <f t="shared" si="56"/>
        <v>0</v>
      </c>
      <c r="FA39" s="172">
        <f t="shared" si="57"/>
        <v>0</v>
      </c>
      <c r="FB39" s="172">
        <f t="shared" si="58"/>
        <v>0</v>
      </c>
      <c r="FC39" s="172">
        <f t="shared" si="59"/>
        <v>0</v>
      </c>
      <c r="FF39">
        <f t="shared" si="86"/>
        <v>0</v>
      </c>
    </row>
    <row r="40" spans="1:162" x14ac:dyDescent="0.35">
      <c r="A40" s="3" t="str">
        <f>IF(OR($E40='selections(hide)'!$A$51,$E40='selections(hide)'!$A$48,$E40='selections(hide)'!$A$45),$C$1&amp;$E40,IF(AND($E40='selections(hide)'!$A$44,$F40&lt;45),$C$1&amp;$E40&amp;"up to 45",IF(AND($E40='selections(hide)'!$A$44,$F40&gt;=45),$C$1&amp;$E40&amp;"45+",IF(AND($E40='selections(hide)'!$A$43,$F40&lt;30),$C$1&amp;$E40&amp;"up to 30",IF(AND($E40='selections(hide)'!$A$43,$F40&gt;=30),$C$1&amp;$E40&amp;"30+",IF(AND($E40='selections(hide)'!$A$47,$F40&lt;45),$C$1&amp;$E40&amp;"up to 45",IF(AND($E40='selections(hide)'!$A$47,$F40&gt;=45),$C$1&amp;$E40&amp;"45+",IF(AND($E40='selections(hide)'!$A$46,$F40&lt;30),$C$1&amp;$E40&amp;"up to 30",IF(AND($E40='selections(hide)'!$A$46,$F40&gt;=30),$C$1&amp;$E40&amp;"30+",IF(AND($E40='selections(hide)'!$A$50,$F40&lt;45),$C$1&amp;$E40&amp;"up to 45",IF(AND($E40='selections(hide)'!$A$50,$F40&gt;=45),$C$1&amp;$E40&amp;"45+",IF(AND($E40='selections(hide)'!$A$49,$F40&lt;30),$C$1&amp;$E40&amp;"up to 30",IF(AND($E40='selections(hide)'!$A$49,$F40&gt;=30),$C$1&amp;$E40&amp;"30+","")))))))))))))</f>
        <v/>
      </c>
      <c r="B40" s="136"/>
      <c r="C40" s="143"/>
      <c r="D40" s="144"/>
      <c r="E40" s="135"/>
      <c r="F40" s="143"/>
      <c r="G40" s="144"/>
      <c r="H40" s="142"/>
      <c r="I40" s="168" t="str">
        <f>IFERROR(IF('selections(hide)'!$F$1=1,VLOOKUP($A40,academic_hours!$B$13:$S$40,4,FALSE),IF('selections(hide)'!$F$1=2,VLOOKUP($A40,academic_hours!$B$13:$S$40,9,FALSE),IF('selections(hide)'!$F$1=3,VLOOKUP($A40,academic_hours!$B$13:$S$40,14,FALSE),0))),"")</f>
        <v/>
      </c>
      <c r="J40" s="169"/>
      <c r="K40" s="168" t="str">
        <f t="shared" si="87"/>
        <v/>
      </c>
      <c r="L40" s="98"/>
      <c r="M40" s="142"/>
      <c r="N40" s="142"/>
      <c r="O40" s="142"/>
      <c r="P40" s="142"/>
      <c r="Q40" s="142"/>
      <c r="R40" s="142"/>
      <c r="S40" s="168" t="str">
        <f>IFERROR(IF('selections(hide)'!$F$1=1,VLOOKUP($A40,academic_hours!$B$13:$S$40,6,FALSE),IF('selections(hide)'!$F$1=2,VLOOKUP($A40,academic_hours!$B$13:$S$40,11,FALSE),IF('selections(hide)'!$F$1=3,VLOOKUP($A40,academic_hours!$B$13:$S$40,16,FALSE),0))),"")</f>
        <v/>
      </c>
      <c r="T40" s="169"/>
      <c r="U40" s="168" t="str">
        <f t="shared" si="88"/>
        <v/>
      </c>
      <c r="V40" s="98"/>
      <c r="W40" s="142"/>
      <c r="X40" s="142"/>
      <c r="Y40" s="142"/>
      <c r="Z40" s="142"/>
      <c r="AA40" s="142"/>
      <c r="AB40" s="142"/>
      <c r="AC40" s="168" t="str">
        <f>IFERROR(IF('selections(hide)'!$F$1=1,VLOOKUP($A40,academic_hours!$B$13:$S$40,5,FALSE),IF('selections(hide)'!$F$1=2,VLOOKUP($A40,academic_hours!$B$13:$S$40,10,FALSE),IF('selections(hide)'!$F$1=3,VLOOKUP($A40,academic_hours!$B$13:$S$40,15,FALSE),0))),"")</f>
        <v/>
      </c>
      <c r="AD40" s="169"/>
      <c r="AE40" s="168" t="str">
        <f t="shared" si="89"/>
        <v/>
      </c>
      <c r="AF40" s="98"/>
      <c r="AG40" s="142"/>
      <c r="AH40" s="142"/>
      <c r="AI40" s="142"/>
      <c r="AJ40" s="142"/>
      <c r="AK40" s="142"/>
      <c r="AL40" s="142"/>
      <c r="AM40" s="168" t="str">
        <f>IFERROR(IF('selections(hide)'!$F$1=1,VLOOKUP($A40,academic_hours!$B$13:$S$40,8,FALSE),IF('selections(hide)'!$F$1=2,VLOOKUP($A40,academic_hours!$B$13:$S$40,13,FALSE),IF('selections(hide)'!$F$1=3,VLOOKUP($A40,academic_hours!$B$13:$S$40,18,FALSE),0))),"")</f>
        <v/>
      </c>
      <c r="AN40" s="169"/>
      <c r="AO40" s="168" t="str">
        <f t="shared" si="90"/>
        <v/>
      </c>
      <c r="AP40" s="98"/>
      <c r="AQ40" s="142"/>
      <c r="AR40" s="142"/>
      <c r="AS40" s="142"/>
      <c r="AT40" s="142"/>
      <c r="AU40" s="142"/>
      <c r="AV40" s="142"/>
      <c r="AW40" s="168" t="str">
        <f>IFERROR(IF('selections(hide)'!$F$1=1,VLOOKUP($A40,academic_hours!$B$13:$S$40,7,FALSE),IF('selections(hide)'!$F$1=2,VLOOKUP($A40,academic_hours!$B$13:$S$40,12,FALSE),IF('selections(hide)'!$F$1=3,VLOOKUP($A40,academic_hours!$B$13:$S$40,17,FALSE),0))),"")</f>
        <v/>
      </c>
      <c r="AX40" s="169"/>
      <c r="AY40" s="168" t="str">
        <f t="shared" si="91"/>
        <v/>
      </c>
      <c r="AZ40" s="98"/>
      <c r="BA40" s="142"/>
      <c r="BB40" s="142"/>
      <c r="BC40" s="142"/>
      <c r="BD40" s="142"/>
      <c r="BE40" s="142"/>
      <c r="BF40" s="142"/>
      <c r="BH40" s="122" t="str">
        <f t="shared" si="65"/>
        <v>OK</v>
      </c>
      <c r="BI40" s="122" t="str">
        <f t="shared" si="66"/>
        <v>OK</v>
      </c>
      <c r="BJ40" s="122" t="str">
        <f t="shared" si="67"/>
        <v>OK</v>
      </c>
      <c r="BK40" s="122" t="str">
        <f t="shared" si="68"/>
        <v>OK</v>
      </c>
      <c r="BL40" s="122" t="str">
        <f t="shared" si="69"/>
        <v>OK</v>
      </c>
      <c r="BM40" s="122" t="str">
        <f t="shared" si="70"/>
        <v>OK</v>
      </c>
      <c r="BN40" s="122" t="str">
        <f t="shared" si="71"/>
        <v>OK</v>
      </c>
      <c r="BO40" s="122" t="str">
        <f t="shared" si="72"/>
        <v>OK</v>
      </c>
      <c r="BP40" s="122" t="str">
        <f t="shared" si="73"/>
        <v>OK</v>
      </c>
      <c r="BQ40" s="122" t="str">
        <f t="shared" si="74"/>
        <v>OK</v>
      </c>
      <c r="BR40" s="122" t="str">
        <f t="shared" si="75"/>
        <v>OK</v>
      </c>
      <c r="BU40" s="172" t="str">
        <f>IF($L40&lt;&gt;"",VLOOKUP($L40,pay_scales!$A:$S,18,FALSE),"")</f>
        <v/>
      </c>
      <c r="BV40" s="172">
        <f t="shared" si="76"/>
        <v>0</v>
      </c>
      <c r="BW40" s="172" t="str">
        <f t="shared" si="92"/>
        <v/>
      </c>
      <c r="BX40" s="172">
        <f t="shared" ref="BX40:BX67" si="97">IFERROR($M40*$BV40,0)</f>
        <v>0</v>
      </c>
      <c r="BY40" s="172">
        <f t="shared" ref="BY40:BY67" si="98">IFERROR($N40*$BV40,0)</f>
        <v>0</v>
      </c>
      <c r="BZ40" s="172">
        <f t="shared" ref="BZ40:BZ67" si="99">IFERROR($O40*$BV40,0)</f>
        <v>0</v>
      </c>
      <c r="CA40" s="172">
        <f t="shared" ref="CA40:CA67" si="100">IFERROR($P40*$BV40,0)</f>
        <v>0</v>
      </c>
      <c r="CB40" s="172">
        <f t="shared" ref="CB40:CB67" si="101">IFERROR($Q40*$BV40,0)</f>
        <v>0</v>
      </c>
      <c r="CC40" s="172">
        <f t="shared" ref="CC40:CC67" si="102">IFERROR($R40*$BV40,0)</f>
        <v>0</v>
      </c>
      <c r="CD40" s="172">
        <f t="shared" ref="CD40:CD67" si="103">IFERROR($M40*$BW40,0)</f>
        <v>0</v>
      </c>
      <c r="CE40" s="172">
        <f t="shared" ref="CE40:CE67" si="104">IFERROR($N40*$BW40,0)</f>
        <v>0</v>
      </c>
      <c r="CF40" s="172">
        <f t="shared" ref="CF40:CF67" si="105">IFERROR($O40*$BW40,0)</f>
        <v>0</v>
      </c>
      <c r="CG40" s="172">
        <f t="shared" ref="CG40:CG67" si="106">IFERROR($P40*$BW40,0)</f>
        <v>0</v>
      </c>
      <c r="CH40" s="172">
        <f t="shared" ref="CH40:CH67" si="107">IFERROR($Q40*$BW40,0)</f>
        <v>0</v>
      </c>
      <c r="CI40" s="172">
        <f t="shared" ref="CI40:CI67" si="108">IFERROR($R40*$BW40,0)</f>
        <v>0</v>
      </c>
      <c r="CM40" s="172" t="str">
        <f>IF($V40&lt;&gt;"",VLOOKUP($V40,pay_scales!$A:$S,18,FALSE),"")</f>
        <v/>
      </c>
      <c r="CN40" s="172">
        <f t="shared" si="78"/>
        <v>0</v>
      </c>
      <c r="CO40" s="172" t="str">
        <f t="shared" si="93"/>
        <v/>
      </c>
      <c r="CP40" s="172">
        <f t="shared" ref="CP40:CP67" si="109">IFERROR($W40*$CN40,0)</f>
        <v>0</v>
      </c>
      <c r="CQ40" s="172">
        <f t="shared" ref="CQ40:CQ67" si="110">IFERROR($X40*$CN40,0)</f>
        <v>0</v>
      </c>
      <c r="CR40" s="172">
        <f t="shared" ref="CR40:CR67" si="111">IFERROR($Y40*$CN40,0)</f>
        <v>0</v>
      </c>
      <c r="CS40" s="172">
        <f t="shared" ref="CS40:CS67" si="112">IFERROR($Z40*$CN40,0)</f>
        <v>0</v>
      </c>
      <c r="CT40" s="172">
        <f t="shared" ref="CT40:CT67" si="113">IFERROR($AA40*$CN40,0)</f>
        <v>0</v>
      </c>
      <c r="CU40" s="172">
        <f t="shared" ref="CU40:CU67" si="114">IFERROR($AB40*$CN40,0)</f>
        <v>0</v>
      </c>
      <c r="CV40" s="172">
        <f t="shared" ref="CV40:CV67" si="115">IFERROR($W40*$CO40,0)</f>
        <v>0</v>
      </c>
      <c r="CW40" s="172">
        <f t="shared" ref="CW40:CW67" si="116">IFERROR($X40*$CO40,0)</f>
        <v>0</v>
      </c>
      <c r="CX40" s="172">
        <f t="shared" ref="CX40:CX67" si="117">IFERROR($Y40*$CO40,0)</f>
        <v>0</v>
      </c>
      <c r="CY40" s="172">
        <f t="shared" ref="CY40:CY67" si="118">IFERROR($Z40*$CO40,0)</f>
        <v>0</v>
      </c>
      <c r="CZ40" s="172">
        <f t="shared" ref="CZ40:CZ67" si="119">IFERROR($AA40*$CO40,0)</f>
        <v>0</v>
      </c>
      <c r="DA40" s="172">
        <f t="shared" ref="DA40:DA67" si="120">IFERROR($AB40*$CO40,0)</f>
        <v>0</v>
      </c>
      <c r="DE40" s="172" t="str">
        <f>IF($AF40&lt;&gt;"",VLOOKUP($AF40,pay_scales!$A:$S,18,FALSE),"")</f>
        <v/>
      </c>
      <c r="DF40" s="172">
        <f t="shared" si="80"/>
        <v>0</v>
      </c>
      <c r="DG40" s="172" t="str">
        <f t="shared" si="94"/>
        <v/>
      </c>
      <c r="DH40" s="172">
        <f t="shared" ref="DH40:DH67" si="121">IFERROR($AG40*$DF40,0)</f>
        <v>0</v>
      </c>
      <c r="DI40" s="172">
        <f t="shared" ref="DI40:DI67" si="122">IFERROR($AH40*$DF40,0)</f>
        <v>0</v>
      </c>
      <c r="DJ40" s="172">
        <f t="shared" ref="DJ40:DJ67" si="123">IFERROR($AI40*$DF40,0)</f>
        <v>0</v>
      </c>
      <c r="DK40" s="172">
        <f t="shared" ref="DK40:DK67" si="124">IFERROR($AJ40*$DF40,0)</f>
        <v>0</v>
      </c>
      <c r="DL40" s="172">
        <f t="shared" ref="DL40:DL67" si="125">IFERROR($AK40*$DF40,0)</f>
        <v>0</v>
      </c>
      <c r="DM40" s="172">
        <f t="shared" ref="DM40:DM67" si="126">IFERROR($AL40*$DF40,0)</f>
        <v>0</v>
      </c>
      <c r="DN40" s="172">
        <f t="shared" ref="DN40:DN67" si="127">IFERROR($AG40*$DG40,0)</f>
        <v>0</v>
      </c>
      <c r="DO40" s="172">
        <f t="shared" ref="DO40:DO67" si="128">IFERROR($AH40*$DG40,0)</f>
        <v>0</v>
      </c>
      <c r="DP40" s="172">
        <f t="shared" ref="DP40:DP67" si="129">IFERROR($AI40*$DG40,0)</f>
        <v>0</v>
      </c>
      <c r="DQ40" s="172">
        <f t="shared" ref="DQ40:DQ67" si="130">IFERROR($AJ40*$DG40,0)</f>
        <v>0</v>
      </c>
      <c r="DR40" s="172">
        <f t="shared" ref="DR40:DR67" si="131">IFERROR($AK40*$DG40,0)</f>
        <v>0</v>
      </c>
      <c r="DS40" s="172">
        <f t="shared" ref="DS40:DS67" si="132">IFERROR($AL40*$DG40,0)</f>
        <v>0</v>
      </c>
      <c r="DW40" s="172" t="str">
        <f>IF($AP40&lt;&gt;"",VLOOKUP($AP40,pay_scales!$A:$S,18,FALSE),"")</f>
        <v/>
      </c>
      <c r="DX40" s="172">
        <f t="shared" si="82"/>
        <v>0</v>
      </c>
      <c r="DY40" s="172" t="str">
        <f t="shared" si="95"/>
        <v/>
      </c>
      <c r="DZ40" s="172">
        <f t="shared" ref="DZ40:DZ67" si="133">IFERROR($AQ40*$DX40,0)</f>
        <v>0</v>
      </c>
      <c r="EA40" s="172">
        <f t="shared" ref="EA40:EA67" si="134">IFERROR($AR40*$DX40,0)</f>
        <v>0</v>
      </c>
      <c r="EB40" s="172">
        <f t="shared" ref="EB40:EB67" si="135">IFERROR($AS40*$DX40,0)</f>
        <v>0</v>
      </c>
      <c r="EC40" s="172">
        <f t="shared" ref="EC40:EC67" si="136">IFERROR($AT40*$DX40,0)</f>
        <v>0</v>
      </c>
      <c r="ED40" s="172">
        <f t="shared" ref="ED40:ED67" si="137">IFERROR($AU40*$DX40,0)</f>
        <v>0</v>
      </c>
      <c r="EE40" s="172">
        <f t="shared" ref="EE40:EE67" si="138">IFERROR($AV40*$DX40,0)</f>
        <v>0</v>
      </c>
      <c r="EF40" s="172">
        <f t="shared" ref="EF40:EF67" si="139">IFERROR($AQ40*$DY40,0)</f>
        <v>0</v>
      </c>
      <c r="EG40" s="172">
        <f t="shared" ref="EG40:EG67" si="140">IFERROR($AR40*$DY40,0)</f>
        <v>0</v>
      </c>
      <c r="EH40" s="172">
        <f t="shared" ref="EH40:EH67" si="141">IFERROR($AS40*$DY40,0)</f>
        <v>0</v>
      </c>
      <c r="EI40" s="172">
        <f t="shared" ref="EI40:EI67" si="142">IFERROR($AT40*$DY40,0)</f>
        <v>0</v>
      </c>
      <c r="EJ40" s="172">
        <f t="shared" ref="EJ40:EJ67" si="143">IFERROR($AU40*$DY40,0)</f>
        <v>0</v>
      </c>
      <c r="EK40" s="172">
        <f t="shared" ref="EK40:EK67" si="144">IFERROR($AV40*$DY40,0)</f>
        <v>0</v>
      </c>
      <c r="EO40" s="172" t="str">
        <f>IF($AZ40&lt;&gt;"",VLOOKUP($AF40,pay_scales!$A:$S,18,FALSE),"")</f>
        <v/>
      </c>
      <c r="EP40" s="172">
        <f t="shared" si="84"/>
        <v>0</v>
      </c>
      <c r="EQ40" s="172" t="str">
        <f t="shared" si="96"/>
        <v/>
      </c>
      <c r="ER40" s="172">
        <f t="shared" ref="ER40:ER67" si="145">IFERROR($BA40*$EP40,0)</f>
        <v>0</v>
      </c>
      <c r="ES40" s="172">
        <f t="shared" ref="ES40:ES67" si="146">IFERROR($BB40*$EP40,0)</f>
        <v>0</v>
      </c>
      <c r="ET40" s="172">
        <f t="shared" ref="ET40:ET67" si="147">IFERROR($BC40*$EP40,0)</f>
        <v>0</v>
      </c>
      <c r="EU40" s="172">
        <f t="shared" ref="EU40:EU67" si="148">IFERROR($BD40*$EP40,0)</f>
        <v>0</v>
      </c>
      <c r="EV40" s="172">
        <f t="shared" ref="EV40:EV67" si="149">IFERROR($BE40*$EP40,0)</f>
        <v>0</v>
      </c>
      <c r="EW40" s="172">
        <f t="shared" ref="EW40:EW67" si="150">IFERROR($BF40*$EP40,0)</f>
        <v>0</v>
      </c>
      <c r="EX40" s="172">
        <f t="shared" ref="EX40:EX67" si="151">IFERROR($BA40*$EQ40,0)</f>
        <v>0</v>
      </c>
      <c r="EY40" s="172">
        <f t="shared" ref="EY40:EY67" si="152">IFERROR($BB40*$EQ40,0)</f>
        <v>0</v>
      </c>
      <c r="EZ40" s="172">
        <f t="shared" ref="EZ40:EZ67" si="153">IFERROR($BC40*$EQ40,0)</f>
        <v>0</v>
      </c>
      <c r="FA40" s="172">
        <f t="shared" ref="FA40:FA67" si="154">IFERROR($BD40*$EQ40,0)</f>
        <v>0</v>
      </c>
      <c r="FB40" s="172">
        <f t="shared" ref="FB40:FB67" si="155">IFERROR($BE40*$EQ40,0)</f>
        <v>0</v>
      </c>
      <c r="FC40" s="172">
        <f t="shared" ref="FC40:FC67" si="156">IFERROR($BF40*$EQ40,0)</f>
        <v>0</v>
      </c>
      <c r="FF40">
        <f t="shared" si="86"/>
        <v>0</v>
      </c>
    </row>
    <row r="41" spans="1:162" x14ac:dyDescent="0.35">
      <c r="A41" s="3" t="str">
        <f>IF(OR($E41='selections(hide)'!$A$51,$E41='selections(hide)'!$A$48,$E41='selections(hide)'!$A$45),$C$1&amp;$E41,IF(AND($E41='selections(hide)'!$A$44,$F41&lt;45),$C$1&amp;$E41&amp;"up to 45",IF(AND($E41='selections(hide)'!$A$44,$F41&gt;=45),$C$1&amp;$E41&amp;"45+",IF(AND($E41='selections(hide)'!$A$43,$F41&lt;30),$C$1&amp;$E41&amp;"up to 30",IF(AND($E41='selections(hide)'!$A$43,$F41&gt;=30),$C$1&amp;$E41&amp;"30+",IF(AND($E41='selections(hide)'!$A$47,$F41&lt;45),$C$1&amp;$E41&amp;"up to 45",IF(AND($E41='selections(hide)'!$A$47,$F41&gt;=45),$C$1&amp;$E41&amp;"45+",IF(AND($E41='selections(hide)'!$A$46,$F41&lt;30),$C$1&amp;$E41&amp;"up to 30",IF(AND($E41='selections(hide)'!$A$46,$F41&gt;=30),$C$1&amp;$E41&amp;"30+",IF(AND($E41='selections(hide)'!$A$50,$F41&lt;45),$C$1&amp;$E41&amp;"up to 45",IF(AND($E41='selections(hide)'!$A$50,$F41&gt;=45),$C$1&amp;$E41&amp;"45+",IF(AND($E41='selections(hide)'!$A$49,$F41&lt;30),$C$1&amp;$E41&amp;"up to 30",IF(AND($E41='selections(hide)'!$A$49,$F41&gt;=30),$C$1&amp;$E41&amp;"30+","")))))))))))))</f>
        <v/>
      </c>
      <c r="B41" s="136"/>
      <c r="C41" s="143"/>
      <c r="D41" s="144"/>
      <c r="E41" s="135"/>
      <c r="F41" s="143"/>
      <c r="G41" s="144"/>
      <c r="H41" s="142"/>
      <c r="I41" s="168" t="str">
        <f>IFERROR(IF('selections(hide)'!$F$1=1,VLOOKUP($A41,academic_hours!$B$13:$S$40,4,FALSE),IF('selections(hide)'!$F$1=2,VLOOKUP($A41,academic_hours!$B$13:$S$40,9,FALSE),IF('selections(hide)'!$F$1=3,VLOOKUP($A41,academic_hours!$B$13:$S$40,14,FALSE),0))),"")</f>
        <v/>
      </c>
      <c r="J41" s="169"/>
      <c r="K41" s="168" t="str">
        <f t="shared" si="87"/>
        <v/>
      </c>
      <c r="L41" s="98"/>
      <c r="M41" s="142"/>
      <c r="N41" s="142"/>
      <c r="O41" s="142"/>
      <c r="P41" s="142"/>
      <c r="Q41" s="142"/>
      <c r="R41" s="142"/>
      <c r="S41" s="168" t="str">
        <f>IFERROR(IF('selections(hide)'!$F$1=1,VLOOKUP($A41,academic_hours!$B$13:$S$40,6,FALSE),IF('selections(hide)'!$F$1=2,VLOOKUP($A41,academic_hours!$B$13:$S$40,11,FALSE),IF('selections(hide)'!$F$1=3,VLOOKUP($A41,academic_hours!$B$13:$S$40,16,FALSE),0))),"")</f>
        <v/>
      </c>
      <c r="T41" s="169"/>
      <c r="U41" s="168" t="str">
        <f t="shared" si="88"/>
        <v/>
      </c>
      <c r="V41" s="98"/>
      <c r="W41" s="142"/>
      <c r="X41" s="142"/>
      <c r="Y41" s="142"/>
      <c r="Z41" s="142"/>
      <c r="AA41" s="142"/>
      <c r="AB41" s="142"/>
      <c r="AC41" s="168" t="str">
        <f>IFERROR(IF('selections(hide)'!$F$1=1,VLOOKUP($A41,academic_hours!$B$13:$S$40,5,FALSE),IF('selections(hide)'!$F$1=2,VLOOKUP($A41,academic_hours!$B$13:$S$40,10,FALSE),IF('selections(hide)'!$F$1=3,VLOOKUP($A41,academic_hours!$B$13:$S$40,15,FALSE),0))),"")</f>
        <v/>
      </c>
      <c r="AD41" s="169"/>
      <c r="AE41" s="168" t="str">
        <f t="shared" si="89"/>
        <v/>
      </c>
      <c r="AF41" s="98"/>
      <c r="AG41" s="142"/>
      <c r="AH41" s="142"/>
      <c r="AI41" s="142"/>
      <c r="AJ41" s="142"/>
      <c r="AK41" s="142"/>
      <c r="AL41" s="142"/>
      <c r="AM41" s="168" t="str">
        <f>IFERROR(IF('selections(hide)'!$F$1=1,VLOOKUP($A41,academic_hours!$B$13:$S$40,8,FALSE),IF('selections(hide)'!$F$1=2,VLOOKUP($A41,academic_hours!$B$13:$S$40,13,FALSE),IF('selections(hide)'!$F$1=3,VLOOKUP($A41,academic_hours!$B$13:$S$40,18,FALSE),0))),"")</f>
        <v/>
      </c>
      <c r="AN41" s="169"/>
      <c r="AO41" s="168" t="str">
        <f t="shared" si="90"/>
        <v/>
      </c>
      <c r="AP41" s="98"/>
      <c r="AQ41" s="142"/>
      <c r="AR41" s="142"/>
      <c r="AS41" s="142"/>
      <c r="AT41" s="142"/>
      <c r="AU41" s="142"/>
      <c r="AV41" s="142"/>
      <c r="AW41" s="168" t="str">
        <f>IFERROR(IF('selections(hide)'!$F$1=1,VLOOKUP($A41,academic_hours!$B$13:$S$40,7,FALSE),IF('selections(hide)'!$F$1=2,VLOOKUP($A41,academic_hours!$B$13:$S$40,12,FALSE),IF('selections(hide)'!$F$1=3,VLOOKUP($A41,academic_hours!$B$13:$S$40,17,FALSE),0))),"")</f>
        <v/>
      </c>
      <c r="AX41" s="169"/>
      <c r="AY41" s="168" t="str">
        <f t="shared" si="91"/>
        <v/>
      </c>
      <c r="AZ41" s="98"/>
      <c r="BA41" s="142"/>
      <c r="BB41" s="142"/>
      <c r="BC41" s="142"/>
      <c r="BD41" s="142"/>
      <c r="BE41" s="142"/>
      <c r="BF41" s="142"/>
      <c r="BH41" s="122" t="str">
        <f t="shared" si="65"/>
        <v>OK</v>
      </c>
      <c r="BI41" s="122" t="str">
        <f t="shared" si="66"/>
        <v>OK</v>
      </c>
      <c r="BJ41" s="122" t="str">
        <f t="shared" si="67"/>
        <v>OK</v>
      </c>
      <c r="BK41" s="122" t="str">
        <f t="shared" si="68"/>
        <v>OK</v>
      </c>
      <c r="BL41" s="122" t="str">
        <f t="shared" si="69"/>
        <v>OK</v>
      </c>
      <c r="BM41" s="122" t="str">
        <f t="shared" si="70"/>
        <v>OK</v>
      </c>
      <c r="BN41" s="122" t="str">
        <f t="shared" si="71"/>
        <v>OK</v>
      </c>
      <c r="BO41" s="122" t="str">
        <f t="shared" si="72"/>
        <v>OK</v>
      </c>
      <c r="BP41" s="122" t="str">
        <f t="shared" si="73"/>
        <v>OK</v>
      </c>
      <c r="BQ41" s="122" t="str">
        <f t="shared" si="74"/>
        <v>OK</v>
      </c>
      <c r="BR41" s="122" t="str">
        <f t="shared" si="75"/>
        <v>OK</v>
      </c>
      <c r="BU41" s="172" t="str">
        <f>IF($L41&lt;&gt;"",VLOOKUP($L41,pay_scales!$A:$S,18,FALSE),"")</f>
        <v/>
      </c>
      <c r="BV41" s="172">
        <f t="shared" si="76"/>
        <v>0</v>
      </c>
      <c r="BW41" s="172" t="str">
        <f t="shared" si="92"/>
        <v/>
      </c>
      <c r="BX41" s="172">
        <f t="shared" si="97"/>
        <v>0</v>
      </c>
      <c r="BY41" s="172">
        <f t="shared" si="98"/>
        <v>0</v>
      </c>
      <c r="BZ41" s="172">
        <f t="shared" si="99"/>
        <v>0</v>
      </c>
      <c r="CA41" s="172">
        <f t="shared" si="100"/>
        <v>0</v>
      </c>
      <c r="CB41" s="172">
        <f t="shared" si="101"/>
        <v>0</v>
      </c>
      <c r="CC41" s="172">
        <f t="shared" si="102"/>
        <v>0</v>
      </c>
      <c r="CD41" s="172">
        <f t="shared" si="103"/>
        <v>0</v>
      </c>
      <c r="CE41" s="172">
        <f t="shared" si="104"/>
        <v>0</v>
      </c>
      <c r="CF41" s="172">
        <f t="shared" si="105"/>
        <v>0</v>
      </c>
      <c r="CG41" s="172">
        <f t="shared" si="106"/>
        <v>0</v>
      </c>
      <c r="CH41" s="172">
        <f t="shared" si="107"/>
        <v>0</v>
      </c>
      <c r="CI41" s="172">
        <f t="shared" si="108"/>
        <v>0</v>
      </c>
      <c r="CM41" s="172" t="str">
        <f>IF($V41&lt;&gt;"",VLOOKUP($V41,pay_scales!$A:$S,18,FALSE),"")</f>
        <v/>
      </c>
      <c r="CN41" s="172">
        <f t="shared" si="78"/>
        <v>0</v>
      </c>
      <c r="CO41" s="172" t="str">
        <f t="shared" si="93"/>
        <v/>
      </c>
      <c r="CP41" s="172">
        <f t="shared" si="109"/>
        <v>0</v>
      </c>
      <c r="CQ41" s="172">
        <f t="shared" si="110"/>
        <v>0</v>
      </c>
      <c r="CR41" s="172">
        <f t="shared" si="111"/>
        <v>0</v>
      </c>
      <c r="CS41" s="172">
        <f t="shared" si="112"/>
        <v>0</v>
      </c>
      <c r="CT41" s="172">
        <f t="shared" si="113"/>
        <v>0</v>
      </c>
      <c r="CU41" s="172">
        <f t="shared" si="114"/>
        <v>0</v>
      </c>
      <c r="CV41" s="172">
        <f t="shared" si="115"/>
        <v>0</v>
      </c>
      <c r="CW41" s="172">
        <f t="shared" si="116"/>
        <v>0</v>
      </c>
      <c r="CX41" s="172">
        <f t="shared" si="117"/>
        <v>0</v>
      </c>
      <c r="CY41" s="172">
        <f t="shared" si="118"/>
        <v>0</v>
      </c>
      <c r="CZ41" s="172">
        <f t="shared" si="119"/>
        <v>0</v>
      </c>
      <c r="DA41" s="172">
        <f t="shared" si="120"/>
        <v>0</v>
      </c>
      <c r="DE41" s="172" t="str">
        <f>IF($AF41&lt;&gt;"",VLOOKUP($AF41,pay_scales!$A:$S,18,FALSE),"")</f>
        <v/>
      </c>
      <c r="DF41" s="172">
        <f t="shared" si="80"/>
        <v>0</v>
      </c>
      <c r="DG41" s="172" t="str">
        <f t="shared" si="94"/>
        <v/>
      </c>
      <c r="DH41" s="172">
        <f t="shared" si="121"/>
        <v>0</v>
      </c>
      <c r="DI41" s="172">
        <f t="shared" si="122"/>
        <v>0</v>
      </c>
      <c r="DJ41" s="172">
        <f t="shared" si="123"/>
        <v>0</v>
      </c>
      <c r="DK41" s="172">
        <f t="shared" si="124"/>
        <v>0</v>
      </c>
      <c r="DL41" s="172">
        <f t="shared" si="125"/>
        <v>0</v>
      </c>
      <c r="DM41" s="172">
        <f t="shared" si="126"/>
        <v>0</v>
      </c>
      <c r="DN41" s="172">
        <f t="shared" si="127"/>
        <v>0</v>
      </c>
      <c r="DO41" s="172">
        <f t="shared" si="128"/>
        <v>0</v>
      </c>
      <c r="DP41" s="172">
        <f t="shared" si="129"/>
        <v>0</v>
      </c>
      <c r="DQ41" s="172">
        <f t="shared" si="130"/>
        <v>0</v>
      </c>
      <c r="DR41" s="172">
        <f t="shared" si="131"/>
        <v>0</v>
      </c>
      <c r="DS41" s="172">
        <f t="shared" si="132"/>
        <v>0</v>
      </c>
      <c r="DW41" s="172" t="str">
        <f>IF($AP41&lt;&gt;"",VLOOKUP($AP41,pay_scales!$A:$S,18,FALSE),"")</f>
        <v/>
      </c>
      <c r="DX41" s="172">
        <f t="shared" si="82"/>
        <v>0</v>
      </c>
      <c r="DY41" s="172" t="str">
        <f t="shared" si="95"/>
        <v/>
      </c>
      <c r="DZ41" s="172">
        <f t="shared" si="133"/>
        <v>0</v>
      </c>
      <c r="EA41" s="172">
        <f t="shared" si="134"/>
        <v>0</v>
      </c>
      <c r="EB41" s="172">
        <f t="shared" si="135"/>
        <v>0</v>
      </c>
      <c r="EC41" s="172">
        <f t="shared" si="136"/>
        <v>0</v>
      </c>
      <c r="ED41" s="172">
        <f t="shared" si="137"/>
        <v>0</v>
      </c>
      <c r="EE41" s="172">
        <f t="shared" si="138"/>
        <v>0</v>
      </c>
      <c r="EF41" s="172">
        <f t="shared" si="139"/>
        <v>0</v>
      </c>
      <c r="EG41" s="172">
        <f t="shared" si="140"/>
        <v>0</v>
      </c>
      <c r="EH41" s="172">
        <f t="shared" si="141"/>
        <v>0</v>
      </c>
      <c r="EI41" s="172">
        <f t="shared" si="142"/>
        <v>0</v>
      </c>
      <c r="EJ41" s="172">
        <f t="shared" si="143"/>
        <v>0</v>
      </c>
      <c r="EK41" s="172">
        <f t="shared" si="144"/>
        <v>0</v>
      </c>
      <c r="EO41" s="172" t="str">
        <f>IF($AZ41&lt;&gt;"",VLOOKUP($AF41,pay_scales!$A:$S,18,FALSE),"")</f>
        <v/>
      </c>
      <c r="EP41" s="172">
        <f t="shared" si="84"/>
        <v>0</v>
      </c>
      <c r="EQ41" s="172" t="str">
        <f t="shared" si="96"/>
        <v/>
      </c>
      <c r="ER41" s="172">
        <f t="shared" si="145"/>
        <v>0</v>
      </c>
      <c r="ES41" s="172">
        <f t="shared" si="146"/>
        <v>0</v>
      </c>
      <c r="ET41" s="172">
        <f t="shared" si="147"/>
        <v>0</v>
      </c>
      <c r="EU41" s="172">
        <f t="shared" si="148"/>
        <v>0</v>
      </c>
      <c r="EV41" s="172">
        <f t="shared" si="149"/>
        <v>0</v>
      </c>
      <c r="EW41" s="172">
        <f t="shared" si="150"/>
        <v>0</v>
      </c>
      <c r="EX41" s="172">
        <f t="shared" si="151"/>
        <v>0</v>
      </c>
      <c r="EY41" s="172">
        <f t="shared" si="152"/>
        <v>0</v>
      </c>
      <c r="EZ41" s="172">
        <f t="shared" si="153"/>
        <v>0</v>
      </c>
      <c r="FA41" s="172">
        <f t="shared" si="154"/>
        <v>0</v>
      </c>
      <c r="FB41" s="172">
        <f t="shared" si="155"/>
        <v>0</v>
      </c>
      <c r="FC41" s="172">
        <f t="shared" si="156"/>
        <v>0</v>
      </c>
      <c r="FF41">
        <f t="shared" si="86"/>
        <v>0</v>
      </c>
    </row>
    <row r="42" spans="1:162" x14ac:dyDescent="0.35">
      <c r="A42" s="3" t="str">
        <f>IF(OR($E42='selections(hide)'!$A$51,$E42='selections(hide)'!$A$48,$E42='selections(hide)'!$A$45),$C$1&amp;$E42,IF(AND($E42='selections(hide)'!$A$44,$F42&lt;45),$C$1&amp;$E42&amp;"up to 45",IF(AND($E42='selections(hide)'!$A$44,$F42&gt;=45),$C$1&amp;$E42&amp;"45+",IF(AND($E42='selections(hide)'!$A$43,$F42&lt;30),$C$1&amp;$E42&amp;"up to 30",IF(AND($E42='selections(hide)'!$A$43,$F42&gt;=30),$C$1&amp;$E42&amp;"30+",IF(AND($E42='selections(hide)'!$A$47,$F42&lt;45),$C$1&amp;$E42&amp;"up to 45",IF(AND($E42='selections(hide)'!$A$47,$F42&gt;=45),$C$1&amp;$E42&amp;"45+",IF(AND($E42='selections(hide)'!$A$46,$F42&lt;30),$C$1&amp;$E42&amp;"up to 30",IF(AND($E42='selections(hide)'!$A$46,$F42&gt;=30),$C$1&amp;$E42&amp;"30+",IF(AND($E42='selections(hide)'!$A$50,$F42&lt;45),$C$1&amp;$E42&amp;"up to 45",IF(AND($E42='selections(hide)'!$A$50,$F42&gt;=45),$C$1&amp;$E42&amp;"45+",IF(AND($E42='selections(hide)'!$A$49,$F42&lt;30),$C$1&amp;$E42&amp;"up to 30",IF(AND($E42='selections(hide)'!$A$49,$F42&gt;=30),$C$1&amp;$E42&amp;"30+","")))))))))))))</f>
        <v/>
      </c>
      <c r="B42" s="136"/>
      <c r="C42" s="143"/>
      <c r="D42" s="144"/>
      <c r="E42" s="135"/>
      <c r="F42" s="143"/>
      <c r="G42" s="144"/>
      <c r="H42" s="142"/>
      <c r="I42" s="168" t="str">
        <f>IFERROR(IF('selections(hide)'!$F$1=1,VLOOKUP($A42,academic_hours!$B$13:$S$40,4,FALSE),IF('selections(hide)'!$F$1=2,VLOOKUP($A42,academic_hours!$B$13:$S$40,9,FALSE),IF('selections(hide)'!$F$1=3,VLOOKUP($A42,academic_hours!$B$13:$S$40,14,FALSE),0))),"")</f>
        <v/>
      </c>
      <c r="J42" s="169"/>
      <c r="K42" s="168" t="str">
        <f t="shared" si="87"/>
        <v/>
      </c>
      <c r="L42" s="98"/>
      <c r="M42" s="142"/>
      <c r="N42" s="142"/>
      <c r="O42" s="142"/>
      <c r="P42" s="142"/>
      <c r="Q42" s="142"/>
      <c r="R42" s="142"/>
      <c r="S42" s="168" t="str">
        <f>IFERROR(IF('selections(hide)'!$F$1=1,VLOOKUP($A42,academic_hours!$B$13:$S$40,6,FALSE),IF('selections(hide)'!$F$1=2,VLOOKUP($A42,academic_hours!$B$13:$S$40,11,FALSE),IF('selections(hide)'!$F$1=3,VLOOKUP($A42,academic_hours!$B$13:$S$40,16,FALSE),0))),"")</f>
        <v/>
      </c>
      <c r="T42" s="169"/>
      <c r="U42" s="168" t="str">
        <f t="shared" si="88"/>
        <v/>
      </c>
      <c r="V42" s="98"/>
      <c r="W42" s="142"/>
      <c r="X42" s="142"/>
      <c r="Y42" s="142"/>
      <c r="Z42" s="142"/>
      <c r="AA42" s="142"/>
      <c r="AB42" s="142"/>
      <c r="AC42" s="168" t="str">
        <f>IFERROR(IF('selections(hide)'!$F$1=1,VLOOKUP($A42,academic_hours!$B$13:$S$40,5,FALSE),IF('selections(hide)'!$F$1=2,VLOOKUP($A42,academic_hours!$B$13:$S$40,10,FALSE),IF('selections(hide)'!$F$1=3,VLOOKUP($A42,academic_hours!$B$13:$S$40,15,FALSE),0))),"")</f>
        <v/>
      </c>
      <c r="AD42" s="169"/>
      <c r="AE42" s="168" t="str">
        <f t="shared" si="89"/>
        <v/>
      </c>
      <c r="AF42" s="98"/>
      <c r="AG42" s="142"/>
      <c r="AH42" s="142"/>
      <c r="AI42" s="142"/>
      <c r="AJ42" s="142"/>
      <c r="AK42" s="142"/>
      <c r="AL42" s="142"/>
      <c r="AM42" s="168" t="str">
        <f>IFERROR(IF('selections(hide)'!$F$1=1,VLOOKUP($A42,academic_hours!$B$13:$S$40,8,FALSE),IF('selections(hide)'!$F$1=2,VLOOKUP($A42,academic_hours!$B$13:$S$40,13,FALSE),IF('selections(hide)'!$F$1=3,VLOOKUP($A42,academic_hours!$B$13:$S$40,18,FALSE),0))),"")</f>
        <v/>
      </c>
      <c r="AN42" s="169"/>
      <c r="AO42" s="168" t="str">
        <f t="shared" si="90"/>
        <v/>
      </c>
      <c r="AP42" s="98"/>
      <c r="AQ42" s="142"/>
      <c r="AR42" s="142"/>
      <c r="AS42" s="142"/>
      <c r="AT42" s="142"/>
      <c r="AU42" s="142"/>
      <c r="AV42" s="142"/>
      <c r="AW42" s="168" t="str">
        <f>IFERROR(IF('selections(hide)'!$F$1=1,VLOOKUP($A42,academic_hours!$B$13:$S$40,7,FALSE),IF('selections(hide)'!$F$1=2,VLOOKUP($A42,academic_hours!$B$13:$S$40,12,FALSE),IF('selections(hide)'!$F$1=3,VLOOKUP($A42,academic_hours!$B$13:$S$40,17,FALSE),0))),"")</f>
        <v/>
      </c>
      <c r="AX42" s="169"/>
      <c r="AY42" s="168" t="str">
        <f t="shared" si="91"/>
        <v/>
      </c>
      <c r="AZ42" s="98"/>
      <c r="BA42" s="142"/>
      <c r="BB42" s="142"/>
      <c r="BC42" s="142"/>
      <c r="BD42" s="142"/>
      <c r="BE42" s="142"/>
      <c r="BF42" s="142"/>
      <c r="BH42" s="122" t="str">
        <f t="shared" si="65"/>
        <v>OK</v>
      </c>
      <c r="BI42" s="122" t="str">
        <f t="shared" si="66"/>
        <v>OK</v>
      </c>
      <c r="BJ42" s="122" t="str">
        <f t="shared" si="67"/>
        <v>OK</v>
      </c>
      <c r="BK42" s="122" t="str">
        <f t="shared" si="68"/>
        <v>OK</v>
      </c>
      <c r="BL42" s="122" t="str">
        <f t="shared" si="69"/>
        <v>OK</v>
      </c>
      <c r="BM42" s="122" t="str">
        <f t="shared" si="70"/>
        <v>OK</v>
      </c>
      <c r="BN42" s="122" t="str">
        <f t="shared" si="71"/>
        <v>OK</v>
      </c>
      <c r="BO42" s="122" t="str">
        <f t="shared" si="72"/>
        <v>OK</v>
      </c>
      <c r="BP42" s="122" t="str">
        <f t="shared" si="73"/>
        <v>OK</v>
      </c>
      <c r="BQ42" s="122" t="str">
        <f t="shared" si="74"/>
        <v>OK</v>
      </c>
      <c r="BR42" s="122" t="str">
        <f t="shared" si="75"/>
        <v>OK</v>
      </c>
      <c r="BU42" s="172" t="str">
        <f>IF($L42&lt;&gt;"",VLOOKUP($L42,pay_scales!$A:$S,18,FALSE),"")</f>
        <v/>
      </c>
      <c r="BV42" s="172">
        <f t="shared" si="76"/>
        <v>0</v>
      </c>
      <c r="BW42" s="172" t="str">
        <f t="shared" si="92"/>
        <v/>
      </c>
      <c r="BX42" s="172">
        <f t="shared" si="97"/>
        <v>0</v>
      </c>
      <c r="BY42" s="172">
        <f t="shared" si="98"/>
        <v>0</v>
      </c>
      <c r="BZ42" s="172">
        <f t="shared" si="99"/>
        <v>0</v>
      </c>
      <c r="CA42" s="172">
        <f t="shared" si="100"/>
        <v>0</v>
      </c>
      <c r="CB42" s="172">
        <f t="shared" si="101"/>
        <v>0</v>
      </c>
      <c r="CC42" s="172">
        <f t="shared" si="102"/>
        <v>0</v>
      </c>
      <c r="CD42" s="172">
        <f t="shared" si="103"/>
        <v>0</v>
      </c>
      <c r="CE42" s="172">
        <f t="shared" si="104"/>
        <v>0</v>
      </c>
      <c r="CF42" s="172">
        <f t="shared" si="105"/>
        <v>0</v>
      </c>
      <c r="CG42" s="172">
        <f t="shared" si="106"/>
        <v>0</v>
      </c>
      <c r="CH42" s="172">
        <f t="shared" si="107"/>
        <v>0</v>
      </c>
      <c r="CI42" s="172">
        <f t="shared" si="108"/>
        <v>0</v>
      </c>
      <c r="CM42" s="172" t="str">
        <f>IF($V42&lt;&gt;"",VLOOKUP($V42,pay_scales!$A:$S,18,FALSE),"")</f>
        <v/>
      </c>
      <c r="CN42" s="172">
        <f t="shared" si="78"/>
        <v>0</v>
      </c>
      <c r="CO42" s="172" t="str">
        <f t="shared" si="93"/>
        <v/>
      </c>
      <c r="CP42" s="172">
        <f t="shared" si="109"/>
        <v>0</v>
      </c>
      <c r="CQ42" s="172">
        <f t="shared" si="110"/>
        <v>0</v>
      </c>
      <c r="CR42" s="172">
        <f t="shared" si="111"/>
        <v>0</v>
      </c>
      <c r="CS42" s="172">
        <f t="shared" si="112"/>
        <v>0</v>
      </c>
      <c r="CT42" s="172">
        <f t="shared" si="113"/>
        <v>0</v>
      </c>
      <c r="CU42" s="172">
        <f t="shared" si="114"/>
        <v>0</v>
      </c>
      <c r="CV42" s="172">
        <f t="shared" si="115"/>
        <v>0</v>
      </c>
      <c r="CW42" s="172">
        <f t="shared" si="116"/>
        <v>0</v>
      </c>
      <c r="CX42" s="172">
        <f t="shared" si="117"/>
        <v>0</v>
      </c>
      <c r="CY42" s="172">
        <f t="shared" si="118"/>
        <v>0</v>
      </c>
      <c r="CZ42" s="172">
        <f t="shared" si="119"/>
        <v>0</v>
      </c>
      <c r="DA42" s="172">
        <f t="shared" si="120"/>
        <v>0</v>
      </c>
      <c r="DE42" s="172" t="str">
        <f>IF($AF42&lt;&gt;"",VLOOKUP($AF42,pay_scales!$A:$S,18,FALSE),"")</f>
        <v/>
      </c>
      <c r="DF42" s="172">
        <f t="shared" si="80"/>
        <v>0</v>
      </c>
      <c r="DG42" s="172" t="str">
        <f t="shared" si="94"/>
        <v/>
      </c>
      <c r="DH42" s="172">
        <f t="shared" si="121"/>
        <v>0</v>
      </c>
      <c r="DI42" s="172">
        <f t="shared" si="122"/>
        <v>0</v>
      </c>
      <c r="DJ42" s="172">
        <f t="shared" si="123"/>
        <v>0</v>
      </c>
      <c r="DK42" s="172">
        <f t="shared" si="124"/>
        <v>0</v>
      </c>
      <c r="DL42" s="172">
        <f t="shared" si="125"/>
        <v>0</v>
      </c>
      <c r="DM42" s="172">
        <f t="shared" si="126"/>
        <v>0</v>
      </c>
      <c r="DN42" s="172">
        <f t="shared" si="127"/>
        <v>0</v>
      </c>
      <c r="DO42" s="172">
        <f t="shared" si="128"/>
        <v>0</v>
      </c>
      <c r="DP42" s="172">
        <f t="shared" si="129"/>
        <v>0</v>
      </c>
      <c r="DQ42" s="172">
        <f t="shared" si="130"/>
        <v>0</v>
      </c>
      <c r="DR42" s="172">
        <f t="shared" si="131"/>
        <v>0</v>
      </c>
      <c r="DS42" s="172">
        <f t="shared" si="132"/>
        <v>0</v>
      </c>
      <c r="DW42" s="172" t="str">
        <f>IF($AP42&lt;&gt;"",VLOOKUP($AP42,pay_scales!$A:$S,18,FALSE),"")</f>
        <v/>
      </c>
      <c r="DX42" s="172">
        <f t="shared" si="82"/>
        <v>0</v>
      </c>
      <c r="DY42" s="172" t="str">
        <f t="shared" si="95"/>
        <v/>
      </c>
      <c r="DZ42" s="172">
        <f t="shared" si="133"/>
        <v>0</v>
      </c>
      <c r="EA42" s="172">
        <f t="shared" si="134"/>
        <v>0</v>
      </c>
      <c r="EB42" s="172">
        <f t="shared" si="135"/>
        <v>0</v>
      </c>
      <c r="EC42" s="172">
        <f t="shared" si="136"/>
        <v>0</v>
      </c>
      <c r="ED42" s="172">
        <f t="shared" si="137"/>
        <v>0</v>
      </c>
      <c r="EE42" s="172">
        <f t="shared" si="138"/>
        <v>0</v>
      </c>
      <c r="EF42" s="172">
        <f t="shared" si="139"/>
        <v>0</v>
      </c>
      <c r="EG42" s="172">
        <f t="shared" si="140"/>
        <v>0</v>
      </c>
      <c r="EH42" s="172">
        <f t="shared" si="141"/>
        <v>0</v>
      </c>
      <c r="EI42" s="172">
        <f t="shared" si="142"/>
        <v>0</v>
      </c>
      <c r="EJ42" s="172">
        <f t="shared" si="143"/>
        <v>0</v>
      </c>
      <c r="EK42" s="172">
        <f t="shared" si="144"/>
        <v>0</v>
      </c>
      <c r="EO42" s="172" t="str">
        <f>IF($AZ42&lt;&gt;"",VLOOKUP($AF42,pay_scales!$A:$S,18,FALSE),"")</f>
        <v/>
      </c>
      <c r="EP42" s="172">
        <f t="shared" si="84"/>
        <v>0</v>
      </c>
      <c r="EQ42" s="172" t="str">
        <f t="shared" si="96"/>
        <v/>
      </c>
      <c r="ER42" s="172">
        <f t="shared" si="145"/>
        <v>0</v>
      </c>
      <c r="ES42" s="172">
        <f t="shared" si="146"/>
        <v>0</v>
      </c>
      <c r="ET42" s="172">
        <f t="shared" si="147"/>
        <v>0</v>
      </c>
      <c r="EU42" s="172">
        <f t="shared" si="148"/>
        <v>0</v>
      </c>
      <c r="EV42" s="172">
        <f t="shared" si="149"/>
        <v>0</v>
      </c>
      <c r="EW42" s="172">
        <f t="shared" si="150"/>
        <v>0</v>
      </c>
      <c r="EX42" s="172">
        <f t="shared" si="151"/>
        <v>0</v>
      </c>
      <c r="EY42" s="172">
        <f t="shared" si="152"/>
        <v>0</v>
      </c>
      <c r="EZ42" s="172">
        <f t="shared" si="153"/>
        <v>0</v>
      </c>
      <c r="FA42" s="172">
        <f t="shared" si="154"/>
        <v>0</v>
      </c>
      <c r="FB42" s="172">
        <f t="shared" si="155"/>
        <v>0</v>
      </c>
      <c r="FC42" s="172">
        <f t="shared" si="156"/>
        <v>0</v>
      </c>
      <c r="FF42">
        <f t="shared" si="86"/>
        <v>0</v>
      </c>
    </row>
    <row r="43" spans="1:162" x14ac:dyDescent="0.35">
      <c r="A43" s="3" t="str">
        <f>IF(OR($E43='selections(hide)'!$A$51,$E43='selections(hide)'!$A$48,$E43='selections(hide)'!$A$45),$C$1&amp;$E43,IF(AND($E43='selections(hide)'!$A$44,$F43&lt;45),$C$1&amp;$E43&amp;"up to 45",IF(AND($E43='selections(hide)'!$A$44,$F43&gt;=45),$C$1&amp;$E43&amp;"45+",IF(AND($E43='selections(hide)'!$A$43,$F43&lt;30),$C$1&amp;$E43&amp;"up to 30",IF(AND($E43='selections(hide)'!$A$43,$F43&gt;=30),$C$1&amp;$E43&amp;"30+",IF(AND($E43='selections(hide)'!$A$47,$F43&lt;45),$C$1&amp;$E43&amp;"up to 45",IF(AND($E43='selections(hide)'!$A$47,$F43&gt;=45),$C$1&amp;$E43&amp;"45+",IF(AND($E43='selections(hide)'!$A$46,$F43&lt;30),$C$1&amp;$E43&amp;"up to 30",IF(AND($E43='selections(hide)'!$A$46,$F43&gt;=30),$C$1&amp;$E43&amp;"30+",IF(AND($E43='selections(hide)'!$A$50,$F43&lt;45),$C$1&amp;$E43&amp;"up to 45",IF(AND($E43='selections(hide)'!$A$50,$F43&gt;=45),$C$1&amp;$E43&amp;"45+",IF(AND($E43='selections(hide)'!$A$49,$F43&lt;30),$C$1&amp;$E43&amp;"up to 30",IF(AND($E43='selections(hide)'!$A$49,$F43&gt;=30),$C$1&amp;$E43&amp;"30+","")))))))))))))</f>
        <v/>
      </c>
      <c r="B43" s="136"/>
      <c r="C43" s="143"/>
      <c r="D43" s="144"/>
      <c r="E43" s="135"/>
      <c r="F43" s="143"/>
      <c r="G43" s="144"/>
      <c r="H43" s="142"/>
      <c r="I43" s="168" t="str">
        <f>IFERROR(IF('selections(hide)'!$F$1=1,VLOOKUP($A43,academic_hours!$B$13:$S$40,4,FALSE),IF('selections(hide)'!$F$1=2,VLOOKUP($A43,academic_hours!$B$13:$S$40,9,FALSE),IF('selections(hide)'!$F$1=3,VLOOKUP($A43,academic_hours!$B$13:$S$40,14,FALSE),0))),"")</f>
        <v/>
      </c>
      <c r="J43" s="169"/>
      <c r="K43" s="168" t="str">
        <f t="shared" si="87"/>
        <v/>
      </c>
      <c r="L43" s="98"/>
      <c r="M43" s="142"/>
      <c r="N43" s="142"/>
      <c r="O43" s="142"/>
      <c r="P43" s="142"/>
      <c r="Q43" s="142"/>
      <c r="R43" s="142"/>
      <c r="S43" s="168" t="str">
        <f>IFERROR(IF('selections(hide)'!$F$1=1,VLOOKUP($A43,academic_hours!$B$13:$S$40,6,FALSE),IF('selections(hide)'!$F$1=2,VLOOKUP($A43,academic_hours!$B$13:$S$40,11,FALSE),IF('selections(hide)'!$F$1=3,VLOOKUP($A43,academic_hours!$B$13:$S$40,16,FALSE),0))),"")</f>
        <v/>
      </c>
      <c r="T43" s="169"/>
      <c r="U43" s="168" t="str">
        <f t="shared" si="88"/>
        <v/>
      </c>
      <c r="V43" s="98"/>
      <c r="W43" s="142"/>
      <c r="X43" s="142"/>
      <c r="Y43" s="142"/>
      <c r="Z43" s="142"/>
      <c r="AA43" s="142"/>
      <c r="AB43" s="142"/>
      <c r="AC43" s="168" t="str">
        <f>IFERROR(IF('selections(hide)'!$F$1=1,VLOOKUP($A43,academic_hours!$B$13:$S$40,5,FALSE),IF('selections(hide)'!$F$1=2,VLOOKUP($A43,academic_hours!$B$13:$S$40,10,FALSE),IF('selections(hide)'!$F$1=3,VLOOKUP($A43,academic_hours!$B$13:$S$40,15,FALSE),0))),"")</f>
        <v/>
      </c>
      <c r="AD43" s="169"/>
      <c r="AE43" s="168" t="str">
        <f t="shared" si="89"/>
        <v/>
      </c>
      <c r="AF43" s="98"/>
      <c r="AG43" s="142"/>
      <c r="AH43" s="142"/>
      <c r="AI43" s="142"/>
      <c r="AJ43" s="142"/>
      <c r="AK43" s="142"/>
      <c r="AL43" s="142"/>
      <c r="AM43" s="168" t="str">
        <f>IFERROR(IF('selections(hide)'!$F$1=1,VLOOKUP($A43,academic_hours!$B$13:$S$40,8,FALSE),IF('selections(hide)'!$F$1=2,VLOOKUP($A43,academic_hours!$B$13:$S$40,13,FALSE),IF('selections(hide)'!$F$1=3,VLOOKUP($A43,academic_hours!$B$13:$S$40,18,FALSE),0))),"")</f>
        <v/>
      </c>
      <c r="AN43" s="169"/>
      <c r="AO43" s="168" t="str">
        <f t="shared" si="90"/>
        <v/>
      </c>
      <c r="AP43" s="98"/>
      <c r="AQ43" s="142"/>
      <c r="AR43" s="142"/>
      <c r="AS43" s="142"/>
      <c r="AT43" s="142"/>
      <c r="AU43" s="142"/>
      <c r="AV43" s="142"/>
      <c r="AW43" s="168" t="str">
        <f>IFERROR(IF('selections(hide)'!$F$1=1,VLOOKUP($A43,academic_hours!$B$13:$S$40,7,FALSE),IF('selections(hide)'!$F$1=2,VLOOKUP($A43,academic_hours!$B$13:$S$40,12,FALSE),IF('selections(hide)'!$F$1=3,VLOOKUP($A43,academic_hours!$B$13:$S$40,17,FALSE),0))),"")</f>
        <v/>
      </c>
      <c r="AX43" s="169"/>
      <c r="AY43" s="168" t="str">
        <f t="shared" si="91"/>
        <v/>
      </c>
      <c r="AZ43" s="98"/>
      <c r="BA43" s="142"/>
      <c r="BB43" s="142"/>
      <c r="BC43" s="142"/>
      <c r="BD43" s="142"/>
      <c r="BE43" s="142"/>
      <c r="BF43" s="142"/>
      <c r="BH43" s="122" t="str">
        <f t="shared" si="65"/>
        <v>OK</v>
      </c>
      <c r="BI43" s="122" t="str">
        <f t="shared" si="66"/>
        <v>OK</v>
      </c>
      <c r="BJ43" s="122" t="str">
        <f t="shared" si="67"/>
        <v>OK</v>
      </c>
      <c r="BK43" s="122" t="str">
        <f t="shared" si="68"/>
        <v>OK</v>
      </c>
      <c r="BL43" s="122" t="str">
        <f t="shared" si="69"/>
        <v>OK</v>
      </c>
      <c r="BM43" s="122" t="str">
        <f t="shared" si="70"/>
        <v>OK</v>
      </c>
      <c r="BN43" s="122" t="str">
        <f t="shared" si="71"/>
        <v>OK</v>
      </c>
      <c r="BO43" s="122" t="str">
        <f t="shared" si="72"/>
        <v>OK</v>
      </c>
      <c r="BP43" s="122" t="str">
        <f t="shared" si="73"/>
        <v>OK</v>
      </c>
      <c r="BQ43" s="122" t="str">
        <f t="shared" si="74"/>
        <v>OK</v>
      </c>
      <c r="BR43" s="122" t="str">
        <f t="shared" si="75"/>
        <v>OK</v>
      </c>
      <c r="BU43" s="172" t="str">
        <f>IF($L43&lt;&gt;"",VLOOKUP($L43,pay_scales!$A:$S,18,FALSE),"")</f>
        <v/>
      </c>
      <c r="BV43" s="172">
        <f t="shared" si="76"/>
        <v>0</v>
      </c>
      <c r="BW43" s="172" t="str">
        <f t="shared" si="92"/>
        <v/>
      </c>
      <c r="BX43" s="172">
        <f t="shared" si="97"/>
        <v>0</v>
      </c>
      <c r="BY43" s="172">
        <f t="shared" si="98"/>
        <v>0</v>
      </c>
      <c r="BZ43" s="172">
        <f t="shared" si="99"/>
        <v>0</v>
      </c>
      <c r="CA43" s="172">
        <f t="shared" si="100"/>
        <v>0</v>
      </c>
      <c r="CB43" s="172">
        <f t="shared" si="101"/>
        <v>0</v>
      </c>
      <c r="CC43" s="172">
        <f t="shared" si="102"/>
        <v>0</v>
      </c>
      <c r="CD43" s="172">
        <f t="shared" si="103"/>
        <v>0</v>
      </c>
      <c r="CE43" s="172">
        <f t="shared" si="104"/>
        <v>0</v>
      </c>
      <c r="CF43" s="172">
        <f t="shared" si="105"/>
        <v>0</v>
      </c>
      <c r="CG43" s="172">
        <f t="shared" si="106"/>
        <v>0</v>
      </c>
      <c r="CH43" s="172">
        <f t="shared" si="107"/>
        <v>0</v>
      </c>
      <c r="CI43" s="172">
        <f t="shared" si="108"/>
        <v>0</v>
      </c>
      <c r="CM43" s="172" t="str">
        <f>IF($V43&lt;&gt;"",VLOOKUP($V43,pay_scales!$A:$S,18,FALSE),"")</f>
        <v/>
      </c>
      <c r="CN43" s="172">
        <f t="shared" si="78"/>
        <v>0</v>
      </c>
      <c r="CO43" s="172" t="str">
        <f t="shared" si="93"/>
        <v/>
      </c>
      <c r="CP43" s="172">
        <f t="shared" si="109"/>
        <v>0</v>
      </c>
      <c r="CQ43" s="172">
        <f t="shared" si="110"/>
        <v>0</v>
      </c>
      <c r="CR43" s="172">
        <f t="shared" si="111"/>
        <v>0</v>
      </c>
      <c r="CS43" s="172">
        <f t="shared" si="112"/>
        <v>0</v>
      </c>
      <c r="CT43" s="172">
        <f t="shared" si="113"/>
        <v>0</v>
      </c>
      <c r="CU43" s="172">
        <f t="shared" si="114"/>
        <v>0</v>
      </c>
      <c r="CV43" s="172">
        <f t="shared" si="115"/>
        <v>0</v>
      </c>
      <c r="CW43" s="172">
        <f t="shared" si="116"/>
        <v>0</v>
      </c>
      <c r="CX43" s="172">
        <f t="shared" si="117"/>
        <v>0</v>
      </c>
      <c r="CY43" s="172">
        <f t="shared" si="118"/>
        <v>0</v>
      </c>
      <c r="CZ43" s="172">
        <f t="shared" si="119"/>
        <v>0</v>
      </c>
      <c r="DA43" s="172">
        <f t="shared" si="120"/>
        <v>0</v>
      </c>
      <c r="DE43" s="172" t="str">
        <f>IF($AF43&lt;&gt;"",VLOOKUP($AF43,pay_scales!$A:$S,18,FALSE),"")</f>
        <v/>
      </c>
      <c r="DF43" s="172">
        <f t="shared" si="80"/>
        <v>0</v>
      </c>
      <c r="DG43" s="172" t="str">
        <f t="shared" si="94"/>
        <v/>
      </c>
      <c r="DH43" s="172">
        <f t="shared" si="121"/>
        <v>0</v>
      </c>
      <c r="DI43" s="172">
        <f t="shared" si="122"/>
        <v>0</v>
      </c>
      <c r="DJ43" s="172">
        <f t="shared" si="123"/>
        <v>0</v>
      </c>
      <c r="DK43" s="172">
        <f t="shared" si="124"/>
        <v>0</v>
      </c>
      <c r="DL43" s="172">
        <f t="shared" si="125"/>
        <v>0</v>
      </c>
      <c r="DM43" s="172">
        <f t="shared" si="126"/>
        <v>0</v>
      </c>
      <c r="DN43" s="172">
        <f t="shared" si="127"/>
        <v>0</v>
      </c>
      <c r="DO43" s="172">
        <f t="shared" si="128"/>
        <v>0</v>
      </c>
      <c r="DP43" s="172">
        <f t="shared" si="129"/>
        <v>0</v>
      </c>
      <c r="DQ43" s="172">
        <f t="shared" si="130"/>
        <v>0</v>
      </c>
      <c r="DR43" s="172">
        <f t="shared" si="131"/>
        <v>0</v>
      </c>
      <c r="DS43" s="172">
        <f t="shared" si="132"/>
        <v>0</v>
      </c>
      <c r="DW43" s="172" t="str">
        <f>IF($AP43&lt;&gt;"",VLOOKUP($AP43,pay_scales!$A:$S,18,FALSE),"")</f>
        <v/>
      </c>
      <c r="DX43" s="172">
        <f t="shared" si="82"/>
        <v>0</v>
      </c>
      <c r="DY43" s="172" t="str">
        <f t="shared" si="95"/>
        <v/>
      </c>
      <c r="DZ43" s="172">
        <f t="shared" si="133"/>
        <v>0</v>
      </c>
      <c r="EA43" s="172">
        <f t="shared" si="134"/>
        <v>0</v>
      </c>
      <c r="EB43" s="172">
        <f t="shared" si="135"/>
        <v>0</v>
      </c>
      <c r="EC43" s="172">
        <f t="shared" si="136"/>
        <v>0</v>
      </c>
      <c r="ED43" s="172">
        <f t="shared" si="137"/>
        <v>0</v>
      </c>
      <c r="EE43" s="172">
        <f t="shared" si="138"/>
        <v>0</v>
      </c>
      <c r="EF43" s="172">
        <f t="shared" si="139"/>
        <v>0</v>
      </c>
      <c r="EG43" s="172">
        <f t="shared" si="140"/>
        <v>0</v>
      </c>
      <c r="EH43" s="172">
        <f t="shared" si="141"/>
        <v>0</v>
      </c>
      <c r="EI43" s="172">
        <f t="shared" si="142"/>
        <v>0</v>
      </c>
      <c r="EJ43" s="172">
        <f t="shared" si="143"/>
        <v>0</v>
      </c>
      <c r="EK43" s="172">
        <f t="shared" si="144"/>
        <v>0</v>
      </c>
      <c r="EO43" s="172" t="str">
        <f>IF($AZ43&lt;&gt;"",VLOOKUP($AF43,pay_scales!$A:$S,18,FALSE),"")</f>
        <v/>
      </c>
      <c r="EP43" s="172">
        <f t="shared" si="84"/>
        <v>0</v>
      </c>
      <c r="EQ43" s="172" t="str">
        <f t="shared" si="96"/>
        <v/>
      </c>
      <c r="ER43" s="172">
        <f t="shared" si="145"/>
        <v>0</v>
      </c>
      <c r="ES43" s="172">
        <f t="shared" si="146"/>
        <v>0</v>
      </c>
      <c r="ET43" s="172">
        <f t="shared" si="147"/>
        <v>0</v>
      </c>
      <c r="EU43" s="172">
        <f t="shared" si="148"/>
        <v>0</v>
      </c>
      <c r="EV43" s="172">
        <f t="shared" si="149"/>
        <v>0</v>
      </c>
      <c r="EW43" s="172">
        <f t="shared" si="150"/>
        <v>0</v>
      </c>
      <c r="EX43" s="172">
        <f t="shared" si="151"/>
        <v>0</v>
      </c>
      <c r="EY43" s="172">
        <f t="shared" si="152"/>
        <v>0</v>
      </c>
      <c r="EZ43" s="172">
        <f t="shared" si="153"/>
        <v>0</v>
      </c>
      <c r="FA43" s="172">
        <f t="shared" si="154"/>
        <v>0</v>
      </c>
      <c r="FB43" s="172">
        <f t="shared" si="155"/>
        <v>0</v>
      </c>
      <c r="FC43" s="172">
        <f t="shared" si="156"/>
        <v>0</v>
      </c>
      <c r="FF43">
        <f t="shared" si="86"/>
        <v>0</v>
      </c>
    </row>
    <row r="44" spans="1:162" x14ac:dyDescent="0.35">
      <c r="A44" s="3" t="str">
        <f>IF(OR($E44='selections(hide)'!$A$51,$E44='selections(hide)'!$A$48,$E44='selections(hide)'!$A$45),$C$1&amp;$E44,IF(AND($E44='selections(hide)'!$A$44,$F44&lt;45),$C$1&amp;$E44&amp;"up to 45",IF(AND($E44='selections(hide)'!$A$44,$F44&gt;=45),$C$1&amp;$E44&amp;"45+",IF(AND($E44='selections(hide)'!$A$43,$F44&lt;30),$C$1&amp;$E44&amp;"up to 30",IF(AND($E44='selections(hide)'!$A$43,$F44&gt;=30),$C$1&amp;$E44&amp;"30+",IF(AND($E44='selections(hide)'!$A$47,$F44&lt;45),$C$1&amp;$E44&amp;"up to 45",IF(AND($E44='selections(hide)'!$A$47,$F44&gt;=45),$C$1&amp;$E44&amp;"45+",IF(AND($E44='selections(hide)'!$A$46,$F44&lt;30),$C$1&amp;$E44&amp;"up to 30",IF(AND($E44='selections(hide)'!$A$46,$F44&gt;=30),$C$1&amp;$E44&amp;"30+",IF(AND($E44='selections(hide)'!$A$50,$F44&lt;45),$C$1&amp;$E44&amp;"up to 45",IF(AND($E44='selections(hide)'!$A$50,$F44&gt;=45),$C$1&amp;$E44&amp;"45+",IF(AND($E44='selections(hide)'!$A$49,$F44&lt;30),$C$1&amp;$E44&amp;"up to 30",IF(AND($E44='selections(hide)'!$A$49,$F44&gt;=30),$C$1&amp;$E44&amp;"30+","")))))))))))))</f>
        <v/>
      </c>
      <c r="B44" s="136"/>
      <c r="C44" s="143"/>
      <c r="D44" s="144"/>
      <c r="E44" s="135"/>
      <c r="F44" s="143"/>
      <c r="G44" s="144"/>
      <c r="H44" s="142"/>
      <c r="I44" s="168" t="str">
        <f>IFERROR(IF('selections(hide)'!$F$1=1,VLOOKUP($A44,academic_hours!$B$13:$S$40,4,FALSE),IF('selections(hide)'!$F$1=2,VLOOKUP($A44,academic_hours!$B$13:$S$40,9,FALSE),IF('selections(hide)'!$F$1=3,VLOOKUP($A44,academic_hours!$B$13:$S$40,14,FALSE),0))),"")</f>
        <v/>
      </c>
      <c r="J44" s="169"/>
      <c r="K44" s="168" t="str">
        <f t="shared" si="87"/>
        <v/>
      </c>
      <c r="L44" s="98"/>
      <c r="M44" s="142"/>
      <c r="N44" s="142"/>
      <c r="O44" s="142"/>
      <c r="P44" s="142"/>
      <c r="Q44" s="142"/>
      <c r="R44" s="142"/>
      <c r="S44" s="168" t="str">
        <f>IFERROR(IF('selections(hide)'!$F$1=1,VLOOKUP($A44,academic_hours!$B$13:$S$40,6,FALSE),IF('selections(hide)'!$F$1=2,VLOOKUP($A44,academic_hours!$B$13:$S$40,11,FALSE),IF('selections(hide)'!$F$1=3,VLOOKUP($A44,academic_hours!$B$13:$S$40,16,FALSE),0))),"")</f>
        <v/>
      </c>
      <c r="T44" s="169"/>
      <c r="U44" s="168" t="str">
        <f t="shared" si="88"/>
        <v/>
      </c>
      <c r="V44" s="98"/>
      <c r="W44" s="142"/>
      <c r="X44" s="142"/>
      <c r="Y44" s="142"/>
      <c r="Z44" s="142"/>
      <c r="AA44" s="142"/>
      <c r="AB44" s="142"/>
      <c r="AC44" s="168" t="str">
        <f>IFERROR(IF('selections(hide)'!$F$1=1,VLOOKUP($A44,academic_hours!$B$13:$S$40,5,FALSE),IF('selections(hide)'!$F$1=2,VLOOKUP($A44,academic_hours!$B$13:$S$40,10,FALSE),IF('selections(hide)'!$F$1=3,VLOOKUP($A44,academic_hours!$B$13:$S$40,15,FALSE),0))),"")</f>
        <v/>
      </c>
      <c r="AD44" s="169"/>
      <c r="AE44" s="168" t="str">
        <f t="shared" si="89"/>
        <v/>
      </c>
      <c r="AF44" s="98"/>
      <c r="AG44" s="142"/>
      <c r="AH44" s="142"/>
      <c r="AI44" s="142"/>
      <c r="AJ44" s="142"/>
      <c r="AK44" s="142"/>
      <c r="AL44" s="142"/>
      <c r="AM44" s="168" t="str">
        <f>IFERROR(IF('selections(hide)'!$F$1=1,VLOOKUP($A44,academic_hours!$B$13:$S$40,8,FALSE),IF('selections(hide)'!$F$1=2,VLOOKUP($A44,academic_hours!$B$13:$S$40,13,FALSE),IF('selections(hide)'!$F$1=3,VLOOKUP($A44,academic_hours!$B$13:$S$40,18,FALSE),0))),"")</f>
        <v/>
      </c>
      <c r="AN44" s="169"/>
      <c r="AO44" s="168" t="str">
        <f t="shared" si="90"/>
        <v/>
      </c>
      <c r="AP44" s="98"/>
      <c r="AQ44" s="142"/>
      <c r="AR44" s="142"/>
      <c r="AS44" s="142"/>
      <c r="AT44" s="142"/>
      <c r="AU44" s="142"/>
      <c r="AV44" s="142"/>
      <c r="AW44" s="168" t="str">
        <f>IFERROR(IF('selections(hide)'!$F$1=1,VLOOKUP($A44,academic_hours!$B$13:$S$40,7,FALSE),IF('selections(hide)'!$F$1=2,VLOOKUP($A44,academic_hours!$B$13:$S$40,12,FALSE),IF('selections(hide)'!$F$1=3,VLOOKUP($A44,academic_hours!$B$13:$S$40,17,FALSE),0))),"")</f>
        <v/>
      </c>
      <c r="AX44" s="169"/>
      <c r="AY44" s="168" t="str">
        <f t="shared" si="91"/>
        <v/>
      </c>
      <c r="AZ44" s="98"/>
      <c r="BA44" s="142"/>
      <c r="BB44" s="142"/>
      <c r="BC44" s="142"/>
      <c r="BD44" s="142"/>
      <c r="BE44" s="142"/>
      <c r="BF44" s="142"/>
      <c r="BH44" s="122" t="str">
        <f t="shared" si="65"/>
        <v>OK</v>
      </c>
      <c r="BI44" s="122" t="str">
        <f t="shared" si="66"/>
        <v>OK</v>
      </c>
      <c r="BJ44" s="122" t="str">
        <f t="shared" si="67"/>
        <v>OK</v>
      </c>
      <c r="BK44" s="122" t="str">
        <f t="shared" si="68"/>
        <v>OK</v>
      </c>
      <c r="BL44" s="122" t="str">
        <f t="shared" si="69"/>
        <v>OK</v>
      </c>
      <c r="BM44" s="122" t="str">
        <f t="shared" si="70"/>
        <v>OK</v>
      </c>
      <c r="BN44" s="122" t="str">
        <f t="shared" si="71"/>
        <v>OK</v>
      </c>
      <c r="BO44" s="122" t="str">
        <f t="shared" si="72"/>
        <v>OK</v>
      </c>
      <c r="BP44" s="122" t="str">
        <f t="shared" si="73"/>
        <v>OK</v>
      </c>
      <c r="BQ44" s="122" t="str">
        <f t="shared" si="74"/>
        <v>OK</v>
      </c>
      <c r="BR44" s="122" t="str">
        <f t="shared" si="75"/>
        <v>OK</v>
      </c>
      <c r="BU44" s="172" t="str">
        <f>IF($L44&lt;&gt;"",VLOOKUP($L44,pay_scales!$A:$S,18,FALSE),"")</f>
        <v/>
      </c>
      <c r="BV44" s="172">
        <f t="shared" si="76"/>
        <v>0</v>
      </c>
      <c r="BW44" s="172" t="str">
        <f t="shared" si="92"/>
        <v/>
      </c>
      <c r="BX44" s="172">
        <f t="shared" si="97"/>
        <v>0</v>
      </c>
      <c r="BY44" s="172">
        <f t="shared" si="98"/>
        <v>0</v>
      </c>
      <c r="BZ44" s="172">
        <f t="shared" si="99"/>
        <v>0</v>
      </c>
      <c r="CA44" s="172">
        <f t="shared" si="100"/>
        <v>0</v>
      </c>
      <c r="CB44" s="172">
        <f t="shared" si="101"/>
        <v>0</v>
      </c>
      <c r="CC44" s="172">
        <f t="shared" si="102"/>
        <v>0</v>
      </c>
      <c r="CD44" s="172">
        <f t="shared" si="103"/>
        <v>0</v>
      </c>
      <c r="CE44" s="172">
        <f t="shared" si="104"/>
        <v>0</v>
      </c>
      <c r="CF44" s="172">
        <f t="shared" si="105"/>
        <v>0</v>
      </c>
      <c r="CG44" s="172">
        <f t="shared" si="106"/>
        <v>0</v>
      </c>
      <c r="CH44" s="172">
        <f t="shared" si="107"/>
        <v>0</v>
      </c>
      <c r="CI44" s="172">
        <f t="shared" si="108"/>
        <v>0</v>
      </c>
      <c r="CM44" s="172" t="str">
        <f>IF($V44&lt;&gt;"",VLOOKUP($V44,pay_scales!$A:$S,18,FALSE),"")</f>
        <v/>
      </c>
      <c r="CN44" s="172">
        <f t="shared" si="78"/>
        <v>0</v>
      </c>
      <c r="CO44" s="172" t="str">
        <f t="shared" si="93"/>
        <v/>
      </c>
      <c r="CP44" s="172">
        <f t="shared" si="109"/>
        <v>0</v>
      </c>
      <c r="CQ44" s="172">
        <f t="shared" si="110"/>
        <v>0</v>
      </c>
      <c r="CR44" s="172">
        <f t="shared" si="111"/>
        <v>0</v>
      </c>
      <c r="CS44" s="172">
        <f t="shared" si="112"/>
        <v>0</v>
      </c>
      <c r="CT44" s="172">
        <f t="shared" si="113"/>
        <v>0</v>
      </c>
      <c r="CU44" s="172">
        <f t="shared" si="114"/>
        <v>0</v>
      </c>
      <c r="CV44" s="172">
        <f t="shared" si="115"/>
        <v>0</v>
      </c>
      <c r="CW44" s="172">
        <f t="shared" si="116"/>
        <v>0</v>
      </c>
      <c r="CX44" s="172">
        <f t="shared" si="117"/>
        <v>0</v>
      </c>
      <c r="CY44" s="172">
        <f t="shared" si="118"/>
        <v>0</v>
      </c>
      <c r="CZ44" s="172">
        <f t="shared" si="119"/>
        <v>0</v>
      </c>
      <c r="DA44" s="172">
        <f t="shared" si="120"/>
        <v>0</v>
      </c>
      <c r="DE44" s="172" t="str">
        <f>IF($AF44&lt;&gt;"",VLOOKUP($AF44,pay_scales!$A:$S,18,FALSE),"")</f>
        <v/>
      </c>
      <c r="DF44" s="172">
        <f t="shared" si="80"/>
        <v>0</v>
      </c>
      <c r="DG44" s="172" t="str">
        <f t="shared" si="94"/>
        <v/>
      </c>
      <c r="DH44" s="172">
        <f t="shared" si="121"/>
        <v>0</v>
      </c>
      <c r="DI44" s="172">
        <f t="shared" si="122"/>
        <v>0</v>
      </c>
      <c r="DJ44" s="172">
        <f t="shared" si="123"/>
        <v>0</v>
      </c>
      <c r="DK44" s="172">
        <f t="shared" si="124"/>
        <v>0</v>
      </c>
      <c r="DL44" s="172">
        <f t="shared" si="125"/>
        <v>0</v>
      </c>
      <c r="DM44" s="172">
        <f t="shared" si="126"/>
        <v>0</v>
      </c>
      <c r="DN44" s="172">
        <f t="shared" si="127"/>
        <v>0</v>
      </c>
      <c r="DO44" s="172">
        <f t="shared" si="128"/>
        <v>0</v>
      </c>
      <c r="DP44" s="172">
        <f t="shared" si="129"/>
        <v>0</v>
      </c>
      <c r="DQ44" s="172">
        <f t="shared" si="130"/>
        <v>0</v>
      </c>
      <c r="DR44" s="172">
        <f t="shared" si="131"/>
        <v>0</v>
      </c>
      <c r="DS44" s="172">
        <f t="shared" si="132"/>
        <v>0</v>
      </c>
      <c r="DW44" s="172" t="str">
        <f>IF($AP44&lt;&gt;"",VLOOKUP($AP44,pay_scales!$A:$S,18,FALSE),"")</f>
        <v/>
      </c>
      <c r="DX44" s="172">
        <f t="shared" si="82"/>
        <v>0</v>
      </c>
      <c r="DY44" s="172" t="str">
        <f t="shared" si="95"/>
        <v/>
      </c>
      <c r="DZ44" s="172">
        <f t="shared" si="133"/>
        <v>0</v>
      </c>
      <c r="EA44" s="172">
        <f t="shared" si="134"/>
        <v>0</v>
      </c>
      <c r="EB44" s="172">
        <f t="shared" si="135"/>
        <v>0</v>
      </c>
      <c r="EC44" s="172">
        <f t="shared" si="136"/>
        <v>0</v>
      </c>
      <c r="ED44" s="172">
        <f t="shared" si="137"/>
        <v>0</v>
      </c>
      <c r="EE44" s="172">
        <f t="shared" si="138"/>
        <v>0</v>
      </c>
      <c r="EF44" s="172">
        <f t="shared" si="139"/>
        <v>0</v>
      </c>
      <c r="EG44" s="172">
        <f t="shared" si="140"/>
        <v>0</v>
      </c>
      <c r="EH44" s="172">
        <f t="shared" si="141"/>
        <v>0</v>
      </c>
      <c r="EI44" s="172">
        <f t="shared" si="142"/>
        <v>0</v>
      </c>
      <c r="EJ44" s="172">
        <f t="shared" si="143"/>
        <v>0</v>
      </c>
      <c r="EK44" s="172">
        <f t="shared" si="144"/>
        <v>0</v>
      </c>
      <c r="EO44" s="172" t="str">
        <f>IF($AZ44&lt;&gt;"",VLOOKUP($AF44,pay_scales!$A:$S,18,FALSE),"")</f>
        <v/>
      </c>
      <c r="EP44" s="172">
        <f t="shared" si="84"/>
        <v>0</v>
      </c>
      <c r="EQ44" s="172" t="str">
        <f t="shared" si="96"/>
        <v/>
      </c>
      <c r="ER44" s="172">
        <f t="shared" si="145"/>
        <v>0</v>
      </c>
      <c r="ES44" s="172">
        <f t="shared" si="146"/>
        <v>0</v>
      </c>
      <c r="ET44" s="172">
        <f t="shared" si="147"/>
        <v>0</v>
      </c>
      <c r="EU44" s="172">
        <f t="shared" si="148"/>
        <v>0</v>
      </c>
      <c r="EV44" s="172">
        <f t="shared" si="149"/>
        <v>0</v>
      </c>
      <c r="EW44" s="172">
        <f t="shared" si="150"/>
        <v>0</v>
      </c>
      <c r="EX44" s="172">
        <f t="shared" si="151"/>
        <v>0</v>
      </c>
      <c r="EY44" s="172">
        <f t="shared" si="152"/>
        <v>0</v>
      </c>
      <c r="EZ44" s="172">
        <f t="shared" si="153"/>
        <v>0</v>
      </c>
      <c r="FA44" s="172">
        <f t="shared" si="154"/>
        <v>0</v>
      </c>
      <c r="FB44" s="172">
        <f t="shared" si="155"/>
        <v>0</v>
      </c>
      <c r="FC44" s="172">
        <f t="shared" si="156"/>
        <v>0</v>
      </c>
      <c r="FF44">
        <f t="shared" si="86"/>
        <v>0</v>
      </c>
    </row>
    <row r="45" spans="1:162" x14ac:dyDescent="0.35">
      <c r="A45" s="3" t="str">
        <f>IF(OR($E45='selections(hide)'!$A$51,$E45='selections(hide)'!$A$48,$E45='selections(hide)'!$A$45),$C$1&amp;$E45,IF(AND($E45='selections(hide)'!$A$44,$F45&lt;45),$C$1&amp;$E45&amp;"up to 45",IF(AND($E45='selections(hide)'!$A$44,$F45&gt;=45),$C$1&amp;$E45&amp;"45+",IF(AND($E45='selections(hide)'!$A$43,$F45&lt;30),$C$1&amp;$E45&amp;"up to 30",IF(AND($E45='selections(hide)'!$A$43,$F45&gt;=30),$C$1&amp;$E45&amp;"30+",IF(AND($E45='selections(hide)'!$A$47,$F45&lt;45),$C$1&amp;$E45&amp;"up to 45",IF(AND($E45='selections(hide)'!$A$47,$F45&gt;=45),$C$1&amp;$E45&amp;"45+",IF(AND($E45='selections(hide)'!$A$46,$F45&lt;30),$C$1&amp;$E45&amp;"up to 30",IF(AND($E45='selections(hide)'!$A$46,$F45&gt;=30),$C$1&amp;$E45&amp;"30+",IF(AND($E45='selections(hide)'!$A$50,$F45&lt;45),$C$1&amp;$E45&amp;"up to 45",IF(AND($E45='selections(hide)'!$A$50,$F45&gt;=45),$C$1&amp;$E45&amp;"45+",IF(AND($E45='selections(hide)'!$A$49,$F45&lt;30),$C$1&amp;$E45&amp;"up to 30",IF(AND($E45='selections(hide)'!$A$49,$F45&gt;=30),$C$1&amp;$E45&amp;"30+","")))))))))))))</f>
        <v/>
      </c>
      <c r="B45" s="136"/>
      <c r="C45" s="143"/>
      <c r="D45" s="144"/>
      <c r="E45" s="135"/>
      <c r="F45" s="143"/>
      <c r="G45" s="144"/>
      <c r="H45" s="142"/>
      <c r="I45" s="168" t="str">
        <f>IFERROR(IF('selections(hide)'!$F$1=1,VLOOKUP($A45,academic_hours!$B$13:$S$40,4,FALSE),IF('selections(hide)'!$F$1=2,VLOOKUP($A45,academic_hours!$B$13:$S$40,9,FALSE),IF('selections(hide)'!$F$1=3,VLOOKUP($A45,academic_hours!$B$13:$S$40,14,FALSE),0))),"")</f>
        <v/>
      </c>
      <c r="J45" s="169"/>
      <c r="K45" s="168" t="str">
        <f t="shared" si="87"/>
        <v/>
      </c>
      <c r="L45" s="98"/>
      <c r="M45" s="142"/>
      <c r="N45" s="142"/>
      <c r="O45" s="142"/>
      <c r="P45" s="142"/>
      <c r="Q45" s="142"/>
      <c r="R45" s="142"/>
      <c r="S45" s="168" t="str">
        <f>IFERROR(IF('selections(hide)'!$F$1=1,VLOOKUP($A45,academic_hours!$B$13:$S$40,6,FALSE),IF('selections(hide)'!$F$1=2,VLOOKUP($A45,academic_hours!$B$13:$S$40,11,FALSE),IF('selections(hide)'!$F$1=3,VLOOKUP($A45,academic_hours!$B$13:$S$40,16,FALSE),0))),"")</f>
        <v/>
      </c>
      <c r="T45" s="169"/>
      <c r="U45" s="168" t="str">
        <f t="shared" si="88"/>
        <v/>
      </c>
      <c r="V45" s="98"/>
      <c r="W45" s="142"/>
      <c r="X45" s="142"/>
      <c r="Y45" s="142"/>
      <c r="Z45" s="142"/>
      <c r="AA45" s="142"/>
      <c r="AB45" s="142"/>
      <c r="AC45" s="168" t="str">
        <f>IFERROR(IF('selections(hide)'!$F$1=1,VLOOKUP($A45,academic_hours!$B$13:$S$40,5,FALSE),IF('selections(hide)'!$F$1=2,VLOOKUP($A45,academic_hours!$B$13:$S$40,10,FALSE),IF('selections(hide)'!$F$1=3,VLOOKUP($A45,academic_hours!$B$13:$S$40,15,FALSE),0))),"")</f>
        <v/>
      </c>
      <c r="AD45" s="169"/>
      <c r="AE45" s="168" t="str">
        <f t="shared" si="89"/>
        <v/>
      </c>
      <c r="AF45" s="98"/>
      <c r="AG45" s="142"/>
      <c r="AH45" s="142"/>
      <c r="AI45" s="142"/>
      <c r="AJ45" s="142"/>
      <c r="AK45" s="142"/>
      <c r="AL45" s="142"/>
      <c r="AM45" s="168" t="str">
        <f>IFERROR(IF('selections(hide)'!$F$1=1,VLOOKUP($A45,academic_hours!$B$13:$S$40,8,FALSE),IF('selections(hide)'!$F$1=2,VLOOKUP($A45,academic_hours!$B$13:$S$40,13,FALSE),IF('selections(hide)'!$F$1=3,VLOOKUP($A45,academic_hours!$B$13:$S$40,18,FALSE),0))),"")</f>
        <v/>
      </c>
      <c r="AN45" s="169"/>
      <c r="AO45" s="168" t="str">
        <f t="shared" si="90"/>
        <v/>
      </c>
      <c r="AP45" s="98"/>
      <c r="AQ45" s="142"/>
      <c r="AR45" s="142"/>
      <c r="AS45" s="142"/>
      <c r="AT45" s="142"/>
      <c r="AU45" s="142"/>
      <c r="AV45" s="142"/>
      <c r="AW45" s="168" t="str">
        <f>IFERROR(IF('selections(hide)'!$F$1=1,VLOOKUP($A45,academic_hours!$B$13:$S$40,7,FALSE),IF('selections(hide)'!$F$1=2,VLOOKUP($A45,academic_hours!$B$13:$S$40,12,FALSE),IF('selections(hide)'!$F$1=3,VLOOKUP($A45,academic_hours!$B$13:$S$40,17,FALSE),0))),"")</f>
        <v/>
      </c>
      <c r="AX45" s="169"/>
      <c r="AY45" s="168" t="str">
        <f t="shared" si="91"/>
        <v/>
      </c>
      <c r="AZ45" s="98"/>
      <c r="BA45" s="142"/>
      <c r="BB45" s="142"/>
      <c r="BC45" s="142"/>
      <c r="BD45" s="142"/>
      <c r="BE45" s="142"/>
      <c r="BF45" s="142"/>
      <c r="BH45" s="122" t="str">
        <f t="shared" si="65"/>
        <v>OK</v>
      </c>
      <c r="BI45" s="122" t="str">
        <f t="shared" si="66"/>
        <v>OK</v>
      </c>
      <c r="BJ45" s="122" t="str">
        <f t="shared" si="67"/>
        <v>OK</v>
      </c>
      <c r="BK45" s="122" t="str">
        <f t="shared" si="68"/>
        <v>OK</v>
      </c>
      <c r="BL45" s="122" t="str">
        <f t="shared" si="69"/>
        <v>OK</v>
      </c>
      <c r="BM45" s="122" t="str">
        <f t="shared" si="70"/>
        <v>OK</v>
      </c>
      <c r="BN45" s="122" t="str">
        <f t="shared" si="71"/>
        <v>OK</v>
      </c>
      <c r="BO45" s="122" t="str">
        <f t="shared" si="72"/>
        <v>OK</v>
      </c>
      <c r="BP45" s="122" t="str">
        <f t="shared" si="73"/>
        <v>OK</v>
      </c>
      <c r="BQ45" s="122" t="str">
        <f t="shared" si="74"/>
        <v>OK</v>
      </c>
      <c r="BR45" s="122" t="str">
        <f t="shared" si="75"/>
        <v>OK</v>
      </c>
      <c r="BU45" s="172" t="str">
        <f>IF($L45&lt;&gt;"",VLOOKUP($L45,pay_scales!$A:$S,18,FALSE),"")</f>
        <v/>
      </c>
      <c r="BV45" s="172">
        <f t="shared" si="76"/>
        <v>0</v>
      </c>
      <c r="BW45" s="172" t="str">
        <f t="shared" si="92"/>
        <v/>
      </c>
      <c r="BX45" s="172">
        <f t="shared" si="97"/>
        <v>0</v>
      </c>
      <c r="BY45" s="172">
        <f t="shared" si="98"/>
        <v>0</v>
      </c>
      <c r="BZ45" s="172">
        <f t="shared" si="99"/>
        <v>0</v>
      </c>
      <c r="CA45" s="172">
        <f t="shared" si="100"/>
        <v>0</v>
      </c>
      <c r="CB45" s="172">
        <f t="shared" si="101"/>
        <v>0</v>
      </c>
      <c r="CC45" s="172">
        <f t="shared" si="102"/>
        <v>0</v>
      </c>
      <c r="CD45" s="172">
        <f t="shared" si="103"/>
        <v>0</v>
      </c>
      <c r="CE45" s="172">
        <f t="shared" si="104"/>
        <v>0</v>
      </c>
      <c r="CF45" s="172">
        <f t="shared" si="105"/>
        <v>0</v>
      </c>
      <c r="CG45" s="172">
        <f t="shared" si="106"/>
        <v>0</v>
      </c>
      <c r="CH45" s="172">
        <f t="shared" si="107"/>
        <v>0</v>
      </c>
      <c r="CI45" s="172">
        <f t="shared" si="108"/>
        <v>0</v>
      </c>
      <c r="CM45" s="172" t="str">
        <f>IF($V45&lt;&gt;"",VLOOKUP($V45,pay_scales!$A:$S,18,FALSE),"")</f>
        <v/>
      </c>
      <c r="CN45" s="172">
        <f t="shared" si="78"/>
        <v>0</v>
      </c>
      <c r="CO45" s="172" t="str">
        <f t="shared" si="93"/>
        <v/>
      </c>
      <c r="CP45" s="172">
        <f t="shared" si="109"/>
        <v>0</v>
      </c>
      <c r="CQ45" s="172">
        <f t="shared" si="110"/>
        <v>0</v>
      </c>
      <c r="CR45" s="172">
        <f t="shared" si="111"/>
        <v>0</v>
      </c>
      <c r="CS45" s="172">
        <f t="shared" si="112"/>
        <v>0</v>
      </c>
      <c r="CT45" s="172">
        <f t="shared" si="113"/>
        <v>0</v>
      </c>
      <c r="CU45" s="172">
        <f t="shared" si="114"/>
        <v>0</v>
      </c>
      <c r="CV45" s="172">
        <f t="shared" si="115"/>
        <v>0</v>
      </c>
      <c r="CW45" s="172">
        <f t="shared" si="116"/>
        <v>0</v>
      </c>
      <c r="CX45" s="172">
        <f t="shared" si="117"/>
        <v>0</v>
      </c>
      <c r="CY45" s="172">
        <f t="shared" si="118"/>
        <v>0</v>
      </c>
      <c r="CZ45" s="172">
        <f t="shared" si="119"/>
        <v>0</v>
      </c>
      <c r="DA45" s="172">
        <f t="shared" si="120"/>
        <v>0</v>
      </c>
      <c r="DE45" s="172" t="str">
        <f>IF($AF45&lt;&gt;"",VLOOKUP($AF45,pay_scales!$A:$S,18,FALSE),"")</f>
        <v/>
      </c>
      <c r="DF45" s="172">
        <f t="shared" si="80"/>
        <v>0</v>
      </c>
      <c r="DG45" s="172" t="str">
        <f t="shared" si="94"/>
        <v/>
      </c>
      <c r="DH45" s="172">
        <f t="shared" si="121"/>
        <v>0</v>
      </c>
      <c r="DI45" s="172">
        <f t="shared" si="122"/>
        <v>0</v>
      </c>
      <c r="DJ45" s="172">
        <f t="shared" si="123"/>
        <v>0</v>
      </c>
      <c r="DK45" s="172">
        <f t="shared" si="124"/>
        <v>0</v>
      </c>
      <c r="DL45" s="172">
        <f t="shared" si="125"/>
        <v>0</v>
      </c>
      <c r="DM45" s="172">
        <f t="shared" si="126"/>
        <v>0</v>
      </c>
      <c r="DN45" s="172">
        <f t="shared" si="127"/>
        <v>0</v>
      </c>
      <c r="DO45" s="172">
        <f t="shared" si="128"/>
        <v>0</v>
      </c>
      <c r="DP45" s="172">
        <f t="shared" si="129"/>
        <v>0</v>
      </c>
      <c r="DQ45" s="172">
        <f t="shared" si="130"/>
        <v>0</v>
      </c>
      <c r="DR45" s="172">
        <f t="shared" si="131"/>
        <v>0</v>
      </c>
      <c r="DS45" s="172">
        <f t="shared" si="132"/>
        <v>0</v>
      </c>
      <c r="DW45" s="172" t="str">
        <f>IF($AP45&lt;&gt;"",VLOOKUP($AP45,pay_scales!$A:$S,18,FALSE),"")</f>
        <v/>
      </c>
      <c r="DX45" s="172">
        <f t="shared" si="82"/>
        <v>0</v>
      </c>
      <c r="DY45" s="172" t="str">
        <f t="shared" si="95"/>
        <v/>
      </c>
      <c r="DZ45" s="172">
        <f t="shared" si="133"/>
        <v>0</v>
      </c>
      <c r="EA45" s="172">
        <f t="shared" si="134"/>
        <v>0</v>
      </c>
      <c r="EB45" s="172">
        <f t="shared" si="135"/>
        <v>0</v>
      </c>
      <c r="EC45" s="172">
        <f t="shared" si="136"/>
        <v>0</v>
      </c>
      <c r="ED45" s="172">
        <f t="shared" si="137"/>
        <v>0</v>
      </c>
      <c r="EE45" s="172">
        <f t="shared" si="138"/>
        <v>0</v>
      </c>
      <c r="EF45" s="172">
        <f t="shared" si="139"/>
        <v>0</v>
      </c>
      <c r="EG45" s="172">
        <f t="shared" si="140"/>
        <v>0</v>
      </c>
      <c r="EH45" s="172">
        <f t="shared" si="141"/>
        <v>0</v>
      </c>
      <c r="EI45" s="172">
        <f t="shared" si="142"/>
        <v>0</v>
      </c>
      <c r="EJ45" s="172">
        <f t="shared" si="143"/>
        <v>0</v>
      </c>
      <c r="EK45" s="172">
        <f t="shared" si="144"/>
        <v>0</v>
      </c>
      <c r="EO45" s="172" t="str">
        <f>IF($AZ45&lt;&gt;"",VLOOKUP($AF45,pay_scales!$A:$S,18,FALSE),"")</f>
        <v/>
      </c>
      <c r="EP45" s="172">
        <f t="shared" si="84"/>
        <v>0</v>
      </c>
      <c r="EQ45" s="172" t="str">
        <f t="shared" si="96"/>
        <v/>
      </c>
      <c r="ER45" s="172">
        <f t="shared" si="145"/>
        <v>0</v>
      </c>
      <c r="ES45" s="172">
        <f t="shared" si="146"/>
        <v>0</v>
      </c>
      <c r="ET45" s="172">
        <f t="shared" si="147"/>
        <v>0</v>
      </c>
      <c r="EU45" s="172">
        <f t="shared" si="148"/>
        <v>0</v>
      </c>
      <c r="EV45" s="172">
        <f t="shared" si="149"/>
        <v>0</v>
      </c>
      <c r="EW45" s="172">
        <f t="shared" si="150"/>
        <v>0</v>
      </c>
      <c r="EX45" s="172">
        <f t="shared" si="151"/>
        <v>0</v>
      </c>
      <c r="EY45" s="172">
        <f t="shared" si="152"/>
        <v>0</v>
      </c>
      <c r="EZ45" s="172">
        <f t="shared" si="153"/>
        <v>0</v>
      </c>
      <c r="FA45" s="172">
        <f t="shared" si="154"/>
        <v>0</v>
      </c>
      <c r="FB45" s="172">
        <f t="shared" si="155"/>
        <v>0</v>
      </c>
      <c r="FC45" s="172">
        <f t="shared" si="156"/>
        <v>0</v>
      </c>
      <c r="FF45">
        <f t="shared" si="86"/>
        <v>0</v>
      </c>
    </row>
    <row r="46" spans="1:162" x14ac:dyDescent="0.35">
      <c r="A46" s="3" t="str">
        <f>IF(OR($E46='selections(hide)'!$A$51,$E46='selections(hide)'!$A$48,$E46='selections(hide)'!$A$45),$C$1&amp;$E46,IF(AND($E46='selections(hide)'!$A$44,$F46&lt;45),$C$1&amp;$E46&amp;"up to 45",IF(AND($E46='selections(hide)'!$A$44,$F46&gt;=45),$C$1&amp;$E46&amp;"45+",IF(AND($E46='selections(hide)'!$A$43,$F46&lt;30),$C$1&amp;$E46&amp;"up to 30",IF(AND($E46='selections(hide)'!$A$43,$F46&gt;=30),$C$1&amp;$E46&amp;"30+",IF(AND($E46='selections(hide)'!$A$47,$F46&lt;45),$C$1&amp;$E46&amp;"up to 45",IF(AND($E46='selections(hide)'!$A$47,$F46&gt;=45),$C$1&amp;$E46&amp;"45+",IF(AND($E46='selections(hide)'!$A$46,$F46&lt;30),$C$1&amp;$E46&amp;"up to 30",IF(AND($E46='selections(hide)'!$A$46,$F46&gt;=30),$C$1&amp;$E46&amp;"30+",IF(AND($E46='selections(hide)'!$A$50,$F46&lt;45),$C$1&amp;$E46&amp;"up to 45",IF(AND($E46='selections(hide)'!$A$50,$F46&gt;=45),$C$1&amp;$E46&amp;"45+",IF(AND($E46='selections(hide)'!$A$49,$F46&lt;30),$C$1&amp;$E46&amp;"up to 30",IF(AND($E46='selections(hide)'!$A$49,$F46&gt;=30),$C$1&amp;$E46&amp;"30+","")))))))))))))</f>
        <v/>
      </c>
      <c r="B46" s="136"/>
      <c r="C46" s="143"/>
      <c r="D46" s="144"/>
      <c r="E46" s="135"/>
      <c r="F46" s="143"/>
      <c r="G46" s="144"/>
      <c r="H46" s="142"/>
      <c r="I46" s="168" t="str">
        <f>IFERROR(IF('selections(hide)'!$F$1=1,VLOOKUP($A46,academic_hours!$B$13:$S$40,4,FALSE),IF('selections(hide)'!$F$1=2,VLOOKUP($A46,academic_hours!$B$13:$S$40,9,FALSE),IF('selections(hide)'!$F$1=3,VLOOKUP($A46,academic_hours!$B$13:$S$40,14,FALSE),0))),"")</f>
        <v/>
      </c>
      <c r="J46" s="169"/>
      <c r="K46" s="168" t="str">
        <f t="shared" si="87"/>
        <v/>
      </c>
      <c r="L46" s="98"/>
      <c r="M46" s="142"/>
      <c r="N46" s="142"/>
      <c r="O46" s="142"/>
      <c r="P46" s="142"/>
      <c r="Q46" s="142"/>
      <c r="R46" s="142"/>
      <c r="S46" s="168" t="str">
        <f>IFERROR(IF('selections(hide)'!$F$1=1,VLOOKUP($A46,academic_hours!$B$13:$S$40,6,FALSE),IF('selections(hide)'!$F$1=2,VLOOKUP($A46,academic_hours!$B$13:$S$40,11,FALSE),IF('selections(hide)'!$F$1=3,VLOOKUP($A46,academic_hours!$B$13:$S$40,16,FALSE),0))),"")</f>
        <v/>
      </c>
      <c r="T46" s="169"/>
      <c r="U46" s="168" t="str">
        <f t="shared" si="88"/>
        <v/>
      </c>
      <c r="V46" s="98"/>
      <c r="W46" s="142"/>
      <c r="X46" s="142"/>
      <c r="Y46" s="142"/>
      <c r="Z46" s="142"/>
      <c r="AA46" s="142"/>
      <c r="AB46" s="142"/>
      <c r="AC46" s="168" t="str">
        <f>IFERROR(IF('selections(hide)'!$F$1=1,VLOOKUP($A46,academic_hours!$B$13:$S$40,5,FALSE),IF('selections(hide)'!$F$1=2,VLOOKUP($A46,academic_hours!$B$13:$S$40,10,FALSE),IF('selections(hide)'!$F$1=3,VLOOKUP($A46,academic_hours!$B$13:$S$40,15,FALSE),0))),"")</f>
        <v/>
      </c>
      <c r="AD46" s="169"/>
      <c r="AE46" s="168" t="str">
        <f t="shared" si="89"/>
        <v/>
      </c>
      <c r="AF46" s="98"/>
      <c r="AG46" s="142"/>
      <c r="AH46" s="142"/>
      <c r="AI46" s="142"/>
      <c r="AJ46" s="142"/>
      <c r="AK46" s="142"/>
      <c r="AL46" s="142"/>
      <c r="AM46" s="168" t="str">
        <f>IFERROR(IF('selections(hide)'!$F$1=1,VLOOKUP($A46,academic_hours!$B$13:$S$40,8,FALSE),IF('selections(hide)'!$F$1=2,VLOOKUP($A46,academic_hours!$B$13:$S$40,13,FALSE),IF('selections(hide)'!$F$1=3,VLOOKUP($A46,academic_hours!$B$13:$S$40,18,FALSE),0))),"")</f>
        <v/>
      </c>
      <c r="AN46" s="169"/>
      <c r="AO46" s="168" t="str">
        <f t="shared" si="90"/>
        <v/>
      </c>
      <c r="AP46" s="98"/>
      <c r="AQ46" s="142"/>
      <c r="AR46" s="142"/>
      <c r="AS46" s="142"/>
      <c r="AT46" s="142"/>
      <c r="AU46" s="142"/>
      <c r="AV46" s="142"/>
      <c r="AW46" s="168" t="str">
        <f>IFERROR(IF('selections(hide)'!$F$1=1,VLOOKUP($A46,academic_hours!$B$13:$S$40,7,FALSE),IF('selections(hide)'!$F$1=2,VLOOKUP($A46,academic_hours!$B$13:$S$40,12,FALSE),IF('selections(hide)'!$F$1=3,VLOOKUP($A46,academic_hours!$B$13:$S$40,17,FALSE),0))),"")</f>
        <v/>
      </c>
      <c r="AX46" s="169"/>
      <c r="AY46" s="168" t="str">
        <f t="shared" si="91"/>
        <v/>
      </c>
      <c r="AZ46" s="98"/>
      <c r="BA46" s="142"/>
      <c r="BB46" s="142"/>
      <c r="BC46" s="142"/>
      <c r="BD46" s="142"/>
      <c r="BE46" s="142"/>
      <c r="BF46" s="142"/>
      <c r="BH46" s="122" t="str">
        <f t="shared" si="65"/>
        <v>OK</v>
      </c>
      <c r="BI46" s="122" t="str">
        <f t="shared" si="66"/>
        <v>OK</v>
      </c>
      <c r="BJ46" s="122" t="str">
        <f t="shared" si="67"/>
        <v>OK</v>
      </c>
      <c r="BK46" s="122" t="str">
        <f t="shared" si="68"/>
        <v>OK</v>
      </c>
      <c r="BL46" s="122" t="str">
        <f t="shared" si="69"/>
        <v>OK</v>
      </c>
      <c r="BM46" s="122" t="str">
        <f t="shared" si="70"/>
        <v>OK</v>
      </c>
      <c r="BN46" s="122" t="str">
        <f t="shared" si="71"/>
        <v>OK</v>
      </c>
      <c r="BO46" s="122" t="str">
        <f t="shared" si="72"/>
        <v>OK</v>
      </c>
      <c r="BP46" s="122" t="str">
        <f t="shared" si="73"/>
        <v>OK</v>
      </c>
      <c r="BQ46" s="122" t="str">
        <f t="shared" si="74"/>
        <v>OK</v>
      </c>
      <c r="BR46" s="122" t="str">
        <f t="shared" si="75"/>
        <v>OK</v>
      </c>
      <c r="BU46" s="172" t="str">
        <f>IF($L46&lt;&gt;"",VLOOKUP($L46,pay_scales!$A:$S,18,FALSE),"")</f>
        <v/>
      </c>
      <c r="BV46" s="172">
        <f t="shared" si="76"/>
        <v>0</v>
      </c>
      <c r="BW46" s="172" t="str">
        <f t="shared" si="92"/>
        <v/>
      </c>
      <c r="BX46" s="172">
        <f t="shared" si="97"/>
        <v>0</v>
      </c>
      <c r="BY46" s="172">
        <f t="shared" si="98"/>
        <v>0</v>
      </c>
      <c r="BZ46" s="172">
        <f t="shared" si="99"/>
        <v>0</v>
      </c>
      <c r="CA46" s="172">
        <f t="shared" si="100"/>
        <v>0</v>
      </c>
      <c r="CB46" s="172">
        <f t="shared" si="101"/>
        <v>0</v>
      </c>
      <c r="CC46" s="172">
        <f t="shared" si="102"/>
        <v>0</v>
      </c>
      <c r="CD46" s="172">
        <f t="shared" si="103"/>
        <v>0</v>
      </c>
      <c r="CE46" s="172">
        <f t="shared" si="104"/>
        <v>0</v>
      </c>
      <c r="CF46" s="172">
        <f t="shared" si="105"/>
        <v>0</v>
      </c>
      <c r="CG46" s="172">
        <f t="shared" si="106"/>
        <v>0</v>
      </c>
      <c r="CH46" s="172">
        <f t="shared" si="107"/>
        <v>0</v>
      </c>
      <c r="CI46" s="172">
        <f t="shared" si="108"/>
        <v>0</v>
      </c>
      <c r="CM46" s="172" t="str">
        <f>IF($V46&lt;&gt;"",VLOOKUP($V46,pay_scales!$A:$S,18,FALSE),"")</f>
        <v/>
      </c>
      <c r="CN46" s="172">
        <f t="shared" si="78"/>
        <v>0</v>
      </c>
      <c r="CO46" s="172" t="str">
        <f t="shared" si="93"/>
        <v/>
      </c>
      <c r="CP46" s="172">
        <f t="shared" si="109"/>
        <v>0</v>
      </c>
      <c r="CQ46" s="172">
        <f t="shared" si="110"/>
        <v>0</v>
      </c>
      <c r="CR46" s="172">
        <f t="shared" si="111"/>
        <v>0</v>
      </c>
      <c r="CS46" s="172">
        <f t="shared" si="112"/>
        <v>0</v>
      </c>
      <c r="CT46" s="172">
        <f t="shared" si="113"/>
        <v>0</v>
      </c>
      <c r="CU46" s="172">
        <f t="shared" si="114"/>
        <v>0</v>
      </c>
      <c r="CV46" s="172">
        <f t="shared" si="115"/>
        <v>0</v>
      </c>
      <c r="CW46" s="172">
        <f t="shared" si="116"/>
        <v>0</v>
      </c>
      <c r="CX46" s="172">
        <f t="shared" si="117"/>
        <v>0</v>
      </c>
      <c r="CY46" s="172">
        <f t="shared" si="118"/>
        <v>0</v>
      </c>
      <c r="CZ46" s="172">
        <f t="shared" si="119"/>
        <v>0</v>
      </c>
      <c r="DA46" s="172">
        <f t="shared" si="120"/>
        <v>0</v>
      </c>
      <c r="DE46" s="172" t="str">
        <f>IF($AF46&lt;&gt;"",VLOOKUP($AF46,pay_scales!$A:$S,18,FALSE),"")</f>
        <v/>
      </c>
      <c r="DF46" s="172">
        <f t="shared" si="80"/>
        <v>0</v>
      </c>
      <c r="DG46" s="172" t="str">
        <f t="shared" si="94"/>
        <v/>
      </c>
      <c r="DH46" s="172">
        <f t="shared" si="121"/>
        <v>0</v>
      </c>
      <c r="DI46" s="172">
        <f t="shared" si="122"/>
        <v>0</v>
      </c>
      <c r="DJ46" s="172">
        <f t="shared" si="123"/>
        <v>0</v>
      </c>
      <c r="DK46" s="172">
        <f t="shared" si="124"/>
        <v>0</v>
      </c>
      <c r="DL46" s="172">
        <f t="shared" si="125"/>
        <v>0</v>
      </c>
      <c r="DM46" s="172">
        <f t="shared" si="126"/>
        <v>0</v>
      </c>
      <c r="DN46" s="172">
        <f t="shared" si="127"/>
        <v>0</v>
      </c>
      <c r="DO46" s="172">
        <f t="shared" si="128"/>
        <v>0</v>
      </c>
      <c r="DP46" s="172">
        <f t="shared" si="129"/>
        <v>0</v>
      </c>
      <c r="DQ46" s="172">
        <f t="shared" si="130"/>
        <v>0</v>
      </c>
      <c r="DR46" s="172">
        <f t="shared" si="131"/>
        <v>0</v>
      </c>
      <c r="DS46" s="172">
        <f t="shared" si="132"/>
        <v>0</v>
      </c>
      <c r="DW46" s="172" t="str">
        <f>IF($AP46&lt;&gt;"",VLOOKUP($AP46,pay_scales!$A:$S,18,FALSE),"")</f>
        <v/>
      </c>
      <c r="DX46" s="172">
        <f t="shared" si="82"/>
        <v>0</v>
      </c>
      <c r="DY46" s="172" t="str">
        <f t="shared" si="95"/>
        <v/>
      </c>
      <c r="DZ46" s="172">
        <f t="shared" si="133"/>
        <v>0</v>
      </c>
      <c r="EA46" s="172">
        <f t="shared" si="134"/>
        <v>0</v>
      </c>
      <c r="EB46" s="172">
        <f t="shared" si="135"/>
        <v>0</v>
      </c>
      <c r="EC46" s="172">
        <f t="shared" si="136"/>
        <v>0</v>
      </c>
      <c r="ED46" s="172">
        <f t="shared" si="137"/>
        <v>0</v>
      </c>
      <c r="EE46" s="172">
        <f t="shared" si="138"/>
        <v>0</v>
      </c>
      <c r="EF46" s="172">
        <f t="shared" si="139"/>
        <v>0</v>
      </c>
      <c r="EG46" s="172">
        <f t="shared" si="140"/>
        <v>0</v>
      </c>
      <c r="EH46" s="172">
        <f t="shared" si="141"/>
        <v>0</v>
      </c>
      <c r="EI46" s="172">
        <f t="shared" si="142"/>
        <v>0</v>
      </c>
      <c r="EJ46" s="172">
        <f t="shared" si="143"/>
        <v>0</v>
      </c>
      <c r="EK46" s="172">
        <f t="shared" si="144"/>
        <v>0</v>
      </c>
      <c r="EO46" s="172" t="str">
        <f>IF($AZ46&lt;&gt;"",VLOOKUP($AF46,pay_scales!$A:$S,18,FALSE),"")</f>
        <v/>
      </c>
      <c r="EP46" s="172">
        <f t="shared" si="84"/>
        <v>0</v>
      </c>
      <c r="EQ46" s="172" t="str">
        <f t="shared" si="96"/>
        <v/>
      </c>
      <c r="ER46" s="172">
        <f t="shared" si="145"/>
        <v>0</v>
      </c>
      <c r="ES46" s="172">
        <f t="shared" si="146"/>
        <v>0</v>
      </c>
      <c r="ET46" s="172">
        <f t="shared" si="147"/>
        <v>0</v>
      </c>
      <c r="EU46" s="172">
        <f t="shared" si="148"/>
        <v>0</v>
      </c>
      <c r="EV46" s="172">
        <f t="shared" si="149"/>
        <v>0</v>
      </c>
      <c r="EW46" s="172">
        <f t="shared" si="150"/>
        <v>0</v>
      </c>
      <c r="EX46" s="172">
        <f t="shared" si="151"/>
        <v>0</v>
      </c>
      <c r="EY46" s="172">
        <f t="shared" si="152"/>
        <v>0</v>
      </c>
      <c r="EZ46" s="172">
        <f t="shared" si="153"/>
        <v>0</v>
      </c>
      <c r="FA46" s="172">
        <f t="shared" si="154"/>
        <v>0</v>
      </c>
      <c r="FB46" s="172">
        <f t="shared" si="155"/>
        <v>0</v>
      </c>
      <c r="FC46" s="172">
        <f t="shared" si="156"/>
        <v>0</v>
      </c>
      <c r="FF46">
        <f t="shared" si="86"/>
        <v>0</v>
      </c>
    </row>
    <row r="47" spans="1:162" x14ac:dyDescent="0.35">
      <c r="A47" s="3" t="str">
        <f>IF(OR($E47='selections(hide)'!$A$51,$E47='selections(hide)'!$A$48,$E47='selections(hide)'!$A$45),$C$1&amp;$E47,IF(AND($E47='selections(hide)'!$A$44,$F47&lt;45),$C$1&amp;$E47&amp;"up to 45",IF(AND($E47='selections(hide)'!$A$44,$F47&gt;=45),$C$1&amp;$E47&amp;"45+",IF(AND($E47='selections(hide)'!$A$43,$F47&lt;30),$C$1&amp;$E47&amp;"up to 30",IF(AND($E47='selections(hide)'!$A$43,$F47&gt;=30),$C$1&amp;$E47&amp;"30+",IF(AND($E47='selections(hide)'!$A$47,$F47&lt;45),$C$1&amp;$E47&amp;"up to 45",IF(AND($E47='selections(hide)'!$A$47,$F47&gt;=45),$C$1&amp;$E47&amp;"45+",IF(AND($E47='selections(hide)'!$A$46,$F47&lt;30),$C$1&amp;$E47&amp;"up to 30",IF(AND($E47='selections(hide)'!$A$46,$F47&gt;=30),$C$1&amp;$E47&amp;"30+",IF(AND($E47='selections(hide)'!$A$50,$F47&lt;45),$C$1&amp;$E47&amp;"up to 45",IF(AND($E47='selections(hide)'!$A$50,$F47&gt;=45),$C$1&amp;$E47&amp;"45+",IF(AND($E47='selections(hide)'!$A$49,$F47&lt;30),$C$1&amp;$E47&amp;"up to 30",IF(AND($E47='selections(hide)'!$A$49,$F47&gt;=30),$C$1&amp;$E47&amp;"30+","")))))))))))))</f>
        <v/>
      </c>
      <c r="B47" s="136"/>
      <c r="C47" s="143"/>
      <c r="D47" s="144"/>
      <c r="E47" s="135"/>
      <c r="F47" s="143"/>
      <c r="G47" s="144"/>
      <c r="H47" s="142"/>
      <c r="I47" s="168" t="str">
        <f>IFERROR(IF('selections(hide)'!$F$1=1,VLOOKUP($A47,academic_hours!$B$13:$S$40,4,FALSE),IF('selections(hide)'!$F$1=2,VLOOKUP($A47,academic_hours!$B$13:$S$40,9,FALSE),IF('selections(hide)'!$F$1=3,VLOOKUP($A47,academic_hours!$B$13:$S$40,14,FALSE),0))),"")</f>
        <v/>
      </c>
      <c r="J47" s="169"/>
      <c r="K47" s="168" t="str">
        <f t="shared" si="87"/>
        <v/>
      </c>
      <c r="L47" s="98"/>
      <c r="M47" s="142"/>
      <c r="N47" s="142"/>
      <c r="O47" s="142"/>
      <c r="P47" s="142"/>
      <c r="Q47" s="142"/>
      <c r="R47" s="142"/>
      <c r="S47" s="168" t="str">
        <f>IFERROR(IF('selections(hide)'!$F$1=1,VLOOKUP($A47,academic_hours!$B$13:$S$40,6,FALSE),IF('selections(hide)'!$F$1=2,VLOOKUP($A47,academic_hours!$B$13:$S$40,11,FALSE),IF('selections(hide)'!$F$1=3,VLOOKUP($A47,academic_hours!$B$13:$S$40,16,FALSE),0))),"")</f>
        <v/>
      </c>
      <c r="T47" s="169"/>
      <c r="U47" s="168" t="str">
        <f t="shared" si="88"/>
        <v/>
      </c>
      <c r="V47" s="98"/>
      <c r="W47" s="142"/>
      <c r="X47" s="142"/>
      <c r="Y47" s="142"/>
      <c r="Z47" s="142"/>
      <c r="AA47" s="142"/>
      <c r="AB47" s="142"/>
      <c r="AC47" s="168" t="str">
        <f>IFERROR(IF('selections(hide)'!$F$1=1,VLOOKUP($A47,academic_hours!$B$13:$S$40,5,FALSE),IF('selections(hide)'!$F$1=2,VLOOKUP($A47,academic_hours!$B$13:$S$40,10,FALSE),IF('selections(hide)'!$F$1=3,VLOOKUP($A47,academic_hours!$B$13:$S$40,15,FALSE),0))),"")</f>
        <v/>
      </c>
      <c r="AD47" s="169"/>
      <c r="AE47" s="168" t="str">
        <f t="shared" si="89"/>
        <v/>
      </c>
      <c r="AF47" s="98"/>
      <c r="AG47" s="142"/>
      <c r="AH47" s="142"/>
      <c r="AI47" s="142"/>
      <c r="AJ47" s="142"/>
      <c r="AK47" s="142"/>
      <c r="AL47" s="142"/>
      <c r="AM47" s="168" t="str">
        <f>IFERROR(IF('selections(hide)'!$F$1=1,VLOOKUP($A47,academic_hours!$B$13:$S$40,8,FALSE),IF('selections(hide)'!$F$1=2,VLOOKUP($A47,academic_hours!$B$13:$S$40,13,FALSE),IF('selections(hide)'!$F$1=3,VLOOKUP($A47,academic_hours!$B$13:$S$40,18,FALSE),0))),"")</f>
        <v/>
      </c>
      <c r="AN47" s="169"/>
      <c r="AO47" s="168" t="str">
        <f t="shared" si="90"/>
        <v/>
      </c>
      <c r="AP47" s="98"/>
      <c r="AQ47" s="142"/>
      <c r="AR47" s="142"/>
      <c r="AS47" s="142"/>
      <c r="AT47" s="142"/>
      <c r="AU47" s="142"/>
      <c r="AV47" s="142"/>
      <c r="AW47" s="168" t="str">
        <f>IFERROR(IF('selections(hide)'!$F$1=1,VLOOKUP($A47,academic_hours!$B$13:$S$40,7,FALSE),IF('selections(hide)'!$F$1=2,VLOOKUP($A47,academic_hours!$B$13:$S$40,12,FALSE),IF('selections(hide)'!$F$1=3,VLOOKUP($A47,academic_hours!$B$13:$S$40,17,FALSE),0))),"")</f>
        <v/>
      </c>
      <c r="AX47" s="169"/>
      <c r="AY47" s="168" t="str">
        <f t="shared" si="91"/>
        <v/>
      </c>
      <c r="AZ47" s="98"/>
      <c r="BA47" s="142"/>
      <c r="BB47" s="142"/>
      <c r="BC47" s="142"/>
      <c r="BD47" s="142"/>
      <c r="BE47" s="142"/>
      <c r="BF47" s="142"/>
      <c r="BH47" s="122" t="str">
        <f t="shared" si="65"/>
        <v>OK</v>
      </c>
      <c r="BI47" s="122" t="str">
        <f t="shared" si="66"/>
        <v>OK</v>
      </c>
      <c r="BJ47" s="122" t="str">
        <f t="shared" si="67"/>
        <v>OK</v>
      </c>
      <c r="BK47" s="122" t="str">
        <f t="shared" si="68"/>
        <v>OK</v>
      </c>
      <c r="BL47" s="122" t="str">
        <f t="shared" si="69"/>
        <v>OK</v>
      </c>
      <c r="BM47" s="122" t="str">
        <f t="shared" si="70"/>
        <v>OK</v>
      </c>
      <c r="BN47" s="122" t="str">
        <f t="shared" si="71"/>
        <v>OK</v>
      </c>
      <c r="BO47" s="122" t="str">
        <f t="shared" si="72"/>
        <v>OK</v>
      </c>
      <c r="BP47" s="122" t="str">
        <f t="shared" si="73"/>
        <v>OK</v>
      </c>
      <c r="BQ47" s="122" t="str">
        <f t="shared" si="74"/>
        <v>OK</v>
      </c>
      <c r="BR47" s="122" t="str">
        <f t="shared" si="75"/>
        <v>OK</v>
      </c>
      <c r="BU47" s="172" t="str">
        <f>IF($L47&lt;&gt;"",VLOOKUP($L47,pay_scales!$A:$S,18,FALSE),"")</f>
        <v/>
      </c>
      <c r="BV47" s="172">
        <f t="shared" si="76"/>
        <v>0</v>
      </c>
      <c r="BW47" s="172" t="str">
        <f t="shared" si="92"/>
        <v/>
      </c>
      <c r="BX47" s="172">
        <f t="shared" si="97"/>
        <v>0</v>
      </c>
      <c r="BY47" s="172">
        <f t="shared" si="98"/>
        <v>0</v>
      </c>
      <c r="BZ47" s="172">
        <f t="shared" si="99"/>
        <v>0</v>
      </c>
      <c r="CA47" s="172">
        <f t="shared" si="100"/>
        <v>0</v>
      </c>
      <c r="CB47" s="172">
        <f t="shared" si="101"/>
        <v>0</v>
      </c>
      <c r="CC47" s="172">
        <f t="shared" si="102"/>
        <v>0</v>
      </c>
      <c r="CD47" s="172">
        <f t="shared" si="103"/>
        <v>0</v>
      </c>
      <c r="CE47" s="172">
        <f t="shared" si="104"/>
        <v>0</v>
      </c>
      <c r="CF47" s="172">
        <f t="shared" si="105"/>
        <v>0</v>
      </c>
      <c r="CG47" s="172">
        <f t="shared" si="106"/>
        <v>0</v>
      </c>
      <c r="CH47" s="172">
        <f t="shared" si="107"/>
        <v>0</v>
      </c>
      <c r="CI47" s="172">
        <f t="shared" si="108"/>
        <v>0</v>
      </c>
      <c r="CM47" s="172" t="str">
        <f>IF($V47&lt;&gt;"",VLOOKUP($V47,pay_scales!$A:$S,18,FALSE),"")</f>
        <v/>
      </c>
      <c r="CN47" s="172">
        <f t="shared" si="78"/>
        <v>0</v>
      </c>
      <c r="CO47" s="172" t="str">
        <f t="shared" si="93"/>
        <v/>
      </c>
      <c r="CP47" s="172">
        <f t="shared" si="109"/>
        <v>0</v>
      </c>
      <c r="CQ47" s="172">
        <f t="shared" si="110"/>
        <v>0</v>
      </c>
      <c r="CR47" s="172">
        <f t="shared" si="111"/>
        <v>0</v>
      </c>
      <c r="CS47" s="172">
        <f t="shared" si="112"/>
        <v>0</v>
      </c>
      <c r="CT47" s="172">
        <f t="shared" si="113"/>
        <v>0</v>
      </c>
      <c r="CU47" s="172">
        <f t="shared" si="114"/>
        <v>0</v>
      </c>
      <c r="CV47" s="172">
        <f t="shared" si="115"/>
        <v>0</v>
      </c>
      <c r="CW47" s="172">
        <f t="shared" si="116"/>
        <v>0</v>
      </c>
      <c r="CX47" s="172">
        <f t="shared" si="117"/>
        <v>0</v>
      </c>
      <c r="CY47" s="172">
        <f t="shared" si="118"/>
        <v>0</v>
      </c>
      <c r="CZ47" s="172">
        <f t="shared" si="119"/>
        <v>0</v>
      </c>
      <c r="DA47" s="172">
        <f t="shared" si="120"/>
        <v>0</v>
      </c>
      <c r="DE47" s="172" t="str">
        <f>IF($AF47&lt;&gt;"",VLOOKUP($AF47,pay_scales!$A:$S,18,FALSE),"")</f>
        <v/>
      </c>
      <c r="DF47" s="172">
        <f t="shared" si="80"/>
        <v>0</v>
      </c>
      <c r="DG47" s="172" t="str">
        <f t="shared" si="94"/>
        <v/>
      </c>
      <c r="DH47" s="172">
        <f t="shared" si="121"/>
        <v>0</v>
      </c>
      <c r="DI47" s="172">
        <f t="shared" si="122"/>
        <v>0</v>
      </c>
      <c r="DJ47" s="172">
        <f t="shared" si="123"/>
        <v>0</v>
      </c>
      <c r="DK47" s="172">
        <f t="shared" si="124"/>
        <v>0</v>
      </c>
      <c r="DL47" s="172">
        <f t="shared" si="125"/>
        <v>0</v>
      </c>
      <c r="DM47" s="172">
        <f t="shared" si="126"/>
        <v>0</v>
      </c>
      <c r="DN47" s="172">
        <f t="shared" si="127"/>
        <v>0</v>
      </c>
      <c r="DO47" s="172">
        <f t="shared" si="128"/>
        <v>0</v>
      </c>
      <c r="DP47" s="172">
        <f t="shared" si="129"/>
        <v>0</v>
      </c>
      <c r="DQ47" s="172">
        <f t="shared" si="130"/>
        <v>0</v>
      </c>
      <c r="DR47" s="172">
        <f t="shared" si="131"/>
        <v>0</v>
      </c>
      <c r="DS47" s="172">
        <f t="shared" si="132"/>
        <v>0</v>
      </c>
      <c r="DW47" s="172" t="str">
        <f>IF($AP47&lt;&gt;"",VLOOKUP($AP47,pay_scales!$A:$S,18,FALSE),"")</f>
        <v/>
      </c>
      <c r="DX47" s="172">
        <f t="shared" si="82"/>
        <v>0</v>
      </c>
      <c r="DY47" s="172" t="str">
        <f t="shared" si="95"/>
        <v/>
      </c>
      <c r="DZ47" s="172">
        <f t="shared" si="133"/>
        <v>0</v>
      </c>
      <c r="EA47" s="172">
        <f t="shared" si="134"/>
        <v>0</v>
      </c>
      <c r="EB47" s="172">
        <f t="shared" si="135"/>
        <v>0</v>
      </c>
      <c r="EC47" s="172">
        <f t="shared" si="136"/>
        <v>0</v>
      </c>
      <c r="ED47" s="172">
        <f t="shared" si="137"/>
        <v>0</v>
      </c>
      <c r="EE47" s="172">
        <f t="shared" si="138"/>
        <v>0</v>
      </c>
      <c r="EF47" s="172">
        <f t="shared" si="139"/>
        <v>0</v>
      </c>
      <c r="EG47" s="172">
        <f t="shared" si="140"/>
        <v>0</v>
      </c>
      <c r="EH47" s="172">
        <f t="shared" si="141"/>
        <v>0</v>
      </c>
      <c r="EI47" s="172">
        <f t="shared" si="142"/>
        <v>0</v>
      </c>
      <c r="EJ47" s="172">
        <f t="shared" si="143"/>
        <v>0</v>
      </c>
      <c r="EK47" s="172">
        <f t="shared" si="144"/>
        <v>0</v>
      </c>
      <c r="EO47" s="172" t="str">
        <f>IF($AZ47&lt;&gt;"",VLOOKUP($AF47,pay_scales!$A:$S,18,FALSE),"")</f>
        <v/>
      </c>
      <c r="EP47" s="172">
        <f t="shared" si="84"/>
        <v>0</v>
      </c>
      <c r="EQ47" s="172" t="str">
        <f t="shared" si="96"/>
        <v/>
      </c>
      <c r="ER47" s="172">
        <f t="shared" si="145"/>
        <v>0</v>
      </c>
      <c r="ES47" s="172">
        <f t="shared" si="146"/>
        <v>0</v>
      </c>
      <c r="ET47" s="172">
        <f t="shared" si="147"/>
        <v>0</v>
      </c>
      <c r="EU47" s="172">
        <f t="shared" si="148"/>
        <v>0</v>
      </c>
      <c r="EV47" s="172">
        <f t="shared" si="149"/>
        <v>0</v>
      </c>
      <c r="EW47" s="172">
        <f t="shared" si="150"/>
        <v>0</v>
      </c>
      <c r="EX47" s="172">
        <f t="shared" si="151"/>
        <v>0</v>
      </c>
      <c r="EY47" s="172">
        <f t="shared" si="152"/>
        <v>0</v>
      </c>
      <c r="EZ47" s="172">
        <f t="shared" si="153"/>
        <v>0</v>
      </c>
      <c r="FA47" s="172">
        <f t="shared" si="154"/>
        <v>0</v>
      </c>
      <c r="FB47" s="172">
        <f t="shared" si="155"/>
        <v>0</v>
      </c>
      <c r="FC47" s="172">
        <f t="shared" si="156"/>
        <v>0</v>
      </c>
      <c r="FF47">
        <f t="shared" si="86"/>
        <v>0</v>
      </c>
    </row>
    <row r="48" spans="1:162" x14ac:dyDescent="0.35">
      <c r="A48" s="3" t="str">
        <f>IF(OR($E48='selections(hide)'!$A$51,$E48='selections(hide)'!$A$48,$E48='selections(hide)'!$A$45),$C$1&amp;$E48,IF(AND($E48='selections(hide)'!$A$44,$F48&lt;45),$C$1&amp;$E48&amp;"up to 45",IF(AND($E48='selections(hide)'!$A$44,$F48&gt;=45),$C$1&amp;$E48&amp;"45+",IF(AND($E48='selections(hide)'!$A$43,$F48&lt;30),$C$1&amp;$E48&amp;"up to 30",IF(AND($E48='selections(hide)'!$A$43,$F48&gt;=30),$C$1&amp;$E48&amp;"30+",IF(AND($E48='selections(hide)'!$A$47,$F48&lt;45),$C$1&amp;$E48&amp;"up to 45",IF(AND($E48='selections(hide)'!$A$47,$F48&gt;=45),$C$1&amp;$E48&amp;"45+",IF(AND($E48='selections(hide)'!$A$46,$F48&lt;30),$C$1&amp;$E48&amp;"up to 30",IF(AND($E48='selections(hide)'!$A$46,$F48&gt;=30),$C$1&amp;$E48&amp;"30+",IF(AND($E48='selections(hide)'!$A$50,$F48&lt;45),$C$1&amp;$E48&amp;"up to 45",IF(AND($E48='selections(hide)'!$A$50,$F48&gt;=45),$C$1&amp;$E48&amp;"45+",IF(AND($E48='selections(hide)'!$A$49,$F48&lt;30),$C$1&amp;$E48&amp;"up to 30",IF(AND($E48='selections(hide)'!$A$49,$F48&gt;=30),$C$1&amp;$E48&amp;"30+","")))))))))))))</f>
        <v/>
      </c>
      <c r="B48" s="136"/>
      <c r="C48" s="143"/>
      <c r="D48" s="144"/>
      <c r="E48" s="135"/>
      <c r="F48" s="143"/>
      <c r="G48" s="144"/>
      <c r="H48" s="142"/>
      <c r="I48" s="168" t="str">
        <f>IFERROR(IF('selections(hide)'!$F$1=1,VLOOKUP($A48,academic_hours!$B$13:$S$40,4,FALSE),IF('selections(hide)'!$F$1=2,VLOOKUP($A48,academic_hours!$B$13:$S$40,9,FALSE),IF('selections(hide)'!$F$1=3,VLOOKUP($A48,academic_hours!$B$13:$S$40,14,FALSE),0))),"")</f>
        <v/>
      </c>
      <c r="J48" s="169"/>
      <c r="K48" s="168" t="str">
        <f t="shared" si="87"/>
        <v/>
      </c>
      <c r="L48" s="98"/>
      <c r="M48" s="142"/>
      <c r="N48" s="142"/>
      <c r="O48" s="142"/>
      <c r="P48" s="142"/>
      <c r="Q48" s="142"/>
      <c r="R48" s="142"/>
      <c r="S48" s="168" t="str">
        <f>IFERROR(IF('selections(hide)'!$F$1=1,VLOOKUP($A48,academic_hours!$B$13:$S$40,6,FALSE),IF('selections(hide)'!$F$1=2,VLOOKUP($A48,academic_hours!$B$13:$S$40,11,FALSE),IF('selections(hide)'!$F$1=3,VLOOKUP($A48,academic_hours!$B$13:$S$40,16,FALSE),0))),"")</f>
        <v/>
      </c>
      <c r="T48" s="169"/>
      <c r="U48" s="168" t="str">
        <f t="shared" si="88"/>
        <v/>
      </c>
      <c r="V48" s="98"/>
      <c r="W48" s="142"/>
      <c r="X48" s="142"/>
      <c r="Y48" s="142"/>
      <c r="Z48" s="142"/>
      <c r="AA48" s="142"/>
      <c r="AB48" s="142"/>
      <c r="AC48" s="168" t="str">
        <f>IFERROR(IF('selections(hide)'!$F$1=1,VLOOKUP($A48,academic_hours!$B$13:$S$40,5,FALSE),IF('selections(hide)'!$F$1=2,VLOOKUP($A48,academic_hours!$B$13:$S$40,10,FALSE),IF('selections(hide)'!$F$1=3,VLOOKUP($A48,academic_hours!$B$13:$S$40,15,FALSE),0))),"")</f>
        <v/>
      </c>
      <c r="AD48" s="169"/>
      <c r="AE48" s="168" t="str">
        <f t="shared" si="89"/>
        <v/>
      </c>
      <c r="AF48" s="98"/>
      <c r="AG48" s="142"/>
      <c r="AH48" s="142"/>
      <c r="AI48" s="142"/>
      <c r="AJ48" s="142"/>
      <c r="AK48" s="142"/>
      <c r="AL48" s="142"/>
      <c r="AM48" s="168" t="str">
        <f>IFERROR(IF('selections(hide)'!$F$1=1,VLOOKUP($A48,academic_hours!$B$13:$S$40,8,FALSE),IF('selections(hide)'!$F$1=2,VLOOKUP($A48,academic_hours!$B$13:$S$40,13,FALSE),IF('selections(hide)'!$F$1=3,VLOOKUP($A48,academic_hours!$B$13:$S$40,18,FALSE),0))),"")</f>
        <v/>
      </c>
      <c r="AN48" s="169"/>
      <c r="AO48" s="168" t="str">
        <f t="shared" si="90"/>
        <v/>
      </c>
      <c r="AP48" s="98"/>
      <c r="AQ48" s="142"/>
      <c r="AR48" s="142"/>
      <c r="AS48" s="142"/>
      <c r="AT48" s="142"/>
      <c r="AU48" s="142"/>
      <c r="AV48" s="142"/>
      <c r="AW48" s="168" t="str">
        <f>IFERROR(IF('selections(hide)'!$F$1=1,VLOOKUP($A48,academic_hours!$B$13:$S$40,7,FALSE),IF('selections(hide)'!$F$1=2,VLOOKUP($A48,academic_hours!$B$13:$S$40,12,FALSE),IF('selections(hide)'!$F$1=3,VLOOKUP($A48,academic_hours!$B$13:$S$40,17,FALSE),0))),"")</f>
        <v/>
      </c>
      <c r="AX48" s="169"/>
      <c r="AY48" s="168" t="str">
        <f t="shared" si="91"/>
        <v/>
      </c>
      <c r="AZ48" s="98"/>
      <c r="BA48" s="142"/>
      <c r="BB48" s="142"/>
      <c r="BC48" s="142"/>
      <c r="BD48" s="142"/>
      <c r="BE48" s="142"/>
      <c r="BF48" s="142"/>
      <c r="BH48" s="122" t="str">
        <f t="shared" si="65"/>
        <v>OK</v>
      </c>
      <c r="BI48" s="122" t="str">
        <f t="shared" si="66"/>
        <v>OK</v>
      </c>
      <c r="BJ48" s="122" t="str">
        <f t="shared" si="67"/>
        <v>OK</v>
      </c>
      <c r="BK48" s="122" t="str">
        <f t="shared" si="68"/>
        <v>OK</v>
      </c>
      <c r="BL48" s="122" t="str">
        <f t="shared" si="69"/>
        <v>OK</v>
      </c>
      <c r="BM48" s="122" t="str">
        <f t="shared" si="70"/>
        <v>OK</v>
      </c>
      <c r="BN48" s="122" t="str">
        <f t="shared" si="71"/>
        <v>OK</v>
      </c>
      <c r="BO48" s="122" t="str">
        <f t="shared" si="72"/>
        <v>OK</v>
      </c>
      <c r="BP48" s="122" t="str">
        <f t="shared" si="73"/>
        <v>OK</v>
      </c>
      <c r="BQ48" s="122" t="str">
        <f t="shared" si="74"/>
        <v>OK</v>
      </c>
      <c r="BR48" s="122" t="str">
        <f t="shared" si="75"/>
        <v>OK</v>
      </c>
      <c r="BU48" s="172" t="str">
        <f>IF($L48&lt;&gt;"",VLOOKUP($L48,pay_scales!$A:$S,18,FALSE),"")</f>
        <v/>
      </c>
      <c r="BV48" s="172">
        <f t="shared" si="76"/>
        <v>0</v>
      </c>
      <c r="BW48" s="172" t="str">
        <f t="shared" si="92"/>
        <v/>
      </c>
      <c r="BX48" s="172">
        <f t="shared" si="97"/>
        <v>0</v>
      </c>
      <c r="BY48" s="172">
        <f t="shared" si="98"/>
        <v>0</v>
      </c>
      <c r="BZ48" s="172">
        <f t="shared" si="99"/>
        <v>0</v>
      </c>
      <c r="CA48" s="172">
        <f t="shared" si="100"/>
        <v>0</v>
      </c>
      <c r="CB48" s="172">
        <f t="shared" si="101"/>
        <v>0</v>
      </c>
      <c r="CC48" s="172">
        <f t="shared" si="102"/>
        <v>0</v>
      </c>
      <c r="CD48" s="172">
        <f t="shared" si="103"/>
        <v>0</v>
      </c>
      <c r="CE48" s="172">
        <f t="shared" si="104"/>
        <v>0</v>
      </c>
      <c r="CF48" s="172">
        <f t="shared" si="105"/>
        <v>0</v>
      </c>
      <c r="CG48" s="172">
        <f t="shared" si="106"/>
        <v>0</v>
      </c>
      <c r="CH48" s="172">
        <f t="shared" si="107"/>
        <v>0</v>
      </c>
      <c r="CI48" s="172">
        <f t="shared" si="108"/>
        <v>0</v>
      </c>
      <c r="CM48" s="172" t="str">
        <f>IF($V48&lt;&gt;"",VLOOKUP($V48,pay_scales!$A:$S,18,FALSE),"")</f>
        <v/>
      </c>
      <c r="CN48" s="172">
        <f t="shared" si="78"/>
        <v>0</v>
      </c>
      <c r="CO48" s="172" t="str">
        <f t="shared" si="93"/>
        <v/>
      </c>
      <c r="CP48" s="172">
        <f t="shared" si="109"/>
        <v>0</v>
      </c>
      <c r="CQ48" s="172">
        <f t="shared" si="110"/>
        <v>0</v>
      </c>
      <c r="CR48" s="172">
        <f t="shared" si="111"/>
        <v>0</v>
      </c>
      <c r="CS48" s="172">
        <f t="shared" si="112"/>
        <v>0</v>
      </c>
      <c r="CT48" s="172">
        <f t="shared" si="113"/>
        <v>0</v>
      </c>
      <c r="CU48" s="172">
        <f t="shared" si="114"/>
        <v>0</v>
      </c>
      <c r="CV48" s="172">
        <f t="shared" si="115"/>
        <v>0</v>
      </c>
      <c r="CW48" s="172">
        <f t="shared" si="116"/>
        <v>0</v>
      </c>
      <c r="CX48" s="172">
        <f t="shared" si="117"/>
        <v>0</v>
      </c>
      <c r="CY48" s="172">
        <f t="shared" si="118"/>
        <v>0</v>
      </c>
      <c r="CZ48" s="172">
        <f t="shared" si="119"/>
        <v>0</v>
      </c>
      <c r="DA48" s="172">
        <f t="shared" si="120"/>
        <v>0</v>
      </c>
      <c r="DE48" s="172" t="str">
        <f>IF($AF48&lt;&gt;"",VLOOKUP($AF48,pay_scales!$A:$S,18,FALSE),"")</f>
        <v/>
      </c>
      <c r="DF48" s="172">
        <f t="shared" si="80"/>
        <v>0</v>
      </c>
      <c r="DG48" s="172" t="str">
        <f t="shared" si="94"/>
        <v/>
      </c>
      <c r="DH48" s="172">
        <f t="shared" si="121"/>
        <v>0</v>
      </c>
      <c r="DI48" s="172">
        <f t="shared" si="122"/>
        <v>0</v>
      </c>
      <c r="DJ48" s="172">
        <f t="shared" si="123"/>
        <v>0</v>
      </c>
      <c r="DK48" s="172">
        <f t="shared" si="124"/>
        <v>0</v>
      </c>
      <c r="DL48" s="172">
        <f t="shared" si="125"/>
        <v>0</v>
      </c>
      <c r="DM48" s="172">
        <f t="shared" si="126"/>
        <v>0</v>
      </c>
      <c r="DN48" s="172">
        <f t="shared" si="127"/>
        <v>0</v>
      </c>
      <c r="DO48" s="172">
        <f t="shared" si="128"/>
        <v>0</v>
      </c>
      <c r="DP48" s="172">
        <f t="shared" si="129"/>
        <v>0</v>
      </c>
      <c r="DQ48" s="172">
        <f t="shared" si="130"/>
        <v>0</v>
      </c>
      <c r="DR48" s="172">
        <f t="shared" si="131"/>
        <v>0</v>
      </c>
      <c r="DS48" s="172">
        <f t="shared" si="132"/>
        <v>0</v>
      </c>
      <c r="DW48" s="172" t="str">
        <f>IF($AP48&lt;&gt;"",VLOOKUP($AP48,pay_scales!$A:$S,18,FALSE),"")</f>
        <v/>
      </c>
      <c r="DX48" s="172">
        <f t="shared" si="82"/>
        <v>0</v>
      </c>
      <c r="DY48" s="172" t="str">
        <f t="shared" si="95"/>
        <v/>
      </c>
      <c r="DZ48" s="172">
        <f t="shared" si="133"/>
        <v>0</v>
      </c>
      <c r="EA48" s="172">
        <f t="shared" si="134"/>
        <v>0</v>
      </c>
      <c r="EB48" s="172">
        <f t="shared" si="135"/>
        <v>0</v>
      </c>
      <c r="EC48" s="172">
        <f t="shared" si="136"/>
        <v>0</v>
      </c>
      <c r="ED48" s="172">
        <f t="shared" si="137"/>
        <v>0</v>
      </c>
      <c r="EE48" s="172">
        <f t="shared" si="138"/>
        <v>0</v>
      </c>
      <c r="EF48" s="172">
        <f t="shared" si="139"/>
        <v>0</v>
      </c>
      <c r="EG48" s="172">
        <f t="shared" si="140"/>
        <v>0</v>
      </c>
      <c r="EH48" s="172">
        <f t="shared" si="141"/>
        <v>0</v>
      </c>
      <c r="EI48" s="172">
        <f t="shared" si="142"/>
        <v>0</v>
      </c>
      <c r="EJ48" s="172">
        <f t="shared" si="143"/>
        <v>0</v>
      </c>
      <c r="EK48" s="172">
        <f t="shared" si="144"/>
        <v>0</v>
      </c>
      <c r="EO48" s="172" t="str">
        <f>IF($AZ48&lt;&gt;"",VLOOKUP($AF48,pay_scales!$A:$S,18,FALSE),"")</f>
        <v/>
      </c>
      <c r="EP48" s="172">
        <f t="shared" si="84"/>
        <v>0</v>
      </c>
      <c r="EQ48" s="172" t="str">
        <f t="shared" si="96"/>
        <v/>
      </c>
      <c r="ER48" s="172">
        <f t="shared" si="145"/>
        <v>0</v>
      </c>
      <c r="ES48" s="172">
        <f t="shared" si="146"/>
        <v>0</v>
      </c>
      <c r="ET48" s="172">
        <f t="shared" si="147"/>
        <v>0</v>
      </c>
      <c r="EU48" s="172">
        <f t="shared" si="148"/>
        <v>0</v>
      </c>
      <c r="EV48" s="172">
        <f t="shared" si="149"/>
        <v>0</v>
      </c>
      <c r="EW48" s="172">
        <f t="shared" si="150"/>
        <v>0</v>
      </c>
      <c r="EX48" s="172">
        <f t="shared" si="151"/>
        <v>0</v>
      </c>
      <c r="EY48" s="172">
        <f t="shared" si="152"/>
        <v>0</v>
      </c>
      <c r="EZ48" s="172">
        <f t="shared" si="153"/>
        <v>0</v>
      </c>
      <c r="FA48" s="172">
        <f t="shared" si="154"/>
        <v>0</v>
      </c>
      <c r="FB48" s="172">
        <f t="shared" si="155"/>
        <v>0</v>
      </c>
      <c r="FC48" s="172">
        <f t="shared" si="156"/>
        <v>0</v>
      </c>
      <c r="FF48">
        <f t="shared" si="86"/>
        <v>0</v>
      </c>
    </row>
    <row r="49" spans="1:162" x14ac:dyDescent="0.35">
      <c r="A49" s="3" t="str">
        <f>IF(OR($E49='selections(hide)'!$A$51,$E49='selections(hide)'!$A$48,$E49='selections(hide)'!$A$45),$C$1&amp;$E49,IF(AND($E49='selections(hide)'!$A$44,$F49&lt;45),$C$1&amp;$E49&amp;"up to 45",IF(AND($E49='selections(hide)'!$A$44,$F49&gt;=45),$C$1&amp;$E49&amp;"45+",IF(AND($E49='selections(hide)'!$A$43,$F49&lt;30),$C$1&amp;$E49&amp;"up to 30",IF(AND($E49='selections(hide)'!$A$43,$F49&gt;=30),$C$1&amp;$E49&amp;"30+",IF(AND($E49='selections(hide)'!$A$47,$F49&lt;45),$C$1&amp;$E49&amp;"up to 45",IF(AND($E49='selections(hide)'!$A$47,$F49&gt;=45),$C$1&amp;$E49&amp;"45+",IF(AND($E49='selections(hide)'!$A$46,$F49&lt;30),$C$1&amp;$E49&amp;"up to 30",IF(AND($E49='selections(hide)'!$A$46,$F49&gt;=30),$C$1&amp;$E49&amp;"30+",IF(AND($E49='selections(hide)'!$A$50,$F49&lt;45),$C$1&amp;$E49&amp;"up to 45",IF(AND($E49='selections(hide)'!$A$50,$F49&gt;=45),$C$1&amp;$E49&amp;"45+",IF(AND($E49='selections(hide)'!$A$49,$F49&lt;30),$C$1&amp;$E49&amp;"up to 30",IF(AND($E49='selections(hide)'!$A$49,$F49&gt;=30),$C$1&amp;$E49&amp;"30+","")))))))))))))</f>
        <v/>
      </c>
      <c r="B49" s="136"/>
      <c r="C49" s="143"/>
      <c r="D49" s="144"/>
      <c r="E49" s="135"/>
      <c r="F49" s="143"/>
      <c r="G49" s="144"/>
      <c r="H49" s="142"/>
      <c r="I49" s="168" t="str">
        <f>IFERROR(IF('selections(hide)'!$F$1=1,VLOOKUP($A49,academic_hours!$B$13:$S$40,4,FALSE),IF('selections(hide)'!$F$1=2,VLOOKUP($A49,academic_hours!$B$13:$S$40,9,FALSE),IF('selections(hide)'!$F$1=3,VLOOKUP($A49,academic_hours!$B$13:$S$40,14,FALSE),0))),"")</f>
        <v/>
      </c>
      <c r="J49" s="169"/>
      <c r="K49" s="168" t="str">
        <f t="shared" si="60"/>
        <v/>
      </c>
      <c r="L49" s="98"/>
      <c r="M49" s="142"/>
      <c r="N49" s="142"/>
      <c r="O49" s="142"/>
      <c r="P49" s="142"/>
      <c r="Q49" s="142"/>
      <c r="R49" s="142"/>
      <c r="S49" s="168" t="str">
        <f>IFERROR(IF('selections(hide)'!$F$1=1,VLOOKUP($A49,academic_hours!$B$13:$S$40,6,FALSE),IF('selections(hide)'!$F$1=2,VLOOKUP($A49,academic_hours!$B$13:$S$40,11,FALSE),IF('selections(hide)'!$F$1=3,VLOOKUP($A49,academic_hours!$B$13:$S$40,16,FALSE),0))),"")</f>
        <v/>
      </c>
      <c r="T49" s="169"/>
      <c r="U49" s="168" t="str">
        <f t="shared" si="61"/>
        <v/>
      </c>
      <c r="V49" s="98"/>
      <c r="W49" s="142"/>
      <c r="X49" s="142"/>
      <c r="Y49" s="142"/>
      <c r="Z49" s="142"/>
      <c r="AA49" s="142"/>
      <c r="AB49" s="142"/>
      <c r="AC49" s="168" t="str">
        <f>IFERROR(IF('selections(hide)'!$F$1=1,VLOOKUP($A49,academic_hours!$B$13:$S$40,5,FALSE),IF('selections(hide)'!$F$1=2,VLOOKUP($A49,academic_hours!$B$13:$S$40,10,FALSE),IF('selections(hide)'!$F$1=3,VLOOKUP($A49,academic_hours!$B$13:$S$40,15,FALSE),0))),"")</f>
        <v/>
      </c>
      <c r="AD49" s="169"/>
      <c r="AE49" s="168" t="str">
        <f t="shared" si="62"/>
        <v/>
      </c>
      <c r="AF49" s="98"/>
      <c r="AG49" s="142"/>
      <c r="AH49" s="142"/>
      <c r="AI49" s="142"/>
      <c r="AJ49" s="142"/>
      <c r="AK49" s="142"/>
      <c r="AL49" s="142"/>
      <c r="AM49" s="168" t="str">
        <f>IFERROR(IF('selections(hide)'!$F$1=1,VLOOKUP($A49,academic_hours!$B$13:$S$40,8,FALSE),IF('selections(hide)'!$F$1=2,VLOOKUP($A49,academic_hours!$B$13:$S$40,13,FALSE),IF('selections(hide)'!$F$1=3,VLOOKUP($A49,academic_hours!$B$13:$S$40,18,FALSE),0))),"")</f>
        <v/>
      </c>
      <c r="AN49" s="169"/>
      <c r="AO49" s="168" t="str">
        <f t="shared" si="63"/>
        <v/>
      </c>
      <c r="AP49" s="98"/>
      <c r="AQ49" s="142"/>
      <c r="AR49" s="142"/>
      <c r="AS49" s="142"/>
      <c r="AT49" s="142"/>
      <c r="AU49" s="142"/>
      <c r="AV49" s="142"/>
      <c r="AW49" s="168" t="str">
        <f>IFERROR(IF('selections(hide)'!$F$1=1,VLOOKUP($A49,academic_hours!$B$13:$S$40,7,FALSE),IF('selections(hide)'!$F$1=2,VLOOKUP($A49,academic_hours!$B$13:$S$40,12,FALSE),IF('selections(hide)'!$F$1=3,VLOOKUP($A49,academic_hours!$B$13:$S$40,17,FALSE),0))),"")</f>
        <v/>
      </c>
      <c r="AX49" s="169"/>
      <c r="AY49" s="168" t="str">
        <f t="shared" si="64"/>
        <v/>
      </c>
      <c r="AZ49" s="98"/>
      <c r="BA49" s="142"/>
      <c r="BB49" s="142"/>
      <c r="BC49" s="142"/>
      <c r="BD49" s="142"/>
      <c r="BE49" s="142"/>
      <c r="BF49" s="142"/>
      <c r="BH49" s="122" t="str">
        <f t="shared" si="65"/>
        <v>OK</v>
      </c>
      <c r="BI49" s="122" t="str">
        <f t="shared" si="66"/>
        <v>OK</v>
      </c>
      <c r="BJ49" s="122" t="str">
        <f t="shared" si="67"/>
        <v>OK</v>
      </c>
      <c r="BK49" s="122" t="str">
        <f t="shared" si="68"/>
        <v>OK</v>
      </c>
      <c r="BL49" s="122" t="str">
        <f t="shared" si="69"/>
        <v>OK</v>
      </c>
      <c r="BM49" s="122" t="str">
        <f t="shared" si="70"/>
        <v>OK</v>
      </c>
      <c r="BN49" s="122" t="str">
        <f t="shared" si="71"/>
        <v>OK</v>
      </c>
      <c r="BO49" s="122" t="str">
        <f t="shared" si="72"/>
        <v>OK</v>
      </c>
      <c r="BP49" s="122" t="str">
        <f t="shared" si="73"/>
        <v>OK</v>
      </c>
      <c r="BQ49" s="122" t="str">
        <f t="shared" si="74"/>
        <v>OK</v>
      </c>
      <c r="BR49" s="122" t="str">
        <f t="shared" si="75"/>
        <v>OK</v>
      </c>
      <c r="BU49" s="172" t="str">
        <f>IF($L49&lt;&gt;"",VLOOKUP($L49,pay_scales!$A:$S,18,FALSE),"")</f>
        <v/>
      </c>
      <c r="BV49" s="172">
        <f t="shared" si="76"/>
        <v>0</v>
      </c>
      <c r="BW49" s="172" t="str">
        <f t="shared" si="77"/>
        <v/>
      </c>
      <c r="BX49" s="172">
        <f t="shared" si="97"/>
        <v>0</v>
      </c>
      <c r="BY49" s="172">
        <f t="shared" si="98"/>
        <v>0</v>
      </c>
      <c r="BZ49" s="172">
        <f t="shared" si="99"/>
        <v>0</v>
      </c>
      <c r="CA49" s="172">
        <f t="shared" si="100"/>
        <v>0</v>
      </c>
      <c r="CB49" s="172">
        <f t="shared" si="101"/>
        <v>0</v>
      </c>
      <c r="CC49" s="172">
        <f t="shared" si="102"/>
        <v>0</v>
      </c>
      <c r="CD49" s="172">
        <f t="shared" si="103"/>
        <v>0</v>
      </c>
      <c r="CE49" s="172">
        <f t="shared" si="104"/>
        <v>0</v>
      </c>
      <c r="CF49" s="172">
        <f t="shared" si="105"/>
        <v>0</v>
      </c>
      <c r="CG49" s="172">
        <f t="shared" si="106"/>
        <v>0</v>
      </c>
      <c r="CH49" s="172">
        <f t="shared" si="107"/>
        <v>0</v>
      </c>
      <c r="CI49" s="172">
        <f t="shared" si="108"/>
        <v>0</v>
      </c>
      <c r="CM49" s="172" t="str">
        <f>IF($V49&lt;&gt;"",VLOOKUP($V49,pay_scales!$A:$S,18,FALSE),"")</f>
        <v/>
      </c>
      <c r="CN49" s="172">
        <f t="shared" si="78"/>
        <v>0</v>
      </c>
      <c r="CO49" s="172" t="str">
        <f t="shared" si="79"/>
        <v/>
      </c>
      <c r="CP49" s="172">
        <f t="shared" si="109"/>
        <v>0</v>
      </c>
      <c r="CQ49" s="172">
        <f t="shared" si="110"/>
        <v>0</v>
      </c>
      <c r="CR49" s="172">
        <f t="shared" si="111"/>
        <v>0</v>
      </c>
      <c r="CS49" s="172">
        <f t="shared" si="112"/>
        <v>0</v>
      </c>
      <c r="CT49" s="172">
        <f t="shared" si="113"/>
        <v>0</v>
      </c>
      <c r="CU49" s="172">
        <f t="shared" si="114"/>
        <v>0</v>
      </c>
      <c r="CV49" s="172">
        <f t="shared" si="115"/>
        <v>0</v>
      </c>
      <c r="CW49" s="172">
        <f t="shared" si="116"/>
        <v>0</v>
      </c>
      <c r="CX49" s="172">
        <f t="shared" si="117"/>
        <v>0</v>
      </c>
      <c r="CY49" s="172">
        <f t="shared" si="118"/>
        <v>0</v>
      </c>
      <c r="CZ49" s="172">
        <f t="shared" si="119"/>
        <v>0</v>
      </c>
      <c r="DA49" s="172">
        <f t="shared" si="120"/>
        <v>0</v>
      </c>
      <c r="DE49" s="172" t="str">
        <f>IF($AF49&lt;&gt;"",VLOOKUP($AF49,pay_scales!$A:$S,18,FALSE),"")</f>
        <v/>
      </c>
      <c r="DF49" s="172">
        <f t="shared" si="80"/>
        <v>0</v>
      </c>
      <c r="DG49" s="172" t="str">
        <f t="shared" si="81"/>
        <v/>
      </c>
      <c r="DH49" s="172">
        <f t="shared" si="121"/>
        <v>0</v>
      </c>
      <c r="DI49" s="172">
        <f t="shared" si="122"/>
        <v>0</v>
      </c>
      <c r="DJ49" s="172">
        <f t="shared" si="123"/>
        <v>0</v>
      </c>
      <c r="DK49" s="172">
        <f t="shared" si="124"/>
        <v>0</v>
      </c>
      <c r="DL49" s="172">
        <f t="shared" si="125"/>
        <v>0</v>
      </c>
      <c r="DM49" s="172">
        <f t="shared" si="126"/>
        <v>0</v>
      </c>
      <c r="DN49" s="172">
        <f t="shared" si="127"/>
        <v>0</v>
      </c>
      <c r="DO49" s="172">
        <f t="shared" si="128"/>
        <v>0</v>
      </c>
      <c r="DP49" s="172">
        <f t="shared" si="129"/>
        <v>0</v>
      </c>
      <c r="DQ49" s="172">
        <f t="shared" si="130"/>
        <v>0</v>
      </c>
      <c r="DR49" s="172">
        <f t="shared" si="131"/>
        <v>0</v>
      </c>
      <c r="DS49" s="172">
        <f t="shared" si="132"/>
        <v>0</v>
      </c>
      <c r="DW49" s="172" t="str">
        <f>IF($AP49&lt;&gt;"",VLOOKUP($AP49,pay_scales!$A:$S,18,FALSE),"")</f>
        <v/>
      </c>
      <c r="DX49" s="172">
        <f t="shared" si="82"/>
        <v>0</v>
      </c>
      <c r="DY49" s="172" t="str">
        <f t="shared" si="83"/>
        <v/>
      </c>
      <c r="DZ49" s="172">
        <f t="shared" si="133"/>
        <v>0</v>
      </c>
      <c r="EA49" s="172">
        <f t="shared" si="134"/>
        <v>0</v>
      </c>
      <c r="EB49" s="172">
        <f t="shared" si="135"/>
        <v>0</v>
      </c>
      <c r="EC49" s="172">
        <f t="shared" si="136"/>
        <v>0</v>
      </c>
      <c r="ED49" s="172">
        <f t="shared" si="137"/>
        <v>0</v>
      </c>
      <c r="EE49" s="172">
        <f t="shared" si="138"/>
        <v>0</v>
      </c>
      <c r="EF49" s="172">
        <f t="shared" si="139"/>
        <v>0</v>
      </c>
      <c r="EG49" s="172">
        <f t="shared" si="140"/>
        <v>0</v>
      </c>
      <c r="EH49" s="172">
        <f t="shared" si="141"/>
        <v>0</v>
      </c>
      <c r="EI49" s="172">
        <f t="shared" si="142"/>
        <v>0</v>
      </c>
      <c r="EJ49" s="172">
        <f t="shared" si="143"/>
        <v>0</v>
      </c>
      <c r="EK49" s="172">
        <f t="shared" si="144"/>
        <v>0</v>
      </c>
      <c r="EO49" s="172" t="str">
        <f>IF($AZ49&lt;&gt;"",VLOOKUP($AF49,pay_scales!$A:$S,18,FALSE),"")</f>
        <v/>
      </c>
      <c r="EP49" s="172">
        <f t="shared" si="84"/>
        <v>0</v>
      </c>
      <c r="EQ49" s="172" t="str">
        <f t="shared" si="85"/>
        <v/>
      </c>
      <c r="ER49" s="172">
        <f t="shared" si="145"/>
        <v>0</v>
      </c>
      <c r="ES49" s="172">
        <f t="shared" si="146"/>
        <v>0</v>
      </c>
      <c r="ET49" s="172">
        <f t="shared" si="147"/>
        <v>0</v>
      </c>
      <c r="EU49" s="172">
        <f t="shared" si="148"/>
        <v>0</v>
      </c>
      <c r="EV49" s="172">
        <f t="shared" si="149"/>
        <v>0</v>
      </c>
      <c r="EW49" s="172">
        <f t="shared" si="150"/>
        <v>0</v>
      </c>
      <c r="EX49" s="172">
        <f t="shared" si="151"/>
        <v>0</v>
      </c>
      <c r="EY49" s="172">
        <f t="shared" si="152"/>
        <v>0</v>
      </c>
      <c r="EZ49" s="172">
        <f t="shared" si="153"/>
        <v>0</v>
      </c>
      <c r="FA49" s="172">
        <f t="shared" si="154"/>
        <v>0</v>
      </c>
      <c r="FB49" s="172">
        <f t="shared" si="155"/>
        <v>0</v>
      </c>
      <c r="FC49" s="172">
        <f t="shared" si="156"/>
        <v>0</v>
      </c>
      <c r="FF49">
        <f t="shared" si="86"/>
        <v>0</v>
      </c>
    </row>
    <row r="50" spans="1:162" x14ac:dyDescent="0.35">
      <c r="A50" s="3" t="str">
        <f>IF(OR($E50='selections(hide)'!$A$51,$E50='selections(hide)'!$A$48,$E50='selections(hide)'!$A$45),$C$1&amp;$E50,IF(AND($E50='selections(hide)'!$A$44,$F50&lt;45),$C$1&amp;$E50&amp;"up to 45",IF(AND($E50='selections(hide)'!$A$44,$F50&gt;=45),$C$1&amp;$E50&amp;"45+",IF(AND($E50='selections(hide)'!$A$43,$F50&lt;30),$C$1&amp;$E50&amp;"up to 30",IF(AND($E50='selections(hide)'!$A$43,$F50&gt;=30),$C$1&amp;$E50&amp;"30+",IF(AND($E50='selections(hide)'!$A$47,$F50&lt;45),$C$1&amp;$E50&amp;"up to 45",IF(AND($E50='selections(hide)'!$A$47,$F50&gt;=45),$C$1&amp;$E50&amp;"45+",IF(AND($E50='selections(hide)'!$A$46,$F50&lt;30),$C$1&amp;$E50&amp;"up to 30",IF(AND($E50='selections(hide)'!$A$46,$F50&gt;=30),$C$1&amp;$E50&amp;"30+",IF(AND($E50='selections(hide)'!$A$50,$F50&lt;45),$C$1&amp;$E50&amp;"up to 45",IF(AND($E50='selections(hide)'!$A$50,$F50&gt;=45),$C$1&amp;$E50&amp;"45+",IF(AND($E50='selections(hide)'!$A$49,$F50&lt;30),$C$1&amp;$E50&amp;"up to 30",IF(AND($E50='selections(hide)'!$A$49,$F50&gt;=30),$C$1&amp;$E50&amp;"30+","")))))))))))))</f>
        <v/>
      </c>
      <c r="B50" s="136"/>
      <c r="C50" s="143"/>
      <c r="D50" s="144"/>
      <c r="E50" s="135"/>
      <c r="F50" s="143"/>
      <c r="G50" s="144"/>
      <c r="H50" s="142"/>
      <c r="I50" s="168" t="str">
        <f>IFERROR(IF('selections(hide)'!$F$1=1,VLOOKUP($A50,academic_hours!$B$13:$S$40,4,FALSE),IF('selections(hide)'!$F$1=2,VLOOKUP($A50,academic_hours!$B$13:$S$40,9,FALSE),IF('selections(hide)'!$F$1=3,VLOOKUP($A50,academic_hours!$B$13:$S$40,14,FALSE),0))),"")</f>
        <v/>
      </c>
      <c r="J50" s="169"/>
      <c r="K50" s="168" t="str">
        <f t="shared" si="60"/>
        <v/>
      </c>
      <c r="L50" s="98"/>
      <c r="M50" s="142"/>
      <c r="N50" s="142"/>
      <c r="O50" s="142"/>
      <c r="P50" s="142"/>
      <c r="Q50" s="142"/>
      <c r="R50" s="142"/>
      <c r="S50" s="168" t="str">
        <f>IFERROR(IF('selections(hide)'!$F$1=1,VLOOKUP($A50,academic_hours!$B$13:$S$40,6,FALSE),IF('selections(hide)'!$F$1=2,VLOOKUP($A50,academic_hours!$B$13:$S$40,11,FALSE),IF('selections(hide)'!$F$1=3,VLOOKUP($A50,academic_hours!$B$13:$S$40,16,FALSE),0))),"")</f>
        <v/>
      </c>
      <c r="T50" s="169"/>
      <c r="U50" s="168" t="str">
        <f t="shared" si="61"/>
        <v/>
      </c>
      <c r="V50" s="98"/>
      <c r="W50" s="142"/>
      <c r="X50" s="142"/>
      <c r="Y50" s="142"/>
      <c r="Z50" s="142"/>
      <c r="AA50" s="142"/>
      <c r="AB50" s="142"/>
      <c r="AC50" s="168" t="str">
        <f>IFERROR(IF('selections(hide)'!$F$1=1,VLOOKUP($A50,academic_hours!$B$13:$S$40,5,FALSE),IF('selections(hide)'!$F$1=2,VLOOKUP($A50,academic_hours!$B$13:$S$40,10,FALSE),IF('selections(hide)'!$F$1=3,VLOOKUP($A50,academic_hours!$B$13:$S$40,15,FALSE),0))),"")</f>
        <v/>
      </c>
      <c r="AD50" s="169"/>
      <c r="AE50" s="168" t="str">
        <f t="shared" si="62"/>
        <v/>
      </c>
      <c r="AF50" s="98"/>
      <c r="AG50" s="142"/>
      <c r="AH50" s="142"/>
      <c r="AI50" s="142"/>
      <c r="AJ50" s="142"/>
      <c r="AK50" s="142"/>
      <c r="AL50" s="142"/>
      <c r="AM50" s="168" t="str">
        <f>IFERROR(IF('selections(hide)'!$F$1=1,VLOOKUP($A50,academic_hours!$B$13:$S$40,8,FALSE),IF('selections(hide)'!$F$1=2,VLOOKUP($A50,academic_hours!$B$13:$S$40,13,FALSE),IF('selections(hide)'!$F$1=3,VLOOKUP($A50,academic_hours!$B$13:$S$40,18,FALSE),0))),"")</f>
        <v/>
      </c>
      <c r="AN50" s="169"/>
      <c r="AO50" s="168" t="str">
        <f t="shared" si="63"/>
        <v/>
      </c>
      <c r="AP50" s="98"/>
      <c r="AQ50" s="142"/>
      <c r="AR50" s="142"/>
      <c r="AS50" s="142"/>
      <c r="AT50" s="142"/>
      <c r="AU50" s="142"/>
      <c r="AV50" s="142"/>
      <c r="AW50" s="168" t="str">
        <f>IFERROR(IF('selections(hide)'!$F$1=1,VLOOKUP($A50,academic_hours!$B$13:$S$40,7,FALSE),IF('selections(hide)'!$F$1=2,VLOOKUP($A50,academic_hours!$B$13:$S$40,12,FALSE),IF('selections(hide)'!$F$1=3,VLOOKUP($A50,academic_hours!$B$13:$S$40,17,FALSE),0))),"")</f>
        <v/>
      </c>
      <c r="AX50" s="169"/>
      <c r="AY50" s="168" t="str">
        <f t="shared" si="64"/>
        <v/>
      </c>
      <c r="AZ50" s="98"/>
      <c r="BA50" s="142"/>
      <c r="BB50" s="142"/>
      <c r="BC50" s="142"/>
      <c r="BD50" s="142"/>
      <c r="BE50" s="142"/>
      <c r="BF50" s="142"/>
      <c r="BH50" s="122" t="str">
        <f t="shared" si="65"/>
        <v>OK</v>
      </c>
      <c r="BI50" s="122" t="str">
        <f t="shared" si="66"/>
        <v>OK</v>
      </c>
      <c r="BJ50" s="122" t="str">
        <f t="shared" si="67"/>
        <v>OK</v>
      </c>
      <c r="BK50" s="122" t="str">
        <f t="shared" si="68"/>
        <v>OK</v>
      </c>
      <c r="BL50" s="122" t="str">
        <f t="shared" si="69"/>
        <v>OK</v>
      </c>
      <c r="BM50" s="122" t="str">
        <f t="shared" si="70"/>
        <v>OK</v>
      </c>
      <c r="BN50" s="122" t="str">
        <f t="shared" si="71"/>
        <v>OK</v>
      </c>
      <c r="BO50" s="122" t="str">
        <f t="shared" si="72"/>
        <v>OK</v>
      </c>
      <c r="BP50" s="122" t="str">
        <f t="shared" si="73"/>
        <v>OK</v>
      </c>
      <c r="BQ50" s="122" t="str">
        <f t="shared" si="74"/>
        <v>OK</v>
      </c>
      <c r="BR50" s="122" t="str">
        <f t="shared" si="75"/>
        <v>OK</v>
      </c>
      <c r="BU50" s="172" t="str">
        <f>IF($L50&lt;&gt;"",VLOOKUP($L50,pay_scales!$A:$S,18,FALSE),"")</f>
        <v/>
      </c>
      <c r="BV50" s="172">
        <f t="shared" si="76"/>
        <v>0</v>
      </c>
      <c r="BW50" s="172" t="str">
        <f t="shared" si="77"/>
        <v/>
      </c>
      <c r="BX50" s="172">
        <f t="shared" si="97"/>
        <v>0</v>
      </c>
      <c r="BY50" s="172">
        <f t="shared" si="98"/>
        <v>0</v>
      </c>
      <c r="BZ50" s="172">
        <f t="shared" si="99"/>
        <v>0</v>
      </c>
      <c r="CA50" s="172">
        <f t="shared" si="100"/>
        <v>0</v>
      </c>
      <c r="CB50" s="172">
        <f t="shared" si="101"/>
        <v>0</v>
      </c>
      <c r="CC50" s="172">
        <f t="shared" si="102"/>
        <v>0</v>
      </c>
      <c r="CD50" s="172">
        <f t="shared" si="103"/>
        <v>0</v>
      </c>
      <c r="CE50" s="172">
        <f t="shared" si="104"/>
        <v>0</v>
      </c>
      <c r="CF50" s="172">
        <f t="shared" si="105"/>
        <v>0</v>
      </c>
      <c r="CG50" s="172">
        <f t="shared" si="106"/>
        <v>0</v>
      </c>
      <c r="CH50" s="172">
        <f t="shared" si="107"/>
        <v>0</v>
      </c>
      <c r="CI50" s="172">
        <f t="shared" si="108"/>
        <v>0</v>
      </c>
      <c r="CM50" s="172" t="str">
        <f>IF($V50&lt;&gt;"",VLOOKUP($V50,pay_scales!$A:$S,18,FALSE),"")</f>
        <v/>
      </c>
      <c r="CN50" s="172">
        <f t="shared" si="78"/>
        <v>0</v>
      </c>
      <c r="CO50" s="172" t="str">
        <f t="shared" si="79"/>
        <v/>
      </c>
      <c r="CP50" s="172">
        <f t="shared" si="109"/>
        <v>0</v>
      </c>
      <c r="CQ50" s="172">
        <f t="shared" si="110"/>
        <v>0</v>
      </c>
      <c r="CR50" s="172">
        <f t="shared" si="111"/>
        <v>0</v>
      </c>
      <c r="CS50" s="172">
        <f t="shared" si="112"/>
        <v>0</v>
      </c>
      <c r="CT50" s="172">
        <f t="shared" si="113"/>
        <v>0</v>
      </c>
      <c r="CU50" s="172">
        <f t="shared" si="114"/>
        <v>0</v>
      </c>
      <c r="CV50" s="172">
        <f t="shared" si="115"/>
        <v>0</v>
      </c>
      <c r="CW50" s="172">
        <f t="shared" si="116"/>
        <v>0</v>
      </c>
      <c r="CX50" s="172">
        <f t="shared" si="117"/>
        <v>0</v>
      </c>
      <c r="CY50" s="172">
        <f t="shared" si="118"/>
        <v>0</v>
      </c>
      <c r="CZ50" s="172">
        <f t="shared" si="119"/>
        <v>0</v>
      </c>
      <c r="DA50" s="172">
        <f t="shared" si="120"/>
        <v>0</v>
      </c>
      <c r="DE50" s="172" t="str">
        <f>IF($AF50&lt;&gt;"",VLOOKUP($AF50,pay_scales!$A:$S,18,FALSE),"")</f>
        <v/>
      </c>
      <c r="DF50" s="172">
        <f t="shared" si="80"/>
        <v>0</v>
      </c>
      <c r="DG50" s="172" t="str">
        <f t="shared" si="81"/>
        <v/>
      </c>
      <c r="DH50" s="172">
        <f t="shared" si="121"/>
        <v>0</v>
      </c>
      <c r="DI50" s="172">
        <f t="shared" si="122"/>
        <v>0</v>
      </c>
      <c r="DJ50" s="172">
        <f t="shared" si="123"/>
        <v>0</v>
      </c>
      <c r="DK50" s="172">
        <f t="shared" si="124"/>
        <v>0</v>
      </c>
      <c r="DL50" s="172">
        <f t="shared" si="125"/>
        <v>0</v>
      </c>
      <c r="DM50" s="172">
        <f t="shared" si="126"/>
        <v>0</v>
      </c>
      <c r="DN50" s="172">
        <f t="shared" si="127"/>
        <v>0</v>
      </c>
      <c r="DO50" s="172">
        <f t="shared" si="128"/>
        <v>0</v>
      </c>
      <c r="DP50" s="172">
        <f t="shared" si="129"/>
        <v>0</v>
      </c>
      <c r="DQ50" s="172">
        <f t="shared" si="130"/>
        <v>0</v>
      </c>
      <c r="DR50" s="172">
        <f t="shared" si="131"/>
        <v>0</v>
      </c>
      <c r="DS50" s="172">
        <f t="shared" si="132"/>
        <v>0</v>
      </c>
      <c r="DW50" s="172" t="str">
        <f>IF($AP50&lt;&gt;"",VLOOKUP($AP50,pay_scales!$A:$S,18,FALSE),"")</f>
        <v/>
      </c>
      <c r="DX50" s="172">
        <f t="shared" si="82"/>
        <v>0</v>
      </c>
      <c r="DY50" s="172" t="str">
        <f t="shared" si="83"/>
        <v/>
      </c>
      <c r="DZ50" s="172">
        <f t="shared" si="133"/>
        <v>0</v>
      </c>
      <c r="EA50" s="172">
        <f t="shared" si="134"/>
        <v>0</v>
      </c>
      <c r="EB50" s="172">
        <f t="shared" si="135"/>
        <v>0</v>
      </c>
      <c r="EC50" s="172">
        <f t="shared" si="136"/>
        <v>0</v>
      </c>
      <c r="ED50" s="172">
        <f t="shared" si="137"/>
        <v>0</v>
      </c>
      <c r="EE50" s="172">
        <f t="shared" si="138"/>
        <v>0</v>
      </c>
      <c r="EF50" s="172">
        <f t="shared" si="139"/>
        <v>0</v>
      </c>
      <c r="EG50" s="172">
        <f t="shared" si="140"/>
        <v>0</v>
      </c>
      <c r="EH50" s="172">
        <f t="shared" si="141"/>
        <v>0</v>
      </c>
      <c r="EI50" s="172">
        <f t="shared" si="142"/>
        <v>0</v>
      </c>
      <c r="EJ50" s="172">
        <f t="shared" si="143"/>
        <v>0</v>
      </c>
      <c r="EK50" s="172">
        <f t="shared" si="144"/>
        <v>0</v>
      </c>
      <c r="EO50" s="172" t="str">
        <f>IF($AZ50&lt;&gt;"",VLOOKUP($AF50,pay_scales!$A:$S,18,FALSE),"")</f>
        <v/>
      </c>
      <c r="EP50" s="172">
        <f t="shared" si="84"/>
        <v>0</v>
      </c>
      <c r="EQ50" s="172" t="str">
        <f t="shared" si="85"/>
        <v/>
      </c>
      <c r="ER50" s="172">
        <f t="shared" si="145"/>
        <v>0</v>
      </c>
      <c r="ES50" s="172">
        <f t="shared" si="146"/>
        <v>0</v>
      </c>
      <c r="ET50" s="172">
        <f t="shared" si="147"/>
        <v>0</v>
      </c>
      <c r="EU50" s="172">
        <f t="shared" si="148"/>
        <v>0</v>
      </c>
      <c r="EV50" s="172">
        <f t="shared" si="149"/>
        <v>0</v>
      </c>
      <c r="EW50" s="172">
        <f t="shared" si="150"/>
        <v>0</v>
      </c>
      <c r="EX50" s="172">
        <f t="shared" si="151"/>
        <v>0</v>
      </c>
      <c r="EY50" s="172">
        <f t="shared" si="152"/>
        <v>0</v>
      </c>
      <c r="EZ50" s="172">
        <f t="shared" si="153"/>
        <v>0</v>
      </c>
      <c r="FA50" s="172">
        <f t="shared" si="154"/>
        <v>0</v>
      </c>
      <c r="FB50" s="172">
        <f t="shared" si="155"/>
        <v>0</v>
      </c>
      <c r="FC50" s="172">
        <f t="shared" si="156"/>
        <v>0</v>
      </c>
      <c r="FF50">
        <f t="shared" si="86"/>
        <v>0</v>
      </c>
    </row>
    <row r="51" spans="1:162" x14ac:dyDescent="0.35">
      <c r="A51" s="3" t="str">
        <f>IF(OR($E51='selections(hide)'!$A$51,$E51='selections(hide)'!$A$48,$E51='selections(hide)'!$A$45),$C$1&amp;$E51,IF(AND($E51='selections(hide)'!$A$44,$F51&lt;45),$C$1&amp;$E51&amp;"up to 45",IF(AND($E51='selections(hide)'!$A$44,$F51&gt;=45),$C$1&amp;$E51&amp;"45+",IF(AND($E51='selections(hide)'!$A$43,$F51&lt;30),$C$1&amp;$E51&amp;"up to 30",IF(AND($E51='selections(hide)'!$A$43,$F51&gt;=30),$C$1&amp;$E51&amp;"30+",IF(AND($E51='selections(hide)'!$A$47,$F51&lt;45),$C$1&amp;$E51&amp;"up to 45",IF(AND($E51='selections(hide)'!$A$47,$F51&gt;=45),$C$1&amp;$E51&amp;"45+",IF(AND($E51='selections(hide)'!$A$46,$F51&lt;30),$C$1&amp;$E51&amp;"up to 30",IF(AND($E51='selections(hide)'!$A$46,$F51&gt;=30),$C$1&amp;$E51&amp;"30+",IF(AND($E51='selections(hide)'!$A$50,$F51&lt;45),$C$1&amp;$E51&amp;"up to 45",IF(AND($E51='selections(hide)'!$A$50,$F51&gt;=45),$C$1&amp;$E51&amp;"45+",IF(AND($E51='selections(hide)'!$A$49,$F51&lt;30),$C$1&amp;$E51&amp;"up to 30",IF(AND($E51='selections(hide)'!$A$49,$F51&gt;=30),$C$1&amp;$E51&amp;"30+","")))))))))))))</f>
        <v/>
      </c>
      <c r="B51" s="136"/>
      <c r="C51" s="143"/>
      <c r="D51" s="144"/>
      <c r="E51" s="135"/>
      <c r="F51" s="143"/>
      <c r="G51" s="144"/>
      <c r="H51" s="142"/>
      <c r="I51" s="168" t="str">
        <f>IFERROR(IF('selections(hide)'!$F$1=1,VLOOKUP($A51,academic_hours!$B$13:$S$40,4,FALSE),IF('selections(hide)'!$F$1=2,VLOOKUP($A51,academic_hours!$B$13:$S$40,9,FALSE),IF('selections(hide)'!$F$1=3,VLOOKUP($A51,academic_hours!$B$13:$S$40,14,FALSE),0))),"")</f>
        <v/>
      </c>
      <c r="J51" s="169"/>
      <c r="K51" s="168" t="str">
        <f t="shared" si="60"/>
        <v/>
      </c>
      <c r="L51" s="98"/>
      <c r="M51" s="142"/>
      <c r="N51" s="142"/>
      <c r="O51" s="142"/>
      <c r="P51" s="142"/>
      <c r="Q51" s="142"/>
      <c r="R51" s="142"/>
      <c r="S51" s="168" t="str">
        <f>IFERROR(IF('selections(hide)'!$F$1=1,VLOOKUP($A51,academic_hours!$B$13:$S$40,6,FALSE),IF('selections(hide)'!$F$1=2,VLOOKUP($A51,academic_hours!$B$13:$S$40,11,FALSE),IF('selections(hide)'!$F$1=3,VLOOKUP($A51,academic_hours!$B$13:$S$40,16,FALSE),0))),"")</f>
        <v/>
      </c>
      <c r="T51" s="169"/>
      <c r="U51" s="168" t="str">
        <f t="shared" si="61"/>
        <v/>
      </c>
      <c r="V51" s="98"/>
      <c r="W51" s="142"/>
      <c r="X51" s="142"/>
      <c r="Y51" s="142"/>
      <c r="Z51" s="142"/>
      <c r="AA51" s="142"/>
      <c r="AB51" s="142"/>
      <c r="AC51" s="168" t="str">
        <f>IFERROR(IF('selections(hide)'!$F$1=1,VLOOKUP($A51,academic_hours!$B$13:$S$40,5,FALSE),IF('selections(hide)'!$F$1=2,VLOOKUP($A51,academic_hours!$B$13:$S$40,10,FALSE),IF('selections(hide)'!$F$1=3,VLOOKUP($A51,academic_hours!$B$13:$S$40,15,FALSE),0))),"")</f>
        <v/>
      </c>
      <c r="AD51" s="169"/>
      <c r="AE51" s="168" t="str">
        <f t="shared" si="62"/>
        <v/>
      </c>
      <c r="AF51" s="98"/>
      <c r="AG51" s="142"/>
      <c r="AH51" s="142"/>
      <c r="AI51" s="142"/>
      <c r="AJ51" s="142"/>
      <c r="AK51" s="142"/>
      <c r="AL51" s="142"/>
      <c r="AM51" s="168" t="str">
        <f>IFERROR(IF('selections(hide)'!$F$1=1,VLOOKUP($A51,academic_hours!$B$13:$S$40,8,FALSE),IF('selections(hide)'!$F$1=2,VLOOKUP($A51,academic_hours!$B$13:$S$40,13,FALSE),IF('selections(hide)'!$F$1=3,VLOOKUP($A51,academic_hours!$B$13:$S$40,18,FALSE),0))),"")</f>
        <v/>
      </c>
      <c r="AN51" s="169"/>
      <c r="AO51" s="168" t="str">
        <f t="shared" si="63"/>
        <v/>
      </c>
      <c r="AP51" s="98"/>
      <c r="AQ51" s="142"/>
      <c r="AR51" s="142"/>
      <c r="AS51" s="142"/>
      <c r="AT51" s="142"/>
      <c r="AU51" s="142"/>
      <c r="AV51" s="142"/>
      <c r="AW51" s="168" t="str">
        <f>IFERROR(IF('selections(hide)'!$F$1=1,VLOOKUP($A51,academic_hours!$B$13:$S$40,7,FALSE),IF('selections(hide)'!$F$1=2,VLOOKUP($A51,academic_hours!$B$13:$S$40,12,FALSE),IF('selections(hide)'!$F$1=3,VLOOKUP($A51,academic_hours!$B$13:$S$40,17,FALSE),0))),"")</f>
        <v/>
      </c>
      <c r="AX51" s="169"/>
      <c r="AY51" s="168" t="str">
        <f t="shared" si="64"/>
        <v/>
      </c>
      <c r="AZ51" s="98"/>
      <c r="BA51" s="142"/>
      <c r="BB51" s="142"/>
      <c r="BC51" s="142"/>
      <c r="BD51" s="142"/>
      <c r="BE51" s="142"/>
      <c r="BF51" s="142"/>
      <c r="BH51" s="122" t="str">
        <f t="shared" si="65"/>
        <v>OK</v>
      </c>
      <c r="BI51" s="122" t="str">
        <f t="shared" si="66"/>
        <v>OK</v>
      </c>
      <c r="BJ51" s="122" t="str">
        <f t="shared" si="67"/>
        <v>OK</v>
      </c>
      <c r="BK51" s="122" t="str">
        <f t="shared" si="68"/>
        <v>OK</v>
      </c>
      <c r="BL51" s="122" t="str">
        <f t="shared" si="69"/>
        <v>OK</v>
      </c>
      <c r="BM51" s="122" t="str">
        <f t="shared" si="70"/>
        <v>OK</v>
      </c>
      <c r="BN51" s="122" t="str">
        <f t="shared" si="71"/>
        <v>OK</v>
      </c>
      <c r="BO51" s="122" t="str">
        <f t="shared" si="72"/>
        <v>OK</v>
      </c>
      <c r="BP51" s="122" t="str">
        <f t="shared" si="73"/>
        <v>OK</v>
      </c>
      <c r="BQ51" s="122" t="str">
        <f t="shared" si="74"/>
        <v>OK</v>
      </c>
      <c r="BR51" s="122" t="str">
        <f t="shared" si="75"/>
        <v>OK</v>
      </c>
      <c r="BU51" s="172" t="str">
        <f>IF($L51&lt;&gt;"",VLOOKUP($L51,pay_scales!$A:$S,18,FALSE),"")</f>
        <v/>
      </c>
      <c r="BV51" s="172">
        <f t="shared" si="76"/>
        <v>0</v>
      </c>
      <c r="BW51" s="172" t="str">
        <f t="shared" si="77"/>
        <v/>
      </c>
      <c r="BX51" s="172">
        <f t="shared" si="97"/>
        <v>0</v>
      </c>
      <c r="BY51" s="172">
        <f t="shared" si="98"/>
        <v>0</v>
      </c>
      <c r="BZ51" s="172">
        <f t="shared" si="99"/>
        <v>0</v>
      </c>
      <c r="CA51" s="172">
        <f t="shared" si="100"/>
        <v>0</v>
      </c>
      <c r="CB51" s="172">
        <f t="shared" si="101"/>
        <v>0</v>
      </c>
      <c r="CC51" s="172">
        <f t="shared" si="102"/>
        <v>0</v>
      </c>
      <c r="CD51" s="172">
        <f t="shared" si="103"/>
        <v>0</v>
      </c>
      <c r="CE51" s="172">
        <f t="shared" si="104"/>
        <v>0</v>
      </c>
      <c r="CF51" s="172">
        <f t="shared" si="105"/>
        <v>0</v>
      </c>
      <c r="CG51" s="172">
        <f t="shared" si="106"/>
        <v>0</v>
      </c>
      <c r="CH51" s="172">
        <f t="shared" si="107"/>
        <v>0</v>
      </c>
      <c r="CI51" s="172">
        <f t="shared" si="108"/>
        <v>0</v>
      </c>
      <c r="CM51" s="172" t="str">
        <f>IF($V51&lt;&gt;"",VLOOKUP($V51,pay_scales!$A:$S,18,FALSE),"")</f>
        <v/>
      </c>
      <c r="CN51" s="172">
        <f t="shared" si="78"/>
        <v>0</v>
      </c>
      <c r="CO51" s="172" t="str">
        <f t="shared" si="79"/>
        <v/>
      </c>
      <c r="CP51" s="172">
        <f t="shared" si="109"/>
        <v>0</v>
      </c>
      <c r="CQ51" s="172">
        <f t="shared" si="110"/>
        <v>0</v>
      </c>
      <c r="CR51" s="172">
        <f t="shared" si="111"/>
        <v>0</v>
      </c>
      <c r="CS51" s="172">
        <f t="shared" si="112"/>
        <v>0</v>
      </c>
      <c r="CT51" s="172">
        <f t="shared" si="113"/>
        <v>0</v>
      </c>
      <c r="CU51" s="172">
        <f t="shared" si="114"/>
        <v>0</v>
      </c>
      <c r="CV51" s="172">
        <f t="shared" si="115"/>
        <v>0</v>
      </c>
      <c r="CW51" s="172">
        <f t="shared" si="116"/>
        <v>0</v>
      </c>
      <c r="CX51" s="172">
        <f t="shared" si="117"/>
        <v>0</v>
      </c>
      <c r="CY51" s="172">
        <f t="shared" si="118"/>
        <v>0</v>
      </c>
      <c r="CZ51" s="172">
        <f t="shared" si="119"/>
        <v>0</v>
      </c>
      <c r="DA51" s="172">
        <f t="shared" si="120"/>
        <v>0</v>
      </c>
      <c r="DE51" s="172" t="str">
        <f>IF($AF51&lt;&gt;"",VLOOKUP($AF51,pay_scales!$A:$S,18,FALSE),"")</f>
        <v/>
      </c>
      <c r="DF51" s="172">
        <f t="shared" si="80"/>
        <v>0</v>
      </c>
      <c r="DG51" s="172" t="str">
        <f t="shared" si="81"/>
        <v/>
      </c>
      <c r="DH51" s="172">
        <f t="shared" si="121"/>
        <v>0</v>
      </c>
      <c r="DI51" s="172">
        <f t="shared" si="122"/>
        <v>0</v>
      </c>
      <c r="DJ51" s="172">
        <f t="shared" si="123"/>
        <v>0</v>
      </c>
      <c r="DK51" s="172">
        <f t="shared" si="124"/>
        <v>0</v>
      </c>
      <c r="DL51" s="172">
        <f t="shared" si="125"/>
        <v>0</v>
      </c>
      <c r="DM51" s="172">
        <f t="shared" si="126"/>
        <v>0</v>
      </c>
      <c r="DN51" s="172">
        <f t="shared" si="127"/>
        <v>0</v>
      </c>
      <c r="DO51" s="172">
        <f t="shared" si="128"/>
        <v>0</v>
      </c>
      <c r="DP51" s="172">
        <f t="shared" si="129"/>
        <v>0</v>
      </c>
      <c r="DQ51" s="172">
        <f t="shared" si="130"/>
        <v>0</v>
      </c>
      <c r="DR51" s="172">
        <f t="shared" si="131"/>
        <v>0</v>
      </c>
      <c r="DS51" s="172">
        <f t="shared" si="132"/>
        <v>0</v>
      </c>
      <c r="DW51" s="172" t="str">
        <f>IF($AP51&lt;&gt;"",VLOOKUP($AP51,pay_scales!$A:$S,18,FALSE),"")</f>
        <v/>
      </c>
      <c r="DX51" s="172">
        <f t="shared" si="82"/>
        <v>0</v>
      </c>
      <c r="DY51" s="172" t="str">
        <f t="shared" si="83"/>
        <v/>
      </c>
      <c r="DZ51" s="172">
        <f t="shared" si="133"/>
        <v>0</v>
      </c>
      <c r="EA51" s="172">
        <f t="shared" si="134"/>
        <v>0</v>
      </c>
      <c r="EB51" s="172">
        <f t="shared" si="135"/>
        <v>0</v>
      </c>
      <c r="EC51" s="172">
        <f t="shared" si="136"/>
        <v>0</v>
      </c>
      <c r="ED51" s="172">
        <f t="shared" si="137"/>
        <v>0</v>
      </c>
      <c r="EE51" s="172">
        <f t="shared" si="138"/>
        <v>0</v>
      </c>
      <c r="EF51" s="172">
        <f t="shared" si="139"/>
        <v>0</v>
      </c>
      <c r="EG51" s="172">
        <f t="shared" si="140"/>
        <v>0</v>
      </c>
      <c r="EH51" s="172">
        <f t="shared" si="141"/>
        <v>0</v>
      </c>
      <c r="EI51" s="172">
        <f t="shared" si="142"/>
        <v>0</v>
      </c>
      <c r="EJ51" s="172">
        <f t="shared" si="143"/>
        <v>0</v>
      </c>
      <c r="EK51" s="172">
        <f t="shared" si="144"/>
        <v>0</v>
      </c>
      <c r="EO51" s="172" t="str">
        <f>IF($AZ51&lt;&gt;"",VLOOKUP($AF51,pay_scales!$A:$S,18,FALSE),"")</f>
        <v/>
      </c>
      <c r="EP51" s="172">
        <f t="shared" si="84"/>
        <v>0</v>
      </c>
      <c r="EQ51" s="172" t="str">
        <f t="shared" si="85"/>
        <v/>
      </c>
      <c r="ER51" s="172">
        <f t="shared" si="145"/>
        <v>0</v>
      </c>
      <c r="ES51" s="172">
        <f t="shared" si="146"/>
        <v>0</v>
      </c>
      <c r="ET51" s="172">
        <f t="shared" si="147"/>
        <v>0</v>
      </c>
      <c r="EU51" s="172">
        <f t="shared" si="148"/>
        <v>0</v>
      </c>
      <c r="EV51" s="172">
        <f t="shared" si="149"/>
        <v>0</v>
      </c>
      <c r="EW51" s="172">
        <f t="shared" si="150"/>
        <v>0</v>
      </c>
      <c r="EX51" s="172">
        <f t="shared" si="151"/>
        <v>0</v>
      </c>
      <c r="EY51" s="172">
        <f t="shared" si="152"/>
        <v>0</v>
      </c>
      <c r="EZ51" s="172">
        <f t="shared" si="153"/>
        <v>0</v>
      </c>
      <c r="FA51" s="172">
        <f t="shared" si="154"/>
        <v>0</v>
      </c>
      <c r="FB51" s="172">
        <f t="shared" si="155"/>
        <v>0</v>
      </c>
      <c r="FC51" s="172">
        <f t="shared" si="156"/>
        <v>0</v>
      </c>
      <c r="FF51">
        <f t="shared" si="86"/>
        <v>0</v>
      </c>
    </row>
    <row r="52" spans="1:162" x14ac:dyDescent="0.35">
      <c r="A52" s="3" t="str">
        <f>IF(OR($E52='selections(hide)'!$A$51,$E52='selections(hide)'!$A$48,$E52='selections(hide)'!$A$45),$C$1&amp;$E52,IF(AND($E52='selections(hide)'!$A$44,$F52&lt;45),$C$1&amp;$E52&amp;"up to 45",IF(AND($E52='selections(hide)'!$A$44,$F52&gt;=45),$C$1&amp;$E52&amp;"45+",IF(AND($E52='selections(hide)'!$A$43,$F52&lt;30),$C$1&amp;$E52&amp;"up to 30",IF(AND($E52='selections(hide)'!$A$43,$F52&gt;=30),$C$1&amp;$E52&amp;"30+",IF(AND($E52='selections(hide)'!$A$47,$F52&lt;45),$C$1&amp;$E52&amp;"up to 45",IF(AND($E52='selections(hide)'!$A$47,$F52&gt;=45),$C$1&amp;$E52&amp;"45+",IF(AND($E52='selections(hide)'!$A$46,$F52&lt;30),$C$1&amp;$E52&amp;"up to 30",IF(AND($E52='selections(hide)'!$A$46,$F52&gt;=30),$C$1&amp;$E52&amp;"30+",IF(AND($E52='selections(hide)'!$A$50,$F52&lt;45),$C$1&amp;$E52&amp;"up to 45",IF(AND($E52='selections(hide)'!$A$50,$F52&gt;=45),$C$1&amp;$E52&amp;"45+",IF(AND($E52='selections(hide)'!$A$49,$F52&lt;30),$C$1&amp;$E52&amp;"up to 30",IF(AND($E52='selections(hide)'!$A$49,$F52&gt;=30),$C$1&amp;$E52&amp;"30+","")))))))))))))</f>
        <v/>
      </c>
      <c r="B52" s="136"/>
      <c r="C52" s="143"/>
      <c r="D52" s="144"/>
      <c r="E52" s="135"/>
      <c r="F52" s="143"/>
      <c r="G52" s="144"/>
      <c r="H52" s="142"/>
      <c r="I52" s="168" t="str">
        <f>IFERROR(IF('selections(hide)'!$F$1=1,VLOOKUP($A52,academic_hours!$B$13:$S$40,4,FALSE),IF('selections(hide)'!$F$1=2,VLOOKUP($A52,academic_hours!$B$13:$S$40,9,FALSE),IF('selections(hide)'!$F$1=3,VLOOKUP($A52,academic_hours!$B$13:$S$40,14,FALSE),0))),"")</f>
        <v/>
      </c>
      <c r="J52" s="169"/>
      <c r="K52" s="168" t="str">
        <f t="shared" si="60"/>
        <v/>
      </c>
      <c r="L52" s="98"/>
      <c r="M52" s="142"/>
      <c r="N52" s="142"/>
      <c r="O52" s="142"/>
      <c r="P52" s="142"/>
      <c r="Q52" s="142"/>
      <c r="R52" s="142"/>
      <c r="S52" s="168" t="str">
        <f>IFERROR(IF('selections(hide)'!$F$1=1,VLOOKUP($A52,academic_hours!$B$13:$S$40,6,FALSE),IF('selections(hide)'!$F$1=2,VLOOKUP($A52,academic_hours!$B$13:$S$40,11,FALSE),IF('selections(hide)'!$F$1=3,VLOOKUP($A52,academic_hours!$B$13:$S$40,16,FALSE),0))),"")</f>
        <v/>
      </c>
      <c r="T52" s="169"/>
      <c r="U52" s="168" t="str">
        <f t="shared" si="61"/>
        <v/>
      </c>
      <c r="V52" s="98"/>
      <c r="W52" s="142"/>
      <c r="X52" s="142"/>
      <c r="Y52" s="142"/>
      <c r="Z52" s="142"/>
      <c r="AA52" s="142"/>
      <c r="AB52" s="142"/>
      <c r="AC52" s="168" t="str">
        <f>IFERROR(IF('selections(hide)'!$F$1=1,VLOOKUP($A52,academic_hours!$B$13:$S$40,5,FALSE),IF('selections(hide)'!$F$1=2,VLOOKUP($A52,academic_hours!$B$13:$S$40,10,FALSE),IF('selections(hide)'!$F$1=3,VLOOKUP($A52,academic_hours!$B$13:$S$40,15,FALSE),0))),"")</f>
        <v/>
      </c>
      <c r="AD52" s="169"/>
      <c r="AE52" s="168" t="str">
        <f t="shared" si="62"/>
        <v/>
      </c>
      <c r="AF52" s="98"/>
      <c r="AG52" s="142"/>
      <c r="AH52" s="142"/>
      <c r="AI52" s="142"/>
      <c r="AJ52" s="142"/>
      <c r="AK52" s="142"/>
      <c r="AL52" s="142"/>
      <c r="AM52" s="168" t="str">
        <f>IFERROR(IF('selections(hide)'!$F$1=1,VLOOKUP($A52,academic_hours!$B$13:$S$40,8,FALSE),IF('selections(hide)'!$F$1=2,VLOOKUP($A52,academic_hours!$B$13:$S$40,13,FALSE),IF('selections(hide)'!$F$1=3,VLOOKUP($A52,academic_hours!$B$13:$S$40,18,FALSE),0))),"")</f>
        <v/>
      </c>
      <c r="AN52" s="169"/>
      <c r="AO52" s="168" t="str">
        <f t="shared" si="63"/>
        <v/>
      </c>
      <c r="AP52" s="98"/>
      <c r="AQ52" s="142"/>
      <c r="AR52" s="142"/>
      <c r="AS52" s="142"/>
      <c r="AT52" s="142"/>
      <c r="AU52" s="142"/>
      <c r="AV52" s="142"/>
      <c r="AW52" s="168" t="str">
        <f>IFERROR(IF('selections(hide)'!$F$1=1,VLOOKUP($A52,academic_hours!$B$13:$S$40,7,FALSE),IF('selections(hide)'!$F$1=2,VLOOKUP($A52,academic_hours!$B$13:$S$40,12,FALSE),IF('selections(hide)'!$F$1=3,VLOOKUP($A52,academic_hours!$B$13:$S$40,17,FALSE),0))),"")</f>
        <v/>
      </c>
      <c r="AX52" s="169"/>
      <c r="AY52" s="168" t="str">
        <f t="shared" si="64"/>
        <v/>
      </c>
      <c r="AZ52" s="98"/>
      <c r="BA52" s="142"/>
      <c r="BB52" s="142"/>
      <c r="BC52" s="142"/>
      <c r="BD52" s="142"/>
      <c r="BE52" s="142"/>
      <c r="BF52" s="142"/>
      <c r="BH52" s="122" t="str">
        <f t="shared" si="65"/>
        <v>OK</v>
      </c>
      <c r="BI52" s="122" t="str">
        <f t="shared" si="66"/>
        <v>OK</v>
      </c>
      <c r="BJ52" s="122" t="str">
        <f t="shared" si="67"/>
        <v>OK</v>
      </c>
      <c r="BK52" s="122" t="str">
        <f t="shared" si="68"/>
        <v>OK</v>
      </c>
      <c r="BL52" s="122" t="str">
        <f t="shared" si="69"/>
        <v>OK</v>
      </c>
      <c r="BM52" s="122" t="str">
        <f t="shared" si="70"/>
        <v>OK</v>
      </c>
      <c r="BN52" s="122" t="str">
        <f t="shared" si="71"/>
        <v>OK</v>
      </c>
      <c r="BO52" s="122" t="str">
        <f t="shared" si="72"/>
        <v>OK</v>
      </c>
      <c r="BP52" s="122" t="str">
        <f t="shared" si="73"/>
        <v>OK</v>
      </c>
      <c r="BQ52" s="122" t="str">
        <f t="shared" si="74"/>
        <v>OK</v>
      </c>
      <c r="BR52" s="122" t="str">
        <f t="shared" si="75"/>
        <v>OK</v>
      </c>
      <c r="BU52" s="172" t="str">
        <f>IF($L52&lt;&gt;"",VLOOKUP($L52,pay_scales!$A:$S,18,FALSE),"")</f>
        <v/>
      </c>
      <c r="BV52" s="172">
        <f t="shared" si="76"/>
        <v>0</v>
      </c>
      <c r="BW52" s="172" t="str">
        <f t="shared" si="77"/>
        <v/>
      </c>
      <c r="BX52" s="172">
        <f t="shared" si="97"/>
        <v>0</v>
      </c>
      <c r="BY52" s="172">
        <f t="shared" si="98"/>
        <v>0</v>
      </c>
      <c r="BZ52" s="172">
        <f t="shared" si="99"/>
        <v>0</v>
      </c>
      <c r="CA52" s="172">
        <f t="shared" si="100"/>
        <v>0</v>
      </c>
      <c r="CB52" s="172">
        <f t="shared" si="101"/>
        <v>0</v>
      </c>
      <c r="CC52" s="172">
        <f t="shared" si="102"/>
        <v>0</v>
      </c>
      <c r="CD52" s="172">
        <f t="shared" si="103"/>
        <v>0</v>
      </c>
      <c r="CE52" s="172">
        <f t="shared" si="104"/>
        <v>0</v>
      </c>
      <c r="CF52" s="172">
        <f t="shared" si="105"/>
        <v>0</v>
      </c>
      <c r="CG52" s="172">
        <f t="shared" si="106"/>
        <v>0</v>
      </c>
      <c r="CH52" s="172">
        <f t="shared" si="107"/>
        <v>0</v>
      </c>
      <c r="CI52" s="172">
        <f t="shared" si="108"/>
        <v>0</v>
      </c>
      <c r="CM52" s="172" t="str">
        <f>IF($V52&lt;&gt;"",VLOOKUP($V52,pay_scales!$A:$S,18,FALSE),"")</f>
        <v/>
      </c>
      <c r="CN52" s="172">
        <f t="shared" si="78"/>
        <v>0</v>
      </c>
      <c r="CO52" s="172" t="str">
        <f t="shared" si="79"/>
        <v/>
      </c>
      <c r="CP52" s="172">
        <f t="shared" si="109"/>
        <v>0</v>
      </c>
      <c r="CQ52" s="172">
        <f t="shared" si="110"/>
        <v>0</v>
      </c>
      <c r="CR52" s="172">
        <f t="shared" si="111"/>
        <v>0</v>
      </c>
      <c r="CS52" s="172">
        <f t="shared" si="112"/>
        <v>0</v>
      </c>
      <c r="CT52" s="172">
        <f t="shared" si="113"/>
        <v>0</v>
      </c>
      <c r="CU52" s="172">
        <f t="shared" si="114"/>
        <v>0</v>
      </c>
      <c r="CV52" s="172">
        <f t="shared" si="115"/>
        <v>0</v>
      </c>
      <c r="CW52" s="172">
        <f t="shared" si="116"/>
        <v>0</v>
      </c>
      <c r="CX52" s="172">
        <f t="shared" si="117"/>
        <v>0</v>
      </c>
      <c r="CY52" s="172">
        <f t="shared" si="118"/>
        <v>0</v>
      </c>
      <c r="CZ52" s="172">
        <f t="shared" si="119"/>
        <v>0</v>
      </c>
      <c r="DA52" s="172">
        <f t="shared" si="120"/>
        <v>0</v>
      </c>
      <c r="DE52" s="172" t="str">
        <f>IF($AF52&lt;&gt;"",VLOOKUP($AF52,pay_scales!$A:$S,18,FALSE),"")</f>
        <v/>
      </c>
      <c r="DF52" s="172">
        <f t="shared" si="80"/>
        <v>0</v>
      </c>
      <c r="DG52" s="172" t="str">
        <f t="shared" si="81"/>
        <v/>
      </c>
      <c r="DH52" s="172">
        <f t="shared" si="121"/>
        <v>0</v>
      </c>
      <c r="DI52" s="172">
        <f t="shared" si="122"/>
        <v>0</v>
      </c>
      <c r="DJ52" s="172">
        <f t="shared" si="123"/>
        <v>0</v>
      </c>
      <c r="DK52" s="172">
        <f t="shared" si="124"/>
        <v>0</v>
      </c>
      <c r="DL52" s="172">
        <f t="shared" si="125"/>
        <v>0</v>
      </c>
      <c r="DM52" s="172">
        <f t="shared" si="126"/>
        <v>0</v>
      </c>
      <c r="DN52" s="172">
        <f t="shared" si="127"/>
        <v>0</v>
      </c>
      <c r="DO52" s="172">
        <f t="shared" si="128"/>
        <v>0</v>
      </c>
      <c r="DP52" s="172">
        <f t="shared" si="129"/>
        <v>0</v>
      </c>
      <c r="DQ52" s="172">
        <f t="shared" si="130"/>
        <v>0</v>
      </c>
      <c r="DR52" s="172">
        <f t="shared" si="131"/>
        <v>0</v>
      </c>
      <c r="DS52" s="172">
        <f t="shared" si="132"/>
        <v>0</v>
      </c>
      <c r="DW52" s="172" t="str">
        <f>IF($AP52&lt;&gt;"",VLOOKUP($AP52,pay_scales!$A:$S,18,FALSE),"")</f>
        <v/>
      </c>
      <c r="DX52" s="172">
        <f t="shared" si="82"/>
        <v>0</v>
      </c>
      <c r="DY52" s="172" t="str">
        <f t="shared" si="83"/>
        <v/>
      </c>
      <c r="DZ52" s="172">
        <f t="shared" si="133"/>
        <v>0</v>
      </c>
      <c r="EA52" s="172">
        <f t="shared" si="134"/>
        <v>0</v>
      </c>
      <c r="EB52" s="172">
        <f t="shared" si="135"/>
        <v>0</v>
      </c>
      <c r="EC52" s="172">
        <f t="shared" si="136"/>
        <v>0</v>
      </c>
      <c r="ED52" s="172">
        <f t="shared" si="137"/>
        <v>0</v>
      </c>
      <c r="EE52" s="172">
        <f t="shared" si="138"/>
        <v>0</v>
      </c>
      <c r="EF52" s="172">
        <f t="shared" si="139"/>
        <v>0</v>
      </c>
      <c r="EG52" s="172">
        <f t="shared" si="140"/>
        <v>0</v>
      </c>
      <c r="EH52" s="172">
        <f t="shared" si="141"/>
        <v>0</v>
      </c>
      <c r="EI52" s="172">
        <f t="shared" si="142"/>
        <v>0</v>
      </c>
      <c r="EJ52" s="172">
        <f t="shared" si="143"/>
        <v>0</v>
      </c>
      <c r="EK52" s="172">
        <f t="shared" si="144"/>
        <v>0</v>
      </c>
      <c r="EO52" s="172" t="str">
        <f>IF($AZ52&lt;&gt;"",VLOOKUP($AF52,pay_scales!$A:$S,18,FALSE),"")</f>
        <v/>
      </c>
      <c r="EP52" s="172">
        <f t="shared" si="84"/>
        <v>0</v>
      </c>
      <c r="EQ52" s="172" t="str">
        <f t="shared" si="85"/>
        <v/>
      </c>
      <c r="ER52" s="172">
        <f t="shared" si="145"/>
        <v>0</v>
      </c>
      <c r="ES52" s="172">
        <f t="shared" si="146"/>
        <v>0</v>
      </c>
      <c r="ET52" s="172">
        <f t="shared" si="147"/>
        <v>0</v>
      </c>
      <c r="EU52" s="172">
        <f t="shared" si="148"/>
        <v>0</v>
      </c>
      <c r="EV52" s="172">
        <f t="shared" si="149"/>
        <v>0</v>
      </c>
      <c r="EW52" s="172">
        <f t="shared" si="150"/>
        <v>0</v>
      </c>
      <c r="EX52" s="172">
        <f t="shared" si="151"/>
        <v>0</v>
      </c>
      <c r="EY52" s="172">
        <f t="shared" si="152"/>
        <v>0</v>
      </c>
      <c r="EZ52" s="172">
        <f t="shared" si="153"/>
        <v>0</v>
      </c>
      <c r="FA52" s="172">
        <f t="shared" si="154"/>
        <v>0</v>
      </c>
      <c r="FB52" s="172">
        <f t="shared" si="155"/>
        <v>0</v>
      </c>
      <c r="FC52" s="172">
        <f t="shared" si="156"/>
        <v>0</v>
      </c>
      <c r="FF52">
        <f t="shared" si="86"/>
        <v>0</v>
      </c>
    </row>
    <row r="53" spans="1:162" x14ac:dyDescent="0.35">
      <c r="A53" s="3" t="str">
        <f>IF(OR($E53='selections(hide)'!$A$51,$E53='selections(hide)'!$A$48,$E53='selections(hide)'!$A$45),$C$1&amp;$E53,IF(AND($E53='selections(hide)'!$A$44,$F53&lt;45),$C$1&amp;$E53&amp;"up to 45",IF(AND($E53='selections(hide)'!$A$44,$F53&gt;=45),$C$1&amp;$E53&amp;"45+",IF(AND($E53='selections(hide)'!$A$43,$F53&lt;30),$C$1&amp;$E53&amp;"up to 30",IF(AND($E53='selections(hide)'!$A$43,$F53&gt;=30),$C$1&amp;$E53&amp;"30+",IF(AND($E53='selections(hide)'!$A$47,$F53&lt;45),$C$1&amp;$E53&amp;"up to 45",IF(AND($E53='selections(hide)'!$A$47,$F53&gt;=45),$C$1&amp;$E53&amp;"45+",IF(AND($E53='selections(hide)'!$A$46,$F53&lt;30),$C$1&amp;$E53&amp;"up to 30",IF(AND($E53='selections(hide)'!$A$46,$F53&gt;=30),$C$1&amp;$E53&amp;"30+",IF(AND($E53='selections(hide)'!$A$50,$F53&lt;45),$C$1&amp;$E53&amp;"up to 45",IF(AND($E53='selections(hide)'!$A$50,$F53&gt;=45),$C$1&amp;$E53&amp;"45+",IF(AND($E53='selections(hide)'!$A$49,$F53&lt;30),$C$1&amp;$E53&amp;"up to 30",IF(AND($E53='selections(hide)'!$A$49,$F53&gt;=30),$C$1&amp;$E53&amp;"30+","")))))))))))))</f>
        <v/>
      </c>
      <c r="B53" s="136"/>
      <c r="C53" s="143"/>
      <c r="D53" s="144"/>
      <c r="E53" s="135"/>
      <c r="F53" s="143"/>
      <c r="G53" s="144"/>
      <c r="H53" s="142"/>
      <c r="I53" s="168" t="str">
        <f>IFERROR(IF('selections(hide)'!$F$1=1,VLOOKUP($A53,academic_hours!$B$13:$S$40,4,FALSE),IF('selections(hide)'!$F$1=2,VLOOKUP($A53,academic_hours!$B$13:$S$40,9,FALSE),IF('selections(hide)'!$F$1=3,VLOOKUP($A53,academic_hours!$B$13:$S$40,14,FALSE),0))),"")</f>
        <v/>
      </c>
      <c r="J53" s="169"/>
      <c r="K53" s="168" t="str">
        <f t="shared" si="60"/>
        <v/>
      </c>
      <c r="L53" s="98"/>
      <c r="M53" s="142"/>
      <c r="N53" s="142"/>
      <c r="O53" s="142"/>
      <c r="P53" s="142"/>
      <c r="Q53" s="142"/>
      <c r="R53" s="142"/>
      <c r="S53" s="168" t="str">
        <f>IFERROR(IF('selections(hide)'!$F$1=1,VLOOKUP($A53,academic_hours!$B$13:$S$40,6,FALSE),IF('selections(hide)'!$F$1=2,VLOOKUP($A53,academic_hours!$B$13:$S$40,11,FALSE),IF('selections(hide)'!$F$1=3,VLOOKUP($A53,academic_hours!$B$13:$S$40,16,FALSE),0))),"")</f>
        <v/>
      </c>
      <c r="T53" s="169"/>
      <c r="U53" s="168" t="str">
        <f t="shared" si="61"/>
        <v/>
      </c>
      <c r="V53" s="98"/>
      <c r="W53" s="142"/>
      <c r="X53" s="142"/>
      <c r="Y53" s="142"/>
      <c r="Z53" s="142"/>
      <c r="AA53" s="142"/>
      <c r="AB53" s="142"/>
      <c r="AC53" s="168" t="str">
        <f>IFERROR(IF('selections(hide)'!$F$1=1,VLOOKUP($A53,academic_hours!$B$13:$S$40,5,FALSE),IF('selections(hide)'!$F$1=2,VLOOKUP($A53,academic_hours!$B$13:$S$40,10,FALSE),IF('selections(hide)'!$F$1=3,VLOOKUP($A53,academic_hours!$B$13:$S$40,15,FALSE),0))),"")</f>
        <v/>
      </c>
      <c r="AD53" s="169"/>
      <c r="AE53" s="168" t="str">
        <f t="shared" si="62"/>
        <v/>
      </c>
      <c r="AF53" s="98"/>
      <c r="AG53" s="142"/>
      <c r="AH53" s="142"/>
      <c r="AI53" s="142"/>
      <c r="AJ53" s="142"/>
      <c r="AK53" s="142"/>
      <c r="AL53" s="142"/>
      <c r="AM53" s="168" t="str">
        <f>IFERROR(IF('selections(hide)'!$F$1=1,VLOOKUP($A53,academic_hours!$B$13:$S$40,8,FALSE),IF('selections(hide)'!$F$1=2,VLOOKUP($A53,academic_hours!$B$13:$S$40,13,FALSE),IF('selections(hide)'!$F$1=3,VLOOKUP($A53,academic_hours!$B$13:$S$40,18,FALSE),0))),"")</f>
        <v/>
      </c>
      <c r="AN53" s="169"/>
      <c r="AO53" s="168" t="str">
        <f t="shared" si="63"/>
        <v/>
      </c>
      <c r="AP53" s="98"/>
      <c r="AQ53" s="142"/>
      <c r="AR53" s="142"/>
      <c r="AS53" s="142"/>
      <c r="AT53" s="142"/>
      <c r="AU53" s="142"/>
      <c r="AV53" s="142"/>
      <c r="AW53" s="168" t="str">
        <f>IFERROR(IF('selections(hide)'!$F$1=1,VLOOKUP($A53,academic_hours!$B$13:$S$40,7,FALSE),IF('selections(hide)'!$F$1=2,VLOOKUP($A53,academic_hours!$B$13:$S$40,12,FALSE),IF('selections(hide)'!$F$1=3,VLOOKUP($A53,academic_hours!$B$13:$S$40,17,FALSE),0))),"")</f>
        <v/>
      </c>
      <c r="AX53" s="169"/>
      <c r="AY53" s="168" t="str">
        <f t="shared" si="64"/>
        <v/>
      </c>
      <c r="AZ53" s="98"/>
      <c r="BA53" s="142"/>
      <c r="BB53" s="142"/>
      <c r="BC53" s="142"/>
      <c r="BD53" s="142"/>
      <c r="BE53" s="142"/>
      <c r="BF53" s="142"/>
      <c r="BH53" s="122" t="str">
        <f t="shared" si="65"/>
        <v>OK</v>
      </c>
      <c r="BI53" s="122" t="str">
        <f t="shared" si="66"/>
        <v>OK</v>
      </c>
      <c r="BJ53" s="122" t="str">
        <f t="shared" si="67"/>
        <v>OK</v>
      </c>
      <c r="BK53" s="122" t="str">
        <f t="shared" si="68"/>
        <v>OK</v>
      </c>
      <c r="BL53" s="122" t="str">
        <f t="shared" si="69"/>
        <v>OK</v>
      </c>
      <c r="BM53" s="122" t="str">
        <f t="shared" si="70"/>
        <v>OK</v>
      </c>
      <c r="BN53" s="122" t="str">
        <f t="shared" si="71"/>
        <v>OK</v>
      </c>
      <c r="BO53" s="122" t="str">
        <f t="shared" si="72"/>
        <v>OK</v>
      </c>
      <c r="BP53" s="122" t="str">
        <f t="shared" si="73"/>
        <v>OK</v>
      </c>
      <c r="BQ53" s="122" t="str">
        <f t="shared" si="74"/>
        <v>OK</v>
      </c>
      <c r="BR53" s="122" t="str">
        <f t="shared" si="75"/>
        <v>OK</v>
      </c>
      <c r="BU53" s="172" t="str">
        <f>IF($L53&lt;&gt;"",VLOOKUP($L53,pay_scales!$A:$S,18,FALSE),"")</f>
        <v/>
      </c>
      <c r="BV53" s="172">
        <f t="shared" si="76"/>
        <v>0</v>
      </c>
      <c r="BW53" s="172" t="str">
        <f t="shared" si="77"/>
        <v/>
      </c>
      <c r="BX53" s="172">
        <f t="shared" si="97"/>
        <v>0</v>
      </c>
      <c r="BY53" s="172">
        <f t="shared" si="98"/>
        <v>0</v>
      </c>
      <c r="BZ53" s="172">
        <f t="shared" si="99"/>
        <v>0</v>
      </c>
      <c r="CA53" s="172">
        <f t="shared" si="100"/>
        <v>0</v>
      </c>
      <c r="CB53" s="172">
        <f t="shared" si="101"/>
        <v>0</v>
      </c>
      <c r="CC53" s="172">
        <f t="shared" si="102"/>
        <v>0</v>
      </c>
      <c r="CD53" s="172">
        <f t="shared" si="103"/>
        <v>0</v>
      </c>
      <c r="CE53" s="172">
        <f t="shared" si="104"/>
        <v>0</v>
      </c>
      <c r="CF53" s="172">
        <f t="shared" si="105"/>
        <v>0</v>
      </c>
      <c r="CG53" s="172">
        <f t="shared" si="106"/>
        <v>0</v>
      </c>
      <c r="CH53" s="172">
        <f t="shared" si="107"/>
        <v>0</v>
      </c>
      <c r="CI53" s="172">
        <f t="shared" si="108"/>
        <v>0</v>
      </c>
      <c r="CM53" s="172" t="str">
        <f>IF($V53&lt;&gt;"",VLOOKUP($V53,pay_scales!$A:$S,18,FALSE),"")</f>
        <v/>
      </c>
      <c r="CN53" s="172">
        <f t="shared" si="78"/>
        <v>0</v>
      </c>
      <c r="CO53" s="172" t="str">
        <f t="shared" si="79"/>
        <v/>
      </c>
      <c r="CP53" s="172">
        <f t="shared" si="109"/>
        <v>0</v>
      </c>
      <c r="CQ53" s="172">
        <f t="shared" si="110"/>
        <v>0</v>
      </c>
      <c r="CR53" s="172">
        <f t="shared" si="111"/>
        <v>0</v>
      </c>
      <c r="CS53" s="172">
        <f t="shared" si="112"/>
        <v>0</v>
      </c>
      <c r="CT53" s="172">
        <f t="shared" si="113"/>
        <v>0</v>
      </c>
      <c r="CU53" s="172">
        <f t="shared" si="114"/>
        <v>0</v>
      </c>
      <c r="CV53" s="172">
        <f t="shared" si="115"/>
        <v>0</v>
      </c>
      <c r="CW53" s="172">
        <f t="shared" si="116"/>
        <v>0</v>
      </c>
      <c r="CX53" s="172">
        <f t="shared" si="117"/>
        <v>0</v>
      </c>
      <c r="CY53" s="172">
        <f t="shared" si="118"/>
        <v>0</v>
      </c>
      <c r="CZ53" s="172">
        <f t="shared" si="119"/>
        <v>0</v>
      </c>
      <c r="DA53" s="172">
        <f t="shared" si="120"/>
        <v>0</v>
      </c>
      <c r="DE53" s="172" t="str">
        <f>IF($AF53&lt;&gt;"",VLOOKUP($AF53,pay_scales!$A:$S,18,FALSE),"")</f>
        <v/>
      </c>
      <c r="DF53" s="172">
        <f t="shared" si="80"/>
        <v>0</v>
      </c>
      <c r="DG53" s="172" t="str">
        <f t="shared" si="81"/>
        <v/>
      </c>
      <c r="DH53" s="172">
        <f t="shared" si="121"/>
        <v>0</v>
      </c>
      <c r="DI53" s="172">
        <f t="shared" si="122"/>
        <v>0</v>
      </c>
      <c r="DJ53" s="172">
        <f t="shared" si="123"/>
        <v>0</v>
      </c>
      <c r="DK53" s="172">
        <f t="shared" si="124"/>
        <v>0</v>
      </c>
      <c r="DL53" s="172">
        <f t="shared" si="125"/>
        <v>0</v>
      </c>
      <c r="DM53" s="172">
        <f t="shared" si="126"/>
        <v>0</v>
      </c>
      <c r="DN53" s="172">
        <f t="shared" si="127"/>
        <v>0</v>
      </c>
      <c r="DO53" s="172">
        <f t="shared" si="128"/>
        <v>0</v>
      </c>
      <c r="DP53" s="172">
        <f t="shared" si="129"/>
        <v>0</v>
      </c>
      <c r="DQ53" s="172">
        <f t="shared" si="130"/>
        <v>0</v>
      </c>
      <c r="DR53" s="172">
        <f t="shared" si="131"/>
        <v>0</v>
      </c>
      <c r="DS53" s="172">
        <f t="shared" si="132"/>
        <v>0</v>
      </c>
      <c r="DW53" s="172" t="str">
        <f>IF($AP53&lt;&gt;"",VLOOKUP($AP53,pay_scales!$A:$S,18,FALSE),"")</f>
        <v/>
      </c>
      <c r="DX53" s="172">
        <f t="shared" si="82"/>
        <v>0</v>
      </c>
      <c r="DY53" s="172" t="str">
        <f t="shared" si="83"/>
        <v/>
      </c>
      <c r="DZ53" s="172">
        <f t="shared" si="133"/>
        <v>0</v>
      </c>
      <c r="EA53" s="172">
        <f t="shared" si="134"/>
        <v>0</v>
      </c>
      <c r="EB53" s="172">
        <f t="shared" si="135"/>
        <v>0</v>
      </c>
      <c r="EC53" s="172">
        <f t="shared" si="136"/>
        <v>0</v>
      </c>
      <c r="ED53" s="172">
        <f t="shared" si="137"/>
        <v>0</v>
      </c>
      <c r="EE53" s="172">
        <f t="shared" si="138"/>
        <v>0</v>
      </c>
      <c r="EF53" s="172">
        <f t="shared" si="139"/>
        <v>0</v>
      </c>
      <c r="EG53" s="172">
        <f t="shared" si="140"/>
        <v>0</v>
      </c>
      <c r="EH53" s="172">
        <f t="shared" si="141"/>
        <v>0</v>
      </c>
      <c r="EI53" s="172">
        <f t="shared" si="142"/>
        <v>0</v>
      </c>
      <c r="EJ53" s="172">
        <f t="shared" si="143"/>
        <v>0</v>
      </c>
      <c r="EK53" s="172">
        <f t="shared" si="144"/>
        <v>0</v>
      </c>
      <c r="EO53" s="172" t="str">
        <f>IF($AZ53&lt;&gt;"",VLOOKUP($AF53,pay_scales!$A:$S,18,FALSE),"")</f>
        <v/>
      </c>
      <c r="EP53" s="172">
        <f t="shared" si="84"/>
        <v>0</v>
      </c>
      <c r="EQ53" s="172" t="str">
        <f t="shared" si="85"/>
        <v/>
      </c>
      <c r="ER53" s="172">
        <f t="shared" si="145"/>
        <v>0</v>
      </c>
      <c r="ES53" s="172">
        <f t="shared" si="146"/>
        <v>0</v>
      </c>
      <c r="ET53" s="172">
        <f t="shared" si="147"/>
        <v>0</v>
      </c>
      <c r="EU53" s="172">
        <f t="shared" si="148"/>
        <v>0</v>
      </c>
      <c r="EV53" s="172">
        <f t="shared" si="149"/>
        <v>0</v>
      </c>
      <c r="EW53" s="172">
        <f t="shared" si="150"/>
        <v>0</v>
      </c>
      <c r="EX53" s="172">
        <f t="shared" si="151"/>
        <v>0</v>
      </c>
      <c r="EY53" s="172">
        <f t="shared" si="152"/>
        <v>0</v>
      </c>
      <c r="EZ53" s="172">
        <f t="shared" si="153"/>
        <v>0</v>
      </c>
      <c r="FA53" s="172">
        <f t="shared" si="154"/>
        <v>0</v>
      </c>
      <c r="FB53" s="172">
        <f t="shared" si="155"/>
        <v>0</v>
      </c>
      <c r="FC53" s="172">
        <f t="shared" si="156"/>
        <v>0</v>
      </c>
      <c r="FF53">
        <f t="shared" si="86"/>
        <v>0</v>
      </c>
    </row>
    <row r="54" spans="1:162" x14ac:dyDescent="0.35">
      <c r="A54" s="3" t="str">
        <f>IF(OR($E54='selections(hide)'!$A$51,$E54='selections(hide)'!$A$48,$E54='selections(hide)'!$A$45),$C$1&amp;$E54,IF(AND($E54='selections(hide)'!$A$44,$F54&lt;45),$C$1&amp;$E54&amp;"up to 45",IF(AND($E54='selections(hide)'!$A$44,$F54&gt;=45),$C$1&amp;$E54&amp;"45+",IF(AND($E54='selections(hide)'!$A$43,$F54&lt;30),$C$1&amp;$E54&amp;"up to 30",IF(AND($E54='selections(hide)'!$A$43,$F54&gt;=30),$C$1&amp;$E54&amp;"30+",IF(AND($E54='selections(hide)'!$A$47,$F54&lt;45),$C$1&amp;$E54&amp;"up to 45",IF(AND($E54='selections(hide)'!$A$47,$F54&gt;=45),$C$1&amp;$E54&amp;"45+",IF(AND($E54='selections(hide)'!$A$46,$F54&lt;30),$C$1&amp;$E54&amp;"up to 30",IF(AND($E54='selections(hide)'!$A$46,$F54&gt;=30),$C$1&amp;$E54&amp;"30+",IF(AND($E54='selections(hide)'!$A$50,$F54&lt;45),$C$1&amp;$E54&amp;"up to 45",IF(AND($E54='selections(hide)'!$A$50,$F54&gt;=45),$C$1&amp;$E54&amp;"45+",IF(AND($E54='selections(hide)'!$A$49,$F54&lt;30),$C$1&amp;$E54&amp;"up to 30",IF(AND($E54='selections(hide)'!$A$49,$F54&gt;=30),$C$1&amp;$E54&amp;"30+","")))))))))))))</f>
        <v/>
      </c>
      <c r="B54" s="136"/>
      <c r="C54" s="143"/>
      <c r="D54" s="144"/>
      <c r="E54" s="135"/>
      <c r="F54" s="143"/>
      <c r="G54" s="144"/>
      <c r="H54" s="142"/>
      <c r="I54" s="168" t="str">
        <f>IFERROR(IF('selections(hide)'!$F$1=1,VLOOKUP($A54,academic_hours!$B$13:$S$40,4,FALSE),IF('selections(hide)'!$F$1=2,VLOOKUP($A54,academic_hours!$B$13:$S$40,9,FALSE),IF('selections(hide)'!$F$1=3,VLOOKUP($A54,academic_hours!$B$13:$S$40,14,FALSE),0))),"")</f>
        <v/>
      </c>
      <c r="J54" s="169"/>
      <c r="K54" s="168" t="str">
        <f t="shared" si="60"/>
        <v/>
      </c>
      <c r="L54" s="98"/>
      <c r="M54" s="142"/>
      <c r="N54" s="142"/>
      <c r="O54" s="142"/>
      <c r="P54" s="142"/>
      <c r="Q54" s="142"/>
      <c r="R54" s="142"/>
      <c r="S54" s="168" t="str">
        <f>IFERROR(IF('selections(hide)'!$F$1=1,VLOOKUP($A54,academic_hours!$B$13:$S$40,6,FALSE),IF('selections(hide)'!$F$1=2,VLOOKUP($A54,academic_hours!$B$13:$S$40,11,FALSE),IF('selections(hide)'!$F$1=3,VLOOKUP($A54,academic_hours!$B$13:$S$40,16,FALSE),0))),"")</f>
        <v/>
      </c>
      <c r="T54" s="169"/>
      <c r="U54" s="168" t="str">
        <f t="shared" si="61"/>
        <v/>
      </c>
      <c r="V54" s="98"/>
      <c r="W54" s="142"/>
      <c r="X54" s="142"/>
      <c r="Y54" s="142"/>
      <c r="Z54" s="142"/>
      <c r="AA54" s="142"/>
      <c r="AB54" s="142"/>
      <c r="AC54" s="168" t="str">
        <f>IFERROR(IF('selections(hide)'!$F$1=1,VLOOKUP($A54,academic_hours!$B$13:$S$40,5,FALSE),IF('selections(hide)'!$F$1=2,VLOOKUP($A54,academic_hours!$B$13:$S$40,10,FALSE),IF('selections(hide)'!$F$1=3,VLOOKUP($A54,academic_hours!$B$13:$S$40,15,FALSE),0))),"")</f>
        <v/>
      </c>
      <c r="AD54" s="169"/>
      <c r="AE54" s="168" t="str">
        <f t="shared" si="62"/>
        <v/>
      </c>
      <c r="AF54" s="98"/>
      <c r="AG54" s="142"/>
      <c r="AH54" s="142"/>
      <c r="AI54" s="142"/>
      <c r="AJ54" s="142"/>
      <c r="AK54" s="142"/>
      <c r="AL54" s="142"/>
      <c r="AM54" s="168" t="str">
        <f>IFERROR(IF('selections(hide)'!$F$1=1,VLOOKUP($A54,academic_hours!$B$13:$S$40,8,FALSE),IF('selections(hide)'!$F$1=2,VLOOKUP($A54,academic_hours!$B$13:$S$40,13,FALSE),IF('selections(hide)'!$F$1=3,VLOOKUP($A54,academic_hours!$B$13:$S$40,18,FALSE),0))),"")</f>
        <v/>
      </c>
      <c r="AN54" s="169"/>
      <c r="AO54" s="168" t="str">
        <f t="shared" si="63"/>
        <v/>
      </c>
      <c r="AP54" s="98"/>
      <c r="AQ54" s="142"/>
      <c r="AR54" s="142"/>
      <c r="AS54" s="142"/>
      <c r="AT54" s="142"/>
      <c r="AU54" s="142"/>
      <c r="AV54" s="142"/>
      <c r="AW54" s="168" t="str">
        <f>IFERROR(IF('selections(hide)'!$F$1=1,VLOOKUP($A54,academic_hours!$B$13:$S$40,7,FALSE),IF('selections(hide)'!$F$1=2,VLOOKUP($A54,academic_hours!$B$13:$S$40,12,FALSE),IF('selections(hide)'!$F$1=3,VLOOKUP($A54,academic_hours!$B$13:$S$40,17,FALSE),0))),"")</f>
        <v/>
      </c>
      <c r="AX54" s="169"/>
      <c r="AY54" s="168" t="str">
        <f t="shared" si="64"/>
        <v/>
      </c>
      <c r="AZ54" s="98"/>
      <c r="BA54" s="142"/>
      <c r="BB54" s="142"/>
      <c r="BC54" s="142"/>
      <c r="BD54" s="142"/>
      <c r="BE54" s="142"/>
      <c r="BF54" s="142"/>
      <c r="BH54" s="122" t="str">
        <f t="shared" si="65"/>
        <v>OK</v>
      </c>
      <c r="BI54" s="122" t="str">
        <f t="shared" si="66"/>
        <v>OK</v>
      </c>
      <c r="BJ54" s="122" t="str">
        <f t="shared" si="67"/>
        <v>OK</v>
      </c>
      <c r="BK54" s="122" t="str">
        <f t="shared" si="68"/>
        <v>OK</v>
      </c>
      <c r="BL54" s="122" t="str">
        <f t="shared" si="69"/>
        <v>OK</v>
      </c>
      <c r="BM54" s="122" t="str">
        <f t="shared" si="70"/>
        <v>OK</v>
      </c>
      <c r="BN54" s="122" t="str">
        <f t="shared" si="71"/>
        <v>OK</v>
      </c>
      <c r="BO54" s="122" t="str">
        <f t="shared" si="72"/>
        <v>OK</v>
      </c>
      <c r="BP54" s="122" t="str">
        <f t="shared" si="73"/>
        <v>OK</v>
      </c>
      <c r="BQ54" s="122" t="str">
        <f t="shared" si="74"/>
        <v>OK</v>
      </c>
      <c r="BR54" s="122" t="str">
        <f t="shared" si="75"/>
        <v>OK</v>
      </c>
      <c r="BU54" s="172" t="str">
        <f>IF($L54&lt;&gt;"",VLOOKUP($L54,pay_scales!$A:$S,18,FALSE),"")</f>
        <v/>
      </c>
      <c r="BV54" s="172">
        <f t="shared" si="76"/>
        <v>0</v>
      </c>
      <c r="BW54" s="172" t="str">
        <f t="shared" si="77"/>
        <v/>
      </c>
      <c r="BX54" s="172">
        <f t="shared" si="97"/>
        <v>0</v>
      </c>
      <c r="BY54" s="172">
        <f t="shared" si="98"/>
        <v>0</v>
      </c>
      <c r="BZ54" s="172">
        <f t="shared" si="99"/>
        <v>0</v>
      </c>
      <c r="CA54" s="172">
        <f t="shared" si="100"/>
        <v>0</v>
      </c>
      <c r="CB54" s="172">
        <f t="shared" si="101"/>
        <v>0</v>
      </c>
      <c r="CC54" s="172">
        <f t="shared" si="102"/>
        <v>0</v>
      </c>
      <c r="CD54" s="172">
        <f t="shared" si="103"/>
        <v>0</v>
      </c>
      <c r="CE54" s="172">
        <f t="shared" si="104"/>
        <v>0</v>
      </c>
      <c r="CF54" s="172">
        <f t="shared" si="105"/>
        <v>0</v>
      </c>
      <c r="CG54" s="172">
        <f t="shared" si="106"/>
        <v>0</v>
      </c>
      <c r="CH54" s="172">
        <f t="shared" si="107"/>
        <v>0</v>
      </c>
      <c r="CI54" s="172">
        <f t="shared" si="108"/>
        <v>0</v>
      </c>
      <c r="CM54" s="172" t="str">
        <f>IF($V54&lt;&gt;"",VLOOKUP($V54,pay_scales!$A:$S,18,FALSE),"")</f>
        <v/>
      </c>
      <c r="CN54" s="172">
        <f t="shared" si="78"/>
        <v>0</v>
      </c>
      <c r="CO54" s="172" t="str">
        <f t="shared" si="79"/>
        <v/>
      </c>
      <c r="CP54" s="172">
        <f t="shared" si="109"/>
        <v>0</v>
      </c>
      <c r="CQ54" s="172">
        <f t="shared" si="110"/>
        <v>0</v>
      </c>
      <c r="CR54" s="172">
        <f t="shared" si="111"/>
        <v>0</v>
      </c>
      <c r="CS54" s="172">
        <f t="shared" si="112"/>
        <v>0</v>
      </c>
      <c r="CT54" s="172">
        <f t="shared" si="113"/>
        <v>0</v>
      </c>
      <c r="CU54" s="172">
        <f t="shared" si="114"/>
        <v>0</v>
      </c>
      <c r="CV54" s="172">
        <f t="shared" si="115"/>
        <v>0</v>
      </c>
      <c r="CW54" s="172">
        <f t="shared" si="116"/>
        <v>0</v>
      </c>
      <c r="CX54" s="172">
        <f t="shared" si="117"/>
        <v>0</v>
      </c>
      <c r="CY54" s="172">
        <f t="shared" si="118"/>
        <v>0</v>
      </c>
      <c r="CZ54" s="172">
        <f t="shared" si="119"/>
        <v>0</v>
      </c>
      <c r="DA54" s="172">
        <f t="shared" si="120"/>
        <v>0</v>
      </c>
      <c r="DE54" s="172" t="str">
        <f>IF($AF54&lt;&gt;"",VLOOKUP($AF54,pay_scales!$A:$S,18,FALSE),"")</f>
        <v/>
      </c>
      <c r="DF54" s="172">
        <f t="shared" si="80"/>
        <v>0</v>
      </c>
      <c r="DG54" s="172" t="str">
        <f t="shared" si="81"/>
        <v/>
      </c>
      <c r="DH54" s="172">
        <f t="shared" si="121"/>
        <v>0</v>
      </c>
      <c r="DI54" s="172">
        <f t="shared" si="122"/>
        <v>0</v>
      </c>
      <c r="DJ54" s="172">
        <f t="shared" si="123"/>
        <v>0</v>
      </c>
      <c r="DK54" s="172">
        <f t="shared" si="124"/>
        <v>0</v>
      </c>
      <c r="DL54" s="172">
        <f t="shared" si="125"/>
        <v>0</v>
      </c>
      <c r="DM54" s="172">
        <f t="shared" si="126"/>
        <v>0</v>
      </c>
      <c r="DN54" s="172">
        <f t="shared" si="127"/>
        <v>0</v>
      </c>
      <c r="DO54" s="172">
        <f t="shared" si="128"/>
        <v>0</v>
      </c>
      <c r="DP54" s="172">
        <f t="shared" si="129"/>
        <v>0</v>
      </c>
      <c r="DQ54" s="172">
        <f t="shared" si="130"/>
        <v>0</v>
      </c>
      <c r="DR54" s="172">
        <f t="shared" si="131"/>
        <v>0</v>
      </c>
      <c r="DS54" s="172">
        <f t="shared" si="132"/>
        <v>0</v>
      </c>
      <c r="DW54" s="172" t="str">
        <f>IF($AP54&lt;&gt;"",VLOOKUP($AP54,pay_scales!$A:$S,18,FALSE),"")</f>
        <v/>
      </c>
      <c r="DX54" s="172">
        <f t="shared" si="82"/>
        <v>0</v>
      </c>
      <c r="DY54" s="172" t="str">
        <f t="shared" si="83"/>
        <v/>
      </c>
      <c r="DZ54" s="172">
        <f t="shared" si="133"/>
        <v>0</v>
      </c>
      <c r="EA54" s="172">
        <f t="shared" si="134"/>
        <v>0</v>
      </c>
      <c r="EB54" s="172">
        <f t="shared" si="135"/>
        <v>0</v>
      </c>
      <c r="EC54" s="172">
        <f t="shared" si="136"/>
        <v>0</v>
      </c>
      <c r="ED54" s="172">
        <f t="shared" si="137"/>
        <v>0</v>
      </c>
      <c r="EE54" s="172">
        <f t="shared" si="138"/>
        <v>0</v>
      </c>
      <c r="EF54" s="172">
        <f t="shared" si="139"/>
        <v>0</v>
      </c>
      <c r="EG54" s="172">
        <f t="shared" si="140"/>
        <v>0</v>
      </c>
      <c r="EH54" s="172">
        <f t="shared" si="141"/>
        <v>0</v>
      </c>
      <c r="EI54" s="172">
        <f t="shared" si="142"/>
        <v>0</v>
      </c>
      <c r="EJ54" s="172">
        <f t="shared" si="143"/>
        <v>0</v>
      </c>
      <c r="EK54" s="172">
        <f t="shared" si="144"/>
        <v>0</v>
      </c>
      <c r="EO54" s="172" t="str">
        <f>IF($AZ54&lt;&gt;"",VLOOKUP($AF54,pay_scales!$A:$S,18,FALSE),"")</f>
        <v/>
      </c>
      <c r="EP54" s="172">
        <f t="shared" si="84"/>
        <v>0</v>
      </c>
      <c r="EQ54" s="172" t="str">
        <f t="shared" si="85"/>
        <v/>
      </c>
      <c r="ER54" s="172">
        <f t="shared" si="145"/>
        <v>0</v>
      </c>
      <c r="ES54" s="172">
        <f t="shared" si="146"/>
        <v>0</v>
      </c>
      <c r="ET54" s="172">
        <f t="shared" si="147"/>
        <v>0</v>
      </c>
      <c r="EU54" s="172">
        <f t="shared" si="148"/>
        <v>0</v>
      </c>
      <c r="EV54" s="172">
        <f t="shared" si="149"/>
        <v>0</v>
      </c>
      <c r="EW54" s="172">
        <f t="shared" si="150"/>
        <v>0</v>
      </c>
      <c r="EX54" s="172">
        <f t="shared" si="151"/>
        <v>0</v>
      </c>
      <c r="EY54" s="172">
        <f t="shared" si="152"/>
        <v>0</v>
      </c>
      <c r="EZ54" s="172">
        <f t="shared" si="153"/>
        <v>0</v>
      </c>
      <c r="FA54" s="172">
        <f t="shared" si="154"/>
        <v>0</v>
      </c>
      <c r="FB54" s="172">
        <f t="shared" si="155"/>
        <v>0</v>
      </c>
      <c r="FC54" s="172">
        <f t="shared" si="156"/>
        <v>0</v>
      </c>
      <c r="FF54">
        <f t="shared" si="86"/>
        <v>0</v>
      </c>
    </row>
    <row r="55" spans="1:162" x14ac:dyDescent="0.35">
      <c r="A55" s="3" t="str">
        <f>IF(OR($E55='selections(hide)'!$A$51,$E55='selections(hide)'!$A$48,$E55='selections(hide)'!$A$45),$C$1&amp;$E55,IF(AND($E55='selections(hide)'!$A$44,$F55&lt;45),$C$1&amp;$E55&amp;"up to 45",IF(AND($E55='selections(hide)'!$A$44,$F55&gt;=45),$C$1&amp;$E55&amp;"45+",IF(AND($E55='selections(hide)'!$A$43,$F55&lt;30),$C$1&amp;$E55&amp;"up to 30",IF(AND($E55='selections(hide)'!$A$43,$F55&gt;=30),$C$1&amp;$E55&amp;"30+",IF(AND($E55='selections(hide)'!$A$47,$F55&lt;45),$C$1&amp;$E55&amp;"up to 45",IF(AND($E55='selections(hide)'!$A$47,$F55&gt;=45),$C$1&amp;$E55&amp;"45+",IF(AND($E55='selections(hide)'!$A$46,$F55&lt;30),$C$1&amp;$E55&amp;"up to 30",IF(AND($E55='selections(hide)'!$A$46,$F55&gt;=30),$C$1&amp;$E55&amp;"30+",IF(AND($E55='selections(hide)'!$A$50,$F55&lt;45),$C$1&amp;$E55&amp;"up to 45",IF(AND($E55='selections(hide)'!$A$50,$F55&gt;=45),$C$1&amp;$E55&amp;"45+",IF(AND($E55='selections(hide)'!$A$49,$F55&lt;30),$C$1&amp;$E55&amp;"up to 30",IF(AND($E55='selections(hide)'!$A$49,$F55&gt;=30),$C$1&amp;$E55&amp;"30+","")))))))))))))</f>
        <v/>
      </c>
      <c r="B55" s="136"/>
      <c r="C55" s="143"/>
      <c r="D55" s="144"/>
      <c r="E55" s="135"/>
      <c r="F55" s="143"/>
      <c r="G55" s="144"/>
      <c r="H55" s="142"/>
      <c r="I55" s="168" t="str">
        <f>IFERROR(IF('selections(hide)'!$F$1=1,VLOOKUP($A55,academic_hours!$B$13:$S$40,4,FALSE),IF('selections(hide)'!$F$1=2,VLOOKUP($A55,academic_hours!$B$13:$S$40,9,FALSE),IF('selections(hide)'!$F$1=3,VLOOKUP($A55,academic_hours!$B$13:$S$40,14,FALSE),0))),"")</f>
        <v/>
      </c>
      <c r="J55" s="169"/>
      <c r="K55" s="168" t="str">
        <f t="shared" si="60"/>
        <v/>
      </c>
      <c r="L55" s="98"/>
      <c r="M55" s="142"/>
      <c r="N55" s="142"/>
      <c r="O55" s="142"/>
      <c r="P55" s="142"/>
      <c r="Q55" s="142"/>
      <c r="R55" s="142"/>
      <c r="S55" s="168" t="str">
        <f>IFERROR(IF('selections(hide)'!$F$1=1,VLOOKUP($A55,academic_hours!$B$13:$S$40,6,FALSE),IF('selections(hide)'!$F$1=2,VLOOKUP($A55,academic_hours!$B$13:$S$40,11,FALSE),IF('selections(hide)'!$F$1=3,VLOOKUP($A55,academic_hours!$B$13:$S$40,16,FALSE),0))),"")</f>
        <v/>
      </c>
      <c r="T55" s="169"/>
      <c r="U55" s="168" t="str">
        <f t="shared" si="61"/>
        <v/>
      </c>
      <c r="V55" s="98"/>
      <c r="W55" s="142"/>
      <c r="X55" s="142"/>
      <c r="Y55" s="142"/>
      <c r="Z55" s="142"/>
      <c r="AA55" s="142"/>
      <c r="AB55" s="142"/>
      <c r="AC55" s="168" t="str">
        <f>IFERROR(IF('selections(hide)'!$F$1=1,VLOOKUP($A55,academic_hours!$B$13:$S$40,5,FALSE),IF('selections(hide)'!$F$1=2,VLOOKUP($A55,academic_hours!$B$13:$S$40,10,FALSE),IF('selections(hide)'!$F$1=3,VLOOKUP($A55,academic_hours!$B$13:$S$40,15,FALSE),0))),"")</f>
        <v/>
      </c>
      <c r="AD55" s="169"/>
      <c r="AE55" s="168" t="str">
        <f t="shared" si="62"/>
        <v/>
      </c>
      <c r="AF55" s="98"/>
      <c r="AG55" s="142"/>
      <c r="AH55" s="142"/>
      <c r="AI55" s="142"/>
      <c r="AJ55" s="142"/>
      <c r="AK55" s="142"/>
      <c r="AL55" s="142"/>
      <c r="AM55" s="168" t="str">
        <f>IFERROR(IF('selections(hide)'!$F$1=1,VLOOKUP($A55,academic_hours!$B$13:$S$40,8,FALSE),IF('selections(hide)'!$F$1=2,VLOOKUP($A55,academic_hours!$B$13:$S$40,13,FALSE),IF('selections(hide)'!$F$1=3,VLOOKUP($A55,academic_hours!$B$13:$S$40,18,FALSE),0))),"")</f>
        <v/>
      </c>
      <c r="AN55" s="169"/>
      <c r="AO55" s="168" t="str">
        <f t="shared" si="63"/>
        <v/>
      </c>
      <c r="AP55" s="98"/>
      <c r="AQ55" s="142"/>
      <c r="AR55" s="142"/>
      <c r="AS55" s="142"/>
      <c r="AT55" s="142"/>
      <c r="AU55" s="142"/>
      <c r="AV55" s="142"/>
      <c r="AW55" s="168" t="str">
        <f>IFERROR(IF('selections(hide)'!$F$1=1,VLOOKUP($A55,academic_hours!$B$13:$S$40,7,FALSE),IF('selections(hide)'!$F$1=2,VLOOKUP($A55,academic_hours!$B$13:$S$40,12,FALSE),IF('selections(hide)'!$F$1=3,VLOOKUP($A55,academic_hours!$B$13:$S$40,17,FALSE),0))),"")</f>
        <v/>
      </c>
      <c r="AX55" s="169"/>
      <c r="AY55" s="168" t="str">
        <f t="shared" si="64"/>
        <v/>
      </c>
      <c r="AZ55" s="98"/>
      <c r="BA55" s="142"/>
      <c r="BB55" s="142"/>
      <c r="BC55" s="142"/>
      <c r="BD55" s="142"/>
      <c r="BE55" s="142"/>
      <c r="BF55" s="142"/>
      <c r="BH55" s="122" t="str">
        <f t="shared" si="65"/>
        <v>OK</v>
      </c>
      <c r="BI55" s="122" t="str">
        <f t="shared" si="66"/>
        <v>OK</v>
      </c>
      <c r="BJ55" s="122" t="str">
        <f t="shared" si="67"/>
        <v>OK</v>
      </c>
      <c r="BK55" s="122" t="str">
        <f t="shared" si="68"/>
        <v>OK</v>
      </c>
      <c r="BL55" s="122" t="str">
        <f t="shared" si="69"/>
        <v>OK</v>
      </c>
      <c r="BM55" s="122" t="str">
        <f t="shared" si="70"/>
        <v>OK</v>
      </c>
      <c r="BN55" s="122" t="str">
        <f t="shared" si="71"/>
        <v>OK</v>
      </c>
      <c r="BO55" s="122" t="str">
        <f t="shared" si="72"/>
        <v>OK</v>
      </c>
      <c r="BP55" s="122" t="str">
        <f t="shared" si="73"/>
        <v>OK</v>
      </c>
      <c r="BQ55" s="122" t="str">
        <f t="shared" si="74"/>
        <v>OK</v>
      </c>
      <c r="BR55" s="122" t="str">
        <f t="shared" si="75"/>
        <v>OK</v>
      </c>
      <c r="BU55" s="172" t="str">
        <f>IF($L55&lt;&gt;"",VLOOKUP($L55,pay_scales!$A:$S,18,FALSE),"")</f>
        <v/>
      </c>
      <c r="BV55" s="172">
        <f t="shared" si="76"/>
        <v>0</v>
      </c>
      <c r="BW55" s="172" t="str">
        <f t="shared" si="77"/>
        <v/>
      </c>
      <c r="BX55" s="172">
        <f t="shared" si="97"/>
        <v>0</v>
      </c>
      <c r="BY55" s="172">
        <f t="shared" si="98"/>
        <v>0</v>
      </c>
      <c r="BZ55" s="172">
        <f t="shared" si="99"/>
        <v>0</v>
      </c>
      <c r="CA55" s="172">
        <f t="shared" si="100"/>
        <v>0</v>
      </c>
      <c r="CB55" s="172">
        <f t="shared" si="101"/>
        <v>0</v>
      </c>
      <c r="CC55" s="172">
        <f t="shared" si="102"/>
        <v>0</v>
      </c>
      <c r="CD55" s="172">
        <f t="shared" si="103"/>
        <v>0</v>
      </c>
      <c r="CE55" s="172">
        <f t="shared" si="104"/>
        <v>0</v>
      </c>
      <c r="CF55" s="172">
        <f t="shared" si="105"/>
        <v>0</v>
      </c>
      <c r="CG55" s="172">
        <f t="shared" si="106"/>
        <v>0</v>
      </c>
      <c r="CH55" s="172">
        <f t="shared" si="107"/>
        <v>0</v>
      </c>
      <c r="CI55" s="172">
        <f t="shared" si="108"/>
        <v>0</v>
      </c>
      <c r="CM55" s="172" t="str">
        <f>IF($V55&lt;&gt;"",VLOOKUP($V55,pay_scales!$A:$S,18,FALSE),"")</f>
        <v/>
      </c>
      <c r="CN55" s="172">
        <f t="shared" si="78"/>
        <v>0</v>
      </c>
      <c r="CO55" s="172" t="str">
        <f t="shared" si="79"/>
        <v/>
      </c>
      <c r="CP55" s="172">
        <f t="shared" si="109"/>
        <v>0</v>
      </c>
      <c r="CQ55" s="172">
        <f t="shared" si="110"/>
        <v>0</v>
      </c>
      <c r="CR55" s="172">
        <f t="shared" si="111"/>
        <v>0</v>
      </c>
      <c r="CS55" s="172">
        <f t="shared" si="112"/>
        <v>0</v>
      </c>
      <c r="CT55" s="172">
        <f t="shared" si="113"/>
        <v>0</v>
      </c>
      <c r="CU55" s="172">
        <f t="shared" si="114"/>
        <v>0</v>
      </c>
      <c r="CV55" s="172">
        <f t="shared" si="115"/>
        <v>0</v>
      </c>
      <c r="CW55" s="172">
        <f t="shared" si="116"/>
        <v>0</v>
      </c>
      <c r="CX55" s="172">
        <f t="shared" si="117"/>
        <v>0</v>
      </c>
      <c r="CY55" s="172">
        <f t="shared" si="118"/>
        <v>0</v>
      </c>
      <c r="CZ55" s="172">
        <f t="shared" si="119"/>
        <v>0</v>
      </c>
      <c r="DA55" s="172">
        <f t="shared" si="120"/>
        <v>0</v>
      </c>
      <c r="DE55" s="172" t="str">
        <f>IF($AF55&lt;&gt;"",VLOOKUP($AF55,pay_scales!$A:$S,18,FALSE),"")</f>
        <v/>
      </c>
      <c r="DF55" s="172">
        <f t="shared" si="80"/>
        <v>0</v>
      </c>
      <c r="DG55" s="172" t="str">
        <f t="shared" si="81"/>
        <v/>
      </c>
      <c r="DH55" s="172">
        <f t="shared" si="121"/>
        <v>0</v>
      </c>
      <c r="DI55" s="172">
        <f t="shared" si="122"/>
        <v>0</v>
      </c>
      <c r="DJ55" s="172">
        <f t="shared" si="123"/>
        <v>0</v>
      </c>
      <c r="DK55" s="172">
        <f t="shared" si="124"/>
        <v>0</v>
      </c>
      <c r="DL55" s="172">
        <f t="shared" si="125"/>
        <v>0</v>
      </c>
      <c r="DM55" s="172">
        <f t="shared" si="126"/>
        <v>0</v>
      </c>
      <c r="DN55" s="172">
        <f t="shared" si="127"/>
        <v>0</v>
      </c>
      <c r="DO55" s="172">
        <f t="shared" si="128"/>
        <v>0</v>
      </c>
      <c r="DP55" s="172">
        <f t="shared" si="129"/>
        <v>0</v>
      </c>
      <c r="DQ55" s="172">
        <f t="shared" si="130"/>
        <v>0</v>
      </c>
      <c r="DR55" s="172">
        <f t="shared" si="131"/>
        <v>0</v>
      </c>
      <c r="DS55" s="172">
        <f t="shared" si="132"/>
        <v>0</v>
      </c>
      <c r="DW55" s="172" t="str">
        <f>IF($AP55&lt;&gt;"",VLOOKUP($AP55,pay_scales!$A:$S,18,FALSE),"")</f>
        <v/>
      </c>
      <c r="DX55" s="172">
        <f t="shared" si="82"/>
        <v>0</v>
      </c>
      <c r="DY55" s="172" t="str">
        <f t="shared" si="83"/>
        <v/>
      </c>
      <c r="DZ55" s="172">
        <f t="shared" si="133"/>
        <v>0</v>
      </c>
      <c r="EA55" s="172">
        <f t="shared" si="134"/>
        <v>0</v>
      </c>
      <c r="EB55" s="172">
        <f t="shared" si="135"/>
        <v>0</v>
      </c>
      <c r="EC55" s="172">
        <f t="shared" si="136"/>
        <v>0</v>
      </c>
      <c r="ED55" s="172">
        <f t="shared" si="137"/>
        <v>0</v>
      </c>
      <c r="EE55" s="172">
        <f t="shared" si="138"/>
        <v>0</v>
      </c>
      <c r="EF55" s="172">
        <f t="shared" si="139"/>
        <v>0</v>
      </c>
      <c r="EG55" s="172">
        <f t="shared" si="140"/>
        <v>0</v>
      </c>
      <c r="EH55" s="172">
        <f t="shared" si="141"/>
        <v>0</v>
      </c>
      <c r="EI55" s="172">
        <f t="shared" si="142"/>
        <v>0</v>
      </c>
      <c r="EJ55" s="172">
        <f t="shared" si="143"/>
        <v>0</v>
      </c>
      <c r="EK55" s="172">
        <f t="shared" si="144"/>
        <v>0</v>
      </c>
      <c r="EO55" s="172" t="str">
        <f>IF($AZ55&lt;&gt;"",VLOOKUP($AF55,pay_scales!$A:$S,18,FALSE),"")</f>
        <v/>
      </c>
      <c r="EP55" s="172">
        <f t="shared" si="84"/>
        <v>0</v>
      </c>
      <c r="EQ55" s="172" t="str">
        <f t="shared" si="85"/>
        <v/>
      </c>
      <c r="ER55" s="172">
        <f t="shared" si="145"/>
        <v>0</v>
      </c>
      <c r="ES55" s="172">
        <f t="shared" si="146"/>
        <v>0</v>
      </c>
      <c r="ET55" s="172">
        <f t="shared" si="147"/>
        <v>0</v>
      </c>
      <c r="EU55" s="172">
        <f t="shared" si="148"/>
        <v>0</v>
      </c>
      <c r="EV55" s="172">
        <f t="shared" si="149"/>
        <v>0</v>
      </c>
      <c r="EW55" s="172">
        <f t="shared" si="150"/>
        <v>0</v>
      </c>
      <c r="EX55" s="172">
        <f t="shared" si="151"/>
        <v>0</v>
      </c>
      <c r="EY55" s="172">
        <f t="shared" si="152"/>
        <v>0</v>
      </c>
      <c r="EZ55" s="172">
        <f t="shared" si="153"/>
        <v>0</v>
      </c>
      <c r="FA55" s="172">
        <f t="shared" si="154"/>
        <v>0</v>
      </c>
      <c r="FB55" s="172">
        <f t="shared" si="155"/>
        <v>0</v>
      </c>
      <c r="FC55" s="172">
        <f t="shared" si="156"/>
        <v>0</v>
      </c>
      <c r="FF55">
        <f t="shared" si="86"/>
        <v>0</v>
      </c>
    </row>
    <row r="56" spans="1:162" x14ac:dyDescent="0.35">
      <c r="A56" s="3" t="str">
        <f>IF(OR($E56='selections(hide)'!$A$51,$E56='selections(hide)'!$A$48,$E56='selections(hide)'!$A$45),$C$1&amp;$E56,IF(AND($E56='selections(hide)'!$A$44,$F56&lt;45),$C$1&amp;$E56&amp;"up to 45",IF(AND($E56='selections(hide)'!$A$44,$F56&gt;=45),$C$1&amp;$E56&amp;"45+",IF(AND($E56='selections(hide)'!$A$43,$F56&lt;30),$C$1&amp;$E56&amp;"up to 30",IF(AND($E56='selections(hide)'!$A$43,$F56&gt;=30),$C$1&amp;$E56&amp;"30+",IF(AND($E56='selections(hide)'!$A$47,$F56&lt;45),$C$1&amp;$E56&amp;"up to 45",IF(AND($E56='selections(hide)'!$A$47,$F56&gt;=45),$C$1&amp;$E56&amp;"45+",IF(AND($E56='selections(hide)'!$A$46,$F56&lt;30),$C$1&amp;$E56&amp;"up to 30",IF(AND($E56='selections(hide)'!$A$46,$F56&gt;=30),$C$1&amp;$E56&amp;"30+",IF(AND($E56='selections(hide)'!$A$50,$F56&lt;45),$C$1&amp;$E56&amp;"up to 45",IF(AND($E56='selections(hide)'!$A$50,$F56&gt;=45),$C$1&amp;$E56&amp;"45+",IF(AND($E56='selections(hide)'!$A$49,$F56&lt;30),$C$1&amp;$E56&amp;"up to 30",IF(AND($E56='selections(hide)'!$A$49,$F56&gt;=30),$C$1&amp;$E56&amp;"30+","")))))))))))))</f>
        <v/>
      </c>
      <c r="B56" s="136"/>
      <c r="C56" s="143"/>
      <c r="D56" s="144"/>
      <c r="E56" s="135"/>
      <c r="F56" s="143"/>
      <c r="G56" s="144"/>
      <c r="H56" s="142"/>
      <c r="I56" s="168" t="str">
        <f>IFERROR(IF('selections(hide)'!$F$1=1,VLOOKUP($A56,academic_hours!$B$13:$S$40,4,FALSE),IF('selections(hide)'!$F$1=2,VLOOKUP($A56,academic_hours!$B$13:$S$40,9,FALSE),IF('selections(hide)'!$F$1=3,VLOOKUP($A56,academic_hours!$B$13:$S$40,14,FALSE),0))),"")</f>
        <v/>
      </c>
      <c r="J56" s="169"/>
      <c r="K56" s="168" t="str">
        <f t="shared" si="60"/>
        <v/>
      </c>
      <c r="L56" s="98"/>
      <c r="M56" s="142"/>
      <c r="N56" s="142"/>
      <c r="O56" s="142"/>
      <c r="P56" s="142"/>
      <c r="Q56" s="142"/>
      <c r="R56" s="142"/>
      <c r="S56" s="168" t="str">
        <f>IFERROR(IF('selections(hide)'!$F$1=1,VLOOKUP($A56,academic_hours!$B$13:$S$40,6,FALSE),IF('selections(hide)'!$F$1=2,VLOOKUP($A56,academic_hours!$B$13:$S$40,11,FALSE),IF('selections(hide)'!$F$1=3,VLOOKUP($A56,academic_hours!$B$13:$S$40,16,FALSE),0))),"")</f>
        <v/>
      </c>
      <c r="T56" s="169"/>
      <c r="U56" s="168" t="str">
        <f t="shared" si="61"/>
        <v/>
      </c>
      <c r="V56" s="98"/>
      <c r="W56" s="142"/>
      <c r="X56" s="142"/>
      <c r="Y56" s="142"/>
      <c r="Z56" s="142"/>
      <c r="AA56" s="142"/>
      <c r="AB56" s="142"/>
      <c r="AC56" s="168" t="str">
        <f>IFERROR(IF('selections(hide)'!$F$1=1,VLOOKUP($A56,academic_hours!$B$13:$S$40,5,FALSE),IF('selections(hide)'!$F$1=2,VLOOKUP($A56,academic_hours!$B$13:$S$40,10,FALSE),IF('selections(hide)'!$F$1=3,VLOOKUP($A56,academic_hours!$B$13:$S$40,15,FALSE),0))),"")</f>
        <v/>
      </c>
      <c r="AD56" s="169"/>
      <c r="AE56" s="168" t="str">
        <f t="shared" si="62"/>
        <v/>
      </c>
      <c r="AF56" s="98"/>
      <c r="AG56" s="142"/>
      <c r="AH56" s="142"/>
      <c r="AI56" s="142"/>
      <c r="AJ56" s="142"/>
      <c r="AK56" s="142"/>
      <c r="AL56" s="142"/>
      <c r="AM56" s="168" t="str">
        <f>IFERROR(IF('selections(hide)'!$F$1=1,VLOOKUP($A56,academic_hours!$B$13:$S$40,8,FALSE),IF('selections(hide)'!$F$1=2,VLOOKUP($A56,academic_hours!$B$13:$S$40,13,FALSE),IF('selections(hide)'!$F$1=3,VLOOKUP($A56,academic_hours!$B$13:$S$40,18,FALSE),0))),"")</f>
        <v/>
      </c>
      <c r="AN56" s="169"/>
      <c r="AO56" s="168" t="str">
        <f t="shared" si="63"/>
        <v/>
      </c>
      <c r="AP56" s="98"/>
      <c r="AQ56" s="142"/>
      <c r="AR56" s="142"/>
      <c r="AS56" s="142"/>
      <c r="AT56" s="142"/>
      <c r="AU56" s="142"/>
      <c r="AV56" s="142"/>
      <c r="AW56" s="168" t="str">
        <f>IFERROR(IF('selections(hide)'!$F$1=1,VLOOKUP($A56,academic_hours!$B$13:$S$40,7,FALSE),IF('selections(hide)'!$F$1=2,VLOOKUP($A56,academic_hours!$B$13:$S$40,12,FALSE),IF('selections(hide)'!$F$1=3,VLOOKUP($A56,academic_hours!$B$13:$S$40,17,FALSE),0))),"")</f>
        <v/>
      </c>
      <c r="AX56" s="169"/>
      <c r="AY56" s="168" t="str">
        <f t="shared" si="64"/>
        <v/>
      </c>
      <c r="AZ56" s="98"/>
      <c r="BA56" s="142"/>
      <c r="BB56" s="142"/>
      <c r="BC56" s="142"/>
      <c r="BD56" s="142"/>
      <c r="BE56" s="142"/>
      <c r="BF56" s="142"/>
      <c r="BH56" s="122" t="str">
        <f t="shared" si="65"/>
        <v>OK</v>
      </c>
      <c r="BI56" s="122" t="str">
        <f t="shared" si="66"/>
        <v>OK</v>
      </c>
      <c r="BJ56" s="122" t="str">
        <f t="shared" si="67"/>
        <v>OK</v>
      </c>
      <c r="BK56" s="122" t="str">
        <f t="shared" si="68"/>
        <v>OK</v>
      </c>
      <c r="BL56" s="122" t="str">
        <f t="shared" si="69"/>
        <v>OK</v>
      </c>
      <c r="BM56" s="122" t="str">
        <f t="shared" si="70"/>
        <v>OK</v>
      </c>
      <c r="BN56" s="122" t="str">
        <f t="shared" si="71"/>
        <v>OK</v>
      </c>
      <c r="BO56" s="122" t="str">
        <f t="shared" si="72"/>
        <v>OK</v>
      </c>
      <c r="BP56" s="122" t="str">
        <f t="shared" si="73"/>
        <v>OK</v>
      </c>
      <c r="BQ56" s="122" t="str">
        <f t="shared" si="74"/>
        <v>OK</v>
      </c>
      <c r="BR56" s="122" t="str">
        <f t="shared" si="75"/>
        <v>OK</v>
      </c>
      <c r="BU56" s="172" t="str">
        <f>IF($L56&lt;&gt;"",VLOOKUP($L56,pay_scales!$A:$S,18,FALSE),"")</f>
        <v/>
      </c>
      <c r="BV56" s="172">
        <f t="shared" si="76"/>
        <v>0</v>
      </c>
      <c r="BW56" s="172" t="str">
        <f t="shared" si="77"/>
        <v/>
      </c>
      <c r="BX56" s="172">
        <f t="shared" si="97"/>
        <v>0</v>
      </c>
      <c r="BY56" s="172">
        <f t="shared" si="98"/>
        <v>0</v>
      </c>
      <c r="BZ56" s="172">
        <f t="shared" si="99"/>
        <v>0</v>
      </c>
      <c r="CA56" s="172">
        <f t="shared" si="100"/>
        <v>0</v>
      </c>
      <c r="CB56" s="172">
        <f t="shared" si="101"/>
        <v>0</v>
      </c>
      <c r="CC56" s="172">
        <f t="shared" si="102"/>
        <v>0</v>
      </c>
      <c r="CD56" s="172">
        <f t="shared" si="103"/>
        <v>0</v>
      </c>
      <c r="CE56" s="172">
        <f t="shared" si="104"/>
        <v>0</v>
      </c>
      <c r="CF56" s="172">
        <f t="shared" si="105"/>
        <v>0</v>
      </c>
      <c r="CG56" s="172">
        <f t="shared" si="106"/>
        <v>0</v>
      </c>
      <c r="CH56" s="172">
        <f t="shared" si="107"/>
        <v>0</v>
      </c>
      <c r="CI56" s="172">
        <f t="shared" si="108"/>
        <v>0</v>
      </c>
      <c r="CM56" s="172" t="str">
        <f>IF($V56&lt;&gt;"",VLOOKUP($V56,pay_scales!$A:$S,18,FALSE),"")</f>
        <v/>
      </c>
      <c r="CN56" s="172">
        <f t="shared" si="78"/>
        <v>0</v>
      </c>
      <c r="CO56" s="172" t="str">
        <f t="shared" si="79"/>
        <v/>
      </c>
      <c r="CP56" s="172">
        <f t="shared" si="109"/>
        <v>0</v>
      </c>
      <c r="CQ56" s="172">
        <f t="shared" si="110"/>
        <v>0</v>
      </c>
      <c r="CR56" s="172">
        <f t="shared" si="111"/>
        <v>0</v>
      </c>
      <c r="CS56" s="172">
        <f t="shared" si="112"/>
        <v>0</v>
      </c>
      <c r="CT56" s="172">
        <f t="shared" si="113"/>
        <v>0</v>
      </c>
      <c r="CU56" s="172">
        <f t="shared" si="114"/>
        <v>0</v>
      </c>
      <c r="CV56" s="172">
        <f t="shared" si="115"/>
        <v>0</v>
      </c>
      <c r="CW56" s="172">
        <f t="shared" si="116"/>
        <v>0</v>
      </c>
      <c r="CX56" s="172">
        <f t="shared" si="117"/>
        <v>0</v>
      </c>
      <c r="CY56" s="172">
        <f t="shared" si="118"/>
        <v>0</v>
      </c>
      <c r="CZ56" s="172">
        <f t="shared" si="119"/>
        <v>0</v>
      </c>
      <c r="DA56" s="172">
        <f t="shared" si="120"/>
        <v>0</v>
      </c>
      <c r="DE56" s="172" t="str">
        <f>IF($AF56&lt;&gt;"",VLOOKUP($AF56,pay_scales!$A:$S,18,FALSE),"")</f>
        <v/>
      </c>
      <c r="DF56" s="172">
        <f t="shared" si="80"/>
        <v>0</v>
      </c>
      <c r="DG56" s="172" t="str">
        <f t="shared" si="81"/>
        <v/>
      </c>
      <c r="DH56" s="172">
        <f t="shared" si="121"/>
        <v>0</v>
      </c>
      <c r="DI56" s="172">
        <f t="shared" si="122"/>
        <v>0</v>
      </c>
      <c r="DJ56" s="172">
        <f t="shared" si="123"/>
        <v>0</v>
      </c>
      <c r="DK56" s="172">
        <f t="shared" si="124"/>
        <v>0</v>
      </c>
      <c r="DL56" s="172">
        <f t="shared" si="125"/>
        <v>0</v>
      </c>
      <c r="DM56" s="172">
        <f t="shared" si="126"/>
        <v>0</v>
      </c>
      <c r="DN56" s="172">
        <f t="shared" si="127"/>
        <v>0</v>
      </c>
      <c r="DO56" s="172">
        <f t="shared" si="128"/>
        <v>0</v>
      </c>
      <c r="DP56" s="172">
        <f t="shared" si="129"/>
        <v>0</v>
      </c>
      <c r="DQ56" s="172">
        <f t="shared" si="130"/>
        <v>0</v>
      </c>
      <c r="DR56" s="172">
        <f t="shared" si="131"/>
        <v>0</v>
      </c>
      <c r="DS56" s="172">
        <f t="shared" si="132"/>
        <v>0</v>
      </c>
      <c r="DW56" s="172" t="str">
        <f>IF($AP56&lt;&gt;"",VLOOKUP($AP56,pay_scales!$A:$S,18,FALSE),"")</f>
        <v/>
      </c>
      <c r="DX56" s="172">
        <f t="shared" si="82"/>
        <v>0</v>
      </c>
      <c r="DY56" s="172" t="str">
        <f t="shared" si="83"/>
        <v/>
      </c>
      <c r="DZ56" s="172">
        <f t="shared" si="133"/>
        <v>0</v>
      </c>
      <c r="EA56" s="172">
        <f t="shared" si="134"/>
        <v>0</v>
      </c>
      <c r="EB56" s="172">
        <f t="shared" si="135"/>
        <v>0</v>
      </c>
      <c r="EC56" s="172">
        <f t="shared" si="136"/>
        <v>0</v>
      </c>
      <c r="ED56" s="172">
        <f t="shared" si="137"/>
        <v>0</v>
      </c>
      <c r="EE56" s="172">
        <f t="shared" si="138"/>
        <v>0</v>
      </c>
      <c r="EF56" s="172">
        <f t="shared" si="139"/>
        <v>0</v>
      </c>
      <c r="EG56" s="172">
        <f t="shared" si="140"/>
        <v>0</v>
      </c>
      <c r="EH56" s="172">
        <f t="shared" si="141"/>
        <v>0</v>
      </c>
      <c r="EI56" s="172">
        <f t="shared" si="142"/>
        <v>0</v>
      </c>
      <c r="EJ56" s="172">
        <f t="shared" si="143"/>
        <v>0</v>
      </c>
      <c r="EK56" s="172">
        <f t="shared" si="144"/>
        <v>0</v>
      </c>
      <c r="EO56" s="172" t="str">
        <f>IF($AZ56&lt;&gt;"",VLOOKUP($AF56,pay_scales!$A:$S,18,FALSE),"")</f>
        <v/>
      </c>
      <c r="EP56" s="172">
        <f t="shared" si="84"/>
        <v>0</v>
      </c>
      <c r="EQ56" s="172" t="str">
        <f t="shared" si="85"/>
        <v/>
      </c>
      <c r="ER56" s="172">
        <f t="shared" si="145"/>
        <v>0</v>
      </c>
      <c r="ES56" s="172">
        <f t="shared" si="146"/>
        <v>0</v>
      </c>
      <c r="ET56" s="172">
        <f t="shared" si="147"/>
        <v>0</v>
      </c>
      <c r="EU56" s="172">
        <f t="shared" si="148"/>
        <v>0</v>
      </c>
      <c r="EV56" s="172">
        <f t="shared" si="149"/>
        <v>0</v>
      </c>
      <c r="EW56" s="172">
        <f t="shared" si="150"/>
        <v>0</v>
      </c>
      <c r="EX56" s="172">
        <f t="shared" si="151"/>
        <v>0</v>
      </c>
      <c r="EY56" s="172">
        <f t="shared" si="152"/>
        <v>0</v>
      </c>
      <c r="EZ56" s="172">
        <f t="shared" si="153"/>
        <v>0</v>
      </c>
      <c r="FA56" s="172">
        <f t="shared" si="154"/>
        <v>0</v>
      </c>
      <c r="FB56" s="172">
        <f t="shared" si="155"/>
        <v>0</v>
      </c>
      <c r="FC56" s="172">
        <f t="shared" si="156"/>
        <v>0</v>
      </c>
      <c r="FF56">
        <f t="shared" si="86"/>
        <v>0</v>
      </c>
    </row>
    <row r="57" spans="1:162" x14ac:dyDescent="0.35">
      <c r="A57" s="3" t="str">
        <f>IF(OR($E57='selections(hide)'!$A$51,$E57='selections(hide)'!$A$48,$E57='selections(hide)'!$A$45),$C$1&amp;$E57,IF(AND($E57='selections(hide)'!$A$44,$F57&lt;45),$C$1&amp;$E57&amp;"up to 45",IF(AND($E57='selections(hide)'!$A$44,$F57&gt;=45),$C$1&amp;$E57&amp;"45+",IF(AND($E57='selections(hide)'!$A$43,$F57&lt;30),$C$1&amp;$E57&amp;"up to 30",IF(AND($E57='selections(hide)'!$A$43,$F57&gt;=30),$C$1&amp;$E57&amp;"30+",IF(AND($E57='selections(hide)'!$A$47,$F57&lt;45),$C$1&amp;$E57&amp;"up to 45",IF(AND($E57='selections(hide)'!$A$47,$F57&gt;=45),$C$1&amp;$E57&amp;"45+",IF(AND($E57='selections(hide)'!$A$46,$F57&lt;30),$C$1&amp;$E57&amp;"up to 30",IF(AND($E57='selections(hide)'!$A$46,$F57&gt;=30),$C$1&amp;$E57&amp;"30+",IF(AND($E57='selections(hide)'!$A$50,$F57&lt;45),$C$1&amp;$E57&amp;"up to 45",IF(AND($E57='selections(hide)'!$A$50,$F57&gt;=45),$C$1&amp;$E57&amp;"45+",IF(AND($E57='selections(hide)'!$A$49,$F57&lt;30),$C$1&amp;$E57&amp;"up to 30",IF(AND($E57='selections(hide)'!$A$49,$F57&gt;=30),$C$1&amp;$E57&amp;"30+","")))))))))))))</f>
        <v/>
      </c>
      <c r="B57" s="136"/>
      <c r="C57" s="143"/>
      <c r="D57" s="144"/>
      <c r="E57" s="135"/>
      <c r="F57" s="143"/>
      <c r="G57" s="144"/>
      <c r="H57" s="142"/>
      <c r="I57" s="168" t="str">
        <f>IFERROR(IF('selections(hide)'!$F$1=1,VLOOKUP($A57,academic_hours!$B$13:$S$40,4,FALSE),IF('selections(hide)'!$F$1=2,VLOOKUP($A57,academic_hours!$B$13:$S$40,9,FALSE),IF('selections(hide)'!$F$1=3,VLOOKUP($A57,academic_hours!$B$13:$S$40,14,FALSE),0))),"")</f>
        <v/>
      </c>
      <c r="J57" s="169"/>
      <c r="K57" s="168" t="str">
        <f t="shared" si="60"/>
        <v/>
      </c>
      <c r="L57" s="98"/>
      <c r="M57" s="142"/>
      <c r="N57" s="142"/>
      <c r="O57" s="142"/>
      <c r="P57" s="142"/>
      <c r="Q57" s="142"/>
      <c r="R57" s="142"/>
      <c r="S57" s="168" t="str">
        <f>IFERROR(IF('selections(hide)'!$F$1=1,VLOOKUP($A57,academic_hours!$B$13:$S$40,6,FALSE),IF('selections(hide)'!$F$1=2,VLOOKUP($A57,academic_hours!$B$13:$S$40,11,FALSE),IF('selections(hide)'!$F$1=3,VLOOKUP($A57,academic_hours!$B$13:$S$40,16,FALSE),0))),"")</f>
        <v/>
      </c>
      <c r="T57" s="169"/>
      <c r="U57" s="168" t="str">
        <f t="shared" si="61"/>
        <v/>
      </c>
      <c r="V57" s="98"/>
      <c r="W57" s="142"/>
      <c r="X57" s="142"/>
      <c r="Y57" s="142"/>
      <c r="Z57" s="142"/>
      <c r="AA57" s="142"/>
      <c r="AB57" s="142"/>
      <c r="AC57" s="168" t="str">
        <f>IFERROR(IF('selections(hide)'!$F$1=1,VLOOKUP($A57,academic_hours!$B$13:$S$40,5,FALSE),IF('selections(hide)'!$F$1=2,VLOOKUP($A57,academic_hours!$B$13:$S$40,10,FALSE),IF('selections(hide)'!$F$1=3,VLOOKUP($A57,academic_hours!$B$13:$S$40,15,FALSE),0))),"")</f>
        <v/>
      </c>
      <c r="AD57" s="169"/>
      <c r="AE57" s="168" t="str">
        <f t="shared" si="62"/>
        <v/>
      </c>
      <c r="AF57" s="98"/>
      <c r="AG57" s="142"/>
      <c r="AH57" s="142"/>
      <c r="AI57" s="142"/>
      <c r="AJ57" s="142"/>
      <c r="AK57" s="142"/>
      <c r="AL57" s="142"/>
      <c r="AM57" s="168" t="str">
        <f>IFERROR(IF('selections(hide)'!$F$1=1,VLOOKUP($A57,academic_hours!$B$13:$S$40,8,FALSE),IF('selections(hide)'!$F$1=2,VLOOKUP($A57,academic_hours!$B$13:$S$40,13,FALSE),IF('selections(hide)'!$F$1=3,VLOOKUP($A57,academic_hours!$B$13:$S$40,18,FALSE),0))),"")</f>
        <v/>
      </c>
      <c r="AN57" s="169"/>
      <c r="AO57" s="168" t="str">
        <f t="shared" si="63"/>
        <v/>
      </c>
      <c r="AP57" s="98"/>
      <c r="AQ57" s="142"/>
      <c r="AR57" s="142"/>
      <c r="AS57" s="142"/>
      <c r="AT57" s="142"/>
      <c r="AU57" s="142"/>
      <c r="AV57" s="142"/>
      <c r="AW57" s="168" t="str">
        <f>IFERROR(IF('selections(hide)'!$F$1=1,VLOOKUP($A57,academic_hours!$B$13:$S$40,7,FALSE),IF('selections(hide)'!$F$1=2,VLOOKUP($A57,academic_hours!$B$13:$S$40,12,FALSE),IF('selections(hide)'!$F$1=3,VLOOKUP($A57,academic_hours!$B$13:$S$40,17,FALSE),0))),"")</f>
        <v/>
      </c>
      <c r="AX57" s="169"/>
      <c r="AY57" s="168" t="str">
        <f t="shared" si="64"/>
        <v/>
      </c>
      <c r="AZ57" s="98"/>
      <c r="BA57" s="142"/>
      <c r="BB57" s="142"/>
      <c r="BC57" s="142"/>
      <c r="BD57" s="142"/>
      <c r="BE57" s="142"/>
      <c r="BF57" s="142"/>
      <c r="BH57" s="122" t="str">
        <f t="shared" si="65"/>
        <v>OK</v>
      </c>
      <c r="BI57" s="122" t="str">
        <f t="shared" si="66"/>
        <v>OK</v>
      </c>
      <c r="BJ57" s="122" t="str">
        <f t="shared" si="67"/>
        <v>OK</v>
      </c>
      <c r="BK57" s="122" t="str">
        <f t="shared" si="68"/>
        <v>OK</v>
      </c>
      <c r="BL57" s="122" t="str">
        <f t="shared" si="69"/>
        <v>OK</v>
      </c>
      <c r="BM57" s="122" t="str">
        <f t="shared" si="70"/>
        <v>OK</v>
      </c>
      <c r="BN57" s="122" t="str">
        <f t="shared" si="71"/>
        <v>OK</v>
      </c>
      <c r="BO57" s="122" t="str">
        <f t="shared" si="72"/>
        <v>OK</v>
      </c>
      <c r="BP57" s="122" t="str">
        <f t="shared" si="73"/>
        <v>OK</v>
      </c>
      <c r="BQ57" s="122" t="str">
        <f t="shared" si="74"/>
        <v>OK</v>
      </c>
      <c r="BR57" s="122" t="str">
        <f t="shared" si="75"/>
        <v>OK</v>
      </c>
      <c r="BU57" s="172" t="str">
        <f>IF($L57&lt;&gt;"",VLOOKUP($L57,pay_scales!$A:$S,18,FALSE),"")</f>
        <v/>
      </c>
      <c r="BV57" s="172">
        <f t="shared" si="76"/>
        <v>0</v>
      </c>
      <c r="BW57" s="172" t="str">
        <f t="shared" si="77"/>
        <v/>
      </c>
      <c r="BX57" s="172">
        <f t="shared" si="97"/>
        <v>0</v>
      </c>
      <c r="BY57" s="172">
        <f t="shared" si="98"/>
        <v>0</v>
      </c>
      <c r="BZ57" s="172">
        <f t="shared" si="99"/>
        <v>0</v>
      </c>
      <c r="CA57" s="172">
        <f t="shared" si="100"/>
        <v>0</v>
      </c>
      <c r="CB57" s="172">
        <f t="shared" si="101"/>
        <v>0</v>
      </c>
      <c r="CC57" s="172">
        <f t="shared" si="102"/>
        <v>0</v>
      </c>
      <c r="CD57" s="172">
        <f t="shared" si="103"/>
        <v>0</v>
      </c>
      <c r="CE57" s="172">
        <f t="shared" si="104"/>
        <v>0</v>
      </c>
      <c r="CF57" s="172">
        <f t="shared" si="105"/>
        <v>0</v>
      </c>
      <c r="CG57" s="172">
        <f t="shared" si="106"/>
        <v>0</v>
      </c>
      <c r="CH57" s="172">
        <f t="shared" si="107"/>
        <v>0</v>
      </c>
      <c r="CI57" s="172">
        <f t="shared" si="108"/>
        <v>0</v>
      </c>
      <c r="CM57" s="172" t="str">
        <f>IF($V57&lt;&gt;"",VLOOKUP($V57,pay_scales!$A:$S,18,FALSE),"")</f>
        <v/>
      </c>
      <c r="CN57" s="172">
        <f t="shared" si="78"/>
        <v>0</v>
      </c>
      <c r="CO57" s="172" t="str">
        <f t="shared" si="79"/>
        <v/>
      </c>
      <c r="CP57" s="172">
        <f t="shared" si="109"/>
        <v>0</v>
      </c>
      <c r="CQ57" s="172">
        <f t="shared" si="110"/>
        <v>0</v>
      </c>
      <c r="CR57" s="172">
        <f t="shared" si="111"/>
        <v>0</v>
      </c>
      <c r="CS57" s="172">
        <f t="shared" si="112"/>
        <v>0</v>
      </c>
      <c r="CT57" s="172">
        <f t="shared" si="113"/>
        <v>0</v>
      </c>
      <c r="CU57" s="172">
        <f t="shared" si="114"/>
        <v>0</v>
      </c>
      <c r="CV57" s="172">
        <f t="shared" si="115"/>
        <v>0</v>
      </c>
      <c r="CW57" s="172">
        <f t="shared" si="116"/>
        <v>0</v>
      </c>
      <c r="CX57" s="172">
        <f t="shared" si="117"/>
        <v>0</v>
      </c>
      <c r="CY57" s="172">
        <f t="shared" si="118"/>
        <v>0</v>
      </c>
      <c r="CZ57" s="172">
        <f t="shared" si="119"/>
        <v>0</v>
      </c>
      <c r="DA57" s="172">
        <f t="shared" si="120"/>
        <v>0</v>
      </c>
      <c r="DE57" s="172" t="str">
        <f>IF($AF57&lt;&gt;"",VLOOKUP($AF57,pay_scales!$A:$S,18,FALSE),"")</f>
        <v/>
      </c>
      <c r="DF57" s="172">
        <f t="shared" si="80"/>
        <v>0</v>
      </c>
      <c r="DG57" s="172" t="str">
        <f t="shared" si="81"/>
        <v/>
      </c>
      <c r="DH57" s="172">
        <f t="shared" si="121"/>
        <v>0</v>
      </c>
      <c r="DI57" s="172">
        <f t="shared" si="122"/>
        <v>0</v>
      </c>
      <c r="DJ57" s="172">
        <f t="shared" si="123"/>
        <v>0</v>
      </c>
      <c r="DK57" s="172">
        <f t="shared" si="124"/>
        <v>0</v>
      </c>
      <c r="DL57" s="172">
        <f t="shared" si="125"/>
        <v>0</v>
      </c>
      <c r="DM57" s="172">
        <f t="shared" si="126"/>
        <v>0</v>
      </c>
      <c r="DN57" s="172">
        <f t="shared" si="127"/>
        <v>0</v>
      </c>
      <c r="DO57" s="172">
        <f t="shared" si="128"/>
        <v>0</v>
      </c>
      <c r="DP57" s="172">
        <f t="shared" si="129"/>
        <v>0</v>
      </c>
      <c r="DQ57" s="172">
        <f t="shared" si="130"/>
        <v>0</v>
      </c>
      <c r="DR57" s="172">
        <f t="shared" si="131"/>
        <v>0</v>
      </c>
      <c r="DS57" s="172">
        <f t="shared" si="132"/>
        <v>0</v>
      </c>
      <c r="DW57" s="172" t="str">
        <f>IF($AP57&lt;&gt;"",VLOOKUP($AP57,pay_scales!$A:$S,18,FALSE),"")</f>
        <v/>
      </c>
      <c r="DX57" s="172">
        <f t="shared" si="82"/>
        <v>0</v>
      </c>
      <c r="DY57" s="172" t="str">
        <f t="shared" si="83"/>
        <v/>
      </c>
      <c r="DZ57" s="172">
        <f t="shared" si="133"/>
        <v>0</v>
      </c>
      <c r="EA57" s="172">
        <f t="shared" si="134"/>
        <v>0</v>
      </c>
      <c r="EB57" s="172">
        <f t="shared" si="135"/>
        <v>0</v>
      </c>
      <c r="EC57" s="172">
        <f t="shared" si="136"/>
        <v>0</v>
      </c>
      <c r="ED57" s="172">
        <f t="shared" si="137"/>
        <v>0</v>
      </c>
      <c r="EE57" s="172">
        <f t="shared" si="138"/>
        <v>0</v>
      </c>
      <c r="EF57" s="172">
        <f t="shared" si="139"/>
        <v>0</v>
      </c>
      <c r="EG57" s="172">
        <f t="shared" si="140"/>
        <v>0</v>
      </c>
      <c r="EH57" s="172">
        <f t="shared" si="141"/>
        <v>0</v>
      </c>
      <c r="EI57" s="172">
        <f t="shared" si="142"/>
        <v>0</v>
      </c>
      <c r="EJ57" s="172">
        <f t="shared" si="143"/>
        <v>0</v>
      </c>
      <c r="EK57" s="172">
        <f t="shared" si="144"/>
        <v>0</v>
      </c>
      <c r="EO57" s="172" t="str">
        <f>IF($AZ57&lt;&gt;"",VLOOKUP($AF57,pay_scales!$A:$S,18,FALSE),"")</f>
        <v/>
      </c>
      <c r="EP57" s="172">
        <f t="shared" si="84"/>
        <v>0</v>
      </c>
      <c r="EQ57" s="172" t="str">
        <f t="shared" si="85"/>
        <v/>
      </c>
      <c r="ER57" s="172">
        <f t="shared" si="145"/>
        <v>0</v>
      </c>
      <c r="ES57" s="172">
        <f t="shared" si="146"/>
        <v>0</v>
      </c>
      <c r="ET57" s="172">
        <f t="shared" si="147"/>
        <v>0</v>
      </c>
      <c r="EU57" s="172">
        <f t="shared" si="148"/>
        <v>0</v>
      </c>
      <c r="EV57" s="172">
        <f t="shared" si="149"/>
        <v>0</v>
      </c>
      <c r="EW57" s="172">
        <f t="shared" si="150"/>
        <v>0</v>
      </c>
      <c r="EX57" s="172">
        <f t="shared" si="151"/>
        <v>0</v>
      </c>
      <c r="EY57" s="172">
        <f t="shared" si="152"/>
        <v>0</v>
      </c>
      <c r="EZ57" s="172">
        <f t="shared" si="153"/>
        <v>0</v>
      </c>
      <c r="FA57" s="172">
        <f t="shared" si="154"/>
        <v>0</v>
      </c>
      <c r="FB57" s="172">
        <f t="shared" si="155"/>
        <v>0</v>
      </c>
      <c r="FC57" s="172">
        <f t="shared" si="156"/>
        <v>0</v>
      </c>
      <c r="FF57">
        <f t="shared" si="86"/>
        <v>0</v>
      </c>
    </row>
    <row r="58" spans="1:162" x14ac:dyDescent="0.35">
      <c r="A58" s="3" t="str">
        <f>IF(OR($E58='selections(hide)'!$A$51,$E58='selections(hide)'!$A$48,$E58='selections(hide)'!$A$45),$C$1&amp;$E58,IF(AND($E58='selections(hide)'!$A$44,$F58&lt;45),$C$1&amp;$E58&amp;"up to 45",IF(AND($E58='selections(hide)'!$A$44,$F58&gt;=45),$C$1&amp;$E58&amp;"45+",IF(AND($E58='selections(hide)'!$A$43,$F58&lt;30),$C$1&amp;$E58&amp;"up to 30",IF(AND($E58='selections(hide)'!$A$43,$F58&gt;=30),$C$1&amp;$E58&amp;"30+",IF(AND($E58='selections(hide)'!$A$47,$F58&lt;45),$C$1&amp;$E58&amp;"up to 45",IF(AND($E58='selections(hide)'!$A$47,$F58&gt;=45),$C$1&amp;$E58&amp;"45+",IF(AND($E58='selections(hide)'!$A$46,$F58&lt;30),$C$1&amp;$E58&amp;"up to 30",IF(AND($E58='selections(hide)'!$A$46,$F58&gt;=30),$C$1&amp;$E58&amp;"30+",IF(AND($E58='selections(hide)'!$A$50,$F58&lt;45),$C$1&amp;$E58&amp;"up to 45",IF(AND($E58='selections(hide)'!$A$50,$F58&gt;=45),$C$1&amp;$E58&amp;"45+",IF(AND($E58='selections(hide)'!$A$49,$F58&lt;30),$C$1&amp;$E58&amp;"up to 30",IF(AND($E58='selections(hide)'!$A$49,$F58&gt;=30),$C$1&amp;$E58&amp;"30+","")))))))))))))</f>
        <v/>
      </c>
      <c r="B58" s="136"/>
      <c r="C58" s="143"/>
      <c r="D58" s="144"/>
      <c r="E58" s="135"/>
      <c r="F58" s="143"/>
      <c r="G58" s="144"/>
      <c r="H58" s="142"/>
      <c r="I58" s="168" t="str">
        <f>IFERROR(IF('selections(hide)'!$F$1=1,VLOOKUP($A58,academic_hours!$B$13:$S$40,4,FALSE),IF('selections(hide)'!$F$1=2,VLOOKUP($A58,academic_hours!$B$13:$S$40,9,FALSE),IF('selections(hide)'!$F$1=3,VLOOKUP($A58,academic_hours!$B$13:$S$40,14,FALSE),0))),"")</f>
        <v/>
      </c>
      <c r="J58" s="169"/>
      <c r="K58" s="168" t="str">
        <f t="shared" si="60"/>
        <v/>
      </c>
      <c r="L58" s="98"/>
      <c r="M58" s="142"/>
      <c r="N58" s="142"/>
      <c r="O58" s="142"/>
      <c r="P58" s="142"/>
      <c r="Q58" s="142"/>
      <c r="R58" s="142"/>
      <c r="S58" s="168" t="str">
        <f>IFERROR(IF('selections(hide)'!$F$1=1,VLOOKUP($A58,academic_hours!$B$13:$S$40,6,FALSE),IF('selections(hide)'!$F$1=2,VLOOKUP($A58,academic_hours!$B$13:$S$40,11,FALSE),IF('selections(hide)'!$F$1=3,VLOOKUP($A58,academic_hours!$B$13:$S$40,16,FALSE),0))),"")</f>
        <v/>
      </c>
      <c r="T58" s="169"/>
      <c r="U58" s="168" t="str">
        <f t="shared" si="61"/>
        <v/>
      </c>
      <c r="V58" s="98"/>
      <c r="W58" s="142"/>
      <c r="X58" s="142"/>
      <c r="Y58" s="142"/>
      <c r="Z58" s="142"/>
      <c r="AA58" s="142"/>
      <c r="AB58" s="142"/>
      <c r="AC58" s="168" t="str">
        <f>IFERROR(IF('selections(hide)'!$F$1=1,VLOOKUP($A58,academic_hours!$B$13:$S$40,5,FALSE),IF('selections(hide)'!$F$1=2,VLOOKUP($A58,academic_hours!$B$13:$S$40,10,FALSE),IF('selections(hide)'!$F$1=3,VLOOKUP($A58,academic_hours!$B$13:$S$40,15,FALSE),0))),"")</f>
        <v/>
      </c>
      <c r="AD58" s="169"/>
      <c r="AE58" s="168" t="str">
        <f t="shared" si="62"/>
        <v/>
      </c>
      <c r="AF58" s="98"/>
      <c r="AG58" s="142"/>
      <c r="AH58" s="142"/>
      <c r="AI58" s="142"/>
      <c r="AJ58" s="142"/>
      <c r="AK58" s="142"/>
      <c r="AL58" s="142"/>
      <c r="AM58" s="168" t="str">
        <f>IFERROR(IF('selections(hide)'!$F$1=1,VLOOKUP($A58,academic_hours!$B$13:$S$40,8,FALSE),IF('selections(hide)'!$F$1=2,VLOOKUP($A58,academic_hours!$B$13:$S$40,13,FALSE),IF('selections(hide)'!$F$1=3,VLOOKUP($A58,academic_hours!$B$13:$S$40,18,FALSE),0))),"")</f>
        <v/>
      </c>
      <c r="AN58" s="169"/>
      <c r="AO58" s="168" t="str">
        <f t="shared" si="63"/>
        <v/>
      </c>
      <c r="AP58" s="98"/>
      <c r="AQ58" s="142"/>
      <c r="AR58" s="142"/>
      <c r="AS58" s="142"/>
      <c r="AT58" s="142"/>
      <c r="AU58" s="142"/>
      <c r="AV58" s="142"/>
      <c r="AW58" s="168" t="str">
        <f>IFERROR(IF('selections(hide)'!$F$1=1,VLOOKUP($A58,academic_hours!$B$13:$S$40,7,FALSE),IF('selections(hide)'!$F$1=2,VLOOKUP($A58,academic_hours!$B$13:$S$40,12,FALSE),IF('selections(hide)'!$F$1=3,VLOOKUP($A58,academic_hours!$B$13:$S$40,17,FALSE),0))),"")</f>
        <v/>
      </c>
      <c r="AX58" s="169"/>
      <c r="AY58" s="168" t="str">
        <f t="shared" si="64"/>
        <v/>
      </c>
      <c r="AZ58" s="98"/>
      <c r="BA58" s="142"/>
      <c r="BB58" s="142"/>
      <c r="BC58" s="142"/>
      <c r="BD58" s="142"/>
      <c r="BE58" s="142"/>
      <c r="BF58" s="142"/>
      <c r="BH58" s="122" t="str">
        <f t="shared" si="65"/>
        <v>OK</v>
      </c>
      <c r="BI58" s="122" t="str">
        <f t="shared" si="66"/>
        <v>OK</v>
      </c>
      <c r="BJ58" s="122" t="str">
        <f t="shared" si="67"/>
        <v>OK</v>
      </c>
      <c r="BK58" s="122" t="str">
        <f t="shared" si="68"/>
        <v>OK</v>
      </c>
      <c r="BL58" s="122" t="str">
        <f t="shared" si="69"/>
        <v>OK</v>
      </c>
      <c r="BM58" s="122" t="str">
        <f t="shared" si="70"/>
        <v>OK</v>
      </c>
      <c r="BN58" s="122" t="str">
        <f t="shared" si="71"/>
        <v>OK</v>
      </c>
      <c r="BO58" s="122" t="str">
        <f t="shared" si="72"/>
        <v>OK</v>
      </c>
      <c r="BP58" s="122" t="str">
        <f t="shared" si="73"/>
        <v>OK</v>
      </c>
      <c r="BQ58" s="122" t="str">
        <f t="shared" si="74"/>
        <v>OK</v>
      </c>
      <c r="BR58" s="122" t="str">
        <f t="shared" si="75"/>
        <v>OK</v>
      </c>
      <c r="BU58" s="172" t="str">
        <f>IF($L58&lt;&gt;"",VLOOKUP($L58,pay_scales!$A:$S,18,FALSE),"")</f>
        <v/>
      </c>
      <c r="BV58" s="172">
        <f t="shared" si="76"/>
        <v>0</v>
      </c>
      <c r="BW58" s="172" t="str">
        <f t="shared" si="77"/>
        <v/>
      </c>
      <c r="BX58" s="172">
        <f t="shared" si="97"/>
        <v>0</v>
      </c>
      <c r="BY58" s="172">
        <f t="shared" si="98"/>
        <v>0</v>
      </c>
      <c r="BZ58" s="172">
        <f t="shared" si="99"/>
        <v>0</v>
      </c>
      <c r="CA58" s="172">
        <f t="shared" si="100"/>
        <v>0</v>
      </c>
      <c r="CB58" s="172">
        <f t="shared" si="101"/>
        <v>0</v>
      </c>
      <c r="CC58" s="172">
        <f t="shared" si="102"/>
        <v>0</v>
      </c>
      <c r="CD58" s="172">
        <f t="shared" si="103"/>
        <v>0</v>
      </c>
      <c r="CE58" s="172">
        <f t="shared" si="104"/>
        <v>0</v>
      </c>
      <c r="CF58" s="172">
        <f t="shared" si="105"/>
        <v>0</v>
      </c>
      <c r="CG58" s="172">
        <f t="shared" si="106"/>
        <v>0</v>
      </c>
      <c r="CH58" s="172">
        <f t="shared" si="107"/>
        <v>0</v>
      </c>
      <c r="CI58" s="172">
        <f t="shared" si="108"/>
        <v>0</v>
      </c>
      <c r="CM58" s="172" t="str">
        <f>IF($V58&lt;&gt;"",VLOOKUP($V58,pay_scales!$A:$S,18,FALSE),"")</f>
        <v/>
      </c>
      <c r="CN58" s="172">
        <f t="shared" si="78"/>
        <v>0</v>
      </c>
      <c r="CO58" s="172" t="str">
        <f t="shared" si="79"/>
        <v/>
      </c>
      <c r="CP58" s="172">
        <f t="shared" si="109"/>
        <v>0</v>
      </c>
      <c r="CQ58" s="172">
        <f t="shared" si="110"/>
        <v>0</v>
      </c>
      <c r="CR58" s="172">
        <f t="shared" si="111"/>
        <v>0</v>
      </c>
      <c r="CS58" s="172">
        <f t="shared" si="112"/>
        <v>0</v>
      </c>
      <c r="CT58" s="172">
        <f t="shared" si="113"/>
        <v>0</v>
      </c>
      <c r="CU58" s="172">
        <f t="shared" si="114"/>
        <v>0</v>
      </c>
      <c r="CV58" s="172">
        <f t="shared" si="115"/>
        <v>0</v>
      </c>
      <c r="CW58" s="172">
        <f t="shared" si="116"/>
        <v>0</v>
      </c>
      <c r="CX58" s="172">
        <f t="shared" si="117"/>
        <v>0</v>
      </c>
      <c r="CY58" s="172">
        <f t="shared" si="118"/>
        <v>0</v>
      </c>
      <c r="CZ58" s="172">
        <f t="shared" si="119"/>
        <v>0</v>
      </c>
      <c r="DA58" s="172">
        <f t="shared" si="120"/>
        <v>0</v>
      </c>
      <c r="DE58" s="172" t="str">
        <f>IF($AF58&lt;&gt;"",VLOOKUP($AF58,pay_scales!$A:$S,18,FALSE),"")</f>
        <v/>
      </c>
      <c r="DF58" s="172">
        <f t="shared" si="80"/>
        <v>0</v>
      </c>
      <c r="DG58" s="172" t="str">
        <f t="shared" si="81"/>
        <v/>
      </c>
      <c r="DH58" s="172">
        <f t="shared" si="121"/>
        <v>0</v>
      </c>
      <c r="DI58" s="172">
        <f t="shared" si="122"/>
        <v>0</v>
      </c>
      <c r="DJ58" s="172">
        <f t="shared" si="123"/>
        <v>0</v>
      </c>
      <c r="DK58" s="172">
        <f t="shared" si="124"/>
        <v>0</v>
      </c>
      <c r="DL58" s="172">
        <f t="shared" si="125"/>
        <v>0</v>
      </c>
      <c r="DM58" s="172">
        <f t="shared" si="126"/>
        <v>0</v>
      </c>
      <c r="DN58" s="172">
        <f t="shared" si="127"/>
        <v>0</v>
      </c>
      <c r="DO58" s="172">
        <f t="shared" si="128"/>
        <v>0</v>
      </c>
      <c r="DP58" s="172">
        <f t="shared" si="129"/>
        <v>0</v>
      </c>
      <c r="DQ58" s="172">
        <f t="shared" si="130"/>
        <v>0</v>
      </c>
      <c r="DR58" s="172">
        <f t="shared" si="131"/>
        <v>0</v>
      </c>
      <c r="DS58" s="172">
        <f t="shared" si="132"/>
        <v>0</v>
      </c>
      <c r="DW58" s="172" t="str">
        <f>IF($AP58&lt;&gt;"",VLOOKUP($AP58,pay_scales!$A:$S,18,FALSE),"")</f>
        <v/>
      </c>
      <c r="DX58" s="172">
        <f t="shared" si="82"/>
        <v>0</v>
      </c>
      <c r="DY58" s="172" t="str">
        <f t="shared" si="83"/>
        <v/>
      </c>
      <c r="DZ58" s="172">
        <f t="shared" si="133"/>
        <v>0</v>
      </c>
      <c r="EA58" s="172">
        <f t="shared" si="134"/>
        <v>0</v>
      </c>
      <c r="EB58" s="172">
        <f t="shared" si="135"/>
        <v>0</v>
      </c>
      <c r="EC58" s="172">
        <f t="shared" si="136"/>
        <v>0</v>
      </c>
      <c r="ED58" s="172">
        <f t="shared" si="137"/>
        <v>0</v>
      </c>
      <c r="EE58" s="172">
        <f t="shared" si="138"/>
        <v>0</v>
      </c>
      <c r="EF58" s="172">
        <f t="shared" si="139"/>
        <v>0</v>
      </c>
      <c r="EG58" s="172">
        <f t="shared" si="140"/>
        <v>0</v>
      </c>
      <c r="EH58" s="172">
        <f t="shared" si="141"/>
        <v>0</v>
      </c>
      <c r="EI58" s="172">
        <f t="shared" si="142"/>
        <v>0</v>
      </c>
      <c r="EJ58" s="172">
        <f t="shared" si="143"/>
        <v>0</v>
      </c>
      <c r="EK58" s="172">
        <f t="shared" si="144"/>
        <v>0</v>
      </c>
      <c r="EO58" s="172" t="str">
        <f>IF($AZ58&lt;&gt;"",VLOOKUP($AF58,pay_scales!$A:$S,18,FALSE),"")</f>
        <v/>
      </c>
      <c r="EP58" s="172">
        <f t="shared" si="84"/>
        <v>0</v>
      </c>
      <c r="EQ58" s="172" t="str">
        <f t="shared" si="85"/>
        <v/>
      </c>
      <c r="ER58" s="172">
        <f t="shared" si="145"/>
        <v>0</v>
      </c>
      <c r="ES58" s="172">
        <f t="shared" si="146"/>
        <v>0</v>
      </c>
      <c r="ET58" s="172">
        <f t="shared" si="147"/>
        <v>0</v>
      </c>
      <c r="EU58" s="172">
        <f t="shared" si="148"/>
        <v>0</v>
      </c>
      <c r="EV58" s="172">
        <f t="shared" si="149"/>
        <v>0</v>
      </c>
      <c r="EW58" s="172">
        <f t="shared" si="150"/>
        <v>0</v>
      </c>
      <c r="EX58" s="172">
        <f t="shared" si="151"/>
        <v>0</v>
      </c>
      <c r="EY58" s="172">
        <f t="shared" si="152"/>
        <v>0</v>
      </c>
      <c r="EZ58" s="172">
        <f t="shared" si="153"/>
        <v>0</v>
      </c>
      <c r="FA58" s="172">
        <f t="shared" si="154"/>
        <v>0</v>
      </c>
      <c r="FB58" s="172">
        <f t="shared" si="155"/>
        <v>0</v>
      </c>
      <c r="FC58" s="172">
        <f t="shared" si="156"/>
        <v>0</v>
      </c>
      <c r="FF58">
        <f t="shared" si="86"/>
        <v>0</v>
      </c>
    </row>
    <row r="59" spans="1:162" x14ac:dyDescent="0.35">
      <c r="A59" s="3" t="str">
        <f>IF(OR($E59='selections(hide)'!$A$51,$E59='selections(hide)'!$A$48,$E59='selections(hide)'!$A$45),$C$1&amp;$E59,IF(AND($E59='selections(hide)'!$A$44,$F59&lt;45),$C$1&amp;$E59&amp;"up to 45",IF(AND($E59='selections(hide)'!$A$44,$F59&gt;=45),$C$1&amp;$E59&amp;"45+",IF(AND($E59='selections(hide)'!$A$43,$F59&lt;30),$C$1&amp;$E59&amp;"up to 30",IF(AND($E59='selections(hide)'!$A$43,$F59&gt;=30),$C$1&amp;$E59&amp;"30+",IF(AND($E59='selections(hide)'!$A$47,$F59&lt;45),$C$1&amp;$E59&amp;"up to 45",IF(AND($E59='selections(hide)'!$A$47,$F59&gt;=45),$C$1&amp;$E59&amp;"45+",IF(AND($E59='selections(hide)'!$A$46,$F59&lt;30),$C$1&amp;$E59&amp;"up to 30",IF(AND($E59='selections(hide)'!$A$46,$F59&gt;=30),$C$1&amp;$E59&amp;"30+",IF(AND($E59='selections(hide)'!$A$50,$F59&lt;45),$C$1&amp;$E59&amp;"up to 45",IF(AND($E59='selections(hide)'!$A$50,$F59&gt;=45),$C$1&amp;$E59&amp;"45+",IF(AND($E59='selections(hide)'!$A$49,$F59&lt;30),$C$1&amp;$E59&amp;"up to 30",IF(AND($E59='selections(hide)'!$A$49,$F59&gt;=30),$C$1&amp;$E59&amp;"30+","")))))))))))))</f>
        <v/>
      </c>
      <c r="B59" s="136"/>
      <c r="C59" s="143"/>
      <c r="D59" s="144"/>
      <c r="E59" s="135"/>
      <c r="F59" s="143"/>
      <c r="G59" s="144"/>
      <c r="H59" s="142"/>
      <c r="I59" s="168" t="str">
        <f>IFERROR(IF('selections(hide)'!$F$1=1,VLOOKUP($A59,academic_hours!$B$13:$S$40,4,FALSE),IF('selections(hide)'!$F$1=2,VLOOKUP($A59,academic_hours!$B$13:$S$40,9,FALSE),IF('selections(hide)'!$F$1=3,VLOOKUP($A59,academic_hours!$B$13:$S$40,14,FALSE),0))),"")</f>
        <v/>
      </c>
      <c r="J59" s="169"/>
      <c r="K59" s="168" t="str">
        <f t="shared" si="60"/>
        <v/>
      </c>
      <c r="L59" s="98"/>
      <c r="M59" s="142"/>
      <c r="N59" s="142"/>
      <c r="O59" s="142"/>
      <c r="P59" s="142"/>
      <c r="Q59" s="142"/>
      <c r="R59" s="142"/>
      <c r="S59" s="168" t="str">
        <f>IFERROR(IF('selections(hide)'!$F$1=1,VLOOKUP($A59,academic_hours!$B$13:$S$40,6,FALSE),IF('selections(hide)'!$F$1=2,VLOOKUP($A59,academic_hours!$B$13:$S$40,11,FALSE),IF('selections(hide)'!$F$1=3,VLOOKUP($A59,academic_hours!$B$13:$S$40,16,FALSE),0))),"")</f>
        <v/>
      </c>
      <c r="T59" s="169"/>
      <c r="U59" s="168" t="str">
        <f t="shared" si="61"/>
        <v/>
      </c>
      <c r="V59" s="98"/>
      <c r="W59" s="142"/>
      <c r="X59" s="142"/>
      <c r="Y59" s="142"/>
      <c r="Z59" s="142"/>
      <c r="AA59" s="142"/>
      <c r="AB59" s="142"/>
      <c r="AC59" s="168" t="str">
        <f>IFERROR(IF('selections(hide)'!$F$1=1,VLOOKUP($A59,academic_hours!$B$13:$S$40,5,FALSE),IF('selections(hide)'!$F$1=2,VLOOKUP($A59,academic_hours!$B$13:$S$40,10,FALSE),IF('selections(hide)'!$F$1=3,VLOOKUP($A59,academic_hours!$B$13:$S$40,15,FALSE),0))),"")</f>
        <v/>
      </c>
      <c r="AD59" s="169"/>
      <c r="AE59" s="168" t="str">
        <f t="shared" si="62"/>
        <v/>
      </c>
      <c r="AF59" s="98"/>
      <c r="AG59" s="142"/>
      <c r="AH59" s="142"/>
      <c r="AI59" s="142"/>
      <c r="AJ59" s="142"/>
      <c r="AK59" s="142"/>
      <c r="AL59" s="142"/>
      <c r="AM59" s="168" t="str">
        <f>IFERROR(IF('selections(hide)'!$F$1=1,VLOOKUP($A59,academic_hours!$B$13:$S$40,8,FALSE),IF('selections(hide)'!$F$1=2,VLOOKUP($A59,academic_hours!$B$13:$S$40,13,FALSE),IF('selections(hide)'!$F$1=3,VLOOKUP($A59,academic_hours!$B$13:$S$40,18,FALSE),0))),"")</f>
        <v/>
      </c>
      <c r="AN59" s="169"/>
      <c r="AO59" s="168" t="str">
        <f t="shared" si="63"/>
        <v/>
      </c>
      <c r="AP59" s="98"/>
      <c r="AQ59" s="142"/>
      <c r="AR59" s="142"/>
      <c r="AS59" s="142"/>
      <c r="AT59" s="142"/>
      <c r="AU59" s="142"/>
      <c r="AV59" s="142"/>
      <c r="AW59" s="168" t="str">
        <f>IFERROR(IF('selections(hide)'!$F$1=1,VLOOKUP($A59,academic_hours!$B$13:$S$40,7,FALSE),IF('selections(hide)'!$F$1=2,VLOOKUP($A59,academic_hours!$B$13:$S$40,12,FALSE),IF('selections(hide)'!$F$1=3,VLOOKUP($A59,academic_hours!$B$13:$S$40,17,FALSE),0))),"")</f>
        <v/>
      </c>
      <c r="AX59" s="169"/>
      <c r="AY59" s="168" t="str">
        <f t="shared" si="64"/>
        <v/>
      </c>
      <c r="AZ59" s="98"/>
      <c r="BA59" s="142"/>
      <c r="BB59" s="142"/>
      <c r="BC59" s="142"/>
      <c r="BD59" s="142"/>
      <c r="BE59" s="142"/>
      <c r="BF59" s="142"/>
      <c r="BH59" s="122" t="str">
        <f t="shared" si="65"/>
        <v>OK</v>
      </c>
      <c r="BI59" s="122" t="str">
        <f t="shared" si="66"/>
        <v>OK</v>
      </c>
      <c r="BJ59" s="122" t="str">
        <f t="shared" si="67"/>
        <v>OK</v>
      </c>
      <c r="BK59" s="122" t="str">
        <f t="shared" si="68"/>
        <v>OK</v>
      </c>
      <c r="BL59" s="122" t="str">
        <f t="shared" si="69"/>
        <v>OK</v>
      </c>
      <c r="BM59" s="122" t="str">
        <f t="shared" si="70"/>
        <v>OK</v>
      </c>
      <c r="BN59" s="122" t="str">
        <f t="shared" si="71"/>
        <v>OK</v>
      </c>
      <c r="BO59" s="122" t="str">
        <f t="shared" si="72"/>
        <v>OK</v>
      </c>
      <c r="BP59" s="122" t="str">
        <f t="shared" si="73"/>
        <v>OK</v>
      </c>
      <c r="BQ59" s="122" t="str">
        <f t="shared" si="74"/>
        <v>OK</v>
      </c>
      <c r="BR59" s="122" t="str">
        <f t="shared" si="75"/>
        <v>OK</v>
      </c>
      <c r="BU59" s="172" t="str">
        <f>IF($L59&lt;&gt;"",VLOOKUP($L59,pay_scales!$A:$S,18,FALSE),"")</f>
        <v/>
      </c>
      <c r="BV59" s="172">
        <f t="shared" si="76"/>
        <v>0</v>
      </c>
      <c r="BW59" s="172" t="str">
        <f t="shared" si="77"/>
        <v/>
      </c>
      <c r="BX59" s="172">
        <f t="shared" si="97"/>
        <v>0</v>
      </c>
      <c r="BY59" s="172">
        <f t="shared" si="98"/>
        <v>0</v>
      </c>
      <c r="BZ59" s="172">
        <f t="shared" si="99"/>
        <v>0</v>
      </c>
      <c r="CA59" s="172">
        <f t="shared" si="100"/>
        <v>0</v>
      </c>
      <c r="CB59" s="172">
        <f t="shared" si="101"/>
        <v>0</v>
      </c>
      <c r="CC59" s="172">
        <f t="shared" si="102"/>
        <v>0</v>
      </c>
      <c r="CD59" s="172">
        <f t="shared" si="103"/>
        <v>0</v>
      </c>
      <c r="CE59" s="172">
        <f t="shared" si="104"/>
        <v>0</v>
      </c>
      <c r="CF59" s="172">
        <f t="shared" si="105"/>
        <v>0</v>
      </c>
      <c r="CG59" s="172">
        <f t="shared" si="106"/>
        <v>0</v>
      </c>
      <c r="CH59" s="172">
        <f t="shared" si="107"/>
        <v>0</v>
      </c>
      <c r="CI59" s="172">
        <f t="shared" si="108"/>
        <v>0</v>
      </c>
      <c r="CM59" s="172" t="str">
        <f>IF($V59&lt;&gt;"",VLOOKUP($V59,pay_scales!$A:$S,18,FALSE),"")</f>
        <v/>
      </c>
      <c r="CN59" s="172">
        <f t="shared" si="78"/>
        <v>0</v>
      </c>
      <c r="CO59" s="172" t="str">
        <f t="shared" si="79"/>
        <v/>
      </c>
      <c r="CP59" s="172">
        <f t="shared" si="109"/>
        <v>0</v>
      </c>
      <c r="CQ59" s="172">
        <f t="shared" si="110"/>
        <v>0</v>
      </c>
      <c r="CR59" s="172">
        <f t="shared" si="111"/>
        <v>0</v>
      </c>
      <c r="CS59" s="172">
        <f t="shared" si="112"/>
        <v>0</v>
      </c>
      <c r="CT59" s="172">
        <f t="shared" si="113"/>
        <v>0</v>
      </c>
      <c r="CU59" s="172">
        <f t="shared" si="114"/>
        <v>0</v>
      </c>
      <c r="CV59" s="172">
        <f t="shared" si="115"/>
        <v>0</v>
      </c>
      <c r="CW59" s="172">
        <f t="shared" si="116"/>
        <v>0</v>
      </c>
      <c r="CX59" s="172">
        <f t="shared" si="117"/>
        <v>0</v>
      </c>
      <c r="CY59" s="172">
        <f t="shared" si="118"/>
        <v>0</v>
      </c>
      <c r="CZ59" s="172">
        <f t="shared" si="119"/>
        <v>0</v>
      </c>
      <c r="DA59" s="172">
        <f t="shared" si="120"/>
        <v>0</v>
      </c>
      <c r="DE59" s="172" t="str">
        <f>IF($AF59&lt;&gt;"",VLOOKUP($AF59,pay_scales!$A:$S,18,FALSE),"")</f>
        <v/>
      </c>
      <c r="DF59" s="172">
        <f t="shared" si="80"/>
        <v>0</v>
      </c>
      <c r="DG59" s="172" t="str">
        <f t="shared" si="81"/>
        <v/>
      </c>
      <c r="DH59" s="172">
        <f t="shared" si="121"/>
        <v>0</v>
      </c>
      <c r="DI59" s="172">
        <f t="shared" si="122"/>
        <v>0</v>
      </c>
      <c r="DJ59" s="172">
        <f t="shared" si="123"/>
        <v>0</v>
      </c>
      <c r="DK59" s="172">
        <f t="shared" si="124"/>
        <v>0</v>
      </c>
      <c r="DL59" s="172">
        <f t="shared" si="125"/>
        <v>0</v>
      </c>
      <c r="DM59" s="172">
        <f t="shared" si="126"/>
        <v>0</v>
      </c>
      <c r="DN59" s="172">
        <f t="shared" si="127"/>
        <v>0</v>
      </c>
      <c r="DO59" s="172">
        <f t="shared" si="128"/>
        <v>0</v>
      </c>
      <c r="DP59" s="172">
        <f t="shared" si="129"/>
        <v>0</v>
      </c>
      <c r="DQ59" s="172">
        <f t="shared" si="130"/>
        <v>0</v>
      </c>
      <c r="DR59" s="172">
        <f t="shared" si="131"/>
        <v>0</v>
      </c>
      <c r="DS59" s="172">
        <f t="shared" si="132"/>
        <v>0</v>
      </c>
      <c r="DW59" s="172" t="str">
        <f>IF($AP59&lt;&gt;"",VLOOKUP($AP59,pay_scales!$A:$S,18,FALSE),"")</f>
        <v/>
      </c>
      <c r="DX59" s="172">
        <f t="shared" si="82"/>
        <v>0</v>
      </c>
      <c r="DY59" s="172" t="str">
        <f t="shared" si="83"/>
        <v/>
      </c>
      <c r="DZ59" s="172">
        <f t="shared" si="133"/>
        <v>0</v>
      </c>
      <c r="EA59" s="172">
        <f t="shared" si="134"/>
        <v>0</v>
      </c>
      <c r="EB59" s="172">
        <f t="shared" si="135"/>
        <v>0</v>
      </c>
      <c r="EC59" s="172">
        <f t="shared" si="136"/>
        <v>0</v>
      </c>
      <c r="ED59" s="172">
        <f t="shared" si="137"/>
        <v>0</v>
      </c>
      <c r="EE59" s="172">
        <f t="shared" si="138"/>
        <v>0</v>
      </c>
      <c r="EF59" s="172">
        <f t="shared" si="139"/>
        <v>0</v>
      </c>
      <c r="EG59" s="172">
        <f t="shared" si="140"/>
        <v>0</v>
      </c>
      <c r="EH59" s="172">
        <f t="shared" si="141"/>
        <v>0</v>
      </c>
      <c r="EI59" s="172">
        <f t="shared" si="142"/>
        <v>0</v>
      </c>
      <c r="EJ59" s="172">
        <f t="shared" si="143"/>
        <v>0</v>
      </c>
      <c r="EK59" s="172">
        <f t="shared" si="144"/>
        <v>0</v>
      </c>
      <c r="EO59" s="172" t="str">
        <f>IF($AZ59&lt;&gt;"",VLOOKUP($AF59,pay_scales!$A:$S,18,FALSE),"")</f>
        <v/>
      </c>
      <c r="EP59" s="172">
        <f t="shared" si="84"/>
        <v>0</v>
      </c>
      <c r="EQ59" s="172" t="str">
        <f t="shared" si="85"/>
        <v/>
      </c>
      <c r="ER59" s="172">
        <f t="shared" si="145"/>
        <v>0</v>
      </c>
      <c r="ES59" s="172">
        <f t="shared" si="146"/>
        <v>0</v>
      </c>
      <c r="ET59" s="172">
        <f t="shared" si="147"/>
        <v>0</v>
      </c>
      <c r="EU59" s="172">
        <f t="shared" si="148"/>
        <v>0</v>
      </c>
      <c r="EV59" s="172">
        <f t="shared" si="149"/>
        <v>0</v>
      </c>
      <c r="EW59" s="172">
        <f t="shared" si="150"/>
        <v>0</v>
      </c>
      <c r="EX59" s="172">
        <f t="shared" si="151"/>
        <v>0</v>
      </c>
      <c r="EY59" s="172">
        <f t="shared" si="152"/>
        <v>0</v>
      </c>
      <c r="EZ59" s="172">
        <f t="shared" si="153"/>
        <v>0</v>
      </c>
      <c r="FA59" s="172">
        <f t="shared" si="154"/>
        <v>0</v>
      </c>
      <c r="FB59" s="172">
        <f t="shared" si="155"/>
        <v>0</v>
      </c>
      <c r="FC59" s="172">
        <f t="shared" si="156"/>
        <v>0</v>
      </c>
      <c r="FF59">
        <f t="shared" si="86"/>
        <v>0</v>
      </c>
    </row>
    <row r="60" spans="1:162" x14ac:dyDescent="0.35">
      <c r="A60" s="3" t="str">
        <f>IF(OR($E60='selections(hide)'!$A$51,$E60='selections(hide)'!$A$48,$E60='selections(hide)'!$A$45),$C$1&amp;$E60,IF(AND($E60='selections(hide)'!$A$44,$F60&lt;45),$C$1&amp;$E60&amp;"up to 45",IF(AND($E60='selections(hide)'!$A$44,$F60&gt;=45),$C$1&amp;$E60&amp;"45+",IF(AND($E60='selections(hide)'!$A$43,$F60&lt;30),$C$1&amp;$E60&amp;"up to 30",IF(AND($E60='selections(hide)'!$A$43,$F60&gt;=30),$C$1&amp;$E60&amp;"30+",IF(AND($E60='selections(hide)'!$A$47,$F60&lt;45),$C$1&amp;$E60&amp;"up to 45",IF(AND($E60='selections(hide)'!$A$47,$F60&gt;=45),$C$1&amp;$E60&amp;"45+",IF(AND($E60='selections(hide)'!$A$46,$F60&lt;30),$C$1&amp;$E60&amp;"up to 30",IF(AND($E60='selections(hide)'!$A$46,$F60&gt;=30),$C$1&amp;$E60&amp;"30+",IF(AND($E60='selections(hide)'!$A$50,$F60&lt;45),$C$1&amp;$E60&amp;"up to 45",IF(AND($E60='selections(hide)'!$A$50,$F60&gt;=45),$C$1&amp;$E60&amp;"45+",IF(AND($E60='selections(hide)'!$A$49,$F60&lt;30),$C$1&amp;$E60&amp;"up to 30",IF(AND($E60='selections(hide)'!$A$49,$F60&gt;=30),$C$1&amp;$E60&amp;"30+","")))))))))))))</f>
        <v/>
      </c>
      <c r="B60" s="136"/>
      <c r="C60" s="143"/>
      <c r="D60" s="144"/>
      <c r="E60" s="135"/>
      <c r="F60" s="143"/>
      <c r="G60" s="144"/>
      <c r="H60" s="142"/>
      <c r="I60" s="168" t="str">
        <f>IFERROR(IF('selections(hide)'!$F$1=1,VLOOKUP($A60,academic_hours!$B$13:$S$40,4,FALSE),IF('selections(hide)'!$F$1=2,VLOOKUP($A60,academic_hours!$B$13:$S$40,9,FALSE),IF('selections(hide)'!$F$1=3,VLOOKUP($A60,academic_hours!$B$13:$S$40,14,FALSE),0))),"")</f>
        <v/>
      </c>
      <c r="J60" s="169"/>
      <c r="K60" s="168" t="str">
        <f t="shared" si="60"/>
        <v/>
      </c>
      <c r="L60" s="98"/>
      <c r="M60" s="142"/>
      <c r="N60" s="142"/>
      <c r="O60" s="142"/>
      <c r="P60" s="142"/>
      <c r="Q60" s="142"/>
      <c r="R60" s="142"/>
      <c r="S60" s="168" t="str">
        <f>IFERROR(IF('selections(hide)'!$F$1=1,VLOOKUP($A60,academic_hours!$B$13:$S$40,6,FALSE),IF('selections(hide)'!$F$1=2,VLOOKUP($A60,academic_hours!$B$13:$S$40,11,FALSE),IF('selections(hide)'!$F$1=3,VLOOKUP($A60,academic_hours!$B$13:$S$40,16,FALSE),0))),"")</f>
        <v/>
      </c>
      <c r="T60" s="169"/>
      <c r="U60" s="168" t="str">
        <f t="shared" si="61"/>
        <v/>
      </c>
      <c r="V60" s="98"/>
      <c r="W60" s="142"/>
      <c r="X60" s="142"/>
      <c r="Y60" s="142"/>
      <c r="Z60" s="142"/>
      <c r="AA60" s="142"/>
      <c r="AB60" s="142"/>
      <c r="AC60" s="168" t="str">
        <f>IFERROR(IF('selections(hide)'!$F$1=1,VLOOKUP($A60,academic_hours!$B$13:$S$40,5,FALSE),IF('selections(hide)'!$F$1=2,VLOOKUP($A60,academic_hours!$B$13:$S$40,10,FALSE),IF('selections(hide)'!$F$1=3,VLOOKUP($A60,academic_hours!$B$13:$S$40,15,FALSE),0))),"")</f>
        <v/>
      </c>
      <c r="AD60" s="169"/>
      <c r="AE60" s="168" t="str">
        <f t="shared" si="62"/>
        <v/>
      </c>
      <c r="AF60" s="98"/>
      <c r="AG60" s="142"/>
      <c r="AH60" s="142"/>
      <c r="AI60" s="142"/>
      <c r="AJ60" s="142"/>
      <c r="AK60" s="142"/>
      <c r="AL60" s="142"/>
      <c r="AM60" s="168" t="str">
        <f>IFERROR(IF('selections(hide)'!$F$1=1,VLOOKUP($A60,academic_hours!$B$13:$S$40,8,FALSE),IF('selections(hide)'!$F$1=2,VLOOKUP($A60,academic_hours!$B$13:$S$40,13,FALSE),IF('selections(hide)'!$F$1=3,VLOOKUP($A60,academic_hours!$B$13:$S$40,18,FALSE),0))),"")</f>
        <v/>
      </c>
      <c r="AN60" s="169"/>
      <c r="AO60" s="168" t="str">
        <f t="shared" si="63"/>
        <v/>
      </c>
      <c r="AP60" s="98"/>
      <c r="AQ60" s="142"/>
      <c r="AR60" s="142"/>
      <c r="AS60" s="142"/>
      <c r="AT60" s="142"/>
      <c r="AU60" s="142"/>
      <c r="AV60" s="142"/>
      <c r="AW60" s="168" t="str">
        <f>IFERROR(IF('selections(hide)'!$F$1=1,VLOOKUP($A60,academic_hours!$B$13:$S$40,7,FALSE),IF('selections(hide)'!$F$1=2,VLOOKUP($A60,academic_hours!$B$13:$S$40,12,FALSE),IF('selections(hide)'!$F$1=3,VLOOKUP($A60,academic_hours!$B$13:$S$40,17,FALSE),0))),"")</f>
        <v/>
      </c>
      <c r="AX60" s="169"/>
      <c r="AY60" s="168" t="str">
        <f t="shared" si="64"/>
        <v/>
      </c>
      <c r="AZ60" s="98"/>
      <c r="BA60" s="142"/>
      <c r="BB60" s="142"/>
      <c r="BC60" s="142"/>
      <c r="BD60" s="142"/>
      <c r="BE60" s="142"/>
      <c r="BF60" s="142"/>
      <c r="BH60" s="122" t="str">
        <f t="shared" si="65"/>
        <v>OK</v>
      </c>
      <c r="BI60" s="122" t="str">
        <f t="shared" si="66"/>
        <v>OK</v>
      </c>
      <c r="BJ60" s="122" t="str">
        <f t="shared" si="67"/>
        <v>OK</v>
      </c>
      <c r="BK60" s="122" t="str">
        <f t="shared" si="68"/>
        <v>OK</v>
      </c>
      <c r="BL60" s="122" t="str">
        <f t="shared" si="69"/>
        <v>OK</v>
      </c>
      <c r="BM60" s="122" t="str">
        <f t="shared" si="70"/>
        <v>OK</v>
      </c>
      <c r="BN60" s="122" t="str">
        <f t="shared" si="71"/>
        <v>OK</v>
      </c>
      <c r="BO60" s="122" t="str">
        <f t="shared" si="72"/>
        <v>OK</v>
      </c>
      <c r="BP60" s="122" t="str">
        <f t="shared" si="73"/>
        <v>OK</v>
      </c>
      <c r="BQ60" s="122" t="str">
        <f t="shared" si="74"/>
        <v>OK</v>
      </c>
      <c r="BR60" s="122" t="str">
        <f t="shared" si="75"/>
        <v>OK</v>
      </c>
      <c r="BU60" s="172" t="str">
        <f>IF($L60&lt;&gt;"",VLOOKUP($L60,pay_scales!$A:$S,18,FALSE),"")</f>
        <v/>
      </c>
      <c r="BV60" s="172">
        <f t="shared" si="76"/>
        <v>0</v>
      </c>
      <c r="BW60" s="172" t="str">
        <f t="shared" si="77"/>
        <v/>
      </c>
      <c r="BX60" s="172">
        <f t="shared" si="97"/>
        <v>0</v>
      </c>
      <c r="BY60" s="172">
        <f t="shared" si="98"/>
        <v>0</v>
      </c>
      <c r="BZ60" s="172">
        <f t="shared" si="99"/>
        <v>0</v>
      </c>
      <c r="CA60" s="172">
        <f t="shared" si="100"/>
        <v>0</v>
      </c>
      <c r="CB60" s="172">
        <f t="shared" si="101"/>
        <v>0</v>
      </c>
      <c r="CC60" s="172">
        <f t="shared" si="102"/>
        <v>0</v>
      </c>
      <c r="CD60" s="172">
        <f t="shared" si="103"/>
        <v>0</v>
      </c>
      <c r="CE60" s="172">
        <f t="shared" si="104"/>
        <v>0</v>
      </c>
      <c r="CF60" s="172">
        <f t="shared" si="105"/>
        <v>0</v>
      </c>
      <c r="CG60" s="172">
        <f t="shared" si="106"/>
        <v>0</v>
      </c>
      <c r="CH60" s="172">
        <f t="shared" si="107"/>
        <v>0</v>
      </c>
      <c r="CI60" s="172">
        <f t="shared" si="108"/>
        <v>0</v>
      </c>
      <c r="CM60" s="172" t="str">
        <f>IF($V60&lt;&gt;"",VLOOKUP($V60,pay_scales!$A:$S,18,FALSE),"")</f>
        <v/>
      </c>
      <c r="CN60" s="172">
        <f t="shared" si="78"/>
        <v>0</v>
      </c>
      <c r="CO60" s="172" t="str">
        <f t="shared" si="79"/>
        <v/>
      </c>
      <c r="CP60" s="172">
        <f t="shared" si="109"/>
        <v>0</v>
      </c>
      <c r="CQ60" s="172">
        <f t="shared" si="110"/>
        <v>0</v>
      </c>
      <c r="CR60" s="172">
        <f t="shared" si="111"/>
        <v>0</v>
      </c>
      <c r="CS60" s="172">
        <f t="shared" si="112"/>
        <v>0</v>
      </c>
      <c r="CT60" s="172">
        <f t="shared" si="113"/>
        <v>0</v>
      </c>
      <c r="CU60" s="172">
        <f t="shared" si="114"/>
        <v>0</v>
      </c>
      <c r="CV60" s="172">
        <f t="shared" si="115"/>
        <v>0</v>
      </c>
      <c r="CW60" s="172">
        <f t="shared" si="116"/>
        <v>0</v>
      </c>
      <c r="CX60" s="172">
        <f t="shared" si="117"/>
        <v>0</v>
      </c>
      <c r="CY60" s="172">
        <f t="shared" si="118"/>
        <v>0</v>
      </c>
      <c r="CZ60" s="172">
        <f t="shared" si="119"/>
        <v>0</v>
      </c>
      <c r="DA60" s="172">
        <f t="shared" si="120"/>
        <v>0</v>
      </c>
      <c r="DE60" s="172" t="str">
        <f>IF($AF60&lt;&gt;"",VLOOKUP($AF60,pay_scales!$A:$S,18,FALSE),"")</f>
        <v/>
      </c>
      <c r="DF60" s="172">
        <f t="shared" si="80"/>
        <v>0</v>
      </c>
      <c r="DG60" s="172" t="str">
        <f t="shared" si="81"/>
        <v/>
      </c>
      <c r="DH60" s="172">
        <f t="shared" si="121"/>
        <v>0</v>
      </c>
      <c r="DI60" s="172">
        <f t="shared" si="122"/>
        <v>0</v>
      </c>
      <c r="DJ60" s="172">
        <f t="shared" si="123"/>
        <v>0</v>
      </c>
      <c r="DK60" s="172">
        <f t="shared" si="124"/>
        <v>0</v>
      </c>
      <c r="DL60" s="172">
        <f t="shared" si="125"/>
        <v>0</v>
      </c>
      <c r="DM60" s="172">
        <f t="shared" si="126"/>
        <v>0</v>
      </c>
      <c r="DN60" s="172">
        <f t="shared" si="127"/>
        <v>0</v>
      </c>
      <c r="DO60" s="172">
        <f t="shared" si="128"/>
        <v>0</v>
      </c>
      <c r="DP60" s="172">
        <f t="shared" si="129"/>
        <v>0</v>
      </c>
      <c r="DQ60" s="172">
        <f t="shared" si="130"/>
        <v>0</v>
      </c>
      <c r="DR60" s="172">
        <f t="shared" si="131"/>
        <v>0</v>
      </c>
      <c r="DS60" s="172">
        <f t="shared" si="132"/>
        <v>0</v>
      </c>
      <c r="DW60" s="172" t="str">
        <f>IF($AP60&lt;&gt;"",VLOOKUP($AP60,pay_scales!$A:$S,18,FALSE),"")</f>
        <v/>
      </c>
      <c r="DX60" s="172">
        <f t="shared" si="82"/>
        <v>0</v>
      </c>
      <c r="DY60" s="172" t="str">
        <f t="shared" si="83"/>
        <v/>
      </c>
      <c r="DZ60" s="172">
        <f t="shared" si="133"/>
        <v>0</v>
      </c>
      <c r="EA60" s="172">
        <f t="shared" si="134"/>
        <v>0</v>
      </c>
      <c r="EB60" s="172">
        <f t="shared" si="135"/>
        <v>0</v>
      </c>
      <c r="EC60" s="172">
        <f t="shared" si="136"/>
        <v>0</v>
      </c>
      <c r="ED60" s="172">
        <f t="shared" si="137"/>
        <v>0</v>
      </c>
      <c r="EE60" s="172">
        <f t="shared" si="138"/>
        <v>0</v>
      </c>
      <c r="EF60" s="172">
        <f t="shared" si="139"/>
        <v>0</v>
      </c>
      <c r="EG60" s="172">
        <f t="shared" si="140"/>
        <v>0</v>
      </c>
      <c r="EH60" s="172">
        <f t="shared" si="141"/>
        <v>0</v>
      </c>
      <c r="EI60" s="172">
        <f t="shared" si="142"/>
        <v>0</v>
      </c>
      <c r="EJ60" s="172">
        <f t="shared" si="143"/>
        <v>0</v>
      </c>
      <c r="EK60" s="172">
        <f t="shared" si="144"/>
        <v>0</v>
      </c>
      <c r="EO60" s="172" t="str">
        <f>IF($AZ60&lt;&gt;"",VLOOKUP($AF60,pay_scales!$A:$S,18,FALSE),"")</f>
        <v/>
      </c>
      <c r="EP60" s="172">
        <f t="shared" si="84"/>
        <v>0</v>
      </c>
      <c r="EQ60" s="172" t="str">
        <f t="shared" si="85"/>
        <v/>
      </c>
      <c r="ER60" s="172">
        <f t="shared" si="145"/>
        <v>0</v>
      </c>
      <c r="ES60" s="172">
        <f t="shared" si="146"/>
        <v>0</v>
      </c>
      <c r="ET60" s="172">
        <f t="shared" si="147"/>
        <v>0</v>
      </c>
      <c r="EU60" s="172">
        <f t="shared" si="148"/>
        <v>0</v>
      </c>
      <c r="EV60" s="172">
        <f t="shared" si="149"/>
        <v>0</v>
      </c>
      <c r="EW60" s="172">
        <f t="shared" si="150"/>
        <v>0</v>
      </c>
      <c r="EX60" s="172">
        <f t="shared" si="151"/>
        <v>0</v>
      </c>
      <c r="EY60" s="172">
        <f t="shared" si="152"/>
        <v>0</v>
      </c>
      <c r="EZ60" s="172">
        <f t="shared" si="153"/>
        <v>0</v>
      </c>
      <c r="FA60" s="172">
        <f t="shared" si="154"/>
        <v>0</v>
      </c>
      <c r="FB60" s="172">
        <f t="shared" si="155"/>
        <v>0</v>
      </c>
      <c r="FC60" s="172">
        <f t="shared" si="156"/>
        <v>0</v>
      </c>
      <c r="FF60">
        <f t="shared" si="86"/>
        <v>0</v>
      </c>
    </row>
    <row r="61" spans="1:162" x14ac:dyDescent="0.35">
      <c r="A61" s="3" t="str">
        <f>IF(OR($E61='selections(hide)'!$A$51,$E61='selections(hide)'!$A$48,$E61='selections(hide)'!$A$45),$C$1&amp;$E61,IF(AND($E61='selections(hide)'!$A$44,$F61&lt;45),$C$1&amp;$E61&amp;"up to 45",IF(AND($E61='selections(hide)'!$A$44,$F61&gt;=45),$C$1&amp;$E61&amp;"45+",IF(AND($E61='selections(hide)'!$A$43,$F61&lt;30),$C$1&amp;$E61&amp;"up to 30",IF(AND($E61='selections(hide)'!$A$43,$F61&gt;=30),$C$1&amp;$E61&amp;"30+",IF(AND($E61='selections(hide)'!$A$47,$F61&lt;45),$C$1&amp;$E61&amp;"up to 45",IF(AND($E61='selections(hide)'!$A$47,$F61&gt;=45),$C$1&amp;$E61&amp;"45+",IF(AND($E61='selections(hide)'!$A$46,$F61&lt;30),$C$1&amp;$E61&amp;"up to 30",IF(AND($E61='selections(hide)'!$A$46,$F61&gt;=30),$C$1&amp;$E61&amp;"30+",IF(AND($E61='selections(hide)'!$A$50,$F61&lt;45),$C$1&amp;$E61&amp;"up to 45",IF(AND($E61='selections(hide)'!$A$50,$F61&gt;=45),$C$1&amp;$E61&amp;"45+",IF(AND($E61='selections(hide)'!$A$49,$F61&lt;30),$C$1&amp;$E61&amp;"up to 30",IF(AND($E61='selections(hide)'!$A$49,$F61&gt;=30),$C$1&amp;$E61&amp;"30+","")))))))))))))</f>
        <v/>
      </c>
      <c r="B61" s="136"/>
      <c r="C61" s="143"/>
      <c r="D61" s="144"/>
      <c r="E61" s="135"/>
      <c r="F61" s="143"/>
      <c r="G61" s="144"/>
      <c r="H61" s="142"/>
      <c r="I61" s="168" t="str">
        <f>IFERROR(IF('selections(hide)'!$F$1=1,VLOOKUP($A61,academic_hours!$B$13:$S$40,4,FALSE),IF('selections(hide)'!$F$1=2,VLOOKUP($A61,academic_hours!$B$13:$S$40,9,FALSE),IF('selections(hide)'!$F$1=3,VLOOKUP($A61,academic_hours!$B$13:$S$40,14,FALSE),0))),"")</f>
        <v/>
      </c>
      <c r="J61" s="169"/>
      <c r="K61" s="168" t="str">
        <f t="shared" si="60"/>
        <v/>
      </c>
      <c r="L61" s="98"/>
      <c r="M61" s="142"/>
      <c r="N61" s="142"/>
      <c r="O61" s="142"/>
      <c r="P61" s="142"/>
      <c r="Q61" s="142"/>
      <c r="R61" s="142"/>
      <c r="S61" s="168" t="str">
        <f>IFERROR(IF('selections(hide)'!$F$1=1,VLOOKUP($A61,academic_hours!$B$13:$S$40,6,FALSE),IF('selections(hide)'!$F$1=2,VLOOKUP($A61,academic_hours!$B$13:$S$40,11,FALSE),IF('selections(hide)'!$F$1=3,VLOOKUP($A61,academic_hours!$B$13:$S$40,16,FALSE),0))),"")</f>
        <v/>
      </c>
      <c r="T61" s="169"/>
      <c r="U61" s="168" t="str">
        <f t="shared" si="61"/>
        <v/>
      </c>
      <c r="V61" s="98"/>
      <c r="W61" s="142"/>
      <c r="X61" s="142"/>
      <c r="Y61" s="142"/>
      <c r="Z61" s="142"/>
      <c r="AA61" s="142"/>
      <c r="AB61" s="142"/>
      <c r="AC61" s="168" t="str">
        <f>IFERROR(IF('selections(hide)'!$F$1=1,VLOOKUP($A61,academic_hours!$B$13:$S$40,5,FALSE),IF('selections(hide)'!$F$1=2,VLOOKUP($A61,academic_hours!$B$13:$S$40,10,FALSE),IF('selections(hide)'!$F$1=3,VLOOKUP($A61,academic_hours!$B$13:$S$40,15,FALSE),0))),"")</f>
        <v/>
      </c>
      <c r="AD61" s="169"/>
      <c r="AE61" s="168" t="str">
        <f t="shared" si="62"/>
        <v/>
      </c>
      <c r="AF61" s="98"/>
      <c r="AG61" s="142"/>
      <c r="AH61" s="142"/>
      <c r="AI61" s="142"/>
      <c r="AJ61" s="142"/>
      <c r="AK61" s="142"/>
      <c r="AL61" s="142"/>
      <c r="AM61" s="168" t="str">
        <f>IFERROR(IF('selections(hide)'!$F$1=1,VLOOKUP($A61,academic_hours!$B$13:$S$40,8,FALSE),IF('selections(hide)'!$F$1=2,VLOOKUP($A61,academic_hours!$B$13:$S$40,13,FALSE),IF('selections(hide)'!$F$1=3,VLOOKUP($A61,academic_hours!$B$13:$S$40,18,FALSE),0))),"")</f>
        <v/>
      </c>
      <c r="AN61" s="169"/>
      <c r="AO61" s="168" t="str">
        <f t="shared" si="63"/>
        <v/>
      </c>
      <c r="AP61" s="98"/>
      <c r="AQ61" s="142"/>
      <c r="AR61" s="142"/>
      <c r="AS61" s="142"/>
      <c r="AT61" s="142"/>
      <c r="AU61" s="142"/>
      <c r="AV61" s="142"/>
      <c r="AW61" s="168" t="str">
        <f>IFERROR(IF('selections(hide)'!$F$1=1,VLOOKUP($A61,academic_hours!$B$13:$S$40,7,FALSE),IF('selections(hide)'!$F$1=2,VLOOKUP($A61,academic_hours!$B$13:$S$40,12,FALSE),IF('selections(hide)'!$F$1=3,VLOOKUP($A61,academic_hours!$B$13:$S$40,17,FALSE),0))),"")</f>
        <v/>
      </c>
      <c r="AX61" s="169"/>
      <c r="AY61" s="168" t="str">
        <f t="shared" si="64"/>
        <v/>
      </c>
      <c r="AZ61" s="98"/>
      <c r="BA61" s="142"/>
      <c r="BB61" s="142"/>
      <c r="BC61" s="142"/>
      <c r="BD61" s="142"/>
      <c r="BE61" s="142"/>
      <c r="BF61" s="142"/>
      <c r="BH61" s="122" t="str">
        <f t="shared" si="65"/>
        <v>OK</v>
      </c>
      <c r="BI61" s="122" t="str">
        <f t="shared" si="66"/>
        <v>OK</v>
      </c>
      <c r="BJ61" s="122" t="str">
        <f t="shared" si="67"/>
        <v>OK</v>
      </c>
      <c r="BK61" s="122" t="str">
        <f t="shared" si="68"/>
        <v>OK</v>
      </c>
      <c r="BL61" s="122" t="str">
        <f t="shared" si="69"/>
        <v>OK</v>
      </c>
      <c r="BM61" s="122" t="str">
        <f t="shared" si="70"/>
        <v>OK</v>
      </c>
      <c r="BN61" s="122" t="str">
        <f t="shared" si="71"/>
        <v>OK</v>
      </c>
      <c r="BO61" s="122" t="str">
        <f t="shared" si="72"/>
        <v>OK</v>
      </c>
      <c r="BP61" s="122" t="str">
        <f t="shared" si="73"/>
        <v>OK</v>
      </c>
      <c r="BQ61" s="122" t="str">
        <f t="shared" si="74"/>
        <v>OK</v>
      </c>
      <c r="BR61" s="122" t="str">
        <f t="shared" si="75"/>
        <v>OK</v>
      </c>
      <c r="BU61" s="172" t="str">
        <f>IF($L61&lt;&gt;"",VLOOKUP($L61,pay_scales!$A:$S,18,FALSE),"")</f>
        <v/>
      </c>
      <c r="BV61" s="172">
        <f t="shared" si="76"/>
        <v>0</v>
      </c>
      <c r="BW61" s="172" t="str">
        <f t="shared" si="77"/>
        <v/>
      </c>
      <c r="BX61" s="172">
        <f t="shared" si="97"/>
        <v>0</v>
      </c>
      <c r="BY61" s="172">
        <f t="shared" si="98"/>
        <v>0</v>
      </c>
      <c r="BZ61" s="172">
        <f t="shared" si="99"/>
        <v>0</v>
      </c>
      <c r="CA61" s="172">
        <f t="shared" si="100"/>
        <v>0</v>
      </c>
      <c r="CB61" s="172">
        <f t="shared" si="101"/>
        <v>0</v>
      </c>
      <c r="CC61" s="172">
        <f t="shared" si="102"/>
        <v>0</v>
      </c>
      <c r="CD61" s="172">
        <f t="shared" si="103"/>
        <v>0</v>
      </c>
      <c r="CE61" s="172">
        <f t="shared" si="104"/>
        <v>0</v>
      </c>
      <c r="CF61" s="172">
        <f t="shared" si="105"/>
        <v>0</v>
      </c>
      <c r="CG61" s="172">
        <f t="shared" si="106"/>
        <v>0</v>
      </c>
      <c r="CH61" s="172">
        <f t="shared" si="107"/>
        <v>0</v>
      </c>
      <c r="CI61" s="172">
        <f t="shared" si="108"/>
        <v>0</v>
      </c>
      <c r="CM61" s="172" t="str">
        <f>IF($V61&lt;&gt;"",VLOOKUP($V61,pay_scales!$A:$S,18,FALSE),"")</f>
        <v/>
      </c>
      <c r="CN61" s="172">
        <f t="shared" si="78"/>
        <v>0</v>
      </c>
      <c r="CO61" s="172" t="str">
        <f t="shared" si="79"/>
        <v/>
      </c>
      <c r="CP61" s="172">
        <f t="shared" si="109"/>
        <v>0</v>
      </c>
      <c r="CQ61" s="172">
        <f t="shared" si="110"/>
        <v>0</v>
      </c>
      <c r="CR61" s="172">
        <f t="shared" si="111"/>
        <v>0</v>
      </c>
      <c r="CS61" s="172">
        <f t="shared" si="112"/>
        <v>0</v>
      </c>
      <c r="CT61" s="172">
        <f t="shared" si="113"/>
        <v>0</v>
      </c>
      <c r="CU61" s="172">
        <f t="shared" si="114"/>
        <v>0</v>
      </c>
      <c r="CV61" s="172">
        <f t="shared" si="115"/>
        <v>0</v>
      </c>
      <c r="CW61" s="172">
        <f t="shared" si="116"/>
        <v>0</v>
      </c>
      <c r="CX61" s="172">
        <f t="shared" si="117"/>
        <v>0</v>
      </c>
      <c r="CY61" s="172">
        <f t="shared" si="118"/>
        <v>0</v>
      </c>
      <c r="CZ61" s="172">
        <f t="shared" si="119"/>
        <v>0</v>
      </c>
      <c r="DA61" s="172">
        <f t="shared" si="120"/>
        <v>0</v>
      </c>
      <c r="DE61" s="172" t="str">
        <f>IF($AF61&lt;&gt;"",VLOOKUP($AF61,pay_scales!$A:$S,18,FALSE),"")</f>
        <v/>
      </c>
      <c r="DF61" s="172">
        <f t="shared" si="80"/>
        <v>0</v>
      </c>
      <c r="DG61" s="172" t="str">
        <f t="shared" si="81"/>
        <v/>
      </c>
      <c r="DH61" s="172">
        <f t="shared" si="121"/>
        <v>0</v>
      </c>
      <c r="DI61" s="172">
        <f t="shared" si="122"/>
        <v>0</v>
      </c>
      <c r="DJ61" s="172">
        <f t="shared" si="123"/>
        <v>0</v>
      </c>
      <c r="DK61" s="172">
        <f t="shared" si="124"/>
        <v>0</v>
      </c>
      <c r="DL61" s="172">
        <f t="shared" si="125"/>
        <v>0</v>
      </c>
      <c r="DM61" s="172">
        <f t="shared" si="126"/>
        <v>0</v>
      </c>
      <c r="DN61" s="172">
        <f t="shared" si="127"/>
        <v>0</v>
      </c>
      <c r="DO61" s="172">
        <f t="shared" si="128"/>
        <v>0</v>
      </c>
      <c r="DP61" s="172">
        <f t="shared" si="129"/>
        <v>0</v>
      </c>
      <c r="DQ61" s="172">
        <f t="shared" si="130"/>
        <v>0</v>
      </c>
      <c r="DR61" s="172">
        <f t="shared" si="131"/>
        <v>0</v>
      </c>
      <c r="DS61" s="172">
        <f t="shared" si="132"/>
        <v>0</v>
      </c>
      <c r="DW61" s="172" t="str">
        <f>IF($AP61&lt;&gt;"",VLOOKUP($AP61,pay_scales!$A:$S,18,FALSE),"")</f>
        <v/>
      </c>
      <c r="DX61" s="172">
        <f t="shared" si="82"/>
        <v>0</v>
      </c>
      <c r="DY61" s="172" t="str">
        <f t="shared" si="83"/>
        <v/>
      </c>
      <c r="DZ61" s="172">
        <f t="shared" si="133"/>
        <v>0</v>
      </c>
      <c r="EA61" s="172">
        <f t="shared" si="134"/>
        <v>0</v>
      </c>
      <c r="EB61" s="172">
        <f t="shared" si="135"/>
        <v>0</v>
      </c>
      <c r="EC61" s="172">
        <f t="shared" si="136"/>
        <v>0</v>
      </c>
      <c r="ED61" s="172">
        <f t="shared" si="137"/>
        <v>0</v>
      </c>
      <c r="EE61" s="172">
        <f t="shared" si="138"/>
        <v>0</v>
      </c>
      <c r="EF61" s="172">
        <f t="shared" si="139"/>
        <v>0</v>
      </c>
      <c r="EG61" s="172">
        <f t="shared" si="140"/>
        <v>0</v>
      </c>
      <c r="EH61" s="172">
        <f t="shared" si="141"/>
        <v>0</v>
      </c>
      <c r="EI61" s="172">
        <f t="shared" si="142"/>
        <v>0</v>
      </c>
      <c r="EJ61" s="172">
        <f t="shared" si="143"/>
        <v>0</v>
      </c>
      <c r="EK61" s="172">
        <f t="shared" si="144"/>
        <v>0</v>
      </c>
      <c r="EO61" s="172" t="str">
        <f>IF($AZ61&lt;&gt;"",VLOOKUP($AF61,pay_scales!$A:$S,18,FALSE),"")</f>
        <v/>
      </c>
      <c r="EP61" s="172">
        <f t="shared" si="84"/>
        <v>0</v>
      </c>
      <c r="EQ61" s="172" t="str">
        <f t="shared" si="85"/>
        <v/>
      </c>
      <c r="ER61" s="172">
        <f t="shared" si="145"/>
        <v>0</v>
      </c>
      <c r="ES61" s="172">
        <f t="shared" si="146"/>
        <v>0</v>
      </c>
      <c r="ET61" s="172">
        <f t="shared" si="147"/>
        <v>0</v>
      </c>
      <c r="EU61" s="172">
        <f t="shared" si="148"/>
        <v>0</v>
      </c>
      <c r="EV61" s="172">
        <f t="shared" si="149"/>
        <v>0</v>
      </c>
      <c r="EW61" s="172">
        <f t="shared" si="150"/>
        <v>0</v>
      </c>
      <c r="EX61" s="172">
        <f t="shared" si="151"/>
        <v>0</v>
      </c>
      <c r="EY61" s="172">
        <f t="shared" si="152"/>
        <v>0</v>
      </c>
      <c r="EZ61" s="172">
        <f t="shared" si="153"/>
        <v>0</v>
      </c>
      <c r="FA61" s="172">
        <f t="shared" si="154"/>
        <v>0</v>
      </c>
      <c r="FB61" s="172">
        <f t="shared" si="155"/>
        <v>0</v>
      </c>
      <c r="FC61" s="172">
        <f t="shared" si="156"/>
        <v>0</v>
      </c>
      <c r="FF61">
        <f t="shared" si="86"/>
        <v>0</v>
      </c>
    </row>
    <row r="62" spans="1:162" x14ac:dyDescent="0.35">
      <c r="A62" s="3" t="str">
        <f>IF(OR($E62='selections(hide)'!$A$51,$E62='selections(hide)'!$A$48,$E62='selections(hide)'!$A$45),$C$1&amp;$E62,IF(AND($E62='selections(hide)'!$A$44,$F62&lt;45),$C$1&amp;$E62&amp;"up to 45",IF(AND($E62='selections(hide)'!$A$44,$F62&gt;=45),$C$1&amp;$E62&amp;"45+",IF(AND($E62='selections(hide)'!$A$43,$F62&lt;30),$C$1&amp;$E62&amp;"up to 30",IF(AND($E62='selections(hide)'!$A$43,$F62&gt;=30),$C$1&amp;$E62&amp;"30+",IF(AND($E62='selections(hide)'!$A$47,$F62&lt;45),$C$1&amp;$E62&amp;"up to 45",IF(AND($E62='selections(hide)'!$A$47,$F62&gt;=45),$C$1&amp;$E62&amp;"45+",IF(AND($E62='selections(hide)'!$A$46,$F62&lt;30),$C$1&amp;$E62&amp;"up to 30",IF(AND($E62='selections(hide)'!$A$46,$F62&gt;=30),$C$1&amp;$E62&amp;"30+",IF(AND($E62='selections(hide)'!$A$50,$F62&lt;45),$C$1&amp;$E62&amp;"up to 45",IF(AND($E62='selections(hide)'!$A$50,$F62&gt;=45),$C$1&amp;$E62&amp;"45+",IF(AND($E62='selections(hide)'!$A$49,$F62&lt;30),$C$1&amp;$E62&amp;"up to 30",IF(AND($E62='selections(hide)'!$A$49,$F62&gt;=30),$C$1&amp;$E62&amp;"30+","")))))))))))))</f>
        <v/>
      </c>
      <c r="B62" s="136"/>
      <c r="C62" s="143"/>
      <c r="D62" s="144"/>
      <c r="E62" s="135"/>
      <c r="F62" s="143"/>
      <c r="G62" s="144"/>
      <c r="H62" s="142"/>
      <c r="I62" s="168" t="str">
        <f>IFERROR(IF('selections(hide)'!$F$1=1,VLOOKUP($A62,academic_hours!$B$13:$S$40,4,FALSE),IF('selections(hide)'!$F$1=2,VLOOKUP($A62,academic_hours!$B$13:$S$40,9,FALSE),IF('selections(hide)'!$F$1=3,VLOOKUP($A62,academic_hours!$B$13:$S$40,14,FALSE),0))),"")</f>
        <v/>
      </c>
      <c r="J62" s="169"/>
      <c r="K62" s="168" t="str">
        <f t="shared" si="60"/>
        <v/>
      </c>
      <c r="L62" s="98"/>
      <c r="M62" s="142"/>
      <c r="N62" s="142"/>
      <c r="O62" s="142"/>
      <c r="P62" s="142"/>
      <c r="Q62" s="142"/>
      <c r="R62" s="142"/>
      <c r="S62" s="168" t="str">
        <f>IFERROR(IF('selections(hide)'!$F$1=1,VLOOKUP($A62,academic_hours!$B$13:$S$40,6,FALSE),IF('selections(hide)'!$F$1=2,VLOOKUP($A62,academic_hours!$B$13:$S$40,11,FALSE),IF('selections(hide)'!$F$1=3,VLOOKUP($A62,academic_hours!$B$13:$S$40,16,FALSE),0))),"")</f>
        <v/>
      </c>
      <c r="T62" s="169"/>
      <c r="U62" s="168" t="str">
        <f t="shared" si="61"/>
        <v/>
      </c>
      <c r="V62" s="98"/>
      <c r="W62" s="142"/>
      <c r="X62" s="142"/>
      <c r="Y62" s="142"/>
      <c r="Z62" s="142"/>
      <c r="AA62" s="142"/>
      <c r="AB62" s="142"/>
      <c r="AC62" s="168" t="str">
        <f>IFERROR(IF('selections(hide)'!$F$1=1,VLOOKUP($A62,academic_hours!$B$13:$S$40,5,FALSE),IF('selections(hide)'!$F$1=2,VLOOKUP($A62,academic_hours!$B$13:$S$40,10,FALSE),IF('selections(hide)'!$F$1=3,VLOOKUP($A62,academic_hours!$B$13:$S$40,15,FALSE),0))),"")</f>
        <v/>
      </c>
      <c r="AD62" s="169"/>
      <c r="AE62" s="168" t="str">
        <f t="shared" si="62"/>
        <v/>
      </c>
      <c r="AF62" s="98"/>
      <c r="AG62" s="142"/>
      <c r="AH62" s="142"/>
      <c r="AI62" s="142"/>
      <c r="AJ62" s="142"/>
      <c r="AK62" s="142"/>
      <c r="AL62" s="142"/>
      <c r="AM62" s="168" t="str">
        <f>IFERROR(IF('selections(hide)'!$F$1=1,VLOOKUP($A62,academic_hours!$B$13:$S$40,8,FALSE),IF('selections(hide)'!$F$1=2,VLOOKUP($A62,academic_hours!$B$13:$S$40,13,FALSE),IF('selections(hide)'!$F$1=3,VLOOKUP($A62,academic_hours!$B$13:$S$40,18,FALSE),0))),"")</f>
        <v/>
      </c>
      <c r="AN62" s="169"/>
      <c r="AO62" s="168" t="str">
        <f t="shared" si="63"/>
        <v/>
      </c>
      <c r="AP62" s="98"/>
      <c r="AQ62" s="142"/>
      <c r="AR62" s="142"/>
      <c r="AS62" s="142"/>
      <c r="AT62" s="142"/>
      <c r="AU62" s="142"/>
      <c r="AV62" s="142"/>
      <c r="AW62" s="168" t="str">
        <f>IFERROR(IF('selections(hide)'!$F$1=1,VLOOKUP($A62,academic_hours!$B$13:$S$40,7,FALSE),IF('selections(hide)'!$F$1=2,VLOOKUP($A62,academic_hours!$B$13:$S$40,12,FALSE),IF('selections(hide)'!$F$1=3,VLOOKUP($A62,academic_hours!$B$13:$S$40,17,FALSE),0))),"")</f>
        <v/>
      </c>
      <c r="AX62" s="169"/>
      <c r="AY62" s="168" t="str">
        <f t="shared" si="64"/>
        <v/>
      </c>
      <c r="AZ62" s="98"/>
      <c r="BA62" s="142"/>
      <c r="BB62" s="142"/>
      <c r="BC62" s="142"/>
      <c r="BD62" s="142"/>
      <c r="BE62" s="142"/>
      <c r="BF62" s="142"/>
      <c r="BH62" s="122" t="str">
        <f t="shared" si="65"/>
        <v>OK</v>
      </c>
      <c r="BI62" s="122" t="str">
        <f t="shared" si="66"/>
        <v>OK</v>
      </c>
      <c r="BJ62" s="122" t="str">
        <f t="shared" si="67"/>
        <v>OK</v>
      </c>
      <c r="BK62" s="122" t="str">
        <f t="shared" si="68"/>
        <v>OK</v>
      </c>
      <c r="BL62" s="122" t="str">
        <f t="shared" si="69"/>
        <v>OK</v>
      </c>
      <c r="BM62" s="122" t="str">
        <f t="shared" si="70"/>
        <v>OK</v>
      </c>
      <c r="BN62" s="122" t="str">
        <f t="shared" si="71"/>
        <v>OK</v>
      </c>
      <c r="BO62" s="122" t="str">
        <f t="shared" si="72"/>
        <v>OK</v>
      </c>
      <c r="BP62" s="122" t="str">
        <f t="shared" si="73"/>
        <v>OK</v>
      </c>
      <c r="BQ62" s="122" t="str">
        <f t="shared" si="74"/>
        <v>OK</v>
      </c>
      <c r="BR62" s="122" t="str">
        <f t="shared" si="75"/>
        <v>OK</v>
      </c>
      <c r="BU62" s="172" t="str">
        <f>IF($L62&lt;&gt;"",VLOOKUP($L62,pay_scales!$A:$S,18,FALSE),"")</f>
        <v/>
      </c>
      <c r="BV62" s="172">
        <f t="shared" si="76"/>
        <v>0</v>
      </c>
      <c r="BW62" s="172" t="str">
        <f t="shared" si="77"/>
        <v/>
      </c>
      <c r="BX62" s="172">
        <f t="shared" si="97"/>
        <v>0</v>
      </c>
      <c r="BY62" s="172">
        <f t="shared" si="98"/>
        <v>0</v>
      </c>
      <c r="BZ62" s="172">
        <f t="shared" si="99"/>
        <v>0</v>
      </c>
      <c r="CA62" s="172">
        <f t="shared" si="100"/>
        <v>0</v>
      </c>
      <c r="CB62" s="172">
        <f t="shared" si="101"/>
        <v>0</v>
      </c>
      <c r="CC62" s="172">
        <f t="shared" si="102"/>
        <v>0</v>
      </c>
      <c r="CD62" s="172">
        <f t="shared" si="103"/>
        <v>0</v>
      </c>
      <c r="CE62" s="172">
        <f t="shared" si="104"/>
        <v>0</v>
      </c>
      <c r="CF62" s="172">
        <f t="shared" si="105"/>
        <v>0</v>
      </c>
      <c r="CG62" s="172">
        <f t="shared" si="106"/>
        <v>0</v>
      </c>
      <c r="CH62" s="172">
        <f t="shared" si="107"/>
        <v>0</v>
      </c>
      <c r="CI62" s="172">
        <f t="shared" si="108"/>
        <v>0</v>
      </c>
      <c r="CM62" s="172" t="str">
        <f>IF($V62&lt;&gt;"",VLOOKUP($V62,pay_scales!$A:$S,18,FALSE),"")</f>
        <v/>
      </c>
      <c r="CN62" s="172">
        <f t="shared" si="78"/>
        <v>0</v>
      </c>
      <c r="CO62" s="172" t="str">
        <f t="shared" si="79"/>
        <v/>
      </c>
      <c r="CP62" s="172">
        <f t="shared" si="109"/>
        <v>0</v>
      </c>
      <c r="CQ62" s="172">
        <f t="shared" si="110"/>
        <v>0</v>
      </c>
      <c r="CR62" s="172">
        <f t="shared" si="111"/>
        <v>0</v>
      </c>
      <c r="CS62" s="172">
        <f t="shared" si="112"/>
        <v>0</v>
      </c>
      <c r="CT62" s="172">
        <f t="shared" si="113"/>
        <v>0</v>
      </c>
      <c r="CU62" s="172">
        <f t="shared" si="114"/>
        <v>0</v>
      </c>
      <c r="CV62" s="172">
        <f t="shared" si="115"/>
        <v>0</v>
      </c>
      <c r="CW62" s="172">
        <f t="shared" si="116"/>
        <v>0</v>
      </c>
      <c r="CX62" s="172">
        <f t="shared" si="117"/>
        <v>0</v>
      </c>
      <c r="CY62" s="172">
        <f t="shared" si="118"/>
        <v>0</v>
      </c>
      <c r="CZ62" s="172">
        <f t="shared" si="119"/>
        <v>0</v>
      </c>
      <c r="DA62" s="172">
        <f t="shared" si="120"/>
        <v>0</v>
      </c>
      <c r="DE62" s="172" t="str">
        <f>IF($AF62&lt;&gt;"",VLOOKUP($AF62,pay_scales!$A:$S,18,FALSE),"")</f>
        <v/>
      </c>
      <c r="DF62" s="172">
        <f t="shared" si="80"/>
        <v>0</v>
      </c>
      <c r="DG62" s="172" t="str">
        <f t="shared" si="81"/>
        <v/>
      </c>
      <c r="DH62" s="172">
        <f t="shared" si="121"/>
        <v>0</v>
      </c>
      <c r="DI62" s="172">
        <f t="shared" si="122"/>
        <v>0</v>
      </c>
      <c r="DJ62" s="172">
        <f t="shared" si="123"/>
        <v>0</v>
      </c>
      <c r="DK62" s="172">
        <f t="shared" si="124"/>
        <v>0</v>
      </c>
      <c r="DL62" s="172">
        <f t="shared" si="125"/>
        <v>0</v>
      </c>
      <c r="DM62" s="172">
        <f t="shared" si="126"/>
        <v>0</v>
      </c>
      <c r="DN62" s="172">
        <f t="shared" si="127"/>
        <v>0</v>
      </c>
      <c r="DO62" s="172">
        <f t="shared" si="128"/>
        <v>0</v>
      </c>
      <c r="DP62" s="172">
        <f t="shared" si="129"/>
        <v>0</v>
      </c>
      <c r="DQ62" s="172">
        <f t="shared" si="130"/>
        <v>0</v>
      </c>
      <c r="DR62" s="172">
        <f t="shared" si="131"/>
        <v>0</v>
      </c>
      <c r="DS62" s="172">
        <f t="shared" si="132"/>
        <v>0</v>
      </c>
      <c r="DW62" s="172" t="str">
        <f>IF($AP62&lt;&gt;"",VLOOKUP($AP62,pay_scales!$A:$S,18,FALSE),"")</f>
        <v/>
      </c>
      <c r="DX62" s="172">
        <f t="shared" si="82"/>
        <v>0</v>
      </c>
      <c r="DY62" s="172" t="str">
        <f t="shared" si="83"/>
        <v/>
      </c>
      <c r="DZ62" s="172">
        <f t="shared" si="133"/>
        <v>0</v>
      </c>
      <c r="EA62" s="172">
        <f t="shared" si="134"/>
        <v>0</v>
      </c>
      <c r="EB62" s="172">
        <f t="shared" si="135"/>
        <v>0</v>
      </c>
      <c r="EC62" s="172">
        <f t="shared" si="136"/>
        <v>0</v>
      </c>
      <c r="ED62" s="172">
        <f t="shared" si="137"/>
        <v>0</v>
      </c>
      <c r="EE62" s="172">
        <f t="shared" si="138"/>
        <v>0</v>
      </c>
      <c r="EF62" s="172">
        <f t="shared" si="139"/>
        <v>0</v>
      </c>
      <c r="EG62" s="172">
        <f t="shared" si="140"/>
        <v>0</v>
      </c>
      <c r="EH62" s="172">
        <f t="shared" si="141"/>
        <v>0</v>
      </c>
      <c r="EI62" s="172">
        <f t="shared" si="142"/>
        <v>0</v>
      </c>
      <c r="EJ62" s="172">
        <f t="shared" si="143"/>
        <v>0</v>
      </c>
      <c r="EK62" s="172">
        <f t="shared" si="144"/>
        <v>0</v>
      </c>
      <c r="EO62" s="172" t="str">
        <f>IF($AZ62&lt;&gt;"",VLOOKUP($AF62,pay_scales!$A:$S,18,FALSE),"")</f>
        <v/>
      </c>
      <c r="EP62" s="172">
        <f t="shared" si="84"/>
        <v>0</v>
      </c>
      <c r="EQ62" s="172" t="str">
        <f t="shared" si="85"/>
        <v/>
      </c>
      <c r="ER62" s="172">
        <f t="shared" si="145"/>
        <v>0</v>
      </c>
      <c r="ES62" s="172">
        <f t="shared" si="146"/>
        <v>0</v>
      </c>
      <c r="ET62" s="172">
        <f t="shared" si="147"/>
        <v>0</v>
      </c>
      <c r="EU62" s="172">
        <f t="shared" si="148"/>
        <v>0</v>
      </c>
      <c r="EV62" s="172">
        <f t="shared" si="149"/>
        <v>0</v>
      </c>
      <c r="EW62" s="172">
        <f t="shared" si="150"/>
        <v>0</v>
      </c>
      <c r="EX62" s="172">
        <f t="shared" si="151"/>
        <v>0</v>
      </c>
      <c r="EY62" s="172">
        <f t="shared" si="152"/>
        <v>0</v>
      </c>
      <c r="EZ62" s="172">
        <f t="shared" si="153"/>
        <v>0</v>
      </c>
      <c r="FA62" s="172">
        <f t="shared" si="154"/>
        <v>0</v>
      </c>
      <c r="FB62" s="172">
        <f t="shared" si="155"/>
        <v>0</v>
      </c>
      <c r="FC62" s="172">
        <f t="shared" si="156"/>
        <v>0</v>
      </c>
      <c r="FF62">
        <f t="shared" si="86"/>
        <v>0</v>
      </c>
    </row>
    <row r="63" spans="1:162" x14ac:dyDescent="0.35">
      <c r="A63" s="3" t="str">
        <f>IF(OR($E63='selections(hide)'!$A$51,$E63='selections(hide)'!$A$48,$E63='selections(hide)'!$A$45),$C$1&amp;$E63,IF(AND($E63='selections(hide)'!$A$44,$F63&lt;45),$C$1&amp;$E63&amp;"up to 45",IF(AND($E63='selections(hide)'!$A$44,$F63&gt;=45),$C$1&amp;$E63&amp;"45+",IF(AND($E63='selections(hide)'!$A$43,$F63&lt;30),$C$1&amp;$E63&amp;"up to 30",IF(AND($E63='selections(hide)'!$A$43,$F63&gt;=30),$C$1&amp;$E63&amp;"30+",IF(AND($E63='selections(hide)'!$A$47,$F63&lt;45),$C$1&amp;$E63&amp;"up to 45",IF(AND($E63='selections(hide)'!$A$47,$F63&gt;=45),$C$1&amp;$E63&amp;"45+",IF(AND($E63='selections(hide)'!$A$46,$F63&lt;30),$C$1&amp;$E63&amp;"up to 30",IF(AND($E63='selections(hide)'!$A$46,$F63&gt;=30),$C$1&amp;$E63&amp;"30+",IF(AND($E63='selections(hide)'!$A$50,$F63&lt;45),$C$1&amp;$E63&amp;"up to 45",IF(AND($E63='selections(hide)'!$A$50,$F63&gt;=45),$C$1&amp;$E63&amp;"45+",IF(AND($E63='selections(hide)'!$A$49,$F63&lt;30),$C$1&amp;$E63&amp;"up to 30",IF(AND($E63='selections(hide)'!$A$49,$F63&gt;=30),$C$1&amp;$E63&amp;"30+","")))))))))))))</f>
        <v/>
      </c>
      <c r="B63" s="136"/>
      <c r="C63" s="143"/>
      <c r="D63" s="144"/>
      <c r="E63" s="135"/>
      <c r="F63" s="143"/>
      <c r="G63" s="144"/>
      <c r="H63" s="142"/>
      <c r="I63" s="168" t="str">
        <f>IFERROR(IF('selections(hide)'!$F$1=1,VLOOKUP($A63,academic_hours!$B$13:$S$40,4,FALSE),IF('selections(hide)'!$F$1=2,VLOOKUP($A63,academic_hours!$B$13:$S$40,9,FALSE),IF('selections(hide)'!$F$1=3,VLOOKUP($A63,academic_hours!$B$13:$S$40,14,FALSE),0))),"")</f>
        <v/>
      </c>
      <c r="J63" s="169"/>
      <c r="K63" s="168" t="str">
        <f t="shared" si="60"/>
        <v/>
      </c>
      <c r="L63" s="98"/>
      <c r="M63" s="142"/>
      <c r="N63" s="142"/>
      <c r="O63" s="142"/>
      <c r="P63" s="142"/>
      <c r="Q63" s="142"/>
      <c r="R63" s="142"/>
      <c r="S63" s="168" t="str">
        <f>IFERROR(IF('selections(hide)'!$F$1=1,VLOOKUP($A63,academic_hours!$B$13:$S$40,6,FALSE),IF('selections(hide)'!$F$1=2,VLOOKUP($A63,academic_hours!$B$13:$S$40,11,FALSE),IF('selections(hide)'!$F$1=3,VLOOKUP($A63,academic_hours!$B$13:$S$40,16,FALSE),0))),"")</f>
        <v/>
      </c>
      <c r="T63" s="169"/>
      <c r="U63" s="168" t="str">
        <f t="shared" si="61"/>
        <v/>
      </c>
      <c r="V63" s="98"/>
      <c r="W63" s="142"/>
      <c r="X63" s="142"/>
      <c r="Y63" s="142"/>
      <c r="Z63" s="142"/>
      <c r="AA63" s="142"/>
      <c r="AB63" s="142"/>
      <c r="AC63" s="168" t="str">
        <f>IFERROR(IF('selections(hide)'!$F$1=1,VLOOKUP($A63,academic_hours!$B$13:$S$40,5,FALSE),IF('selections(hide)'!$F$1=2,VLOOKUP($A63,academic_hours!$B$13:$S$40,10,FALSE),IF('selections(hide)'!$F$1=3,VLOOKUP($A63,academic_hours!$B$13:$S$40,15,FALSE),0))),"")</f>
        <v/>
      </c>
      <c r="AD63" s="169"/>
      <c r="AE63" s="168" t="str">
        <f t="shared" si="62"/>
        <v/>
      </c>
      <c r="AF63" s="98"/>
      <c r="AG63" s="142"/>
      <c r="AH63" s="142"/>
      <c r="AI63" s="142"/>
      <c r="AJ63" s="142"/>
      <c r="AK63" s="142"/>
      <c r="AL63" s="142"/>
      <c r="AM63" s="168" t="str">
        <f>IFERROR(IF('selections(hide)'!$F$1=1,VLOOKUP($A63,academic_hours!$B$13:$S$40,8,FALSE),IF('selections(hide)'!$F$1=2,VLOOKUP($A63,academic_hours!$B$13:$S$40,13,FALSE),IF('selections(hide)'!$F$1=3,VLOOKUP($A63,academic_hours!$B$13:$S$40,18,FALSE),0))),"")</f>
        <v/>
      </c>
      <c r="AN63" s="169"/>
      <c r="AO63" s="168" t="str">
        <f t="shared" si="63"/>
        <v/>
      </c>
      <c r="AP63" s="98"/>
      <c r="AQ63" s="142"/>
      <c r="AR63" s="142"/>
      <c r="AS63" s="142"/>
      <c r="AT63" s="142"/>
      <c r="AU63" s="142"/>
      <c r="AV63" s="142"/>
      <c r="AW63" s="168" t="str">
        <f>IFERROR(IF('selections(hide)'!$F$1=1,VLOOKUP($A63,academic_hours!$B$13:$S$40,7,FALSE),IF('selections(hide)'!$F$1=2,VLOOKUP($A63,academic_hours!$B$13:$S$40,12,FALSE),IF('selections(hide)'!$F$1=3,VLOOKUP($A63,academic_hours!$B$13:$S$40,17,FALSE),0))),"")</f>
        <v/>
      </c>
      <c r="AX63" s="169"/>
      <c r="AY63" s="168" t="str">
        <f t="shared" si="64"/>
        <v/>
      </c>
      <c r="AZ63" s="98"/>
      <c r="BA63" s="142"/>
      <c r="BB63" s="142"/>
      <c r="BC63" s="142"/>
      <c r="BD63" s="142"/>
      <c r="BE63" s="142"/>
      <c r="BF63" s="142"/>
      <c r="BH63" s="122" t="str">
        <f t="shared" si="65"/>
        <v>OK</v>
      </c>
      <c r="BI63" s="122" t="str">
        <f t="shared" si="66"/>
        <v>OK</v>
      </c>
      <c r="BJ63" s="122" t="str">
        <f t="shared" si="67"/>
        <v>OK</v>
      </c>
      <c r="BK63" s="122" t="str">
        <f t="shared" si="68"/>
        <v>OK</v>
      </c>
      <c r="BL63" s="122" t="str">
        <f t="shared" si="69"/>
        <v>OK</v>
      </c>
      <c r="BM63" s="122" t="str">
        <f t="shared" si="70"/>
        <v>OK</v>
      </c>
      <c r="BN63" s="122" t="str">
        <f t="shared" si="71"/>
        <v>OK</v>
      </c>
      <c r="BO63" s="122" t="str">
        <f t="shared" si="72"/>
        <v>OK</v>
      </c>
      <c r="BP63" s="122" t="str">
        <f t="shared" si="73"/>
        <v>OK</v>
      </c>
      <c r="BQ63" s="122" t="str">
        <f t="shared" si="74"/>
        <v>OK</v>
      </c>
      <c r="BR63" s="122" t="str">
        <f t="shared" si="75"/>
        <v>OK</v>
      </c>
      <c r="BU63" s="172" t="str">
        <f>IF($L63&lt;&gt;"",VLOOKUP($L63,pay_scales!$A:$S,18,FALSE),"")</f>
        <v/>
      </c>
      <c r="BV63" s="172">
        <f t="shared" si="76"/>
        <v>0</v>
      </c>
      <c r="BW63" s="172" t="str">
        <f t="shared" si="77"/>
        <v/>
      </c>
      <c r="BX63" s="172">
        <f t="shared" si="97"/>
        <v>0</v>
      </c>
      <c r="BY63" s="172">
        <f t="shared" si="98"/>
        <v>0</v>
      </c>
      <c r="BZ63" s="172">
        <f t="shared" si="99"/>
        <v>0</v>
      </c>
      <c r="CA63" s="172">
        <f t="shared" si="100"/>
        <v>0</v>
      </c>
      <c r="CB63" s="172">
        <f t="shared" si="101"/>
        <v>0</v>
      </c>
      <c r="CC63" s="172">
        <f t="shared" si="102"/>
        <v>0</v>
      </c>
      <c r="CD63" s="172">
        <f t="shared" si="103"/>
        <v>0</v>
      </c>
      <c r="CE63" s="172">
        <f t="shared" si="104"/>
        <v>0</v>
      </c>
      <c r="CF63" s="172">
        <f t="shared" si="105"/>
        <v>0</v>
      </c>
      <c r="CG63" s="172">
        <f t="shared" si="106"/>
        <v>0</v>
      </c>
      <c r="CH63" s="172">
        <f t="shared" si="107"/>
        <v>0</v>
      </c>
      <c r="CI63" s="172">
        <f t="shared" si="108"/>
        <v>0</v>
      </c>
      <c r="CM63" s="172" t="str">
        <f>IF($V63&lt;&gt;"",VLOOKUP($V63,pay_scales!$A:$S,18,FALSE),"")</f>
        <v/>
      </c>
      <c r="CN63" s="172">
        <f t="shared" si="78"/>
        <v>0</v>
      </c>
      <c r="CO63" s="172" t="str">
        <f t="shared" si="79"/>
        <v/>
      </c>
      <c r="CP63" s="172">
        <f t="shared" si="109"/>
        <v>0</v>
      </c>
      <c r="CQ63" s="172">
        <f t="shared" si="110"/>
        <v>0</v>
      </c>
      <c r="CR63" s="172">
        <f t="shared" si="111"/>
        <v>0</v>
      </c>
      <c r="CS63" s="172">
        <f t="shared" si="112"/>
        <v>0</v>
      </c>
      <c r="CT63" s="172">
        <f t="shared" si="113"/>
        <v>0</v>
      </c>
      <c r="CU63" s="172">
        <f t="shared" si="114"/>
        <v>0</v>
      </c>
      <c r="CV63" s="172">
        <f t="shared" si="115"/>
        <v>0</v>
      </c>
      <c r="CW63" s="172">
        <f t="shared" si="116"/>
        <v>0</v>
      </c>
      <c r="CX63" s="172">
        <f t="shared" si="117"/>
        <v>0</v>
      </c>
      <c r="CY63" s="172">
        <f t="shared" si="118"/>
        <v>0</v>
      </c>
      <c r="CZ63" s="172">
        <f t="shared" si="119"/>
        <v>0</v>
      </c>
      <c r="DA63" s="172">
        <f t="shared" si="120"/>
        <v>0</v>
      </c>
      <c r="DE63" s="172" t="str">
        <f>IF($AF63&lt;&gt;"",VLOOKUP($AF63,pay_scales!$A:$S,18,FALSE),"")</f>
        <v/>
      </c>
      <c r="DF63" s="172">
        <f t="shared" si="80"/>
        <v>0</v>
      </c>
      <c r="DG63" s="172" t="str">
        <f t="shared" si="81"/>
        <v/>
      </c>
      <c r="DH63" s="172">
        <f t="shared" si="121"/>
        <v>0</v>
      </c>
      <c r="DI63" s="172">
        <f t="shared" si="122"/>
        <v>0</v>
      </c>
      <c r="DJ63" s="172">
        <f t="shared" si="123"/>
        <v>0</v>
      </c>
      <c r="DK63" s="172">
        <f t="shared" si="124"/>
        <v>0</v>
      </c>
      <c r="DL63" s="172">
        <f t="shared" si="125"/>
        <v>0</v>
      </c>
      <c r="DM63" s="172">
        <f t="shared" si="126"/>
        <v>0</v>
      </c>
      <c r="DN63" s="172">
        <f t="shared" si="127"/>
        <v>0</v>
      </c>
      <c r="DO63" s="172">
        <f t="shared" si="128"/>
        <v>0</v>
      </c>
      <c r="DP63" s="172">
        <f t="shared" si="129"/>
        <v>0</v>
      </c>
      <c r="DQ63" s="172">
        <f t="shared" si="130"/>
        <v>0</v>
      </c>
      <c r="DR63" s="172">
        <f t="shared" si="131"/>
        <v>0</v>
      </c>
      <c r="DS63" s="172">
        <f t="shared" si="132"/>
        <v>0</v>
      </c>
      <c r="DW63" s="172" t="str">
        <f>IF($AP63&lt;&gt;"",VLOOKUP($AP63,pay_scales!$A:$S,18,FALSE),"")</f>
        <v/>
      </c>
      <c r="DX63" s="172">
        <f t="shared" si="82"/>
        <v>0</v>
      </c>
      <c r="DY63" s="172" t="str">
        <f t="shared" si="83"/>
        <v/>
      </c>
      <c r="DZ63" s="172">
        <f t="shared" si="133"/>
        <v>0</v>
      </c>
      <c r="EA63" s="172">
        <f t="shared" si="134"/>
        <v>0</v>
      </c>
      <c r="EB63" s="172">
        <f t="shared" si="135"/>
        <v>0</v>
      </c>
      <c r="EC63" s="172">
        <f t="shared" si="136"/>
        <v>0</v>
      </c>
      <c r="ED63" s="172">
        <f t="shared" si="137"/>
        <v>0</v>
      </c>
      <c r="EE63" s="172">
        <f t="shared" si="138"/>
        <v>0</v>
      </c>
      <c r="EF63" s="172">
        <f t="shared" si="139"/>
        <v>0</v>
      </c>
      <c r="EG63" s="172">
        <f t="shared" si="140"/>
        <v>0</v>
      </c>
      <c r="EH63" s="172">
        <f t="shared" si="141"/>
        <v>0</v>
      </c>
      <c r="EI63" s="172">
        <f t="shared" si="142"/>
        <v>0</v>
      </c>
      <c r="EJ63" s="172">
        <f t="shared" si="143"/>
        <v>0</v>
      </c>
      <c r="EK63" s="172">
        <f t="shared" si="144"/>
        <v>0</v>
      </c>
      <c r="EO63" s="172" t="str">
        <f>IF($AZ63&lt;&gt;"",VLOOKUP($AF63,pay_scales!$A:$S,18,FALSE),"")</f>
        <v/>
      </c>
      <c r="EP63" s="172">
        <f t="shared" si="84"/>
        <v>0</v>
      </c>
      <c r="EQ63" s="172" t="str">
        <f t="shared" si="85"/>
        <v/>
      </c>
      <c r="ER63" s="172">
        <f t="shared" si="145"/>
        <v>0</v>
      </c>
      <c r="ES63" s="172">
        <f t="shared" si="146"/>
        <v>0</v>
      </c>
      <c r="ET63" s="172">
        <f t="shared" si="147"/>
        <v>0</v>
      </c>
      <c r="EU63" s="172">
        <f t="shared" si="148"/>
        <v>0</v>
      </c>
      <c r="EV63" s="172">
        <f t="shared" si="149"/>
        <v>0</v>
      </c>
      <c r="EW63" s="172">
        <f t="shared" si="150"/>
        <v>0</v>
      </c>
      <c r="EX63" s="172">
        <f t="shared" si="151"/>
        <v>0</v>
      </c>
      <c r="EY63" s="172">
        <f t="shared" si="152"/>
        <v>0</v>
      </c>
      <c r="EZ63" s="172">
        <f t="shared" si="153"/>
        <v>0</v>
      </c>
      <c r="FA63" s="172">
        <f t="shared" si="154"/>
        <v>0</v>
      </c>
      <c r="FB63" s="172">
        <f t="shared" si="155"/>
        <v>0</v>
      </c>
      <c r="FC63" s="172">
        <f t="shared" si="156"/>
        <v>0</v>
      </c>
      <c r="FF63">
        <f t="shared" si="86"/>
        <v>0</v>
      </c>
    </row>
    <row r="64" spans="1:162" x14ac:dyDescent="0.35">
      <c r="A64" s="3" t="str">
        <f>IF(OR($E64='selections(hide)'!$A$51,$E64='selections(hide)'!$A$48,$E64='selections(hide)'!$A$45),$C$1&amp;$E64,IF(AND($E64='selections(hide)'!$A$44,$F64&lt;45),$C$1&amp;$E64&amp;"up to 45",IF(AND($E64='selections(hide)'!$A$44,$F64&gt;=45),$C$1&amp;$E64&amp;"45+",IF(AND($E64='selections(hide)'!$A$43,$F64&lt;30),$C$1&amp;$E64&amp;"up to 30",IF(AND($E64='selections(hide)'!$A$43,$F64&gt;=30),$C$1&amp;$E64&amp;"30+",IF(AND($E64='selections(hide)'!$A$47,$F64&lt;45),$C$1&amp;$E64&amp;"up to 45",IF(AND($E64='selections(hide)'!$A$47,$F64&gt;=45),$C$1&amp;$E64&amp;"45+",IF(AND($E64='selections(hide)'!$A$46,$F64&lt;30),$C$1&amp;$E64&amp;"up to 30",IF(AND($E64='selections(hide)'!$A$46,$F64&gt;=30),$C$1&amp;$E64&amp;"30+",IF(AND($E64='selections(hide)'!$A$50,$F64&lt;45),$C$1&amp;$E64&amp;"up to 45",IF(AND($E64='selections(hide)'!$A$50,$F64&gt;=45),$C$1&amp;$E64&amp;"45+",IF(AND($E64='selections(hide)'!$A$49,$F64&lt;30),$C$1&amp;$E64&amp;"up to 30",IF(AND($E64='selections(hide)'!$A$49,$F64&gt;=30),$C$1&amp;$E64&amp;"30+","")))))))))))))</f>
        <v/>
      </c>
      <c r="B64" s="136"/>
      <c r="C64" s="143"/>
      <c r="D64" s="144"/>
      <c r="E64" s="135"/>
      <c r="F64" s="143"/>
      <c r="G64" s="144"/>
      <c r="H64" s="142"/>
      <c r="I64" s="168" t="str">
        <f>IFERROR(IF('selections(hide)'!$F$1=1,VLOOKUP($A64,academic_hours!$B$13:$S$40,4,FALSE),IF('selections(hide)'!$F$1=2,VLOOKUP($A64,academic_hours!$B$13:$S$40,9,FALSE),IF('selections(hide)'!$F$1=3,VLOOKUP($A64,academic_hours!$B$13:$S$40,14,FALSE),0))),"")</f>
        <v/>
      </c>
      <c r="J64" s="169"/>
      <c r="K64" s="168" t="str">
        <f t="shared" si="60"/>
        <v/>
      </c>
      <c r="L64" s="98"/>
      <c r="M64" s="142"/>
      <c r="N64" s="142"/>
      <c r="O64" s="142"/>
      <c r="P64" s="142"/>
      <c r="Q64" s="142"/>
      <c r="R64" s="142"/>
      <c r="S64" s="168" t="str">
        <f>IFERROR(IF('selections(hide)'!$F$1=1,VLOOKUP($A64,academic_hours!$B$13:$S$40,6,FALSE),IF('selections(hide)'!$F$1=2,VLOOKUP($A64,academic_hours!$B$13:$S$40,11,FALSE),IF('selections(hide)'!$F$1=3,VLOOKUP($A64,academic_hours!$B$13:$S$40,16,FALSE),0))),"")</f>
        <v/>
      </c>
      <c r="T64" s="169"/>
      <c r="U64" s="168" t="str">
        <f t="shared" si="61"/>
        <v/>
      </c>
      <c r="V64" s="98"/>
      <c r="W64" s="142"/>
      <c r="X64" s="142"/>
      <c r="Y64" s="142"/>
      <c r="Z64" s="142"/>
      <c r="AA64" s="142"/>
      <c r="AB64" s="142"/>
      <c r="AC64" s="168" t="str">
        <f>IFERROR(IF('selections(hide)'!$F$1=1,VLOOKUP($A64,academic_hours!$B$13:$S$40,5,FALSE),IF('selections(hide)'!$F$1=2,VLOOKUP($A64,academic_hours!$B$13:$S$40,10,FALSE),IF('selections(hide)'!$F$1=3,VLOOKUP($A64,academic_hours!$B$13:$S$40,15,FALSE),0))),"")</f>
        <v/>
      </c>
      <c r="AD64" s="169"/>
      <c r="AE64" s="168" t="str">
        <f t="shared" si="62"/>
        <v/>
      </c>
      <c r="AF64" s="98"/>
      <c r="AG64" s="142"/>
      <c r="AH64" s="142"/>
      <c r="AI64" s="142"/>
      <c r="AJ64" s="142"/>
      <c r="AK64" s="142"/>
      <c r="AL64" s="142"/>
      <c r="AM64" s="168" t="str">
        <f>IFERROR(IF('selections(hide)'!$F$1=1,VLOOKUP($A64,academic_hours!$B$13:$S$40,8,FALSE),IF('selections(hide)'!$F$1=2,VLOOKUP($A64,academic_hours!$B$13:$S$40,13,FALSE),IF('selections(hide)'!$F$1=3,VLOOKUP($A64,academic_hours!$B$13:$S$40,18,FALSE),0))),"")</f>
        <v/>
      </c>
      <c r="AN64" s="169"/>
      <c r="AO64" s="168" t="str">
        <f t="shared" si="63"/>
        <v/>
      </c>
      <c r="AP64" s="98"/>
      <c r="AQ64" s="142"/>
      <c r="AR64" s="142"/>
      <c r="AS64" s="142"/>
      <c r="AT64" s="142"/>
      <c r="AU64" s="142"/>
      <c r="AV64" s="142"/>
      <c r="AW64" s="168" t="str">
        <f>IFERROR(IF('selections(hide)'!$F$1=1,VLOOKUP($A64,academic_hours!$B$13:$S$40,7,FALSE),IF('selections(hide)'!$F$1=2,VLOOKUP($A64,academic_hours!$B$13:$S$40,12,FALSE),IF('selections(hide)'!$F$1=3,VLOOKUP($A64,academic_hours!$B$13:$S$40,17,FALSE),0))),"")</f>
        <v/>
      </c>
      <c r="AX64" s="169"/>
      <c r="AY64" s="168" t="str">
        <f t="shared" si="64"/>
        <v/>
      </c>
      <c r="AZ64" s="98"/>
      <c r="BA64" s="142"/>
      <c r="BB64" s="142"/>
      <c r="BC64" s="142"/>
      <c r="BD64" s="142"/>
      <c r="BE64" s="142"/>
      <c r="BF64" s="142"/>
      <c r="BH64" s="122" t="str">
        <f t="shared" si="65"/>
        <v>OK</v>
      </c>
      <c r="BI64" s="122" t="str">
        <f t="shared" si="66"/>
        <v>OK</v>
      </c>
      <c r="BJ64" s="122" t="str">
        <f t="shared" si="67"/>
        <v>OK</v>
      </c>
      <c r="BK64" s="122" t="str">
        <f t="shared" si="68"/>
        <v>OK</v>
      </c>
      <c r="BL64" s="122" t="str">
        <f t="shared" si="69"/>
        <v>OK</v>
      </c>
      <c r="BM64" s="122" t="str">
        <f t="shared" si="70"/>
        <v>OK</v>
      </c>
      <c r="BN64" s="122" t="str">
        <f t="shared" si="71"/>
        <v>OK</v>
      </c>
      <c r="BO64" s="122" t="str">
        <f t="shared" si="72"/>
        <v>OK</v>
      </c>
      <c r="BP64" s="122" t="str">
        <f t="shared" si="73"/>
        <v>OK</v>
      </c>
      <c r="BQ64" s="122" t="str">
        <f t="shared" si="74"/>
        <v>OK</v>
      </c>
      <c r="BR64" s="122" t="str">
        <f t="shared" si="75"/>
        <v>OK</v>
      </c>
      <c r="BU64" s="172" t="str">
        <f>IF($L64&lt;&gt;"",VLOOKUP($L64,pay_scales!$A:$S,18,FALSE),"")</f>
        <v/>
      </c>
      <c r="BV64" s="172">
        <f t="shared" si="76"/>
        <v>0</v>
      </c>
      <c r="BW64" s="172" t="str">
        <f t="shared" si="77"/>
        <v/>
      </c>
      <c r="BX64" s="172">
        <f t="shared" si="97"/>
        <v>0</v>
      </c>
      <c r="BY64" s="172">
        <f t="shared" si="98"/>
        <v>0</v>
      </c>
      <c r="BZ64" s="172">
        <f t="shared" si="99"/>
        <v>0</v>
      </c>
      <c r="CA64" s="172">
        <f t="shared" si="100"/>
        <v>0</v>
      </c>
      <c r="CB64" s="172">
        <f t="shared" si="101"/>
        <v>0</v>
      </c>
      <c r="CC64" s="172">
        <f t="shared" si="102"/>
        <v>0</v>
      </c>
      <c r="CD64" s="172">
        <f t="shared" si="103"/>
        <v>0</v>
      </c>
      <c r="CE64" s="172">
        <f t="shared" si="104"/>
        <v>0</v>
      </c>
      <c r="CF64" s="172">
        <f t="shared" si="105"/>
        <v>0</v>
      </c>
      <c r="CG64" s="172">
        <f t="shared" si="106"/>
        <v>0</v>
      </c>
      <c r="CH64" s="172">
        <f t="shared" si="107"/>
        <v>0</v>
      </c>
      <c r="CI64" s="172">
        <f t="shared" si="108"/>
        <v>0</v>
      </c>
      <c r="CM64" s="172" t="str">
        <f>IF($V64&lt;&gt;"",VLOOKUP($V64,pay_scales!$A:$S,18,FALSE),"")</f>
        <v/>
      </c>
      <c r="CN64" s="172">
        <f t="shared" si="78"/>
        <v>0</v>
      </c>
      <c r="CO64" s="172" t="str">
        <f t="shared" si="79"/>
        <v/>
      </c>
      <c r="CP64" s="172">
        <f t="shared" si="109"/>
        <v>0</v>
      </c>
      <c r="CQ64" s="172">
        <f t="shared" si="110"/>
        <v>0</v>
      </c>
      <c r="CR64" s="172">
        <f t="shared" si="111"/>
        <v>0</v>
      </c>
      <c r="CS64" s="172">
        <f t="shared" si="112"/>
        <v>0</v>
      </c>
      <c r="CT64" s="172">
        <f t="shared" si="113"/>
        <v>0</v>
      </c>
      <c r="CU64" s="172">
        <f t="shared" si="114"/>
        <v>0</v>
      </c>
      <c r="CV64" s="172">
        <f t="shared" si="115"/>
        <v>0</v>
      </c>
      <c r="CW64" s="172">
        <f t="shared" si="116"/>
        <v>0</v>
      </c>
      <c r="CX64" s="172">
        <f t="shared" si="117"/>
        <v>0</v>
      </c>
      <c r="CY64" s="172">
        <f t="shared" si="118"/>
        <v>0</v>
      </c>
      <c r="CZ64" s="172">
        <f t="shared" si="119"/>
        <v>0</v>
      </c>
      <c r="DA64" s="172">
        <f t="shared" si="120"/>
        <v>0</v>
      </c>
      <c r="DE64" s="172" t="str">
        <f>IF($AF64&lt;&gt;"",VLOOKUP($AF64,pay_scales!$A:$S,18,FALSE),"")</f>
        <v/>
      </c>
      <c r="DF64" s="172">
        <f t="shared" si="80"/>
        <v>0</v>
      </c>
      <c r="DG64" s="172" t="str">
        <f t="shared" si="81"/>
        <v/>
      </c>
      <c r="DH64" s="172">
        <f t="shared" si="121"/>
        <v>0</v>
      </c>
      <c r="DI64" s="172">
        <f t="shared" si="122"/>
        <v>0</v>
      </c>
      <c r="DJ64" s="172">
        <f t="shared" si="123"/>
        <v>0</v>
      </c>
      <c r="DK64" s="172">
        <f t="shared" si="124"/>
        <v>0</v>
      </c>
      <c r="DL64" s="172">
        <f t="shared" si="125"/>
        <v>0</v>
      </c>
      <c r="DM64" s="172">
        <f t="shared" si="126"/>
        <v>0</v>
      </c>
      <c r="DN64" s="172">
        <f t="shared" si="127"/>
        <v>0</v>
      </c>
      <c r="DO64" s="172">
        <f t="shared" si="128"/>
        <v>0</v>
      </c>
      <c r="DP64" s="172">
        <f t="shared" si="129"/>
        <v>0</v>
      </c>
      <c r="DQ64" s="172">
        <f t="shared" si="130"/>
        <v>0</v>
      </c>
      <c r="DR64" s="172">
        <f t="shared" si="131"/>
        <v>0</v>
      </c>
      <c r="DS64" s="172">
        <f t="shared" si="132"/>
        <v>0</v>
      </c>
      <c r="DW64" s="172" t="str">
        <f>IF($AP64&lt;&gt;"",VLOOKUP($AP64,pay_scales!$A:$S,18,FALSE),"")</f>
        <v/>
      </c>
      <c r="DX64" s="172">
        <f t="shared" si="82"/>
        <v>0</v>
      </c>
      <c r="DY64" s="172" t="str">
        <f t="shared" si="83"/>
        <v/>
      </c>
      <c r="DZ64" s="172">
        <f t="shared" si="133"/>
        <v>0</v>
      </c>
      <c r="EA64" s="172">
        <f t="shared" si="134"/>
        <v>0</v>
      </c>
      <c r="EB64" s="172">
        <f t="shared" si="135"/>
        <v>0</v>
      </c>
      <c r="EC64" s="172">
        <f t="shared" si="136"/>
        <v>0</v>
      </c>
      <c r="ED64" s="172">
        <f t="shared" si="137"/>
        <v>0</v>
      </c>
      <c r="EE64" s="172">
        <f t="shared" si="138"/>
        <v>0</v>
      </c>
      <c r="EF64" s="172">
        <f t="shared" si="139"/>
        <v>0</v>
      </c>
      <c r="EG64" s="172">
        <f t="shared" si="140"/>
        <v>0</v>
      </c>
      <c r="EH64" s="172">
        <f t="shared" si="141"/>
        <v>0</v>
      </c>
      <c r="EI64" s="172">
        <f t="shared" si="142"/>
        <v>0</v>
      </c>
      <c r="EJ64" s="172">
        <f t="shared" si="143"/>
        <v>0</v>
      </c>
      <c r="EK64" s="172">
        <f t="shared" si="144"/>
        <v>0</v>
      </c>
      <c r="EO64" s="172" t="str">
        <f>IF($AZ64&lt;&gt;"",VLOOKUP($AF64,pay_scales!$A:$S,18,FALSE),"")</f>
        <v/>
      </c>
      <c r="EP64" s="172">
        <f t="shared" si="84"/>
        <v>0</v>
      </c>
      <c r="EQ64" s="172" t="str">
        <f t="shared" si="85"/>
        <v/>
      </c>
      <c r="ER64" s="172">
        <f t="shared" si="145"/>
        <v>0</v>
      </c>
      <c r="ES64" s="172">
        <f t="shared" si="146"/>
        <v>0</v>
      </c>
      <c r="ET64" s="172">
        <f t="shared" si="147"/>
        <v>0</v>
      </c>
      <c r="EU64" s="172">
        <f t="shared" si="148"/>
        <v>0</v>
      </c>
      <c r="EV64" s="172">
        <f t="shared" si="149"/>
        <v>0</v>
      </c>
      <c r="EW64" s="172">
        <f t="shared" si="150"/>
        <v>0</v>
      </c>
      <c r="EX64" s="172">
        <f t="shared" si="151"/>
        <v>0</v>
      </c>
      <c r="EY64" s="172">
        <f t="shared" si="152"/>
        <v>0</v>
      </c>
      <c r="EZ64" s="172">
        <f t="shared" si="153"/>
        <v>0</v>
      </c>
      <c r="FA64" s="172">
        <f t="shared" si="154"/>
        <v>0</v>
      </c>
      <c r="FB64" s="172">
        <f t="shared" si="155"/>
        <v>0</v>
      </c>
      <c r="FC64" s="172">
        <f t="shared" si="156"/>
        <v>0</v>
      </c>
      <c r="FF64">
        <f t="shared" si="86"/>
        <v>0</v>
      </c>
    </row>
    <row r="65" spans="1:162" x14ac:dyDescent="0.35">
      <c r="A65" s="3" t="str">
        <f>IF(OR($E65='selections(hide)'!$A$51,$E65='selections(hide)'!$A$48,$E65='selections(hide)'!$A$45),$C$1&amp;$E65,IF(AND($E65='selections(hide)'!$A$44,$F65&lt;45),$C$1&amp;$E65&amp;"up to 45",IF(AND($E65='selections(hide)'!$A$44,$F65&gt;=45),$C$1&amp;$E65&amp;"45+",IF(AND($E65='selections(hide)'!$A$43,$F65&lt;30),$C$1&amp;$E65&amp;"up to 30",IF(AND($E65='selections(hide)'!$A$43,$F65&gt;=30),$C$1&amp;$E65&amp;"30+",IF(AND($E65='selections(hide)'!$A$47,$F65&lt;45),$C$1&amp;$E65&amp;"up to 45",IF(AND($E65='selections(hide)'!$A$47,$F65&gt;=45),$C$1&amp;$E65&amp;"45+",IF(AND($E65='selections(hide)'!$A$46,$F65&lt;30),$C$1&amp;$E65&amp;"up to 30",IF(AND($E65='selections(hide)'!$A$46,$F65&gt;=30),$C$1&amp;$E65&amp;"30+",IF(AND($E65='selections(hide)'!$A$50,$F65&lt;45),$C$1&amp;$E65&amp;"up to 45",IF(AND($E65='selections(hide)'!$A$50,$F65&gt;=45),$C$1&amp;$E65&amp;"45+",IF(AND($E65='selections(hide)'!$A$49,$F65&lt;30),$C$1&amp;$E65&amp;"up to 30",IF(AND($E65='selections(hide)'!$A$49,$F65&gt;=30),$C$1&amp;$E65&amp;"30+","")))))))))))))</f>
        <v/>
      </c>
      <c r="B65" s="136"/>
      <c r="C65" s="143"/>
      <c r="D65" s="144"/>
      <c r="E65" s="135"/>
      <c r="F65" s="143"/>
      <c r="G65" s="144"/>
      <c r="H65" s="142"/>
      <c r="I65" s="168" t="str">
        <f>IFERROR(IF('selections(hide)'!$F$1=1,VLOOKUP($A65,academic_hours!$B$13:$S$40,4,FALSE),IF('selections(hide)'!$F$1=2,VLOOKUP($A65,academic_hours!$B$13:$S$40,9,FALSE),IF('selections(hide)'!$F$1=3,VLOOKUP($A65,academic_hours!$B$13:$S$40,14,FALSE),0))),"")</f>
        <v/>
      </c>
      <c r="J65" s="169"/>
      <c r="K65" s="168" t="str">
        <f t="shared" si="60"/>
        <v/>
      </c>
      <c r="L65" s="98"/>
      <c r="M65" s="142"/>
      <c r="N65" s="142"/>
      <c r="O65" s="142"/>
      <c r="P65" s="142"/>
      <c r="Q65" s="142"/>
      <c r="R65" s="142"/>
      <c r="S65" s="168" t="str">
        <f>IFERROR(IF('selections(hide)'!$F$1=1,VLOOKUP($A65,academic_hours!$B$13:$S$40,6,FALSE),IF('selections(hide)'!$F$1=2,VLOOKUP($A65,academic_hours!$B$13:$S$40,11,FALSE),IF('selections(hide)'!$F$1=3,VLOOKUP($A65,academic_hours!$B$13:$S$40,16,FALSE),0))),"")</f>
        <v/>
      </c>
      <c r="T65" s="169"/>
      <c r="U65" s="168" t="str">
        <f t="shared" si="61"/>
        <v/>
      </c>
      <c r="V65" s="98"/>
      <c r="W65" s="142"/>
      <c r="X65" s="142"/>
      <c r="Y65" s="142"/>
      <c r="Z65" s="142"/>
      <c r="AA65" s="142"/>
      <c r="AB65" s="142"/>
      <c r="AC65" s="168" t="str">
        <f>IFERROR(IF('selections(hide)'!$F$1=1,VLOOKUP($A65,academic_hours!$B$13:$S$40,5,FALSE),IF('selections(hide)'!$F$1=2,VLOOKUP($A65,academic_hours!$B$13:$S$40,10,FALSE),IF('selections(hide)'!$F$1=3,VLOOKUP($A65,academic_hours!$B$13:$S$40,15,FALSE),0))),"")</f>
        <v/>
      </c>
      <c r="AD65" s="169"/>
      <c r="AE65" s="168" t="str">
        <f t="shared" si="62"/>
        <v/>
      </c>
      <c r="AF65" s="98"/>
      <c r="AG65" s="142"/>
      <c r="AH65" s="142"/>
      <c r="AI65" s="142"/>
      <c r="AJ65" s="142"/>
      <c r="AK65" s="142"/>
      <c r="AL65" s="142"/>
      <c r="AM65" s="168" t="str">
        <f>IFERROR(IF('selections(hide)'!$F$1=1,VLOOKUP($A65,academic_hours!$B$13:$S$40,8,FALSE),IF('selections(hide)'!$F$1=2,VLOOKUP($A65,academic_hours!$B$13:$S$40,13,FALSE),IF('selections(hide)'!$F$1=3,VLOOKUP($A65,academic_hours!$B$13:$S$40,18,FALSE),0))),"")</f>
        <v/>
      </c>
      <c r="AN65" s="169"/>
      <c r="AO65" s="168" t="str">
        <f t="shared" si="63"/>
        <v/>
      </c>
      <c r="AP65" s="98"/>
      <c r="AQ65" s="142"/>
      <c r="AR65" s="142"/>
      <c r="AS65" s="142"/>
      <c r="AT65" s="142"/>
      <c r="AU65" s="142"/>
      <c r="AV65" s="142"/>
      <c r="AW65" s="168" t="str">
        <f>IFERROR(IF('selections(hide)'!$F$1=1,VLOOKUP($A65,academic_hours!$B$13:$S$40,7,FALSE),IF('selections(hide)'!$F$1=2,VLOOKUP($A65,academic_hours!$B$13:$S$40,12,FALSE),IF('selections(hide)'!$F$1=3,VLOOKUP($A65,academic_hours!$B$13:$S$40,17,FALSE),0))),"")</f>
        <v/>
      </c>
      <c r="AX65" s="169"/>
      <c r="AY65" s="168" t="str">
        <f t="shared" si="64"/>
        <v/>
      </c>
      <c r="AZ65" s="98"/>
      <c r="BA65" s="142"/>
      <c r="BB65" s="142"/>
      <c r="BC65" s="142"/>
      <c r="BD65" s="142"/>
      <c r="BE65" s="142"/>
      <c r="BF65" s="142"/>
      <c r="BH65" s="122" t="str">
        <f t="shared" si="65"/>
        <v>OK</v>
      </c>
      <c r="BI65" s="122" t="str">
        <f t="shared" si="66"/>
        <v>OK</v>
      </c>
      <c r="BJ65" s="122" t="str">
        <f t="shared" si="67"/>
        <v>OK</v>
      </c>
      <c r="BK65" s="122" t="str">
        <f t="shared" si="68"/>
        <v>OK</v>
      </c>
      <c r="BL65" s="122" t="str">
        <f t="shared" si="69"/>
        <v>OK</v>
      </c>
      <c r="BM65" s="122" t="str">
        <f t="shared" si="70"/>
        <v>OK</v>
      </c>
      <c r="BN65" s="122" t="str">
        <f t="shared" si="71"/>
        <v>OK</v>
      </c>
      <c r="BO65" s="122" t="str">
        <f t="shared" si="72"/>
        <v>OK</v>
      </c>
      <c r="BP65" s="122" t="str">
        <f t="shared" si="73"/>
        <v>OK</v>
      </c>
      <c r="BQ65" s="122" t="str">
        <f t="shared" si="74"/>
        <v>OK</v>
      </c>
      <c r="BR65" s="122" t="str">
        <f t="shared" si="75"/>
        <v>OK</v>
      </c>
      <c r="BU65" s="172" t="str">
        <f>IF($L65&lt;&gt;"",VLOOKUP($L65,pay_scales!$A:$S,18,FALSE),"")</f>
        <v/>
      </c>
      <c r="BV65" s="172">
        <f t="shared" si="76"/>
        <v>0</v>
      </c>
      <c r="BW65" s="172" t="str">
        <f t="shared" si="77"/>
        <v/>
      </c>
      <c r="BX65" s="172">
        <f t="shared" si="97"/>
        <v>0</v>
      </c>
      <c r="BY65" s="172">
        <f t="shared" si="98"/>
        <v>0</v>
      </c>
      <c r="BZ65" s="172">
        <f t="shared" si="99"/>
        <v>0</v>
      </c>
      <c r="CA65" s="172">
        <f t="shared" si="100"/>
        <v>0</v>
      </c>
      <c r="CB65" s="172">
        <f t="shared" si="101"/>
        <v>0</v>
      </c>
      <c r="CC65" s="172">
        <f t="shared" si="102"/>
        <v>0</v>
      </c>
      <c r="CD65" s="172">
        <f t="shared" si="103"/>
        <v>0</v>
      </c>
      <c r="CE65" s="172">
        <f t="shared" si="104"/>
        <v>0</v>
      </c>
      <c r="CF65" s="172">
        <f t="shared" si="105"/>
        <v>0</v>
      </c>
      <c r="CG65" s="172">
        <f t="shared" si="106"/>
        <v>0</v>
      </c>
      <c r="CH65" s="172">
        <f t="shared" si="107"/>
        <v>0</v>
      </c>
      <c r="CI65" s="172">
        <f t="shared" si="108"/>
        <v>0</v>
      </c>
      <c r="CM65" s="172" t="str">
        <f>IF($V65&lt;&gt;"",VLOOKUP($V65,pay_scales!$A:$S,18,FALSE),"")</f>
        <v/>
      </c>
      <c r="CN65" s="172">
        <f t="shared" si="78"/>
        <v>0</v>
      </c>
      <c r="CO65" s="172" t="str">
        <f t="shared" si="79"/>
        <v/>
      </c>
      <c r="CP65" s="172">
        <f t="shared" si="109"/>
        <v>0</v>
      </c>
      <c r="CQ65" s="172">
        <f t="shared" si="110"/>
        <v>0</v>
      </c>
      <c r="CR65" s="172">
        <f t="shared" si="111"/>
        <v>0</v>
      </c>
      <c r="CS65" s="172">
        <f t="shared" si="112"/>
        <v>0</v>
      </c>
      <c r="CT65" s="172">
        <f t="shared" si="113"/>
        <v>0</v>
      </c>
      <c r="CU65" s="172">
        <f t="shared" si="114"/>
        <v>0</v>
      </c>
      <c r="CV65" s="172">
        <f t="shared" si="115"/>
        <v>0</v>
      </c>
      <c r="CW65" s="172">
        <f t="shared" si="116"/>
        <v>0</v>
      </c>
      <c r="CX65" s="172">
        <f t="shared" si="117"/>
        <v>0</v>
      </c>
      <c r="CY65" s="172">
        <f t="shared" si="118"/>
        <v>0</v>
      </c>
      <c r="CZ65" s="172">
        <f t="shared" si="119"/>
        <v>0</v>
      </c>
      <c r="DA65" s="172">
        <f t="shared" si="120"/>
        <v>0</v>
      </c>
      <c r="DE65" s="172" t="str">
        <f>IF($AF65&lt;&gt;"",VLOOKUP($AF65,pay_scales!$A:$S,18,FALSE),"")</f>
        <v/>
      </c>
      <c r="DF65" s="172">
        <f t="shared" si="80"/>
        <v>0</v>
      </c>
      <c r="DG65" s="172" t="str">
        <f t="shared" si="81"/>
        <v/>
      </c>
      <c r="DH65" s="172">
        <f t="shared" si="121"/>
        <v>0</v>
      </c>
      <c r="DI65" s="172">
        <f t="shared" si="122"/>
        <v>0</v>
      </c>
      <c r="DJ65" s="172">
        <f t="shared" si="123"/>
        <v>0</v>
      </c>
      <c r="DK65" s="172">
        <f t="shared" si="124"/>
        <v>0</v>
      </c>
      <c r="DL65" s="172">
        <f t="shared" si="125"/>
        <v>0</v>
      </c>
      <c r="DM65" s="172">
        <f t="shared" si="126"/>
        <v>0</v>
      </c>
      <c r="DN65" s="172">
        <f t="shared" si="127"/>
        <v>0</v>
      </c>
      <c r="DO65" s="172">
        <f t="shared" si="128"/>
        <v>0</v>
      </c>
      <c r="DP65" s="172">
        <f t="shared" si="129"/>
        <v>0</v>
      </c>
      <c r="DQ65" s="172">
        <f t="shared" si="130"/>
        <v>0</v>
      </c>
      <c r="DR65" s="172">
        <f t="shared" si="131"/>
        <v>0</v>
      </c>
      <c r="DS65" s="172">
        <f t="shared" si="132"/>
        <v>0</v>
      </c>
      <c r="DW65" s="172" t="str">
        <f>IF($AP65&lt;&gt;"",VLOOKUP($AP65,pay_scales!$A:$S,18,FALSE),"")</f>
        <v/>
      </c>
      <c r="DX65" s="172">
        <f t="shared" si="82"/>
        <v>0</v>
      </c>
      <c r="DY65" s="172" t="str">
        <f t="shared" si="83"/>
        <v/>
      </c>
      <c r="DZ65" s="172">
        <f t="shared" si="133"/>
        <v>0</v>
      </c>
      <c r="EA65" s="172">
        <f t="shared" si="134"/>
        <v>0</v>
      </c>
      <c r="EB65" s="172">
        <f t="shared" si="135"/>
        <v>0</v>
      </c>
      <c r="EC65" s="172">
        <f t="shared" si="136"/>
        <v>0</v>
      </c>
      <c r="ED65" s="172">
        <f t="shared" si="137"/>
        <v>0</v>
      </c>
      <c r="EE65" s="172">
        <f t="shared" si="138"/>
        <v>0</v>
      </c>
      <c r="EF65" s="172">
        <f t="shared" si="139"/>
        <v>0</v>
      </c>
      <c r="EG65" s="172">
        <f t="shared" si="140"/>
        <v>0</v>
      </c>
      <c r="EH65" s="172">
        <f t="shared" si="141"/>
        <v>0</v>
      </c>
      <c r="EI65" s="172">
        <f t="shared" si="142"/>
        <v>0</v>
      </c>
      <c r="EJ65" s="172">
        <f t="shared" si="143"/>
        <v>0</v>
      </c>
      <c r="EK65" s="172">
        <f t="shared" si="144"/>
        <v>0</v>
      </c>
      <c r="EO65" s="172" t="str">
        <f>IF($AZ65&lt;&gt;"",VLOOKUP($AF65,pay_scales!$A:$S,18,FALSE),"")</f>
        <v/>
      </c>
      <c r="EP65" s="172">
        <f t="shared" si="84"/>
        <v>0</v>
      </c>
      <c r="EQ65" s="172" t="str">
        <f t="shared" si="85"/>
        <v/>
      </c>
      <c r="ER65" s="172">
        <f t="shared" si="145"/>
        <v>0</v>
      </c>
      <c r="ES65" s="172">
        <f t="shared" si="146"/>
        <v>0</v>
      </c>
      <c r="ET65" s="172">
        <f t="shared" si="147"/>
        <v>0</v>
      </c>
      <c r="EU65" s="172">
        <f t="shared" si="148"/>
        <v>0</v>
      </c>
      <c r="EV65" s="172">
        <f t="shared" si="149"/>
        <v>0</v>
      </c>
      <c r="EW65" s="172">
        <f t="shared" si="150"/>
        <v>0</v>
      </c>
      <c r="EX65" s="172">
        <f t="shared" si="151"/>
        <v>0</v>
      </c>
      <c r="EY65" s="172">
        <f t="shared" si="152"/>
        <v>0</v>
      </c>
      <c r="EZ65" s="172">
        <f t="shared" si="153"/>
        <v>0</v>
      </c>
      <c r="FA65" s="172">
        <f t="shared" si="154"/>
        <v>0</v>
      </c>
      <c r="FB65" s="172">
        <f t="shared" si="155"/>
        <v>0</v>
      </c>
      <c r="FC65" s="172">
        <f t="shared" si="156"/>
        <v>0</v>
      </c>
      <c r="FF65">
        <f t="shared" si="86"/>
        <v>0</v>
      </c>
    </row>
    <row r="66" spans="1:162" x14ac:dyDescent="0.35">
      <c r="A66" s="3" t="str">
        <f>IF(OR($E66='selections(hide)'!$A$51,$E66='selections(hide)'!$A$48,$E66='selections(hide)'!$A$45),$C$1&amp;$E66,IF(AND($E66='selections(hide)'!$A$44,$F66&lt;45),$C$1&amp;$E66&amp;"up to 45",IF(AND($E66='selections(hide)'!$A$44,$F66&gt;=45),$C$1&amp;$E66&amp;"45+",IF(AND($E66='selections(hide)'!$A$43,$F66&lt;30),$C$1&amp;$E66&amp;"up to 30",IF(AND($E66='selections(hide)'!$A$43,$F66&gt;=30),$C$1&amp;$E66&amp;"30+",IF(AND($E66='selections(hide)'!$A$47,$F66&lt;45),$C$1&amp;$E66&amp;"up to 45",IF(AND($E66='selections(hide)'!$A$47,$F66&gt;=45),$C$1&amp;$E66&amp;"45+",IF(AND($E66='selections(hide)'!$A$46,$F66&lt;30),$C$1&amp;$E66&amp;"up to 30",IF(AND($E66='selections(hide)'!$A$46,$F66&gt;=30),$C$1&amp;$E66&amp;"30+",IF(AND($E66='selections(hide)'!$A$50,$F66&lt;45),$C$1&amp;$E66&amp;"up to 45",IF(AND($E66='selections(hide)'!$A$50,$F66&gt;=45),$C$1&amp;$E66&amp;"45+",IF(AND($E66='selections(hide)'!$A$49,$F66&lt;30),$C$1&amp;$E66&amp;"up to 30",IF(AND($E66='selections(hide)'!$A$49,$F66&gt;=30),$C$1&amp;$E66&amp;"30+","")))))))))))))</f>
        <v/>
      </c>
      <c r="B66" s="136"/>
      <c r="C66" s="143"/>
      <c r="D66" s="144"/>
      <c r="E66" s="135"/>
      <c r="F66" s="143"/>
      <c r="G66" s="144"/>
      <c r="H66" s="142"/>
      <c r="I66" s="168" t="str">
        <f>IFERROR(IF('selections(hide)'!$F$1=1,VLOOKUP($A66,academic_hours!$B$13:$S$40,4,FALSE),IF('selections(hide)'!$F$1=2,VLOOKUP($A66,academic_hours!$B$13:$S$40,9,FALSE),IF('selections(hide)'!$F$1=3,VLOOKUP($A66,academic_hours!$B$13:$S$40,14,FALSE),0))),"")</f>
        <v/>
      </c>
      <c r="J66" s="169"/>
      <c r="K66" s="168" t="str">
        <f t="shared" si="60"/>
        <v/>
      </c>
      <c r="L66" s="98"/>
      <c r="M66" s="142"/>
      <c r="N66" s="142"/>
      <c r="O66" s="142"/>
      <c r="P66" s="142"/>
      <c r="Q66" s="142"/>
      <c r="R66" s="142"/>
      <c r="S66" s="168" t="str">
        <f>IFERROR(IF('selections(hide)'!$F$1=1,VLOOKUP($A66,academic_hours!$B$13:$S$40,6,FALSE),IF('selections(hide)'!$F$1=2,VLOOKUP($A66,academic_hours!$B$13:$S$40,11,FALSE),IF('selections(hide)'!$F$1=3,VLOOKUP($A66,academic_hours!$B$13:$S$40,16,FALSE),0))),"")</f>
        <v/>
      </c>
      <c r="T66" s="169"/>
      <c r="U66" s="168" t="str">
        <f t="shared" si="61"/>
        <v/>
      </c>
      <c r="V66" s="98"/>
      <c r="W66" s="142"/>
      <c r="X66" s="142"/>
      <c r="Y66" s="142"/>
      <c r="Z66" s="142"/>
      <c r="AA66" s="142"/>
      <c r="AB66" s="142"/>
      <c r="AC66" s="168" t="str">
        <f>IFERROR(IF('selections(hide)'!$F$1=1,VLOOKUP($A66,academic_hours!$B$13:$S$40,5,FALSE),IF('selections(hide)'!$F$1=2,VLOOKUP($A66,academic_hours!$B$13:$S$40,10,FALSE),IF('selections(hide)'!$F$1=3,VLOOKUP($A66,academic_hours!$B$13:$S$40,15,FALSE),0))),"")</f>
        <v/>
      </c>
      <c r="AD66" s="169"/>
      <c r="AE66" s="168" t="str">
        <f t="shared" si="62"/>
        <v/>
      </c>
      <c r="AF66" s="98"/>
      <c r="AG66" s="142"/>
      <c r="AH66" s="142"/>
      <c r="AI66" s="142"/>
      <c r="AJ66" s="142"/>
      <c r="AK66" s="142"/>
      <c r="AL66" s="142"/>
      <c r="AM66" s="168" t="str">
        <f>IFERROR(IF('selections(hide)'!$F$1=1,VLOOKUP($A66,academic_hours!$B$13:$S$40,8,FALSE),IF('selections(hide)'!$F$1=2,VLOOKUP($A66,academic_hours!$B$13:$S$40,13,FALSE),IF('selections(hide)'!$F$1=3,VLOOKUP($A66,academic_hours!$B$13:$S$40,18,FALSE),0))),"")</f>
        <v/>
      </c>
      <c r="AN66" s="169"/>
      <c r="AO66" s="168" t="str">
        <f t="shared" si="63"/>
        <v/>
      </c>
      <c r="AP66" s="98"/>
      <c r="AQ66" s="142"/>
      <c r="AR66" s="142"/>
      <c r="AS66" s="142"/>
      <c r="AT66" s="142"/>
      <c r="AU66" s="142"/>
      <c r="AV66" s="142"/>
      <c r="AW66" s="168" t="str">
        <f>IFERROR(IF('selections(hide)'!$F$1=1,VLOOKUP($A66,academic_hours!$B$13:$S$40,7,FALSE),IF('selections(hide)'!$F$1=2,VLOOKUP($A66,academic_hours!$B$13:$S$40,12,FALSE),IF('selections(hide)'!$F$1=3,VLOOKUP($A66,academic_hours!$B$13:$S$40,17,FALSE),0))),"")</f>
        <v/>
      </c>
      <c r="AX66" s="169"/>
      <c r="AY66" s="168" t="str">
        <f t="shared" si="64"/>
        <v/>
      </c>
      <c r="AZ66" s="98"/>
      <c r="BA66" s="142"/>
      <c r="BB66" s="142"/>
      <c r="BC66" s="142"/>
      <c r="BD66" s="142"/>
      <c r="BE66" s="142"/>
      <c r="BF66" s="142"/>
      <c r="BH66" s="122" t="str">
        <f t="shared" si="65"/>
        <v>OK</v>
      </c>
      <c r="BI66" s="122" t="str">
        <f t="shared" si="66"/>
        <v>OK</v>
      </c>
      <c r="BJ66" s="122" t="str">
        <f t="shared" si="67"/>
        <v>OK</v>
      </c>
      <c r="BK66" s="122" t="str">
        <f t="shared" si="68"/>
        <v>OK</v>
      </c>
      <c r="BL66" s="122" t="str">
        <f t="shared" si="69"/>
        <v>OK</v>
      </c>
      <c r="BM66" s="122" t="str">
        <f t="shared" si="70"/>
        <v>OK</v>
      </c>
      <c r="BN66" s="122" t="str">
        <f t="shared" si="71"/>
        <v>OK</v>
      </c>
      <c r="BO66" s="122" t="str">
        <f t="shared" si="72"/>
        <v>OK</v>
      </c>
      <c r="BP66" s="122" t="str">
        <f t="shared" si="73"/>
        <v>OK</v>
      </c>
      <c r="BQ66" s="122" t="str">
        <f t="shared" si="74"/>
        <v>OK</v>
      </c>
      <c r="BR66" s="122" t="str">
        <f t="shared" si="75"/>
        <v>OK</v>
      </c>
      <c r="BU66" s="172" t="str">
        <f>IF($L66&lt;&gt;"",VLOOKUP($L66,pay_scales!$A:$S,18,FALSE),"")</f>
        <v/>
      </c>
      <c r="BV66" s="172">
        <f t="shared" si="76"/>
        <v>0</v>
      </c>
      <c r="BW66" s="172" t="str">
        <f t="shared" si="77"/>
        <v/>
      </c>
      <c r="BX66" s="172">
        <f t="shared" si="97"/>
        <v>0</v>
      </c>
      <c r="BY66" s="172">
        <f t="shared" si="98"/>
        <v>0</v>
      </c>
      <c r="BZ66" s="172">
        <f t="shared" si="99"/>
        <v>0</v>
      </c>
      <c r="CA66" s="172">
        <f t="shared" si="100"/>
        <v>0</v>
      </c>
      <c r="CB66" s="172">
        <f t="shared" si="101"/>
        <v>0</v>
      </c>
      <c r="CC66" s="172">
        <f t="shared" si="102"/>
        <v>0</v>
      </c>
      <c r="CD66" s="172">
        <f t="shared" si="103"/>
        <v>0</v>
      </c>
      <c r="CE66" s="172">
        <f t="shared" si="104"/>
        <v>0</v>
      </c>
      <c r="CF66" s="172">
        <f t="shared" si="105"/>
        <v>0</v>
      </c>
      <c r="CG66" s="172">
        <f t="shared" si="106"/>
        <v>0</v>
      </c>
      <c r="CH66" s="172">
        <f t="shared" si="107"/>
        <v>0</v>
      </c>
      <c r="CI66" s="172">
        <f t="shared" si="108"/>
        <v>0</v>
      </c>
      <c r="CM66" s="172" t="str">
        <f>IF($V66&lt;&gt;"",VLOOKUP($V66,pay_scales!$A:$S,18,FALSE),"")</f>
        <v/>
      </c>
      <c r="CN66" s="172">
        <f t="shared" si="78"/>
        <v>0</v>
      </c>
      <c r="CO66" s="172" t="str">
        <f t="shared" si="79"/>
        <v/>
      </c>
      <c r="CP66" s="172">
        <f t="shared" si="109"/>
        <v>0</v>
      </c>
      <c r="CQ66" s="172">
        <f t="shared" si="110"/>
        <v>0</v>
      </c>
      <c r="CR66" s="172">
        <f t="shared" si="111"/>
        <v>0</v>
      </c>
      <c r="CS66" s="172">
        <f t="shared" si="112"/>
        <v>0</v>
      </c>
      <c r="CT66" s="172">
        <f t="shared" si="113"/>
        <v>0</v>
      </c>
      <c r="CU66" s="172">
        <f t="shared" si="114"/>
        <v>0</v>
      </c>
      <c r="CV66" s="172">
        <f t="shared" si="115"/>
        <v>0</v>
      </c>
      <c r="CW66" s="172">
        <f t="shared" si="116"/>
        <v>0</v>
      </c>
      <c r="CX66" s="172">
        <f t="shared" si="117"/>
        <v>0</v>
      </c>
      <c r="CY66" s="172">
        <f t="shared" si="118"/>
        <v>0</v>
      </c>
      <c r="CZ66" s="172">
        <f t="shared" si="119"/>
        <v>0</v>
      </c>
      <c r="DA66" s="172">
        <f t="shared" si="120"/>
        <v>0</v>
      </c>
      <c r="DE66" s="172" t="str">
        <f>IF($AF66&lt;&gt;"",VLOOKUP($AF66,pay_scales!$A:$S,18,FALSE),"")</f>
        <v/>
      </c>
      <c r="DF66" s="172">
        <f t="shared" si="80"/>
        <v>0</v>
      </c>
      <c r="DG66" s="172" t="str">
        <f t="shared" si="81"/>
        <v/>
      </c>
      <c r="DH66" s="172">
        <f t="shared" si="121"/>
        <v>0</v>
      </c>
      <c r="DI66" s="172">
        <f t="shared" si="122"/>
        <v>0</v>
      </c>
      <c r="DJ66" s="172">
        <f t="shared" si="123"/>
        <v>0</v>
      </c>
      <c r="DK66" s="172">
        <f t="shared" si="124"/>
        <v>0</v>
      </c>
      <c r="DL66" s="172">
        <f t="shared" si="125"/>
        <v>0</v>
      </c>
      <c r="DM66" s="172">
        <f t="shared" si="126"/>
        <v>0</v>
      </c>
      <c r="DN66" s="172">
        <f t="shared" si="127"/>
        <v>0</v>
      </c>
      <c r="DO66" s="172">
        <f t="shared" si="128"/>
        <v>0</v>
      </c>
      <c r="DP66" s="172">
        <f t="shared" si="129"/>
        <v>0</v>
      </c>
      <c r="DQ66" s="172">
        <f t="shared" si="130"/>
        <v>0</v>
      </c>
      <c r="DR66" s="172">
        <f t="shared" si="131"/>
        <v>0</v>
      </c>
      <c r="DS66" s="172">
        <f t="shared" si="132"/>
        <v>0</v>
      </c>
      <c r="DW66" s="172" t="str">
        <f>IF($AP66&lt;&gt;"",VLOOKUP($AP66,pay_scales!$A:$S,18,FALSE),"")</f>
        <v/>
      </c>
      <c r="DX66" s="172">
        <f t="shared" si="82"/>
        <v>0</v>
      </c>
      <c r="DY66" s="172" t="str">
        <f t="shared" si="83"/>
        <v/>
      </c>
      <c r="DZ66" s="172">
        <f t="shared" si="133"/>
        <v>0</v>
      </c>
      <c r="EA66" s="172">
        <f t="shared" si="134"/>
        <v>0</v>
      </c>
      <c r="EB66" s="172">
        <f t="shared" si="135"/>
        <v>0</v>
      </c>
      <c r="EC66" s="172">
        <f t="shared" si="136"/>
        <v>0</v>
      </c>
      <c r="ED66" s="172">
        <f t="shared" si="137"/>
        <v>0</v>
      </c>
      <c r="EE66" s="172">
        <f t="shared" si="138"/>
        <v>0</v>
      </c>
      <c r="EF66" s="172">
        <f t="shared" si="139"/>
        <v>0</v>
      </c>
      <c r="EG66" s="172">
        <f t="shared" si="140"/>
        <v>0</v>
      </c>
      <c r="EH66" s="172">
        <f t="shared" si="141"/>
        <v>0</v>
      </c>
      <c r="EI66" s="172">
        <f t="shared" si="142"/>
        <v>0</v>
      </c>
      <c r="EJ66" s="172">
        <f t="shared" si="143"/>
        <v>0</v>
      </c>
      <c r="EK66" s="172">
        <f t="shared" si="144"/>
        <v>0</v>
      </c>
      <c r="EO66" s="172" t="str">
        <f>IF($AZ66&lt;&gt;"",VLOOKUP($AF66,pay_scales!$A:$S,18,FALSE),"")</f>
        <v/>
      </c>
      <c r="EP66" s="172">
        <f t="shared" si="84"/>
        <v>0</v>
      </c>
      <c r="EQ66" s="172" t="str">
        <f t="shared" si="85"/>
        <v/>
      </c>
      <c r="ER66" s="172">
        <f t="shared" si="145"/>
        <v>0</v>
      </c>
      <c r="ES66" s="172">
        <f t="shared" si="146"/>
        <v>0</v>
      </c>
      <c r="ET66" s="172">
        <f t="shared" si="147"/>
        <v>0</v>
      </c>
      <c r="EU66" s="172">
        <f t="shared" si="148"/>
        <v>0</v>
      </c>
      <c r="EV66" s="172">
        <f t="shared" si="149"/>
        <v>0</v>
      </c>
      <c r="EW66" s="172">
        <f t="shared" si="150"/>
        <v>0</v>
      </c>
      <c r="EX66" s="172">
        <f t="shared" si="151"/>
        <v>0</v>
      </c>
      <c r="EY66" s="172">
        <f t="shared" si="152"/>
        <v>0</v>
      </c>
      <c r="EZ66" s="172">
        <f t="shared" si="153"/>
        <v>0</v>
      </c>
      <c r="FA66" s="172">
        <f t="shared" si="154"/>
        <v>0</v>
      </c>
      <c r="FB66" s="172">
        <f t="shared" si="155"/>
        <v>0</v>
      </c>
      <c r="FC66" s="172">
        <f t="shared" si="156"/>
        <v>0</v>
      </c>
      <c r="FF66">
        <f t="shared" si="86"/>
        <v>0</v>
      </c>
    </row>
    <row r="67" spans="1:162" x14ac:dyDescent="0.35">
      <c r="A67" s="3" t="str">
        <f>IF(OR($E67='selections(hide)'!$A$51,$E67='selections(hide)'!$A$48,$E67='selections(hide)'!$A$45),$C$1&amp;$E67,IF(AND($E67='selections(hide)'!$A$44,$F67&lt;45),$C$1&amp;$E67&amp;"up to 45",IF(AND($E67='selections(hide)'!$A$44,$F67&gt;=45),$C$1&amp;$E67&amp;"45+",IF(AND($E67='selections(hide)'!$A$43,$F67&lt;30),$C$1&amp;$E67&amp;"up to 30",IF(AND($E67='selections(hide)'!$A$43,$F67&gt;=30),$C$1&amp;$E67&amp;"30+",IF(AND($E67='selections(hide)'!$A$47,$F67&lt;45),$C$1&amp;$E67&amp;"up to 45",IF(AND($E67='selections(hide)'!$A$47,$F67&gt;=45),$C$1&amp;$E67&amp;"45+",IF(AND($E67='selections(hide)'!$A$46,$F67&lt;30),$C$1&amp;$E67&amp;"up to 30",IF(AND($E67='selections(hide)'!$A$46,$F67&gt;=30),$C$1&amp;$E67&amp;"30+",IF(AND($E67='selections(hide)'!$A$50,$F67&lt;45),$C$1&amp;$E67&amp;"up to 45",IF(AND($E67='selections(hide)'!$A$50,$F67&gt;=45),$C$1&amp;$E67&amp;"45+",IF(AND($E67='selections(hide)'!$A$49,$F67&lt;30),$C$1&amp;$E67&amp;"up to 30",IF(AND($E67='selections(hide)'!$A$49,$F67&gt;=30),$C$1&amp;$E67&amp;"30+","")))))))))))))</f>
        <v/>
      </c>
      <c r="B67" s="136"/>
      <c r="C67" s="143"/>
      <c r="D67" s="144"/>
      <c r="E67" s="135"/>
      <c r="F67" s="143"/>
      <c r="G67" s="144"/>
      <c r="H67" s="142"/>
      <c r="I67" s="168" t="str">
        <f>IFERROR(IF('selections(hide)'!$F$1=1,VLOOKUP($A67,academic_hours!$B$13:$S$40,4,FALSE),IF('selections(hide)'!$F$1=2,VLOOKUP($A67,academic_hours!$B$13:$S$40,9,FALSE),IF('selections(hide)'!$F$1=3,VLOOKUP($A67,academic_hours!$B$13:$S$40,14,FALSE),0))),"")</f>
        <v/>
      </c>
      <c r="J67" s="169"/>
      <c r="K67" s="168" t="str">
        <f t="shared" si="60"/>
        <v/>
      </c>
      <c r="L67" s="98"/>
      <c r="M67" s="142"/>
      <c r="N67" s="142"/>
      <c r="O67" s="142"/>
      <c r="P67" s="142"/>
      <c r="Q67" s="142"/>
      <c r="R67" s="142"/>
      <c r="S67" s="168" t="str">
        <f>IFERROR(IF('selections(hide)'!$F$1=1,VLOOKUP($A67,academic_hours!$B$13:$S$40,6,FALSE),IF('selections(hide)'!$F$1=2,VLOOKUP($A67,academic_hours!$B$13:$S$40,11,FALSE),IF('selections(hide)'!$F$1=3,VLOOKUP($A67,academic_hours!$B$13:$S$40,16,FALSE),0))),"")</f>
        <v/>
      </c>
      <c r="T67" s="169"/>
      <c r="U67" s="168" t="str">
        <f t="shared" si="61"/>
        <v/>
      </c>
      <c r="V67" s="98"/>
      <c r="W67" s="142"/>
      <c r="X67" s="142"/>
      <c r="Y67" s="142"/>
      <c r="Z67" s="142"/>
      <c r="AA67" s="142"/>
      <c r="AB67" s="142"/>
      <c r="AC67" s="168" t="str">
        <f>IFERROR(IF('selections(hide)'!$F$1=1,VLOOKUP($A67,academic_hours!$B$13:$S$40,5,FALSE),IF('selections(hide)'!$F$1=2,VLOOKUP($A67,academic_hours!$B$13:$S$40,10,FALSE),IF('selections(hide)'!$F$1=3,VLOOKUP($A67,academic_hours!$B$13:$S$40,15,FALSE),0))),"")</f>
        <v/>
      </c>
      <c r="AD67" s="169"/>
      <c r="AE67" s="168" t="str">
        <f t="shared" si="62"/>
        <v/>
      </c>
      <c r="AF67" s="98"/>
      <c r="AG67" s="142"/>
      <c r="AH67" s="142"/>
      <c r="AI67" s="142"/>
      <c r="AJ67" s="142"/>
      <c r="AK67" s="142"/>
      <c r="AL67" s="142"/>
      <c r="AM67" s="168" t="str">
        <f>IFERROR(IF('selections(hide)'!$F$1=1,VLOOKUP($A67,academic_hours!$B$13:$S$40,8,FALSE),IF('selections(hide)'!$F$1=2,VLOOKUP($A67,academic_hours!$B$13:$S$40,13,FALSE),IF('selections(hide)'!$F$1=3,VLOOKUP($A67,academic_hours!$B$13:$S$40,18,FALSE),0))),"")</f>
        <v/>
      </c>
      <c r="AN67" s="169"/>
      <c r="AO67" s="168" t="str">
        <f t="shared" si="63"/>
        <v/>
      </c>
      <c r="AP67" s="98"/>
      <c r="AQ67" s="142"/>
      <c r="AR67" s="142"/>
      <c r="AS67" s="142"/>
      <c r="AT67" s="142"/>
      <c r="AU67" s="142"/>
      <c r="AV67" s="142"/>
      <c r="AW67" s="168" t="str">
        <f>IFERROR(IF('selections(hide)'!$F$1=1,VLOOKUP($A67,academic_hours!$B$13:$S$40,7,FALSE),IF('selections(hide)'!$F$1=2,VLOOKUP($A67,academic_hours!$B$13:$S$40,12,FALSE),IF('selections(hide)'!$F$1=3,VLOOKUP($A67,academic_hours!$B$13:$S$40,17,FALSE),0))),"")</f>
        <v/>
      </c>
      <c r="AX67" s="169"/>
      <c r="AY67" s="168" t="str">
        <f t="shared" si="64"/>
        <v/>
      </c>
      <c r="AZ67" s="98"/>
      <c r="BA67" s="142"/>
      <c r="BB67" s="142"/>
      <c r="BC67" s="142"/>
      <c r="BD67" s="142"/>
      <c r="BE67" s="142"/>
      <c r="BF67" s="142"/>
      <c r="BH67" s="122" t="str">
        <f t="shared" si="65"/>
        <v>OK</v>
      </c>
      <c r="BI67" s="122" t="str">
        <f t="shared" si="66"/>
        <v>OK</v>
      </c>
      <c r="BJ67" s="122" t="str">
        <f t="shared" si="67"/>
        <v>OK</v>
      </c>
      <c r="BK67" s="122" t="str">
        <f t="shared" si="68"/>
        <v>OK</v>
      </c>
      <c r="BL67" s="122" t="str">
        <f t="shared" si="69"/>
        <v>OK</v>
      </c>
      <c r="BM67" s="122" t="str">
        <f t="shared" si="70"/>
        <v>OK</v>
      </c>
      <c r="BN67" s="122" t="str">
        <f t="shared" si="71"/>
        <v>OK</v>
      </c>
      <c r="BO67" s="122" t="str">
        <f t="shared" si="72"/>
        <v>OK</v>
      </c>
      <c r="BP67" s="122" t="str">
        <f t="shared" si="73"/>
        <v>OK</v>
      </c>
      <c r="BQ67" s="122" t="str">
        <f t="shared" si="74"/>
        <v>OK</v>
      </c>
      <c r="BR67" s="122" t="str">
        <f t="shared" si="75"/>
        <v>OK</v>
      </c>
      <c r="BU67" s="172" t="str">
        <f>IF($L67&lt;&gt;"",VLOOKUP($L67,pay_scales!$A:$S,18,FALSE),"")</f>
        <v/>
      </c>
      <c r="BV67" s="172">
        <f t="shared" si="76"/>
        <v>0</v>
      </c>
      <c r="BW67" s="172" t="str">
        <f t="shared" si="77"/>
        <v/>
      </c>
      <c r="BX67" s="172">
        <f t="shared" si="97"/>
        <v>0</v>
      </c>
      <c r="BY67" s="172">
        <f t="shared" si="98"/>
        <v>0</v>
      </c>
      <c r="BZ67" s="172">
        <f t="shared" si="99"/>
        <v>0</v>
      </c>
      <c r="CA67" s="172">
        <f t="shared" si="100"/>
        <v>0</v>
      </c>
      <c r="CB67" s="172">
        <f t="shared" si="101"/>
        <v>0</v>
      </c>
      <c r="CC67" s="172">
        <f t="shared" si="102"/>
        <v>0</v>
      </c>
      <c r="CD67" s="172">
        <f t="shared" si="103"/>
        <v>0</v>
      </c>
      <c r="CE67" s="172">
        <f t="shared" si="104"/>
        <v>0</v>
      </c>
      <c r="CF67" s="172">
        <f t="shared" si="105"/>
        <v>0</v>
      </c>
      <c r="CG67" s="172">
        <f t="shared" si="106"/>
        <v>0</v>
      </c>
      <c r="CH67" s="172">
        <f t="shared" si="107"/>
        <v>0</v>
      </c>
      <c r="CI67" s="172">
        <f t="shared" si="108"/>
        <v>0</v>
      </c>
      <c r="CM67" s="172" t="str">
        <f>IF($V67&lt;&gt;"",VLOOKUP($V67,pay_scales!$A:$S,18,FALSE),"")</f>
        <v/>
      </c>
      <c r="CN67" s="172">
        <f t="shared" si="78"/>
        <v>0</v>
      </c>
      <c r="CO67" s="172" t="str">
        <f t="shared" si="79"/>
        <v/>
      </c>
      <c r="CP67" s="172">
        <f t="shared" si="109"/>
        <v>0</v>
      </c>
      <c r="CQ67" s="172">
        <f t="shared" si="110"/>
        <v>0</v>
      </c>
      <c r="CR67" s="172">
        <f t="shared" si="111"/>
        <v>0</v>
      </c>
      <c r="CS67" s="172">
        <f t="shared" si="112"/>
        <v>0</v>
      </c>
      <c r="CT67" s="172">
        <f t="shared" si="113"/>
        <v>0</v>
      </c>
      <c r="CU67" s="172">
        <f t="shared" si="114"/>
        <v>0</v>
      </c>
      <c r="CV67" s="172">
        <f t="shared" si="115"/>
        <v>0</v>
      </c>
      <c r="CW67" s="172">
        <f t="shared" si="116"/>
        <v>0</v>
      </c>
      <c r="CX67" s="172">
        <f t="shared" si="117"/>
        <v>0</v>
      </c>
      <c r="CY67" s="172">
        <f t="shared" si="118"/>
        <v>0</v>
      </c>
      <c r="CZ67" s="172">
        <f t="shared" si="119"/>
        <v>0</v>
      </c>
      <c r="DA67" s="172">
        <f t="shared" si="120"/>
        <v>0</v>
      </c>
      <c r="DE67" s="172" t="str">
        <f>IF($AF67&lt;&gt;"",VLOOKUP($AF67,pay_scales!$A:$S,18,FALSE),"")</f>
        <v/>
      </c>
      <c r="DF67" s="172">
        <f t="shared" si="80"/>
        <v>0</v>
      </c>
      <c r="DG67" s="172" t="str">
        <f t="shared" si="81"/>
        <v/>
      </c>
      <c r="DH67" s="172">
        <f t="shared" si="121"/>
        <v>0</v>
      </c>
      <c r="DI67" s="172">
        <f t="shared" si="122"/>
        <v>0</v>
      </c>
      <c r="DJ67" s="172">
        <f t="shared" si="123"/>
        <v>0</v>
      </c>
      <c r="DK67" s="172">
        <f t="shared" si="124"/>
        <v>0</v>
      </c>
      <c r="DL67" s="172">
        <f t="shared" si="125"/>
        <v>0</v>
      </c>
      <c r="DM67" s="172">
        <f t="shared" si="126"/>
        <v>0</v>
      </c>
      <c r="DN67" s="172">
        <f t="shared" si="127"/>
        <v>0</v>
      </c>
      <c r="DO67" s="172">
        <f t="shared" si="128"/>
        <v>0</v>
      </c>
      <c r="DP67" s="172">
        <f t="shared" si="129"/>
        <v>0</v>
      </c>
      <c r="DQ67" s="172">
        <f t="shared" si="130"/>
        <v>0</v>
      </c>
      <c r="DR67" s="172">
        <f t="shared" si="131"/>
        <v>0</v>
      </c>
      <c r="DS67" s="172">
        <f t="shared" si="132"/>
        <v>0</v>
      </c>
      <c r="DW67" s="172" t="str">
        <f>IF($AP67&lt;&gt;"",VLOOKUP($AP67,pay_scales!$A:$S,18,FALSE),"")</f>
        <v/>
      </c>
      <c r="DX67" s="172">
        <f t="shared" si="82"/>
        <v>0</v>
      </c>
      <c r="DY67" s="172" t="str">
        <f t="shared" si="83"/>
        <v/>
      </c>
      <c r="DZ67" s="172">
        <f t="shared" si="133"/>
        <v>0</v>
      </c>
      <c r="EA67" s="172">
        <f t="shared" si="134"/>
        <v>0</v>
      </c>
      <c r="EB67" s="172">
        <f t="shared" si="135"/>
        <v>0</v>
      </c>
      <c r="EC67" s="172">
        <f t="shared" si="136"/>
        <v>0</v>
      </c>
      <c r="ED67" s="172">
        <f t="shared" si="137"/>
        <v>0</v>
      </c>
      <c r="EE67" s="172">
        <f t="shared" si="138"/>
        <v>0</v>
      </c>
      <c r="EF67" s="172">
        <f t="shared" si="139"/>
        <v>0</v>
      </c>
      <c r="EG67" s="172">
        <f t="shared" si="140"/>
        <v>0</v>
      </c>
      <c r="EH67" s="172">
        <f t="shared" si="141"/>
        <v>0</v>
      </c>
      <c r="EI67" s="172">
        <f t="shared" si="142"/>
        <v>0</v>
      </c>
      <c r="EJ67" s="172">
        <f t="shared" si="143"/>
        <v>0</v>
      </c>
      <c r="EK67" s="172">
        <f t="shared" si="144"/>
        <v>0</v>
      </c>
      <c r="EO67" s="172" t="str">
        <f>IF($AZ67&lt;&gt;"",VLOOKUP($AF67,pay_scales!$A:$S,18,FALSE),"")</f>
        <v/>
      </c>
      <c r="EP67" s="172">
        <f t="shared" si="84"/>
        <v>0</v>
      </c>
      <c r="EQ67" s="172" t="str">
        <f t="shared" si="85"/>
        <v/>
      </c>
      <c r="ER67" s="172">
        <f t="shared" si="145"/>
        <v>0</v>
      </c>
      <c r="ES67" s="172">
        <f t="shared" si="146"/>
        <v>0</v>
      </c>
      <c r="ET67" s="172">
        <f t="shared" si="147"/>
        <v>0</v>
      </c>
      <c r="EU67" s="172">
        <f t="shared" si="148"/>
        <v>0</v>
      </c>
      <c r="EV67" s="172">
        <f t="shared" si="149"/>
        <v>0</v>
      </c>
      <c r="EW67" s="172">
        <f t="shared" si="150"/>
        <v>0</v>
      </c>
      <c r="EX67" s="172">
        <f t="shared" si="151"/>
        <v>0</v>
      </c>
      <c r="EY67" s="172">
        <f t="shared" si="152"/>
        <v>0</v>
      </c>
      <c r="EZ67" s="172">
        <f t="shared" si="153"/>
        <v>0</v>
      </c>
      <c r="FA67" s="172">
        <f t="shared" si="154"/>
        <v>0</v>
      </c>
      <c r="FB67" s="172">
        <f t="shared" si="155"/>
        <v>0</v>
      </c>
      <c r="FC67" s="172">
        <f t="shared" si="156"/>
        <v>0</v>
      </c>
      <c r="FF67">
        <f t="shared" si="86"/>
        <v>0</v>
      </c>
    </row>
    <row r="69" spans="1:162" x14ac:dyDescent="0.35">
      <c r="F69" s="137" t="s">
        <v>410</v>
      </c>
      <c r="G69" s="137" t="s">
        <v>411</v>
      </c>
      <c r="H69" s="137" t="s">
        <v>412</v>
      </c>
      <c r="I69" s="137"/>
      <c r="J69" s="137"/>
      <c r="K69" s="137"/>
      <c r="L69" s="137"/>
    </row>
    <row r="70" spans="1:162" x14ac:dyDescent="0.35">
      <c r="B70" s="3" t="s">
        <v>343</v>
      </c>
      <c r="C70" s="3"/>
      <c r="D70" s="3"/>
      <c r="E70" s="3"/>
      <c r="F70" s="3">
        <f>SUMIFS($F$8:$F$67,$E$8:$E$67,'selections(hide)'!$A$43,$D$8:$D$67,F$69)+SUMIFS($F$8:$F$67,$E$8:$E$67,'selections(hide)'!$A$46,$D$8:$D$67,F$69)+SUMIFS($F$8:$F$67,$E$8:$E$67,'selections(hide)'!$A$49,$D$8:$D$67,F$69)</f>
        <v>0</v>
      </c>
      <c r="G70" s="3">
        <f>SUMIFS($F$8:$F$67,$E$8:$E$67,'selections(hide)'!$A$43,$D$8:$D$67,G$69)+SUMIFS($F$8:$F$67,$E$8:$E$67,'selections(hide)'!$A$46,$D$8:$D$67,G$69)+SUMIFS($F$8:$F$67,$E$8:$E$67,'selections(hide)'!$A$49,$D$8:$D$67,G$69)</f>
        <v>0</v>
      </c>
      <c r="H70" s="3">
        <f>G70+F70</f>
        <v>0</v>
      </c>
    </row>
    <row r="71" spans="1:162" x14ac:dyDescent="0.35">
      <c r="B71" s="3" t="s">
        <v>344</v>
      </c>
      <c r="C71" s="3"/>
      <c r="D71" s="3"/>
      <c r="E71" s="3"/>
      <c r="F71" s="3">
        <f>SUMIFS($F$8:$F$67,$E$8:$E$67,'selections(hide)'!$A$44,$D$8:$D$67,F$69)+SUMIFS($F$8:$F$67,$E$8:$E$67,'selections(hide)'!$A$47,$D$8:$D$67,F$69)+SUMIFS($F$8:$F$67,$E$8:$E$67,'selections(hide)'!$A$50,$D$8:$D$67,F$69)</f>
        <v>0</v>
      </c>
      <c r="G71" s="3">
        <f>SUMIFS($F$8:$F$67,$E$8:$E$67,'selections(hide)'!$A$44,$D$8:$D$67,G$69)+SUMIFS($F$8:$F$67,$E$8:$E$67,'selections(hide)'!$A$47,$D$8:$D$67,G$69)+SUMIFS($F$8:$F$67,$E$8:$E$67,'selections(hide)'!$A$50,$D$8:$D$67,G$69)</f>
        <v>0</v>
      </c>
      <c r="H71" s="3">
        <f>G71+F71</f>
        <v>0</v>
      </c>
    </row>
    <row r="72" spans="1:162" x14ac:dyDescent="0.35">
      <c r="B72" s="3" t="s">
        <v>489</v>
      </c>
      <c r="C72" s="3"/>
      <c r="D72" s="3"/>
      <c r="E72" s="3"/>
      <c r="F72" s="3">
        <f>SUMIFS($F$8:$F$67,$E$8:$E$67,'selections(hide)'!$A$45,$D$8:$D$67,F$69)+SUMIFS($F$8:$F$67,$E$8:$E$67,'selections(hide)'!$A$48,$D$8:$D$67,F$69)+SUMIFS($F$8:$F$67,$E$8:$E$67,'selections(hide)'!$A$51,$D$8:$D$67,F$69)</f>
        <v>0</v>
      </c>
      <c r="G72" s="3">
        <f>SUMIFS($F$8:$F$67,$E$8:$E$67,'selections(hide)'!$A$45,$D$8:$D$67,G$69)+SUMIFS($F$8:$F$67,$E$8:$E$67,'selections(hide)'!$A$48,$D$8:$D$67,G$69)+SUMIFS($F$8:$F$67,$E$8:$E$67,'selections(hide)'!$A$51,$D$8:$D$67,G$69)</f>
        <v>0</v>
      </c>
      <c r="H72" s="3">
        <f>G72+F72</f>
        <v>0</v>
      </c>
    </row>
    <row r="73" spans="1:162" x14ac:dyDescent="0.35">
      <c r="B73" s="146" t="s">
        <v>387</v>
      </c>
      <c r="C73" s="146"/>
      <c r="D73" s="146"/>
      <c r="E73" s="3"/>
      <c r="F73" s="146">
        <f>SUM(F70:F72)</f>
        <v>0</v>
      </c>
      <c r="G73" s="146">
        <f>SUM(G70:G72)</f>
        <v>0</v>
      </c>
      <c r="H73" s="146">
        <f>SUM(H70:H72)</f>
        <v>0</v>
      </c>
    </row>
    <row r="74" spans="1:162" x14ac:dyDescent="0.35">
      <c r="E74" s="145" t="str">
        <f>IF(F74=F73,".","CREDITS SHOULD TOTAL: ")</f>
        <v xml:space="preserve">CREDITS SHOULD TOTAL: </v>
      </c>
      <c r="F74" s="104">
        <f>VLOOKUP('selections(hide)'!$A$4,'selections(hide)'!$D$18:$P$30,5,FALSE)</f>
        <v>180</v>
      </c>
    </row>
  </sheetData>
  <mergeCells count="5">
    <mergeCell ref="I5:R5"/>
    <mergeCell ref="S5:AB5"/>
    <mergeCell ref="AC5:AL5"/>
    <mergeCell ref="AM5:AV5"/>
    <mergeCell ref="AW5:BF5"/>
  </mergeCells>
  <dataValidations count="5">
    <dataValidation type="whole" allowBlank="1" showInputMessage="1" showErrorMessage="1" error="Value should be between 10 and 120" sqref="F8:F67" xr:uid="{00000000-0002-0000-0300-000000000000}">
      <formula1>10</formula1>
      <formula2>120</formula2>
    </dataValidation>
    <dataValidation type="decimal" allowBlank="1" showInputMessage="1" showErrorMessage="1" error="Value should be between 0% and 100%" sqref="AQ8:AV67 M8:R67 H8:H67 AG8:AL67 W8:AB67 BA8:BF67" xr:uid="{00000000-0002-0000-0300-000001000000}">
      <formula1>0</formula1>
      <formula2>1</formula2>
    </dataValidation>
    <dataValidation type="whole" allowBlank="1" showInputMessage="1" showErrorMessage="1" error="Value should be between 1 and 6" sqref="C8:C67" xr:uid="{00000000-0002-0000-0300-000002000000}">
      <formula1>1</formula1>
      <formula2>6</formula2>
    </dataValidation>
    <dataValidation allowBlank="1" showInputMessage="1" showErrorMessage="1" error="Value should be between 0% and 100%" sqref="J8:J67 AX8:AX67 AD8:AD67 T8:T67 AN8:AN67" xr:uid="{00000000-0002-0000-0300-000003000000}"/>
    <dataValidation type="whole" allowBlank="1" showInputMessage="1" showErrorMessage="1" error="Input value between 5 and 71" sqref="L8:L67 V8:V67 AF8:AF67 AP8:AP67 AZ8:AZ67" xr:uid="{00000000-0002-0000-0300-000004000000}">
      <formula1>5</formula1>
      <formula2>71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5000000}">
          <x14:formula1>
            <xm:f>'selections(hide)'!$C$43:$C$44</xm:f>
          </x14:formula1>
          <xm:sqref>G8:G67</xm:sqref>
        </x14:dataValidation>
        <x14:dataValidation type="list" allowBlank="1" showInputMessage="1" showErrorMessage="1" xr:uid="{00000000-0002-0000-0300-000006000000}">
          <x14:formula1>
            <xm:f>'selections(hide)'!$E$43:$E$44</xm:f>
          </x14:formula1>
          <xm:sqref>D8:D67</xm:sqref>
        </x14:dataValidation>
        <x14:dataValidation type="list" allowBlank="1" showInputMessage="1" showErrorMessage="1" xr:uid="{00000000-0002-0000-0300-000007000000}">
          <x14:formula1>
            <xm:f>'selections(hide)'!$A$43:$A$51</xm:f>
          </x14:formula1>
          <xm:sqref>E8:E67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pageSetUpPr fitToPage="1"/>
  </sheetPr>
  <dimension ref="A1:BG29"/>
  <sheetViews>
    <sheetView zoomScale="80" zoomScaleNormal="80" workbookViewId="0">
      <pane xSplit="4" ySplit="6" topLeftCell="E7" activePane="bottomRight" state="frozen"/>
      <selection pane="topRight" activeCell="E1" sqref="E1"/>
      <selection pane="bottomLeft" activeCell="A7" sqref="A7"/>
      <selection pane="bottomRight" activeCell="E7" sqref="E7"/>
    </sheetView>
  </sheetViews>
  <sheetFormatPr defaultColWidth="10.7265625" defaultRowHeight="14.5" x14ac:dyDescent="0.35"/>
  <cols>
    <col min="1" max="1" width="30.54296875" customWidth="1"/>
    <col min="2" max="2" width="13.81640625" customWidth="1"/>
    <col min="12" max="12" width="5.7265625" customWidth="1"/>
    <col min="20" max="20" width="5.7265625" customWidth="1"/>
    <col min="28" max="28" width="5.7265625" customWidth="1"/>
    <col min="36" max="36" width="5.7265625" customWidth="1"/>
    <col min="44" max="44" width="5.7265625" customWidth="1"/>
    <col min="52" max="52" width="5.7265625" customWidth="1"/>
  </cols>
  <sheetData>
    <row r="1" spans="1:59" x14ac:dyDescent="0.35">
      <c r="A1" s="6" t="str">
        <f>'NOTES - please read'!A1</f>
        <v>PROGRAMME COSTING TOOL</v>
      </c>
    </row>
    <row r="2" spans="1:59" x14ac:dyDescent="0.35">
      <c r="A2" t="s">
        <v>673</v>
      </c>
      <c r="B2" s="6"/>
    </row>
    <row r="3" spans="1:59" x14ac:dyDescent="0.35">
      <c r="A3" s="96" t="s">
        <v>529</v>
      </c>
      <c r="B3" s="116"/>
      <c r="E3" s="238" t="s">
        <v>521</v>
      </c>
      <c r="F3" s="238"/>
      <c r="G3" s="238"/>
      <c r="H3" s="238"/>
      <c r="I3" s="238"/>
      <c r="J3" s="238"/>
      <c r="K3" s="238"/>
      <c r="M3" s="237" t="s">
        <v>10</v>
      </c>
      <c r="N3" s="237"/>
      <c r="O3" s="237"/>
      <c r="P3" s="237"/>
      <c r="Q3" s="237"/>
      <c r="R3" s="237"/>
      <c r="S3" s="237"/>
      <c r="U3" s="237" t="s">
        <v>11</v>
      </c>
      <c r="V3" s="237"/>
      <c r="W3" s="237"/>
      <c r="X3" s="237"/>
      <c r="Y3" s="237"/>
      <c r="Z3" s="237"/>
      <c r="AA3" s="237"/>
      <c r="AC3" s="237" t="s">
        <v>12</v>
      </c>
      <c r="AD3" s="237"/>
      <c r="AE3" s="237"/>
      <c r="AF3" s="237"/>
      <c r="AG3" s="237"/>
      <c r="AH3" s="237"/>
      <c r="AI3" s="237"/>
      <c r="AK3" s="237" t="s">
        <v>13</v>
      </c>
      <c r="AL3" s="237"/>
      <c r="AM3" s="237"/>
      <c r="AN3" s="237"/>
      <c r="AO3" s="237"/>
      <c r="AP3" s="237"/>
      <c r="AQ3" s="237"/>
      <c r="AS3" s="237" t="s">
        <v>14</v>
      </c>
      <c r="AT3" s="237"/>
      <c r="AU3" s="237"/>
      <c r="AV3" s="237"/>
      <c r="AW3" s="237"/>
      <c r="AX3" s="237"/>
      <c r="AY3" s="237"/>
      <c r="BA3" s="237" t="s">
        <v>15</v>
      </c>
      <c r="BB3" s="237"/>
      <c r="BC3" s="237"/>
      <c r="BD3" s="237"/>
      <c r="BE3" s="237"/>
      <c r="BF3" s="237"/>
      <c r="BG3" s="237"/>
    </row>
    <row r="4" spans="1:59" x14ac:dyDescent="0.35">
      <c r="E4" t="s">
        <v>37</v>
      </c>
      <c r="F4" t="s">
        <v>281</v>
      </c>
      <c r="G4" t="s">
        <v>282</v>
      </c>
      <c r="H4" t="s">
        <v>283</v>
      </c>
      <c r="I4" t="s">
        <v>284</v>
      </c>
      <c r="J4" t="s">
        <v>285</v>
      </c>
      <c r="K4" t="s">
        <v>286</v>
      </c>
      <c r="M4" t="str">
        <f>E4</f>
        <v>Dev Yr</v>
      </c>
      <c r="N4" t="str">
        <f t="shared" ref="N4:S5" si="0">F4</f>
        <v>Launch Yr</v>
      </c>
      <c r="O4" t="str">
        <f t="shared" si="0"/>
        <v>Yr 2</v>
      </c>
      <c r="P4" t="str">
        <f t="shared" si="0"/>
        <v>Yr 3</v>
      </c>
      <c r="Q4" t="str">
        <f t="shared" si="0"/>
        <v>Yr 4</v>
      </c>
      <c r="R4" t="str">
        <f t="shared" si="0"/>
        <v>Yr 5</v>
      </c>
      <c r="S4" t="str">
        <f t="shared" si="0"/>
        <v>Yr 6</v>
      </c>
      <c r="U4" t="str">
        <f>M4</f>
        <v>Dev Yr</v>
      </c>
      <c r="V4" t="str">
        <f t="shared" ref="V4:AA5" si="1">N4</f>
        <v>Launch Yr</v>
      </c>
      <c r="W4" t="str">
        <f t="shared" si="1"/>
        <v>Yr 2</v>
      </c>
      <c r="X4" t="str">
        <f t="shared" si="1"/>
        <v>Yr 3</v>
      </c>
      <c r="Y4" t="str">
        <f t="shared" si="1"/>
        <v>Yr 4</v>
      </c>
      <c r="Z4" t="str">
        <f t="shared" si="1"/>
        <v>Yr 5</v>
      </c>
      <c r="AA4" t="str">
        <f t="shared" si="1"/>
        <v>Yr 6</v>
      </c>
      <c r="AC4" t="str">
        <f>U4</f>
        <v>Dev Yr</v>
      </c>
      <c r="AD4" t="str">
        <f t="shared" ref="AD4:AI5" si="2">V4</f>
        <v>Launch Yr</v>
      </c>
      <c r="AE4" t="str">
        <f t="shared" si="2"/>
        <v>Yr 2</v>
      </c>
      <c r="AF4" t="str">
        <f t="shared" si="2"/>
        <v>Yr 3</v>
      </c>
      <c r="AG4" t="str">
        <f t="shared" si="2"/>
        <v>Yr 4</v>
      </c>
      <c r="AH4" t="str">
        <f t="shared" si="2"/>
        <v>Yr 5</v>
      </c>
      <c r="AI4" t="str">
        <f t="shared" si="2"/>
        <v>Yr 6</v>
      </c>
      <c r="AK4" t="str">
        <f>AC4</f>
        <v>Dev Yr</v>
      </c>
      <c r="AL4" t="str">
        <f t="shared" ref="AL4:AQ5" si="3">AD4</f>
        <v>Launch Yr</v>
      </c>
      <c r="AM4" t="str">
        <f t="shared" si="3"/>
        <v>Yr 2</v>
      </c>
      <c r="AN4" t="str">
        <f t="shared" si="3"/>
        <v>Yr 3</v>
      </c>
      <c r="AO4" t="str">
        <f t="shared" si="3"/>
        <v>Yr 4</v>
      </c>
      <c r="AP4" t="str">
        <f t="shared" si="3"/>
        <v>Yr 5</v>
      </c>
      <c r="AQ4" t="str">
        <f t="shared" si="3"/>
        <v>Yr 6</v>
      </c>
      <c r="AS4" t="str">
        <f>AK4</f>
        <v>Dev Yr</v>
      </c>
      <c r="AT4" t="str">
        <f t="shared" ref="AT4:AY5" si="4">AL4</f>
        <v>Launch Yr</v>
      </c>
      <c r="AU4" t="str">
        <f t="shared" si="4"/>
        <v>Yr 2</v>
      </c>
      <c r="AV4" t="str">
        <f t="shared" si="4"/>
        <v>Yr 3</v>
      </c>
      <c r="AW4" t="str">
        <f t="shared" si="4"/>
        <v>Yr 4</v>
      </c>
      <c r="AX4" t="str">
        <f t="shared" si="4"/>
        <v>Yr 5</v>
      </c>
      <c r="AY4" t="str">
        <f t="shared" si="4"/>
        <v>Yr 6</v>
      </c>
      <c r="BA4" t="str">
        <f>AS4</f>
        <v>Dev Yr</v>
      </c>
      <c r="BB4" t="str">
        <f t="shared" ref="BB4:BG5" si="5">AT4</f>
        <v>Launch Yr</v>
      </c>
      <c r="BC4" t="str">
        <f t="shared" si="5"/>
        <v>Yr 2</v>
      </c>
      <c r="BD4" t="str">
        <f t="shared" si="5"/>
        <v>Yr 3</v>
      </c>
      <c r="BE4" t="str">
        <f t="shared" si="5"/>
        <v>Yr 4</v>
      </c>
      <c r="BF4" t="str">
        <f t="shared" si="5"/>
        <v>Yr 5</v>
      </c>
      <c r="BG4" t="str">
        <f t="shared" si="5"/>
        <v>Yr 6</v>
      </c>
    </row>
    <row r="5" spans="1:59" x14ac:dyDescent="0.35">
      <c r="A5" s="93" t="s">
        <v>287</v>
      </c>
      <c r="E5" s="101" t="str">
        <f>IFERROR(VLOOKUP(F5,'selections(hide)'!$M$3:$N$12,2,FALSE),0)</f>
        <v>2020/21</v>
      </c>
      <c r="F5" s="101" t="str">
        <f>staff_students!E29</f>
        <v>2021/22</v>
      </c>
      <c r="G5" s="101" t="str">
        <f>staff_students!F29</f>
        <v>2022/23</v>
      </c>
      <c r="H5" s="101" t="str">
        <f>staff_students!G29</f>
        <v>2023/24</v>
      </c>
      <c r="I5" s="101" t="str">
        <f>staff_students!H29</f>
        <v>2024/25</v>
      </c>
      <c r="J5" s="101" t="str">
        <f>staff_students!I29</f>
        <v>2025/26</v>
      </c>
      <c r="K5" s="101" t="str">
        <f>staff_students!J29</f>
        <v>2026/27</v>
      </c>
      <c r="M5" s="101" t="str">
        <f>E5</f>
        <v>2020/21</v>
      </c>
      <c r="N5" s="101" t="str">
        <f t="shared" si="0"/>
        <v>2021/22</v>
      </c>
      <c r="O5" s="101" t="str">
        <f t="shared" si="0"/>
        <v>2022/23</v>
      </c>
      <c r="P5" s="101" t="str">
        <f t="shared" si="0"/>
        <v>2023/24</v>
      </c>
      <c r="Q5" s="101" t="str">
        <f t="shared" si="0"/>
        <v>2024/25</v>
      </c>
      <c r="R5" s="101" t="str">
        <f t="shared" si="0"/>
        <v>2025/26</v>
      </c>
      <c r="S5" s="101" t="str">
        <f t="shared" si="0"/>
        <v>2026/27</v>
      </c>
      <c r="U5" s="101" t="str">
        <f>M5</f>
        <v>2020/21</v>
      </c>
      <c r="V5" s="101" t="str">
        <f t="shared" si="1"/>
        <v>2021/22</v>
      </c>
      <c r="W5" s="101" t="str">
        <f t="shared" si="1"/>
        <v>2022/23</v>
      </c>
      <c r="X5" s="101" t="str">
        <f t="shared" si="1"/>
        <v>2023/24</v>
      </c>
      <c r="Y5" s="101" t="str">
        <f t="shared" si="1"/>
        <v>2024/25</v>
      </c>
      <c r="Z5" s="101" t="str">
        <f t="shared" si="1"/>
        <v>2025/26</v>
      </c>
      <c r="AA5" s="101" t="str">
        <f t="shared" si="1"/>
        <v>2026/27</v>
      </c>
      <c r="AC5" s="101" t="str">
        <f>U5</f>
        <v>2020/21</v>
      </c>
      <c r="AD5" s="101" t="str">
        <f t="shared" si="2"/>
        <v>2021/22</v>
      </c>
      <c r="AE5" s="101" t="str">
        <f t="shared" si="2"/>
        <v>2022/23</v>
      </c>
      <c r="AF5" s="101" t="str">
        <f t="shared" si="2"/>
        <v>2023/24</v>
      </c>
      <c r="AG5" s="101" t="str">
        <f t="shared" si="2"/>
        <v>2024/25</v>
      </c>
      <c r="AH5" s="101" t="str">
        <f t="shared" si="2"/>
        <v>2025/26</v>
      </c>
      <c r="AI5" s="101" t="str">
        <f t="shared" si="2"/>
        <v>2026/27</v>
      </c>
      <c r="AK5" s="101" t="str">
        <f>AC5</f>
        <v>2020/21</v>
      </c>
      <c r="AL5" s="101" t="str">
        <f t="shared" si="3"/>
        <v>2021/22</v>
      </c>
      <c r="AM5" s="101" t="str">
        <f t="shared" si="3"/>
        <v>2022/23</v>
      </c>
      <c r="AN5" s="101" t="str">
        <f t="shared" si="3"/>
        <v>2023/24</v>
      </c>
      <c r="AO5" s="101" t="str">
        <f t="shared" si="3"/>
        <v>2024/25</v>
      </c>
      <c r="AP5" s="101" t="str">
        <f t="shared" si="3"/>
        <v>2025/26</v>
      </c>
      <c r="AQ5" s="101" t="str">
        <f t="shared" si="3"/>
        <v>2026/27</v>
      </c>
      <c r="AS5" s="101" t="str">
        <f>AK5</f>
        <v>2020/21</v>
      </c>
      <c r="AT5" s="101" t="str">
        <f t="shared" si="4"/>
        <v>2021/22</v>
      </c>
      <c r="AU5" s="101" t="str">
        <f t="shared" si="4"/>
        <v>2022/23</v>
      </c>
      <c r="AV5" s="101" t="str">
        <f t="shared" si="4"/>
        <v>2023/24</v>
      </c>
      <c r="AW5" s="101" t="str">
        <f t="shared" si="4"/>
        <v>2024/25</v>
      </c>
      <c r="AX5" s="101" t="str">
        <f t="shared" si="4"/>
        <v>2025/26</v>
      </c>
      <c r="AY5" s="101" t="str">
        <f t="shared" si="4"/>
        <v>2026/27</v>
      </c>
      <c r="BA5" s="101" t="str">
        <f>AS5</f>
        <v>2020/21</v>
      </c>
      <c r="BB5" s="101" t="str">
        <f t="shared" si="5"/>
        <v>2021/22</v>
      </c>
      <c r="BC5" s="101" t="str">
        <f t="shared" si="5"/>
        <v>2022/23</v>
      </c>
      <c r="BD5" s="101" t="str">
        <f t="shared" si="5"/>
        <v>2023/24</v>
      </c>
      <c r="BE5" s="101" t="str">
        <f t="shared" si="5"/>
        <v>2024/25</v>
      </c>
      <c r="BF5" s="101" t="str">
        <f t="shared" si="5"/>
        <v>2025/26</v>
      </c>
      <c r="BG5" s="101" t="str">
        <f t="shared" si="5"/>
        <v>2026/27</v>
      </c>
    </row>
    <row r="7" spans="1:59" x14ac:dyDescent="0.35">
      <c r="A7" s="211" t="s">
        <v>717</v>
      </c>
    </row>
    <row r="8" spans="1:59" x14ac:dyDescent="0.35">
      <c r="A8" s="234" t="s">
        <v>530</v>
      </c>
      <c r="B8" s="235"/>
      <c r="C8" s="235"/>
      <c r="D8" s="236"/>
      <c r="E8" s="123">
        <f t="shared" ref="E8:K10" si="6">M8+U8+AC8+AK8+AS8+BA8</f>
        <v>0</v>
      </c>
      <c r="F8" s="123">
        <f t="shared" si="6"/>
        <v>0</v>
      </c>
      <c r="G8" s="123">
        <f t="shared" si="6"/>
        <v>0</v>
      </c>
      <c r="H8" s="123">
        <f t="shared" si="6"/>
        <v>0</v>
      </c>
      <c r="I8" s="123">
        <f t="shared" si="6"/>
        <v>0</v>
      </c>
      <c r="J8" s="123">
        <f t="shared" si="6"/>
        <v>0</v>
      </c>
      <c r="K8" s="123">
        <f t="shared" si="6"/>
        <v>0</v>
      </c>
      <c r="M8" s="192"/>
      <c r="N8" s="192"/>
      <c r="O8" s="192"/>
      <c r="P8" s="192"/>
      <c r="Q8" s="192"/>
      <c r="R8" s="192"/>
      <c r="S8" s="192"/>
      <c r="U8" s="192"/>
      <c r="V8" s="192"/>
      <c r="W8" s="192"/>
      <c r="X8" s="192"/>
      <c r="Y8" s="192"/>
      <c r="Z8" s="192"/>
      <c r="AA8" s="192"/>
      <c r="AC8" s="192"/>
      <c r="AD8" s="192"/>
      <c r="AE8" s="192"/>
      <c r="AF8" s="192"/>
      <c r="AG8" s="192"/>
      <c r="AH8" s="192"/>
      <c r="AI8" s="192"/>
      <c r="AK8" s="192"/>
      <c r="AL8" s="192"/>
      <c r="AM8" s="192"/>
      <c r="AN8" s="192"/>
      <c r="AO8" s="192"/>
      <c r="AP8" s="192"/>
      <c r="AQ8" s="192"/>
      <c r="AS8" s="192"/>
      <c r="AT8" s="192"/>
      <c r="AU8" s="192"/>
      <c r="AV8" s="192"/>
      <c r="AW8" s="192"/>
      <c r="AX8" s="192"/>
      <c r="AY8" s="192"/>
      <c r="BA8" s="192"/>
      <c r="BB8" s="192"/>
      <c r="BC8" s="192"/>
      <c r="BD8" s="192"/>
      <c r="BE8" s="192"/>
      <c r="BF8" s="192"/>
      <c r="BG8" s="192"/>
    </row>
    <row r="9" spans="1:59" x14ac:dyDescent="0.35">
      <c r="A9" s="234" t="s">
        <v>531</v>
      </c>
      <c r="B9" s="235"/>
      <c r="C9" s="235"/>
      <c r="D9" s="236"/>
      <c r="E9" s="123">
        <f t="shared" si="6"/>
        <v>0</v>
      </c>
      <c r="F9" s="123">
        <f t="shared" si="6"/>
        <v>0</v>
      </c>
      <c r="G9" s="123">
        <f t="shared" si="6"/>
        <v>0</v>
      </c>
      <c r="H9" s="123">
        <f t="shared" si="6"/>
        <v>0</v>
      </c>
      <c r="I9" s="123">
        <f t="shared" si="6"/>
        <v>0</v>
      </c>
      <c r="J9" s="123">
        <f t="shared" si="6"/>
        <v>0</v>
      </c>
      <c r="K9" s="123">
        <f t="shared" si="6"/>
        <v>0</v>
      </c>
      <c r="M9" s="192"/>
      <c r="N9" s="192"/>
      <c r="O9" s="192"/>
      <c r="P9" s="192"/>
      <c r="Q9" s="192"/>
      <c r="R9" s="192"/>
      <c r="S9" s="192"/>
      <c r="U9" s="192"/>
      <c r="V9" s="192"/>
      <c r="W9" s="192"/>
      <c r="X9" s="192"/>
      <c r="Y9" s="192"/>
      <c r="Z9" s="192"/>
      <c r="AA9" s="192"/>
      <c r="AC9" s="192"/>
      <c r="AD9" s="192"/>
      <c r="AE9" s="192"/>
      <c r="AF9" s="192"/>
      <c r="AG9" s="192"/>
      <c r="AH9" s="192"/>
      <c r="AI9" s="192"/>
      <c r="AK9" s="192"/>
      <c r="AL9" s="192"/>
      <c r="AM9" s="192"/>
      <c r="AN9" s="192"/>
      <c r="AO9" s="192"/>
      <c r="AP9" s="192"/>
      <c r="AQ9" s="192"/>
      <c r="AS9" s="192"/>
      <c r="AT9" s="192"/>
      <c r="AU9" s="192"/>
      <c r="AV9" s="192"/>
      <c r="AW9" s="192"/>
      <c r="AX9" s="192"/>
      <c r="AY9" s="192"/>
      <c r="BA9" s="192"/>
      <c r="BB9" s="192"/>
      <c r="BC9" s="192"/>
      <c r="BD9" s="192"/>
      <c r="BE9" s="192"/>
      <c r="BF9" s="192"/>
      <c r="BG9" s="192"/>
    </row>
    <row r="10" spans="1:59" x14ac:dyDescent="0.35">
      <c r="A10" s="234" t="s">
        <v>532</v>
      </c>
      <c r="B10" s="235"/>
      <c r="C10" s="235"/>
      <c r="D10" s="236"/>
      <c r="E10" s="123">
        <f t="shared" si="6"/>
        <v>0</v>
      </c>
      <c r="F10" s="123">
        <f t="shared" si="6"/>
        <v>0</v>
      </c>
      <c r="G10" s="123">
        <f t="shared" si="6"/>
        <v>0</v>
      </c>
      <c r="H10" s="123">
        <f t="shared" si="6"/>
        <v>0</v>
      </c>
      <c r="I10" s="123">
        <f t="shared" si="6"/>
        <v>0</v>
      </c>
      <c r="J10" s="123">
        <f t="shared" si="6"/>
        <v>0</v>
      </c>
      <c r="K10" s="123">
        <f t="shared" si="6"/>
        <v>0</v>
      </c>
      <c r="M10" s="192"/>
      <c r="N10" s="192"/>
      <c r="O10" s="192"/>
      <c r="P10" s="192"/>
      <c r="Q10" s="192"/>
      <c r="R10" s="192"/>
      <c r="S10" s="192"/>
      <c r="U10" s="192"/>
      <c r="V10" s="192"/>
      <c r="W10" s="192"/>
      <c r="X10" s="192"/>
      <c r="Y10" s="192"/>
      <c r="Z10" s="192"/>
      <c r="AA10" s="192"/>
      <c r="AC10" s="192"/>
      <c r="AD10" s="192"/>
      <c r="AE10" s="192"/>
      <c r="AF10" s="192"/>
      <c r="AG10" s="192"/>
      <c r="AH10" s="192"/>
      <c r="AI10" s="192"/>
      <c r="AK10" s="192"/>
      <c r="AL10" s="192"/>
      <c r="AM10" s="192"/>
      <c r="AN10" s="192"/>
      <c r="AO10" s="192"/>
      <c r="AP10" s="192"/>
      <c r="AQ10" s="192"/>
      <c r="AS10" s="192"/>
      <c r="AT10" s="192"/>
      <c r="AU10" s="192"/>
      <c r="AV10" s="192"/>
      <c r="AW10" s="192"/>
      <c r="AX10" s="192"/>
      <c r="AY10" s="192"/>
      <c r="BA10" s="192"/>
      <c r="BB10" s="192"/>
      <c r="BC10" s="192"/>
      <c r="BD10" s="192"/>
      <c r="BE10" s="192"/>
      <c r="BF10" s="192"/>
      <c r="BG10" s="192"/>
    </row>
    <row r="11" spans="1:59" x14ac:dyDescent="0.35">
      <c r="A11" s="93" t="s">
        <v>292</v>
      </c>
      <c r="E11" s="124">
        <f t="shared" ref="E11:K11" si="7">SUM(E8:E10)</f>
        <v>0</v>
      </c>
      <c r="F11" s="124">
        <f t="shared" si="7"/>
        <v>0</v>
      </c>
      <c r="G11" s="124">
        <f t="shared" si="7"/>
        <v>0</v>
      </c>
      <c r="H11" s="124">
        <f t="shared" si="7"/>
        <v>0</v>
      </c>
      <c r="I11" s="124">
        <f t="shared" si="7"/>
        <v>0</v>
      </c>
      <c r="J11" s="124">
        <f t="shared" si="7"/>
        <v>0</v>
      </c>
      <c r="K11" s="124">
        <f t="shared" si="7"/>
        <v>0</v>
      </c>
      <c r="M11" s="124">
        <f t="shared" ref="M11:S11" si="8">SUM(M8:M10)</f>
        <v>0</v>
      </c>
      <c r="N11" s="124">
        <f t="shared" si="8"/>
        <v>0</v>
      </c>
      <c r="O11" s="124">
        <f t="shared" si="8"/>
        <v>0</v>
      </c>
      <c r="P11" s="124">
        <f t="shared" si="8"/>
        <v>0</v>
      </c>
      <c r="Q11" s="124">
        <f t="shared" si="8"/>
        <v>0</v>
      </c>
      <c r="R11" s="124">
        <f t="shared" si="8"/>
        <v>0</v>
      </c>
      <c r="S11" s="124">
        <f t="shared" si="8"/>
        <v>0</v>
      </c>
      <c r="U11" s="124">
        <f t="shared" ref="U11:AA11" si="9">SUM(U8:U10)</f>
        <v>0</v>
      </c>
      <c r="V11" s="124">
        <f t="shared" si="9"/>
        <v>0</v>
      </c>
      <c r="W11" s="124">
        <f t="shared" si="9"/>
        <v>0</v>
      </c>
      <c r="X11" s="124">
        <f t="shared" si="9"/>
        <v>0</v>
      </c>
      <c r="Y11" s="124">
        <f t="shared" si="9"/>
        <v>0</v>
      </c>
      <c r="Z11" s="124">
        <f t="shared" si="9"/>
        <v>0</v>
      </c>
      <c r="AA11" s="124">
        <f t="shared" si="9"/>
        <v>0</v>
      </c>
      <c r="AC11" s="124">
        <f t="shared" ref="AC11:AI11" si="10">SUM(AC8:AC10)</f>
        <v>0</v>
      </c>
      <c r="AD11" s="124">
        <f t="shared" si="10"/>
        <v>0</v>
      </c>
      <c r="AE11" s="124">
        <f t="shared" si="10"/>
        <v>0</v>
      </c>
      <c r="AF11" s="124">
        <f t="shared" si="10"/>
        <v>0</v>
      </c>
      <c r="AG11" s="124">
        <f t="shared" si="10"/>
        <v>0</v>
      </c>
      <c r="AH11" s="124">
        <f t="shared" si="10"/>
        <v>0</v>
      </c>
      <c r="AI11" s="124">
        <f t="shared" si="10"/>
        <v>0</v>
      </c>
      <c r="AK11" s="124">
        <f t="shared" ref="AK11:AQ11" si="11">SUM(AK8:AK10)</f>
        <v>0</v>
      </c>
      <c r="AL11" s="124">
        <f t="shared" si="11"/>
        <v>0</v>
      </c>
      <c r="AM11" s="124">
        <f t="shared" si="11"/>
        <v>0</v>
      </c>
      <c r="AN11" s="124">
        <f t="shared" si="11"/>
        <v>0</v>
      </c>
      <c r="AO11" s="124">
        <f t="shared" si="11"/>
        <v>0</v>
      </c>
      <c r="AP11" s="124">
        <f t="shared" si="11"/>
        <v>0</v>
      </c>
      <c r="AQ11" s="124">
        <f t="shared" si="11"/>
        <v>0</v>
      </c>
      <c r="AS11" s="124">
        <f t="shared" ref="AS11:AY11" si="12">SUM(AS8:AS10)</f>
        <v>0</v>
      </c>
      <c r="AT11" s="124">
        <f t="shared" si="12"/>
        <v>0</v>
      </c>
      <c r="AU11" s="124">
        <f t="shared" si="12"/>
        <v>0</v>
      </c>
      <c r="AV11" s="124">
        <f t="shared" si="12"/>
        <v>0</v>
      </c>
      <c r="AW11" s="124">
        <f t="shared" si="12"/>
        <v>0</v>
      </c>
      <c r="AX11" s="124">
        <f t="shared" si="12"/>
        <v>0</v>
      </c>
      <c r="AY11" s="124">
        <f t="shared" si="12"/>
        <v>0</v>
      </c>
      <c r="BA11" s="124">
        <f t="shared" ref="BA11:BG11" si="13">SUM(BA8:BA10)</f>
        <v>0</v>
      </c>
      <c r="BB11" s="124">
        <f t="shared" si="13"/>
        <v>0</v>
      </c>
      <c r="BC11" s="124">
        <f t="shared" si="13"/>
        <v>0</v>
      </c>
      <c r="BD11" s="124">
        <f t="shared" si="13"/>
        <v>0</v>
      </c>
      <c r="BE11" s="124">
        <f t="shared" si="13"/>
        <v>0</v>
      </c>
      <c r="BF11" s="124">
        <f t="shared" si="13"/>
        <v>0</v>
      </c>
      <c r="BG11" s="124">
        <f t="shared" si="13"/>
        <v>0</v>
      </c>
    </row>
    <row r="13" spans="1:59" x14ac:dyDescent="0.35">
      <c r="A13" s="211" t="s">
        <v>681</v>
      </c>
    </row>
    <row r="14" spans="1:59" x14ac:dyDescent="0.35">
      <c r="A14" s="125" t="s">
        <v>293</v>
      </c>
    </row>
    <row r="15" spans="1:59" x14ac:dyDescent="0.35">
      <c r="A15" s="234" t="s">
        <v>533</v>
      </c>
      <c r="B15" s="235"/>
      <c r="C15" s="235"/>
      <c r="D15" s="236"/>
      <c r="E15" s="123">
        <f t="shared" ref="E15:E22" si="14">M15+U15+AC15+AK15+AS15+BA15</f>
        <v>0</v>
      </c>
      <c r="F15" s="123">
        <f t="shared" ref="F15:F22" si="15">N15+V15+AD15+AL15+AT15+BB15</f>
        <v>0</v>
      </c>
      <c r="G15" s="123">
        <f t="shared" ref="G15:G22" si="16">O15+W15+AE15+AM15+AU15+BC15</f>
        <v>0</v>
      </c>
      <c r="H15" s="123">
        <f t="shared" ref="H15:H22" si="17">P15+X15+AF15+AN15+AV15+BD15</f>
        <v>0</v>
      </c>
      <c r="I15" s="123">
        <f t="shared" ref="I15:I22" si="18">Q15+Y15+AG15+AO15+AW15+BE15</f>
        <v>0</v>
      </c>
      <c r="J15" s="123">
        <f t="shared" ref="J15:J22" si="19">R15+Z15+AH15+AP15+AX15+BF15</f>
        <v>0</v>
      </c>
      <c r="K15" s="123">
        <f t="shared" ref="K15:K22" si="20">S15+AA15+AI15+AQ15+AY15+BG15</f>
        <v>0</v>
      </c>
      <c r="M15" s="192"/>
      <c r="N15" s="192"/>
      <c r="O15" s="192"/>
      <c r="P15" s="192"/>
      <c r="Q15" s="192"/>
      <c r="R15" s="192"/>
      <c r="S15" s="192"/>
      <c r="U15" s="192"/>
      <c r="V15" s="192"/>
      <c r="W15" s="192"/>
      <c r="X15" s="192"/>
      <c r="Y15" s="192"/>
      <c r="Z15" s="192"/>
      <c r="AA15" s="192"/>
      <c r="AC15" s="192"/>
      <c r="AD15" s="192"/>
      <c r="AE15" s="192"/>
      <c r="AF15" s="192"/>
      <c r="AG15" s="192"/>
      <c r="AH15" s="192"/>
      <c r="AI15" s="192"/>
      <c r="AK15" s="192"/>
      <c r="AL15" s="192"/>
      <c r="AM15" s="192"/>
      <c r="AN15" s="192"/>
      <c r="AO15" s="192"/>
      <c r="AP15" s="192"/>
      <c r="AQ15" s="192"/>
      <c r="AS15" s="192"/>
      <c r="AT15" s="192"/>
      <c r="AU15" s="192"/>
      <c r="AV15" s="192"/>
      <c r="AW15" s="192"/>
      <c r="AX15" s="192"/>
      <c r="AY15" s="192"/>
      <c r="BA15" s="192"/>
      <c r="BB15" s="192"/>
      <c r="BC15" s="192"/>
      <c r="BD15" s="192"/>
      <c r="BE15" s="192"/>
      <c r="BF15" s="192"/>
      <c r="BG15" s="192"/>
    </row>
    <row r="16" spans="1:59" x14ac:dyDescent="0.35">
      <c r="A16" s="234" t="s">
        <v>536</v>
      </c>
      <c r="B16" s="235"/>
      <c r="C16" s="235"/>
      <c r="D16" s="236"/>
      <c r="E16" s="123">
        <f t="shared" si="14"/>
        <v>0</v>
      </c>
      <c r="F16" s="123">
        <f t="shared" si="15"/>
        <v>0</v>
      </c>
      <c r="G16" s="123">
        <f t="shared" si="16"/>
        <v>0</v>
      </c>
      <c r="H16" s="123">
        <f t="shared" si="17"/>
        <v>0</v>
      </c>
      <c r="I16" s="123">
        <f t="shared" si="18"/>
        <v>0</v>
      </c>
      <c r="J16" s="123">
        <f t="shared" si="19"/>
        <v>0</v>
      </c>
      <c r="K16" s="123">
        <f t="shared" si="20"/>
        <v>0</v>
      </c>
      <c r="M16" s="192"/>
      <c r="N16" s="192"/>
      <c r="O16" s="192"/>
      <c r="P16" s="192"/>
      <c r="Q16" s="192"/>
      <c r="R16" s="192"/>
      <c r="S16" s="192"/>
      <c r="U16" s="192"/>
      <c r="V16" s="192"/>
      <c r="W16" s="192"/>
      <c r="X16" s="192"/>
      <c r="Y16" s="192"/>
      <c r="Z16" s="192"/>
      <c r="AA16" s="192"/>
      <c r="AC16" s="192"/>
      <c r="AD16" s="192"/>
      <c r="AE16" s="192"/>
      <c r="AF16" s="192"/>
      <c r="AG16" s="192"/>
      <c r="AH16" s="192"/>
      <c r="AI16" s="192"/>
      <c r="AK16" s="192"/>
      <c r="AL16" s="192"/>
      <c r="AM16" s="192"/>
      <c r="AN16" s="192"/>
      <c r="AO16" s="192"/>
      <c r="AP16" s="192"/>
      <c r="AQ16" s="192"/>
      <c r="AS16" s="192"/>
      <c r="AT16" s="192"/>
      <c r="AU16" s="192"/>
      <c r="AV16" s="192"/>
      <c r="AW16" s="192"/>
      <c r="AX16" s="192"/>
      <c r="AY16" s="192"/>
      <c r="BA16" s="192"/>
      <c r="BB16" s="192"/>
      <c r="BC16" s="192"/>
      <c r="BD16" s="192"/>
      <c r="BE16" s="192"/>
      <c r="BF16" s="192"/>
      <c r="BG16" s="192"/>
    </row>
    <row r="17" spans="1:59" x14ac:dyDescent="0.35">
      <c r="A17" s="234" t="s">
        <v>539</v>
      </c>
      <c r="B17" s="235"/>
      <c r="C17" s="235"/>
      <c r="D17" s="236"/>
      <c r="E17" s="123">
        <f t="shared" si="14"/>
        <v>0</v>
      </c>
      <c r="F17" s="123">
        <f t="shared" si="15"/>
        <v>0</v>
      </c>
      <c r="G17" s="123">
        <f t="shared" si="16"/>
        <v>0</v>
      </c>
      <c r="H17" s="123">
        <f t="shared" si="17"/>
        <v>0</v>
      </c>
      <c r="I17" s="123">
        <f t="shared" si="18"/>
        <v>0</v>
      </c>
      <c r="J17" s="123">
        <f t="shared" si="19"/>
        <v>0</v>
      </c>
      <c r="K17" s="123">
        <f t="shared" si="20"/>
        <v>0</v>
      </c>
      <c r="M17" s="192"/>
      <c r="N17" s="192"/>
      <c r="O17" s="192"/>
      <c r="P17" s="192"/>
      <c r="Q17" s="192"/>
      <c r="R17" s="192"/>
      <c r="S17" s="192"/>
      <c r="U17" s="192"/>
      <c r="V17" s="192"/>
      <c r="W17" s="192"/>
      <c r="X17" s="192"/>
      <c r="Y17" s="192"/>
      <c r="Z17" s="192"/>
      <c r="AA17" s="192"/>
      <c r="AC17" s="192"/>
      <c r="AD17" s="192"/>
      <c r="AE17" s="192"/>
      <c r="AF17" s="192"/>
      <c r="AG17" s="192"/>
      <c r="AH17" s="192"/>
      <c r="AI17" s="192"/>
      <c r="AK17" s="192"/>
      <c r="AL17" s="192"/>
      <c r="AM17" s="192"/>
      <c r="AN17" s="192"/>
      <c r="AO17" s="192"/>
      <c r="AP17" s="192"/>
      <c r="AQ17" s="192"/>
      <c r="AS17" s="192"/>
      <c r="AT17" s="192"/>
      <c r="AU17" s="192"/>
      <c r="AV17" s="192"/>
      <c r="AW17" s="192"/>
      <c r="AX17" s="192"/>
      <c r="AY17" s="192"/>
      <c r="BA17" s="192"/>
      <c r="BB17" s="192"/>
      <c r="BC17" s="192"/>
      <c r="BD17" s="192"/>
      <c r="BE17" s="192"/>
      <c r="BF17" s="192"/>
      <c r="BG17" s="192"/>
    </row>
    <row r="18" spans="1:59" x14ac:dyDescent="0.35">
      <c r="A18" s="189" t="str">
        <f>'programme_I&amp;E_FC_dev(hide)'!A26</f>
        <v>Scholarships/bursaries - programme specific</v>
      </c>
      <c r="B18" s="190"/>
      <c r="C18" s="190"/>
      <c r="D18" s="191"/>
      <c r="E18" s="123">
        <f t="shared" ref="E18:K19" si="21">M18+U18+AC18+AK18+AS18+BA18</f>
        <v>0</v>
      </c>
      <c r="F18" s="123">
        <f t="shared" si="21"/>
        <v>0</v>
      </c>
      <c r="G18" s="123">
        <f t="shared" si="21"/>
        <v>0</v>
      </c>
      <c r="H18" s="123">
        <f t="shared" si="21"/>
        <v>0</v>
      </c>
      <c r="I18" s="123">
        <f t="shared" si="21"/>
        <v>0</v>
      </c>
      <c r="J18" s="123">
        <f t="shared" si="21"/>
        <v>0</v>
      </c>
      <c r="K18" s="123">
        <f t="shared" si="21"/>
        <v>0</v>
      </c>
      <c r="M18" s="192"/>
      <c r="N18" s="192"/>
      <c r="O18" s="192"/>
      <c r="P18" s="192"/>
      <c r="Q18" s="192"/>
      <c r="R18" s="192"/>
      <c r="S18" s="192"/>
      <c r="U18" s="192"/>
      <c r="V18" s="192"/>
      <c r="W18" s="192"/>
      <c r="X18" s="192"/>
      <c r="Y18" s="192"/>
      <c r="Z18" s="192"/>
      <c r="AA18" s="192"/>
      <c r="AC18" s="192"/>
      <c r="AD18" s="192"/>
      <c r="AE18" s="192"/>
      <c r="AF18" s="192"/>
      <c r="AG18" s="192"/>
      <c r="AH18" s="192"/>
      <c r="AI18" s="192"/>
      <c r="AK18" s="192"/>
      <c r="AL18" s="192"/>
      <c r="AM18" s="192"/>
      <c r="AN18" s="192"/>
      <c r="AO18" s="192"/>
      <c r="AP18" s="192"/>
      <c r="AQ18" s="192"/>
      <c r="AS18" s="192"/>
      <c r="AT18" s="192"/>
      <c r="AU18" s="192"/>
      <c r="AV18" s="192"/>
      <c r="AW18" s="192"/>
      <c r="AX18" s="192"/>
      <c r="AY18" s="192"/>
      <c r="BA18" s="192"/>
      <c r="BB18" s="192"/>
      <c r="BC18" s="192"/>
      <c r="BD18" s="192"/>
      <c r="BE18" s="192"/>
      <c r="BF18" s="192"/>
      <c r="BG18" s="192"/>
    </row>
    <row r="19" spans="1:59" x14ac:dyDescent="0.35">
      <c r="A19" s="189" t="str">
        <f>'programme_I&amp;E_FC_dev(hide)'!A27</f>
        <v>Field trips</v>
      </c>
      <c r="B19" s="190"/>
      <c r="C19" s="190"/>
      <c r="D19" s="191"/>
      <c r="E19" s="123">
        <f t="shared" si="21"/>
        <v>0</v>
      </c>
      <c r="F19" s="123">
        <f t="shared" si="21"/>
        <v>0</v>
      </c>
      <c r="G19" s="123">
        <f t="shared" si="21"/>
        <v>0</v>
      </c>
      <c r="H19" s="123">
        <f t="shared" si="21"/>
        <v>0</v>
      </c>
      <c r="I19" s="123">
        <f t="shared" si="21"/>
        <v>0</v>
      </c>
      <c r="J19" s="123">
        <f t="shared" si="21"/>
        <v>0</v>
      </c>
      <c r="K19" s="123">
        <f t="shared" si="21"/>
        <v>0</v>
      </c>
      <c r="M19" s="192"/>
      <c r="N19" s="192"/>
      <c r="O19" s="192"/>
      <c r="P19" s="192"/>
      <c r="Q19" s="192"/>
      <c r="R19" s="192"/>
      <c r="S19" s="192"/>
      <c r="U19" s="192"/>
      <c r="V19" s="192"/>
      <c r="W19" s="192"/>
      <c r="X19" s="192"/>
      <c r="Y19" s="192"/>
      <c r="Z19" s="192"/>
      <c r="AA19" s="192"/>
      <c r="AC19" s="192"/>
      <c r="AD19" s="192"/>
      <c r="AE19" s="192"/>
      <c r="AF19" s="192"/>
      <c r="AG19" s="192"/>
      <c r="AH19" s="192"/>
      <c r="AI19" s="192"/>
      <c r="AK19" s="192"/>
      <c r="AL19" s="192"/>
      <c r="AM19" s="192"/>
      <c r="AN19" s="192"/>
      <c r="AO19" s="192"/>
      <c r="AP19" s="192"/>
      <c r="AQ19" s="192"/>
      <c r="AS19" s="192"/>
      <c r="AT19" s="192"/>
      <c r="AU19" s="192"/>
      <c r="AV19" s="192"/>
      <c r="AW19" s="192"/>
      <c r="AX19" s="192"/>
      <c r="AY19" s="192"/>
      <c r="BA19" s="192"/>
      <c r="BB19" s="192"/>
      <c r="BC19" s="192"/>
      <c r="BD19" s="192"/>
      <c r="BE19" s="192"/>
      <c r="BF19" s="192"/>
      <c r="BG19" s="192"/>
    </row>
    <row r="20" spans="1:59" x14ac:dyDescent="0.35">
      <c r="A20" s="234" t="s">
        <v>534</v>
      </c>
      <c r="B20" s="235"/>
      <c r="C20" s="235"/>
      <c r="D20" s="236"/>
      <c r="E20" s="123">
        <f t="shared" si="14"/>
        <v>0</v>
      </c>
      <c r="F20" s="123">
        <f t="shared" si="15"/>
        <v>0</v>
      </c>
      <c r="G20" s="123">
        <f t="shared" si="16"/>
        <v>0</v>
      </c>
      <c r="H20" s="123">
        <f t="shared" si="17"/>
        <v>0</v>
      </c>
      <c r="I20" s="123">
        <f t="shared" si="18"/>
        <v>0</v>
      </c>
      <c r="J20" s="123">
        <f t="shared" si="19"/>
        <v>0</v>
      </c>
      <c r="K20" s="123">
        <f t="shared" si="20"/>
        <v>0</v>
      </c>
      <c r="M20" s="192"/>
      <c r="N20" s="192"/>
      <c r="O20" s="192"/>
      <c r="P20" s="192"/>
      <c r="Q20" s="192"/>
      <c r="R20" s="192"/>
      <c r="S20" s="192"/>
      <c r="U20" s="192"/>
      <c r="V20" s="192"/>
      <c r="W20" s="192"/>
      <c r="X20" s="192"/>
      <c r="Y20" s="192"/>
      <c r="Z20" s="192"/>
      <c r="AA20" s="192"/>
      <c r="AC20" s="192"/>
      <c r="AD20" s="192"/>
      <c r="AE20" s="192"/>
      <c r="AF20" s="192"/>
      <c r="AG20" s="192"/>
      <c r="AH20" s="192"/>
      <c r="AI20" s="192"/>
      <c r="AK20" s="192"/>
      <c r="AL20" s="192"/>
      <c r="AM20" s="192"/>
      <c r="AN20" s="192"/>
      <c r="AO20" s="192"/>
      <c r="AP20" s="192"/>
      <c r="AQ20" s="192"/>
      <c r="AS20" s="192"/>
      <c r="AT20" s="192"/>
      <c r="AU20" s="192"/>
      <c r="AV20" s="192"/>
      <c r="AW20" s="192"/>
      <c r="AX20" s="192"/>
      <c r="AY20" s="192"/>
      <c r="BA20" s="192"/>
      <c r="BB20" s="192"/>
      <c r="BC20" s="192"/>
      <c r="BD20" s="192"/>
      <c r="BE20" s="192"/>
      <c r="BF20" s="192"/>
      <c r="BG20" s="192"/>
    </row>
    <row r="21" spans="1:59" x14ac:dyDescent="0.35">
      <c r="A21" s="234" t="s">
        <v>537</v>
      </c>
      <c r="B21" s="235"/>
      <c r="C21" s="235"/>
      <c r="D21" s="236"/>
      <c r="E21" s="123">
        <f t="shared" si="14"/>
        <v>0</v>
      </c>
      <c r="F21" s="123">
        <f t="shared" si="15"/>
        <v>0</v>
      </c>
      <c r="G21" s="123">
        <f t="shared" si="16"/>
        <v>0</v>
      </c>
      <c r="H21" s="123">
        <f t="shared" si="17"/>
        <v>0</v>
      </c>
      <c r="I21" s="123">
        <f t="shared" si="18"/>
        <v>0</v>
      </c>
      <c r="J21" s="123">
        <f t="shared" si="19"/>
        <v>0</v>
      </c>
      <c r="K21" s="123">
        <f t="shared" si="20"/>
        <v>0</v>
      </c>
      <c r="M21" s="192"/>
      <c r="N21" s="192"/>
      <c r="O21" s="192"/>
      <c r="P21" s="192"/>
      <c r="Q21" s="192"/>
      <c r="R21" s="192"/>
      <c r="S21" s="192"/>
      <c r="U21" s="192"/>
      <c r="V21" s="192"/>
      <c r="W21" s="192"/>
      <c r="X21" s="192"/>
      <c r="Y21" s="192"/>
      <c r="Z21" s="192"/>
      <c r="AA21" s="192"/>
      <c r="AC21" s="192"/>
      <c r="AD21" s="192"/>
      <c r="AE21" s="192"/>
      <c r="AF21" s="192"/>
      <c r="AG21" s="192"/>
      <c r="AH21" s="192"/>
      <c r="AI21" s="192"/>
      <c r="AK21" s="192"/>
      <c r="AL21" s="192"/>
      <c r="AM21" s="192"/>
      <c r="AN21" s="192"/>
      <c r="AO21" s="192"/>
      <c r="AP21" s="192"/>
      <c r="AQ21" s="192"/>
      <c r="AS21" s="192"/>
      <c r="AT21" s="192"/>
      <c r="AU21" s="192"/>
      <c r="AV21" s="192"/>
      <c r="AW21" s="192"/>
      <c r="AX21" s="192"/>
      <c r="AY21" s="192"/>
      <c r="BA21" s="192"/>
      <c r="BB21" s="192"/>
      <c r="BC21" s="192"/>
      <c r="BD21" s="192"/>
      <c r="BE21" s="192"/>
      <c r="BF21" s="192"/>
      <c r="BG21" s="192"/>
    </row>
    <row r="22" spans="1:59" x14ac:dyDescent="0.35">
      <c r="A22" s="234" t="s">
        <v>540</v>
      </c>
      <c r="B22" s="235"/>
      <c r="C22" s="235"/>
      <c r="D22" s="236"/>
      <c r="E22" s="123">
        <f t="shared" si="14"/>
        <v>0</v>
      </c>
      <c r="F22" s="123">
        <f t="shared" si="15"/>
        <v>0</v>
      </c>
      <c r="G22" s="123">
        <f t="shared" si="16"/>
        <v>0</v>
      </c>
      <c r="H22" s="123">
        <f t="shared" si="17"/>
        <v>0</v>
      </c>
      <c r="I22" s="123">
        <f t="shared" si="18"/>
        <v>0</v>
      </c>
      <c r="J22" s="123">
        <f t="shared" si="19"/>
        <v>0</v>
      </c>
      <c r="K22" s="123">
        <f t="shared" si="20"/>
        <v>0</v>
      </c>
      <c r="M22" s="192"/>
      <c r="N22" s="192"/>
      <c r="O22" s="192"/>
      <c r="P22" s="192"/>
      <c r="Q22" s="192"/>
      <c r="R22" s="192"/>
      <c r="S22" s="192"/>
      <c r="U22" s="192"/>
      <c r="V22" s="192"/>
      <c r="W22" s="192"/>
      <c r="X22" s="192"/>
      <c r="Y22" s="192"/>
      <c r="Z22" s="192"/>
      <c r="AA22" s="192"/>
      <c r="AC22" s="192"/>
      <c r="AD22" s="192"/>
      <c r="AE22" s="192"/>
      <c r="AF22" s="192"/>
      <c r="AG22" s="192"/>
      <c r="AH22" s="192"/>
      <c r="AI22" s="192"/>
      <c r="AK22" s="192"/>
      <c r="AL22" s="192"/>
      <c r="AM22" s="192"/>
      <c r="AN22" s="192"/>
      <c r="AO22" s="192"/>
      <c r="AP22" s="192"/>
      <c r="AQ22" s="192"/>
      <c r="AS22" s="192"/>
      <c r="AT22" s="192"/>
      <c r="AU22" s="192"/>
      <c r="AV22" s="192"/>
      <c r="AW22" s="192"/>
      <c r="AX22" s="192"/>
      <c r="AY22" s="192"/>
      <c r="BA22" s="192"/>
      <c r="BB22" s="192"/>
      <c r="BC22" s="192"/>
      <c r="BD22" s="192"/>
      <c r="BE22" s="192"/>
      <c r="BF22" s="192"/>
      <c r="BG22" s="192"/>
    </row>
    <row r="23" spans="1:59" x14ac:dyDescent="0.35">
      <c r="A23" s="93" t="s">
        <v>294</v>
      </c>
      <c r="E23" s="124">
        <f t="shared" ref="E23:K23" si="22">SUM(E15:E22)</f>
        <v>0</v>
      </c>
      <c r="F23" s="124">
        <f t="shared" si="22"/>
        <v>0</v>
      </c>
      <c r="G23" s="124">
        <f t="shared" si="22"/>
        <v>0</v>
      </c>
      <c r="H23" s="124">
        <f t="shared" si="22"/>
        <v>0</v>
      </c>
      <c r="I23" s="124">
        <f t="shared" si="22"/>
        <v>0</v>
      </c>
      <c r="J23" s="124">
        <f t="shared" si="22"/>
        <v>0</v>
      </c>
      <c r="K23" s="124">
        <f t="shared" si="22"/>
        <v>0</v>
      </c>
      <c r="M23" s="124">
        <f t="shared" ref="M23:S23" si="23">SUM(M15:M22)</f>
        <v>0</v>
      </c>
      <c r="N23" s="124">
        <f t="shared" si="23"/>
        <v>0</v>
      </c>
      <c r="O23" s="124">
        <f t="shared" si="23"/>
        <v>0</v>
      </c>
      <c r="P23" s="124">
        <f t="shared" si="23"/>
        <v>0</v>
      </c>
      <c r="Q23" s="124">
        <f t="shared" si="23"/>
        <v>0</v>
      </c>
      <c r="R23" s="124">
        <f t="shared" si="23"/>
        <v>0</v>
      </c>
      <c r="S23" s="124">
        <f t="shared" si="23"/>
        <v>0</v>
      </c>
      <c r="U23" s="124">
        <f t="shared" ref="U23:AA23" si="24">SUM(U15:U22)</f>
        <v>0</v>
      </c>
      <c r="V23" s="124">
        <f t="shared" si="24"/>
        <v>0</v>
      </c>
      <c r="W23" s="124">
        <f t="shared" si="24"/>
        <v>0</v>
      </c>
      <c r="X23" s="124">
        <f t="shared" si="24"/>
        <v>0</v>
      </c>
      <c r="Y23" s="124">
        <f t="shared" si="24"/>
        <v>0</v>
      </c>
      <c r="Z23" s="124">
        <f t="shared" si="24"/>
        <v>0</v>
      </c>
      <c r="AA23" s="124">
        <f t="shared" si="24"/>
        <v>0</v>
      </c>
      <c r="AC23" s="124">
        <f t="shared" ref="AC23:AI23" si="25">SUM(AC15:AC22)</f>
        <v>0</v>
      </c>
      <c r="AD23" s="124">
        <f t="shared" si="25"/>
        <v>0</v>
      </c>
      <c r="AE23" s="124">
        <f t="shared" si="25"/>
        <v>0</v>
      </c>
      <c r="AF23" s="124">
        <f t="shared" si="25"/>
        <v>0</v>
      </c>
      <c r="AG23" s="124">
        <f t="shared" si="25"/>
        <v>0</v>
      </c>
      <c r="AH23" s="124">
        <f t="shared" si="25"/>
        <v>0</v>
      </c>
      <c r="AI23" s="124">
        <f t="shared" si="25"/>
        <v>0</v>
      </c>
      <c r="AK23" s="124">
        <f t="shared" ref="AK23:AQ23" si="26">SUM(AK15:AK22)</f>
        <v>0</v>
      </c>
      <c r="AL23" s="124">
        <f t="shared" si="26"/>
        <v>0</v>
      </c>
      <c r="AM23" s="124">
        <f t="shared" si="26"/>
        <v>0</v>
      </c>
      <c r="AN23" s="124">
        <f t="shared" si="26"/>
        <v>0</v>
      </c>
      <c r="AO23" s="124">
        <f t="shared" si="26"/>
        <v>0</v>
      </c>
      <c r="AP23" s="124">
        <f t="shared" si="26"/>
        <v>0</v>
      </c>
      <c r="AQ23" s="124">
        <f t="shared" si="26"/>
        <v>0</v>
      </c>
      <c r="AS23" s="124">
        <f t="shared" ref="AS23:AY23" si="27">SUM(AS15:AS22)</f>
        <v>0</v>
      </c>
      <c r="AT23" s="124">
        <f t="shared" si="27"/>
        <v>0</v>
      </c>
      <c r="AU23" s="124">
        <f t="shared" si="27"/>
        <v>0</v>
      </c>
      <c r="AV23" s="124">
        <f t="shared" si="27"/>
        <v>0</v>
      </c>
      <c r="AW23" s="124">
        <f t="shared" si="27"/>
        <v>0</v>
      </c>
      <c r="AX23" s="124">
        <f t="shared" si="27"/>
        <v>0</v>
      </c>
      <c r="AY23" s="124">
        <f t="shared" si="27"/>
        <v>0</v>
      </c>
      <c r="BA23" s="124">
        <f t="shared" ref="BA23:BG23" si="28">SUM(BA15:BA22)</f>
        <v>0</v>
      </c>
      <c r="BB23" s="124">
        <f t="shared" si="28"/>
        <v>0</v>
      </c>
      <c r="BC23" s="124">
        <f t="shared" si="28"/>
        <v>0</v>
      </c>
      <c r="BD23" s="124">
        <f t="shared" si="28"/>
        <v>0</v>
      </c>
      <c r="BE23" s="124">
        <f t="shared" si="28"/>
        <v>0</v>
      </c>
      <c r="BF23" s="124">
        <f t="shared" si="28"/>
        <v>0</v>
      </c>
      <c r="BG23" s="124">
        <f t="shared" si="28"/>
        <v>0</v>
      </c>
    </row>
    <row r="25" spans="1:59" x14ac:dyDescent="0.35">
      <c r="A25" s="125" t="s">
        <v>308</v>
      </c>
      <c r="E25" s="123"/>
      <c r="F25" s="123"/>
      <c r="G25" s="123"/>
      <c r="H25" s="123"/>
      <c r="I25" s="123"/>
      <c r="J25" s="123"/>
      <c r="K25" s="123"/>
      <c r="M25" s="123"/>
      <c r="N25" s="123"/>
      <c r="O25" s="123"/>
      <c r="P25" s="123"/>
      <c r="Q25" s="123"/>
      <c r="R25" s="123"/>
      <c r="S25" s="123"/>
      <c r="U25" s="123"/>
      <c r="V25" s="123"/>
      <c r="W25" s="123"/>
      <c r="X25" s="123"/>
      <c r="Y25" s="123"/>
      <c r="Z25" s="123"/>
      <c r="AA25" s="123"/>
      <c r="AC25" s="123"/>
      <c r="AD25" s="123"/>
      <c r="AE25" s="123"/>
      <c r="AF25" s="123"/>
      <c r="AG25" s="123"/>
      <c r="AH25" s="123"/>
      <c r="AI25" s="123"/>
      <c r="AK25" s="123"/>
      <c r="AL25" s="123"/>
      <c r="AM25" s="123"/>
      <c r="AN25" s="123"/>
      <c r="AO25" s="123"/>
      <c r="AP25" s="123"/>
      <c r="AQ25" s="123"/>
      <c r="AS25" s="123"/>
      <c r="AT25" s="123"/>
      <c r="AU25" s="123"/>
      <c r="AV25" s="123"/>
      <c r="AW25" s="123"/>
      <c r="AX25" s="123"/>
      <c r="AY25" s="123"/>
      <c r="BA25" s="123"/>
      <c r="BB25" s="123"/>
      <c r="BC25" s="123"/>
      <c r="BD25" s="123"/>
      <c r="BE25" s="123"/>
      <c r="BF25" s="123"/>
      <c r="BG25" s="123"/>
    </row>
    <row r="26" spans="1:59" x14ac:dyDescent="0.35">
      <c r="A26" s="234" t="s">
        <v>535</v>
      </c>
      <c r="B26" s="235"/>
      <c r="C26" s="235"/>
      <c r="D26" s="236"/>
      <c r="E26" s="123">
        <f t="shared" ref="E26:K28" si="29">M26+U26+AC26+AK26+AS26+BA26</f>
        <v>0</v>
      </c>
      <c r="F26" s="123">
        <f t="shared" si="29"/>
        <v>0</v>
      </c>
      <c r="G26" s="123">
        <f t="shared" si="29"/>
        <v>0</v>
      </c>
      <c r="H26" s="123">
        <f t="shared" si="29"/>
        <v>0</v>
      </c>
      <c r="I26" s="123">
        <f t="shared" si="29"/>
        <v>0</v>
      </c>
      <c r="J26" s="123">
        <f t="shared" si="29"/>
        <v>0</v>
      </c>
      <c r="K26" s="123">
        <f t="shared" si="29"/>
        <v>0</v>
      </c>
      <c r="M26" s="192"/>
      <c r="N26" s="192"/>
      <c r="O26" s="192"/>
      <c r="P26" s="192"/>
      <c r="Q26" s="192"/>
      <c r="R26" s="192"/>
      <c r="S26" s="192"/>
      <c r="U26" s="192"/>
      <c r="V26" s="192"/>
      <c r="W26" s="192"/>
      <c r="X26" s="192"/>
      <c r="Y26" s="192"/>
      <c r="Z26" s="192"/>
      <c r="AA26" s="192"/>
      <c r="AC26" s="192"/>
      <c r="AD26" s="192"/>
      <c r="AE26" s="192"/>
      <c r="AF26" s="192"/>
      <c r="AG26" s="192"/>
      <c r="AH26" s="192"/>
      <c r="AI26" s="192"/>
      <c r="AK26" s="192"/>
      <c r="AL26" s="192"/>
      <c r="AM26" s="192"/>
      <c r="AN26" s="192"/>
      <c r="AO26" s="192"/>
      <c r="AP26" s="192"/>
      <c r="AQ26" s="192"/>
      <c r="AS26" s="192"/>
      <c r="AT26" s="192"/>
      <c r="AU26" s="192"/>
      <c r="AV26" s="192"/>
      <c r="AW26" s="192"/>
      <c r="AX26" s="192"/>
      <c r="AY26" s="192"/>
      <c r="BA26" s="192"/>
      <c r="BB26" s="192"/>
      <c r="BC26" s="192"/>
      <c r="BD26" s="192"/>
      <c r="BE26" s="192"/>
      <c r="BF26" s="192"/>
      <c r="BG26" s="192"/>
    </row>
    <row r="27" spans="1:59" x14ac:dyDescent="0.35">
      <c r="A27" s="234" t="s">
        <v>538</v>
      </c>
      <c r="B27" s="235"/>
      <c r="C27" s="235"/>
      <c r="D27" s="236"/>
      <c r="E27" s="123">
        <f t="shared" si="29"/>
        <v>0</v>
      </c>
      <c r="F27" s="123">
        <f t="shared" si="29"/>
        <v>0</v>
      </c>
      <c r="G27" s="123">
        <f t="shared" si="29"/>
        <v>0</v>
      </c>
      <c r="H27" s="123">
        <f t="shared" si="29"/>
        <v>0</v>
      </c>
      <c r="I27" s="123">
        <f t="shared" si="29"/>
        <v>0</v>
      </c>
      <c r="J27" s="123">
        <f t="shared" si="29"/>
        <v>0</v>
      </c>
      <c r="K27" s="123">
        <f t="shared" si="29"/>
        <v>0</v>
      </c>
      <c r="M27" s="192"/>
      <c r="N27" s="192"/>
      <c r="O27" s="192"/>
      <c r="P27" s="192"/>
      <c r="Q27" s="192"/>
      <c r="R27" s="192"/>
      <c r="S27" s="192"/>
      <c r="U27" s="192"/>
      <c r="V27" s="192"/>
      <c r="W27" s="192"/>
      <c r="X27" s="192"/>
      <c r="Y27" s="192"/>
      <c r="Z27" s="192"/>
      <c r="AA27" s="192"/>
      <c r="AC27" s="192"/>
      <c r="AD27" s="192"/>
      <c r="AE27" s="192"/>
      <c r="AF27" s="192"/>
      <c r="AG27" s="192"/>
      <c r="AH27" s="192"/>
      <c r="AI27" s="192"/>
      <c r="AK27" s="192"/>
      <c r="AL27" s="192"/>
      <c r="AM27" s="192"/>
      <c r="AN27" s="192"/>
      <c r="AO27" s="192"/>
      <c r="AP27" s="192"/>
      <c r="AQ27" s="192"/>
      <c r="AS27" s="192"/>
      <c r="AT27" s="192"/>
      <c r="AU27" s="192"/>
      <c r="AV27" s="192"/>
      <c r="AW27" s="192"/>
      <c r="AX27" s="192"/>
      <c r="AY27" s="192"/>
      <c r="BA27" s="192"/>
      <c r="BB27" s="192"/>
      <c r="BC27" s="192"/>
      <c r="BD27" s="192"/>
      <c r="BE27" s="192"/>
      <c r="BF27" s="192"/>
      <c r="BG27" s="192"/>
    </row>
    <row r="28" spans="1:59" x14ac:dyDescent="0.35">
      <c r="A28" s="234" t="s">
        <v>541</v>
      </c>
      <c r="B28" s="235"/>
      <c r="C28" s="235"/>
      <c r="D28" s="236"/>
      <c r="E28" s="123">
        <f t="shared" si="29"/>
        <v>0</v>
      </c>
      <c r="F28" s="123">
        <f t="shared" si="29"/>
        <v>0</v>
      </c>
      <c r="G28" s="123">
        <f t="shared" si="29"/>
        <v>0</v>
      </c>
      <c r="H28" s="123">
        <f t="shared" si="29"/>
        <v>0</v>
      </c>
      <c r="I28" s="123">
        <f t="shared" si="29"/>
        <v>0</v>
      </c>
      <c r="J28" s="123">
        <f t="shared" si="29"/>
        <v>0</v>
      </c>
      <c r="K28" s="123">
        <f t="shared" si="29"/>
        <v>0</v>
      </c>
      <c r="M28" s="192"/>
      <c r="N28" s="192"/>
      <c r="O28" s="192"/>
      <c r="P28" s="192"/>
      <c r="Q28" s="192"/>
      <c r="R28" s="192"/>
      <c r="S28" s="192"/>
      <c r="U28" s="192"/>
      <c r="V28" s="192"/>
      <c r="W28" s="192"/>
      <c r="X28" s="192"/>
      <c r="Y28" s="192"/>
      <c r="Z28" s="192"/>
      <c r="AA28" s="192"/>
      <c r="AC28" s="192"/>
      <c r="AD28" s="192"/>
      <c r="AE28" s="192"/>
      <c r="AF28" s="192"/>
      <c r="AG28" s="192"/>
      <c r="AH28" s="192"/>
      <c r="AI28" s="192"/>
      <c r="AK28" s="192"/>
      <c r="AL28" s="192"/>
      <c r="AM28" s="192"/>
      <c r="AN28" s="192"/>
      <c r="AO28" s="192"/>
      <c r="AP28" s="192"/>
      <c r="AQ28" s="192"/>
      <c r="AS28" s="192"/>
      <c r="AT28" s="192"/>
      <c r="AU28" s="192"/>
      <c r="AV28" s="192"/>
      <c r="AW28" s="192"/>
      <c r="AX28" s="192"/>
      <c r="AY28" s="192"/>
      <c r="BA28" s="192"/>
      <c r="BB28" s="192"/>
      <c r="BC28" s="192"/>
      <c r="BD28" s="192"/>
      <c r="BE28" s="192"/>
      <c r="BF28" s="192"/>
      <c r="BG28" s="192"/>
    </row>
    <row r="29" spans="1:59" x14ac:dyDescent="0.35">
      <c r="A29" s="93" t="s">
        <v>298</v>
      </c>
      <c r="E29" s="124">
        <f t="shared" ref="E29:K29" si="30">SUM(E26:E28)</f>
        <v>0</v>
      </c>
      <c r="F29" s="124">
        <f t="shared" si="30"/>
        <v>0</v>
      </c>
      <c r="G29" s="124">
        <f t="shared" si="30"/>
        <v>0</v>
      </c>
      <c r="H29" s="124">
        <f t="shared" si="30"/>
        <v>0</v>
      </c>
      <c r="I29" s="124">
        <f t="shared" si="30"/>
        <v>0</v>
      </c>
      <c r="J29" s="124">
        <f t="shared" si="30"/>
        <v>0</v>
      </c>
      <c r="K29" s="124">
        <f t="shared" si="30"/>
        <v>0</v>
      </c>
      <c r="M29" s="124">
        <f t="shared" ref="M29:S29" si="31">SUM(M26:M28)</f>
        <v>0</v>
      </c>
      <c r="N29" s="124">
        <f t="shared" si="31"/>
        <v>0</v>
      </c>
      <c r="O29" s="124">
        <f t="shared" si="31"/>
        <v>0</v>
      </c>
      <c r="P29" s="124">
        <f t="shared" si="31"/>
        <v>0</v>
      </c>
      <c r="Q29" s="124">
        <f t="shared" si="31"/>
        <v>0</v>
      </c>
      <c r="R29" s="124">
        <f t="shared" si="31"/>
        <v>0</v>
      </c>
      <c r="S29" s="124">
        <f t="shared" si="31"/>
        <v>0</v>
      </c>
      <c r="U29" s="124">
        <f t="shared" ref="U29:AA29" si="32">SUM(U26:U28)</f>
        <v>0</v>
      </c>
      <c r="V29" s="124">
        <f t="shared" si="32"/>
        <v>0</v>
      </c>
      <c r="W29" s="124">
        <f t="shared" si="32"/>
        <v>0</v>
      </c>
      <c r="X29" s="124">
        <f t="shared" si="32"/>
        <v>0</v>
      </c>
      <c r="Y29" s="124">
        <f t="shared" si="32"/>
        <v>0</v>
      </c>
      <c r="Z29" s="124">
        <f t="shared" si="32"/>
        <v>0</v>
      </c>
      <c r="AA29" s="124">
        <f t="shared" si="32"/>
        <v>0</v>
      </c>
      <c r="AC29" s="124">
        <f t="shared" ref="AC29:AI29" si="33">SUM(AC26:AC28)</f>
        <v>0</v>
      </c>
      <c r="AD29" s="124">
        <f t="shared" si="33"/>
        <v>0</v>
      </c>
      <c r="AE29" s="124">
        <f t="shared" si="33"/>
        <v>0</v>
      </c>
      <c r="AF29" s="124">
        <f t="shared" si="33"/>
        <v>0</v>
      </c>
      <c r="AG29" s="124">
        <f t="shared" si="33"/>
        <v>0</v>
      </c>
      <c r="AH29" s="124">
        <f t="shared" si="33"/>
        <v>0</v>
      </c>
      <c r="AI29" s="124">
        <f t="shared" si="33"/>
        <v>0</v>
      </c>
      <c r="AK29" s="124">
        <f t="shared" ref="AK29:AQ29" si="34">SUM(AK26:AK28)</f>
        <v>0</v>
      </c>
      <c r="AL29" s="124">
        <f t="shared" si="34"/>
        <v>0</v>
      </c>
      <c r="AM29" s="124">
        <f t="shared" si="34"/>
        <v>0</v>
      </c>
      <c r="AN29" s="124">
        <f t="shared" si="34"/>
        <v>0</v>
      </c>
      <c r="AO29" s="124">
        <f t="shared" si="34"/>
        <v>0</v>
      </c>
      <c r="AP29" s="124">
        <f t="shared" si="34"/>
        <v>0</v>
      </c>
      <c r="AQ29" s="124">
        <f t="shared" si="34"/>
        <v>0</v>
      </c>
      <c r="AS29" s="124">
        <f t="shared" ref="AS29:AY29" si="35">SUM(AS26:AS28)</f>
        <v>0</v>
      </c>
      <c r="AT29" s="124">
        <f t="shared" si="35"/>
        <v>0</v>
      </c>
      <c r="AU29" s="124">
        <f t="shared" si="35"/>
        <v>0</v>
      </c>
      <c r="AV29" s="124">
        <f t="shared" si="35"/>
        <v>0</v>
      </c>
      <c r="AW29" s="124">
        <f t="shared" si="35"/>
        <v>0</v>
      </c>
      <c r="AX29" s="124">
        <f t="shared" si="35"/>
        <v>0</v>
      </c>
      <c r="AY29" s="124">
        <f t="shared" si="35"/>
        <v>0</v>
      </c>
      <c r="BA29" s="124">
        <f t="shared" ref="BA29:BG29" si="36">SUM(BA26:BA28)</f>
        <v>0</v>
      </c>
      <c r="BB29" s="124">
        <f t="shared" si="36"/>
        <v>0</v>
      </c>
      <c r="BC29" s="124">
        <f t="shared" si="36"/>
        <v>0</v>
      </c>
      <c r="BD29" s="124">
        <f t="shared" si="36"/>
        <v>0</v>
      </c>
      <c r="BE29" s="124">
        <f t="shared" si="36"/>
        <v>0</v>
      </c>
      <c r="BF29" s="124">
        <f t="shared" si="36"/>
        <v>0</v>
      </c>
      <c r="BG29" s="124">
        <f t="shared" si="36"/>
        <v>0</v>
      </c>
    </row>
  </sheetData>
  <mergeCells count="19">
    <mergeCell ref="AC3:AI3"/>
    <mergeCell ref="AK3:AQ3"/>
    <mergeCell ref="AS3:AY3"/>
    <mergeCell ref="A28:D28"/>
    <mergeCell ref="A27:D27"/>
    <mergeCell ref="A26:D26"/>
    <mergeCell ref="BA3:BG3"/>
    <mergeCell ref="A10:D10"/>
    <mergeCell ref="A9:D9"/>
    <mergeCell ref="A8:D8"/>
    <mergeCell ref="A22:D22"/>
    <mergeCell ref="A21:D21"/>
    <mergeCell ref="A20:D20"/>
    <mergeCell ref="A17:D17"/>
    <mergeCell ref="A16:D16"/>
    <mergeCell ref="A15:D15"/>
    <mergeCell ref="E3:K3"/>
    <mergeCell ref="M3:S3"/>
    <mergeCell ref="U3:AA3"/>
  </mergeCells>
  <pageMargins left="0.70866141732283472" right="0.70866141732283472" top="0.74803149606299213" bottom="0.74803149606299213" header="0.31496062992125984" footer="0.31496062992125984"/>
  <pageSetup paperSize="9" scale="58" fitToWidth="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BG53"/>
  <sheetViews>
    <sheetView zoomScale="80" zoomScaleNormal="80" workbookViewId="0">
      <pane xSplit="4" ySplit="5" topLeftCell="E6" activePane="bottomRight" state="frozen"/>
      <selection activeCell="Q8" sqref="Q8"/>
      <selection pane="topRight" activeCell="Q8" sqref="Q8"/>
      <selection pane="bottomLeft" activeCell="Q8" sqref="Q8"/>
      <selection pane="bottomRight" activeCell="E6" sqref="E6"/>
    </sheetView>
  </sheetViews>
  <sheetFormatPr defaultColWidth="10.7265625" defaultRowHeight="14.5" x14ac:dyDescent="0.35"/>
  <cols>
    <col min="1" max="1" width="30.54296875" customWidth="1"/>
    <col min="2" max="2" width="13.81640625" customWidth="1"/>
    <col min="5" max="11" width="12.7265625" customWidth="1"/>
    <col min="12" max="12" width="5.7265625" customWidth="1"/>
    <col min="13" max="19" width="12.7265625" customWidth="1"/>
    <col min="20" max="20" width="5.7265625" customWidth="1"/>
    <col min="21" max="27" width="12.7265625" customWidth="1"/>
    <col min="28" max="28" width="5.7265625" customWidth="1"/>
    <col min="29" max="35" width="12.7265625" customWidth="1"/>
    <col min="36" max="36" width="5.7265625" customWidth="1"/>
    <col min="37" max="43" width="12.7265625" customWidth="1"/>
    <col min="44" max="44" width="5.7265625" customWidth="1"/>
    <col min="45" max="51" width="12.7265625" customWidth="1"/>
    <col min="52" max="52" width="5.7265625" customWidth="1"/>
    <col min="53" max="59" width="12.7265625" customWidth="1"/>
  </cols>
  <sheetData>
    <row r="1" spans="1:59" x14ac:dyDescent="0.35">
      <c r="A1" s="23" t="s">
        <v>716</v>
      </c>
      <c r="E1" s="121">
        <f ca="1">M35+U35+AC35+AK35+AS35+BA35-E35</f>
        <v>0</v>
      </c>
      <c r="F1" s="121">
        <f t="shared" ref="F1:K1" ca="1" si="0">N35+V35+AD35+AL35+AT35+BB35-F35</f>
        <v>0</v>
      </c>
      <c r="G1" s="121">
        <f t="shared" ca="1" si="0"/>
        <v>0</v>
      </c>
      <c r="H1" s="121">
        <f t="shared" ca="1" si="0"/>
        <v>0</v>
      </c>
      <c r="I1" s="121">
        <f t="shared" ca="1" si="0"/>
        <v>0</v>
      </c>
      <c r="J1" s="121">
        <f t="shared" ca="1" si="0"/>
        <v>0</v>
      </c>
      <c r="K1" s="121">
        <f t="shared" ca="1" si="0"/>
        <v>0</v>
      </c>
      <c r="L1" s="122" t="s">
        <v>559</v>
      </c>
    </row>
    <row r="2" spans="1:59" x14ac:dyDescent="0.35">
      <c r="A2" s="93" t="str">
        <f>VLOOKUP('selections(hide)'!$A$4,'selections(hide)'!$D$18:$Q$30,14,FALSE)</f>
        <v>PGT FT 1 year or PT 2 years 180 credits</v>
      </c>
      <c r="B2" s="6"/>
    </row>
    <row r="3" spans="1:59" x14ac:dyDescent="0.35">
      <c r="A3" s="115" t="str">
        <f>prog_header!$C$5</f>
        <v>TEST</v>
      </c>
      <c r="B3" s="116"/>
      <c r="C3" s="116"/>
      <c r="D3" s="116"/>
      <c r="E3" s="238" t="s">
        <v>521</v>
      </c>
      <c r="F3" s="238"/>
      <c r="G3" s="238"/>
      <c r="H3" s="238"/>
      <c r="I3" s="238"/>
      <c r="J3" s="238"/>
      <c r="K3" s="238"/>
      <c r="M3" s="237" t="s">
        <v>10</v>
      </c>
      <c r="N3" s="237"/>
      <c r="O3" s="237"/>
      <c r="P3" s="237"/>
      <c r="Q3" s="237"/>
      <c r="R3" s="237"/>
      <c r="S3" s="237"/>
      <c r="U3" s="237" t="s">
        <v>11</v>
      </c>
      <c r="V3" s="237"/>
      <c r="W3" s="237"/>
      <c r="X3" s="237"/>
      <c r="Y3" s="237"/>
      <c r="Z3" s="237"/>
      <c r="AA3" s="237"/>
      <c r="AC3" s="237" t="s">
        <v>12</v>
      </c>
      <c r="AD3" s="237"/>
      <c r="AE3" s="237"/>
      <c r="AF3" s="237"/>
      <c r="AG3" s="237"/>
      <c r="AH3" s="237"/>
      <c r="AI3" s="237"/>
      <c r="AK3" s="237" t="s">
        <v>13</v>
      </c>
      <c r="AL3" s="237"/>
      <c r="AM3" s="237"/>
      <c r="AN3" s="237"/>
      <c r="AO3" s="237"/>
      <c r="AP3" s="237"/>
      <c r="AQ3" s="237"/>
      <c r="AS3" s="237" t="s">
        <v>14</v>
      </c>
      <c r="AT3" s="237"/>
      <c r="AU3" s="237"/>
      <c r="AV3" s="237"/>
      <c r="AW3" s="237"/>
      <c r="AX3" s="237"/>
      <c r="AY3" s="237"/>
      <c r="BA3" s="237" t="s">
        <v>15</v>
      </c>
      <c r="BB3" s="237"/>
      <c r="BC3" s="237"/>
      <c r="BD3" s="237"/>
      <c r="BE3" s="237"/>
      <c r="BF3" s="237"/>
      <c r="BG3" s="237"/>
    </row>
    <row r="4" spans="1:59" x14ac:dyDescent="0.35">
      <c r="E4" t="s">
        <v>37</v>
      </c>
      <c r="F4" t="s">
        <v>281</v>
      </c>
      <c r="G4" t="s">
        <v>282</v>
      </c>
      <c r="H4" t="s">
        <v>283</v>
      </c>
      <c r="I4" t="s">
        <v>284</v>
      </c>
      <c r="J4" t="s">
        <v>285</v>
      </c>
      <c r="K4" t="s">
        <v>286</v>
      </c>
      <c r="M4" t="str">
        <f>E4</f>
        <v>Dev Yr</v>
      </c>
      <c r="N4" t="str">
        <f t="shared" ref="N4:S5" si="1">F4</f>
        <v>Launch Yr</v>
      </c>
      <c r="O4" t="str">
        <f t="shared" si="1"/>
        <v>Yr 2</v>
      </c>
      <c r="P4" t="str">
        <f t="shared" si="1"/>
        <v>Yr 3</v>
      </c>
      <c r="Q4" t="str">
        <f t="shared" si="1"/>
        <v>Yr 4</v>
      </c>
      <c r="R4" t="str">
        <f t="shared" si="1"/>
        <v>Yr 5</v>
      </c>
      <c r="S4" t="str">
        <f t="shared" si="1"/>
        <v>Yr 6</v>
      </c>
      <c r="U4" t="str">
        <f>M4</f>
        <v>Dev Yr</v>
      </c>
      <c r="V4" t="str">
        <f t="shared" ref="V4:AA5" si="2">N4</f>
        <v>Launch Yr</v>
      </c>
      <c r="W4" t="str">
        <f t="shared" si="2"/>
        <v>Yr 2</v>
      </c>
      <c r="X4" t="str">
        <f t="shared" si="2"/>
        <v>Yr 3</v>
      </c>
      <c r="Y4" t="str">
        <f t="shared" si="2"/>
        <v>Yr 4</v>
      </c>
      <c r="Z4" t="str">
        <f t="shared" si="2"/>
        <v>Yr 5</v>
      </c>
      <c r="AA4" t="str">
        <f t="shared" si="2"/>
        <v>Yr 6</v>
      </c>
      <c r="AC4" t="str">
        <f>U4</f>
        <v>Dev Yr</v>
      </c>
      <c r="AD4" t="str">
        <f t="shared" ref="AD4:AI5" si="3">V4</f>
        <v>Launch Yr</v>
      </c>
      <c r="AE4" t="str">
        <f t="shared" si="3"/>
        <v>Yr 2</v>
      </c>
      <c r="AF4" t="str">
        <f t="shared" si="3"/>
        <v>Yr 3</v>
      </c>
      <c r="AG4" t="str">
        <f t="shared" si="3"/>
        <v>Yr 4</v>
      </c>
      <c r="AH4" t="str">
        <f t="shared" si="3"/>
        <v>Yr 5</v>
      </c>
      <c r="AI4" t="str">
        <f t="shared" si="3"/>
        <v>Yr 6</v>
      </c>
      <c r="AK4" t="str">
        <f>AC4</f>
        <v>Dev Yr</v>
      </c>
      <c r="AL4" t="str">
        <f t="shared" ref="AL4:AQ5" si="4">AD4</f>
        <v>Launch Yr</v>
      </c>
      <c r="AM4" t="str">
        <f t="shared" si="4"/>
        <v>Yr 2</v>
      </c>
      <c r="AN4" t="str">
        <f t="shared" si="4"/>
        <v>Yr 3</v>
      </c>
      <c r="AO4" t="str">
        <f t="shared" si="4"/>
        <v>Yr 4</v>
      </c>
      <c r="AP4" t="str">
        <f t="shared" si="4"/>
        <v>Yr 5</v>
      </c>
      <c r="AQ4" t="str">
        <f t="shared" si="4"/>
        <v>Yr 6</v>
      </c>
      <c r="AS4" t="str">
        <f>AK4</f>
        <v>Dev Yr</v>
      </c>
      <c r="AT4" t="str">
        <f t="shared" ref="AT4:AY5" si="5">AL4</f>
        <v>Launch Yr</v>
      </c>
      <c r="AU4" t="str">
        <f t="shared" si="5"/>
        <v>Yr 2</v>
      </c>
      <c r="AV4" t="str">
        <f t="shared" si="5"/>
        <v>Yr 3</v>
      </c>
      <c r="AW4" t="str">
        <f t="shared" si="5"/>
        <v>Yr 4</v>
      </c>
      <c r="AX4" t="str">
        <f t="shared" si="5"/>
        <v>Yr 5</v>
      </c>
      <c r="AY4" t="str">
        <f t="shared" si="5"/>
        <v>Yr 6</v>
      </c>
      <c r="BA4" t="str">
        <f>AS4</f>
        <v>Dev Yr</v>
      </c>
      <c r="BB4" t="str">
        <f t="shared" ref="BB4:BG5" si="6">AT4</f>
        <v>Launch Yr</v>
      </c>
      <c r="BC4" t="str">
        <f t="shared" si="6"/>
        <v>Yr 2</v>
      </c>
      <c r="BD4" t="str">
        <f t="shared" si="6"/>
        <v>Yr 3</v>
      </c>
      <c r="BE4" t="str">
        <f t="shared" si="6"/>
        <v>Yr 4</v>
      </c>
      <c r="BF4" t="str">
        <f t="shared" si="6"/>
        <v>Yr 5</v>
      </c>
      <c r="BG4" t="str">
        <f t="shared" si="6"/>
        <v>Yr 6</v>
      </c>
    </row>
    <row r="5" spans="1:59" x14ac:dyDescent="0.35">
      <c r="A5" s="93" t="s">
        <v>287</v>
      </c>
      <c r="E5" s="101" t="str">
        <f>IFERROR(VLOOKUP(F5,'selections(hide)'!$M$3:$N$12,2,FALSE),0)</f>
        <v>2020/21</v>
      </c>
      <c r="F5" s="101" t="str">
        <f>staff_students!E29</f>
        <v>2021/22</v>
      </c>
      <c r="G5" s="101" t="str">
        <f>staff_students!F29</f>
        <v>2022/23</v>
      </c>
      <c r="H5" s="101" t="str">
        <f>staff_students!G29</f>
        <v>2023/24</v>
      </c>
      <c r="I5" s="101" t="str">
        <f>staff_students!H29</f>
        <v>2024/25</v>
      </c>
      <c r="J5" s="101" t="str">
        <f>staff_students!I29</f>
        <v>2025/26</v>
      </c>
      <c r="K5" s="101" t="str">
        <f>staff_students!J29</f>
        <v>2026/27</v>
      </c>
      <c r="M5" s="101" t="str">
        <f>E5</f>
        <v>2020/21</v>
      </c>
      <c r="N5" s="101" t="str">
        <f t="shared" si="1"/>
        <v>2021/22</v>
      </c>
      <c r="O5" s="101" t="str">
        <f t="shared" si="1"/>
        <v>2022/23</v>
      </c>
      <c r="P5" s="101" t="str">
        <f t="shared" si="1"/>
        <v>2023/24</v>
      </c>
      <c r="Q5" s="101" t="str">
        <f t="shared" si="1"/>
        <v>2024/25</v>
      </c>
      <c r="R5" s="101" t="str">
        <f t="shared" si="1"/>
        <v>2025/26</v>
      </c>
      <c r="S5" s="101" t="str">
        <f t="shared" si="1"/>
        <v>2026/27</v>
      </c>
      <c r="U5" s="101" t="str">
        <f>M5</f>
        <v>2020/21</v>
      </c>
      <c r="V5" s="101" t="str">
        <f t="shared" si="2"/>
        <v>2021/22</v>
      </c>
      <c r="W5" s="101" t="str">
        <f t="shared" si="2"/>
        <v>2022/23</v>
      </c>
      <c r="X5" s="101" t="str">
        <f t="shared" si="2"/>
        <v>2023/24</v>
      </c>
      <c r="Y5" s="101" t="str">
        <f t="shared" si="2"/>
        <v>2024/25</v>
      </c>
      <c r="Z5" s="101" t="str">
        <f t="shared" si="2"/>
        <v>2025/26</v>
      </c>
      <c r="AA5" s="101" t="str">
        <f t="shared" si="2"/>
        <v>2026/27</v>
      </c>
      <c r="AC5" s="101" t="str">
        <f>U5</f>
        <v>2020/21</v>
      </c>
      <c r="AD5" s="101" t="str">
        <f t="shared" si="3"/>
        <v>2021/22</v>
      </c>
      <c r="AE5" s="101" t="str">
        <f t="shared" si="3"/>
        <v>2022/23</v>
      </c>
      <c r="AF5" s="101" t="str">
        <f t="shared" si="3"/>
        <v>2023/24</v>
      </c>
      <c r="AG5" s="101" t="str">
        <f t="shared" si="3"/>
        <v>2024/25</v>
      </c>
      <c r="AH5" s="101" t="str">
        <f t="shared" si="3"/>
        <v>2025/26</v>
      </c>
      <c r="AI5" s="101" t="str">
        <f t="shared" si="3"/>
        <v>2026/27</v>
      </c>
      <c r="AK5" s="101" t="str">
        <f>AC5</f>
        <v>2020/21</v>
      </c>
      <c r="AL5" s="101" t="str">
        <f t="shared" si="4"/>
        <v>2021/22</v>
      </c>
      <c r="AM5" s="101" t="str">
        <f t="shared" si="4"/>
        <v>2022/23</v>
      </c>
      <c r="AN5" s="101" t="str">
        <f t="shared" si="4"/>
        <v>2023/24</v>
      </c>
      <c r="AO5" s="101" t="str">
        <f t="shared" si="4"/>
        <v>2024/25</v>
      </c>
      <c r="AP5" s="101" t="str">
        <f t="shared" si="4"/>
        <v>2025/26</v>
      </c>
      <c r="AQ5" s="101" t="str">
        <f t="shared" si="4"/>
        <v>2026/27</v>
      </c>
      <c r="AS5" s="101" t="str">
        <f>AK5</f>
        <v>2020/21</v>
      </c>
      <c r="AT5" s="101" t="str">
        <f t="shared" si="5"/>
        <v>2021/22</v>
      </c>
      <c r="AU5" s="101" t="str">
        <f t="shared" si="5"/>
        <v>2022/23</v>
      </c>
      <c r="AV5" s="101" t="str">
        <f t="shared" si="5"/>
        <v>2023/24</v>
      </c>
      <c r="AW5" s="101" t="str">
        <f t="shared" si="5"/>
        <v>2024/25</v>
      </c>
      <c r="AX5" s="101" t="str">
        <f t="shared" si="5"/>
        <v>2025/26</v>
      </c>
      <c r="AY5" s="101" t="str">
        <f t="shared" si="5"/>
        <v>2026/27</v>
      </c>
      <c r="BA5" s="101" t="str">
        <f>AS5</f>
        <v>2020/21</v>
      </c>
      <c r="BB5" s="101" t="str">
        <f t="shared" si="6"/>
        <v>2021/22</v>
      </c>
      <c r="BC5" s="101" t="str">
        <f t="shared" si="6"/>
        <v>2022/23</v>
      </c>
      <c r="BD5" s="101" t="str">
        <f t="shared" si="6"/>
        <v>2023/24</v>
      </c>
      <c r="BE5" s="101" t="str">
        <f t="shared" si="6"/>
        <v>2024/25</v>
      </c>
      <c r="BF5" s="101" t="str">
        <f t="shared" si="6"/>
        <v>2025/26</v>
      </c>
      <c r="BG5" s="101" t="str">
        <f t="shared" si="6"/>
        <v>2026/27</v>
      </c>
    </row>
    <row r="6" spans="1:59" x14ac:dyDescent="0.35">
      <c r="A6" s="125" t="s">
        <v>560</v>
      </c>
    </row>
    <row r="7" spans="1:59" x14ac:dyDescent="0.35">
      <c r="A7" t="s">
        <v>288</v>
      </c>
      <c r="E7" s="123">
        <f t="shared" ref="E7:K7" si="7">M7+U7+AC7+AK7+AS7+BA7</f>
        <v>0</v>
      </c>
      <c r="F7" s="123">
        <f t="shared" si="7"/>
        <v>0</v>
      </c>
      <c r="G7" s="123">
        <f t="shared" si="7"/>
        <v>0</v>
      </c>
      <c r="H7" s="123">
        <f t="shared" si="7"/>
        <v>0</v>
      </c>
      <c r="I7" s="123">
        <f t="shared" si="7"/>
        <v>0</v>
      </c>
      <c r="J7" s="123">
        <f t="shared" si="7"/>
        <v>0</v>
      </c>
      <c r="K7" s="123">
        <f t="shared" si="7"/>
        <v>0</v>
      </c>
      <c r="M7" s="123">
        <f>'programme_I&amp;E_FC_dev(hide)'!M7</f>
        <v>0</v>
      </c>
      <c r="N7" s="123">
        <f>'programme_I&amp;E_FC_dev(hide)'!N7</f>
        <v>0</v>
      </c>
      <c r="O7" s="123">
        <f>'programme_I&amp;E_FC_dev(hide)'!O7</f>
        <v>0</v>
      </c>
      <c r="P7" s="123">
        <f>'programme_I&amp;E_FC_dev(hide)'!P7</f>
        <v>0</v>
      </c>
      <c r="Q7" s="123">
        <f>'programme_I&amp;E_FC_dev(hide)'!Q7</f>
        <v>0</v>
      </c>
      <c r="R7" s="123">
        <f>'programme_I&amp;E_FC_dev(hide)'!R7</f>
        <v>0</v>
      </c>
      <c r="S7" s="123">
        <f>'programme_I&amp;E_FC_dev(hide)'!S7</f>
        <v>0</v>
      </c>
      <c r="U7" s="123">
        <f>'programme_I&amp;E_FC_dev(hide)'!U7</f>
        <v>0</v>
      </c>
      <c r="V7" s="123">
        <f>'programme_I&amp;E_FC_dev(hide)'!V7</f>
        <v>0</v>
      </c>
      <c r="W7" s="123">
        <f>'programme_I&amp;E_FC_dev(hide)'!W7</f>
        <v>0</v>
      </c>
      <c r="X7" s="123">
        <f>'programme_I&amp;E_FC_dev(hide)'!X7</f>
        <v>0</v>
      </c>
      <c r="Y7" s="123">
        <f>'programme_I&amp;E_FC_dev(hide)'!Y7</f>
        <v>0</v>
      </c>
      <c r="Z7" s="123">
        <f>'programme_I&amp;E_FC_dev(hide)'!Z7</f>
        <v>0</v>
      </c>
      <c r="AA7" s="123">
        <f>'programme_I&amp;E_FC_dev(hide)'!AA7</f>
        <v>0</v>
      </c>
      <c r="AC7" s="123">
        <f>'programme_I&amp;E_FC_dev(hide)'!AC7</f>
        <v>0</v>
      </c>
      <c r="AD7" s="123">
        <f>'programme_I&amp;E_FC_dev(hide)'!AD7</f>
        <v>0</v>
      </c>
      <c r="AE7" s="123">
        <f>'programme_I&amp;E_FC_dev(hide)'!AE7</f>
        <v>0</v>
      </c>
      <c r="AF7" s="123">
        <f>'programme_I&amp;E_FC_dev(hide)'!AF7</f>
        <v>0</v>
      </c>
      <c r="AG7" s="123">
        <f>'programme_I&amp;E_FC_dev(hide)'!AG7</f>
        <v>0</v>
      </c>
      <c r="AH7" s="123">
        <f>'programme_I&amp;E_FC_dev(hide)'!AH7</f>
        <v>0</v>
      </c>
      <c r="AI7" s="123">
        <f>'programme_I&amp;E_FC_dev(hide)'!AI7</f>
        <v>0</v>
      </c>
      <c r="AK7" s="123">
        <f>'programme_I&amp;E_FC_dev(hide)'!AK7</f>
        <v>0</v>
      </c>
      <c r="AL7" s="123">
        <f>'programme_I&amp;E_FC_dev(hide)'!AL7</f>
        <v>0</v>
      </c>
      <c r="AM7" s="123">
        <f>'programme_I&amp;E_FC_dev(hide)'!AM7</f>
        <v>0</v>
      </c>
      <c r="AN7" s="123">
        <f>'programme_I&amp;E_FC_dev(hide)'!AN7</f>
        <v>0</v>
      </c>
      <c r="AO7" s="123">
        <f>'programme_I&amp;E_FC_dev(hide)'!AO7</f>
        <v>0</v>
      </c>
      <c r="AP7" s="123">
        <f>'programme_I&amp;E_FC_dev(hide)'!AP7</f>
        <v>0</v>
      </c>
      <c r="AQ7" s="123">
        <f>'programme_I&amp;E_FC_dev(hide)'!AQ7</f>
        <v>0</v>
      </c>
      <c r="AS7" s="123">
        <f>'programme_I&amp;E_FC_dev(hide)'!AS7</f>
        <v>0</v>
      </c>
      <c r="AT7" s="123">
        <f>'programme_I&amp;E_FC_dev(hide)'!AT7</f>
        <v>0</v>
      </c>
      <c r="AU7" s="123">
        <f>'programme_I&amp;E_FC_dev(hide)'!AU7</f>
        <v>0</v>
      </c>
      <c r="AV7" s="123">
        <f>'programme_I&amp;E_FC_dev(hide)'!AV7</f>
        <v>0</v>
      </c>
      <c r="AW7" s="123">
        <f>'programme_I&amp;E_FC_dev(hide)'!AW7</f>
        <v>0</v>
      </c>
      <c r="AX7" s="123">
        <f>'programme_I&amp;E_FC_dev(hide)'!AX7</f>
        <v>0</v>
      </c>
      <c r="AY7" s="123">
        <f>'programme_I&amp;E_FC_dev(hide)'!AY7</f>
        <v>0</v>
      </c>
      <c r="BA7" s="123">
        <f>'programme_I&amp;E_FC_dev(hide)'!BA7</f>
        <v>0</v>
      </c>
      <c r="BB7" s="123">
        <f>'programme_I&amp;E_FC_dev(hide)'!BB7</f>
        <v>0</v>
      </c>
      <c r="BC7" s="123">
        <f>'programme_I&amp;E_FC_dev(hide)'!BC7</f>
        <v>0</v>
      </c>
      <c r="BD7" s="123">
        <f>'programme_I&amp;E_FC_dev(hide)'!BD7</f>
        <v>0</v>
      </c>
      <c r="BE7" s="123">
        <f>'programme_I&amp;E_FC_dev(hide)'!BE7</f>
        <v>0</v>
      </c>
      <c r="BF7" s="123">
        <f>'programme_I&amp;E_FC_dev(hide)'!BF7</f>
        <v>0</v>
      </c>
      <c r="BG7" s="123">
        <f>'programme_I&amp;E_FC_dev(hide)'!BG7</f>
        <v>0</v>
      </c>
    </row>
    <row r="8" spans="1:59" x14ac:dyDescent="0.35">
      <c r="A8" t="s">
        <v>289</v>
      </c>
      <c r="E8" s="123">
        <f t="shared" ref="E8:E13" si="8">M8+U8+AC8+AK8+AS8+BA8</f>
        <v>0</v>
      </c>
      <c r="F8" s="123">
        <f t="shared" ref="F8:F13" si="9">N8+V8+AD8+AL8+AT8+BB8</f>
        <v>0</v>
      </c>
      <c r="G8" s="123">
        <f t="shared" ref="G8:G13" si="10">O8+W8+AE8+AM8+AU8+BC8</f>
        <v>0</v>
      </c>
      <c r="H8" s="123">
        <f t="shared" ref="H8:H13" si="11">P8+X8+AF8+AN8+AV8+BD8</f>
        <v>0</v>
      </c>
      <c r="I8" s="123">
        <f t="shared" ref="I8:I13" si="12">Q8+Y8+AG8+AO8+AW8+BE8</f>
        <v>0</v>
      </c>
      <c r="J8" s="123">
        <f t="shared" ref="J8:J13" si="13">R8+Z8+AH8+AP8+AX8+BF8</f>
        <v>0</v>
      </c>
      <c r="K8" s="123">
        <f t="shared" ref="K8:K13" si="14">S8+AA8+AI8+AQ8+AY8+BG8</f>
        <v>0</v>
      </c>
      <c r="M8" s="123">
        <f>'programme_I&amp;E_FC_dev(hide)'!M8*'selections(hide)'!$C$36</f>
        <v>0</v>
      </c>
      <c r="N8" s="123">
        <f>'programme_I&amp;E_FC_dev(hide)'!N8*'selections(hide)'!$D$36</f>
        <v>0</v>
      </c>
      <c r="O8" s="123">
        <f>'programme_I&amp;E_FC_dev(hide)'!O8*'selections(hide)'!$E$36</f>
        <v>0</v>
      </c>
      <c r="P8" s="123">
        <f>'programme_I&amp;E_FC_dev(hide)'!P8*'selections(hide)'!$F$36</f>
        <v>0</v>
      </c>
      <c r="Q8" s="123">
        <f>'programme_I&amp;E_FC_dev(hide)'!Q8*'selections(hide)'!$G$36</f>
        <v>0</v>
      </c>
      <c r="R8" s="123">
        <f>'programme_I&amp;E_FC_dev(hide)'!R8*'selections(hide)'!$H$36</f>
        <v>0</v>
      </c>
      <c r="S8" s="123">
        <f>'programme_I&amp;E_FC_dev(hide)'!S8*'selections(hide)'!$I$36</f>
        <v>0</v>
      </c>
      <c r="U8" s="123">
        <f>'programme_I&amp;E_FC_dev(hide)'!U8*'selections(hide)'!$C$36</f>
        <v>0</v>
      </c>
      <c r="V8" s="123">
        <f>'programme_I&amp;E_FC_dev(hide)'!V8*'selections(hide)'!$D$36</f>
        <v>0</v>
      </c>
      <c r="W8" s="123">
        <f>'programme_I&amp;E_FC_dev(hide)'!W8*'selections(hide)'!$E$36</f>
        <v>0</v>
      </c>
      <c r="X8" s="123">
        <f>'programme_I&amp;E_FC_dev(hide)'!X8*'selections(hide)'!$F$36</f>
        <v>0</v>
      </c>
      <c r="Y8" s="123">
        <f>'programme_I&amp;E_FC_dev(hide)'!Y8*'selections(hide)'!$G$36</f>
        <v>0</v>
      </c>
      <c r="Z8" s="123">
        <f>'programme_I&amp;E_FC_dev(hide)'!Z8*'selections(hide)'!$H$36</f>
        <v>0</v>
      </c>
      <c r="AA8" s="123">
        <f>'programme_I&amp;E_FC_dev(hide)'!AA8*'selections(hide)'!$I$36</f>
        <v>0</v>
      </c>
      <c r="AC8" s="123">
        <f>'programme_I&amp;E_FC_dev(hide)'!AC8*'selections(hide)'!$C$36</f>
        <v>0</v>
      </c>
      <c r="AD8" s="123">
        <f>'programme_I&amp;E_FC_dev(hide)'!AD8*'selections(hide)'!$D$36</f>
        <v>0</v>
      </c>
      <c r="AE8" s="123">
        <f>'programme_I&amp;E_FC_dev(hide)'!AE8*'selections(hide)'!$E$36</f>
        <v>0</v>
      </c>
      <c r="AF8" s="123">
        <f>'programme_I&amp;E_FC_dev(hide)'!AF8*'selections(hide)'!$F$36</f>
        <v>0</v>
      </c>
      <c r="AG8" s="123">
        <f>'programme_I&amp;E_FC_dev(hide)'!AG8*'selections(hide)'!$G$36</f>
        <v>0</v>
      </c>
      <c r="AH8" s="123">
        <f>'programme_I&amp;E_FC_dev(hide)'!AH8*'selections(hide)'!$H$36</f>
        <v>0</v>
      </c>
      <c r="AI8" s="123">
        <f>'programme_I&amp;E_FC_dev(hide)'!AI8*'selections(hide)'!$I$36</f>
        <v>0</v>
      </c>
      <c r="AK8" s="123">
        <f>'programme_I&amp;E_FC_dev(hide)'!AK8*'selections(hide)'!$C$36</f>
        <v>0</v>
      </c>
      <c r="AL8" s="123">
        <f>'programme_I&amp;E_FC_dev(hide)'!AL8*'selections(hide)'!$D$36</f>
        <v>0</v>
      </c>
      <c r="AM8" s="123">
        <f>'programme_I&amp;E_FC_dev(hide)'!AM8*'selections(hide)'!$E$36</f>
        <v>0</v>
      </c>
      <c r="AN8" s="123">
        <f>'programme_I&amp;E_FC_dev(hide)'!AN8*'selections(hide)'!$F$36</f>
        <v>0</v>
      </c>
      <c r="AO8" s="123">
        <f>'programme_I&amp;E_FC_dev(hide)'!AO8*'selections(hide)'!$G$36</f>
        <v>0</v>
      </c>
      <c r="AP8" s="123">
        <f>'programme_I&amp;E_FC_dev(hide)'!AP8*'selections(hide)'!$H$36</f>
        <v>0</v>
      </c>
      <c r="AQ8" s="123">
        <f>'programme_I&amp;E_FC_dev(hide)'!AQ8*'selections(hide)'!$I$36</f>
        <v>0</v>
      </c>
      <c r="AS8" s="123">
        <f>'programme_I&amp;E_FC_dev(hide)'!AS8*'selections(hide)'!$C$36</f>
        <v>0</v>
      </c>
      <c r="AT8" s="123">
        <f>'programme_I&amp;E_FC_dev(hide)'!AT8*'selections(hide)'!$D$36</f>
        <v>0</v>
      </c>
      <c r="AU8" s="123">
        <f>'programme_I&amp;E_FC_dev(hide)'!AU8*'selections(hide)'!$E$36</f>
        <v>0</v>
      </c>
      <c r="AV8" s="123">
        <f>'programme_I&amp;E_FC_dev(hide)'!AV8*'selections(hide)'!$F$36</f>
        <v>0</v>
      </c>
      <c r="AW8" s="123">
        <f>'programme_I&amp;E_FC_dev(hide)'!AW8*'selections(hide)'!$G$36</f>
        <v>0</v>
      </c>
      <c r="AX8" s="123">
        <f>'programme_I&amp;E_FC_dev(hide)'!AX8*'selections(hide)'!$H$36</f>
        <v>0</v>
      </c>
      <c r="AY8" s="123">
        <f>'programme_I&amp;E_FC_dev(hide)'!AY8*'selections(hide)'!$I$36</f>
        <v>0</v>
      </c>
      <c r="BA8" s="123">
        <f>'programme_I&amp;E_FC_dev(hide)'!BA8*'selections(hide)'!$C$36</f>
        <v>0</v>
      </c>
      <c r="BB8" s="123">
        <f>'programme_I&amp;E_FC_dev(hide)'!BB8*'selections(hide)'!$D$36</f>
        <v>0</v>
      </c>
      <c r="BC8" s="123">
        <f>'programme_I&amp;E_FC_dev(hide)'!BC8*'selections(hide)'!$E$36</f>
        <v>0</v>
      </c>
      <c r="BD8" s="123">
        <f>'programme_I&amp;E_FC_dev(hide)'!BD8*'selections(hide)'!$F$36</f>
        <v>0</v>
      </c>
      <c r="BE8" s="123">
        <f>'programme_I&amp;E_FC_dev(hide)'!BE8*'selections(hide)'!$G$36</f>
        <v>0</v>
      </c>
      <c r="BF8" s="123">
        <f>'programme_I&amp;E_FC_dev(hide)'!BF8*'selections(hide)'!$H$36</f>
        <v>0</v>
      </c>
      <c r="BG8" s="123">
        <f>'programme_I&amp;E_FC_dev(hide)'!BG8*'selections(hide)'!$I$36</f>
        <v>0</v>
      </c>
    </row>
    <row r="9" spans="1:59" x14ac:dyDescent="0.35">
      <c r="A9" t="s">
        <v>290</v>
      </c>
      <c r="E9" s="123">
        <f t="shared" si="8"/>
        <v>0</v>
      </c>
      <c r="F9" s="123">
        <f t="shared" si="9"/>
        <v>0</v>
      </c>
      <c r="G9" s="123">
        <f t="shared" si="10"/>
        <v>0</v>
      </c>
      <c r="H9" s="123">
        <f t="shared" si="11"/>
        <v>0</v>
      </c>
      <c r="I9" s="123">
        <f t="shared" si="12"/>
        <v>0</v>
      </c>
      <c r="J9" s="123">
        <f t="shared" si="13"/>
        <v>0</v>
      </c>
      <c r="K9" s="123">
        <f t="shared" si="14"/>
        <v>0</v>
      </c>
      <c r="M9" s="123">
        <f>'programme_I&amp;E_FC_dev(hide)'!M9*'selections(hide)'!$C$37</f>
        <v>0</v>
      </c>
      <c r="N9" s="123">
        <f>'programme_I&amp;E_FC_dev(hide)'!N9*'selections(hide)'!$D$37</f>
        <v>0</v>
      </c>
      <c r="O9" s="123">
        <f>'programme_I&amp;E_FC_dev(hide)'!O9*'selections(hide)'!$E$37</f>
        <v>0</v>
      </c>
      <c r="P9" s="123">
        <f>'programme_I&amp;E_FC_dev(hide)'!P9*'selections(hide)'!$F$37</f>
        <v>0</v>
      </c>
      <c r="Q9" s="123">
        <f>'programme_I&amp;E_FC_dev(hide)'!Q9*'selections(hide)'!$G$37</f>
        <v>0</v>
      </c>
      <c r="R9" s="123">
        <f>'programme_I&amp;E_FC_dev(hide)'!R9*'selections(hide)'!$H$37</f>
        <v>0</v>
      </c>
      <c r="S9" s="123">
        <f>'programme_I&amp;E_FC_dev(hide)'!S9*'selections(hide)'!$I$37</f>
        <v>0</v>
      </c>
      <c r="U9" s="123">
        <f>'programme_I&amp;E_FC_dev(hide)'!U9*'selections(hide)'!$C$37</f>
        <v>0</v>
      </c>
      <c r="V9" s="123">
        <f>'programme_I&amp;E_FC_dev(hide)'!V9*'selections(hide)'!$D$37</f>
        <v>0</v>
      </c>
      <c r="W9" s="123">
        <f>'programme_I&amp;E_FC_dev(hide)'!W9*'selections(hide)'!$E$37</f>
        <v>0</v>
      </c>
      <c r="X9" s="123">
        <f>'programme_I&amp;E_FC_dev(hide)'!X9*'selections(hide)'!$F$37</f>
        <v>0</v>
      </c>
      <c r="Y9" s="123">
        <f>'programme_I&amp;E_FC_dev(hide)'!Y9*'selections(hide)'!$G$37</f>
        <v>0</v>
      </c>
      <c r="Z9" s="123">
        <f>'programme_I&amp;E_FC_dev(hide)'!Z9*'selections(hide)'!$H$37</f>
        <v>0</v>
      </c>
      <c r="AA9" s="123">
        <f>'programme_I&amp;E_FC_dev(hide)'!AA9*'selections(hide)'!$I$37</f>
        <v>0</v>
      </c>
      <c r="AC9" s="123">
        <f>'programme_I&amp;E_FC_dev(hide)'!AC9*'selections(hide)'!$C$37</f>
        <v>0</v>
      </c>
      <c r="AD9" s="123">
        <f>'programme_I&amp;E_FC_dev(hide)'!AD9*'selections(hide)'!$D$37</f>
        <v>0</v>
      </c>
      <c r="AE9" s="123">
        <f>'programme_I&amp;E_FC_dev(hide)'!AE9*'selections(hide)'!$E$37</f>
        <v>0</v>
      </c>
      <c r="AF9" s="123">
        <f>'programme_I&amp;E_FC_dev(hide)'!AF9*'selections(hide)'!$F$37</f>
        <v>0</v>
      </c>
      <c r="AG9" s="123">
        <f>'programme_I&amp;E_FC_dev(hide)'!AG9*'selections(hide)'!$G$37</f>
        <v>0</v>
      </c>
      <c r="AH9" s="123">
        <f>'programme_I&amp;E_FC_dev(hide)'!AH9*'selections(hide)'!$H$37</f>
        <v>0</v>
      </c>
      <c r="AI9" s="123">
        <f>'programme_I&amp;E_FC_dev(hide)'!AI9*'selections(hide)'!$I$37</f>
        <v>0</v>
      </c>
      <c r="AK9" s="123">
        <f>'programme_I&amp;E_FC_dev(hide)'!AK9*'selections(hide)'!$C$37</f>
        <v>0</v>
      </c>
      <c r="AL9" s="123">
        <f>'programme_I&amp;E_FC_dev(hide)'!AL9*'selections(hide)'!$D$37</f>
        <v>0</v>
      </c>
      <c r="AM9" s="123">
        <f>'programme_I&amp;E_FC_dev(hide)'!AM9*'selections(hide)'!$E$37</f>
        <v>0</v>
      </c>
      <c r="AN9" s="123">
        <f>'programme_I&amp;E_FC_dev(hide)'!AN9*'selections(hide)'!$F$37</f>
        <v>0</v>
      </c>
      <c r="AO9" s="123">
        <f>'programme_I&amp;E_FC_dev(hide)'!AO9*'selections(hide)'!$G$37</f>
        <v>0</v>
      </c>
      <c r="AP9" s="123">
        <f>'programme_I&amp;E_FC_dev(hide)'!AP9*'selections(hide)'!$H$37</f>
        <v>0</v>
      </c>
      <c r="AQ9" s="123">
        <f>'programme_I&amp;E_FC_dev(hide)'!AQ9*'selections(hide)'!$I$37</f>
        <v>0</v>
      </c>
      <c r="AS9" s="123">
        <f>'programme_I&amp;E_FC_dev(hide)'!AS9*'selections(hide)'!$C$37</f>
        <v>0</v>
      </c>
      <c r="AT9" s="123">
        <f>'programme_I&amp;E_FC_dev(hide)'!AT9*'selections(hide)'!$D$37</f>
        <v>0</v>
      </c>
      <c r="AU9" s="123">
        <f>'programme_I&amp;E_FC_dev(hide)'!AU9*'selections(hide)'!$E$37</f>
        <v>0</v>
      </c>
      <c r="AV9" s="123">
        <f>'programme_I&amp;E_FC_dev(hide)'!AV9*'selections(hide)'!$F$37</f>
        <v>0</v>
      </c>
      <c r="AW9" s="123">
        <f>'programme_I&amp;E_FC_dev(hide)'!AW9*'selections(hide)'!$G$37</f>
        <v>0</v>
      </c>
      <c r="AX9" s="123">
        <f>'programme_I&amp;E_FC_dev(hide)'!AX9*'selections(hide)'!$H$37</f>
        <v>0</v>
      </c>
      <c r="AY9" s="123">
        <f>'programme_I&amp;E_FC_dev(hide)'!AY9*'selections(hide)'!$I$37</f>
        <v>0</v>
      </c>
      <c r="BA9" s="123">
        <f>'programme_I&amp;E_FC_dev(hide)'!BA9*'selections(hide)'!$C$37</f>
        <v>0</v>
      </c>
      <c r="BB9" s="123">
        <f>'programme_I&amp;E_FC_dev(hide)'!BB9*'selections(hide)'!$D$37</f>
        <v>0</v>
      </c>
      <c r="BC9" s="123">
        <f>'programme_I&amp;E_FC_dev(hide)'!BC9*'selections(hide)'!$E$37</f>
        <v>0</v>
      </c>
      <c r="BD9" s="123">
        <f>'programme_I&amp;E_FC_dev(hide)'!BD9*'selections(hide)'!$F$37</f>
        <v>0</v>
      </c>
      <c r="BE9" s="123">
        <f>'programme_I&amp;E_FC_dev(hide)'!BE9*'selections(hide)'!$G$37</f>
        <v>0</v>
      </c>
      <c r="BF9" s="123">
        <f>'programme_I&amp;E_FC_dev(hide)'!BF9*'selections(hide)'!$H$37</f>
        <v>0</v>
      </c>
      <c r="BG9" s="123">
        <f>'programme_I&amp;E_FC_dev(hide)'!BG9*'selections(hide)'!$I$37</f>
        <v>0</v>
      </c>
    </row>
    <row r="10" spans="1:59" x14ac:dyDescent="0.35">
      <c r="A10" t="s">
        <v>301</v>
      </c>
      <c r="E10" s="123">
        <f t="shared" si="8"/>
        <v>0</v>
      </c>
      <c r="F10" s="123">
        <f t="shared" si="9"/>
        <v>0</v>
      </c>
      <c r="G10" s="123">
        <f t="shared" si="10"/>
        <v>0</v>
      </c>
      <c r="H10" s="123">
        <f t="shared" si="11"/>
        <v>0</v>
      </c>
      <c r="I10" s="123">
        <f t="shared" si="12"/>
        <v>0</v>
      </c>
      <c r="J10" s="123">
        <f t="shared" si="13"/>
        <v>0</v>
      </c>
      <c r="K10" s="123">
        <f t="shared" si="14"/>
        <v>0</v>
      </c>
      <c r="M10" s="123">
        <f>'programme_I&amp;E_FC_dev(hide)'!M10</f>
        <v>0</v>
      </c>
      <c r="N10" s="123">
        <f>'programme_I&amp;E_FC_dev(hide)'!N10</f>
        <v>0</v>
      </c>
      <c r="O10" s="123">
        <f>'programme_I&amp;E_FC_dev(hide)'!O10</f>
        <v>0</v>
      </c>
      <c r="P10" s="123">
        <f>'programme_I&amp;E_FC_dev(hide)'!P10</f>
        <v>0</v>
      </c>
      <c r="Q10" s="123">
        <f>'programme_I&amp;E_FC_dev(hide)'!Q10</f>
        <v>0</v>
      </c>
      <c r="R10" s="123">
        <f>'programme_I&amp;E_FC_dev(hide)'!R10</f>
        <v>0</v>
      </c>
      <c r="S10" s="123">
        <f>'programme_I&amp;E_FC_dev(hide)'!S10</f>
        <v>0</v>
      </c>
      <c r="U10" s="123">
        <f>'programme_I&amp;E_FC_dev(hide)'!U10</f>
        <v>0</v>
      </c>
      <c r="V10" s="123">
        <f>'programme_I&amp;E_FC_dev(hide)'!V10</f>
        <v>0</v>
      </c>
      <c r="W10" s="123">
        <f>'programme_I&amp;E_FC_dev(hide)'!W10</f>
        <v>0</v>
      </c>
      <c r="X10" s="123">
        <f>'programme_I&amp;E_FC_dev(hide)'!X10</f>
        <v>0</v>
      </c>
      <c r="Y10" s="123">
        <f>'programme_I&amp;E_FC_dev(hide)'!Y10</f>
        <v>0</v>
      </c>
      <c r="Z10" s="123">
        <f>'programme_I&amp;E_FC_dev(hide)'!Z10</f>
        <v>0</v>
      </c>
      <c r="AA10" s="123">
        <f>'programme_I&amp;E_FC_dev(hide)'!AA10</f>
        <v>0</v>
      </c>
      <c r="AC10" s="123">
        <f>'programme_I&amp;E_FC_dev(hide)'!AC10</f>
        <v>0</v>
      </c>
      <c r="AD10" s="123">
        <f>'programme_I&amp;E_FC_dev(hide)'!AD10</f>
        <v>0</v>
      </c>
      <c r="AE10" s="123">
        <f>'programme_I&amp;E_FC_dev(hide)'!AE10</f>
        <v>0</v>
      </c>
      <c r="AF10" s="123">
        <f>'programme_I&amp;E_FC_dev(hide)'!AF10</f>
        <v>0</v>
      </c>
      <c r="AG10" s="123">
        <f>'programme_I&amp;E_FC_dev(hide)'!AG10</f>
        <v>0</v>
      </c>
      <c r="AH10" s="123">
        <f>'programme_I&amp;E_FC_dev(hide)'!AH10</f>
        <v>0</v>
      </c>
      <c r="AI10" s="123">
        <f>'programme_I&amp;E_FC_dev(hide)'!AI10</f>
        <v>0</v>
      </c>
      <c r="AK10" s="123">
        <f>'programme_I&amp;E_FC_dev(hide)'!AK10</f>
        <v>0</v>
      </c>
      <c r="AL10" s="123">
        <f>'programme_I&amp;E_FC_dev(hide)'!AL10</f>
        <v>0</v>
      </c>
      <c r="AM10" s="123">
        <f>'programme_I&amp;E_FC_dev(hide)'!AM10</f>
        <v>0</v>
      </c>
      <c r="AN10" s="123">
        <f>'programme_I&amp;E_FC_dev(hide)'!AN10</f>
        <v>0</v>
      </c>
      <c r="AO10" s="123">
        <f>'programme_I&amp;E_FC_dev(hide)'!AO10</f>
        <v>0</v>
      </c>
      <c r="AP10" s="123">
        <f>'programme_I&amp;E_FC_dev(hide)'!AP10</f>
        <v>0</v>
      </c>
      <c r="AQ10" s="123">
        <f>'programme_I&amp;E_FC_dev(hide)'!AQ10</f>
        <v>0</v>
      </c>
      <c r="AS10" s="123">
        <f>'programme_I&amp;E_FC_dev(hide)'!AS10</f>
        <v>0</v>
      </c>
      <c r="AT10" s="123">
        <f>'programme_I&amp;E_FC_dev(hide)'!AT10</f>
        <v>0</v>
      </c>
      <c r="AU10" s="123">
        <f>'programme_I&amp;E_FC_dev(hide)'!AU10</f>
        <v>0</v>
      </c>
      <c r="AV10" s="123">
        <f>'programme_I&amp;E_FC_dev(hide)'!AV10</f>
        <v>0</v>
      </c>
      <c r="AW10" s="123">
        <f>'programme_I&amp;E_FC_dev(hide)'!AW10</f>
        <v>0</v>
      </c>
      <c r="AX10" s="123">
        <f>'programme_I&amp;E_FC_dev(hide)'!AX10</f>
        <v>0</v>
      </c>
      <c r="AY10" s="123">
        <f>'programme_I&amp;E_FC_dev(hide)'!AY10</f>
        <v>0</v>
      </c>
      <c r="BA10" s="123">
        <f>'programme_I&amp;E_FC_dev(hide)'!BA10</f>
        <v>0</v>
      </c>
      <c r="BB10" s="123">
        <f>'programme_I&amp;E_FC_dev(hide)'!BB10</f>
        <v>0</v>
      </c>
      <c r="BC10" s="123">
        <f>'programme_I&amp;E_FC_dev(hide)'!BC10</f>
        <v>0</v>
      </c>
      <c r="BD10" s="123">
        <f>'programme_I&amp;E_FC_dev(hide)'!BD10</f>
        <v>0</v>
      </c>
      <c r="BE10" s="123">
        <f>'programme_I&amp;E_FC_dev(hide)'!BE10</f>
        <v>0</v>
      </c>
      <c r="BF10" s="123">
        <f>'programme_I&amp;E_FC_dev(hide)'!BF10</f>
        <v>0</v>
      </c>
      <c r="BG10" s="123">
        <f>'programme_I&amp;E_FC_dev(hide)'!BG10</f>
        <v>0</v>
      </c>
    </row>
    <row r="11" spans="1:59" x14ac:dyDescent="0.35">
      <c r="A11" t="s">
        <v>302</v>
      </c>
      <c r="E11" s="123">
        <f t="shared" si="8"/>
        <v>0</v>
      </c>
      <c r="F11" s="123">
        <f t="shared" si="9"/>
        <v>0</v>
      </c>
      <c r="G11" s="123">
        <f t="shared" si="10"/>
        <v>0</v>
      </c>
      <c r="H11" s="123">
        <f t="shared" si="11"/>
        <v>0</v>
      </c>
      <c r="I11" s="123">
        <f t="shared" si="12"/>
        <v>0</v>
      </c>
      <c r="J11" s="123">
        <f t="shared" si="13"/>
        <v>0</v>
      </c>
      <c r="K11" s="123">
        <f t="shared" si="14"/>
        <v>0</v>
      </c>
      <c r="M11" s="123">
        <f>'programme_I&amp;E_FC_dev(hide)'!M11</f>
        <v>0</v>
      </c>
      <c r="N11" s="123">
        <f>'programme_I&amp;E_FC_dev(hide)'!N11</f>
        <v>0</v>
      </c>
      <c r="O11" s="123">
        <f>'programme_I&amp;E_FC_dev(hide)'!O11</f>
        <v>0</v>
      </c>
      <c r="P11" s="123">
        <f>'programme_I&amp;E_FC_dev(hide)'!P11</f>
        <v>0</v>
      </c>
      <c r="Q11" s="123">
        <f>'programme_I&amp;E_FC_dev(hide)'!Q11</f>
        <v>0</v>
      </c>
      <c r="R11" s="123">
        <f>'programme_I&amp;E_FC_dev(hide)'!R11</f>
        <v>0</v>
      </c>
      <c r="S11" s="123">
        <f>'programme_I&amp;E_FC_dev(hide)'!S11</f>
        <v>0</v>
      </c>
      <c r="U11" s="123">
        <f>'programme_I&amp;E_FC_dev(hide)'!U11</f>
        <v>0</v>
      </c>
      <c r="V11" s="123">
        <f>'programme_I&amp;E_FC_dev(hide)'!V11</f>
        <v>0</v>
      </c>
      <c r="W11" s="123">
        <f>'programme_I&amp;E_FC_dev(hide)'!W11</f>
        <v>0</v>
      </c>
      <c r="X11" s="123">
        <f>'programme_I&amp;E_FC_dev(hide)'!X11</f>
        <v>0</v>
      </c>
      <c r="Y11" s="123">
        <f>'programme_I&amp;E_FC_dev(hide)'!Y11</f>
        <v>0</v>
      </c>
      <c r="Z11" s="123">
        <f>'programme_I&amp;E_FC_dev(hide)'!Z11</f>
        <v>0</v>
      </c>
      <c r="AA11" s="123">
        <f>'programme_I&amp;E_FC_dev(hide)'!AA11</f>
        <v>0</v>
      </c>
      <c r="AC11" s="123">
        <f>'programme_I&amp;E_FC_dev(hide)'!AC11</f>
        <v>0</v>
      </c>
      <c r="AD11" s="123">
        <f>'programme_I&amp;E_FC_dev(hide)'!AD11</f>
        <v>0</v>
      </c>
      <c r="AE11" s="123">
        <f>'programme_I&amp;E_FC_dev(hide)'!AE11</f>
        <v>0</v>
      </c>
      <c r="AF11" s="123">
        <f>'programme_I&amp;E_FC_dev(hide)'!AF11</f>
        <v>0</v>
      </c>
      <c r="AG11" s="123">
        <f>'programme_I&amp;E_FC_dev(hide)'!AG11</f>
        <v>0</v>
      </c>
      <c r="AH11" s="123">
        <f>'programme_I&amp;E_FC_dev(hide)'!AH11</f>
        <v>0</v>
      </c>
      <c r="AI11" s="123">
        <f>'programme_I&amp;E_FC_dev(hide)'!AI11</f>
        <v>0</v>
      </c>
      <c r="AK11" s="123">
        <f>'programme_I&amp;E_FC_dev(hide)'!AK11</f>
        <v>0</v>
      </c>
      <c r="AL11" s="123">
        <f>'programme_I&amp;E_FC_dev(hide)'!AL11</f>
        <v>0</v>
      </c>
      <c r="AM11" s="123">
        <f>'programme_I&amp;E_FC_dev(hide)'!AM11</f>
        <v>0</v>
      </c>
      <c r="AN11" s="123">
        <f>'programme_I&amp;E_FC_dev(hide)'!AN11</f>
        <v>0</v>
      </c>
      <c r="AO11" s="123">
        <f>'programme_I&amp;E_FC_dev(hide)'!AO11</f>
        <v>0</v>
      </c>
      <c r="AP11" s="123">
        <f>'programme_I&amp;E_FC_dev(hide)'!AP11</f>
        <v>0</v>
      </c>
      <c r="AQ11" s="123">
        <f>'programme_I&amp;E_FC_dev(hide)'!AQ11</f>
        <v>0</v>
      </c>
      <c r="AS11" s="123">
        <f>'programme_I&amp;E_FC_dev(hide)'!AS11</f>
        <v>0</v>
      </c>
      <c r="AT11" s="123">
        <f>'programme_I&amp;E_FC_dev(hide)'!AT11</f>
        <v>0</v>
      </c>
      <c r="AU11" s="123">
        <f>'programme_I&amp;E_FC_dev(hide)'!AU11</f>
        <v>0</v>
      </c>
      <c r="AV11" s="123">
        <f>'programme_I&amp;E_FC_dev(hide)'!AV11</f>
        <v>0</v>
      </c>
      <c r="AW11" s="123">
        <f>'programme_I&amp;E_FC_dev(hide)'!AW11</f>
        <v>0</v>
      </c>
      <c r="AX11" s="123">
        <f>'programme_I&amp;E_FC_dev(hide)'!AX11</f>
        <v>0</v>
      </c>
      <c r="AY11" s="123">
        <f>'programme_I&amp;E_FC_dev(hide)'!AY11</f>
        <v>0</v>
      </c>
      <c r="BA11" s="123">
        <f>'programme_I&amp;E_FC_dev(hide)'!BA11</f>
        <v>0</v>
      </c>
      <c r="BB11" s="123">
        <f>'programme_I&amp;E_FC_dev(hide)'!BB11</f>
        <v>0</v>
      </c>
      <c r="BC11" s="123">
        <f>'programme_I&amp;E_FC_dev(hide)'!BC11</f>
        <v>0</v>
      </c>
      <c r="BD11" s="123">
        <f>'programme_I&amp;E_FC_dev(hide)'!BD11</f>
        <v>0</v>
      </c>
      <c r="BE11" s="123">
        <f>'programme_I&amp;E_FC_dev(hide)'!BE11</f>
        <v>0</v>
      </c>
      <c r="BF11" s="123">
        <f>'programme_I&amp;E_FC_dev(hide)'!BF11</f>
        <v>0</v>
      </c>
      <c r="BG11" s="123">
        <f>'programme_I&amp;E_FC_dev(hide)'!BG11</f>
        <v>0</v>
      </c>
    </row>
    <row r="12" spans="1:59" x14ac:dyDescent="0.35">
      <c r="A12" t="s">
        <v>469</v>
      </c>
      <c r="E12" s="123">
        <f t="shared" si="8"/>
        <v>0</v>
      </c>
      <c r="F12" s="123">
        <f t="shared" si="9"/>
        <v>0</v>
      </c>
      <c r="G12" s="123">
        <f t="shared" si="10"/>
        <v>0</v>
      </c>
      <c r="H12" s="123">
        <f t="shared" si="11"/>
        <v>0</v>
      </c>
      <c r="I12" s="123">
        <f t="shared" si="12"/>
        <v>0</v>
      </c>
      <c r="J12" s="123">
        <f t="shared" si="13"/>
        <v>0</v>
      </c>
      <c r="K12" s="123">
        <f t="shared" si="14"/>
        <v>0</v>
      </c>
      <c r="M12" s="123">
        <f>IFERROR(IF('selections(hide)'!$AA$7=1,0,-(M8+M9)*prog_header!$L$9),0)</f>
        <v>0</v>
      </c>
      <c r="N12" s="123">
        <f>IFERROR(IF('selections(hide)'!$AA$7=1,0,-(N8+N9)*prog_header!$L$9),0)</f>
        <v>0</v>
      </c>
      <c r="O12" s="123">
        <f>IFERROR(IF('selections(hide)'!$AA$7=1,0,-(O8+O9)*prog_header!$L$9),0)</f>
        <v>0</v>
      </c>
      <c r="P12" s="123">
        <f>IFERROR(IF('selections(hide)'!$AA$7=1,0,-(P8+P9)*prog_header!$L$9),0)</f>
        <v>0</v>
      </c>
      <c r="Q12" s="123">
        <f>IFERROR(IF('selections(hide)'!$AA$7=1,0,-(Q8+Q9)*prog_header!$L$9),0)</f>
        <v>0</v>
      </c>
      <c r="R12" s="123">
        <f>IFERROR(IF('selections(hide)'!$AA$7=1,0,-(R8+R9)*prog_header!$L$9),0)</f>
        <v>0</v>
      </c>
      <c r="S12" s="123">
        <f>IFERROR(IF('selections(hide)'!$AA$7=1,0,-(S8+S9)*prog_header!$L$9),0)</f>
        <v>0</v>
      </c>
      <c r="U12" s="123">
        <f>IFERROR(IF('selections(hide)'!$AA$7=1,0,-(U8+U9)*prog_header!$L$9),0)</f>
        <v>0</v>
      </c>
      <c r="V12" s="123">
        <f>IFERROR(IF('selections(hide)'!$AA$7=1,0,-(V8+V9)*prog_header!$L$9),0)</f>
        <v>0</v>
      </c>
      <c r="W12" s="123">
        <f>IFERROR(IF('selections(hide)'!$AA$7=1,0,-(W8+W9)*prog_header!$L$9),0)</f>
        <v>0</v>
      </c>
      <c r="X12" s="123">
        <f>IFERROR(IF('selections(hide)'!$AA$7=1,0,-(X8+X9)*prog_header!$L$9),0)</f>
        <v>0</v>
      </c>
      <c r="Y12" s="123">
        <f>IFERROR(IF('selections(hide)'!$AA$7=1,0,-(Y8+Y9)*prog_header!$L$9),0)</f>
        <v>0</v>
      </c>
      <c r="Z12" s="123">
        <f>IFERROR(IF('selections(hide)'!$AA$7=1,0,-(Z8+Z9)*prog_header!$L$9),0)</f>
        <v>0</v>
      </c>
      <c r="AA12" s="123">
        <f>IFERROR(IF('selections(hide)'!$AA$7=1,0,-(AA8+AA9)*prog_header!$L$9),0)</f>
        <v>0</v>
      </c>
      <c r="AC12" s="123">
        <f>IFERROR(IF('selections(hide)'!$AA$7=1,0,-(AC8+AC9)*prog_header!$L$9),0)</f>
        <v>0</v>
      </c>
      <c r="AD12" s="123">
        <f>IFERROR(IF('selections(hide)'!$AA$7=1,0,-(AD8+AD9)*prog_header!$L$9),0)</f>
        <v>0</v>
      </c>
      <c r="AE12" s="123">
        <f>IFERROR(IF('selections(hide)'!$AA$7=1,0,-(AE8+AE9)*prog_header!$L$9),0)</f>
        <v>0</v>
      </c>
      <c r="AF12" s="123">
        <f>IFERROR(IF('selections(hide)'!$AA$7=1,0,-(AF8+AF9)*prog_header!$L$9),0)</f>
        <v>0</v>
      </c>
      <c r="AG12" s="123">
        <f>IFERROR(IF('selections(hide)'!$AA$7=1,0,-(AG8+AG9)*prog_header!$L$9),0)</f>
        <v>0</v>
      </c>
      <c r="AH12" s="123">
        <f>IFERROR(IF('selections(hide)'!$AA$7=1,0,-(AH8+AH9)*prog_header!$L$9),0)</f>
        <v>0</v>
      </c>
      <c r="AI12" s="123">
        <f>IFERROR(IF('selections(hide)'!$AA$7=1,0,-(AI8+AI9)*prog_header!$L$9),0)</f>
        <v>0</v>
      </c>
      <c r="AK12" s="123">
        <f>IFERROR(IF('selections(hide)'!$AA$7=1,0,-(AK8+AK9)*prog_header!$L$9),0)</f>
        <v>0</v>
      </c>
      <c r="AL12" s="123">
        <f>IFERROR(IF('selections(hide)'!$AA$7=1,0,-(AL8+AL9)*prog_header!$L$9),0)</f>
        <v>0</v>
      </c>
      <c r="AM12" s="123">
        <f>IFERROR(IF('selections(hide)'!$AA$7=1,0,-(AM8+AM9)*prog_header!$L$9),0)</f>
        <v>0</v>
      </c>
      <c r="AN12" s="123">
        <f>IFERROR(IF('selections(hide)'!$AA$7=1,0,-(AN8+AN9)*prog_header!$L$9),0)</f>
        <v>0</v>
      </c>
      <c r="AO12" s="123">
        <f>IFERROR(IF('selections(hide)'!$AA$7=1,0,-(AO8+AO9)*prog_header!$L$9),0)</f>
        <v>0</v>
      </c>
      <c r="AP12" s="123">
        <f>IFERROR(IF('selections(hide)'!$AA$7=1,0,-(AP8+AP9)*prog_header!$L$9),0)</f>
        <v>0</v>
      </c>
      <c r="AQ12" s="123">
        <f>IFERROR(IF('selections(hide)'!$AA$7=1,0,-(AQ8+AQ9)*prog_header!$L$9),0)</f>
        <v>0</v>
      </c>
      <c r="AS12" s="123">
        <f>IFERROR(IF('selections(hide)'!$AA$7=1,0,-(AS8+AS9)*prog_header!$L$9),0)</f>
        <v>0</v>
      </c>
      <c r="AT12" s="123">
        <f>IFERROR(IF('selections(hide)'!$AA$7=1,0,-(AT8+AT9)*prog_header!$L$9),0)</f>
        <v>0</v>
      </c>
      <c r="AU12" s="123">
        <f>IFERROR(IF('selections(hide)'!$AA$7=1,0,-(AU8+AU9)*prog_header!$L$9),0)</f>
        <v>0</v>
      </c>
      <c r="AV12" s="123">
        <f>IFERROR(IF('selections(hide)'!$AA$7=1,0,-(AV8+AV9)*prog_header!$L$9),0)</f>
        <v>0</v>
      </c>
      <c r="AW12" s="123">
        <f>IFERROR(IF('selections(hide)'!$AA$7=1,0,-(AW8+AW9)*prog_header!$L$9),0)</f>
        <v>0</v>
      </c>
      <c r="AX12" s="123">
        <f>IFERROR(IF('selections(hide)'!$AA$7=1,0,-(AX8+AX9)*prog_header!$L$9),0)</f>
        <v>0</v>
      </c>
      <c r="AY12" s="123">
        <f>IFERROR(IF('selections(hide)'!$AA$7=1,0,-(AY8+AY9)*prog_header!$L$9),0)</f>
        <v>0</v>
      </c>
      <c r="BA12" s="123">
        <f>IFERROR(IF('selections(hide)'!$AA$7=1,0,-(BA8+BA9)*prog_header!$L$9),0)</f>
        <v>0</v>
      </c>
      <c r="BB12" s="123">
        <f>IFERROR(IF('selections(hide)'!$AA$7=1,0,-(BB8+BB9)*prog_header!$L$9),0)</f>
        <v>0</v>
      </c>
      <c r="BC12" s="123">
        <f>IFERROR(IF('selections(hide)'!$AA$7=1,0,-(BC8+BC9)*prog_header!$L$9),0)</f>
        <v>0</v>
      </c>
      <c r="BD12" s="123">
        <f>IFERROR(IF('selections(hide)'!$AA$7=1,0,-(BD8+BD9)*prog_header!$L$9),0)</f>
        <v>0</v>
      </c>
      <c r="BE12" s="123">
        <f>IFERROR(IF('selections(hide)'!$AA$7=1,0,-(BE8+BE9)*prog_header!$L$9),0)</f>
        <v>0</v>
      </c>
      <c r="BF12" s="123">
        <f>IFERROR(IF('selections(hide)'!$AA$7=1,0,-(BF8+BF9)*prog_header!$L$9),0)</f>
        <v>0</v>
      </c>
      <c r="BG12" s="123">
        <f>IFERROR(IF('selections(hide)'!$AA$7=1,0,-(BG8+BG9)*prog_header!$L$9),0)</f>
        <v>0</v>
      </c>
    </row>
    <row r="13" spans="1:59" x14ac:dyDescent="0.35">
      <c r="A13" t="s">
        <v>291</v>
      </c>
      <c r="E13" s="123">
        <f t="shared" si="8"/>
        <v>0</v>
      </c>
      <c r="F13" s="123">
        <f t="shared" si="9"/>
        <v>0</v>
      </c>
      <c r="G13" s="123">
        <f t="shared" si="10"/>
        <v>0</v>
      </c>
      <c r="H13" s="123">
        <f t="shared" si="11"/>
        <v>0</v>
      </c>
      <c r="I13" s="123">
        <f t="shared" si="12"/>
        <v>0</v>
      </c>
      <c r="J13" s="123">
        <f t="shared" si="13"/>
        <v>0</v>
      </c>
      <c r="K13" s="123">
        <f t="shared" si="14"/>
        <v>0</v>
      </c>
      <c r="M13" s="123">
        <f>'programme_I&amp;E_FC_dev(hide)'!M13*'selections(hide)'!$C$36</f>
        <v>0</v>
      </c>
      <c r="N13" s="123">
        <f>'programme_I&amp;E_FC_dev(hide)'!N13*'selections(hide)'!$D$36</f>
        <v>0</v>
      </c>
      <c r="O13" s="123">
        <f>'programme_I&amp;E_FC_dev(hide)'!O13*'selections(hide)'!$E$36</f>
        <v>0</v>
      </c>
      <c r="P13" s="123">
        <f>'programme_I&amp;E_FC_dev(hide)'!P13*'selections(hide)'!$F$36</f>
        <v>0</v>
      </c>
      <c r="Q13" s="123">
        <f>'programme_I&amp;E_FC_dev(hide)'!Q13*'selections(hide)'!$G$36</f>
        <v>0</v>
      </c>
      <c r="R13" s="123">
        <f>'programme_I&amp;E_FC_dev(hide)'!R13*'selections(hide)'!$H$36</f>
        <v>0</v>
      </c>
      <c r="S13" s="123">
        <f>'programme_I&amp;E_FC_dev(hide)'!S13*'selections(hide)'!$I$36</f>
        <v>0</v>
      </c>
      <c r="U13" s="123">
        <f>'programme_I&amp;E_FC_dev(hide)'!U13*'selections(hide)'!$C$36</f>
        <v>0</v>
      </c>
      <c r="V13" s="123">
        <f>'programme_I&amp;E_FC_dev(hide)'!V13*'selections(hide)'!$D$36</f>
        <v>0</v>
      </c>
      <c r="W13" s="123">
        <f>'programme_I&amp;E_FC_dev(hide)'!W13*'selections(hide)'!$E$36</f>
        <v>0</v>
      </c>
      <c r="X13" s="123">
        <f>'programme_I&amp;E_FC_dev(hide)'!X13*'selections(hide)'!$F$36</f>
        <v>0</v>
      </c>
      <c r="Y13" s="123">
        <f>'programme_I&amp;E_FC_dev(hide)'!Y13*'selections(hide)'!$G$36</f>
        <v>0</v>
      </c>
      <c r="Z13" s="123">
        <f>'programme_I&amp;E_FC_dev(hide)'!Z13*'selections(hide)'!$H$36</f>
        <v>0</v>
      </c>
      <c r="AA13" s="123">
        <f>'programme_I&amp;E_FC_dev(hide)'!AA13*'selections(hide)'!$I$36</f>
        <v>0</v>
      </c>
      <c r="AC13" s="123">
        <f>'programme_I&amp;E_FC_dev(hide)'!AC13*'selections(hide)'!$C$36</f>
        <v>0</v>
      </c>
      <c r="AD13" s="123">
        <f>'programme_I&amp;E_FC_dev(hide)'!AD13*'selections(hide)'!$D$36</f>
        <v>0</v>
      </c>
      <c r="AE13" s="123">
        <f>'programme_I&amp;E_FC_dev(hide)'!AE13*'selections(hide)'!$E$36</f>
        <v>0</v>
      </c>
      <c r="AF13" s="123">
        <f>'programme_I&amp;E_FC_dev(hide)'!AF13*'selections(hide)'!$F$36</f>
        <v>0</v>
      </c>
      <c r="AG13" s="123">
        <f>'programme_I&amp;E_FC_dev(hide)'!AG13*'selections(hide)'!$G$36</f>
        <v>0</v>
      </c>
      <c r="AH13" s="123">
        <f>'programme_I&amp;E_FC_dev(hide)'!AH13*'selections(hide)'!$H$36</f>
        <v>0</v>
      </c>
      <c r="AI13" s="123">
        <f>'programme_I&amp;E_FC_dev(hide)'!AI13*'selections(hide)'!$I$36</f>
        <v>0</v>
      </c>
      <c r="AK13" s="123">
        <f>'programme_I&amp;E_FC_dev(hide)'!AK13*'selections(hide)'!$C$36</f>
        <v>0</v>
      </c>
      <c r="AL13" s="123">
        <f>'programme_I&amp;E_FC_dev(hide)'!AL13*'selections(hide)'!$D$36</f>
        <v>0</v>
      </c>
      <c r="AM13" s="123">
        <f>'programme_I&amp;E_FC_dev(hide)'!AM13*'selections(hide)'!$E$36</f>
        <v>0</v>
      </c>
      <c r="AN13" s="123">
        <f>'programme_I&amp;E_FC_dev(hide)'!AN13*'selections(hide)'!$F$36</f>
        <v>0</v>
      </c>
      <c r="AO13" s="123">
        <f>'programme_I&amp;E_FC_dev(hide)'!AO13*'selections(hide)'!$G$36</f>
        <v>0</v>
      </c>
      <c r="AP13" s="123">
        <f>'programme_I&amp;E_FC_dev(hide)'!AP13*'selections(hide)'!$H$36</f>
        <v>0</v>
      </c>
      <c r="AQ13" s="123">
        <f>'programme_I&amp;E_FC_dev(hide)'!AQ13*'selections(hide)'!$I$36</f>
        <v>0</v>
      </c>
      <c r="AS13" s="123">
        <f>'programme_I&amp;E_FC_dev(hide)'!AS13*'selections(hide)'!$C$36</f>
        <v>0</v>
      </c>
      <c r="AT13" s="123">
        <f>'programme_I&amp;E_FC_dev(hide)'!AT13*'selections(hide)'!$D$36</f>
        <v>0</v>
      </c>
      <c r="AU13" s="123">
        <f>'programme_I&amp;E_FC_dev(hide)'!AU13*'selections(hide)'!$E$36</f>
        <v>0</v>
      </c>
      <c r="AV13" s="123">
        <f>'programme_I&amp;E_FC_dev(hide)'!AV13*'selections(hide)'!$F$36</f>
        <v>0</v>
      </c>
      <c r="AW13" s="123">
        <f>'programme_I&amp;E_FC_dev(hide)'!AW13*'selections(hide)'!$G$36</f>
        <v>0</v>
      </c>
      <c r="AX13" s="123">
        <f>'programme_I&amp;E_FC_dev(hide)'!AX13*'selections(hide)'!$H$36</f>
        <v>0</v>
      </c>
      <c r="AY13" s="123">
        <f>'programme_I&amp;E_FC_dev(hide)'!AY13*'selections(hide)'!$I$36</f>
        <v>0</v>
      </c>
      <c r="BA13" s="123">
        <f>'programme_I&amp;E_FC_dev(hide)'!BA13*'selections(hide)'!$C$36</f>
        <v>0</v>
      </c>
      <c r="BB13" s="123">
        <f>'programme_I&amp;E_FC_dev(hide)'!BB13*'selections(hide)'!$D$36</f>
        <v>0</v>
      </c>
      <c r="BC13" s="123">
        <f>'programme_I&amp;E_FC_dev(hide)'!BC13*'selections(hide)'!$E$36</f>
        <v>0</v>
      </c>
      <c r="BD13" s="123">
        <f>'programme_I&amp;E_FC_dev(hide)'!BD13*'selections(hide)'!$F$36</f>
        <v>0</v>
      </c>
      <c r="BE13" s="123">
        <f>'programme_I&amp;E_FC_dev(hide)'!BE13*'selections(hide)'!$G$36</f>
        <v>0</v>
      </c>
      <c r="BF13" s="123">
        <f>'programme_I&amp;E_FC_dev(hide)'!BF13*'selections(hide)'!$H$36</f>
        <v>0</v>
      </c>
      <c r="BG13" s="123">
        <f>'programme_I&amp;E_FC_dev(hide)'!BG13*'selections(hide)'!$I$36</f>
        <v>0</v>
      </c>
    </row>
    <row r="14" spans="1:59" x14ac:dyDescent="0.35">
      <c r="A14" s="93" t="s">
        <v>292</v>
      </c>
      <c r="E14" s="124">
        <f t="shared" ref="E14:K14" si="15">SUM(E7:E13)</f>
        <v>0</v>
      </c>
      <c r="F14" s="124">
        <f t="shared" si="15"/>
        <v>0</v>
      </c>
      <c r="G14" s="124">
        <f t="shared" si="15"/>
        <v>0</v>
      </c>
      <c r="H14" s="124">
        <f t="shared" si="15"/>
        <v>0</v>
      </c>
      <c r="I14" s="124">
        <f t="shared" si="15"/>
        <v>0</v>
      </c>
      <c r="J14" s="124">
        <f t="shared" si="15"/>
        <v>0</v>
      </c>
      <c r="K14" s="124">
        <f t="shared" si="15"/>
        <v>0</v>
      </c>
      <c r="M14" s="124">
        <f t="shared" ref="M14:S14" si="16">SUM(M7:M13)</f>
        <v>0</v>
      </c>
      <c r="N14" s="124">
        <f t="shared" si="16"/>
        <v>0</v>
      </c>
      <c r="O14" s="124">
        <f t="shared" si="16"/>
        <v>0</v>
      </c>
      <c r="P14" s="124">
        <f t="shared" si="16"/>
        <v>0</v>
      </c>
      <c r="Q14" s="124">
        <f t="shared" si="16"/>
        <v>0</v>
      </c>
      <c r="R14" s="124">
        <f t="shared" si="16"/>
        <v>0</v>
      </c>
      <c r="S14" s="124">
        <f t="shared" si="16"/>
        <v>0</v>
      </c>
      <c r="U14" s="124">
        <f t="shared" ref="U14:AA14" si="17">SUM(U7:U13)</f>
        <v>0</v>
      </c>
      <c r="V14" s="124">
        <f t="shared" si="17"/>
        <v>0</v>
      </c>
      <c r="W14" s="124">
        <f t="shared" si="17"/>
        <v>0</v>
      </c>
      <c r="X14" s="124">
        <f t="shared" si="17"/>
        <v>0</v>
      </c>
      <c r="Y14" s="124">
        <f t="shared" si="17"/>
        <v>0</v>
      </c>
      <c r="Z14" s="124">
        <f t="shared" si="17"/>
        <v>0</v>
      </c>
      <c r="AA14" s="124">
        <f t="shared" si="17"/>
        <v>0</v>
      </c>
      <c r="AC14" s="124">
        <f t="shared" ref="AC14:AI14" si="18">SUM(AC7:AC13)</f>
        <v>0</v>
      </c>
      <c r="AD14" s="124">
        <f t="shared" si="18"/>
        <v>0</v>
      </c>
      <c r="AE14" s="124">
        <f t="shared" si="18"/>
        <v>0</v>
      </c>
      <c r="AF14" s="124">
        <f t="shared" si="18"/>
        <v>0</v>
      </c>
      <c r="AG14" s="124">
        <f t="shared" si="18"/>
        <v>0</v>
      </c>
      <c r="AH14" s="124">
        <f t="shared" si="18"/>
        <v>0</v>
      </c>
      <c r="AI14" s="124">
        <f t="shared" si="18"/>
        <v>0</v>
      </c>
      <c r="AK14" s="124">
        <f t="shared" ref="AK14:AQ14" si="19">SUM(AK7:AK13)</f>
        <v>0</v>
      </c>
      <c r="AL14" s="124">
        <f t="shared" si="19"/>
        <v>0</v>
      </c>
      <c r="AM14" s="124">
        <f t="shared" si="19"/>
        <v>0</v>
      </c>
      <c r="AN14" s="124">
        <f t="shared" si="19"/>
        <v>0</v>
      </c>
      <c r="AO14" s="124">
        <f t="shared" si="19"/>
        <v>0</v>
      </c>
      <c r="AP14" s="124">
        <f t="shared" si="19"/>
        <v>0</v>
      </c>
      <c r="AQ14" s="124">
        <f t="shared" si="19"/>
        <v>0</v>
      </c>
      <c r="AS14" s="124">
        <f t="shared" ref="AS14:AY14" si="20">SUM(AS7:AS13)</f>
        <v>0</v>
      </c>
      <c r="AT14" s="124">
        <f t="shared" si="20"/>
        <v>0</v>
      </c>
      <c r="AU14" s="124">
        <f t="shared" si="20"/>
        <v>0</v>
      </c>
      <c r="AV14" s="124">
        <f t="shared" si="20"/>
        <v>0</v>
      </c>
      <c r="AW14" s="124">
        <f t="shared" si="20"/>
        <v>0</v>
      </c>
      <c r="AX14" s="124">
        <f t="shared" si="20"/>
        <v>0</v>
      </c>
      <c r="AY14" s="124">
        <f t="shared" si="20"/>
        <v>0</v>
      </c>
      <c r="BA14" s="124">
        <f t="shared" ref="BA14:BG14" si="21">SUM(BA7:BA13)</f>
        <v>0</v>
      </c>
      <c r="BB14" s="124">
        <f t="shared" si="21"/>
        <v>0</v>
      </c>
      <c r="BC14" s="124">
        <f t="shared" si="21"/>
        <v>0</v>
      </c>
      <c r="BD14" s="124">
        <f t="shared" si="21"/>
        <v>0</v>
      </c>
      <c r="BE14" s="124">
        <f t="shared" si="21"/>
        <v>0</v>
      </c>
      <c r="BF14" s="124">
        <f t="shared" si="21"/>
        <v>0</v>
      </c>
      <c r="BG14" s="124">
        <f t="shared" si="21"/>
        <v>0</v>
      </c>
    </row>
    <row r="16" spans="1:59" x14ac:dyDescent="0.35">
      <c r="A16" s="125" t="s">
        <v>293</v>
      </c>
    </row>
    <row r="17" spans="1:59" x14ac:dyDescent="0.35">
      <c r="A17" t="s">
        <v>433</v>
      </c>
      <c r="E17" s="123">
        <f t="shared" ref="E17:E29" si="22">M17+U17+AC17+AK17+AS17+BA17</f>
        <v>0</v>
      </c>
      <c r="F17" s="123">
        <f t="shared" ref="F17:F29" si="23">N17+V17+AD17+AL17+AT17+BB17</f>
        <v>0</v>
      </c>
      <c r="G17" s="123">
        <f t="shared" ref="G17:G29" si="24">O17+W17+AE17+AM17+AU17+BC17</f>
        <v>0</v>
      </c>
      <c r="H17" s="123">
        <f t="shared" ref="H17:H29" si="25">P17+X17+AF17+AN17+AV17+BD17</f>
        <v>0</v>
      </c>
      <c r="I17" s="123">
        <f t="shared" ref="I17:I29" si="26">Q17+Y17+AG17+AO17+AW17+BE17</f>
        <v>0</v>
      </c>
      <c r="J17" s="123">
        <f t="shared" ref="J17:J29" si="27">R17+Z17+AH17+AP17+AX17+BF17</f>
        <v>0</v>
      </c>
      <c r="K17" s="123">
        <f t="shared" ref="K17:K29" si="28">S17+AA17+AI17+AQ17+AY17+BG17</f>
        <v>0</v>
      </c>
      <c r="M17" s="123">
        <f>'programme_I&amp;E_FC_dev(hide)'!M17*'selections(hide)'!$C$38</f>
        <v>0</v>
      </c>
      <c r="N17" s="123">
        <f>'programme_I&amp;E_FC_dev(hide)'!N17*'selections(hide)'!$D$38</f>
        <v>0</v>
      </c>
      <c r="O17" s="123">
        <f>'programme_I&amp;E_FC_dev(hide)'!O17*'selections(hide)'!$E$38</f>
        <v>0</v>
      </c>
      <c r="P17" s="123">
        <f>'programme_I&amp;E_FC_dev(hide)'!P17*'selections(hide)'!$F$38</f>
        <v>0</v>
      </c>
      <c r="Q17" s="123">
        <f>'programme_I&amp;E_FC_dev(hide)'!Q17*'selections(hide)'!$G$38</f>
        <v>0</v>
      </c>
      <c r="R17" s="123">
        <f>'programme_I&amp;E_FC_dev(hide)'!R17*'selections(hide)'!$H$38</f>
        <v>0</v>
      </c>
      <c r="S17" s="123">
        <f>'programme_I&amp;E_FC_dev(hide)'!S17*'selections(hide)'!$I$38</f>
        <v>0</v>
      </c>
      <c r="U17" s="123">
        <f>'programme_I&amp;E_FC_dev(hide)'!U17*'selections(hide)'!$C$38</f>
        <v>0</v>
      </c>
      <c r="V17" s="123">
        <f>'programme_I&amp;E_FC_dev(hide)'!V17*'selections(hide)'!$D$38</f>
        <v>0</v>
      </c>
      <c r="W17" s="123">
        <f>'programme_I&amp;E_FC_dev(hide)'!W17*'selections(hide)'!$E$38</f>
        <v>0</v>
      </c>
      <c r="X17" s="123">
        <f>'programme_I&amp;E_FC_dev(hide)'!X17*'selections(hide)'!$F$38</f>
        <v>0</v>
      </c>
      <c r="Y17" s="123">
        <f>'programme_I&amp;E_FC_dev(hide)'!Y17*'selections(hide)'!$G$38</f>
        <v>0</v>
      </c>
      <c r="Z17" s="123">
        <f>'programme_I&amp;E_FC_dev(hide)'!Z17*'selections(hide)'!$H$38</f>
        <v>0</v>
      </c>
      <c r="AA17" s="123">
        <f>'programme_I&amp;E_FC_dev(hide)'!AA17*'selections(hide)'!$I$38</f>
        <v>0</v>
      </c>
      <c r="AC17" s="123">
        <f>'programme_I&amp;E_FC_dev(hide)'!AC17*'selections(hide)'!$C$38</f>
        <v>0</v>
      </c>
      <c r="AD17" s="123">
        <f>'programme_I&amp;E_FC_dev(hide)'!AD17*'selections(hide)'!$D$38</f>
        <v>0</v>
      </c>
      <c r="AE17" s="123">
        <f>'programme_I&amp;E_FC_dev(hide)'!AE17*'selections(hide)'!$E$38</f>
        <v>0</v>
      </c>
      <c r="AF17" s="123">
        <f>'programme_I&amp;E_FC_dev(hide)'!AF17*'selections(hide)'!$F$38</f>
        <v>0</v>
      </c>
      <c r="AG17" s="123">
        <f>'programme_I&amp;E_FC_dev(hide)'!AG17*'selections(hide)'!$G$38</f>
        <v>0</v>
      </c>
      <c r="AH17" s="123">
        <f>'programme_I&amp;E_FC_dev(hide)'!AH17*'selections(hide)'!$H$38</f>
        <v>0</v>
      </c>
      <c r="AI17" s="123">
        <f>'programme_I&amp;E_FC_dev(hide)'!AI17*'selections(hide)'!$I$38</f>
        <v>0</v>
      </c>
      <c r="AK17" s="123">
        <f>'programme_I&amp;E_FC_dev(hide)'!AK17*'selections(hide)'!$C$38</f>
        <v>0</v>
      </c>
      <c r="AL17" s="123">
        <f>'programme_I&amp;E_FC_dev(hide)'!AL17*'selections(hide)'!$D$38</f>
        <v>0</v>
      </c>
      <c r="AM17" s="123">
        <f>'programme_I&amp;E_FC_dev(hide)'!AM17*'selections(hide)'!$E$38</f>
        <v>0</v>
      </c>
      <c r="AN17" s="123">
        <f>'programme_I&amp;E_FC_dev(hide)'!AN17*'selections(hide)'!$F$38</f>
        <v>0</v>
      </c>
      <c r="AO17" s="123">
        <f>'programme_I&amp;E_FC_dev(hide)'!AO17*'selections(hide)'!$G$38</f>
        <v>0</v>
      </c>
      <c r="AP17" s="123">
        <f>'programme_I&amp;E_FC_dev(hide)'!AP17*'selections(hide)'!$H$38</f>
        <v>0</v>
      </c>
      <c r="AQ17" s="123">
        <f>'programme_I&amp;E_FC_dev(hide)'!AQ17*'selections(hide)'!$I$38</f>
        <v>0</v>
      </c>
      <c r="AS17" s="123">
        <f>'programme_I&amp;E_FC_dev(hide)'!AS17*'selections(hide)'!$C$38</f>
        <v>0</v>
      </c>
      <c r="AT17" s="123">
        <f>'programme_I&amp;E_FC_dev(hide)'!AT17*'selections(hide)'!$D$38</f>
        <v>0</v>
      </c>
      <c r="AU17" s="123">
        <f>'programme_I&amp;E_FC_dev(hide)'!AU17*'selections(hide)'!$E$38</f>
        <v>0</v>
      </c>
      <c r="AV17" s="123">
        <f>'programme_I&amp;E_FC_dev(hide)'!AV17*'selections(hide)'!$F$38</f>
        <v>0</v>
      </c>
      <c r="AW17" s="123">
        <f>'programme_I&amp;E_FC_dev(hide)'!AW17*'selections(hide)'!$G$38</f>
        <v>0</v>
      </c>
      <c r="AX17" s="123">
        <f>'programme_I&amp;E_FC_dev(hide)'!AX17*'selections(hide)'!$H$38</f>
        <v>0</v>
      </c>
      <c r="AY17" s="123">
        <f>'programme_I&amp;E_FC_dev(hide)'!AY17*'selections(hide)'!$I$38</f>
        <v>0</v>
      </c>
      <c r="BA17" s="123">
        <f>'programme_I&amp;E_FC_dev(hide)'!BA17*'selections(hide)'!$C$38</f>
        <v>0</v>
      </c>
      <c r="BB17" s="123">
        <f>'programme_I&amp;E_FC_dev(hide)'!BB17*'selections(hide)'!$D$38</f>
        <v>0</v>
      </c>
      <c r="BC17" s="123">
        <f>'programme_I&amp;E_FC_dev(hide)'!BC17*'selections(hide)'!$E$38</f>
        <v>0</v>
      </c>
      <c r="BD17" s="123">
        <f>'programme_I&amp;E_FC_dev(hide)'!BD17*'selections(hide)'!$F$38</f>
        <v>0</v>
      </c>
      <c r="BE17" s="123">
        <f>'programme_I&amp;E_FC_dev(hide)'!BE17*'selections(hide)'!$G$38</f>
        <v>0</v>
      </c>
      <c r="BF17" s="123">
        <f>'programme_I&amp;E_FC_dev(hide)'!BF17*'selections(hide)'!$H$38</f>
        <v>0</v>
      </c>
      <c r="BG17" s="123">
        <f>'programme_I&amp;E_FC_dev(hide)'!BG17*'selections(hide)'!$I$38</f>
        <v>0</v>
      </c>
    </row>
    <row r="18" spans="1:59" x14ac:dyDescent="0.35">
      <c r="A18" t="s">
        <v>307</v>
      </c>
      <c r="E18" s="123">
        <f t="shared" si="22"/>
        <v>0</v>
      </c>
      <c r="F18" s="123">
        <f t="shared" si="23"/>
        <v>0</v>
      </c>
      <c r="G18" s="123">
        <f t="shared" si="24"/>
        <v>0</v>
      </c>
      <c r="H18" s="123">
        <f t="shared" si="25"/>
        <v>0</v>
      </c>
      <c r="I18" s="123">
        <f t="shared" si="26"/>
        <v>0</v>
      </c>
      <c r="J18" s="123">
        <f t="shared" si="27"/>
        <v>0</v>
      </c>
      <c r="K18" s="123">
        <f t="shared" si="28"/>
        <v>0</v>
      </c>
      <c r="M18" s="123">
        <f>'programme_I&amp;E_FC_dev(hide)'!M18*'selections(hide)'!$C$38</f>
        <v>0</v>
      </c>
      <c r="N18" s="123">
        <f>'programme_I&amp;E_FC_dev(hide)'!N18*'selections(hide)'!$D$38</f>
        <v>0</v>
      </c>
      <c r="O18" s="123">
        <f>'programme_I&amp;E_FC_dev(hide)'!O18*'selections(hide)'!$E$38</f>
        <v>0</v>
      </c>
      <c r="P18" s="123">
        <f>'programme_I&amp;E_FC_dev(hide)'!P18*'selections(hide)'!$F$38</f>
        <v>0</v>
      </c>
      <c r="Q18" s="123">
        <f>'programme_I&amp;E_FC_dev(hide)'!Q18*'selections(hide)'!$G$38</f>
        <v>0</v>
      </c>
      <c r="R18" s="123">
        <f>'programme_I&amp;E_FC_dev(hide)'!R18*'selections(hide)'!$H$38</f>
        <v>0</v>
      </c>
      <c r="S18" s="123">
        <f>'programme_I&amp;E_FC_dev(hide)'!S18*'selections(hide)'!$I$38</f>
        <v>0</v>
      </c>
      <c r="U18" s="123">
        <f>'programme_I&amp;E_FC_dev(hide)'!U18*'selections(hide)'!$C$38</f>
        <v>0</v>
      </c>
      <c r="V18" s="123">
        <f>'programme_I&amp;E_FC_dev(hide)'!V18*'selections(hide)'!$D$38</f>
        <v>0</v>
      </c>
      <c r="W18" s="123">
        <f>'programme_I&amp;E_FC_dev(hide)'!W18*'selections(hide)'!$E$38</f>
        <v>0</v>
      </c>
      <c r="X18" s="123">
        <f>'programme_I&amp;E_FC_dev(hide)'!X18*'selections(hide)'!$F$38</f>
        <v>0</v>
      </c>
      <c r="Y18" s="123">
        <f>'programme_I&amp;E_FC_dev(hide)'!Y18*'selections(hide)'!$G$38</f>
        <v>0</v>
      </c>
      <c r="Z18" s="123">
        <f>'programme_I&amp;E_FC_dev(hide)'!Z18*'selections(hide)'!$H$38</f>
        <v>0</v>
      </c>
      <c r="AA18" s="123">
        <f>'programme_I&amp;E_FC_dev(hide)'!AA18*'selections(hide)'!$I$38</f>
        <v>0</v>
      </c>
      <c r="AC18" s="123">
        <f>'programme_I&amp;E_FC_dev(hide)'!AC18*'selections(hide)'!$C$38</f>
        <v>0</v>
      </c>
      <c r="AD18" s="123">
        <f>'programme_I&amp;E_FC_dev(hide)'!AD18*'selections(hide)'!$D$38</f>
        <v>0</v>
      </c>
      <c r="AE18" s="123">
        <f>'programme_I&amp;E_FC_dev(hide)'!AE18*'selections(hide)'!$E$38</f>
        <v>0</v>
      </c>
      <c r="AF18" s="123">
        <f>'programme_I&amp;E_FC_dev(hide)'!AF18*'selections(hide)'!$F$38</f>
        <v>0</v>
      </c>
      <c r="AG18" s="123">
        <f>'programme_I&amp;E_FC_dev(hide)'!AG18*'selections(hide)'!$G$38</f>
        <v>0</v>
      </c>
      <c r="AH18" s="123">
        <f>'programme_I&amp;E_FC_dev(hide)'!AH18*'selections(hide)'!$H$38</f>
        <v>0</v>
      </c>
      <c r="AI18" s="123">
        <f>'programme_I&amp;E_FC_dev(hide)'!AI18*'selections(hide)'!$I$38</f>
        <v>0</v>
      </c>
      <c r="AK18" s="123">
        <f>'programme_I&amp;E_FC_dev(hide)'!AK18*'selections(hide)'!$C$38</f>
        <v>0</v>
      </c>
      <c r="AL18" s="123">
        <f>'programme_I&amp;E_FC_dev(hide)'!AL18*'selections(hide)'!$D$38</f>
        <v>0</v>
      </c>
      <c r="AM18" s="123">
        <f>'programme_I&amp;E_FC_dev(hide)'!AM18*'selections(hide)'!$E$38</f>
        <v>0</v>
      </c>
      <c r="AN18" s="123">
        <f>'programme_I&amp;E_FC_dev(hide)'!AN18*'selections(hide)'!$F$38</f>
        <v>0</v>
      </c>
      <c r="AO18" s="123">
        <f>'programme_I&amp;E_FC_dev(hide)'!AO18*'selections(hide)'!$G$38</f>
        <v>0</v>
      </c>
      <c r="AP18" s="123">
        <f>'programme_I&amp;E_FC_dev(hide)'!AP18*'selections(hide)'!$H$38</f>
        <v>0</v>
      </c>
      <c r="AQ18" s="123">
        <f>'programme_I&amp;E_FC_dev(hide)'!AQ18*'selections(hide)'!$I$38</f>
        <v>0</v>
      </c>
      <c r="AS18" s="123">
        <f>'programme_I&amp;E_FC_dev(hide)'!AS18*'selections(hide)'!$C$38</f>
        <v>0</v>
      </c>
      <c r="AT18" s="123">
        <f>'programme_I&amp;E_FC_dev(hide)'!AT18*'selections(hide)'!$D$38</f>
        <v>0</v>
      </c>
      <c r="AU18" s="123">
        <f>'programme_I&amp;E_FC_dev(hide)'!AU18*'selections(hide)'!$E$38</f>
        <v>0</v>
      </c>
      <c r="AV18" s="123">
        <f>'programme_I&amp;E_FC_dev(hide)'!AV18*'selections(hide)'!$F$38</f>
        <v>0</v>
      </c>
      <c r="AW18" s="123">
        <f>'programme_I&amp;E_FC_dev(hide)'!AW18*'selections(hide)'!$G$38</f>
        <v>0</v>
      </c>
      <c r="AX18" s="123">
        <f>'programme_I&amp;E_FC_dev(hide)'!AX18*'selections(hide)'!$H$38</f>
        <v>0</v>
      </c>
      <c r="AY18" s="123">
        <f>'programme_I&amp;E_FC_dev(hide)'!AY18*'selections(hide)'!$I$38</f>
        <v>0</v>
      </c>
      <c r="BA18" s="123">
        <f>'programme_I&amp;E_FC_dev(hide)'!BA18*'selections(hide)'!$C$38</f>
        <v>0</v>
      </c>
      <c r="BB18" s="123">
        <f>'programme_I&amp;E_FC_dev(hide)'!BB18*'selections(hide)'!$D$38</f>
        <v>0</v>
      </c>
      <c r="BC18" s="123">
        <f>'programme_I&amp;E_FC_dev(hide)'!BC18*'selections(hide)'!$E$38</f>
        <v>0</v>
      </c>
      <c r="BD18" s="123">
        <f>'programme_I&amp;E_FC_dev(hide)'!BD18*'selections(hide)'!$F$38</f>
        <v>0</v>
      </c>
      <c r="BE18" s="123">
        <f>'programme_I&amp;E_FC_dev(hide)'!BE18*'selections(hide)'!$G$38</f>
        <v>0</v>
      </c>
      <c r="BF18" s="123">
        <f>'programme_I&amp;E_FC_dev(hide)'!BF18*'selections(hide)'!$H$38</f>
        <v>0</v>
      </c>
      <c r="BG18" s="123">
        <f>'programme_I&amp;E_FC_dev(hide)'!BG18*'selections(hide)'!$I$38</f>
        <v>0</v>
      </c>
    </row>
    <row r="19" spans="1:59" x14ac:dyDescent="0.35">
      <c r="A19" t="s">
        <v>665</v>
      </c>
      <c r="E19" s="123">
        <f t="shared" si="22"/>
        <v>0</v>
      </c>
      <c r="F19" s="123">
        <f t="shared" si="23"/>
        <v>0</v>
      </c>
      <c r="G19" s="123">
        <f t="shared" si="24"/>
        <v>0</v>
      </c>
      <c r="H19" s="123">
        <f t="shared" si="25"/>
        <v>0</v>
      </c>
      <c r="I19" s="123">
        <f t="shared" si="26"/>
        <v>0</v>
      </c>
      <c r="J19" s="123">
        <f t="shared" si="27"/>
        <v>0</v>
      </c>
      <c r="K19" s="123">
        <f t="shared" si="28"/>
        <v>0</v>
      </c>
      <c r="M19" s="123">
        <f>'programme_I&amp;E_FC_dev(hide)'!M19*'selections(hide)'!$C$38</f>
        <v>0</v>
      </c>
      <c r="N19" s="123">
        <f>'programme_I&amp;E_FC_dev(hide)'!N19*'selections(hide)'!$D$38</f>
        <v>0</v>
      </c>
      <c r="O19" s="123">
        <f>'programme_I&amp;E_FC_dev(hide)'!O19*'selections(hide)'!$E$38</f>
        <v>0</v>
      </c>
      <c r="P19" s="123">
        <f>'programme_I&amp;E_FC_dev(hide)'!P19*'selections(hide)'!$F$38</f>
        <v>0</v>
      </c>
      <c r="Q19" s="123">
        <f>'programme_I&amp;E_FC_dev(hide)'!Q19*'selections(hide)'!$G$38</f>
        <v>0</v>
      </c>
      <c r="R19" s="123">
        <f>'programme_I&amp;E_FC_dev(hide)'!R19*'selections(hide)'!$H$38</f>
        <v>0</v>
      </c>
      <c r="S19" s="123">
        <f>'programme_I&amp;E_FC_dev(hide)'!S19*'selections(hide)'!$I$38</f>
        <v>0</v>
      </c>
      <c r="U19" s="123">
        <f>'programme_I&amp;E_FC_dev(hide)'!U19*'selections(hide)'!$C$38</f>
        <v>0</v>
      </c>
      <c r="V19" s="123">
        <f>'programme_I&amp;E_FC_dev(hide)'!V19*'selections(hide)'!$D$38</f>
        <v>0</v>
      </c>
      <c r="W19" s="123">
        <f>'programme_I&amp;E_FC_dev(hide)'!W19*'selections(hide)'!$E$38</f>
        <v>0</v>
      </c>
      <c r="X19" s="123">
        <f>'programme_I&amp;E_FC_dev(hide)'!X19*'selections(hide)'!$F$38</f>
        <v>0</v>
      </c>
      <c r="Y19" s="123">
        <f>'programme_I&amp;E_FC_dev(hide)'!Y19*'selections(hide)'!$G$38</f>
        <v>0</v>
      </c>
      <c r="Z19" s="123">
        <f>'programme_I&amp;E_FC_dev(hide)'!Z19*'selections(hide)'!$H$38</f>
        <v>0</v>
      </c>
      <c r="AA19" s="123">
        <f>'programme_I&amp;E_FC_dev(hide)'!AA19*'selections(hide)'!$I$38</f>
        <v>0</v>
      </c>
      <c r="AC19" s="123">
        <f>'programme_I&amp;E_FC_dev(hide)'!AC19*'selections(hide)'!$C$38</f>
        <v>0</v>
      </c>
      <c r="AD19" s="123">
        <f>'programme_I&amp;E_FC_dev(hide)'!AD19*'selections(hide)'!$D$38</f>
        <v>0</v>
      </c>
      <c r="AE19" s="123">
        <f>'programme_I&amp;E_FC_dev(hide)'!AE19*'selections(hide)'!$E$38</f>
        <v>0</v>
      </c>
      <c r="AF19" s="123">
        <f>'programme_I&amp;E_FC_dev(hide)'!AF19*'selections(hide)'!$F$38</f>
        <v>0</v>
      </c>
      <c r="AG19" s="123">
        <f>'programme_I&amp;E_FC_dev(hide)'!AG19*'selections(hide)'!$G$38</f>
        <v>0</v>
      </c>
      <c r="AH19" s="123">
        <f>'programme_I&amp;E_FC_dev(hide)'!AH19*'selections(hide)'!$H$38</f>
        <v>0</v>
      </c>
      <c r="AI19" s="123">
        <f>'programme_I&amp;E_FC_dev(hide)'!AI19*'selections(hide)'!$I$38</f>
        <v>0</v>
      </c>
      <c r="AK19" s="123">
        <f>'programme_I&amp;E_FC_dev(hide)'!AK19*'selections(hide)'!$C$38</f>
        <v>0</v>
      </c>
      <c r="AL19" s="123">
        <f>'programme_I&amp;E_FC_dev(hide)'!AL19*'selections(hide)'!$D$38</f>
        <v>0</v>
      </c>
      <c r="AM19" s="123">
        <f>'programme_I&amp;E_FC_dev(hide)'!AM19*'selections(hide)'!$E$38</f>
        <v>0</v>
      </c>
      <c r="AN19" s="123">
        <f>'programme_I&amp;E_FC_dev(hide)'!AN19*'selections(hide)'!$F$38</f>
        <v>0</v>
      </c>
      <c r="AO19" s="123">
        <f>'programme_I&amp;E_FC_dev(hide)'!AO19*'selections(hide)'!$G$38</f>
        <v>0</v>
      </c>
      <c r="AP19" s="123">
        <f>'programme_I&amp;E_FC_dev(hide)'!AP19*'selections(hide)'!$H$38</f>
        <v>0</v>
      </c>
      <c r="AQ19" s="123">
        <f>'programme_I&amp;E_FC_dev(hide)'!AQ19*'selections(hide)'!$I$38</f>
        <v>0</v>
      </c>
      <c r="AS19" s="123">
        <f>'programme_I&amp;E_FC_dev(hide)'!AS19*'selections(hide)'!$C$38</f>
        <v>0</v>
      </c>
      <c r="AT19" s="123">
        <f>'programme_I&amp;E_FC_dev(hide)'!AT19*'selections(hide)'!$D$38</f>
        <v>0</v>
      </c>
      <c r="AU19" s="123">
        <f>'programme_I&amp;E_FC_dev(hide)'!AU19*'selections(hide)'!$E$38</f>
        <v>0</v>
      </c>
      <c r="AV19" s="123">
        <f>'programme_I&amp;E_FC_dev(hide)'!AV19*'selections(hide)'!$F$38</f>
        <v>0</v>
      </c>
      <c r="AW19" s="123">
        <f>'programme_I&amp;E_FC_dev(hide)'!AW19*'selections(hide)'!$G$38</f>
        <v>0</v>
      </c>
      <c r="AX19" s="123">
        <f>'programme_I&amp;E_FC_dev(hide)'!AX19*'selections(hide)'!$H$38</f>
        <v>0</v>
      </c>
      <c r="AY19" s="123">
        <f>'programme_I&amp;E_FC_dev(hide)'!AY19*'selections(hide)'!$I$38</f>
        <v>0</v>
      </c>
      <c r="BA19" s="123">
        <f>'programme_I&amp;E_FC_dev(hide)'!BA19*'selections(hide)'!$C$38</f>
        <v>0</v>
      </c>
      <c r="BB19" s="123">
        <f>'programme_I&amp;E_FC_dev(hide)'!BB19*'selections(hide)'!$D$38</f>
        <v>0</v>
      </c>
      <c r="BC19" s="123">
        <f>'programme_I&amp;E_FC_dev(hide)'!BC19*'selections(hide)'!$E$38</f>
        <v>0</v>
      </c>
      <c r="BD19" s="123">
        <f>'programme_I&amp;E_FC_dev(hide)'!BD19*'selections(hide)'!$F$38</f>
        <v>0</v>
      </c>
      <c r="BE19" s="123">
        <f>'programme_I&amp;E_FC_dev(hide)'!BE19*'selections(hide)'!$G$38</f>
        <v>0</v>
      </c>
      <c r="BF19" s="123">
        <f>'programme_I&amp;E_FC_dev(hide)'!BF19*'selections(hide)'!$H$38</f>
        <v>0</v>
      </c>
      <c r="BG19" s="123">
        <f>'programme_I&amp;E_FC_dev(hide)'!BG19*'selections(hide)'!$I$38</f>
        <v>0</v>
      </c>
    </row>
    <row r="20" spans="1:59" x14ac:dyDescent="0.35">
      <c r="A20" t="s">
        <v>668</v>
      </c>
      <c r="E20" s="123">
        <f t="shared" si="22"/>
        <v>0</v>
      </c>
      <c r="F20" s="123">
        <f t="shared" si="23"/>
        <v>0</v>
      </c>
      <c r="G20" s="123">
        <f t="shared" si="24"/>
        <v>0</v>
      </c>
      <c r="H20" s="123">
        <f t="shared" si="25"/>
        <v>0</v>
      </c>
      <c r="I20" s="123">
        <f t="shared" si="26"/>
        <v>0</v>
      </c>
      <c r="J20" s="123">
        <f t="shared" si="27"/>
        <v>0</v>
      </c>
      <c r="K20" s="123">
        <f t="shared" si="28"/>
        <v>0</v>
      </c>
      <c r="M20" s="123">
        <f>-M11</f>
        <v>0</v>
      </c>
      <c r="N20" s="123">
        <f t="shared" ref="N20:S20" si="29">-N11</f>
        <v>0</v>
      </c>
      <c r="O20" s="123">
        <f t="shared" si="29"/>
        <v>0</v>
      </c>
      <c r="P20" s="123">
        <f t="shared" si="29"/>
        <v>0</v>
      </c>
      <c r="Q20" s="123">
        <f t="shared" si="29"/>
        <v>0</v>
      </c>
      <c r="R20" s="123">
        <f t="shared" si="29"/>
        <v>0</v>
      </c>
      <c r="S20" s="123">
        <f t="shared" si="29"/>
        <v>0</v>
      </c>
      <c r="U20" s="123">
        <f>-U11</f>
        <v>0</v>
      </c>
      <c r="V20" s="123">
        <f t="shared" ref="V20:AA20" si="30">-V11</f>
        <v>0</v>
      </c>
      <c r="W20" s="123">
        <f t="shared" si="30"/>
        <v>0</v>
      </c>
      <c r="X20" s="123">
        <f t="shared" si="30"/>
        <v>0</v>
      </c>
      <c r="Y20" s="123">
        <f t="shared" si="30"/>
        <v>0</v>
      </c>
      <c r="Z20" s="123">
        <f t="shared" si="30"/>
        <v>0</v>
      </c>
      <c r="AA20" s="123">
        <f t="shared" si="30"/>
        <v>0</v>
      </c>
      <c r="AC20" s="123">
        <f>-AC11</f>
        <v>0</v>
      </c>
      <c r="AD20" s="123">
        <f t="shared" ref="AD20:AI20" si="31">-AD11</f>
        <v>0</v>
      </c>
      <c r="AE20" s="123">
        <f t="shared" si="31"/>
        <v>0</v>
      </c>
      <c r="AF20" s="123">
        <f t="shared" si="31"/>
        <v>0</v>
      </c>
      <c r="AG20" s="123">
        <f t="shared" si="31"/>
        <v>0</v>
      </c>
      <c r="AH20" s="123">
        <f t="shared" si="31"/>
        <v>0</v>
      </c>
      <c r="AI20" s="123">
        <f t="shared" si="31"/>
        <v>0</v>
      </c>
      <c r="AK20" s="123">
        <f>-AK11</f>
        <v>0</v>
      </c>
      <c r="AL20" s="123">
        <f t="shared" ref="AL20:AQ20" si="32">-AL11</f>
        <v>0</v>
      </c>
      <c r="AM20" s="123">
        <f t="shared" si="32"/>
        <v>0</v>
      </c>
      <c r="AN20" s="123">
        <f t="shared" si="32"/>
        <v>0</v>
      </c>
      <c r="AO20" s="123">
        <f t="shared" si="32"/>
        <v>0</v>
      </c>
      <c r="AP20" s="123">
        <f t="shared" si="32"/>
        <v>0</v>
      </c>
      <c r="AQ20" s="123">
        <f t="shared" si="32"/>
        <v>0</v>
      </c>
      <c r="AS20" s="123">
        <f>-AS11</f>
        <v>0</v>
      </c>
      <c r="AT20" s="123">
        <f t="shared" ref="AT20:AY20" si="33">-AT11</f>
        <v>0</v>
      </c>
      <c r="AU20" s="123">
        <f t="shared" si="33"/>
        <v>0</v>
      </c>
      <c r="AV20" s="123">
        <f t="shared" si="33"/>
        <v>0</v>
      </c>
      <c r="AW20" s="123">
        <f t="shared" si="33"/>
        <v>0</v>
      </c>
      <c r="AX20" s="123">
        <f t="shared" si="33"/>
        <v>0</v>
      </c>
      <c r="AY20" s="123">
        <f t="shared" si="33"/>
        <v>0</v>
      </c>
      <c r="BA20" s="123">
        <f>-BA11</f>
        <v>0</v>
      </c>
      <c r="BB20" s="123">
        <f t="shared" ref="BB20:BG20" si="34">-BB11</f>
        <v>0</v>
      </c>
      <c r="BC20" s="123">
        <f t="shared" si="34"/>
        <v>0</v>
      </c>
      <c r="BD20" s="123">
        <f t="shared" si="34"/>
        <v>0</v>
      </c>
      <c r="BE20" s="123">
        <f t="shared" si="34"/>
        <v>0</v>
      </c>
      <c r="BF20" s="123">
        <f t="shared" si="34"/>
        <v>0</v>
      </c>
      <c r="BG20" s="123">
        <f t="shared" si="34"/>
        <v>0</v>
      </c>
    </row>
    <row r="21" spans="1:59" x14ac:dyDescent="0.35">
      <c r="A21" t="s">
        <v>312</v>
      </c>
      <c r="E21" s="123">
        <f t="shared" ca="1" si="22"/>
        <v>0</v>
      </c>
      <c r="F21" s="123">
        <f t="shared" ca="1" si="23"/>
        <v>0</v>
      </c>
      <c r="G21" s="123">
        <f t="shared" ca="1" si="24"/>
        <v>0</v>
      </c>
      <c r="H21" s="123">
        <f t="shared" ca="1" si="25"/>
        <v>0</v>
      </c>
      <c r="I21" s="123">
        <f t="shared" ca="1" si="26"/>
        <v>0</v>
      </c>
      <c r="J21" s="123">
        <f t="shared" ca="1" si="27"/>
        <v>0</v>
      </c>
      <c r="K21" s="123">
        <f t="shared" ca="1" si="28"/>
        <v>0</v>
      </c>
      <c r="M21" s="123">
        <f ca="1">'programme_I&amp;E_FC_dev(hide)'!M21*'selections(hide)'!$C$38</f>
        <v>0</v>
      </c>
      <c r="N21" s="123">
        <f ca="1">'programme_I&amp;E_FC_dev(hide)'!N21*'selections(hide)'!$D$38</f>
        <v>0</v>
      </c>
      <c r="O21" s="123">
        <f ca="1">'programme_I&amp;E_FC_dev(hide)'!O21*'selections(hide)'!$E$38</f>
        <v>0</v>
      </c>
      <c r="P21" s="123">
        <f ca="1">'programme_I&amp;E_FC_dev(hide)'!P21*'selections(hide)'!$F$38</f>
        <v>0</v>
      </c>
      <c r="Q21" s="123">
        <f ca="1">'programme_I&amp;E_FC_dev(hide)'!Q21*'selections(hide)'!$G$38</f>
        <v>0</v>
      </c>
      <c r="R21" s="123">
        <f ca="1">'programme_I&amp;E_FC_dev(hide)'!R21*'selections(hide)'!$H$38</f>
        <v>0</v>
      </c>
      <c r="S21" s="123">
        <f ca="1">'programme_I&amp;E_FC_dev(hide)'!S21*'selections(hide)'!$I$38</f>
        <v>0</v>
      </c>
      <c r="U21" s="123">
        <f ca="1">'programme_I&amp;E_FC_dev(hide)'!U21*'selections(hide)'!$C$38</f>
        <v>0</v>
      </c>
      <c r="V21" s="123">
        <f ca="1">'programme_I&amp;E_FC_dev(hide)'!V21*'selections(hide)'!$D$38</f>
        <v>0</v>
      </c>
      <c r="W21" s="123">
        <f ca="1">'programme_I&amp;E_FC_dev(hide)'!W21*'selections(hide)'!$E$38</f>
        <v>0</v>
      </c>
      <c r="X21" s="123">
        <f ca="1">'programme_I&amp;E_FC_dev(hide)'!X21*'selections(hide)'!$F$38</f>
        <v>0</v>
      </c>
      <c r="Y21" s="123">
        <f ca="1">'programme_I&amp;E_FC_dev(hide)'!Y21*'selections(hide)'!$G$38</f>
        <v>0</v>
      </c>
      <c r="Z21" s="123">
        <f ca="1">'programme_I&amp;E_FC_dev(hide)'!Z21*'selections(hide)'!$H$38</f>
        <v>0</v>
      </c>
      <c r="AA21" s="123">
        <f ca="1">'programme_I&amp;E_FC_dev(hide)'!AA21*'selections(hide)'!$I$38</f>
        <v>0</v>
      </c>
      <c r="AC21" s="123">
        <f ca="1">'programme_I&amp;E_FC_dev(hide)'!AC21*'selections(hide)'!$C$38</f>
        <v>0</v>
      </c>
      <c r="AD21" s="123">
        <f ca="1">'programme_I&amp;E_FC_dev(hide)'!AD21*'selections(hide)'!$D$38</f>
        <v>0</v>
      </c>
      <c r="AE21" s="123">
        <f ca="1">'programme_I&amp;E_FC_dev(hide)'!AE21*'selections(hide)'!$E$38</f>
        <v>0</v>
      </c>
      <c r="AF21" s="123">
        <f ca="1">'programme_I&amp;E_FC_dev(hide)'!AF21*'selections(hide)'!$F$38</f>
        <v>0</v>
      </c>
      <c r="AG21" s="123">
        <f ca="1">'programme_I&amp;E_FC_dev(hide)'!AG21*'selections(hide)'!$G$38</f>
        <v>0</v>
      </c>
      <c r="AH21" s="123">
        <f ca="1">'programme_I&amp;E_FC_dev(hide)'!AH21*'selections(hide)'!$H$38</f>
        <v>0</v>
      </c>
      <c r="AI21" s="123">
        <f ca="1">'programme_I&amp;E_FC_dev(hide)'!AI21*'selections(hide)'!$I$38</f>
        <v>0</v>
      </c>
      <c r="AK21" s="123">
        <f ca="1">'programme_I&amp;E_FC_dev(hide)'!AK21*'selections(hide)'!$C$38</f>
        <v>0</v>
      </c>
      <c r="AL21" s="123">
        <f ca="1">'programme_I&amp;E_FC_dev(hide)'!AL21*'selections(hide)'!$D$38</f>
        <v>0</v>
      </c>
      <c r="AM21" s="123">
        <f ca="1">'programme_I&amp;E_FC_dev(hide)'!AM21*'selections(hide)'!$E$38</f>
        <v>0</v>
      </c>
      <c r="AN21" s="123">
        <f ca="1">'programme_I&amp;E_FC_dev(hide)'!AN21*'selections(hide)'!$F$38</f>
        <v>0</v>
      </c>
      <c r="AO21" s="123">
        <f ca="1">'programme_I&amp;E_FC_dev(hide)'!AO21*'selections(hide)'!$G$38</f>
        <v>0</v>
      </c>
      <c r="AP21" s="123">
        <f ca="1">'programme_I&amp;E_FC_dev(hide)'!AP21*'selections(hide)'!$H$38</f>
        <v>0</v>
      </c>
      <c r="AQ21" s="123">
        <f ca="1">'programme_I&amp;E_FC_dev(hide)'!AQ21*'selections(hide)'!$I$38</f>
        <v>0</v>
      </c>
      <c r="AS21" s="123">
        <f ca="1">'programme_I&amp;E_FC_dev(hide)'!AS21*'selections(hide)'!$C$38</f>
        <v>0</v>
      </c>
      <c r="AT21" s="123">
        <f ca="1">'programme_I&amp;E_FC_dev(hide)'!AT21*'selections(hide)'!$D$38</f>
        <v>0</v>
      </c>
      <c r="AU21" s="123">
        <f ca="1">'programme_I&amp;E_FC_dev(hide)'!AU21*'selections(hide)'!$E$38</f>
        <v>0</v>
      </c>
      <c r="AV21" s="123">
        <f ca="1">'programme_I&amp;E_FC_dev(hide)'!AV21*'selections(hide)'!$F$38</f>
        <v>0</v>
      </c>
      <c r="AW21" s="123">
        <f ca="1">'programme_I&amp;E_FC_dev(hide)'!AW21*'selections(hide)'!$G$38</f>
        <v>0</v>
      </c>
      <c r="AX21" s="123">
        <f ca="1">'programme_I&amp;E_FC_dev(hide)'!AX21*'selections(hide)'!$H$38</f>
        <v>0</v>
      </c>
      <c r="AY21" s="123">
        <f ca="1">'programme_I&amp;E_FC_dev(hide)'!AY21*'selections(hide)'!$I$38</f>
        <v>0</v>
      </c>
      <c r="BA21" s="123">
        <f ca="1">'programme_I&amp;E_FC_dev(hide)'!BA21*'selections(hide)'!$C$38</f>
        <v>0</v>
      </c>
      <c r="BB21" s="123">
        <f ca="1">'programme_I&amp;E_FC_dev(hide)'!BB21*'selections(hide)'!$D$38</f>
        <v>0</v>
      </c>
      <c r="BC21" s="123">
        <f ca="1">'programme_I&amp;E_FC_dev(hide)'!BC21*'selections(hide)'!$E$38</f>
        <v>0</v>
      </c>
      <c r="BD21" s="123">
        <f ca="1">'programme_I&amp;E_FC_dev(hide)'!BD21*'selections(hide)'!$F$38</f>
        <v>0</v>
      </c>
      <c r="BE21" s="123">
        <f ca="1">'programme_I&amp;E_FC_dev(hide)'!BE21*'selections(hide)'!$G$38</f>
        <v>0</v>
      </c>
      <c r="BF21" s="123">
        <f ca="1">'programme_I&amp;E_FC_dev(hide)'!BF21*'selections(hide)'!$H$38</f>
        <v>0</v>
      </c>
      <c r="BG21" s="123">
        <f ca="1">'programme_I&amp;E_FC_dev(hide)'!BG21*'selections(hide)'!$I$38</f>
        <v>0</v>
      </c>
    </row>
    <row r="22" spans="1:59" x14ac:dyDescent="0.35">
      <c r="A22" t="s">
        <v>313</v>
      </c>
      <c r="E22" s="123">
        <f t="shared" ca="1" si="22"/>
        <v>0</v>
      </c>
      <c r="F22" s="123">
        <f t="shared" ca="1" si="23"/>
        <v>0</v>
      </c>
      <c r="G22" s="123">
        <f t="shared" ca="1" si="24"/>
        <v>0</v>
      </c>
      <c r="H22" s="123">
        <f t="shared" ca="1" si="25"/>
        <v>0</v>
      </c>
      <c r="I22" s="123">
        <f t="shared" ca="1" si="26"/>
        <v>0</v>
      </c>
      <c r="J22" s="123">
        <f t="shared" ca="1" si="27"/>
        <v>0</v>
      </c>
      <c r="K22" s="123">
        <f t="shared" ca="1" si="28"/>
        <v>0</v>
      </c>
      <c r="M22" s="123">
        <f ca="1">'programme_I&amp;E_FC_dev(hide)'!M22*'selections(hide)'!$C$39</f>
        <v>0</v>
      </c>
      <c r="N22" s="123">
        <f ca="1">'programme_I&amp;E_FC_dev(hide)'!N22*'selections(hide)'!$D$39</f>
        <v>0</v>
      </c>
      <c r="O22" s="123">
        <f ca="1">'programme_I&amp;E_FC_dev(hide)'!O22*'selections(hide)'!$E$39</f>
        <v>0</v>
      </c>
      <c r="P22" s="123">
        <f ca="1">'programme_I&amp;E_FC_dev(hide)'!P22*'selections(hide)'!$F$39</f>
        <v>0</v>
      </c>
      <c r="Q22" s="123">
        <f ca="1">'programme_I&amp;E_FC_dev(hide)'!Q22*'selections(hide)'!$G$39</f>
        <v>0</v>
      </c>
      <c r="R22" s="123">
        <f ca="1">'programme_I&amp;E_FC_dev(hide)'!R22*'selections(hide)'!$H$39</f>
        <v>0</v>
      </c>
      <c r="S22" s="123">
        <f ca="1">'programme_I&amp;E_FC_dev(hide)'!S22*'selections(hide)'!$I$39</f>
        <v>0</v>
      </c>
      <c r="U22" s="123">
        <f ca="1">'programme_I&amp;E_FC_dev(hide)'!U22*'selections(hide)'!$C$39</f>
        <v>0</v>
      </c>
      <c r="V22" s="123">
        <f ca="1">'programme_I&amp;E_FC_dev(hide)'!V22*'selections(hide)'!$D$39</f>
        <v>0</v>
      </c>
      <c r="W22" s="123">
        <f ca="1">'programme_I&amp;E_FC_dev(hide)'!W22*'selections(hide)'!$E$39</f>
        <v>0</v>
      </c>
      <c r="X22" s="123">
        <f ca="1">'programme_I&amp;E_FC_dev(hide)'!X22*'selections(hide)'!$F$39</f>
        <v>0</v>
      </c>
      <c r="Y22" s="123">
        <f ca="1">'programme_I&amp;E_FC_dev(hide)'!Y22*'selections(hide)'!$G$39</f>
        <v>0</v>
      </c>
      <c r="Z22" s="123">
        <f ca="1">'programme_I&amp;E_FC_dev(hide)'!Z22*'selections(hide)'!$H$39</f>
        <v>0</v>
      </c>
      <c r="AA22" s="123">
        <f ca="1">'programme_I&amp;E_FC_dev(hide)'!AA22*'selections(hide)'!$I$39</f>
        <v>0</v>
      </c>
      <c r="AC22" s="123">
        <f ca="1">'programme_I&amp;E_FC_dev(hide)'!AC22*'selections(hide)'!$C$39</f>
        <v>0</v>
      </c>
      <c r="AD22" s="123">
        <f ca="1">'programme_I&amp;E_FC_dev(hide)'!AD22*'selections(hide)'!$D$39</f>
        <v>0</v>
      </c>
      <c r="AE22" s="123">
        <f ca="1">'programme_I&amp;E_FC_dev(hide)'!AE22*'selections(hide)'!$E$39</f>
        <v>0</v>
      </c>
      <c r="AF22" s="123">
        <f ca="1">'programme_I&amp;E_FC_dev(hide)'!AF22*'selections(hide)'!$F$39</f>
        <v>0</v>
      </c>
      <c r="AG22" s="123">
        <f ca="1">'programme_I&amp;E_FC_dev(hide)'!AG22*'selections(hide)'!$G$39</f>
        <v>0</v>
      </c>
      <c r="AH22" s="123">
        <f ca="1">'programme_I&amp;E_FC_dev(hide)'!AH22*'selections(hide)'!$H$39</f>
        <v>0</v>
      </c>
      <c r="AI22" s="123">
        <f ca="1">'programme_I&amp;E_FC_dev(hide)'!AI22*'selections(hide)'!$I$39</f>
        <v>0</v>
      </c>
      <c r="AK22" s="123">
        <f ca="1">'programme_I&amp;E_FC_dev(hide)'!AK22*'selections(hide)'!$C$39</f>
        <v>0</v>
      </c>
      <c r="AL22" s="123">
        <f ca="1">'programme_I&amp;E_FC_dev(hide)'!AL22*'selections(hide)'!$D$39</f>
        <v>0</v>
      </c>
      <c r="AM22" s="123">
        <f ca="1">'programme_I&amp;E_FC_dev(hide)'!AM22*'selections(hide)'!$E$39</f>
        <v>0</v>
      </c>
      <c r="AN22" s="123">
        <f ca="1">'programme_I&amp;E_FC_dev(hide)'!AN22*'selections(hide)'!$F$39</f>
        <v>0</v>
      </c>
      <c r="AO22" s="123">
        <f ca="1">'programme_I&amp;E_FC_dev(hide)'!AO22*'selections(hide)'!$G$39</f>
        <v>0</v>
      </c>
      <c r="AP22" s="123">
        <f ca="1">'programme_I&amp;E_FC_dev(hide)'!AP22*'selections(hide)'!$H$39</f>
        <v>0</v>
      </c>
      <c r="AQ22" s="123">
        <f ca="1">'programme_I&amp;E_FC_dev(hide)'!AQ22*'selections(hide)'!$I$39</f>
        <v>0</v>
      </c>
      <c r="AS22" s="123">
        <f ca="1">'programme_I&amp;E_FC_dev(hide)'!AS22*'selections(hide)'!$C$39</f>
        <v>0</v>
      </c>
      <c r="AT22" s="123">
        <f ca="1">'programme_I&amp;E_FC_dev(hide)'!AT22*'selections(hide)'!$D$39</f>
        <v>0</v>
      </c>
      <c r="AU22" s="123">
        <f ca="1">'programme_I&amp;E_FC_dev(hide)'!AU22*'selections(hide)'!$E$39</f>
        <v>0</v>
      </c>
      <c r="AV22" s="123">
        <f ca="1">'programme_I&amp;E_FC_dev(hide)'!AV22*'selections(hide)'!$F$39</f>
        <v>0</v>
      </c>
      <c r="AW22" s="123">
        <f ca="1">'programme_I&amp;E_FC_dev(hide)'!AW22*'selections(hide)'!$G$39</f>
        <v>0</v>
      </c>
      <c r="AX22" s="123">
        <f ca="1">'programme_I&amp;E_FC_dev(hide)'!AX22*'selections(hide)'!$H$39</f>
        <v>0</v>
      </c>
      <c r="AY22" s="123">
        <f ca="1">'programme_I&amp;E_FC_dev(hide)'!AY22*'selections(hide)'!$I$39</f>
        <v>0</v>
      </c>
      <c r="BA22" s="123">
        <f ca="1">'programme_I&amp;E_FC_dev(hide)'!BA22*'selections(hide)'!$C$39</f>
        <v>0</v>
      </c>
      <c r="BB22" s="123">
        <f ca="1">'programme_I&amp;E_FC_dev(hide)'!BB22*'selections(hide)'!$D$39</f>
        <v>0</v>
      </c>
      <c r="BC22" s="123">
        <f ca="1">'programme_I&amp;E_FC_dev(hide)'!BC22*'selections(hide)'!$E$39</f>
        <v>0</v>
      </c>
      <c r="BD22" s="123">
        <f ca="1">'programme_I&amp;E_FC_dev(hide)'!BD22*'selections(hide)'!$F$39</f>
        <v>0</v>
      </c>
      <c r="BE22" s="123">
        <f ca="1">'programme_I&amp;E_FC_dev(hide)'!BE22*'selections(hide)'!$G$39</f>
        <v>0</v>
      </c>
      <c r="BF22" s="123">
        <f ca="1">'programme_I&amp;E_FC_dev(hide)'!BF22*'selections(hide)'!$H$39</f>
        <v>0</v>
      </c>
      <c r="BG22" s="123">
        <f ca="1">'programme_I&amp;E_FC_dev(hide)'!BG22*'selections(hide)'!$I$39</f>
        <v>0</v>
      </c>
    </row>
    <row r="23" spans="1:59" x14ac:dyDescent="0.35">
      <c r="A23" t="s">
        <v>314</v>
      </c>
      <c r="E23" s="123">
        <f t="shared" si="22"/>
        <v>0</v>
      </c>
      <c r="F23" s="123">
        <f t="shared" ca="1" si="23"/>
        <v>0</v>
      </c>
      <c r="G23" s="123">
        <f t="shared" ca="1" si="24"/>
        <v>0</v>
      </c>
      <c r="H23" s="123">
        <f t="shared" ca="1" si="25"/>
        <v>0</v>
      </c>
      <c r="I23" s="123">
        <f t="shared" ca="1" si="26"/>
        <v>0</v>
      </c>
      <c r="J23" s="123">
        <f t="shared" ca="1" si="27"/>
        <v>0</v>
      </c>
      <c r="K23" s="123">
        <f t="shared" ca="1" si="28"/>
        <v>0</v>
      </c>
      <c r="M23" s="123">
        <f>'programme_I&amp;E_FC_dev(hide)'!M23*'selections(hide)'!$C$39</f>
        <v>0</v>
      </c>
      <c r="N23" s="123">
        <f ca="1">'programme_I&amp;E_FC_dev(hide)'!N23*'selections(hide)'!$D$39</f>
        <v>0</v>
      </c>
      <c r="O23" s="123">
        <f ca="1">'programme_I&amp;E_FC_dev(hide)'!O23*'selections(hide)'!$E$39</f>
        <v>0</v>
      </c>
      <c r="P23" s="123">
        <f ca="1">'programme_I&amp;E_FC_dev(hide)'!P23*'selections(hide)'!$F$39</f>
        <v>0</v>
      </c>
      <c r="Q23" s="123">
        <f ca="1">'programme_I&amp;E_FC_dev(hide)'!Q23*'selections(hide)'!$G$39</f>
        <v>0</v>
      </c>
      <c r="R23" s="123">
        <f ca="1">'programme_I&amp;E_FC_dev(hide)'!R23*'selections(hide)'!$H$39</f>
        <v>0</v>
      </c>
      <c r="S23" s="123">
        <f ca="1">'programme_I&amp;E_FC_dev(hide)'!S23*'selections(hide)'!$I$39</f>
        <v>0</v>
      </c>
      <c r="U23" s="123">
        <f>'programme_I&amp;E_FC_dev(hide)'!U23*'selections(hide)'!$C$39</f>
        <v>0</v>
      </c>
      <c r="V23" s="123">
        <f ca="1">'programme_I&amp;E_FC_dev(hide)'!V23*'selections(hide)'!$D$39</f>
        <v>0</v>
      </c>
      <c r="W23" s="123">
        <f ca="1">'programme_I&amp;E_FC_dev(hide)'!W23*'selections(hide)'!$E$39</f>
        <v>0</v>
      </c>
      <c r="X23" s="123">
        <f ca="1">'programme_I&amp;E_FC_dev(hide)'!X23*'selections(hide)'!$F$39</f>
        <v>0</v>
      </c>
      <c r="Y23" s="123">
        <f ca="1">'programme_I&amp;E_FC_dev(hide)'!Y23*'selections(hide)'!$G$39</f>
        <v>0</v>
      </c>
      <c r="Z23" s="123">
        <f ca="1">'programme_I&amp;E_FC_dev(hide)'!Z23*'selections(hide)'!$H$39</f>
        <v>0</v>
      </c>
      <c r="AA23" s="123">
        <f ca="1">'programme_I&amp;E_FC_dev(hide)'!AA23*'selections(hide)'!$I$39</f>
        <v>0</v>
      </c>
      <c r="AC23" s="123">
        <f>'programme_I&amp;E_FC_dev(hide)'!AC23*'selections(hide)'!$C$39</f>
        <v>0</v>
      </c>
      <c r="AD23" s="123">
        <f ca="1">'programme_I&amp;E_FC_dev(hide)'!AD23*'selections(hide)'!$D$39</f>
        <v>0</v>
      </c>
      <c r="AE23" s="123">
        <f ca="1">'programme_I&amp;E_FC_dev(hide)'!AE23*'selections(hide)'!$E$39</f>
        <v>0</v>
      </c>
      <c r="AF23" s="123">
        <f ca="1">'programme_I&amp;E_FC_dev(hide)'!AF23*'selections(hide)'!$F$39</f>
        <v>0</v>
      </c>
      <c r="AG23" s="123">
        <f ca="1">'programme_I&amp;E_FC_dev(hide)'!AG23*'selections(hide)'!$G$39</f>
        <v>0</v>
      </c>
      <c r="AH23" s="123">
        <f ca="1">'programme_I&amp;E_FC_dev(hide)'!AH23*'selections(hide)'!$H$39</f>
        <v>0</v>
      </c>
      <c r="AI23" s="123">
        <f ca="1">'programme_I&amp;E_FC_dev(hide)'!AI23*'selections(hide)'!$I$39</f>
        <v>0</v>
      </c>
      <c r="AK23" s="123">
        <f>'programme_I&amp;E_FC_dev(hide)'!AK23*'selections(hide)'!$C$39</f>
        <v>0</v>
      </c>
      <c r="AL23" s="123">
        <f ca="1">'programme_I&amp;E_FC_dev(hide)'!AL23*'selections(hide)'!$D$39</f>
        <v>0</v>
      </c>
      <c r="AM23" s="123">
        <f ca="1">'programme_I&amp;E_FC_dev(hide)'!AM23*'selections(hide)'!$E$39</f>
        <v>0</v>
      </c>
      <c r="AN23" s="123">
        <f ca="1">'programme_I&amp;E_FC_dev(hide)'!AN23*'selections(hide)'!$F$39</f>
        <v>0</v>
      </c>
      <c r="AO23" s="123">
        <f ca="1">'programme_I&amp;E_FC_dev(hide)'!AO23*'selections(hide)'!$G$39</f>
        <v>0</v>
      </c>
      <c r="AP23" s="123">
        <f ca="1">'programme_I&amp;E_FC_dev(hide)'!AP23*'selections(hide)'!$H$39</f>
        <v>0</v>
      </c>
      <c r="AQ23" s="123">
        <f ca="1">'programme_I&amp;E_FC_dev(hide)'!AQ23*'selections(hide)'!$I$39</f>
        <v>0</v>
      </c>
      <c r="AS23" s="123">
        <f>'programme_I&amp;E_FC_dev(hide)'!AS23*'selections(hide)'!$C$39</f>
        <v>0</v>
      </c>
      <c r="AT23" s="123">
        <f ca="1">'programme_I&amp;E_FC_dev(hide)'!AT23*'selections(hide)'!$D$39</f>
        <v>0</v>
      </c>
      <c r="AU23" s="123">
        <f ca="1">'programme_I&amp;E_FC_dev(hide)'!AU23*'selections(hide)'!$E$39</f>
        <v>0</v>
      </c>
      <c r="AV23" s="123">
        <f ca="1">'programme_I&amp;E_FC_dev(hide)'!AV23*'selections(hide)'!$F$39</f>
        <v>0</v>
      </c>
      <c r="AW23" s="123">
        <f ca="1">'programme_I&amp;E_FC_dev(hide)'!AW23*'selections(hide)'!$G$39</f>
        <v>0</v>
      </c>
      <c r="AX23" s="123">
        <f ca="1">'programme_I&amp;E_FC_dev(hide)'!AX23*'selections(hide)'!$H$39</f>
        <v>0</v>
      </c>
      <c r="AY23" s="123">
        <f ca="1">'programme_I&amp;E_FC_dev(hide)'!AY23*'selections(hide)'!$I$39</f>
        <v>0</v>
      </c>
      <c r="BA23" s="123">
        <f>'programme_I&amp;E_FC_dev(hide)'!BA23*'selections(hide)'!$C$39</f>
        <v>0</v>
      </c>
      <c r="BB23" s="123">
        <f ca="1">'programme_I&amp;E_FC_dev(hide)'!BB23*'selections(hide)'!$D$39</f>
        <v>0</v>
      </c>
      <c r="BC23" s="123">
        <f ca="1">'programme_I&amp;E_FC_dev(hide)'!BC23*'selections(hide)'!$E$39</f>
        <v>0</v>
      </c>
      <c r="BD23" s="123">
        <f ca="1">'programme_I&amp;E_FC_dev(hide)'!BD23*'selections(hide)'!$F$39</f>
        <v>0</v>
      </c>
      <c r="BE23" s="123">
        <f ca="1">'programme_I&amp;E_FC_dev(hide)'!BE23*'selections(hide)'!$G$39</f>
        <v>0</v>
      </c>
      <c r="BF23" s="123">
        <f ca="1">'programme_I&amp;E_FC_dev(hide)'!BF23*'selections(hide)'!$H$39</f>
        <v>0</v>
      </c>
      <c r="BG23" s="123">
        <f ca="1">'programme_I&amp;E_FC_dev(hide)'!BG23*'selections(hide)'!$I$39</f>
        <v>0</v>
      </c>
    </row>
    <row r="24" spans="1:59" x14ac:dyDescent="0.35">
      <c r="A24" t="s">
        <v>315</v>
      </c>
      <c r="E24" s="123">
        <f t="shared" si="22"/>
        <v>0</v>
      </c>
      <c r="F24" s="123">
        <f t="shared" ca="1" si="23"/>
        <v>0</v>
      </c>
      <c r="G24" s="123">
        <f t="shared" ca="1" si="24"/>
        <v>0</v>
      </c>
      <c r="H24" s="123">
        <f t="shared" ca="1" si="25"/>
        <v>0</v>
      </c>
      <c r="I24" s="123">
        <f t="shared" ca="1" si="26"/>
        <v>0</v>
      </c>
      <c r="J24" s="123">
        <f t="shared" ca="1" si="27"/>
        <v>0</v>
      </c>
      <c r="K24" s="123">
        <f t="shared" ca="1" si="28"/>
        <v>0</v>
      </c>
      <c r="M24" s="123">
        <f>'programme_I&amp;E_FC_dev(hide)'!M24*'selections(hide)'!$C$39</f>
        <v>0</v>
      </c>
      <c r="N24" s="123">
        <f ca="1">'programme_I&amp;E_FC_dev(hide)'!N24*'selections(hide)'!$D$39</f>
        <v>0</v>
      </c>
      <c r="O24" s="123">
        <f ca="1">'programme_I&amp;E_FC_dev(hide)'!O24*'selections(hide)'!$E$39</f>
        <v>0</v>
      </c>
      <c r="P24" s="123">
        <f ca="1">'programme_I&amp;E_FC_dev(hide)'!P24*'selections(hide)'!$F$39</f>
        <v>0</v>
      </c>
      <c r="Q24" s="123">
        <f ca="1">'programme_I&amp;E_FC_dev(hide)'!Q24*'selections(hide)'!$G$39</f>
        <v>0</v>
      </c>
      <c r="R24" s="123">
        <f ca="1">'programme_I&amp;E_FC_dev(hide)'!R24*'selections(hide)'!$H$39</f>
        <v>0</v>
      </c>
      <c r="S24" s="123">
        <f ca="1">'programme_I&amp;E_FC_dev(hide)'!S24*'selections(hide)'!$I$39</f>
        <v>0</v>
      </c>
      <c r="U24" s="123">
        <f>'programme_I&amp;E_FC_dev(hide)'!U24*'selections(hide)'!$C$39</f>
        <v>0</v>
      </c>
      <c r="V24" s="123">
        <f ca="1">'programme_I&amp;E_FC_dev(hide)'!V24*'selections(hide)'!$D$39</f>
        <v>0</v>
      </c>
      <c r="W24" s="123">
        <f ca="1">'programme_I&amp;E_FC_dev(hide)'!W24*'selections(hide)'!$E$39</f>
        <v>0</v>
      </c>
      <c r="X24" s="123">
        <f ca="1">'programme_I&amp;E_FC_dev(hide)'!X24*'selections(hide)'!$F$39</f>
        <v>0</v>
      </c>
      <c r="Y24" s="123">
        <f ca="1">'programme_I&amp;E_FC_dev(hide)'!Y24*'selections(hide)'!$G$39</f>
        <v>0</v>
      </c>
      <c r="Z24" s="123">
        <f ca="1">'programme_I&amp;E_FC_dev(hide)'!Z24*'selections(hide)'!$H$39</f>
        <v>0</v>
      </c>
      <c r="AA24" s="123">
        <f ca="1">'programme_I&amp;E_FC_dev(hide)'!AA24*'selections(hide)'!$I$39</f>
        <v>0</v>
      </c>
      <c r="AC24" s="123">
        <f>'programme_I&amp;E_FC_dev(hide)'!AC24*'selections(hide)'!$C$39</f>
        <v>0</v>
      </c>
      <c r="AD24" s="123">
        <f ca="1">'programme_I&amp;E_FC_dev(hide)'!AD24*'selections(hide)'!$D$39</f>
        <v>0</v>
      </c>
      <c r="AE24" s="123">
        <f ca="1">'programme_I&amp;E_FC_dev(hide)'!AE24*'selections(hide)'!$E$39</f>
        <v>0</v>
      </c>
      <c r="AF24" s="123">
        <f ca="1">'programme_I&amp;E_FC_dev(hide)'!AF24*'selections(hide)'!$F$39</f>
        <v>0</v>
      </c>
      <c r="AG24" s="123">
        <f ca="1">'programme_I&amp;E_FC_dev(hide)'!AG24*'selections(hide)'!$G$39</f>
        <v>0</v>
      </c>
      <c r="AH24" s="123">
        <f ca="1">'programme_I&amp;E_FC_dev(hide)'!AH24*'selections(hide)'!$H$39</f>
        <v>0</v>
      </c>
      <c r="AI24" s="123">
        <f ca="1">'programme_I&amp;E_FC_dev(hide)'!AI24*'selections(hide)'!$I$39</f>
        <v>0</v>
      </c>
      <c r="AK24" s="123">
        <f>'programme_I&amp;E_FC_dev(hide)'!AK24*'selections(hide)'!$C$39</f>
        <v>0</v>
      </c>
      <c r="AL24" s="123">
        <f ca="1">'programme_I&amp;E_FC_dev(hide)'!AL24*'selections(hide)'!$D$39</f>
        <v>0</v>
      </c>
      <c r="AM24" s="123">
        <f ca="1">'programme_I&amp;E_FC_dev(hide)'!AM24*'selections(hide)'!$E$39</f>
        <v>0</v>
      </c>
      <c r="AN24" s="123">
        <f ca="1">'programme_I&amp;E_FC_dev(hide)'!AN24*'selections(hide)'!$F$39</f>
        <v>0</v>
      </c>
      <c r="AO24" s="123">
        <f ca="1">'programme_I&amp;E_FC_dev(hide)'!AO24*'selections(hide)'!$G$39</f>
        <v>0</v>
      </c>
      <c r="AP24" s="123">
        <f ca="1">'programme_I&amp;E_FC_dev(hide)'!AP24*'selections(hide)'!$H$39</f>
        <v>0</v>
      </c>
      <c r="AQ24" s="123">
        <f ca="1">'programme_I&amp;E_FC_dev(hide)'!AQ24*'selections(hide)'!$I$39</f>
        <v>0</v>
      </c>
      <c r="AS24" s="123">
        <f>'programme_I&amp;E_FC_dev(hide)'!AS24*'selections(hide)'!$C$39</f>
        <v>0</v>
      </c>
      <c r="AT24" s="123">
        <f ca="1">'programme_I&amp;E_FC_dev(hide)'!AT24*'selections(hide)'!$D$39</f>
        <v>0</v>
      </c>
      <c r="AU24" s="123">
        <f ca="1">'programme_I&amp;E_FC_dev(hide)'!AU24*'selections(hide)'!$E$39</f>
        <v>0</v>
      </c>
      <c r="AV24" s="123">
        <f ca="1">'programme_I&amp;E_FC_dev(hide)'!AV24*'selections(hide)'!$F$39</f>
        <v>0</v>
      </c>
      <c r="AW24" s="123">
        <f ca="1">'programme_I&amp;E_FC_dev(hide)'!AW24*'selections(hide)'!$G$39</f>
        <v>0</v>
      </c>
      <c r="AX24" s="123">
        <f ca="1">'programme_I&amp;E_FC_dev(hide)'!AX24*'selections(hide)'!$H$39</f>
        <v>0</v>
      </c>
      <c r="AY24" s="123">
        <f ca="1">'programme_I&amp;E_FC_dev(hide)'!AY24*'selections(hide)'!$I$39</f>
        <v>0</v>
      </c>
      <c r="BA24" s="123">
        <f>'programme_I&amp;E_FC_dev(hide)'!BA24*'selections(hide)'!$C$39</f>
        <v>0</v>
      </c>
      <c r="BB24" s="123">
        <f ca="1">'programme_I&amp;E_FC_dev(hide)'!BB24*'selections(hide)'!$D$39</f>
        <v>0</v>
      </c>
      <c r="BC24" s="123">
        <f ca="1">'programme_I&amp;E_FC_dev(hide)'!BC24*'selections(hide)'!$E$39</f>
        <v>0</v>
      </c>
      <c r="BD24" s="123">
        <f ca="1">'programme_I&amp;E_FC_dev(hide)'!BD24*'selections(hide)'!$F$39</f>
        <v>0</v>
      </c>
      <c r="BE24" s="123">
        <f ca="1">'programme_I&amp;E_FC_dev(hide)'!BE24*'selections(hide)'!$G$39</f>
        <v>0</v>
      </c>
      <c r="BF24" s="123">
        <f ca="1">'programme_I&amp;E_FC_dev(hide)'!BF24*'selections(hide)'!$H$39</f>
        <v>0</v>
      </c>
      <c r="BG24" s="123">
        <f ca="1">'programme_I&amp;E_FC_dev(hide)'!BG24*'selections(hide)'!$I$39</f>
        <v>0</v>
      </c>
    </row>
    <row r="25" spans="1:59" x14ac:dyDescent="0.35">
      <c r="A25" t="s">
        <v>316</v>
      </c>
      <c r="E25" s="123">
        <f t="shared" si="22"/>
        <v>0</v>
      </c>
      <c r="F25" s="123">
        <f t="shared" ca="1" si="23"/>
        <v>0</v>
      </c>
      <c r="G25" s="123">
        <f t="shared" ca="1" si="24"/>
        <v>0</v>
      </c>
      <c r="H25" s="123">
        <f t="shared" ca="1" si="25"/>
        <v>0</v>
      </c>
      <c r="I25" s="123">
        <f t="shared" ca="1" si="26"/>
        <v>0</v>
      </c>
      <c r="J25" s="123">
        <f t="shared" ca="1" si="27"/>
        <v>0</v>
      </c>
      <c r="K25" s="123">
        <f t="shared" ca="1" si="28"/>
        <v>0</v>
      </c>
      <c r="M25" s="123">
        <f>'programme_I&amp;E_FC_dev(hide)'!M25*'selections(hide)'!$C$39</f>
        <v>0</v>
      </c>
      <c r="N25" s="123">
        <f ca="1">'programme_I&amp;E_FC_dev(hide)'!N25*'selections(hide)'!$D$39</f>
        <v>0</v>
      </c>
      <c r="O25" s="123">
        <f ca="1">'programme_I&amp;E_FC_dev(hide)'!O25*'selections(hide)'!$E$39</f>
        <v>0</v>
      </c>
      <c r="P25" s="123">
        <f ca="1">'programme_I&amp;E_FC_dev(hide)'!P25*'selections(hide)'!$F$39</f>
        <v>0</v>
      </c>
      <c r="Q25" s="123">
        <f ca="1">'programme_I&amp;E_FC_dev(hide)'!Q25*'selections(hide)'!$G$39</f>
        <v>0</v>
      </c>
      <c r="R25" s="123">
        <f ca="1">'programme_I&amp;E_FC_dev(hide)'!R25*'selections(hide)'!$H$39</f>
        <v>0</v>
      </c>
      <c r="S25" s="123">
        <f ca="1">'programme_I&amp;E_FC_dev(hide)'!S25*'selections(hide)'!$I$39</f>
        <v>0</v>
      </c>
      <c r="U25" s="123">
        <f>'programme_I&amp;E_FC_dev(hide)'!U25*'selections(hide)'!$C$39</f>
        <v>0</v>
      </c>
      <c r="V25" s="123">
        <f ca="1">'programme_I&amp;E_FC_dev(hide)'!V25*'selections(hide)'!$D$39</f>
        <v>0</v>
      </c>
      <c r="W25" s="123">
        <f ca="1">'programme_I&amp;E_FC_dev(hide)'!W25*'selections(hide)'!$E$39</f>
        <v>0</v>
      </c>
      <c r="X25" s="123">
        <f ca="1">'programme_I&amp;E_FC_dev(hide)'!X25*'selections(hide)'!$F$39</f>
        <v>0</v>
      </c>
      <c r="Y25" s="123">
        <f ca="1">'programme_I&amp;E_FC_dev(hide)'!Y25*'selections(hide)'!$G$39</f>
        <v>0</v>
      </c>
      <c r="Z25" s="123">
        <f ca="1">'programme_I&amp;E_FC_dev(hide)'!Z25*'selections(hide)'!$H$39</f>
        <v>0</v>
      </c>
      <c r="AA25" s="123">
        <f ca="1">'programme_I&amp;E_FC_dev(hide)'!AA25*'selections(hide)'!$I$39</f>
        <v>0</v>
      </c>
      <c r="AC25" s="123">
        <f>'programme_I&amp;E_FC_dev(hide)'!AC25*'selections(hide)'!$C$39</f>
        <v>0</v>
      </c>
      <c r="AD25" s="123">
        <f ca="1">'programme_I&amp;E_FC_dev(hide)'!AD25*'selections(hide)'!$D$39</f>
        <v>0</v>
      </c>
      <c r="AE25" s="123">
        <f ca="1">'programme_I&amp;E_FC_dev(hide)'!AE25*'selections(hide)'!$E$39</f>
        <v>0</v>
      </c>
      <c r="AF25" s="123">
        <f ca="1">'programme_I&amp;E_FC_dev(hide)'!AF25*'selections(hide)'!$F$39</f>
        <v>0</v>
      </c>
      <c r="AG25" s="123">
        <f ca="1">'programme_I&amp;E_FC_dev(hide)'!AG25*'selections(hide)'!$G$39</f>
        <v>0</v>
      </c>
      <c r="AH25" s="123">
        <f ca="1">'programme_I&amp;E_FC_dev(hide)'!AH25*'selections(hide)'!$H$39</f>
        <v>0</v>
      </c>
      <c r="AI25" s="123">
        <f ca="1">'programme_I&amp;E_FC_dev(hide)'!AI25*'selections(hide)'!$I$39</f>
        <v>0</v>
      </c>
      <c r="AK25" s="123">
        <f>'programme_I&amp;E_FC_dev(hide)'!AK25*'selections(hide)'!$C$39</f>
        <v>0</v>
      </c>
      <c r="AL25" s="123">
        <f ca="1">'programme_I&amp;E_FC_dev(hide)'!AL25*'selections(hide)'!$D$39</f>
        <v>0</v>
      </c>
      <c r="AM25" s="123">
        <f ca="1">'programme_I&amp;E_FC_dev(hide)'!AM25*'selections(hide)'!$E$39</f>
        <v>0</v>
      </c>
      <c r="AN25" s="123">
        <f ca="1">'programme_I&amp;E_FC_dev(hide)'!AN25*'selections(hide)'!$F$39</f>
        <v>0</v>
      </c>
      <c r="AO25" s="123">
        <f ca="1">'programme_I&amp;E_FC_dev(hide)'!AO25*'selections(hide)'!$G$39</f>
        <v>0</v>
      </c>
      <c r="AP25" s="123">
        <f ca="1">'programme_I&amp;E_FC_dev(hide)'!AP25*'selections(hide)'!$H$39</f>
        <v>0</v>
      </c>
      <c r="AQ25" s="123">
        <f ca="1">'programme_I&amp;E_FC_dev(hide)'!AQ25*'selections(hide)'!$I$39</f>
        <v>0</v>
      </c>
      <c r="AS25" s="123">
        <f>'programme_I&amp;E_FC_dev(hide)'!AS25*'selections(hide)'!$C$39</f>
        <v>0</v>
      </c>
      <c r="AT25" s="123">
        <f ca="1">'programme_I&amp;E_FC_dev(hide)'!AT25*'selections(hide)'!$D$39</f>
        <v>0</v>
      </c>
      <c r="AU25" s="123">
        <f ca="1">'programme_I&amp;E_FC_dev(hide)'!AU25*'selections(hide)'!$E$39</f>
        <v>0</v>
      </c>
      <c r="AV25" s="123">
        <f ca="1">'programme_I&amp;E_FC_dev(hide)'!AV25*'selections(hide)'!$F$39</f>
        <v>0</v>
      </c>
      <c r="AW25" s="123">
        <f ca="1">'programme_I&amp;E_FC_dev(hide)'!AW25*'selections(hide)'!$G$39</f>
        <v>0</v>
      </c>
      <c r="AX25" s="123">
        <f ca="1">'programme_I&amp;E_FC_dev(hide)'!AX25*'selections(hide)'!$H$39</f>
        <v>0</v>
      </c>
      <c r="AY25" s="123">
        <f ca="1">'programme_I&amp;E_FC_dev(hide)'!AY25*'selections(hide)'!$I$39</f>
        <v>0</v>
      </c>
      <c r="BA25" s="123">
        <f>'programme_I&amp;E_FC_dev(hide)'!BA25*'selections(hide)'!$C$39</f>
        <v>0</v>
      </c>
      <c r="BB25" s="123">
        <f ca="1">'programme_I&amp;E_FC_dev(hide)'!BB25*'selections(hide)'!$D$39</f>
        <v>0</v>
      </c>
      <c r="BC25" s="123">
        <f ca="1">'programme_I&amp;E_FC_dev(hide)'!BC25*'selections(hide)'!$E$39</f>
        <v>0</v>
      </c>
      <c r="BD25" s="123">
        <f ca="1">'programme_I&amp;E_FC_dev(hide)'!BD25*'selections(hide)'!$F$39</f>
        <v>0</v>
      </c>
      <c r="BE25" s="123">
        <f ca="1">'programme_I&amp;E_FC_dev(hide)'!BE25*'selections(hide)'!$G$39</f>
        <v>0</v>
      </c>
      <c r="BF25" s="123">
        <f ca="1">'programme_I&amp;E_FC_dev(hide)'!BF25*'selections(hide)'!$H$39</f>
        <v>0</v>
      </c>
      <c r="BG25" s="123">
        <f ca="1">'programme_I&amp;E_FC_dev(hide)'!BG25*'selections(hide)'!$I$39</f>
        <v>0</v>
      </c>
    </row>
    <row r="26" spans="1:59" x14ac:dyDescent="0.35">
      <c r="A26" t="s">
        <v>306</v>
      </c>
      <c r="E26" s="123">
        <f t="shared" si="22"/>
        <v>0</v>
      </c>
      <c r="F26" s="123">
        <f t="shared" si="23"/>
        <v>0</v>
      </c>
      <c r="G26" s="123">
        <f t="shared" si="24"/>
        <v>0</v>
      </c>
      <c r="H26" s="123">
        <f t="shared" si="25"/>
        <v>0</v>
      </c>
      <c r="I26" s="123">
        <f t="shared" si="26"/>
        <v>0</v>
      </c>
      <c r="J26" s="123">
        <f t="shared" si="27"/>
        <v>0</v>
      </c>
      <c r="K26" s="123">
        <f t="shared" si="28"/>
        <v>0</v>
      </c>
      <c r="M26" s="123">
        <f>'programme_I&amp;E_FC_dev(hide)'!M26*'selections(hide)'!$C$39</f>
        <v>0</v>
      </c>
      <c r="N26" s="123">
        <f>'programme_I&amp;E_FC_dev(hide)'!N26*'selections(hide)'!$D$39</f>
        <v>0</v>
      </c>
      <c r="O26" s="123">
        <f>'programme_I&amp;E_FC_dev(hide)'!O26*'selections(hide)'!$E$39</f>
        <v>0</v>
      </c>
      <c r="P26" s="123">
        <f>'programme_I&amp;E_FC_dev(hide)'!P26*'selections(hide)'!$F$39</f>
        <v>0</v>
      </c>
      <c r="Q26" s="123">
        <f>'programme_I&amp;E_FC_dev(hide)'!Q26*'selections(hide)'!$G$39</f>
        <v>0</v>
      </c>
      <c r="R26" s="123">
        <f>'programme_I&amp;E_FC_dev(hide)'!R26*'selections(hide)'!$H$39</f>
        <v>0</v>
      </c>
      <c r="S26" s="123">
        <f>'programme_I&amp;E_FC_dev(hide)'!S26*'selections(hide)'!$I$39</f>
        <v>0</v>
      </c>
      <c r="U26" s="123">
        <f>'programme_I&amp;E_FC_dev(hide)'!U26*'selections(hide)'!$C$39</f>
        <v>0</v>
      </c>
      <c r="V26" s="123">
        <f>'programme_I&amp;E_FC_dev(hide)'!V26*'selections(hide)'!$D$39</f>
        <v>0</v>
      </c>
      <c r="W26" s="123">
        <f>'programme_I&amp;E_FC_dev(hide)'!W26*'selections(hide)'!$E$39</f>
        <v>0</v>
      </c>
      <c r="X26" s="123">
        <f>'programme_I&amp;E_FC_dev(hide)'!X26*'selections(hide)'!$F$39</f>
        <v>0</v>
      </c>
      <c r="Y26" s="123">
        <f>'programme_I&amp;E_FC_dev(hide)'!Y26*'selections(hide)'!$G$39</f>
        <v>0</v>
      </c>
      <c r="Z26" s="123">
        <f>'programme_I&amp;E_FC_dev(hide)'!Z26*'selections(hide)'!$H$39</f>
        <v>0</v>
      </c>
      <c r="AA26" s="123">
        <f>'programme_I&amp;E_FC_dev(hide)'!AA26*'selections(hide)'!$I$39</f>
        <v>0</v>
      </c>
      <c r="AC26" s="123">
        <f>'programme_I&amp;E_FC_dev(hide)'!AC26*'selections(hide)'!$C$39</f>
        <v>0</v>
      </c>
      <c r="AD26" s="123">
        <f>'programme_I&amp;E_FC_dev(hide)'!AD26*'selections(hide)'!$D$39</f>
        <v>0</v>
      </c>
      <c r="AE26" s="123">
        <f>'programme_I&amp;E_FC_dev(hide)'!AE26*'selections(hide)'!$E$39</f>
        <v>0</v>
      </c>
      <c r="AF26" s="123">
        <f>'programme_I&amp;E_FC_dev(hide)'!AF26*'selections(hide)'!$F$39</f>
        <v>0</v>
      </c>
      <c r="AG26" s="123">
        <f>'programme_I&amp;E_FC_dev(hide)'!AG26*'selections(hide)'!$G$39</f>
        <v>0</v>
      </c>
      <c r="AH26" s="123">
        <f>'programme_I&amp;E_FC_dev(hide)'!AH26*'selections(hide)'!$H$39</f>
        <v>0</v>
      </c>
      <c r="AI26" s="123">
        <f>'programme_I&amp;E_FC_dev(hide)'!AI26*'selections(hide)'!$I$39</f>
        <v>0</v>
      </c>
      <c r="AK26" s="123">
        <f>'programme_I&amp;E_FC_dev(hide)'!AK26*'selections(hide)'!$C$39</f>
        <v>0</v>
      </c>
      <c r="AL26" s="123">
        <f>'programme_I&amp;E_FC_dev(hide)'!AL26*'selections(hide)'!$D$39</f>
        <v>0</v>
      </c>
      <c r="AM26" s="123">
        <f>'programme_I&amp;E_FC_dev(hide)'!AM26*'selections(hide)'!$E$39</f>
        <v>0</v>
      </c>
      <c r="AN26" s="123">
        <f>'programme_I&amp;E_FC_dev(hide)'!AN26*'selections(hide)'!$F$39</f>
        <v>0</v>
      </c>
      <c r="AO26" s="123">
        <f>'programme_I&amp;E_FC_dev(hide)'!AO26*'selections(hide)'!$G$39</f>
        <v>0</v>
      </c>
      <c r="AP26" s="123">
        <f>'programme_I&amp;E_FC_dev(hide)'!AP26*'selections(hide)'!$H$39</f>
        <v>0</v>
      </c>
      <c r="AQ26" s="123">
        <f>'programme_I&amp;E_FC_dev(hide)'!AQ26*'selections(hide)'!$I$39</f>
        <v>0</v>
      </c>
      <c r="AS26" s="123">
        <f>'programme_I&amp;E_FC_dev(hide)'!AS26*'selections(hide)'!$C$39</f>
        <v>0</v>
      </c>
      <c r="AT26" s="123">
        <f>'programme_I&amp;E_FC_dev(hide)'!AT26*'selections(hide)'!$D$39</f>
        <v>0</v>
      </c>
      <c r="AU26" s="123">
        <f>'programme_I&amp;E_FC_dev(hide)'!AU26*'selections(hide)'!$E$39</f>
        <v>0</v>
      </c>
      <c r="AV26" s="123">
        <f>'programme_I&amp;E_FC_dev(hide)'!AV26*'selections(hide)'!$F$39</f>
        <v>0</v>
      </c>
      <c r="AW26" s="123">
        <f>'programme_I&amp;E_FC_dev(hide)'!AW26*'selections(hide)'!$G$39</f>
        <v>0</v>
      </c>
      <c r="AX26" s="123">
        <f>'programme_I&amp;E_FC_dev(hide)'!AX26*'selections(hide)'!$H$39</f>
        <v>0</v>
      </c>
      <c r="AY26" s="123">
        <f>'programme_I&amp;E_FC_dev(hide)'!AY26*'selections(hide)'!$I$39</f>
        <v>0</v>
      </c>
      <c r="BA26" s="123">
        <f>'programme_I&amp;E_FC_dev(hide)'!BA26*'selections(hide)'!$C$39</f>
        <v>0</v>
      </c>
      <c r="BB26" s="123">
        <f>'programme_I&amp;E_FC_dev(hide)'!BB26*'selections(hide)'!$D$39</f>
        <v>0</v>
      </c>
      <c r="BC26" s="123">
        <f>'programme_I&amp;E_FC_dev(hide)'!BC26*'selections(hide)'!$E$39</f>
        <v>0</v>
      </c>
      <c r="BD26" s="123">
        <f>'programme_I&amp;E_FC_dev(hide)'!BD26*'selections(hide)'!$F$39</f>
        <v>0</v>
      </c>
      <c r="BE26" s="123">
        <f>'programme_I&amp;E_FC_dev(hide)'!BE26*'selections(hide)'!$G$39</f>
        <v>0</v>
      </c>
      <c r="BF26" s="123">
        <f>'programme_I&amp;E_FC_dev(hide)'!BF26*'selections(hide)'!$H$39</f>
        <v>0</v>
      </c>
      <c r="BG26" s="123">
        <f>'programme_I&amp;E_FC_dev(hide)'!BG26*'selections(hide)'!$I$39</f>
        <v>0</v>
      </c>
    </row>
    <row r="27" spans="1:59" x14ac:dyDescent="0.35">
      <c r="A27" t="s">
        <v>305</v>
      </c>
      <c r="E27" s="123">
        <f t="shared" si="22"/>
        <v>0</v>
      </c>
      <c r="F27" s="123">
        <f t="shared" si="23"/>
        <v>0</v>
      </c>
      <c r="G27" s="123">
        <f t="shared" si="24"/>
        <v>0</v>
      </c>
      <c r="H27" s="123">
        <f t="shared" si="25"/>
        <v>0</v>
      </c>
      <c r="I27" s="123">
        <f t="shared" si="26"/>
        <v>0</v>
      </c>
      <c r="J27" s="123">
        <f t="shared" si="27"/>
        <v>0</v>
      </c>
      <c r="K27" s="123">
        <f t="shared" si="28"/>
        <v>0</v>
      </c>
      <c r="M27" s="123">
        <f>'programme_I&amp;E_FC_dev(hide)'!M27*'selections(hide)'!$C$39</f>
        <v>0</v>
      </c>
      <c r="N27" s="123">
        <f>'programme_I&amp;E_FC_dev(hide)'!N27*'selections(hide)'!$D$39</f>
        <v>0</v>
      </c>
      <c r="O27" s="123">
        <f>'programme_I&amp;E_FC_dev(hide)'!O27*'selections(hide)'!$E$39</f>
        <v>0</v>
      </c>
      <c r="P27" s="123">
        <f>'programme_I&amp;E_FC_dev(hide)'!P27*'selections(hide)'!$F$39</f>
        <v>0</v>
      </c>
      <c r="Q27" s="123">
        <f>'programme_I&amp;E_FC_dev(hide)'!Q27*'selections(hide)'!$G$39</f>
        <v>0</v>
      </c>
      <c r="R27" s="123">
        <f>'programme_I&amp;E_FC_dev(hide)'!R27*'selections(hide)'!$H$39</f>
        <v>0</v>
      </c>
      <c r="S27" s="123">
        <f>'programme_I&amp;E_FC_dev(hide)'!S27*'selections(hide)'!$I$39</f>
        <v>0</v>
      </c>
      <c r="U27" s="123">
        <f>'programme_I&amp;E_FC_dev(hide)'!U27*'selections(hide)'!$C$39</f>
        <v>0</v>
      </c>
      <c r="V27" s="123">
        <f>'programme_I&amp;E_FC_dev(hide)'!V27*'selections(hide)'!$D$39</f>
        <v>0</v>
      </c>
      <c r="W27" s="123">
        <f>'programme_I&amp;E_FC_dev(hide)'!W27*'selections(hide)'!$E$39</f>
        <v>0</v>
      </c>
      <c r="X27" s="123">
        <f>'programme_I&amp;E_FC_dev(hide)'!X27*'selections(hide)'!$F$39</f>
        <v>0</v>
      </c>
      <c r="Y27" s="123">
        <f>'programme_I&amp;E_FC_dev(hide)'!Y27*'selections(hide)'!$G$39</f>
        <v>0</v>
      </c>
      <c r="Z27" s="123">
        <f>'programme_I&amp;E_FC_dev(hide)'!Z27*'selections(hide)'!$H$39</f>
        <v>0</v>
      </c>
      <c r="AA27" s="123">
        <f>'programme_I&amp;E_FC_dev(hide)'!AA27*'selections(hide)'!$I$39</f>
        <v>0</v>
      </c>
      <c r="AC27" s="123">
        <f>'programme_I&amp;E_FC_dev(hide)'!AC27*'selections(hide)'!$C$39</f>
        <v>0</v>
      </c>
      <c r="AD27" s="123">
        <f>'programme_I&amp;E_FC_dev(hide)'!AD27*'selections(hide)'!$D$39</f>
        <v>0</v>
      </c>
      <c r="AE27" s="123">
        <f>'programme_I&amp;E_FC_dev(hide)'!AE27*'selections(hide)'!$E$39</f>
        <v>0</v>
      </c>
      <c r="AF27" s="123">
        <f>'programme_I&amp;E_FC_dev(hide)'!AF27*'selections(hide)'!$F$39</f>
        <v>0</v>
      </c>
      <c r="AG27" s="123">
        <f>'programme_I&amp;E_FC_dev(hide)'!AG27*'selections(hide)'!$G$39</f>
        <v>0</v>
      </c>
      <c r="AH27" s="123">
        <f>'programme_I&amp;E_FC_dev(hide)'!AH27*'selections(hide)'!$H$39</f>
        <v>0</v>
      </c>
      <c r="AI27" s="123">
        <f>'programme_I&amp;E_FC_dev(hide)'!AI27*'selections(hide)'!$I$39</f>
        <v>0</v>
      </c>
      <c r="AK27" s="123">
        <f>'programme_I&amp;E_FC_dev(hide)'!AK27*'selections(hide)'!$C$39</f>
        <v>0</v>
      </c>
      <c r="AL27" s="123">
        <f>'programme_I&amp;E_FC_dev(hide)'!AL27*'selections(hide)'!$D$39</f>
        <v>0</v>
      </c>
      <c r="AM27" s="123">
        <f>'programme_I&amp;E_FC_dev(hide)'!AM27*'selections(hide)'!$E$39</f>
        <v>0</v>
      </c>
      <c r="AN27" s="123">
        <f>'programme_I&amp;E_FC_dev(hide)'!AN27*'selections(hide)'!$F$39</f>
        <v>0</v>
      </c>
      <c r="AO27" s="123">
        <f>'programme_I&amp;E_FC_dev(hide)'!AO27*'selections(hide)'!$G$39</f>
        <v>0</v>
      </c>
      <c r="AP27" s="123">
        <f>'programme_I&amp;E_FC_dev(hide)'!AP27*'selections(hide)'!$H$39</f>
        <v>0</v>
      </c>
      <c r="AQ27" s="123">
        <f>'programme_I&amp;E_FC_dev(hide)'!AQ27*'selections(hide)'!$I$39</f>
        <v>0</v>
      </c>
      <c r="AS27" s="123">
        <f>'programme_I&amp;E_FC_dev(hide)'!AS27*'selections(hide)'!$C$39</f>
        <v>0</v>
      </c>
      <c r="AT27" s="123">
        <f>'programme_I&amp;E_FC_dev(hide)'!AT27*'selections(hide)'!$D$39</f>
        <v>0</v>
      </c>
      <c r="AU27" s="123">
        <f>'programme_I&amp;E_FC_dev(hide)'!AU27*'selections(hide)'!$E$39</f>
        <v>0</v>
      </c>
      <c r="AV27" s="123">
        <f>'programme_I&amp;E_FC_dev(hide)'!AV27*'selections(hide)'!$F$39</f>
        <v>0</v>
      </c>
      <c r="AW27" s="123">
        <f>'programme_I&amp;E_FC_dev(hide)'!AW27*'selections(hide)'!$G$39</f>
        <v>0</v>
      </c>
      <c r="AX27" s="123">
        <f>'programme_I&amp;E_FC_dev(hide)'!AX27*'selections(hide)'!$H$39</f>
        <v>0</v>
      </c>
      <c r="AY27" s="123">
        <f>'programme_I&amp;E_FC_dev(hide)'!AY27*'selections(hide)'!$I$39</f>
        <v>0</v>
      </c>
      <c r="BA27" s="123">
        <f>'programme_I&amp;E_FC_dev(hide)'!BA27*'selections(hide)'!$C$39</f>
        <v>0</v>
      </c>
      <c r="BB27" s="123">
        <f>'programme_I&amp;E_FC_dev(hide)'!BB27*'selections(hide)'!$D$39</f>
        <v>0</v>
      </c>
      <c r="BC27" s="123">
        <f>'programme_I&amp;E_FC_dev(hide)'!BC27*'selections(hide)'!$E$39</f>
        <v>0</v>
      </c>
      <c r="BD27" s="123">
        <f>'programme_I&amp;E_FC_dev(hide)'!BD27*'selections(hide)'!$F$39</f>
        <v>0</v>
      </c>
      <c r="BE27" s="123">
        <f>'programme_I&amp;E_FC_dev(hide)'!BE27*'selections(hide)'!$G$39</f>
        <v>0</v>
      </c>
      <c r="BF27" s="123">
        <f>'programme_I&amp;E_FC_dev(hide)'!BF27*'selections(hide)'!$H$39</f>
        <v>0</v>
      </c>
      <c r="BG27" s="123">
        <f>'programme_I&amp;E_FC_dev(hide)'!BG27*'selections(hide)'!$I$39</f>
        <v>0</v>
      </c>
    </row>
    <row r="28" spans="1:59" x14ac:dyDescent="0.35">
      <c r="A28" t="s">
        <v>303</v>
      </c>
      <c r="E28" s="123">
        <f t="shared" si="22"/>
        <v>0</v>
      </c>
      <c r="F28" s="123">
        <f t="shared" si="23"/>
        <v>0</v>
      </c>
      <c r="G28" s="123">
        <f t="shared" si="24"/>
        <v>0</v>
      </c>
      <c r="H28" s="123">
        <f t="shared" si="25"/>
        <v>0</v>
      </c>
      <c r="I28" s="123">
        <f t="shared" si="26"/>
        <v>0</v>
      </c>
      <c r="J28" s="123">
        <f t="shared" si="27"/>
        <v>0</v>
      </c>
      <c r="K28" s="123">
        <f t="shared" si="28"/>
        <v>0</v>
      </c>
      <c r="M28" s="123">
        <f>'programme_I&amp;E_FC_dev(hide)'!M28*'selections(hide)'!$C$38</f>
        <v>0</v>
      </c>
      <c r="N28" s="123">
        <f>'programme_I&amp;E_FC_dev(hide)'!N28*'selections(hide)'!$D$38</f>
        <v>0</v>
      </c>
      <c r="O28" s="123">
        <f>'programme_I&amp;E_FC_dev(hide)'!O28*'selections(hide)'!$E$38</f>
        <v>0</v>
      </c>
      <c r="P28" s="123">
        <f>'programme_I&amp;E_FC_dev(hide)'!P28*'selections(hide)'!$F$38</f>
        <v>0</v>
      </c>
      <c r="Q28" s="123">
        <f>'programme_I&amp;E_FC_dev(hide)'!Q28*'selections(hide)'!$G$38</f>
        <v>0</v>
      </c>
      <c r="R28" s="123">
        <f>'programme_I&amp;E_FC_dev(hide)'!R28*'selections(hide)'!$H$38</f>
        <v>0</v>
      </c>
      <c r="S28" s="123">
        <f>'programme_I&amp;E_FC_dev(hide)'!S28*'selections(hide)'!$I$38</f>
        <v>0</v>
      </c>
      <c r="U28" s="123">
        <f>'programme_I&amp;E_FC_dev(hide)'!U28*'selections(hide)'!$C$38</f>
        <v>0</v>
      </c>
      <c r="V28" s="123">
        <f>'programme_I&amp;E_FC_dev(hide)'!V28*'selections(hide)'!$D$38</f>
        <v>0</v>
      </c>
      <c r="W28" s="123">
        <f>'programme_I&amp;E_FC_dev(hide)'!W28*'selections(hide)'!$E$38</f>
        <v>0</v>
      </c>
      <c r="X28" s="123">
        <f>'programme_I&amp;E_FC_dev(hide)'!X28*'selections(hide)'!$F$38</f>
        <v>0</v>
      </c>
      <c r="Y28" s="123">
        <f>'programme_I&amp;E_FC_dev(hide)'!Y28*'selections(hide)'!$G$38</f>
        <v>0</v>
      </c>
      <c r="Z28" s="123">
        <f>'programme_I&amp;E_FC_dev(hide)'!Z28*'selections(hide)'!$H$38</f>
        <v>0</v>
      </c>
      <c r="AA28" s="123">
        <f>'programme_I&amp;E_FC_dev(hide)'!AA28*'selections(hide)'!$I$38</f>
        <v>0</v>
      </c>
      <c r="AC28" s="123">
        <f>'programme_I&amp;E_FC_dev(hide)'!AC28*'selections(hide)'!$C$38</f>
        <v>0</v>
      </c>
      <c r="AD28" s="123">
        <f>'programme_I&amp;E_FC_dev(hide)'!AD28*'selections(hide)'!$D$38</f>
        <v>0</v>
      </c>
      <c r="AE28" s="123">
        <f>'programme_I&amp;E_FC_dev(hide)'!AE28*'selections(hide)'!$E$38</f>
        <v>0</v>
      </c>
      <c r="AF28" s="123">
        <f>'programme_I&amp;E_FC_dev(hide)'!AF28*'selections(hide)'!$F$38</f>
        <v>0</v>
      </c>
      <c r="AG28" s="123">
        <f>'programme_I&amp;E_FC_dev(hide)'!AG28*'selections(hide)'!$G$38</f>
        <v>0</v>
      </c>
      <c r="AH28" s="123">
        <f>'programme_I&amp;E_FC_dev(hide)'!AH28*'selections(hide)'!$H$38</f>
        <v>0</v>
      </c>
      <c r="AI28" s="123">
        <f>'programme_I&amp;E_FC_dev(hide)'!AI28*'selections(hide)'!$I$38</f>
        <v>0</v>
      </c>
      <c r="AK28" s="123">
        <f>'programme_I&amp;E_FC_dev(hide)'!AK28*'selections(hide)'!$C$38</f>
        <v>0</v>
      </c>
      <c r="AL28" s="123">
        <f>'programme_I&amp;E_FC_dev(hide)'!AL28*'selections(hide)'!$D$38</f>
        <v>0</v>
      </c>
      <c r="AM28" s="123">
        <f>'programme_I&amp;E_FC_dev(hide)'!AM28*'selections(hide)'!$E$38</f>
        <v>0</v>
      </c>
      <c r="AN28" s="123">
        <f>'programme_I&amp;E_FC_dev(hide)'!AN28*'selections(hide)'!$F$38</f>
        <v>0</v>
      </c>
      <c r="AO28" s="123">
        <f>'programme_I&amp;E_FC_dev(hide)'!AO28*'selections(hide)'!$G$38</f>
        <v>0</v>
      </c>
      <c r="AP28" s="123">
        <f>'programme_I&amp;E_FC_dev(hide)'!AP28*'selections(hide)'!$H$38</f>
        <v>0</v>
      </c>
      <c r="AQ28" s="123">
        <f>'programme_I&amp;E_FC_dev(hide)'!AQ28*'selections(hide)'!$I$38</f>
        <v>0</v>
      </c>
      <c r="AS28" s="123">
        <f>'programme_I&amp;E_FC_dev(hide)'!AS28*'selections(hide)'!$C$38</f>
        <v>0</v>
      </c>
      <c r="AT28" s="123">
        <f>'programme_I&amp;E_FC_dev(hide)'!AT28*'selections(hide)'!$D$38</f>
        <v>0</v>
      </c>
      <c r="AU28" s="123">
        <f>'programme_I&amp;E_FC_dev(hide)'!AU28*'selections(hide)'!$E$38</f>
        <v>0</v>
      </c>
      <c r="AV28" s="123">
        <f>'programme_I&amp;E_FC_dev(hide)'!AV28*'selections(hide)'!$F$38</f>
        <v>0</v>
      </c>
      <c r="AW28" s="123">
        <f>'programme_I&amp;E_FC_dev(hide)'!AW28*'selections(hide)'!$G$38</f>
        <v>0</v>
      </c>
      <c r="AX28" s="123">
        <f>'programme_I&amp;E_FC_dev(hide)'!AX28*'selections(hide)'!$H$38</f>
        <v>0</v>
      </c>
      <c r="AY28" s="123">
        <f>'programme_I&amp;E_FC_dev(hide)'!AY28*'selections(hide)'!$I$38</f>
        <v>0</v>
      </c>
      <c r="BA28" s="123">
        <f>'programme_I&amp;E_FC_dev(hide)'!BA28*'selections(hide)'!$C$38</f>
        <v>0</v>
      </c>
      <c r="BB28" s="123">
        <f>'programme_I&amp;E_FC_dev(hide)'!BB28*'selections(hide)'!$D$38</f>
        <v>0</v>
      </c>
      <c r="BC28" s="123">
        <f>'programme_I&amp;E_FC_dev(hide)'!BC28*'selections(hide)'!$E$38</f>
        <v>0</v>
      </c>
      <c r="BD28" s="123">
        <f>'programme_I&amp;E_FC_dev(hide)'!BD28*'selections(hide)'!$F$38</f>
        <v>0</v>
      </c>
      <c r="BE28" s="123">
        <f>'programme_I&amp;E_FC_dev(hide)'!BE28*'selections(hide)'!$G$38</f>
        <v>0</v>
      </c>
      <c r="BF28" s="123">
        <f>'programme_I&amp;E_FC_dev(hide)'!BF28*'selections(hide)'!$H$38</f>
        <v>0</v>
      </c>
      <c r="BG28" s="123">
        <f>'programme_I&amp;E_FC_dev(hide)'!BG28*'selections(hide)'!$I$38</f>
        <v>0</v>
      </c>
    </row>
    <row r="29" spans="1:59" x14ac:dyDescent="0.35">
      <c r="A29" t="s">
        <v>304</v>
      </c>
      <c r="E29" s="123">
        <f t="shared" si="22"/>
        <v>0</v>
      </c>
      <c r="F29" s="123">
        <f t="shared" si="23"/>
        <v>0</v>
      </c>
      <c r="G29" s="123">
        <f t="shared" si="24"/>
        <v>0</v>
      </c>
      <c r="H29" s="123">
        <f t="shared" si="25"/>
        <v>0</v>
      </c>
      <c r="I29" s="123">
        <f t="shared" si="26"/>
        <v>0</v>
      </c>
      <c r="J29" s="123">
        <f t="shared" si="27"/>
        <v>0</v>
      </c>
      <c r="K29" s="123">
        <f t="shared" si="28"/>
        <v>0</v>
      </c>
      <c r="M29" s="123">
        <f>'programme_I&amp;E_FC_dev(hide)'!M29*'selections(hide)'!$C$39</f>
        <v>0</v>
      </c>
      <c r="N29" s="123">
        <f>'programme_I&amp;E_FC_dev(hide)'!N29*'selections(hide)'!$D$39</f>
        <v>0</v>
      </c>
      <c r="O29" s="123">
        <f>'programme_I&amp;E_FC_dev(hide)'!O29*'selections(hide)'!$E$39</f>
        <v>0</v>
      </c>
      <c r="P29" s="123">
        <f>'programme_I&amp;E_FC_dev(hide)'!P29*'selections(hide)'!$F$39</f>
        <v>0</v>
      </c>
      <c r="Q29" s="123">
        <f>'programme_I&amp;E_FC_dev(hide)'!Q29*'selections(hide)'!$G$39</f>
        <v>0</v>
      </c>
      <c r="R29" s="123">
        <f>'programme_I&amp;E_FC_dev(hide)'!R29*'selections(hide)'!$H$39</f>
        <v>0</v>
      </c>
      <c r="S29" s="123">
        <f>'programme_I&amp;E_FC_dev(hide)'!S29*'selections(hide)'!$I$39</f>
        <v>0</v>
      </c>
      <c r="U29" s="123">
        <f>'programme_I&amp;E_FC_dev(hide)'!U29*'selections(hide)'!$C$39</f>
        <v>0</v>
      </c>
      <c r="V29" s="123">
        <f>'programme_I&amp;E_FC_dev(hide)'!V29*'selections(hide)'!$D$39</f>
        <v>0</v>
      </c>
      <c r="W29" s="123">
        <f>'programme_I&amp;E_FC_dev(hide)'!W29*'selections(hide)'!$E$39</f>
        <v>0</v>
      </c>
      <c r="X29" s="123">
        <f>'programme_I&amp;E_FC_dev(hide)'!X29*'selections(hide)'!$F$39</f>
        <v>0</v>
      </c>
      <c r="Y29" s="123">
        <f>'programme_I&amp;E_FC_dev(hide)'!Y29*'selections(hide)'!$G$39</f>
        <v>0</v>
      </c>
      <c r="Z29" s="123">
        <f>'programme_I&amp;E_FC_dev(hide)'!Z29*'selections(hide)'!$H$39</f>
        <v>0</v>
      </c>
      <c r="AA29" s="123">
        <f>'programme_I&amp;E_FC_dev(hide)'!AA29*'selections(hide)'!$I$39</f>
        <v>0</v>
      </c>
      <c r="AC29" s="123">
        <f>'programme_I&amp;E_FC_dev(hide)'!AC29*'selections(hide)'!$C$39</f>
        <v>0</v>
      </c>
      <c r="AD29" s="123">
        <f>'programme_I&amp;E_FC_dev(hide)'!AD29*'selections(hide)'!$D$39</f>
        <v>0</v>
      </c>
      <c r="AE29" s="123">
        <f>'programme_I&amp;E_FC_dev(hide)'!AE29*'selections(hide)'!$E$39</f>
        <v>0</v>
      </c>
      <c r="AF29" s="123">
        <f>'programme_I&amp;E_FC_dev(hide)'!AF29*'selections(hide)'!$F$39</f>
        <v>0</v>
      </c>
      <c r="AG29" s="123">
        <f>'programme_I&amp;E_FC_dev(hide)'!AG29*'selections(hide)'!$G$39</f>
        <v>0</v>
      </c>
      <c r="AH29" s="123">
        <f>'programme_I&amp;E_FC_dev(hide)'!AH29*'selections(hide)'!$H$39</f>
        <v>0</v>
      </c>
      <c r="AI29" s="123">
        <f>'programme_I&amp;E_FC_dev(hide)'!AI29*'selections(hide)'!$I$39</f>
        <v>0</v>
      </c>
      <c r="AK29" s="123">
        <f>'programme_I&amp;E_FC_dev(hide)'!AK29*'selections(hide)'!$C$39</f>
        <v>0</v>
      </c>
      <c r="AL29" s="123">
        <f>'programme_I&amp;E_FC_dev(hide)'!AL29*'selections(hide)'!$D$39</f>
        <v>0</v>
      </c>
      <c r="AM29" s="123">
        <f>'programme_I&amp;E_FC_dev(hide)'!AM29*'selections(hide)'!$E$39</f>
        <v>0</v>
      </c>
      <c r="AN29" s="123">
        <f>'programme_I&amp;E_FC_dev(hide)'!AN29*'selections(hide)'!$F$39</f>
        <v>0</v>
      </c>
      <c r="AO29" s="123">
        <f>'programme_I&amp;E_FC_dev(hide)'!AO29*'selections(hide)'!$G$39</f>
        <v>0</v>
      </c>
      <c r="AP29" s="123">
        <f>'programme_I&amp;E_FC_dev(hide)'!AP29*'selections(hide)'!$H$39</f>
        <v>0</v>
      </c>
      <c r="AQ29" s="123">
        <f>'programme_I&amp;E_FC_dev(hide)'!AQ29*'selections(hide)'!$I$39</f>
        <v>0</v>
      </c>
      <c r="AS29" s="123">
        <f>'programme_I&amp;E_FC_dev(hide)'!AS29*'selections(hide)'!$C$39</f>
        <v>0</v>
      </c>
      <c r="AT29" s="123">
        <f>'programme_I&amp;E_FC_dev(hide)'!AT29*'selections(hide)'!$D$39</f>
        <v>0</v>
      </c>
      <c r="AU29" s="123">
        <f>'programme_I&amp;E_FC_dev(hide)'!AU29*'selections(hide)'!$E$39</f>
        <v>0</v>
      </c>
      <c r="AV29" s="123">
        <f>'programme_I&amp;E_FC_dev(hide)'!AV29*'selections(hide)'!$F$39</f>
        <v>0</v>
      </c>
      <c r="AW29" s="123">
        <f>'programme_I&amp;E_FC_dev(hide)'!AW29*'selections(hide)'!$G$39</f>
        <v>0</v>
      </c>
      <c r="AX29" s="123">
        <f>'programme_I&amp;E_FC_dev(hide)'!AX29*'selections(hide)'!$H$39</f>
        <v>0</v>
      </c>
      <c r="AY29" s="123">
        <f>'programme_I&amp;E_FC_dev(hide)'!AY29*'selections(hide)'!$I$39</f>
        <v>0</v>
      </c>
      <c r="BA29" s="123">
        <f>'programme_I&amp;E_FC_dev(hide)'!BA29*'selections(hide)'!$C$39</f>
        <v>0</v>
      </c>
      <c r="BB29" s="123">
        <f>'programme_I&amp;E_FC_dev(hide)'!BB29*'selections(hide)'!$D$39</f>
        <v>0</v>
      </c>
      <c r="BC29" s="123">
        <f>'programme_I&amp;E_FC_dev(hide)'!BC29*'selections(hide)'!$E$39</f>
        <v>0</v>
      </c>
      <c r="BD29" s="123">
        <f>'programme_I&amp;E_FC_dev(hide)'!BD29*'selections(hide)'!$F$39</f>
        <v>0</v>
      </c>
      <c r="BE29" s="123">
        <f>'programme_I&amp;E_FC_dev(hide)'!BE29*'selections(hide)'!$G$39</f>
        <v>0</v>
      </c>
      <c r="BF29" s="123">
        <f>'programme_I&amp;E_FC_dev(hide)'!BF29*'selections(hide)'!$H$39</f>
        <v>0</v>
      </c>
      <c r="BG29" s="123">
        <f>'programme_I&amp;E_FC_dev(hide)'!BG29*'selections(hide)'!$I$39</f>
        <v>0</v>
      </c>
    </row>
    <row r="30" spans="1:59" x14ac:dyDescent="0.35">
      <c r="A30" s="93" t="s">
        <v>294</v>
      </c>
      <c r="E30" s="124">
        <f t="shared" ref="E30:K30" ca="1" si="35">SUM(E17:E29)</f>
        <v>0</v>
      </c>
      <c r="F30" s="124">
        <f t="shared" ca="1" si="35"/>
        <v>0</v>
      </c>
      <c r="G30" s="124">
        <f t="shared" ca="1" si="35"/>
        <v>0</v>
      </c>
      <c r="H30" s="124">
        <f t="shared" ca="1" si="35"/>
        <v>0</v>
      </c>
      <c r="I30" s="124">
        <f t="shared" ca="1" si="35"/>
        <v>0</v>
      </c>
      <c r="J30" s="124">
        <f t="shared" ca="1" si="35"/>
        <v>0</v>
      </c>
      <c r="K30" s="124">
        <f t="shared" ca="1" si="35"/>
        <v>0</v>
      </c>
      <c r="M30" s="124">
        <f t="shared" ref="M30:S30" ca="1" si="36">SUM(M17:M29)</f>
        <v>0</v>
      </c>
      <c r="N30" s="124">
        <f t="shared" ca="1" si="36"/>
        <v>0</v>
      </c>
      <c r="O30" s="124">
        <f t="shared" ca="1" si="36"/>
        <v>0</v>
      </c>
      <c r="P30" s="124">
        <f t="shared" ca="1" si="36"/>
        <v>0</v>
      </c>
      <c r="Q30" s="124">
        <f t="shared" ca="1" si="36"/>
        <v>0</v>
      </c>
      <c r="R30" s="124">
        <f t="shared" ca="1" si="36"/>
        <v>0</v>
      </c>
      <c r="S30" s="124">
        <f t="shared" ca="1" si="36"/>
        <v>0</v>
      </c>
      <c r="U30" s="124">
        <f t="shared" ref="U30:AA30" ca="1" si="37">SUM(U17:U29)</f>
        <v>0</v>
      </c>
      <c r="V30" s="124">
        <f t="shared" ca="1" si="37"/>
        <v>0</v>
      </c>
      <c r="W30" s="124">
        <f t="shared" ca="1" si="37"/>
        <v>0</v>
      </c>
      <c r="X30" s="124">
        <f t="shared" ca="1" si="37"/>
        <v>0</v>
      </c>
      <c r="Y30" s="124">
        <f t="shared" ca="1" si="37"/>
        <v>0</v>
      </c>
      <c r="Z30" s="124">
        <f t="shared" ca="1" si="37"/>
        <v>0</v>
      </c>
      <c r="AA30" s="124">
        <f t="shared" ca="1" si="37"/>
        <v>0</v>
      </c>
      <c r="AC30" s="124">
        <f t="shared" ref="AC30:AI30" ca="1" si="38">SUM(AC17:AC29)</f>
        <v>0</v>
      </c>
      <c r="AD30" s="124">
        <f t="shared" ca="1" si="38"/>
        <v>0</v>
      </c>
      <c r="AE30" s="124">
        <f t="shared" ca="1" si="38"/>
        <v>0</v>
      </c>
      <c r="AF30" s="124">
        <f t="shared" ca="1" si="38"/>
        <v>0</v>
      </c>
      <c r="AG30" s="124">
        <f t="shared" ca="1" si="38"/>
        <v>0</v>
      </c>
      <c r="AH30" s="124">
        <f t="shared" ca="1" si="38"/>
        <v>0</v>
      </c>
      <c r="AI30" s="124">
        <f t="shared" ca="1" si="38"/>
        <v>0</v>
      </c>
      <c r="AK30" s="124">
        <f t="shared" ref="AK30:AQ30" ca="1" si="39">SUM(AK17:AK29)</f>
        <v>0</v>
      </c>
      <c r="AL30" s="124">
        <f t="shared" ca="1" si="39"/>
        <v>0</v>
      </c>
      <c r="AM30" s="124">
        <f t="shared" ca="1" si="39"/>
        <v>0</v>
      </c>
      <c r="AN30" s="124">
        <f t="shared" ca="1" si="39"/>
        <v>0</v>
      </c>
      <c r="AO30" s="124">
        <f t="shared" ca="1" si="39"/>
        <v>0</v>
      </c>
      <c r="AP30" s="124">
        <f t="shared" ca="1" si="39"/>
        <v>0</v>
      </c>
      <c r="AQ30" s="124">
        <f t="shared" ca="1" si="39"/>
        <v>0</v>
      </c>
      <c r="AS30" s="124">
        <f t="shared" ref="AS30:AY30" ca="1" si="40">SUM(AS17:AS29)</f>
        <v>0</v>
      </c>
      <c r="AT30" s="124">
        <f t="shared" ca="1" si="40"/>
        <v>0</v>
      </c>
      <c r="AU30" s="124">
        <f t="shared" ca="1" si="40"/>
        <v>0</v>
      </c>
      <c r="AV30" s="124">
        <f t="shared" ca="1" si="40"/>
        <v>0</v>
      </c>
      <c r="AW30" s="124">
        <f t="shared" ca="1" si="40"/>
        <v>0</v>
      </c>
      <c r="AX30" s="124">
        <f t="shared" ca="1" si="40"/>
        <v>0</v>
      </c>
      <c r="AY30" s="124">
        <f t="shared" ca="1" si="40"/>
        <v>0</v>
      </c>
      <c r="BA30" s="124">
        <f t="shared" ref="BA30:BG30" ca="1" si="41">SUM(BA17:BA29)</f>
        <v>0</v>
      </c>
      <c r="BB30" s="124">
        <f t="shared" ca="1" si="41"/>
        <v>0</v>
      </c>
      <c r="BC30" s="124">
        <f t="shared" ca="1" si="41"/>
        <v>0</v>
      </c>
      <c r="BD30" s="124">
        <f t="shared" ca="1" si="41"/>
        <v>0</v>
      </c>
      <c r="BE30" s="124">
        <f t="shared" ca="1" si="41"/>
        <v>0</v>
      </c>
      <c r="BF30" s="124">
        <f t="shared" ca="1" si="41"/>
        <v>0</v>
      </c>
      <c r="BG30" s="124">
        <f t="shared" ca="1" si="41"/>
        <v>0</v>
      </c>
    </row>
    <row r="32" spans="1:59" x14ac:dyDescent="0.35">
      <c r="A32" s="93" t="s">
        <v>295</v>
      </c>
      <c r="E32" s="126">
        <f t="shared" ref="E32:K32" ca="1" si="42">E14+E30</f>
        <v>0</v>
      </c>
      <c r="F32" s="126">
        <f t="shared" ca="1" si="42"/>
        <v>0</v>
      </c>
      <c r="G32" s="126">
        <f t="shared" ca="1" si="42"/>
        <v>0</v>
      </c>
      <c r="H32" s="126">
        <f t="shared" ca="1" si="42"/>
        <v>0</v>
      </c>
      <c r="I32" s="126">
        <f t="shared" ca="1" si="42"/>
        <v>0</v>
      </c>
      <c r="J32" s="126">
        <f t="shared" ca="1" si="42"/>
        <v>0</v>
      </c>
      <c r="K32" s="126">
        <f t="shared" ca="1" si="42"/>
        <v>0</v>
      </c>
      <c r="M32" s="126">
        <f t="shared" ref="M32:S32" ca="1" si="43">M14+M30</f>
        <v>0</v>
      </c>
      <c r="N32" s="126">
        <f t="shared" ca="1" si="43"/>
        <v>0</v>
      </c>
      <c r="O32" s="126">
        <f t="shared" ca="1" si="43"/>
        <v>0</v>
      </c>
      <c r="P32" s="126">
        <f t="shared" ca="1" si="43"/>
        <v>0</v>
      </c>
      <c r="Q32" s="126">
        <f t="shared" ca="1" si="43"/>
        <v>0</v>
      </c>
      <c r="R32" s="126">
        <f t="shared" ca="1" si="43"/>
        <v>0</v>
      </c>
      <c r="S32" s="126">
        <f t="shared" ca="1" si="43"/>
        <v>0</v>
      </c>
      <c r="U32" s="126">
        <f t="shared" ref="U32:AA32" ca="1" si="44">U14+U30</f>
        <v>0</v>
      </c>
      <c r="V32" s="126">
        <f t="shared" ca="1" si="44"/>
        <v>0</v>
      </c>
      <c r="W32" s="126">
        <f t="shared" ca="1" si="44"/>
        <v>0</v>
      </c>
      <c r="X32" s="126">
        <f t="shared" ca="1" si="44"/>
        <v>0</v>
      </c>
      <c r="Y32" s="126">
        <f t="shared" ca="1" si="44"/>
        <v>0</v>
      </c>
      <c r="Z32" s="126">
        <f t="shared" ca="1" si="44"/>
        <v>0</v>
      </c>
      <c r="AA32" s="126">
        <f t="shared" ca="1" si="44"/>
        <v>0</v>
      </c>
      <c r="AC32" s="126">
        <f t="shared" ref="AC32:AI32" ca="1" si="45">AC14+AC30</f>
        <v>0</v>
      </c>
      <c r="AD32" s="126">
        <f t="shared" ca="1" si="45"/>
        <v>0</v>
      </c>
      <c r="AE32" s="126">
        <f t="shared" ca="1" si="45"/>
        <v>0</v>
      </c>
      <c r="AF32" s="126">
        <f t="shared" ca="1" si="45"/>
        <v>0</v>
      </c>
      <c r="AG32" s="126">
        <f t="shared" ca="1" si="45"/>
        <v>0</v>
      </c>
      <c r="AH32" s="126">
        <f t="shared" ca="1" si="45"/>
        <v>0</v>
      </c>
      <c r="AI32" s="126">
        <f t="shared" ca="1" si="45"/>
        <v>0</v>
      </c>
      <c r="AK32" s="126">
        <f t="shared" ref="AK32:AQ32" ca="1" si="46">AK14+AK30</f>
        <v>0</v>
      </c>
      <c r="AL32" s="126">
        <f t="shared" ca="1" si="46"/>
        <v>0</v>
      </c>
      <c r="AM32" s="126">
        <f t="shared" ca="1" si="46"/>
        <v>0</v>
      </c>
      <c r="AN32" s="126">
        <f t="shared" ca="1" si="46"/>
        <v>0</v>
      </c>
      <c r="AO32" s="126">
        <f t="shared" ca="1" si="46"/>
        <v>0</v>
      </c>
      <c r="AP32" s="126">
        <f t="shared" ca="1" si="46"/>
        <v>0</v>
      </c>
      <c r="AQ32" s="126">
        <f t="shared" ca="1" si="46"/>
        <v>0</v>
      </c>
      <c r="AS32" s="126">
        <f t="shared" ref="AS32:AY32" ca="1" si="47">AS14+AS30</f>
        <v>0</v>
      </c>
      <c r="AT32" s="126">
        <f t="shared" ca="1" si="47"/>
        <v>0</v>
      </c>
      <c r="AU32" s="126">
        <f t="shared" ca="1" si="47"/>
        <v>0</v>
      </c>
      <c r="AV32" s="126">
        <f t="shared" ca="1" si="47"/>
        <v>0</v>
      </c>
      <c r="AW32" s="126">
        <f t="shared" ca="1" si="47"/>
        <v>0</v>
      </c>
      <c r="AX32" s="126">
        <f t="shared" ca="1" si="47"/>
        <v>0</v>
      </c>
      <c r="AY32" s="126">
        <f t="shared" ca="1" si="47"/>
        <v>0</v>
      </c>
      <c r="BA32" s="126">
        <f t="shared" ref="BA32:BG32" ca="1" si="48">BA14+BA30</f>
        <v>0</v>
      </c>
      <c r="BB32" s="126">
        <f t="shared" ca="1" si="48"/>
        <v>0</v>
      </c>
      <c r="BC32" s="126">
        <f t="shared" ca="1" si="48"/>
        <v>0</v>
      </c>
      <c r="BD32" s="126">
        <f t="shared" ca="1" si="48"/>
        <v>0</v>
      </c>
      <c r="BE32" s="126">
        <f t="shared" ca="1" si="48"/>
        <v>0</v>
      </c>
      <c r="BF32" s="126">
        <f t="shared" ca="1" si="48"/>
        <v>0</v>
      </c>
      <c r="BG32" s="126">
        <f t="shared" ca="1" si="48"/>
        <v>0</v>
      </c>
    </row>
    <row r="33" spans="1:59" x14ac:dyDescent="0.35">
      <c r="A33" s="28" t="s">
        <v>296</v>
      </c>
      <c r="E33" s="127">
        <f t="shared" ref="E33:K33" ca="1" si="49">IFERROR(E32/E14,0)</f>
        <v>0</v>
      </c>
      <c r="F33" s="127">
        <f t="shared" ca="1" si="49"/>
        <v>0</v>
      </c>
      <c r="G33" s="127">
        <f t="shared" ca="1" si="49"/>
        <v>0</v>
      </c>
      <c r="H33" s="127">
        <f t="shared" ca="1" si="49"/>
        <v>0</v>
      </c>
      <c r="I33" s="127">
        <f t="shared" ca="1" si="49"/>
        <v>0</v>
      </c>
      <c r="J33" s="127">
        <f t="shared" ca="1" si="49"/>
        <v>0</v>
      </c>
      <c r="K33" s="127">
        <f t="shared" ca="1" si="49"/>
        <v>0</v>
      </c>
      <c r="M33" s="127">
        <f t="shared" ref="M33:S33" ca="1" si="50">IFERROR(M32/M14,0)</f>
        <v>0</v>
      </c>
      <c r="N33" s="127">
        <f t="shared" ca="1" si="50"/>
        <v>0</v>
      </c>
      <c r="O33" s="127">
        <f t="shared" ca="1" si="50"/>
        <v>0</v>
      </c>
      <c r="P33" s="127">
        <f t="shared" ca="1" si="50"/>
        <v>0</v>
      </c>
      <c r="Q33" s="127">
        <f t="shared" ca="1" si="50"/>
        <v>0</v>
      </c>
      <c r="R33" s="127">
        <f t="shared" ca="1" si="50"/>
        <v>0</v>
      </c>
      <c r="S33" s="127">
        <f t="shared" ca="1" si="50"/>
        <v>0</v>
      </c>
      <c r="U33" s="127">
        <f t="shared" ref="U33:AA33" ca="1" si="51">IFERROR(U32/U14,0)</f>
        <v>0</v>
      </c>
      <c r="V33" s="127">
        <f t="shared" ca="1" si="51"/>
        <v>0</v>
      </c>
      <c r="W33" s="127">
        <f t="shared" ca="1" si="51"/>
        <v>0</v>
      </c>
      <c r="X33" s="127">
        <f t="shared" ca="1" si="51"/>
        <v>0</v>
      </c>
      <c r="Y33" s="127">
        <f t="shared" ca="1" si="51"/>
        <v>0</v>
      </c>
      <c r="Z33" s="127">
        <f t="shared" ca="1" si="51"/>
        <v>0</v>
      </c>
      <c r="AA33" s="127">
        <f t="shared" ca="1" si="51"/>
        <v>0</v>
      </c>
      <c r="AC33" s="127">
        <f t="shared" ref="AC33:AI33" ca="1" si="52">IFERROR(AC32/AC14,0)</f>
        <v>0</v>
      </c>
      <c r="AD33" s="127">
        <f t="shared" ca="1" si="52"/>
        <v>0</v>
      </c>
      <c r="AE33" s="127">
        <f t="shared" ca="1" si="52"/>
        <v>0</v>
      </c>
      <c r="AF33" s="127">
        <f t="shared" ca="1" si="52"/>
        <v>0</v>
      </c>
      <c r="AG33" s="127">
        <f t="shared" ca="1" si="52"/>
        <v>0</v>
      </c>
      <c r="AH33" s="127">
        <f t="shared" ca="1" si="52"/>
        <v>0</v>
      </c>
      <c r="AI33" s="127">
        <f t="shared" ca="1" si="52"/>
        <v>0</v>
      </c>
      <c r="AK33" s="127">
        <f t="shared" ref="AK33:AQ33" ca="1" si="53">IFERROR(AK32/AK14,0)</f>
        <v>0</v>
      </c>
      <c r="AL33" s="127">
        <f t="shared" ca="1" si="53"/>
        <v>0</v>
      </c>
      <c r="AM33" s="127">
        <f t="shared" ca="1" si="53"/>
        <v>0</v>
      </c>
      <c r="AN33" s="127">
        <f t="shared" ca="1" si="53"/>
        <v>0</v>
      </c>
      <c r="AO33" s="127">
        <f t="shared" ca="1" si="53"/>
        <v>0</v>
      </c>
      <c r="AP33" s="127">
        <f t="shared" ca="1" si="53"/>
        <v>0</v>
      </c>
      <c r="AQ33" s="127">
        <f t="shared" ca="1" si="53"/>
        <v>0</v>
      </c>
      <c r="AS33" s="127">
        <f t="shared" ref="AS33:AY33" ca="1" si="54">IFERROR(AS32/AS14,0)</f>
        <v>0</v>
      </c>
      <c r="AT33" s="127">
        <f t="shared" ca="1" si="54"/>
        <v>0</v>
      </c>
      <c r="AU33" s="127">
        <f t="shared" ca="1" si="54"/>
        <v>0</v>
      </c>
      <c r="AV33" s="127">
        <f t="shared" ca="1" si="54"/>
        <v>0</v>
      </c>
      <c r="AW33" s="127">
        <f t="shared" ca="1" si="54"/>
        <v>0</v>
      </c>
      <c r="AX33" s="127">
        <f t="shared" ca="1" si="54"/>
        <v>0</v>
      </c>
      <c r="AY33" s="127">
        <f t="shared" ca="1" si="54"/>
        <v>0</v>
      </c>
      <c r="BA33" s="127">
        <f t="shared" ref="BA33:BG33" ca="1" si="55">IFERROR(BA32/BA14,0)</f>
        <v>0</v>
      </c>
      <c r="BB33" s="127">
        <f t="shared" ca="1" si="55"/>
        <v>0</v>
      </c>
      <c r="BC33" s="127">
        <f t="shared" ca="1" si="55"/>
        <v>0</v>
      </c>
      <c r="BD33" s="127">
        <f t="shared" ca="1" si="55"/>
        <v>0</v>
      </c>
      <c r="BE33" s="127">
        <f t="shared" ca="1" si="55"/>
        <v>0</v>
      </c>
      <c r="BF33" s="127">
        <f t="shared" ca="1" si="55"/>
        <v>0</v>
      </c>
      <c r="BG33" s="127">
        <f t="shared" ca="1" si="55"/>
        <v>0</v>
      </c>
    </row>
    <row r="35" spans="1:59" x14ac:dyDescent="0.35">
      <c r="A35" s="93" t="s">
        <v>297</v>
      </c>
      <c r="E35" s="126">
        <f ca="1">SUM($E32:E32)</f>
        <v>0</v>
      </c>
      <c r="F35" s="126">
        <f ca="1">SUM($E32:F32)</f>
        <v>0</v>
      </c>
      <c r="G35" s="126">
        <f ca="1">SUM($E32:G32)</f>
        <v>0</v>
      </c>
      <c r="H35" s="126">
        <f ca="1">SUM($E32:H32)</f>
        <v>0</v>
      </c>
      <c r="I35" s="126">
        <f ca="1">SUM($E32:I32)</f>
        <v>0</v>
      </c>
      <c r="J35" s="126">
        <f ca="1">SUM($E32:J32)</f>
        <v>0</v>
      </c>
      <c r="K35" s="126">
        <f ca="1">SUM($E32:K32)</f>
        <v>0</v>
      </c>
      <c r="M35" s="126">
        <f ca="1">SUM($M32:M32)</f>
        <v>0</v>
      </c>
      <c r="N35" s="126">
        <f ca="1">SUM($M32:N32)</f>
        <v>0</v>
      </c>
      <c r="O35" s="126">
        <f ca="1">SUM($M32:O32)</f>
        <v>0</v>
      </c>
      <c r="P35" s="126">
        <f ca="1">SUM($M32:P32)</f>
        <v>0</v>
      </c>
      <c r="Q35" s="126">
        <f ca="1">SUM($M32:Q32)</f>
        <v>0</v>
      </c>
      <c r="R35" s="126">
        <f ca="1">SUM($M32:R32)</f>
        <v>0</v>
      </c>
      <c r="S35" s="126">
        <f ca="1">SUM($M32:S32)</f>
        <v>0</v>
      </c>
      <c r="U35" s="126">
        <f ca="1">SUM($U32:U32)</f>
        <v>0</v>
      </c>
      <c r="V35" s="126">
        <f ca="1">SUM($U32:V32)</f>
        <v>0</v>
      </c>
      <c r="W35" s="126">
        <f ca="1">SUM($U32:W32)</f>
        <v>0</v>
      </c>
      <c r="X35" s="126">
        <f ca="1">SUM($U32:X32)</f>
        <v>0</v>
      </c>
      <c r="Y35" s="126">
        <f ca="1">SUM($U32:Y32)</f>
        <v>0</v>
      </c>
      <c r="Z35" s="126">
        <f ca="1">SUM($U32:Z32)</f>
        <v>0</v>
      </c>
      <c r="AA35" s="126">
        <f ca="1">SUM($U32:AA32)</f>
        <v>0</v>
      </c>
      <c r="AC35" s="126">
        <f ca="1">SUM($AC32:AC32)</f>
        <v>0</v>
      </c>
      <c r="AD35" s="126">
        <f ca="1">SUM($AC32:AD32)</f>
        <v>0</v>
      </c>
      <c r="AE35" s="126">
        <f ca="1">SUM($AC32:AE32)</f>
        <v>0</v>
      </c>
      <c r="AF35" s="126">
        <f ca="1">SUM($AC32:AF32)</f>
        <v>0</v>
      </c>
      <c r="AG35" s="126">
        <f ca="1">SUM($AC32:AG32)</f>
        <v>0</v>
      </c>
      <c r="AH35" s="126">
        <f ca="1">SUM($AC32:AH32)</f>
        <v>0</v>
      </c>
      <c r="AI35" s="126">
        <f ca="1">SUM($AC32:AI32)</f>
        <v>0</v>
      </c>
      <c r="AK35" s="126">
        <f ca="1">SUM($AK32:AK32)</f>
        <v>0</v>
      </c>
      <c r="AL35" s="126">
        <f ca="1">SUM($AK32:AL32)</f>
        <v>0</v>
      </c>
      <c r="AM35" s="126">
        <f ca="1">SUM($AK32:AM32)</f>
        <v>0</v>
      </c>
      <c r="AN35" s="126">
        <f ca="1">SUM($AK32:AN32)</f>
        <v>0</v>
      </c>
      <c r="AO35" s="126">
        <f ca="1">SUM($AK32:AO32)</f>
        <v>0</v>
      </c>
      <c r="AP35" s="126">
        <f ca="1">SUM($AK32:AP32)</f>
        <v>0</v>
      </c>
      <c r="AQ35" s="126">
        <f ca="1">SUM($AK32:AQ32)</f>
        <v>0</v>
      </c>
      <c r="AS35" s="126">
        <f ca="1">SUM($AS32:AS32)</f>
        <v>0</v>
      </c>
      <c r="AT35" s="126">
        <f ca="1">SUM($AS32:AT32)</f>
        <v>0</v>
      </c>
      <c r="AU35" s="126">
        <f ca="1">SUM($AS32:AU32)</f>
        <v>0</v>
      </c>
      <c r="AV35" s="126">
        <f ca="1">SUM($AS32:AV32)</f>
        <v>0</v>
      </c>
      <c r="AW35" s="126">
        <f ca="1">SUM($AS32:AW32)</f>
        <v>0</v>
      </c>
      <c r="AX35" s="126">
        <f ca="1">SUM($AS32:AX32)</f>
        <v>0</v>
      </c>
      <c r="AY35" s="126">
        <f ca="1">SUM($AS32:AY32)</f>
        <v>0</v>
      </c>
      <c r="BA35" s="126">
        <f ca="1">SUM($BA32:BA32)</f>
        <v>0</v>
      </c>
      <c r="BB35" s="126">
        <f ca="1">SUM($BA32:BB32)</f>
        <v>0</v>
      </c>
      <c r="BC35" s="126">
        <f ca="1">SUM($BA32:BC32)</f>
        <v>0</v>
      </c>
      <c r="BD35" s="126">
        <f ca="1">SUM($BA32:BD32)</f>
        <v>0</v>
      </c>
      <c r="BE35" s="126">
        <f ca="1">SUM($BA32:BE32)</f>
        <v>0</v>
      </c>
      <c r="BF35" s="126">
        <f ca="1">SUM($BA32:BF32)</f>
        <v>0</v>
      </c>
      <c r="BG35" s="126">
        <f ca="1">SUM($BA32:BG32)</f>
        <v>0</v>
      </c>
    </row>
    <row r="36" spans="1:59" x14ac:dyDescent="0.35">
      <c r="A36" s="28" t="s">
        <v>296</v>
      </c>
      <c r="E36" s="127">
        <f ca="1">IFERROR(E35/SUM($E14:E14),0)</f>
        <v>0</v>
      </c>
      <c r="F36" s="127">
        <f ca="1">IFERROR(F35/SUM($E14:F14),0)</f>
        <v>0</v>
      </c>
      <c r="G36" s="127">
        <f ca="1">IFERROR(G35/SUM($E14:G14),0)</f>
        <v>0</v>
      </c>
      <c r="H36" s="127">
        <f ca="1">IFERROR(H35/SUM($E14:H14),0)</f>
        <v>0</v>
      </c>
      <c r="I36" s="127">
        <f ca="1">IFERROR(I35/SUM($E14:I14),0)</f>
        <v>0</v>
      </c>
      <c r="J36" s="127">
        <f ca="1">IFERROR(J35/SUM($E14:J14),0)</f>
        <v>0</v>
      </c>
      <c r="K36" s="127">
        <f ca="1">IFERROR(K35/SUM($E14:K14),0)</f>
        <v>0</v>
      </c>
      <c r="M36" s="127">
        <f ca="1">IFERROR(M35/SUM($M14:M14),0)</f>
        <v>0</v>
      </c>
      <c r="N36" s="127">
        <f ca="1">IFERROR(N35/SUM($M14:N14),0)</f>
        <v>0</v>
      </c>
      <c r="O36" s="127">
        <f ca="1">IFERROR(O35/SUM($M14:O14),0)</f>
        <v>0</v>
      </c>
      <c r="P36" s="127">
        <f ca="1">IFERROR(P35/SUM($M14:P14),0)</f>
        <v>0</v>
      </c>
      <c r="Q36" s="127">
        <f ca="1">IFERROR(Q35/SUM($M14:Q14),0)</f>
        <v>0</v>
      </c>
      <c r="R36" s="127">
        <f ca="1">IFERROR(R35/SUM($M14:R14),0)</f>
        <v>0</v>
      </c>
      <c r="S36" s="127">
        <f ca="1">IFERROR(S35/SUM($M14:S14),0)</f>
        <v>0</v>
      </c>
      <c r="U36" s="127">
        <f ca="1">IFERROR(U35/SUM($U14:U14),0)</f>
        <v>0</v>
      </c>
      <c r="V36" s="127">
        <f ca="1">IFERROR(V35/SUM($U14:V14),0)</f>
        <v>0</v>
      </c>
      <c r="W36" s="127">
        <f ca="1">IFERROR(W35/SUM($U14:W14),0)</f>
        <v>0</v>
      </c>
      <c r="X36" s="127">
        <f ca="1">IFERROR(X35/SUM($U14:X14),0)</f>
        <v>0</v>
      </c>
      <c r="Y36" s="127">
        <f ca="1">IFERROR(Y35/SUM($U14:Y14),0)</f>
        <v>0</v>
      </c>
      <c r="Z36" s="127">
        <f ca="1">IFERROR(Z35/SUM($U14:Z14),0)</f>
        <v>0</v>
      </c>
      <c r="AA36" s="127">
        <f ca="1">IFERROR(AA35/SUM($U14:AA14),0)</f>
        <v>0</v>
      </c>
      <c r="AC36" s="127">
        <f ca="1">IFERROR(AC35/SUM($AC14:AC14),0)</f>
        <v>0</v>
      </c>
      <c r="AD36" s="127">
        <f ca="1">IFERROR(AD35/SUM($AC14:AD14),0)</f>
        <v>0</v>
      </c>
      <c r="AE36" s="127">
        <f ca="1">IFERROR(AE35/SUM($AC14:AE14),0)</f>
        <v>0</v>
      </c>
      <c r="AF36" s="127">
        <f ca="1">IFERROR(AF35/SUM($AC14:AF14),0)</f>
        <v>0</v>
      </c>
      <c r="AG36" s="127">
        <f ca="1">IFERROR(AG35/SUM($AC14:AG14),0)</f>
        <v>0</v>
      </c>
      <c r="AH36" s="127">
        <f ca="1">IFERROR(AH35/SUM($AC14:AH14),0)</f>
        <v>0</v>
      </c>
      <c r="AI36" s="127">
        <f ca="1">IFERROR(AI35/SUM($AC14:AI14),0)</f>
        <v>0</v>
      </c>
      <c r="AK36" s="127">
        <f ca="1">IFERROR(AK35/SUM($AK14:AK14),0)</f>
        <v>0</v>
      </c>
      <c r="AL36" s="127">
        <f ca="1">IFERROR(AL35/SUM($AK14:AL14),0)</f>
        <v>0</v>
      </c>
      <c r="AM36" s="127">
        <f ca="1">IFERROR(AM35/SUM($AK14:AM14),0)</f>
        <v>0</v>
      </c>
      <c r="AN36" s="127">
        <f ca="1">IFERROR(AN35/SUM($AK14:AN14),0)</f>
        <v>0</v>
      </c>
      <c r="AO36" s="127">
        <f ca="1">IFERROR(AO35/SUM($AK14:AO14),0)</f>
        <v>0</v>
      </c>
      <c r="AP36" s="127">
        <f ca="1">IFERROR(AP35/SUM($AK14:AP14),0)</f>
        <v>0</v>
      </c>
      <c r="AQ36" s="127">
        <f ca="1">IFERROR(AQ35/SUM($AK14:AQ14),0)</f>
        <v>0</v>
      </c>
      <c r="AS36" s="127">
        <f ca="1">IFERROR(AS35/SUM($AS14:AS14),0)</f>
        <v>0</v>
      </c>
      <c r="AT36" s="127">
        <f ca="1">IFERROR(AT35/SUM($AS14:AT14),0)</f>
        <v>0</v>
      </c>
      <c r="AU36" s="127">
        <f ca="1">IFERROR(AU35/SUM($AS14:AU14),0)</f>
        <v>0</v>
      </c>
      <c r="AV36" s="127">
        <f ca="1">IFERROR(AV35/SUM($AS14:AV14),0)</f>
        <v>0</v>
      </c>
      <c r="AW36" s="127">
        <f ca="1">IFERROR(AW35/SUM($AS14:AW14),0)</f>
        <v>0</v>
      </c>
      <c r="AX36" s="127">
        <f ca="1">IFERROR(AX35/SUM($AS14:AX14),0)</f>
        <v>0</v>
      </c>
      <c r="AY36" s="127">
        <f ca="1">IFERROR(AY35/SUM($AS14:AY14),0)</f>
        <v>0</v>
      </c>
      <c r="BA36" s="127">
        <f ca="1">IFERROR(BA35/SUM($BA14:BA14),0)</f>
        <v>0</v>
      </c>
      <c r="BB36" s="127">
        <f ca="1">IFERROR(BB35/SUM($BA14:BB14),0)</f>
        <v>0</v>
      </c>
      <c r="BC36" s="127">
        <f ca="1">IFERROR(BC35/SUM($BA14:BC14),0)</f>
        <v>0</v>
      </c>
      <c r="BD36" s="127">
        <f ca="1">IFERROR(BD35/SUM($BA14:BD14),0)</f>
        <v>0</v>
      </c>
      <c r="BE36" s="127">
        <f ca="1">IFERROR(BE35/SUM($BA14:BE14),0)</f>
        <v>0</v>
      </c>
      <c r="BF36" s="127">
        <f ca="1">IFERROR(BF35/SUM($BA14:BF14),0)</f>
        <v>0</v>
      </c>
      <c r="BG36" s="127">
        <f ca="1">IFERROR(BG35/SUM($BA14:BG14),0)</f>
        <v>0</v>
      </c>
    </row>
    <row r="38" spans="1:59" x14ac:dyDescent="0.35">
      <c r="A38" s="128" t="s">
        <v>563</v>
      </c>
      <c r="B38" s="3"/>
      <c r="C38" s="3"/>
      <c r="D38" s="3"/>
      <c r="E38" s="129"/>
      <c r="F38" s="129"/>
      <c r="G38" s="129"/>
      <c r="H38" s="129"/>
      <c r="I38" s="129"/>
      <c r="J38" s="129"/>
      <c r="K38" s="130">
        <f>IFERROR(HLOOKUP(prog_header!$C$6,cost_rates!$AD$3:$AM$8,5,FALSE),0)</f>
        <v>0.72886009095569415</v>
      </c>
      <c r="M38" s="129"/>
      <c r="N38" s="129"/>
      <c r="O38" s="129"/>
      <c r="P38" s="129"/>
      <c r="Q38" s="129"/>
      <c r="R38" s="129"/>
      <c r="S38" s="130">
        <f>HLOOKUP(M$3,cost_rates!$AD$3:$AM$8,5,FALSE)</f>
        <v>0.72886009095569415</v>
      </c>
      <c r="U38" s="129"/>
      <c r="V38" s="129"/>
      <c r="W38" s="129"/>
      <c r="X38" s="129"/>
      <c r="Y38" s="129"/>
      <c r="Z38" s="129"/>
      <c r="AA38" s="130">
        <f>HLOOKUP(U$3,cost_rates!$AD$3:$AM$8,5,FALSE)</f>
        <v>0.6547399261079252</v>
      </c>
      <c r="AC38" s="129"/>
      <c r="AD38" s="129"/>
      <c r="AE38" s="129"/>
      <c r="AF38" s="129"/>
      <c r="AG38" s="129"/>
      <c r="AH38" s="129"/>
      <c r="AI38" s="130">
        <f>HLOOKUP(AC$3,cost_rates!$AD$3:$AM$8,5,FALSE)</f>
        <v>0.64728724653183067</v>
      </c>
      <c r="AK38" s="129"/>
      <c r="AL38" s="129"/>
      <c r="AM38" s="129"/>
      <c r="AN38" s="129"/>
      <c r="AO38" s="129"/>
      <c r="AP38" s="129"/>
      <c r="AQ38" s="130">
        <f>HLOOKUP(AK$3,cost_rates!$AD$3:$AM$8,5,FALSE)</f>
        <v>0.70791585189678119</v>
      </c>
      <c r="AS38" s="129"/>
      <c r="AT38" s="129"/>
      <c r="AU38" s="129"/>
      <c r="AV38" s="129"/>
      <c r="AW38" s="129"/>
      <c r="AX38" s="129"/>
      <c r="AY38" s="130">
        <f>HLOOKUP(AS$3,cost_rates!$AD$3:$AM$8,5,FALSE)</f>
        <v>0.65765868296821284</v>
      </c>
      <c r="BA38" s="129"/>
      <c r="BB38" s="129"/>
      <c r="BC38" s="129"/>
      <c r="BD38" s="129"/>
      <c r="BE38" s="129"/>
      <c r="BF38" s="129"/>
      <c r="BG38" s="130">
        <f>HLOOKUP(BA$3,cost_rates!$AD$3:$AM$8,5,FALSE)</f>
        <v>0.51067859307172492</v>
      </c>
    </row>
    <row r="40" spans="1:59" x14ac:dyDescent="0.35">
      <c r="A40" s="125" t="s">
        <v>308</v>
      </c>
      <c r="E40" s="123"/>
      <c r="F40" s="123"/>
      <c r="G40" s="123"/>
      <c r="H40" s="123"/>
      <c r="I40" s="123"/>
      <c r="J40" s="123"/>
      <c r="K40" s="123"/>
      <c r="M40" s="123"/>
      <c r="N40" s="123"/>
      <c r="O40" s="123"/>
      <c r="P40" s="123"/>
      <c r="Q40" s="123"/>
      <c r="R40" s="123"/>
      <c r="S40" s="123"/>
      <c r="U40" s="123"/>
      <c r="V40" s="123"/>
      <c r="W40" s="123"/>
      <c r="X40" s="123"/>
      <c r="Y40" s="123"/>
      <c r="Z40" s="123"/>
      <c r="AA40" s="123"/>
      <c r="AC40" s="123"/>
      <c r="AD40" s="123"/>
      <c r="AE40" s="123"/>
      <c r="AF40" s="123"/>
      <c r="AG40" s="123"/>
      <c r="AH40" s="123"/>
      <c r="AI40" s="123"/>
      <c r="AK40" s="123"/>
      <c r="AL40" s="123"/>
      <c r="AM40" s="123"/>
      <c r="AN40" s="123"/>
      <c r="AO40" s="123"/>
      <c r="AP40" s="123"/>
      <c r="AQ40" s="123"/>
      <c r="AS40" s="123"/>
      <c r="AT40" s="123"/>
      <c r="AU40" s="123"/>
      <c r="AV40" s="123"/>
      <c r="AW40" s="123"/>
      <c r="AX40" s="123"/>
      <c r="AY40" s="123"/>
      <c r="BA40" s="123"/>
      <c r="BB40" s="123"/>
      <c r="BC40" s="123"/>
      <c r="BD40" s="123"/>
      <c r="BE40" s="123"/>
      <c r="BF40" s="123"/>
      <c r="BG40" s="123"/>
    </row>
    <row r="41" spans="1:59" x14ac:dyDescent="0.35">
      <c r="A41" t="s">
        <v>309</v>
      </c>
      <c r="E41" s="123">
        <f t="shared" ref="E41:K44" ca="1" si="56">M41+U41+AC41+AK41+AS41+BA41</f>
        <v>0</v>
      </c>
      <c r="F41" s="123">
        <f t="shared" ca="1" si="56"/>
        <v>0</v>
      </c>
      <c r="G41" s="123">
        <f t="shared" ca="1" si="56"/>
        <v>0</v>
      </c>
      <c r="H41" s="123">
        <f t="shared" ca="1" si="56"/>
        <v>0</v>
      </c>
      <c r="I41" s="123">
        <f t="shared" ca="1" si="56"/>
        <v>0</v>
      </c>
      <c r="J41" s="123">
        <f t="shared" ca="1" si="56"/>
        <v>0</v>
      </c>
      <c r="K41" s="123">
        <f t="shared" ca="1" si="56"/>
        <v>0</v>
      </c>
      <c r="M41" s="123">
        <f ca="1">'programme_I&amp;E_FC_dev(hide)'!M41*'selections(hide)'!$C$39</f>
        <v>0</v>
      </c>
      <c r="N41" s="123">
        <f ca="1">'programme_I&amp;E_FC_dev(hide)'!N41*'selections(hide)'!$D$39</f>
        <v>0</v>
      </c>
      <c r="O41" s="123">
        <f ca="1">'programme_I&amp;E_FC_dev(hide)'!O41*'selections(hide)'!$E$39</f>
        <v>0</v>
      </c>
      <c r="P41" s="123">
        <f ca="1">'programme_I&amp;E_FC_dev(hide)'!P41*'selections(hide)'!$F$39</f>
        <v>0</v>
      </c>
      <c r="Q41" s="123">
        <f ca="1">'programme_I&amp;E_FC_dev(hide)'!Q41*'selections(hide)'!$G$39</f>
        <v>0</v>
      </c>
      <c r="R41" s="123">
        <f ca="1">'programme_I&amp;E_FC_dev(hide)'!R41*'selections(hide)'!$H$39</f>
        <v>0</v>
      </c>
      <c r="S41" s="123">
        <f ca="1">'programme_I&amp;E_FC_dev(hide)'!S41*'selections(hide)'!$I$39</f>
        <v>0</v>
      </c>
      <c r="U41" s="123">
        <f ca="1">'programme_I&amp;E_FC_dev(hide)'!U41*'selections(hide)'!$C$39</f>
        <v>0</v>
      </c>
      <c r="V41" s="123">
        <f ca="1">'programme_I&amp;E_FC_dev(hide)'!V41*'selections(hide)'!$D$39</f>
        <v>0</v>
      </c>
      <c r="W41" s="123">
        <f ca="1">'programme_I&amp;E_FC_dev(hide)'!W41*'selections(hide)'!$E$39</f>
        <v>0</v>
      </c>
      <c r="X41" s="123">
        <f ca="1">'programme_I&amp;E_FC_dev(hide)'!X41*'selections(hide)'!$F$39</f>
        <v>0</v>
      </c>
      <c r="Y41" s="123">
        <f ca="1">'programme_I&amp;E_FC_dev(hide)'!Y41*'selections(hide)'!$G$39</f>
        <v>0</v>
      </c>
      <c r="Z41" s="123">
        <f ca="1">'programme_I&amp;E_FC_dev(hide)'!Z41*'selections(hide)'!$H$39</f>
        <v>0</v>
      </c>
      <c r="AA41" s="123">
        <f ca="1">'programme_I&amp;E_FC_dev(hide)'!AA41*'selections(hide)'!$I$39</f>
        <v>0</v>
      </c>
      <c r="AC41" s="123">
        <f ca="1">'programme_I&amp;E_FC_dev(hide)'!AC41*'selections(hide)'!$C$39</f>
        <v>0</v>
      </c>
      <c r="AD41" s="123">
        <f ca="1">'programme_I&amp;E_FC_dev(hide)'!AD41*'selections(hide)'!$D$39</f>
        <v>0</v>
      </c>
      <c r="AE41" s="123">
        <f ca="1">'programme_I&amp;E_FC_dev(hide)'!AE41*'selections(hide)'!$E$39</f>
        <v>0</v>
      </c>
      <c r="AF41" s="123">
        <f ca="1">'programme_I&amp;E_FC_dev(hide)'!AF41*'selections(hide)'!$F$39</f>
        <v>0</v>
      </c>
      <c r="AG41" s="123">
        <f ca="1">'programme_I&amp;E_FC_dev(hide)'!AG41*'selections(hide)'!$G$39</f>
        <v>0</v>
      </c>
      <c r="AH41" s="123">
        <f ca="1">'programme_I&amp;E_FC_dev(hide)'!AH41*'selections(hide)'!$H$39</f>
        <v>0</v>
      </c>
      <c r="AI41" s="123">
        <f ca="1">'programme_I&amp;E_FC_dev(hide)'!AI41*'selections(hide)'!$I$39</f>
        <v>0</v>
      </c>
      <c r="AK41" s="123">
        <f ca="1">'programme_I&amp;E_FC_dev(hide)'!AK41*'selections(hide)'!$C$39</f>
        <v>0</v>
      </c>
      <c r="AL41" s="123">
        <f ca="1">'programme_I&amp;E_FC_dev(hide)'!AL41*'selections(hide)'!$D$39</f>
        <v>0</v>
      </c>
      <c r="AM41" s="123">
        <f ca="1">'programme_I&amp;E_FC_dev(hide)'!AM41*'selections(hide)'!$E$39</f>
        <v>0</v>
      </c>
      <c r="AN41" s="123">
        <f ca="1">'programme_I&amp;E_FC_dev(hide)'!AN41*'selections(hide)'!$F$39</f>
        <v>0</v>
      </c>
      <c r="AO41" s="123">
        <f ca="1">'programme_I&amp;E_FC_dev(hide)'!AO41*'selections(hide)'!$G$39</f>
        <v>0</v>
      </c>
      <c r="AP41" s="123">
        <f ca="1">'programme_I&amp;E_FC_dev(hide)'!AP41*'selections(hide)'!$H$39</f>
        <v>0</v>
      </c>
      <c r="AQ41" s="123">
        <f ca="1">'programme_I&amp;E_FC_dev(hide)'!AQ41*'selections(hide)'!$I$39</f>
        <v>0</v>
      </c>
      <c r="AS41" s="123">
        <f ca="1">'programme_I&amp;E_FC_dev(hide)'!AS41*'selections(hide)'!$C$39</f>
        <v>0</v>
      </c>
      <c r="AT41" s="123">
        <f ca="1">'programme_I&amp;E_FC_dev(hide)'!AT41*'selections(hide)'!$D$39</f>
        <v>0</v>
      </c>
      <c r="AU41" s="123">
        <f ca="1">'programme_I&amp;E_FC_dev(hide)'!AU41*'selections(hide)'!$E$39</f>
        <v>0</v>
      </c>
      <c r="AV41" s="123">
        <f ca="1">'programme_I&amp;E_FC_dev(hide)'!AV41*'selections(hide)'!$F$39</f>
        <v>0</v>
      </c>
      <c r="AW41" s="123">
        <f ca="1">'programme_I&amp;E_FC_dev(hide)'!AW41*'selections(hide)'!$G$39</f>
        <v>0</v>
      </c>
      <c r="AX41" s="123">
        <f ca="1">'programme_I&amp;E_FC_dev(hide)'!AX41*'selections(hide)'!$H$39</f>
        <v>0</v>
      </c>
      <c r="AY41" s="123">
        <f ca="1">'programme_I&amp;E_FC_dev(hide)'!AY41*'selections(hide)'!$I$39</f>
        <v>0</v>
      </c>
      <c r="BA41" s="123">
        <f ca="1">'programme_I&amp;E_FC_dev(hide)'!BA41*'selections(hide)'!$C$39</f>
        <v>0</v>
      </c>
      <c r="BB41" s="123">
        <f ca="1">'programme_I&amp;E_FC_dev(hide)'!BB41*'selections(hide)'!$D$39</f>
        <v>0</v>
      </c>
      <c r="BC41" s="123">
        <f ca="1">'programme_I&amp;E_FC_dev(hide)'!BC41*'selections(hide)'!$E$39</f>
        <v>0</v>
      </c>
      <c r="BD41" s="123">
        <f ca="1">'programme_I&amp;E_FC_dev(hide)'!BD41*'selections(hide)'!$F$39</f>
        <v>0</v>
      </c>
      <c r="BE41" s="123">
        <f ca="1">'programme_I&amp;E_FC_dev(hide)'!BE41*'selections(hide)'!$G$39</f>
        <v>0</v>
      </c>
      <c r="BF41" s="123">
        <f ca="1">'programme_I&amp;E_FC_dev(hide)'!BF41*'selections(hide)'!$H$39</f>
        <v>0</v>
      </c>
      <c r="BG41" s="123">
        <f ca="1">'programme_I&amp;E_FC_dev(hide)'!BG41*'selections(hide)'!$I$39</f>
        <v>0</v>
      </c>
    </row>
    <row r="42" spans="1:59" x14ac:dyDescent="0.35">
      <c r="A42" t="s">
        <v>310</v>
      </c>
      <c r="E42" s="123">
        <f t="shared" ca="1" si="56"/>
        <v>0</v>
      </c>
      <c r="F42" s="123">
        <f t="shared" ca="1" si="56"/>
        <v>0</v>
      </c>
      <c r="G42" s="123">
        <f t="shared" ca="1" si="56"/>
        <v>0</v>
      </c>
      <c r="H42" s="123">
        <f t="shared" ca="1" si="56"/>
        <v>0</v>
      </c>
      <c r="I42" s="123">
        <f t="shared" ca="1" si="56"/>
        <v>0</v>
      </c>
      <c r="J42" s="123">
        <f t="shared" ca="1" si="56"/>
        <v>0</v>
      </c>
      <c r="K42" s="123">
        <f t="shared" ca="1" si="56"/>
        <v>0</v>
      </c>
      <c r="M42" s="123">
        <f ca="1">'programme_I&amp;E_FC_dev(hide)'!M42*'selections(hide)'!$C$39</f>
        <v>0</v>
      </c>
      <c r="N42" s="123">
        <f ca="1">'programme_I&amp;E_FC_dev(hide)'!N42*'selections(hide)'!$D$39</f>
        <v>0</v>
      </c>
      <c r="O42" s="123">
        <f ca="1">'programme_I&amp;E_FC_dev(hide)'!O42*'selections(hide)'!$E$39</f>
        <v>0</v>
      </c>
      <c r="P42" s="123">
        <f ca="1">'programme_I&amp;E_FC_dev(hide)'!P42*'selections(hide)'!$F$39</f>
        <v>0</v>
      </c>
      <c r="Q42" s="123">
        <f ca="1">'programme_I&amp;E_FC_dev(hide)'!Q42*'selections(hide)'!$G$39</f>
        <v>0</v>
      </c>
      <c r="R42" s="123">
        <f ca="1">'programme_I&amp;E_FC_dev(hide)'!R42*'selections(hide)'!$H$39</f>
        <v>0</v>
      </c>
      <c r="S42" s="123">
        <f ca="1">'programme_I&amp;E_FC_dev(hide)'!S42*'selections(hide)'!$I$39</f>
        <v>0</v>
      </c>
      <c r="U42" s="123">
        <f ca="1">'programme_I&amp;E_FC_dev(hide)'!U42*'selections(hide)'!$C$39</f>
        <v>0</v>
      </c>
      <c r="V42" s="123">
        <f ca="1">'programme_I&amp;E_FC_dev(hide)'!V42*'selections(hide)'!$D$39</f>
        <v>0</v>
      </c>
      <c r="W42" s="123">
        <f ca="1">'programme_I&amp;E_FC_dev(hide)'!W42*'selections(hide)'!$E$39</f>
        <v>0</v>
      </c>
      <c r="X42" s="123">
        <f ca="1">'programme_I&amp;E_FC_dev(hide)'!X42*'selections(hide)'!$F$39</f>
        <v>0</v>
      </c>
      <c r="Y42" s="123">
        <f ca="1">'programme_I&amp;E_FC_dev(hide)'!Y42*'selections(hide)'!$G$39</f>
        <v>0</v>
      </c>
      <c r="Z42" s="123">
        <f ca="1">'programme_I&amp;E_FC_dev(hide)'!Z42*'selections(hide)'!$H$39</f>
        <v>0</v>
      </c>
      <c r="AA42" s="123">
        <f ca="1">'programme_I&amp;E_FC_dev(hide)'!AA42*'selections(hide)'!$I$39</f>
        <v>0</v>
      </c>
      <c r="AC42" s="123">
        <f ca="1">'programme_I&amp;E_FC_dev(hide)'!AC42*'selections(hide)'!$C$39</f>
        <v>0</v>
      </c>
      <c r="AD42" s="123">
        <f ca="1">'programme_I&amp;E_FC_dev(hide)'!AD42*'selections(hide)'!$D$39</f>
        <v>0</v>
      </c>
      <c r="AE42" s="123">
        <f ca="1">'programme_I&amp;E_FC_dev(hide)'!AE42*'selections(hide)'!$E$39</f>
        <v>0</v>
      </c>
      <c r="AF42" s="123">
        <f ca="1">'programme_I&amp;E_FC_dev(hide)'!AF42*'selections(hide)'!$F$39</f>
        <v>0</v>
      </c>
      <c r="AG42" s="123">
        <f ca="1">'programme_I&amp;E_FC_dev(hide)'!AG42*'selections(hide)'!$G$39</f>
        <v>0</v>
      </c>
      <c r="AH42" s="123">
        <f ca="1">'programme_I&amp;E_FC_dev(hide)'!AH42*'selections(hide)'!$H$39</f>
        <v>0</v>
      </c>
      <c r="AI42" s="123">
        <f ca="1">'programme_I&amp;E_FC_dev(hide)'!AI42*'selections(hide)'!$I$39</f>
        <v>0</v>
      </c>
      <c r="AK42" s="123">
        <f ca="1">'programme_I&amp;E_FC_dev(hide)'!AK42*'selections(hide)'!$C$39</f>
        <v>0</v>
      </c>
      <c r="AL42" s="123">
        <f ca="1">'programme_I&amp;E_FC_dev(hide)'!AL42*'selections(hide)'!$D$39</f>
        <v>0</v>
      </c>
      <c r="AM42" s="123">
        <f ca="1">'programme_I&amp;E_FC_dev(hide)'!AM42*'selections(hide)'!$E$39</f>
        <v>0</v>
      </c>
      <c r="AN42" s="123">
        <f ca="1">'programme_I&amp;E_FC_dev(hide)'!AN42*'selections(hide)'!$F$39</f>
        <v>0</v>
      </c>
      <c r="AO42" s="123">
        <f ca="1">'programme_I&amp;E_FC_dev(hide)'!AO42*'selections(hide)'!$G$39</f>
        <v>0</v>
      </c>
      <c r="AP42" s="123">
        <f ca="1">'programme_I&amp;E_FC_dev(hide)'!AP42*'selections(hide)'!$H$39</f>
        <v>0</v>
      </c>
      <c r="AQ42" s="123">
        <f ca="1">'programme_I&amp;E_FC_dev(hide)'!AQ42*'selections(hide)'!$I$39</f>
        <v>0</v>
      </c>
      <c r="AS42" s="123">
        <f ca="1">'programme_I&amp;E_FC_dev(hide)'!AS42*'selections(hide)'!$C$39</f>
        <v>0</v>
      </c>
      <c r="AT42" s="123">
        <f ca="1">'programme_I&amp;E_FC_dev(hide)'!AT42*'selections(hide)'!$D$39</f>
        <v>0</v>
      </c>
      <c r="AU42" s="123">
        <f ca="1">'programme_I&amp;E_FC_dev(hide)'!AU42*'selections(hide)'!$E$39</f>
        <v>0</v>
      </c>
      <c r="AV42" s="123">
        <f ca="1">'programme_I&amp;E_FC_dev(hide)'!AV42*'selections(hide)'!$F$39</f>
        <v>0</v>
      </c>
      <c r="AW42" s="123">
        <f ca="1">'programme_I&amp;E_FC_dev(hide)'!AW42*'selections(hide)'!$G$39</f>
        <v>0</v>
      </c>
      <c r="AX42" s="123">
        <f ca="1">'programme_I&amp;E_FC_dev(hide)'!AX42*'selections(hide)'!$H$39</f>
        <v>0</v>
      </c>
      <c r="AY42" s="123">
        <f ca="1">'programme_I&amp;E_FC_dev(hide)'!AY42*'selections(hide)'!$I$39</f>
        <v>0</v>
      </c>
      <c r="BA42" s="123">
        <f ca="1">'programme_I&amp;E_FC_dev(hide)'!BA42*'selections(hide)'!$C$39</f>
        <v>0</v>
      </c>
      <c r="BB42" s="123">
        <f ca="1">'programme_I&amp;E_FC_dev(hide)'!BB42*'selections(hide)'!$D$39</f>
        <v>0</v>
      </c>
      <c r="BC42" s="123">
        <f ca="1">'programme_I&amp;E_FC_dev(hide)'!BC42*'selections(hide)'!$E$39</f>
        <v>0</v>
      </c>
      <c r="BD42" s="123">
        <f ca="1">'programme_I&amp;E_FC_dev(hide)'!BD42*'selections(hide)'!$F$39</f>
        <v>0</v>
      </c>
      <c r="BE42" s="123">
        <f ca="1">'programme_I&amp;E_FC_dev(hide)'!BE42*'selections(hide)'!$G$39</f>
        <v>0</v>
      </c>
      <c r="BF42" s="123">
        <f ca="1">'programme_I&amp;E_FC_dev(hide)'!BF42*'selections(hide)'!$H$39</f>
        <v>0</v>
      </c>
      <c r="BG42" s="123">
        <f ca="1">'programme_I&amp;E_FC_dev(hide)'!BG42*'selections(hide)'!$I$39</f>
        <v>0</v>
      </c>
    </row>
    <row r="43" spans="1:59" x14ac:dyDescent="0.35">
      <c r="A43" t="s">
        <v>311</v>
      </c>
      <c r="E43" s="123">
        <f t="shared" si="56"/>
        <v>0</v>
      </c>
      <c r="F43" s="123">
        <f t="shared" ca="1" si="56"/>
        <v>0</v>
      </c>
      <c r="G43" s="123">
        <f t="shared" ca="1" si="56"/>
        <v>0</v>
      </c>
      <c r="H43" s="123">
        <f t="shared" ca="1" si="56"/>
        <v>0</v>
      </c>
      <c r="I43" s="123">
        <f t="shared" ca="1" si="56"/>
        <v>0</v>
      </c>
      <c r="J43" s="123">
        <f t="shared" ca="1" si="56"/>
        <v>0</v>
      </c>
      <c r="K43" s="123">
        <f t="shared" ca="1" si="56"/>
        <v>0</v>
      </c>
      <c r="M43" s="123">
        <f>'programme_I&amp;E_FC_dev(hide)'!M43*'selections(hide)'!$C$39</f>
        <v>0</v>
      </c>
      <c r="N43" s="123">
        <f ca="1">'programme_I&amp;E_FC_dev(hide)'!N43*'selections(hide)'!$D$39</f>
        <v>0</v>
      </c>
      <c r="O43" s="123">
        <f ca="1">'programme_I&amp;E_FC_dev(hide)'!O43*'selections(hide)'!$E$39</f>
        <v>0</v>
      </c>
      <c r="P43" s="123">
        <f ca="1">'programme_I&amp;E_FC_dev(hide)'!P43*'selections(hide)'!$F$39</f>
        <v>0</v>
      </c>
      <c r="Q43" s="123">
        <f ca="1">'programme_I&amp;E_FC_dev(hide)'!Q43*'selections(hide)'!$G$39</f>
        <v>0</v>
      </c>
      <c r="R43" s="123">
        <f ca="1">'programme_I&amp;E_FC_dev(hide)'!R43*'selections(hide)'!$H$39</f>
        <v>0</v>
      </c>
      <c r="S43" s="123">
        <f ca="1">'programme_I&amp;E_FC_dev(hide)'!S43*'selections(hide)'!$I$39</f>
        <v>0</v>
      </c>
      <c r="U43" s="123">
        <f>'programme_I&amp;E_FC_dev(hide)'!U43*'selections(hide)'!$C$39</f>
        <v>0</v>
      </c>
      <c r="V43" s="123">
        <f ca="1">'programme_I&amp;E_FC_dev(hide)'!V43*'selections(hide)'!$D$39</f>
        <v>0</v>
      </c>
      <c r="W43" s="123">
        <f ca="1">'programme_I&amp;E_FC_dev(hide)'!W43*'selections(hide)'!$E$39</f>
        <v>0</v>
      </c>
      <c r="X43" s="123">
        <f ca="1">'programme_I&amp;E_FC_dev(hide)'!X43*'selections(hide)'!$F$39</f>
        <v>0</v>
      </c>
      <c r="Y43" s="123">
        <f ca="1">'programme_I&amp;E_FC_dev(hide)'!Y43*'selections(hide)'!$G$39</f>
        <v>0</v>
      </c>
      <c r="Z43" s="123">
        <f ca="1">'programme_I&amp;E_FC_dev(hide)'!Z43*'selections(hide)'!$H$39</f>
        <v>0</v>
      </c>
      <c r="AA43" s="123">
        <f ca="1">'programme_I&amp;E_FC_dev(hide)'!AA43*'selections(hide)'!$I$39</f>
        <v>0</v>
      </c>
      <c r="AC43" s="123">
        <f>'programme_I&amp;E_FC_dev(hide)'!AC43*'selections(hide)'!$C$39</f>
        <v>0</v>
      </c>
      <c r="AD43" s="123">
        <f ca="1">'programme_I&amp;E_FC_dev(hide)'!AD43*'selections(hide)'!$D$39</f>
        <v>0</v>
      </c>
      <c r="AE43" s="123">
        <f ca="1">'programme_I&amp;E_FC_dev(hide)'!AE43*'selections(hide)'!$E$39</f>
        <v>0</v>
      </c>
      <c r="AF43" s="123">
        <f ca="1">'programme_I&amp;E_FC_dev(hide)'!AF43*'selections(hide)'!$F$39</f>
        <v>0</v>
      </c>
      <c r="AG43" s="123">
        <f ca="1">'programme_I&amp;E_FC_dev(hide)'!AG43*'selections(hide)'!$G$39</f>
        <v>0</v>
      </c>
      <c r="AH43" s="123">
        <f ca="1">'programme_I&amp;E_FC_dev(hide)'!AH43*'selections(hide)'!$H$39</f>
        <v>0</v>
      </c>
      <c r="AI43" s="123">
        <f ca="1">'programme_I&amp;E_FC_dev(hide)'!AI43*'selections(hide)'!$I$39</f>
        <v>0</v>
      </c>
      <c r="AK43" s="123">
        <f>'programme_I&amp;E_FC_dev(hide)'!AK43*'selections(hide)'!$C$39</f>
        <v>0</v>
      </c>
      <c r="AL43" s="123">
        <f ca="1">'programme_I&amp;E_FC_dev(hide)'!AL43*'selections(hide)'!$D$39</f>
        <v>0</v>
      </c>
      <c r="AM43" s="123">
        <f ca="1">'programme_I&amp;E_FC_dev(hide)'!AM43*'selections(hide)'!$E$39</f>
        <v>0</v>
      </c>
      <c r="AN43" s="123">
        <f ca="1">'programme_I&amp;E_FC_dev(hide)'!AN43*'selections(hide)'!$F$39</f>
        <v>0</v>
      </c>
      <c r="AO43" s="123">
        <f ca="1">'programme_I&amp;E_FC_dev(hide)'!AO43*'selections(hide)'!$G$39</f>
        <v>0</v>
      </c>
      <c r="AP43" s="123">
        <f ca="1">'programme_I&amp;E_FC_dev(hide)'!AP43*'selections(hide)'!$H$39</f>
        <v>0</v>
      </c>
      <c r="AQ43" s="123">
        <f ca="1">'programme_I&amp;E_FC_dev(hide)'!AQ43*'selections(hide)'!$I$39</f>
        <v>0</v>
      </c>
      <c r="AS43" s="123">
        <f>'programme_I&amp;E_FC_dev(hide)'!AS43*'selections(hide)'!$C$39</f>
        <v>0</v>
      </c>
      <c r="AT43" s="123">
        <f ca="1">'programme_I&amp;E_FC_dev(hide)'!AT43*'selections(hide)'!$D$39</f>
        <v>0</v>
      </c>
      <c r="AU43" s="123">
        <f ca="1">'programme_I&amp;E_FC_dev(hide)'!AU43*'selections(hide)'!$E$39</f>
        <v>0</v>
      </c>
      <c r="AV43" s="123">
        <f ca="1">'programme_I&amp;E_FC_dev(hide)'!AV43*'selections(hide)'!$F$39</f>
        <v>0</v>
      </c>
      <c r="AW43" s="123">
        <f ca="1">'programme_I&amp;E_FC_dev(hide)'!AW43*'selections(hide)'!$G$39</f>
        <v>0</v>
      </c>
      <c r="AX43" s="123">
        <f ca="1">'programme_I&amp;E_FC_dev(hide)'!AX43*'selections(hide)'!$H$39</f>
        <v>0</v>
      </c>
      <c r="AY43" s="123">
        <f ca="1">'programme_I&amp;E_FC_dev(hide)'!AY43*'selections(hide)'!$I$39</f>
        <v>0</v>
      </c>
      <c r="BA43" s="123">
        <f>'programme_I&amp;E_FC_dev(hide)'!BA43*'selections(hide)'!$C$39</f>
        <v>0</v>
      </c>
      <c r="BB43" s="123">
        <f ca="1">'programme_I&amp;E_FC_dev(hide)'!BB43*'selections(hide)'!$D$39</f>
        <v>0</v>
      </c>
      <c r="BC43" s="123">
        <f ca="1">'programme_I&amp;E_FC_dev(hide)'!BC43*'selections(hide)'!$E$39</f>
        <v>0</v>
      </c>
      <c r="BD43" s="123">
        <f ca="1">'programme_I&amp;E_FC_dev(hide)'!BD43*'selections(hide)'!$F$39</f>
        <v>0</v>
      </c>
      <c r="BE43" s="123">
        <f ca="1">'programme_I&amp;E_FC_dev(hide)'!BE43*'selections(hide)'!$G$39</f>
        <v>0</v>
      </c>
      <c r="BF43" s="123">
        <f ca="1">'programme_I&amp;E_FC_dev(hide)'!BF43*'selections(hide)'!$H$39</f>
        <v>0</v>
      </c>
      <c r="BG43" s="123">
        <f ca="1">'programme_I&amp;E_FC_dev(hide)'!BG43*'selections(hide)'!$I$39</f>
        <v>0</v>
      </c>
    </row>
    <row r="44" spans="1:59" x14ac:dyDescent="0.35">
      <c r="A44" t="s">
        <v>847</v>
      </c>
      <c r="E44" s="123">
        <f>M44+U44+AC44+AK44+AS44+BA44</f>
        <v>0</v>
      </c>
      <c r="F44" s="123">
        <f t="shared" si="56"/>
        <v>0</v>
      </c>
      <c r="G44" s="123">
        <f t="shared" si="56"/>
        <v>0</v>
      </c>
      <c r="H44" s="123">
        <f t="shared" si="56"/>
        <v>0</v>
      </c>
      <c r="I44" s="123">
        <f t="shared" si="56"/>
        <v>0</v>
      </c>
      <c r="J44" s="123">
        <f t="shared" si="56"/>
        <v>0</v>
      </c>
      <c r="K44" s="123">
        <f t="shared" si="56"/>
        <v>0</v>
      </c>
      <c r="M44" s="123">
        <f>'programme_I&amp;E_FC_dev(hide)'!M44*'selections(hide)'!$C$39</f>
        <v>0</v>
      </c>
      <c r="N44" s="123">
        <f>'programme_I&amp;E_FC_dev(hide)'!N44*'selections(hide)'!$D$39</f>
        <v>0</v>
      </c>
      <c r="O44" s="123">
        <f>'programme_I&amp;E_FC_dev(hide)'!O44*'selections(hide)'!$E$39</f>
        <v>0</v>
      </c>
      <c r="P44" s="123">
        <f>'programme_I&amp;E_FC_dev(hide)'!P44*'selections(hide)'!$F$39</f>
        <v>0</v>
      </c>
      <c r="Q44" s="123">
        <f>'programme_I&amp;E_FC_dev(hide)'!Q44*'selections(hide)'!$G$39</f>
        <v>0</v>
      </c>
      <c r="R44" s="123">
        <f>'programme_I&amp;E_FC_dev(hide)'!R44*'selections(hide)'!$H$39</f>
        <v>0</v>
      </c>
      <c r="S44" s="123">
        <f>'programme_I&amp;E_FC_dev(hide)'!S44*'selections(hide)'!$I$39</f>
        <v>0</v>
      </c>
      <c r="U44" s="123">
        <f>'programme_I&amp;E_FC_dev(hide)'!U44*'selections(hide)'!$C$39</f>
        <v>0</v>
      </c>
      <c r="V44" s="123">
        <f>'programme_I&amp;E_FC_dev(hide)'!V44*'selections(hide)'!$D$39</f>
        <v>0</v>
      </c>
      <c r="W44" s="123">
        <f>'programme_I&amp;E_FC_dev(hide)'!W44*'selections(hide)'!$E$39</f>
        <v>0</v>
      </c>
      <c r="X44" s="123">
        <f>'programme_I&amp;E_FC_dev(hide)'!X44*'selections(hide)'!$F$39</f>
        <v>0</v>
      </c>
      <c r="Y44" s="123">
        <f>'programme_I&amp;E_FC_dev(hide)'!Y44*'selections(hide)'!$G$39</f>
        <v>0</v>
      </c>
      <c r="Z44" s="123">
        <f>'programme_I&amp;E_FC_dev(hide)'!Z44*'selections(hide)'!$H$39</f>
        <v>0</v>
      </c>
      <c r="AA44" s="123">
        <f>'programme_I&amp;E_FC_dev(hide)'!AA44*'selections(hide)'!$I$39</f>
        <v>0</v>
      </c>
      <c r="AC44" s="123">
        <f>'programme_I&amp;E_FC_dev(hide)'!AC44*'selections(hide)'!$C$39</f>
        <v>0</v>
      </c>
      <c r="AD44" s="123">
        <f>'programme_I&amp;E_FC_dev(hide)'!AD44*'selections(hide)'!$D$39</f>
        <v>0</v>
      </c>
      <c r="AE44" s="123">
        <f>'programme_I&amp;E_FC_dev(hide)'!AE44*'selections(hide)'!$E$39</f>
        <v>0</v>
      </c>
      <c r="AF44" s="123">
        <f>'programme_I&amp;E_FC_dev(hide)'!AF44*'selections(hide)'!$F$39</f>
        <v>0</v>
      </c>
      <c r="AG44" s="123">
        <f>'programme_I&amp;E_FC_dev(hide)'!AG44*'selections(hide)'!$G$39</f>
        <v>0</v>
      </c>
      <c r="AH44" s="123">
        <f>'programme_I&amp;E_FC_dev(hide)'!AH44*'selections(hide)'!$H$39</f>
        <v>0</v>
      </c>
      <c r="AI44" s="123">
        <f>'programme_I&amp;E_FC_dev(hide)'!AI44*'selections(hide)'!$I$39</f>
        <v>0</v>
      </c>
      <c r="AK44" s="123">
        <f>'programme_I&amp;E_FC_dev(hide)'!AK44*'selections(hide)'!$C$39</f>
        <v>0</v>
      </c>
      <c r="AL44" s="123">
        <f>'programme_I&amp;E_FC_dev(hide)'!AL44*'selections(hide)'!$D$39</f>
        <v>0</v>
      </c>
      <c r="AM44" s="123">
        <f>'programme_I&amp;E_FC_dev(hide)'!AM44*'selections(hide)'!$E$39</f>
        <v>0</v>
      </c>
      <c r="AN44" s="123">
        <f>'programme_I&amp;E_FC_dev(hide)'!AN44*'selections(hide)'!$F$39</f>
        <v>0</v>
      </c>
      <c r="AO44" s="123">
        <f>'programme_I&amp;E_FC_dev(hide)'!AO44*'selections(hide)'!$G$39</f>
        <v>0</v>
      </c>
      <c r="AP44" s="123">
        <f>'programme_I&amp;E_FC_dev(hide)'!AP44*'selections(hide)'!$H$39</f>
        <v>0</v>
      </c>
      <c r="AQ44" s="123">
        <f>'programme_I&amp;E_FC_dev(hide)'!AQ44*'selections(hide)'!$I$39</f>
        <v>0</v>
      </c>
      <c r="AS44" s="123">
        <f>'programme_I&amp;E_FC_dev(hide)'!AS44*'selections(hide)'!$C$39</f>
        <v>0</v>
      </c>
      <c r="AT44" s="123">
        <f>'programme_I&amp;E_FC_dev(hide)'!AT44*'selections(hide)'!$D$39</f>
        <v>0</v>
      </c>
      <c r="AU44" s="123">
        <f>'programme_I&amp;E_FC_dev(hide)'!AU44*'selections(hide)'!$E$39</f>
        <v>0</v>
      </c>
      <c r="AV44" s="123">
        <f>'programme_I&amp;E_FC_dev(hide)'!AV44*'selections(hide)'!$F$39</f>
        <v>0</v>
      </c>
      <c r="AW44" s="123">
        <f>'programme_I&amp;E_FC_dev(hide)'!AW44*'selections(hide)'!$G$39</f>
        <v>0</v>
      </c>
      <c r="AX44" s="123">
        <f>'programme_I&amp;E_FC_dev(hide)'!AX44*'selections(hide)'!$H$39</f>
        <v>0</v>
      </c>
      <c r="AY44" s="123">
        <f>'programme_I&amp;E_FC_dev(hide)'!AY44*'selections(hide)'!$I$39</f>
        <v>0</v>
      </c>
      <c r="BA44" s="123">
        <f>'programme_I&amp;E_FC_dev(hide)'!BA44*'selections(hide)'!$C$39</f>
        <v>0</v>
      </c>
      <c r="BB44" s="123">
        <f>'programme_I&amp;E_FC_dev(hide)'!BB44*'selections(hide)'!$D$39</f>
        <v>0</v>
      </c>
      <c r="BC44" s="123">
        <f>'programme_I&amp;E_FC_dev(hide)'!BC44*'selections(hide)'!$E$39</f>
        <v>0</v>
      </c>
      <c r="BD44" s="123">
        <f>'programme_I&amp;E_FC_dev(hide)'!BD44*'selections(hide)'!$F$39</f>
        <v>0</v>
      </c>
      <c r="BE44" s="123">
        <f>'programme_I&amp;E_FC_dev(hide)'!BE44*'selections(hide)'!$G$39</f>
        <v>0</v>
      </c>
      <c r="BF44" s="123">
        <f>'programme_I&amp;E_FC_dev(hide)'!BF44*'selections(hide)'!$H$39</f>
        <v>0</v>
      </c>
      <c r="BG44" s="123">
        <f>'programme_I&amp;E_FC_dev(hide)'!BG44*'selections(hide)'!$I$39</f>
        <v>0</v>
      </c>
    </row>
    <row r="45" spans="1:59" x14ac:dyDescent="0.35">
      <c r="A45" s="93" t="s">
        <v>298</v>
      </c>
      <c r="E45" s="124">
        <f t="shared" ref="E45:K45" ca="1" si="57">SUM(E41:E44)</f>
        <v>0</v>
      </c>
      <c r="F45" s="124">
        <f t="shared" ca="1" si="57"/>
        <v>0</v>
      </c>
      <c r="G45" s="124">
        <f t="shared" ca="1" si="57"/>
        <v>0</v>
      </c>
      <c r="H45" s="124">
        <f t="shared" ca="1" si="57"/>
        <v>0</v>
      </c>
      <c r="I45" s="124">
        <f t="shared" ca="1" si="57"/>
        <v>0</v>
      </c>
      <c r="J45" s="124">
        <f t="shared" ca="1" si="57"/>
        <v>0</v>
      </c>
      <c r="K45" s="124">
        <f t="shared" ca="1" si="57"/>
        <v>0</v>
      </c>
      <c r="M45" s="124">
        <f t="shared" ref="M45:S45" ca="1" si="58">SUM(M41:M44)</f>
        <v>0</v>
      </c>
      <c r="N45" s="124">
        <f t="shared" ca="1" si="58"/>
        <v>0</v>
      </c>
      <c r="O45" s="124">
        <f t="shared" ca="1" si="58"/>
        <v>0</v>
      </c>
      <c r="P45" s="124">
        <f t="shared" ca="1" si="58"/>
        <v>0</v>
      </c>
      <c r="Q45" s="124">
        <f t="shared" ca="1" si="58"/>
        <v>0</v>
      </c>
      <c r="R45" s="124">
        <f t="shared" ca="1" si="58"/>
        <v>0</v>
      </c>
      <c r="S45" s="124">
        <f t="shared" ca="1" si="58"/>
        <v>0</v>
      </c>
      <c r="U45" s="124">
        <f t="shared" ref="U45:AA45" ca="1" si="59">SUM(U41:U44)</f>
        <v>0</v>
      </c>
      <c r="V45" s="124">
        <f t="shared" ca="1" si="59"/>
        <v>0</v>
      </c>
      <c r="W45" s="124">
        <f t="shared" ca="1" si="59"/>
        <v>0</v>
      </c>
      <c r="X45" s="124">
        <f t="shared" ca="1" si="59"/>
        <v>0</v>
      </c>
      <c r="Y45" s="124">
        <f t="shared" ca="1" si="59"/>
        <v>0</v>
      </c>
      <c r="Z45" s="124">
        <f t="shared" ca="1" si="59"/>
        <v>0</v>
      </c>
      <c r="AA45" s="124">
        <f t="shared" ca="1" si="59"/>
        <v>0</v>
      </c>
      <c r="AC45" s="124">
        <f t="shared" ref="AC45:AI45" ca="1" si="60">SUM(AC41:AC44)</f>
        <v>0</v>
      </c>
      <c r="AD45" s="124">
        <f t="shared" ca="1" si="60"/>
        <v>0</v>
      </c>
      <c r="AE45" s="124">
        <f t="shared" ca="1" si="60"/>
        <v>0</v>
      </c>
      <c r="AF45" s="124">
        <f t="shared" ca="1" si="60"/>
        <v>0</v>
      </c>
      <c r="AG45" s="124">
        <f t="shared" ca="1" si="60"/>
        <v>0</v>
      </c>
      <c r="AH45" s="124">
        <f t="shared" ca="1" si="60"/>
        <v>0</v>
      </c>
      <c r="AI45" s="124">
        <f t="shared" ca="1" si="60"/>
        <v>0</v>
      </c>
      <c r="AK45" s="124">
        <f t="shared" ref="AK45:AQ45" ca="1" si="61">SUM(AK41:AK44)</f>
        <v>0</v>
      </c>
      <c r="AL45" s="124">
        <f t="shared" ca="1" si="61"/>
        <v>0</v>
      </c>
      <c r="AM45" s="124">
        <f t="shared" ca="1" si="61"/>
        <v>0</v>
      </c>
      <c r="AN45" s="124">
        <f t="shared" ca="1" si="61"/>
        <v>0</v>
      </c>
      <c r="AO45" s="124">
        <f t="shared" ca="1" si="61"/>
        <v>0</v>
      </c>
      <c r="AP45" s="124">
        <f t="shared" ca="1" si="61"/>
        <v>0</v>
      </c>
      <c r="AQ45" s="124">
        <f t="shared" ca="1" si="61"/>
        <v>0</v>
      </c>
      <c r="AS45" s="124">
        <f t="shared" ref="AS45:AY45" ca="1" si="62">SUM(AS41:AS44)</f>
        <v>0</v>
      </c>
      <c r="AT45" s="124">
        <f t="shared" ca="1" si="62"/>
        <v>0</v>
      </c>
      <c r="AU45" s="124">
        <f t="shared" ca="1" si="62"/>
        <v>0</v>
      </c>
      <c r="AV45" s="124">
        <f t="shared" ca="1" si="62"/>
        <v>0</v>
      </c>
      <c r="AW45" s="124">
        <f t="shared" ca="1" si="62"/>
        <v>0</v>
      </c>
      <c r="AX45" s="124">
        <f t="shared" ca="1" si="62"/>
        <v>0</v>
      </c>
      <c r="AY45" s="124">
        <f t="shared" ca="1" si="62"/>
        <v>0</v>
      </c>
      <c r="BA45" s="124">
        <f t="shared" ref="BA45:BG45" ca="1" si="63">SUM(BA41:BA44)</f>
        <v>0</v>
      </c>
      <c r="BB45" s="124">
        <f t="shared" ca="1" si="63"/>
        <v>0</v>
      </c>
      <c r="BC45" s="124">
        <f t="shared" ca="1" si="63"/>
        <v>0</v>
      </c>
      <c r="BD45" s="124">
        <f t="shared" ca="1" si="63"/>
        <v>0</v>
      </c>
      <c r="BE45" s="124">
        <f t="shared" ca="1" si="63"/>
        <v>0</v>
      </c>
      <c r="BF45" s="124">
        <f t="shared" ca="1" si="63"/>
        <v>0</v>
      </c>
      <c r="BG45" s="124">
        <f t="shared" ca="1" si="63"/>
        <v>0</v>
      </c>
    </row>
    <row r="47" spans="1:59" x14ac:dyDescent="0.35">
      <c r="A47" s="93" t="s">
        <v>299</v>
      </c>
      <c r="E47" s="126">
        <f t="shared" ref="E47:K47" ca="1" si="64">E45+E32</f>
        <v>0</v>
      </c>
      <c r="F47" s="126">
        <f t="shared" ca="1" si="64"/>
        <v>0</v>
      </c>
      <c r="G47" s="126">
        <f t="shared" ca="1" si="64"/>
        <v>0</v>
      </c>
      <c r="H47" s="126">
        <f t="shared" ca="1" si="64"/>
        <v>0</v>
      </c>
      <c r="I47" s="126">
        <f t="shared" ca="1" si="64"/>
        <v>0</v>
      </c>
      <c r="J47" s="126">
        <f t="shared" ca="1" si="64"/>
        <v>0</v>
      </c>
      <c r="K47" s="126">
        <f t="shared" ca="1" si="64"/>
        <v>0</v>
      </c>
      <c r="M47" s="126">
        <f t="shared" ref="M47:S47" ca="1" si="65">M45+M32</f>
        <v>0</v>
      </c>
      <c r="N47" s="126">
        <f t="shared" ca="1" si="65"/>
        <v>0</v>
      </c>
      <c r="O47" s="126">
        <f t="shared" ca="1" si="65"/>
        <v>0</v>
      </c>
      <c r="P47" s="126">
        <f t="shared" ca="1" si="65"/>
        <v>0</v>
      </c>
      <c r="Q47" s="126">
        <f t="shared" ca="1" si="65"/>
        <v>0</v>
      </c>
      <c r="R47" s="126">
        <f t="shared" ca="1" si="65"/>
        <v>0</v>
      </c>
      <c r="S47" s="126">
        <f t="shared" ca="1" si="65"/>
        <v>0</v>
      </c>
      <c r="U47" s="126">
        <f t="shared" ref="U47:AA47" ca="1" si="66">U45+U32</f>
        <v>0</v>
      </c>
      <c r="V47" s="126">
        <f t="shared" ca="1" si="66"/>
        <v>0</v>
      </c>
      <c r="W47" s="126">
        <f t="shared" ca="1" si="66"/>
        <v>0</v>
      </c>
      <c r="X47" s="126">
        <f t="shared" ca="1" si="66"/>
        <v>0</v>
      </c>
      <c r="Y47" s="126">
        <f t="shared" ca="1" si="66"/>
        <v>0</v>
      </c>
      <c r="Z47" s="126">
        <f t="shared" ca="1" si="66"/>
        <v>0</v>
      </c>
      <c r="AA47" s="126">
        <f t="shared" ca="1" si="66"/>
        <v>0</v>
      </c>
      <c r="AC47" s="126">
        <f t="shared" ref="AC47:AI47" ca="1" si="67">AC45+AC32</f>
        <v>0</v>
      </c>
      <c r="AD47" s="126">
        <f t="shared" ca="1" si="67"/>
        <v>0</v>
      </c>
      <c r="AE47" s="126">
        <f t="shared" ca="1" si="67"/>
        <v>0</v>
      </c>
      <c r="AF47" s="126">
        <f t="shared" ca="1" si="67"/>
        <v>0</v>
      </c>
      <c r="AG47" s="126">
        <f t="shared" ca="1" si="67"/>
        <v>0</v>
      </c>
      <c r="AH47" s="126">
        <f t="shared" ca="1" si="67"/>
        <v>0</v>
      </c>
      <c r="AI47" s="126">
        <f t="shared" ca="1" si="67"/>
        <v>0</v>
      </c>
      <c r="AK47" s="126">
        <f t="shared" ref="AK47:AQ47" ca="1" si="68">AK45+AK32</f>
        <v>0</v>
      </c>
      <c r="AL47" s="126">
        <f t="shared" ca="1" si="68"/>
        <v>0</v>
      </c>
      <c r="AM47" s="126">
        <f t="shared" ca="1" si="68"/>
        <v>0</v>
      </c>
      <c r="AN47" s="126">
        <f t="shared" ca="1" si="68"/>
        <v>0</v>
      </c>
      <c r="AO47" s="126">
        <f t="shared" ca="1" si="68"/>
        <v>0</v>
      </c>
      <c r="AP47" s="126">
        <f t="shared" ca="1" si="68"/>
        <v>0</v>
      </c>
      <c r="AQ47" s="126">
        <f t="shared" ca="1" si="68"/>
        <v>0</v>
      </c>
      <c r="AS47" s="126">
        <f t="shared" ref="AS47:AY47" ca="1" si="69">AS45+AS32</f>
        <v>0</v>
      </c>
      <c r="AT47" s="126">
        <f t="shared" ca="1" si="69"/>
        <v>0</v>
      </c>
      <c r="AU47" s="126">
        <f t="shared" ca="1" si="69"/>
        <v>0</v>
      </c>
      <c r="AV47" s="126">
        <f t="shared" ca="1" si="69"/>
        <v>0</v>
      </c>
      <c r="AW47" s="126">
        <f t="shared" ca="1" si="69"/>
        <v>0</v>
      </c>
      <c r="AX47" s="126">
        <f t="shared" ca="1" si="69"/>
        <v>0</v>
      </c>
      <c r="AY47" s="126">
        <f t="shared" ca="1" si="69"/>
        <v>0</v>
      </c>
      <c r="BA47" s="126">
        <f t="shared" ref="BA47:BG47" ca="1" si="70">BA45+BA32</f>
        <v>0</v>
      </c>
      <c r="BB47" s="126">
        <f t="shared" ca="1" si="70"/>
        <v>0</v>
      </c>
      <c r="BC47" s="126">
        <f t="shared" ca="1" si="70"/>
        <v>0</v>
      </c>
      <c r="BD47" s="126">
        <f t="shared" ca="1" si="70"/>
        <v>0</v>
      </c>
      <c r="BE47" s="126">
        <f t="shared" ca="1" si="70"/>
        <v>0</v>
      </c>
      <c r="BF47" s="126">
        <f t="shared" ca="1" si="70"/>
        <v>0</v>
      </c>
      <c r="BG47" s="126">
        <f t="shared" ca="1" si="70"/>
        <v>0</v>
      </c>
    </row>
    <row r="48" spans="1:59" x14ac:dyDescent="0.35">
      <c r="A48" s="28" t="s">
        <v>296</v>
      </c>
      <c r="E48" s="127">
        <f t="shared" ref="E48:K48" ca="1" si="71">IFERROR(E47/E14,0)</f>
        <v>0</v>
      </c>
      <c r="F48" s="127">
        <f t="shared" ca="1" si="71"/>
        <v>0</v>
      </c>
      <c r="G48" s="127">
        <f t="shared" ca="1" si="71"/>
        <v>0</v>
      </c>
      <c r="H48" s="127">
        <f t="shared" ca="1" si="71"/>
        <v>0</v>
      </c>
      <c r="I48" s="127">
        <f t="shared" ca="1" si="71"/>
        <v>0</v>
      </c>
      <c r="J48" s="127">
        <f t="shared" ca="1" si="71"/>
        <v>0</v>
      </c>
      <c r="K48" s="127">
        <f t="shared" ca="1" si="71"/>
        <v>0</v>
      </c>
      <c r="M48" s="127">
        <f t="shared" ref="M48:S48" ca="1" si="72">IFERROR(M47/M14,0)</f>
        <v>0</v>
      </c>
      <c r="N48" s="127">
        <f t="shared" ca="1" si="72"/>
        <v>0</v>
      </c>
      <c r="O48" s="127">
        <f t="shared" ca="1" si="72"/>
        <v>0</v>
      </c>
      <c r="P48" s="127">
        <f t="shared" ca="1" si="72"/>
        <v>0</v>
      </c>
      <c r="Q48" s="127">
        <f t="shared" ca="1" si="72"/>
        <v>0</v>
      </c>
      <c r="R48" s="127">
        <f t="shared" ca="1" si="72"/>
        <v>0</v>
      </c>
      <c r="S48" s="127">
        <f t="shared" ca="1" si="72"/>
        <v>0</v>
      </c>
      <c r="U48" s="127">
        <f t="shared" ref="U48:AA48" ca="1" si="73">IFERROR(U47/U14,0)</f>
        <v>0</v>
      </c>
      <c r="V48" s="127">
        <f t="shared" ca="1" si="73"/>
        <v>0</v>
      </c>
      <c r="W48" s="127">
        <f t="shared" ca="1" si="73"/>
        <v>0</v>
      </c>
      <c r="X48" s="127">
        <f t="shared" ca="1" si="73"/>
        <v>0</v>
      </c>
      <c r="Y48" s="127">
        <f t="shared" ca="1" si="73"/>
        <v>0</v>
      </c>
      <c r="Z48" s="127">
        <f t="shared" ca="1" si="73"/>
        <v>0</v>
      </c>
      <c r="AA48" s="127">
        <f t="shared" ca="1" si="73"/>
        <v>0</v>
      </c>
      <c r="AC48" s="127">
        <f t="shared" ref="AC48:AI48" ca="1" si="74">IFERROR(AC47/AC14,0)</f>
        <v>0</v>
      </c>
      <c r="AD48" s="127">
        <f t="shared" ca="1" si="74"/>
        <v>0</v>
      </c>
      <c r="AE48" s="127">
        <f t="shared" ca="1" si="74"/>
        <v>0</v>
      </c>
      <c r="AF48" s="127">
        <f t="shared" ca="1" si="74"/>
        <v>0</v>
      </c>
      <c r="AG48" s="127">
        <f t="shared" ca="1" si="74"/>
        <v>0</v>
      </c>
      <c r="AH48" s="127">
        <f t="shared" ca="1" si="74"/>
        <v>0</v>
      </c>
      <c r="AI48" s="127">
        <f t="shared" ca="1" si="74"/>
        <v>0</v>
      </c>
      <c r="AK48" s="127">
        <f t="shared" ref="AK48:AQ48" ca="1" si="75">IFERROR(AK47/AK14,0)</f>
        <v>0</v>
      </c>
      <c r="AL48" s="127">
        <f t="shared" ca="1" si="75"/>
        <v>0</v>
      </c>
      <c r="AM48" s="127">
        <f t="shared" ca="1" si="75"/>
        <v>0</v>
      </c>
      <c r="AN48" s="127">
        <f t="shared" ca="1" si="75"/>
        <v>0</v>
      </c>
      <c r="AO48" s="127">
        <f t="shared" ca="1" si="75"/>
        <v>0</v>
      </c>
      <c r="AP48" s="127">
        <f t="shared" ca="1" si="75"/>
        <v>0</v>
      </c>
      <c r="AQ48" s="127">
        <f t="shared" ca="1" si="75"/>
        <v>0</v>
      </c>
      <c r="AS48" s="127">
        <f t="shared" ref="AS48:AY48" ca="1" si="76">IFERROR(AS47/AS14,0)</f>
        <v>0</v>
      </c>
      <c r="AT48" s="127">
        <f t="shared" ca="1" si="76"/>
        <v>0</v>
      </c>
      <c r="AU48" s="127">
        <f t="shared" ca="1" si="76"/>
        <v>0</v>
      </c>
      <c r="AV48" s="127">
        <f t="shared" ca="1" si="76"/>
        <v>0</v>
      </c>
      <c r="AW48" s="127">
        <f t="shared" ca="1" si="76"/>
        <v>0</v>
      </c>
      <c r="AX48" s="127">
        <f t="shared" ca="1" si="76"/>
        <v>0</v>
      </c>
      <c r="AY48" s="127">
        <f t="shared" ca="1" si="76"/>
        <v>0</v>
      </c>
      <c r="BA48" s="127">
        <f t="shared" ref="BA48:BG48" ca="1" si="77">IFERROR(BA47/BA14,0)</f>
        <v>0</v>
      </c>
      <c r="BB48" s="127">
        <f t="shared" ca="1" si="77"/>
        <v>0</v>
      </c>
      <c r="BC48" s="127">
        <f t="shared" ca="1" si="77"/>
        <v>0</v>
      </c>
      <c r="BD48" s="127">
        <f t="shared" ca="1" si="77"/>
        <v>0</v>
      </c>
      <c r="BE48" s="127">
        <f t="shared" ca="1" si="77"/>
        <v>0</v>
      </c>
      <c r="BF48" s="127">
        <f t="shared" ca="1" si="77"/>
        <v>0</v>
      </c>
      <c r="BG48" s="127">
        <f t="shared" ca="1" si="77"/>
        <v>0</v>
      </c>
    </row>
    <row r="49" spans="1:59" x14ac:dyDescent="0.35">
      <c r="A49" s="28"/>
      <c r="E49" s="127"/>
      <c r="F49" s="127"/>
      <c r="G49" s="127"/>
      <c r="H49" s="127"/>
      <c r="I49" s="127"/>
      <c r="J49" s="127"/>
      <c r="K49" s="127"/>
      <c r="M49" s="127"/>
      <c r="N49" s="127"/>
      <c r="O49" s="127"/>
      <c r="P49" s="127"/>
      <c r="Q49" s="127"/>
      <c r="R49" s="127"/>
      <c r="S49" s="127"/>
      <c r="U49" s="127"/>
      <c r="V49" s="127"/>
      <c r="W49" s="127"/>
      <c r="X49" s="127"/>
      <c r="Y49" s="127"/>
      <c r="Z49" s="127"/>
      <c r="AA49" s="127"/>
      <c r="AC49" s="127"/>
      <c r="AD49" s="127"/>
      <c r="AE49" s="127"/>
      <c r="AF49" s="127"/>
      <c r="AG49" s="127"/>
      <c r="AH49" s="127"/>
      <c r="AI49" s="127"/>
      <c r="AK49" s="127"/>
      <c r="AL49" s="127"/>
      <c r="AM49" s="127"/>
      <c r="AN49" s="127"/>
      <c r="AO49" s="127"/>
      <c r="AP49" s="127"/>
      <c r="AQ49" s="127"/>
      <c r="AS49" s="127"/>
      <c r="AT49" s="127"/>
      <c r="AU49" s="127"/>
      <c r="AV49" s="127"/>
      <c r="AW49" s="127"/>
      <c r="AX49" s="127"/>
      <c r="AY49" s="127"/>
      <c r="BA49" s="127"/>
      <c r="BB49" s="127"/>
      <c r="BC49" s="127"/>
      <c r="BD49" s="127"/>
      <c r="BE49" s="127"/>
      <c r="BF49" s="127"/>
      <c r="BG49" s="127"/>
    </row>
    <row r="50" spans="1:59" x14ac:dyDescent="0.35">
      <c r="A50" s="93" t="s">
        <v>300</v>
      </c>
      <c r="E50" s="126">
        <f ca="1">SUM($E47:E47)</f>
        <v>0</v>
      </c>
      <c r="F50" s="126">
        <f ca="1">SUM($E47:F47)</f>
        <v>0</v>
      </c>
      <c r="G50" s="126">
        <f ca="1">SUM($E47:G47)</f>
        <v>0</v>
      </c>
      <c r="H50" s="126">
        <f ca="1">SUM($E47:H47)</f>
        <v>0</v>
      </c>
      <c r="I50" s="126">
        <f ca="1">SUM($E47:I47)</f>
        <v>0</v>
      </c>
      <c r="J50" s="126">
        <f ca="1">SUM($E47:J47)</f>
        <v>0</v>
      </c>
      <c r="K50" s="126">
        <f ca="1">SUM($E47:K47)</f>
        <v>0</v>
      </c>
      <c r="M50" s="126">
        <f ca="1">SUM($M47:M47)</f>
        <v>0</v>
      </c>
      <c r="N50" s="126">
        <f ca="1">SUM($M47:N47)</f>
        <v>0</v>
      </c>
      <c r="O50" s="126">
        <f ca="1">SUM($M47:O47)</f>
        <v>0</v>
      </c>
      <c r="P50" s="126">
        <f ca="1">SUM($M47:P47)</f>
        <v>0</v>
      </c>
      <c r="Q50" s="126">
        <f ca="1">SUM($M47:Q47)</f>
        <v>0</v>
      </c>
      <c r="R50" s="126">
        <f ca="1">SUM($M47:R47)</f>
        <v>0</v>
      </c>
      <c r="S50" s="126">
        <f ca="1">SUM($M47:S47)</f>
        <v>0</v>
      </c>
      <c r="U50" s="126">
        <f ca="1">SUM($U47:U47)</f>
        <v>0</v>
      </c>
      <c r="V50" s="126">
        <f ca="1">SUM($U47:V47)</f>
        <v>0</v>
      </c>
      <c r="W50" s="126">
        <f ca="1">SUM($U47:W47)</f>
        <v>0</v>
      </c>
      <c r="X50" s="126">
        <f ca="1">SUM($U47:X47)</f>
        <v>0</v>
      </c>
      <c r="Y50" s="126">
        <f ca="1">SUM($U47:Y47)</f>
        <v>0</v>
      </c>
      <c r="Z50" s="126">
        <f ca="1">SUM($U47:Z47)</f>
        <v>0</v>
      </c>
      <c r="AA50" s="126">
        <f ca="1">SUM($U47:AA47)</f>
        <v>0</v>
      </c>
      <c r="AC50" s="126">
        <f ca="1">SUM($AC47:AC47)</f>
        <v>0</v>
      </c>
      <c r="AD50" s="126">
        <f ca="1">SUM($AC47:AD47)</f>
        <v>0</v>
      </c>
      <c r="AE50" s="126">
        <f ca="1">SUM($AC47:AE47)</f>
        <v>0</v>
      </c>
      <c r="AF50" s="126">
        <f ca="1">SUM($AC47:AF47)</f>
        <v>0</v>
      </c>
      <c r="AG50" s="126">
        <f ca="1">SUM($AC47:AG47)</f>
        <v>0</v>
      </c>
      <c r="AH50" s="126">
        <f ca="1">SUM($AC47:AH47)</f>
        <v>0</v>
      </c>
      <c r="AI50" s="126">
        <f ca="1">SUM($AC47:AI47)</f>
        <v>0</v>
      </c>
      <c r="AK50" s="126">
        <f ca="1">SUM($AK47:AK47)</f>
        <v>0</v>
      </c>
      <c r="AL50" s="126">
        <f ca="1">SUM($AK47:AL47)</f>
        <v>0</v>
      </c>
      <c r="AM50" s="126">
        <f ca="1">SUM($AK47:AM47)</f>
        <v>0</v>
      </c>
      <c r="AN50" s="126">
        <f ca="1">SUM($AK47:AN47)</f>
        <v>0</v>
      </c>
      <c r="AO50" s="126">
        <f ca="1">SUM($AK47:AO47)</f>
        <v>0</v>
      </c>
      <c r="AP50" s="126">
        <f ca="1">SUM($AK47:AP47)</f>
        <v>0</v>
      </c>
      <c r="AQ50" s="126">
        <f ca="1">SUM($AK47:AQ47)</f>
        <v>0</v>
      </c>
      <c r="AS50" s="126">
        <f ca="1">SUM($AS47:AS47)</f>
        <v>0</v>
      </c>
      <c r="AT50" s="126">
        <f ca="1">SUM($AS47:AT47)</f>
        <v>0</v>
      </c>
      <c r="AU50" s="126">
        <f ca="1">SUM($AS47:AU47)</f>
        <v>0</v>
      </c>
      <c r="AV50" s="126">
        <f ca="1">SUM($AS47:AV47)</f>
        <v>0</v>
      </c>
      <c r="AW50" s="126">
        <f ca="1">SUM($AS47:AW47)</f>
        <v>0</v>
      </c>
      <c r="AX50" s="126">
        <f ca="1">SUM($AS47:AX47)</f>
        <v>0</v>
      </c>
      <c r="AY50" s="126">
        <f ca="1">SUM($AS47:AY47)</f>
        <v>0</v>
      </c>
      <c r="BA50" s="126">
        <f ca="1">SUM($BA47:BA47)</f>
        <v>0</v>
      </c>
      <c r="BB50" s="126">
        <f ca="1">SUM($BA47:BB47)</f>
        <v>0</v>
      </c>
      <c r="BC50" s="126">
        <f ca="1">SUM($BA47:BC47)</f>
        <v>0</v>
      </c>
      <c r="BD50" s="126">
        <f ca="1">SUM($BA47:BD47)</f>
        <v>0</v>
      </c>
      <c r="BE50" s="126">
        <f ca="1">SUM($BA47:BE47)</f>
        <v>0</v>
      </c>
      <c r="BF50" s="126">
        <f ca="1">SUM($BA47:BF47)</f>
        <v>0</v>
      </c>
      <c r="BG50" s="126">
        <f ca="1">SUM($BA47:BG47)</f>
        <v>0</v>
      </c>
    </row>
    <row r="51" spans="1:59" x14ac:dyDescent="0.35">
      <c r="A51" s="28" t="s">
        <v>296</v>
      </c>
      <c r="E51" s="127">
        <f ca="1">IFERROR(E50/SUM($E14:E14),0)</f>
        <v>0</v>
      </c>
      <c r="F51" s="127">
        <f ca="1">IFERROR(F50/SUM($E14:F14),0)</f>
        <v>0</v>
      </c>
      <c r="G51" s="127">
        <f ca="1">IFERROR(G50/SUM($E14:G14),0)</f>
        <v>0</v>
      </c>
      <c r="H51" s="127">
        <f ca="1">IFERROR(H50/SUM($E14:H14),0)</f>
        <v>0</v>
      </c>
      <c r="I51" s="127">
        <f ca="1">IFERROR(I50/SUM($E14:I14),0)</f>
        <v>0</v>
      </c>
      <c r="J51" s="127">
        <f ca="1">IFERROR(J50/SUM($E14:J14),0)</f>
        <v>0</v>
      </c>
      <c r="K51" s="127">
        <f ca="1">IFERROR(K50/SUM($E14:K14),0)</f>
        <v>0</v>
      </c>
      <c r="M51" s="127">
        <f ca="1">IFERROR(M50/SUM($M14:M14),0)</f>
        <v>0</v>
      </c>
      <c r="N51" s="127">
        <f ca="1">IFERROR(N50/SUM($M14:N14),0)</f>
        <v>0</v>
      </c>
      <c r="O51" s="127">
        <f ca="1">IFERROR(O50/SUM($M14:O14),0)</f>
        <v>0</v>
      </c>
      <c r="P51" s="127">
        <f ca="1">IFERROR(P50/SUM($M14:P14),0)</f>
        <v>0</v>
      </c>
      <c r="Q51" s="127">
        <f ca="1">IFERROR(Q50/SUM($M14:Q14),0)</f>
        <v>0</v>
      </c>
      <c r="R51" s="127">
        <f ca="1">IFERROR(R50/SUM($M14:R14),0)</f>
        <v>0</v>
      </c>
      <c r="S51" s="127">
        <f ca="1">IFERROR(S50/SUM($M14:S14),0)</f>
        <v>0</v>
      </c>
      <c r="U51" s="127">
        <f ca="1">IFERROR(U50/SUM($U14:U14),0)</f>
        <v>0</v>
      </c>
      <c r="V51" s="127">
        <f ca="1">IFERROR(V50/SUM($U14:V14),0)</f>
        <v>0</v>
      </c>
      <c r="W51" s="127">
        <f ca="1">IFERROR(W50/SUM($U14:W14),0)</f>
        <v>0</v>
      </c>
      <c r="X51" s="127">
        <f ca="1">IFERROR(X50/SUM($U14:X14),0)</f>
        <v>0</v>
      </c>
      <c r="Y51" s="127">
        <f ca="1">IFERROR(Y50/SUM($U14:Y14),0)</f>
        <v>0</v>
      </c>
      <c r="Z51" s="127">
        <f ca="1">IFERROR(Z50/SUM($U14:Z14),0)</f>
        <v>0</v>
      </c>
      <c r="AA51" s="127">
        <f ca="1">IFERROR(AA50/SUM($U14:AA14),0)</f>
        <v>0</v>
      </c>
      <c r="AC51" s="127">
        <f ca="1">IFERROR(AC50/SUM($AC14:AC14),0)</f>
        <v>0</v>
      </c>
      <c r="AD51" s="127">
        <f ca="1">IFERROR(AD50/SUM($AC14:AD14),0)</f>
        <v>0</v>
      </c>
      <c r="AE51" s="127">
        <f ca="1">IFERROR(AE50/SUM($AC14:AE14),0)</f>
        <v>0</v>
      </c>
      <c r="AF51" s="127">
        <f ca="1">IFERROR(AF50/SUM($AC14:AF14),0)</f>
        <v>0</v>
      </c>
      <c r="AG51" s="127">
        <f ca="1">IFERROR(AG50/SUM($AC14:AG14),0)</f>
        <v>0</v>
      </c>
      <c r="AH51" s="127">
        <f ca="1">IFERROR(AH50/SUM($AC14:AH14),0)</f>
        <v>0</v>
      </c>
      <c r="AI51" s="127">
        <f ca="1">IFERROR(AI50/SUM($AC14:AI14),0)</f>
        <v>0</v>
      </c>
      <c r="AK51" s="127">
        <f ca="1">IFERROR(AK50/SUM($AK14:AK14),0)</f>
        <v>0</v>
      </c>
      <c r="AL51" s="127">
        <f ca="1">IFERROR(AL50/SUM($AK14:AL14),0)</f>
        <v>0</v>
      </c>
      <c r="AM51" s="127">
        <f ca="1">IFERROR(AM50/SUM($AK14:AM14),0)</f>
        <v>0</v>
      </c>
      <c r="AN51" s="127">
        <f ca="1">IFERROR(AN50/SUM($AK14:AN14),0)</f>
        <v>0</v>
      </c>
      <c r="AO51" s="127">
        <f ca="1">IFERROR(AO50/SUM($AK14:AO14),0)</f>
        <v>0</v>
      </c>
      <c r="AP51" s="127">
        <f ca="1">IFERROR(AP50/SUM($AK14:AP14),0)</f>
        <v>0</v>
      </c>
      <c r="AQ51" s="127">
        <f ca="1">IFERROR(AQ50/SUM($AK14:AQ14),0)</f>
        <v>0</v>
      </c>
      <c r="AS51" s="127">
        <f ca="1">IFERROR(AS50/SUM($AS14:AS14),0)</f>
        <v>0</v>
      </c>
      <c r="AT51" s="127">
        <f ca="1">IFERROR(AT50/SUM($AS14:AT14),0)</f>
        <v>0</v>
      </c>
      <c r="AU51" s="127">
        <f ca="1">IFERROR(AU50/SUM($AS14:AU14),0)</f>
        <v>0</v>
      </c>
      <c r="AV51" s="127">
        <f ca="1">IFERROR(AV50/SUM($AS14:AV14),0)</f>
        <v>0</v>
      </c>
      <c r="AW51" s="127">
        <f ca="1">IFERROR(AW50/SUM($AS14:AW14),0)</f>
        <v>0</v>
      </c>
      <c r="AX51" s="127">
        <f ca="1">IFERROR(AX50/SUM($AS14:AX14),0)</f>
        <v>0</v>
      </c>
      <c r="AY51" s="127">
        <f ca="1">IFERROR(AY50/SUM($AS14:AY14),0)</f>
        <v>0</v>
      </c>
      <c r="BA51" s="127">
        <f ca="1">IFERROR(BA50/SUM($BA14:BA14),0)</f>
        <v>0</v>
      </c>
      <c r="BB51" s="127">
        <f ca="1">IFERROR(BB50/SUM($BA14:BB14),0)</f>
        <v>0</v>
      </c>
      <c r="BC51" s="127">
        <f ca="1">IFERROR(BC50/SUM($BA14:BC14),0)</f>
        <v>0</v>
      </c>
      <c r="BD51" s="127">
        <f ca="1">IFERROR(BD50/SUM($BA14:BD14),0)</f>
        <v>0</v>
      </c>
      <c r="BE51" s="127">
        <f ca="1">IFERROR(BE50/SUM($BA14:BE14),0)</f>
        <v>0</v>
      </c>
      <c r="BF51" s="127">
        <f ca="1">IFERROR(BF50/SUM($BA14:BF14),0)</f>
        <v>0</v>
      </c>
      <c r="BG51" s="127">
        <f ca="1">IFERROR(BG50/SUM($BA14:BG14),0)</f>
        <v>0</v>
      </c>
    </row>
    <row r="52" spans="1:59" x14ac:dyDescent="0.35">
      <c r="A52" s="28"/>
      <c r="E52" s="127"/>
      <c r="F52" s="127"/>
      <c r="G52" s="127"/>
      <c r="H52" s="127"/>
      <c r="I52" s="127"/>
      <c r="J52" s="127"/>
      <c r="K52" s="127"/>
      <c r="M52" s="127"/>
      <c r="N52" s="127"/>
      <c r="O52" s="127"/>
      <c r="P52" s="127"/>
      <c r="Q52" s="127"/>
      <c r="R52" s="127"/>
      <c r="S52" s="127"/>
      <c r="U52" s="127"/>
      <c r="V52" s="127"/>
      <c r="W52" s="127"/>
      <c r="X52" s="127"/>
      <c r="Y52" s="127"/>
      <c r="Z52" s="127"/>
      <c r="AA52" s="127"/>
      <c r="AC52" s="127"/>
      <c r="AD52" s="127"/>
      <c r="AE52" s="127"/>
      <c r="AF52" s="127"/>
      <c r="AG52" s="127"/>
      <c r="AH52" s="127"/>
      <c r="AI52" s="127"/>
      <c r="AK52" s="127"/>
      <c r="AL52" s="127"/>
      <c r="AM52" s="127"/>
      <c r="AN52" s="127"/>
      <c r="AO52" s="127"/>
      <c r="AP52" s="127"/>
      <c r="AQ52" s="127"/>
      <c r="AS52" s="127"/>
      <c r="AT52" s="127"/>
      <c r="AU52" s="127"/>
      <c r="AV52" s="127"/>
      <c r="AW52" s="127"/>
      <c r="AX52" s="127"/>
      <c r="AY52" s="127"/>
      <c r="BA52" s="127"/>
      <c r="BB52" s="127"/>
      <c r="BC52" s="127"/>
      <c r="BD52" s="127"/>
      <c r="BE52" s="127"/>
      <c r="BF52" s="127"/>
      <c r="BG52" s="127"/>
    </row>
    <row r="53" spans="1:59" x14ac:dyDescent="0.35">
      <c r="A53" s="128" t="s">
        <v>564</v>
      </c>
      <c r="B53" s="3"/>
      <c r="C53" s="3"/>
      <c r="D53" s="3"/>
      <c r="E53" s="129"/>
      <c r="F53" s="129"/>
      <c r="G53" s="129"/>
      <c r="H53" s="129"/>
      <c r="I53" s="129"/>
      <c r="J53" s="129"/>
      <c r="K53" s="130">
        <f>IFERROR(HLOOKUP(prog_header!$C$6,cost_rates!$AD$3:$AM$8,6,FALSE),0)</f>
        <v>0.41734821471955569</v>
      </c>
      <c r="M53" s="129"/>
      <c r="N53" s="129"/>
      <c r="O53" s="129"/>
      <c r="P53" s="129"/>
      <c r="Q53" s="129"/>
      <c r="R53" s="129"/>
      <c r="S53" s="130">
        <f>HLOOKUP(M$3,cost_rates!$AD$3:$AM$8,6,FALSE)</f>
        <v>0.41734821471955569</v>
      </c>
      <c r="U53" s="129"/>
      <c r="V53" s="129"/>
      <c r="W53" s="129"/>
      <c r="X53" s="129"/>
      <c r="Y53" s="129"/>
      <c r="Z53" s="129"/>
      <c r="AA53" s="130">
        <f>HLOOKUP(U$3,cost_rates!$AD$3:$AM$8,6,FALSE)</f>
        <v>0.17923989096969889</v>
      </c>
      <c r="AC53" s="129"/>
      <c r="AD53" s="129"/>
      <c r="AE53" s="129"/>
      <c r="AF53" s="129"/>
      <c r="AG53" s="129"/>
      <c r="AH53" s="129"/>
      <c r="AI53" s="130">
        <f>HLOOKUP(AC$3,cost_rates!$AD$3:$AM$8,6,FALSE)</f>
        <v>0.15561758559567121</v>
      </c>
      <c r="AK53" s="129"/>
      <c r="AL53" s="129"/>
      <c r="AM53" s="129"/>
      <c r="AN53" s="129"/>
      <c r="AO53" s="129"/>
      <c r="AP53" s="129"/>
      <c r="AQ53" s="130">
        <f>HLOOKUP(AK$3,cost_rates!$AD$3:$AM$8,6,FALSE)</f>
        <v>0.2272472650200433</v>
      </c>
      <c r="AS53" s="129"/>
      <c r="AT53" s="129"/>
      <c r="AU53" s="129"/>
      <c r="AV53" s="129"/>
      <c r="AW53" s="129"/>
      <c r="AX53" s="129"/>
      <c r="AY53" s="130">
        <f>HLOOKUP(AS$3,cost_rates!$AD$3:$AM$8,6,FALSE)</f>
        <v>0.22450141196039419</v>
      </c>
      <c r="BA53" s="129"/>
      <c r="BB53" s="129"/>
      <c r="BC53" s="129"/>
      <c r="BD53" s="129"/>
      <c r="BE53" s="129"/>
      <c r="BF53" s="129"/>
      <c r="BG53" s="130">
        <f>HLOOKUP(BA$3,cost_rates!$AD$3:$AM$8,6,FALSE)</f>
        <v>0.17929636674392427</v>
      </c>
    </row>
  </sheetData>
  <mergeCells count="7">
    <mergeCell ref="BA3:BG3"/>
    <mergeCell ref="E3:K3"/>
    <mergeCell ref="M3:S3"/>
    <mergeCell ref="U3:AA3"/>
    <mergeCell ref="AC3:AI3"/>
    <mergeCell ref="AK3:AQ3"/>
    <mergeCell ref="AS3:AY3"/>
  </mergeCells>
  <conditionalFormatting sqref="E1:K1">
    <cfRule type="cellIs" dxfId="2" priority="1" operator="notEqual">
      <formula>0</formula>
    </cfRule>
  </conditionalFormatting>
  <pageMargins left="0.70866141732283472" right="0.70866141732283472" top="0.74803149606299213" bottom="0.74803149606299213" header="0.31496062992125984" footer="0.31496062992125984"/>
  <pageSetup paperSize="9" scale="52" fitToWidth="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H29"/>
  <sheetViews>
    <sheetView zoomScale="80" zoomScaleNormal="80" workbookViewId="0">
      <selection activeCell="C32" sqref="C32"/>
    </sheetView>
  </sheetViews>
  <sheetFormatPr defaultRowHeight="20.149999999999999" customHeight="1" x14ac:dyDescent="0.35"/>
  <cols>
    <col min="1" max="1" width="54.453125" customWidth="1"/>
    <col min="2" max="2" width="10.1796875" bestFit="1" customWidth="1"/>
  </cols>
  <sheetData>
    <row r="1" spans="1:8" ht="20.149999999999999" customHeight="1" x14ac:dyDescent="0.35">
      <c r="A1" s="23" t="s">
        <v>718</v>
      </c>
      <c r="B1" s="93" t="str">
        <f>'programme_I&amp;E_FC_infl'!A2</f>
        <v>PGT FT 1 year or PT 2 years 180 credits</v>
      </c>
    </row>
    <row r="2" spans="1:8" ht="20.149999999999999" customHeight="1" x14ac:dyDescent="0.35">
      <c r="A2" s="23"/>
      <c r="B2" s="115" t="str">
        <f>prog_header!$C$5</f>
        <v>TEST</v>
      </c>
      <c r="C2" s="116"/>
      <c r="D2" s="116"/>
      <c r="E2" s="116"/>
      <c r="F2" s="116"/>
      <c r="G2" s="116"/>
      <c r="H2" s="116"/>
    </row>
    <row r="3" spans="1:8" ht="20.149999999999999" customHeight="1" x14ac:dyDescent="0.35">
      <c r="A3" s="23"/>
    </row>
    <row r="4" spans="1:8" ht="20.149999999999999" customHeight="1" x14ac:dyDescent="0.35">
      <c r="A4" s="23"/>
      <c r="B4" s="118" t="s">
        <v>317</v>
      </c>
      <c r="C4" s="118" t="s">
        <v>36</v>
      </c>
    </row>
    <row r="5" spans="1:8" ht="20.149999999999999" customHeight="1" thickBot="1" x14ac:dyDescent="0.4">
      <c r="B5" s="118" t="s">
        <v>318</v>
      </c>
      <c r="C5" s="118" t="s">
        <v>319</v>
      </c>
      <c r="D5" s="118" t="s">
        <v>320</v>
      </c>
      <c r="E5" s="118" t="s">
        <v>321</v>
      </c>
      <c r="F5" s="118" t="s">
        <v>322</v>
      </c>
      <c r="G5" s="118" t="s">
        <v>323</v>
      </c>
      <c r="H5" s="118" t="s">
        <v>324</v>
      </c>
    </row>
    <row r="6" spans="1:8" ht="20.149999999999999" customHeight="1" thickBot="1" x14ac:dyDescent="0.4">
      <c r="A6" t="s">
        <v>325</v>
      </c>
      <c r="B6" s="131" t="str">
        <f>'programme_I&amp;E_FC_infl'!E5</f>
        <v>2020/21</v>
      </c>
      <c r="C6" s="131" t="str">
        <f>'programme_I&amp;E_FC_infl'!F5</f>
        <v>2021/22</v>
      </c>
      <c r="D6" s="131" t="str">
        <f>'programme_I&amp;E_FC_infl'!G5</f>
        <v>2022/23</v>
      </c>
      <c r="E6" s="131" t="str">
        <f>'programme_I&amp;E_FC_infl'!H5</f>
        <v>2023/24</v>
      </c>
      <c r="F6" s="131" t="str">
        <f>'programme_I&amp;E_FC_infl'!I5</f>
        <v>2024/25</v>
      </c>
      <c r="G6" s="131" t="str">
        <f>'programme_I&amp;E_FC_infl'!J5</f>
        <v>2025/26</v>
      </c>
      <c r="H6" s="131" t="str">
        <f>'programme_I&amp;E_FC_infl'!K5</f>
        <v>2026/27</v>
      </c>
    </row>
    <row r="8" spans="1:8" ht="20.149999999999999" customHeight="1" x14ac:dyDescent="0.35">
      <c r="A8" t="s">
        <v>326</v>
      </c>
      <c r="B8" s="123">
        <f>'programme_I&amp;E_FC_infl'!E14/1000</f>
        <v>0</v>
      </c>
      <c r="C8" s="123">
        <f>'programme_I&amp;E_FC_infl'!F14/1000</f>
        <v>0</v>
      </c>
      <c r="D8" s="123">
        <f>'programme_I&amp;E_FC_infl'!G14/1000</f>
        <v>0</v>
      </c>
      <c r="E8" s="123">
        <f>'programme_I&amp;E_FC_infl'!H14/1000</f>
        <v>0</v>
      </c>
      <c r="F8" s="123">
        <f>'programme_I&amp;E_FC_infl'!I14/1000</f>
        <v>0</v>
      </c>
      <c r="G8" s="123">
        <f>'programme_I&amp;E_FC_infl'!J14/1000</f>
        <v>0</v>
      </c>
      <c r="H8" s="123">
        <f>'programme_I&amp;E_FC_infl'!K14/1000</f>
        <v>0</v>
      </c>
    </row>
    <row r="9" spans="1:8" ht="20.149999999999999" customHeight="1" x14ac:dyDescent="0.35">
      <c r="A9" t="s">
        <v>293</v>
      </c>
      <c r="B9" s="123">
        <f ca="1">'programme_I&amp;E_FC_infl'!E30/1000</f>
        <v>0</v>
      </c>
      <c r="C9" s="123">
        <f ca="1">'programme_I&amp;E_FC_infl'!F30/1000</f>
        <v>0</v>
      </c>
      <c r="D9" s="123">
        <f ca="1">'programme_I&amp;E_FC_infl'!G30/1000</f>
        <v>0</v>
      </c>
      <c r="E9" s="123">
        <f ca="1">'programme_I&amp;E_FC_infl'!H30/1000</f>
        <v>0</v>
      </c>
      <c r="F9" s="123">
        <f ca="1">'programme_I&amp;E_FC_infl'!I30/1000</f>
        <v>0</v>
      </c>
      <c r="G9" s="123">
        <f ca="1">'programme_I&amp;E_FC_infl'!J30/1000</f>
        <v>0</v>
      </c>
      <c r="H9" s="123">
        <f ca="1">'programme_I&amp;E_FC_infl'!K30/1000</f>
        <v>0</v>
      </c>
    </row>
    <row r="10" spans="1:8" ht="20.149999999999999" customHeight="1" x14ac:dyDescent="0.35">
      <c r="A10" s="132" t="s">
        <v>327</v>
      </c>
      <c r="B10" s="133">
        <f t="shared" ref="B10:H10" ca="1" si="0">SUM(B8:B9)</f>
        <v>0</v>
      </c>
      <c r="C10" s="133">
        <f t="shared" ca="1" si="0"/>
        <v>0</v>
      </c>
      <c r="D10" s="133">
        <f t="shared" ca="1" si="0"/>
        <v>0</v>
      </c>
      <c r="E10" s="133">
        <f t="shared" ca="1" si="0"/>
        <v>0</v>
      </c>
      <c r="F10" s="133">
        <f t="shared" ca="1" si="0"/>
        <v>0</v>
      </c>
      <c r="G10" s="133">
        <f t="shared" ca="1" si="0"/>
        <v>0</v>
      </c>
      <c r="H10" s="133">
        <f t="shared" ca="1" si="0"/>
        <v>0</v>
      </c>
    </row>
    <row r="11" spans="1:8" ht="20.149999999999999" customHeight="1" x14ac:dyDescent="0.35">
      <c r="A11" s="28" t="s">
        <v>296</v>
      </c>
      <c r="B11" s="127">
        <f t="shared" ref="B11:H11" ca="1" si="1">IFERROR(B10/B8,0)</f>
        <v>0</v>
      </c>
      <c r="C11" s="127">
        <f t="shared" ca="1" si="1"/>
        <v>0</v>
      </c>
      <c r="D11" s="127">
        <f t="shared" ca="1" si="1"/>
        <v>0</v>
      </c>
      <c r="E11" s="127">
        <f t="shared" ca="1" si="1"/>
        <v>0</v>
      </c>
      <c r="F11" s="127">
        <f t="shared" ca="1" si="1"/>
        <v>0</v>
      </c>
      <c r="G11" s="127">
        <f t="shared" ca="1" si="1"/>
        <v>0</v>
      </c>
      <c r="H11" s="127">
        <f t="shared" ca="1" si="1"/>
        <v>0</v>
      </c>
    </row>
    <row r="12" spans="1:8" ht="10" customHeight="1" x14ac:dyDescent="0.35">
      <c r="A12" s="132"/>
      <c r="B12" s="126"/>
      <c r="C12" s="126"/>
      <c r="D12" s="126"/>
      <c r="E12" s="126"/>
      <c r="F12" s="126"/>
      <c r="G12" s="126"/>
      <c r="H12" s="126"/>
    </row>
    <row r="13" spans="1:8" ht="20.149999999999999" customHeight="1" x14ac:dyDescent="0.35">
      <c r="A13" s="93" t="s">
        <v>328</v>
      </c>
      <c r="B13" s="133">
        <f ca="1">'programme_I&amp;E_FC_infl'!E35/1000</f>
        <v>0</v>
      </c>
      <c r="C13" s="133">
        <f ca="1">'programme_I&amp;E_FC_infl'!F35/1000</f>
        <v>0</v>
      </c>
      <c r="D13" s="133">
        <f ca="1">'programme_I&amp;E_FC_infl'!G35/1000</f>
        <v>0</v>
      </c>
      <c r="E13" s="133">
        <f ca="1">'programme_I&amp;E_FC_infl'!H35/1000</f>
        <v>0</v>
      </c>
      <c r="F13" s="133">
        <f ca="1">'programme_I&amp;E_FC_infl'!I35/1000</f>
        <v>0</v>
      </c>
      <c r="G13" s="133">
        <f ca="1">'programme_I&amp;E_FC_infl'!J35/1000</f>
        <v>0</v>
      </c>
      <c r="H13" s="133">
        <f ca="1">'programme_I&amp;E_FC_infl'!K35/1000</f>
        <v>0</v>
      </c>
    </row>
    <row r="14" spans="1:8" ht="20.149999999999999" customHeight="1" x14ac:dyDescent="0.35">
      <c r="A14" s="28" t="s">
        <v>296</v>
      </c>
      <c r="B14" s="127">
        <f ca="1">'programme_I&amp;E_FC_infl'!E36</f>
        <v>0</v>
      </c>
      <c r="C14" s="127">
        <f ca="1">'programme_I&amp;E_FC_infl'!F36</f>
        <v>0</v>
      </c>
      <c r="D14" s="127">
        <f ca="1">'programme_I&amp;E_FC_infl'!G36</f>
        <v>0</v>
      </c>
      <c r="E14" s="127">
        <f ca="1">'programme_I&amp;E_FC_infl'!H36</f>
        <v>0</v>
      </c>
      <c r="F14" s="127">
        <f ca="1">'programme_I&amp;E_FC_infl'!I36</f>
        <v>0</v>
      </c>
      <c r="G14" s="127">
        <f ca="1">'programme_I&amp;E_FC_infl'!J36</f>
        <v>0</v>
      </c>
      <c r="H14" s="127">
        <f ca="1">'programme_I&amp;E_FC_infl'!K36</f>
        <v>0</v>
      </c>
    </row>
    <row r="15" spans="1:8" ht="10" customHeight="1" x14ac:dyDescent="0.35">
      <c r="A15" s="132"/>
      <c r="B15" s="126"/>
      <c r="C15" s="126"/>
      <c r="D15" s="126"/>
      <c r="E15" s="126"/>
      <c r="F15" s="126"/>
      <c r="G15" s="126"/>
      <c r="H15" s="126"/>
    </row>
    <row r="16" spans="1:8" ht="20.149999999999999" customHeight="1" x14ac:dyDescent="0.35">
      <c r="A16" t="s">
        <v>308</v>
      </c>
      <c r="B16" s="123">
        <f ca="1">'programme_I&amp;E_FC_infl'!E45/1000</f>
        <v>0</v>
      </c>
      <c r="C16" s="123">
        <f ca="1">'programme_I&amp;E_FC_infl'!F45/1000</f>
        <v>0</v>
      </c>
      <c r="D16" s="123">
        <f ca="1">'programme_I&amp;E_FC_infl'!G45/1000</f>
        <v>0</v>
      </c>
      <c r="E16" s="123">
        <f ca="1">'programme_I&amp;E_FC_infl'!H45/1000</f>
        <v>0</v>
      </c>
      <c r="F16" s="123">
        <f ca="1">'programme_I&amp;E_FC_infl'!I45/1000</f>
        <v>0</v>
      </c>
      <c r="G16" s="123">
        <f ca="1">'programme_I&amp;E_FC_infl'!J45/1000</f>
        <v>0</v>
      </c>
      <c r="H16" s="123">
        <f ca="1">'programme_I&amp;E_FC_infl'!K45/1000</f>
        <v>0</v>
      </c>
    </row>
    <row r="17" spans="1:8" ht="20.149999999999999" customHeight="1" x14ac:dyDescent="0.35">
      <c r="A17" s="93" t="s">
        <v>329</v>
      </c>
      <c r="B17" s="133">
        <f ca="1">B16+B10</f>
        <v>0</v>
      </c>
      <c r="C17" s="133">
        <f t="shared" ref="C17:H17" ca="1" si="2">C16+C10</f>
        <v>0</v>
      </c>
      <c r="D17" s="133">
        <f t="shared" ca="1" si="2"/>
        <v>0</v>
      </c>
      <c r="E17" s="133">
        <f t="shared" ca="1" si="2"/>
        <v>0</v>
      </c>
      <c r="F17" s="133">
        <f t="shared" ca="1" si="2"/>
        <v>0</v>
      </c>
      <c r="G17" s="133">
        <f t="shared" ca="1" si="2"/>
        <v>0</v>
      </c>
      <c r="H17" s="133">
        <f t="shared" ca="1" si="2"/>
        <v>0</v>
      </c>
    </row>
    <row r="18" spans="1:8" ht="20.149999999999999" customHeight="1" x14ac:dyDescent="0.35">
      <c r="A18" s="28" t="s">
        <v>296</v>
      </c>
      <c r="B18" s="127">
        <f t="shared" ref="B18:H18" ca="1" si="3">IFERROR(B17/B8,0)</f>
        <v>0</v>
      </c>
      <c r="C18" s="127">
        <f t="shared" ca="1" si="3"/>
        <v>0</v>
      </c>
      <c r="D18" s="127">
        <f t="shared" ca="1" si="3"/>
        <v>0</v>
      </c>
      <c r="E18" s="127">
        <f t="shared" ca="1" si="3"/>
        <v>0</v>
      </c>
      <c r="F18" s="127">
        <f t="shared" ca="1" si="3"/>
        <v>0</v>
      </c>
      <c r="G18" s="127">
        <f t="shared" ca="1" si="3"/>
        <v>0</v>
      </c>
      <c r="H18" s="127">
        <f t="shared" ca="1" si="3"/>
        <v>0</v>
      </c>
    </row>
    <row r="20" spans="1:8" ht="20.149999999999999" customHeight="1" x14ac:dyDescent="0.35">
      <c r="A20" s="93" t="s">
        <v>330</v>
      </c>
      <c r="B20" s="133">
        <f ca="1">'programme_I&amp;E_FC_infl'!E50/1000</f>
        <v>0</v>
      </c>
      <c r="C20" s="133">
        <f ca="1">'programme_I&amp;E_FC_infl'!F50/1000</f>
        <v>0</v>
      </c>
      <c r="D20" s="133">
        <f ca="1">'programme_I&amp;E_FC_infl'!G50/1000</f>
        <v>0</v>
      </c>
      <c r="E20" s="133">
        <f ca="1">'programme_I&amp;E_FC_infl'!H50/1000</f>
        <v>0</v>
      </c>
      <c r="F20" s="133">
        <f ca="1">'programme_I&amp;E_FC_infl'!I50/1000</f>
        <v>0</v>
      </c>
      <c r="G20" s="133">
        <f ca="1">'programme_I&amp;E_FC_infl'!J50/1000</f>
        <v>0</v>
      </c>
      <c r="H20" s="133">
        <f ca="1">'programme_I&amp;E_FC_infl'!K50/1000</f>
        <v>0</v>
      </c>
    </row>
    <row r="21" spans="1:8" ht="20.149999999999999" customHeight="1" x14ac:dyDescent="0.35">
      <c r="A21" s="28" t="s">
        <v>296</v>
      </c>
      <c r="B21" s="127">
        <f ca="1">'programme_I&amp;E_FC_infl'!E51</f>
        <v>0</v>
      </c>
      <c r="C21" s="127">
        <f ca="1">'programme_I&amp;E_FC_infl'!F51</f>
        <v>0</v>
      </c>
      <c r="D21" s="127">
        <f ca="1">'programme_I&amp;E_FC_infl'!G51</f>
        <v>0</v>
      </c>
      <c r="E21" s="127">
        <f ca="1">'programme_I&amp;E_FC_infl'!H51</f>
        <v>0</v>
      </c>
      <c r="F21" s="127">
        <f ca="1">'programme_I&amp;E_FC_infl'!I51</f>
        <v>0</v>
      </c>
      <c r="G21" s="127">
        <f ca="1">'programme_I&amp;E_FC_infl'!J51</f>
        <v>0</v>
      </c>
      <c r="H21" s="127">
        <f ca="1">'programme_I&amp;E_FC_infl'!K51</f>
        <v>0</v>
      </c>
    </row>
    <row r="22" spans="1:8" ht="20.149999999999999" customHeight="1" thickBot="1" x14ac:dyDescent="0.4"/>
    <row r="23" spans="1:8" ht="20.149999999999999" customHeight="1" thickBot="1" x14ac:dyDescent="0.4">
      <c r="A23" s="125" t="s">
        <v>331</v>
      </c>
      <c r="B23" s="131" t="str">
        <f t="shared" ref="B23:H23" si="4">B6</f>
        <v>2020/21</v>
      </c>
      <c r="C23" s="131" t="str">
        <f t="shared" si="4"/>
        <v>2021/22</v>
      </c>
      <c r="D23" s="131" t="str">
        <f t="shared" si="4"/>
        <v>2022/23</v>
      </c>
      <c r="E23" s="131" t="str">
        <f t="shared" si="4"/>
        <v>2023/24</v>
      </c>
      <c r="F23" s="131" t="str">
        <f t="shared" si="4"/>
        <v>2024/25</v>
      </c>
      <c r="G23" s="131" t="str">
        <f t="shared" si="4"/>
        <v>2025/26</v>
      </c>
      <c r="H23" s="131" t="str">
        <f t="shared" si="4"/>
        <v>2026/27</v>
      </c>
    </row>
    <row r="24" spans="1:8" ht="20.149999999999999" customHeight="1" x14ac:dyDescent="0.35">
      <c r="A24" t="s">
        <v>332</v>
      </c>
      <c r="B24" s="27">
        <f>staff_students!D13+staff_students!D15+staff_students!$F$18</f>
        <v>0</v>
      </c>
      <c r="C24" s="27">
        <f>staff_students!E13+staff_students!E15+staff_students!$F$18</f>
        <v>0</v>
      </c>
      <c r="D24" s="27">
        <f>staff_students!F13+staff_students!F15+staff_students!$F$18</f>
        <v>0</v>
      </c>
      <c r="E24" s="27">
        <f>staff_students!G13+staff_students!G15+staff_students!$F$18</f>
        <v>0</v>
      </c>
      <c r="F24" s="27">
        <f>staff_students!H13+staff_students!H15+staff_students!$F$18</f>
        <v>0</v>
      </c>
      <c r="G24" s="27">
        <f>staff_students!I13+staff_students!I15+staff_students!$F$18</f>
        <v>0</v>
      </c>
      <c r="H24" s="27">
        <f>staff_students!J13+staff_students!J15+staff_students!$F$18</f>
        <v>0</v>
      </c>
    </row>
    <row r="25" spans="1:8" ht="20.149999999999999" customHeight="1" x14ac:dyDescent="0.35">
      <c r="A25" t="s">
        <v>333</v>
      </c>
      <c r="B25" s="27"/>
      <c r="C25" s="27">
        <f>staff_students!E40+staff_students!E42</f>
        <v>0</v>
      </c>
      <c r="D25" s="27">
        <f>staff_students!F40+staff_students!F42</f>
        <v>0</v>
      </c>
      <c r="E25" s="27">
        <f>staff_students!G40+staff_students!G42</f>
        <v>0</v>
      </c>
      <c r="F25" s="27">
        <f>staff_students!H40+staff_students!H42</f>
        <v>0</v>
      </c>
      <c r="G25" s="27">
        <f>staff_students!I40+staff_students!I42</f>
        <v>0</v>
      </c>
      <c r="H25" s="27">
        <f>staff_students!J40+staff_students!J42</f>
        <v>0</v>
      </c>
    </row>
    <row r="26" spans="1:8" ht="20.149999999999999" customHeight="1" x14ac:dyDescent="0.35">
      <c r="A26" t="s">
        <v>334</v>
      </c>
      <c r="B26" s="27"/>
      <c r="C26" s="27">
        <f>staff_students!E41+staff_students!E43</f>
        <v>0</v>
      </c>
      <c r="D26" s="27">
        <f>staff_students!F41+staff_students!F43</f>
        <v>0</v>
      </c>
      <c r="E26" s="27">
        <f>staff_students!G41+staff_students!G43</f>
        <v>0</v>
      </c>
      <c r="F26" s="27">
        <f>staff_students!H41+staff_students!H43</f>
        <v>0</v>
      </c>
      <c r="G26" s="27">
        <f>staff_students!I41+staff_students!I43</f>
        <v>0</v>
      </c>
      <c r="H26" s="27">
        <f>staff_students!J41+staff_students!J43</f>
        <v>0</v>
      </c>
    </row>
    <row r="27" spans="1:8" ht="20.149999999999999" customHeight="1" x14ac:dyDescent="0.35">
      <c r="A27" t="s">
        <v>335</v>
      </c>
      <c r="B27" s="31"/>
      <c r="C27" s="31">
        <f>SUM(staff_students!E30:E33)</f>
        <v>0</v>
      </c>
      <c r="D27" s="31">
        <f>SUM(staff_students!F30:F33)</f>
        <v>0</v>
      </c>
      <c r="E27" s="31">
        <f>SUM(staff_students!G30:G33)</f>
        <v>0</v>
      </c>
      <c r="F27" s="31">
        <f>SUM(staff_students!H30:H33)</f>
        <v>0</v>
      </c>
      <c r="G27" s="31">
        <f>SUM(staff_students!I30:I33)</f>
        <v>0</v>
      </c>
      <c r="H27" s="31">
        <f>SUM(staff_students!J30:J33)</f>
        <v>0</v>
      </c>
    </row>
    <row r="28" spans="1:8" ht="20.149999999999999" customHeight="1" x14ac:dyDescent="0.35">
      <c r="A28" t="s">
        <v>336</v>
      </c>
      <c r="B28" s="31">
        <f t="shared" ref="B28:H28" si="5">IFERROR((B25+B26)/B24,0)</f>
        <v>0</v>
      </c>
      <c r="C28" s="31">
        <f t="shared" si="5"/>
        <v>0</v>
      </c>
      <c r="D28" s="31">
        <f t="shared" si="5"/>
        <v>0</v>
      </c>
      <c r="E28" s="31">
        <f t="shared" si="5"/>
        <v>0</v>
      </c>
      <c r="F28" s="31">
        <f t="shared" si="5"/>
        <v>0</v>
      </c>
      <c r="G28" s="31">
        <f t="shared" si="5"/>
        <v>0</v>
      </c>
      <c r="H28" s="31">
        <f t="shared" si="5"/>
        <v>0</v>
      </c>
    </row>
    <row r="29" spans="1:8" ht="20.149999999999999" customHeight="1" x14ac:dyDescent="0.35">
      <c r="A29" t="s">
        <v>337</v>
      </c>
      <c r="B29" s="31">
        <f>IFERROR((SUM($B26:B26)+SUM($B25:B25))/SUM($B24:B24),0)</f>
        <v>0</v>
      </c>
      <c r="C29" s="31">
        <f>IFERROR((SUM($B26:C26)+SUM($B25:C25))/SUM($B24:C24),0)</f>
        <v>0</v>
      </c>
      <c r="D29" s="31">
        <f>IFERROR((SUM($B26:D26)+SUM($B25:D25))/SUM($B24:D24),0)</f>
        <v>0</v>
      </c>
      <c r="E29" s="31">
        <f>IFERROR((SUM($B26:E26)+SUM($B25:E25))/SUM($B24:E24),0)</f>
        <v>0</v>
      </c>
      <c r="F29" s="31">
        <f>IFERROR((SUM($B26:F26)+SUM($B25:F25))/SUM($B24:F24),0)</f>
        <v>0</v>
      </c>
      <c r="G29" s="31">
        <f>IFERROR((SUM($B26:G26)+SUM($B25:G25))/SUM($B24:G24),0)</f>
        <v>0</v>
      </c>
      <c r="H29" s="31">
        <f>IFERROR((SUM($B26:H26)+SUM($B25:H25))/SUM($B24:H24),0)</f>
        <v>0</v>
      </c>
    </row>
  </sheetData>
  <pageMargins left="0.70866141732283472" right="0.70866141732283472" top="0.74803149606299213" bottom="0.74803149606299213" header="0.31496062992125984" footer="0.31496062992125984"/>
  <pageSetup paperSize="9" scale="7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pageSetUpPr fitToPage="1"/>
  </sheetPr>
  <dimension ref="A1:BG53"/>
  <sheetViews>
    <sheetView zoomScale="80" zoomScaleNormal="80" workbookViewId="0">
      <pane xSplit="4" ySplit="5" topLeftCell="E6" activePane="bottomRight" state="frozen"/>
      <selection activeCell="L10" sqref="L10"/>
      <selection pane="topRight" activeCell="L10" sqref="L10"/>
      <selection pane="bottomLeft" activeCell="L10" sqref="L10"/>
      <selection pane="bottomRight" activeCell="M7" sqref="M7"/>
    </sheetView>
  </sheetViews>
  <sheetFormatPr defaultColWidth="10.7265625" defaultRowHeight="14.5" x14ac:dyDescent="0.35"/>
  <cols>
    <col min="1" max="1" width="30.54296875" customWidth="1"/>
    <col min="2" max="2" width="13.81640625" customWidth="1"/>
    <col min="3" max="3" width="17.54296875" customWidth="1"/>
    <col min="4" max="4" width="18.26953125" customWidth="1"/>
    <col min="5" max="11" width="12.7265625" customWidth="1"/>
    <col min="12" max="12" width="5.7265625" customWidth="1"/>
    <col min="13" max="19" width="12.7265625" customWidth="1"/>
    <col min="20" max="20" width="5.7265625" customWidth="1"/>
    <col min="21" max="27" width="12.7265625" customWidth="1"/>
    <col min="28" max="28" width="5.7265625" customWidth="1"/>
    <col min="29" max="35" width="12.7265625" customWidth="1"/>
    <col min="36" max="36" width="5.7265625" customWidth="1"/>
    <col min="37" max="43" width="12.7265625" customWidth="1"/>
    <col min="44" max="44" width="5.7265625" customWidth="1"/>
    <col min="45" max="51" width="12.7265625" customWidth="1"/>
    <col min="52" max="52" width="5.7265625" customWidth="1"/>
    <col min="53" max="59" width="12.7265625" customWidth="1"/>
  </cols>
  <sheetData>
    <row r="1" spans="1:59" x14ac:dyDescent="0.35">
      <c r="A1" s="23" t="s">
        <v>719</v>
      </c>
      <c r="E1" s="121">
        <f ca="1">M35+U35+AC35+AK35+AS35+BA35-E35</f>
        <v>0</v>
      </c>
      <c r="F1" s="121">
        <f t="shared" ref="F1:K1" ca="1" si="0">N35+V35+AD35+AL35+AT35+BB35-F35</f>
        <v>0</v>
      </c>
      <c r="G1" s="121">
        <f t="shared" ca="1" si="0"/>
        <v>0</v>
      </c>
      <c r="H1" s="121">
        <f t="shared" ca="1" si="0"/>
        <v>0</v>
      </c>
      <c r="I1" s="121">
        <f t="shared" ca="1" si="0"/>
        <v>0</v>
      </c>
      <c r="J1" s="121">
        <f t="shared" ca="1" si="0"/>
        <v>0</v>
      </c>
      <c r="K1" s="121">
        <f t="shared" ca="1" si="0"/>
        <v>0</v>
      </c>
      <c r="L1" s="122" t="s">
        <v>559</v>
      </c>
    </row>
    <row r="2" spans="1:59" x14ac:dyDescent="0.35">
      <c r="A2" s="93" t="str">
        <f>VLOOKUP('selections(hide)'!$A$4,'selections(hide)'!$D$18:$Q$30,14,FALSE)</f>
        <v>PGT FT 1 year or PT 2 years 180 credits</v>
      </c>
      <c r="B2" s="6"/>
    </row>
    <row r="3" spans="1:59" x14ac:dyDescent="0.35">
      <c r="A3" s="115" t="str">
        <f>prog_header!$C$5</f>
        <v>TEST</v>
      </c>
      <c r="B3" s="116"/>
      <c r="C3" s="116"/>
      <c r="D3" s="116"/>
      <c r="E3" s="238" t="s">
        <v>521</v>
      </c>
      <c r="F3" s="238"/>
      <c r="G3" s="238"/>
      <c r="H3" s="238"/>
      <c r="I3" s="238"/>
      <c r="J3" s="238"/>
      <c r="K3" s="238"/>
      <c r="M3" s="237" t="s">
        <v>10</v>
      </c>
      <c r="N3" s="237"/>
      <c r="O3" s="237"/>
      <c r="P3" s="237"/>
      <c r="Q3" s="237"/>
      <c r="R3" s="237"/>
      <c r="S3" s="237"/>
      <c r="U3" s="237" t="s">
        <v>11</v>
      </c>
      <c r="V3" s="237"/>
      <c r="W3" s="237"/>
      <c r="X3" s="237"/>
      <c r="Y3" s="237"/>
      <c r="Z3" s="237"/>
      <c r="AA3" s="237"/>
      <c r="AC3" s="237" t="s">
        <v>12</v>
      </c>
      <c r="AD3" s="237"/>
      <c r="AE3" s="237"/>
      <c r="AF3" s="237"/>
      <c r="AG3" s="237"/>
      <c r="AH3" s="237"/>
      <c r="AI3" s="237"/>
      <c r="AK3" s="237" t="s">
        <v>13</v>
      </c>
      <c r="AL3" s="237"/>
      <c r="AM3" s="237"/>
      <c r="AN3" s="237"/>
      <c r="AO3" s="237"/>
      <c r="AP3" s="237"/>
      <c r="AQ3" s="237"/>
      <c r="AS3" s="237" t="s">
        <v>14</v>
      </c>
      <c r="AT3" s="237"/>
      <c r="AU3" s="237"/>
      <c r="AV3" s="237"/>
      <c r="AW3" s="237"/>
      <c r="AX3" s="237"/>
      <c r="AY3" s="237"/>
      <c r="BA3" s="237" t="s">
        <v>15</v>
      </c>
      <c r="BB3" s="237"/>
      <c r="BC3" s="237"/>
      <c r="BD3" s="237"/>
      <c r="BE3" s="237"/>
      <c r="BF3" s="237"/>
      <c r="BG3" s="237"/>
    </row>
    <row r="4" spans="1:59" x14ac:dyDescent="0.35">
      <c r="D4" s="1" t="s">
        <v>721</v>
      </c>
      <c r="E4" t="s">
        <v>37</v>
      </c>
      <c r="F4" t="s">
        <v>281</v>
      </c>
      <c r="G4" t="s">
        <v>282</v>
      </c>
      <c r="H4" t="s">
        <v>283</v>
      </c>
      <c r="I4" t="s">
        <v>284</v>
      </c>
      <c r="J4" t="s">
        <v>285</v>
      </c>
      <c r="K4" t="s">
        <v>286</v>
      </c>
      <c r="M4" t="str">
        <f>E4</f>
        <v>Dev Yr</v>
      </c>
      <c r="N4" t="str">
        <f t="shared" ref="N4:S5" si="1">F4</f>
        <v>Launch Yr</v>
      </c>
      <c r="O4" t="str">
        <f t="shared" si="1"/>
        <v>Yr 2</v>
      </c>
      <c r="P4" t="str">
        <f t="shared" si="1"/>
        <v>Yr 3</v>
      </c>
      <c r="Q4" t="str">
        <f t="shared" si="1"/>
        <v>Yr 4</v>
      </c>
      <c r="R4" t="str">
        <f t="shared" si="1"/>
        <v>Yr 5</v>
      </c>
      <c r="S4" t="str">
        <f t="shared" si="1"/>
        <v>Yr 6</v>
      </c>
      <c r="U4" t="str">
        <f>M4</f>
        <v>Dev Yr</v>
      </c>
      <c r="V4" t="str">
        <f t="shared" ref="V4:AA5" si="2">N4</f>
        <v>Launch Yr</v>
      </c>
      <c r="W4" t="str">
        <f t="shared" si="2"/>
        <v>Yr 2</v>
      </c>
      <c r="X4" t="str">
        <f t="shared" si="2"/>
        <v>Yr 3</v>
      </c>
      <c r="Y4" t="str">
        <f t="shared" si="2"/>
        <v>Yr 4</v>
      </c>
      <c r="Z4" t="str">
        <f t="shared" si="2"/>
        <v>Yr 5</v>
      </c>
      <c r="AA4" t="str">
        <f t="shared" si="2"/>
        <v>Yr 6</v>
      </c>
      <c r="AC4" t="str">
        <f>U4</f>
        <v>Dev Yr</v>
      </c>
      <c r="AD4" t="str">
        <f t="shared" ref="AD4:AI5" si="3">V4</f>
        <v>Launch Yr</v>
      </c>
      <c r="AE4" t="str">
        <f t="shared" si="3"/>
        <v>Yr 2</v>
      </c>
      <c r="AF4" t="str">
        <f t="shared" si="3"/>
        <v>Yr 3</v>
      </c>
      <c r="AG4" t="str">
        <f t="shared" si="3"/>
        <v>Yr 4</v>
      </c>
      <c r="AH4" t="str">
        <f t="shared" si="3"/>
        <v>Yr 5</v>
      </c>
      <c r="AI4" t="str">
        <f t="shared" si="3"/>
        <v>Yr 6</v>
      </c>
      <c r="AK4" t="str">
        <f>AC4</f>
        <v>Dev Yr</v>
      </c>
      <c r="AL4" t="str">
        <f t="shared" ref="AL4:AQ5" si="4">AD4</f>
        <v>Launch Yr</v>
      </c>
      <c r="AM4" t="str">
        <f t="shared" si="4"/>
        <v>Yr 2</v>
      </c>
      <c r="AN4" t="str">
        <f t="shared" si="4"/>
        <v>Yr 3</v>
      </c>
      <c r="AO4" t="str">
        <f t="shared" si="4"/>
        <v>Yr 4</v>
      </c>
      <c r="AP4" t="str">
        <f t="shared" si="4"/>
        <v>Yr 5</v>
      </c>
      <c r="AQ4" t="str">
        <f t="shared" si="4"/>
        <v>Yr 6</v>
      </c>
      <c r="AS4" t="str">
        <f>AK4</f>
        <v>Dev Yr</v>
      </c>
      <c r="AT4" t="str">
        <f t="shared" ref="AT4:AY5" si="5">AL4</f>
        <v>Launch Yr</v>
      </c>
      <c r="AU4" t="str">
        <f t="shared" si="5"/>
        <v>Yr 2</v>
      </c>
      <c r="AV4" t="str">
        <f t="shared" si="5"/>
        <v>Yr 3</v>
      </c>
      <c r="AW4" t="str">
        <f t="shared" si="5"/>
        <v>Yr 4</v>
      </c>
      <c r="AX4" t="str">
        <f t="shared" si="5"/>
        <v>Yr 5</v>
      </c>
      <c r="AY4" t="str">
        <f t="shared" si="5"/>
        <v>Yr 6</v>
      </c>
      <c r="BA4" t="str">
        <f>AS4</f>
        <v>Dev Yr</v>
      </c>
      <c r="BB4" t="str">
        <f t="shared" ref="BB4:BG5" si="6">AT4</f>
        <v>Launch Yr</v>
      </c>
      <c r="BC4" t="str">
        <f t="shared" si="6"/>
        <v>Yr 2</v>
      </c>
      <c r="BD4" t="str">
        <f t="shared" si="6"/>
        <v>Yr 3</v>
      </c>
      <c r="BE4" t="str">
        <f t="shared" si="6"/>
        <v>Yr 4</v>
      </c>
      <c r="BF4" t="str">
        <f t="shared" si="6"/>
        <v>Yr 5</v>
      </c>
      <c r="BG4" t="str">
        <f t="shared" si="6"/>
        <v>Yr 6</v>
      </c>
    </row>
    <row r="5" spans="1:59" x14ac:dyDescent="0.35">
      <c r="A5" s="93" t="s">
        <v>287</v>
      </c>
      <c r="D5" s="160" t="s">
        <v>729</v>
      </c>
      <c r="E5" s="101" t="str">
        <f>IFERROR(VLOOKUP(F5,'selections(hide)'!$M$3:$N$12,2,FALSE),0)</f>
        <v>2020/21</v>
      </c>
      <c r="F5" s="101" t="str">
        <f>staff_students!E29</f>
        <v>2021/22</v>
      </c>
      <c r="G5" s="101" t="str">
        <f>staff_students!F29</f>
        <v>2022/23</v>
      </c>
      <c r="H5" s="101" t="str">
        <f>staff_students!G29</f>
        <v>2023/24</v>
      </c>
      <c r="I5" s="101" t="str">
        <f>staff_students!H29</f>
        <v>2024/25</v>
      </c>
      <c r="J5" s="101" t="str">
        <f>staff_students!I29</f>
        <v>2025/26</v>
      </c>
      <c r="K5" s="101" t="str">
        <f>staff_students!J29</f>
        <v>2026/27</v>
      </c>
      <c r="M5" s="101" t="str">
        <f>E5</f>
        <v>2020/21</v>
      </c>
      <c r="N5" s="101" t="str">
        <f t="shared" si="1"/>
        <v>2021/22</v>
      </c>
      <c r="O5" s="101" t="str">
        <f t="shared" si="1"/>
        <v>2022/23</v>
      </c>
      <c r="P5" s="101" t="str">
        <f t="shared" si="1"/>
        <v>2023/24</v>
      </c>
      <c r="Q5" s="101" t="str">
        <f t="shared" si="1"/>
        <v>2024/25</v>
      </c>
      <c r="R5" s="101" t="str">
        <f t="shared" si="1"/>
        <v>2025/26</v>
      </c>
      <c r="S5" s="101" t="str">
        <f t="shared" si="1"/>
        <v>2026/27</v>
      </c>
      <c r="U5" s="101" t="str">
        <f>M5</f>
        <v>2020/21</v>
      </c>
      <c r="V5" s="101" t="str">
        <f t="shared" si="2"/>
        <v>2021/22</v>
      </c>
      <c r="W5" s="101" t="str">
        <f t="shared" si="2"/>
        <v>2022/23</v>
      </c>
      <c r="X5" s="101" t="str">
        <f t="shared" si="2"/>
        <v>2023/24</v>
      </c>
      <c r="Y5" s="101" t="str">
        <f t="shared" si="2"/>
        <v>2024/25</v>
      </c>
      <c r="Z5" s="101" t="str">
        <f t="shared" si="2"/>
        <v>2025/26</v>
      </c>
      <c r="AA5" s="101" t="str">
        <f t="shared" si="2"/>
        <v>2026/27</v>
      </c>
      <c r="AC5" s="101" t="str">
        <f>U5</f>
        <v>2020/21</v>
      </c>
      <c r="AD5" s="101" t="str">
        <f t="shared" si="3"/>
        <v>2021/22</v>
      </c>
      <c r="AE5" s="101" t="str">
        <f t="shared" si="3"/>
        <v>2022/23</v>
      </c>
      <c r="AF5" s="101" t="str">
        <f t="shared" si="3"/>
        <v>2023/24</v>
      </c>
      <c r="AG5" s="101" t="str">
        <f t="shared" si="3"/>
        <v>2024/25</v>
      </c>
      <c r="AH5" s="101" t="str">
        <f t="shared" si="3"/>
        <v>2025/26</v>
      </c>
      <c r="AI5" s="101" t="str">
        <f t="shared" si="3"/>
        <v>2026/27</v>
      </c>
      <c r="AK5" s="101" t="str">
        <f>AC5</f>
        <v>2020/21</v>
      </c>
      <c r="AL5" s="101" t="str">
        <f t="shared" si="4"/>
        <v>2021/22</v>
      </c>
      <c r="AM5" s="101" t="str">
        <f t="shared" si="4"/>
        <v>2022/23</v>
      </c>
      <c r="AN5" s="101" t="str">
        <f t="shared" si="4"/>
        <v>2023/24</v>
      </c>
      <c r="AO5" s="101" t="str">
        <f t="shared" si="4"/>
        <v>2024/25</v>
      </c>
      <c r="AP5" s="101" t="str">
        <f t="shared" si="4"/>
        <v>2025/26</v>
      </c>
      <c r="AQ5" s="101" t="str">
        <f t="shared" si="4"/>
        <v>2026/27</v>
      </c>
      <c r="AS5" s="101" t="str">
        <f>AK5</f>
        <v>2020/21</v>
      </c>
      <c r="AT5" s="101" t="str">
        <f t="shared" si="5"/>
        <v>2021/22</v>
      </c>
      <c r="AU5" s="101" t="str">
        <f t="shared" si="5"/>
        <v>2022/23</v>
      </c>
      <c r="AV5" s="101" t="str">
        <f t="shared" si="5"/>
        <v>2023/24</v>
      </c>
      <c r="AW5" s="101" t="str">
        <f t="shared" si="5"/>
        <v>2024/25</v>
      </c>
      <c r="AX5" s="101" t="str">
        <f t="shared" si="5"/>
        <v>2025/26</v>
      </c>
      <c r="AY5" s="101" t="str">
        <f t="shared" si="5"/>
        <v>2026/27</v>
      </c>
      <c r="BA5" s="101" t="str">
        <f>AS5</f>
        <v>2020/21</v>
      </c>
      <c r="BB5" s="101" t="str">
        <f t="shared" si="6"/>
        <v>2021/22</v>
      </c>
      <c r="BC5" s="101" t="str">
        <f t="shared" si="6"/>
        <v>2022/23</v>
      </c>
      <c r="BD5" s="101" t="str">
        <f t="shared" si="6"/>
        <v>2023/24</v>
      </c>
      <c r="BE5" s="101" t="str">
        <f t="shared" si="6"/>
        <v>2024/25</v>
      </c>
      <c r="BF5" s="101" t="str">
        <f t="shared" si="6"/>
        <v>2025/26</v>
      </c>
      <c r="BG5" s="101" t="str">
        <f t="shared" si="6"/>
        <v>2026/27</v>
      </c>
    </row>
    <row r="6" spans="1:59" x14ac:dyDescent="0.35">
      <c r="A6" s="125" t="s">
        <v>724</v>
      </c>
    </row>
    <row r="7" spans="1:59" x14ac:dyDescent="0.35">
      <c r="A7" t="s">
        <v>288</v>
      </c>
      <c r="D7" s="14"/>
      <c r="E7" s="123">
        <f t="shared" ref="E7:K13" si="7">M7+U7+AC7+AK7+AS7+BA7</f>
        <v>0</v>
      </c>
      <c r="F7" s="123">
        <f t="shared" si="7"/>
        <v>0</v>
      </c>
      <c r="G7" s="123">
        <f t="shared" si="7"/>
        <v>0</v>
      </c>
      <c r="H7" s="123">
        <f t="shared" si="7"/>
        <v>0</v>
      </c>
      <c r="I7" s="123">
        <f t="shared" si="7"/>
        <v>0</v>
      </c>
      <c r="J7" s="123">
        <f t="shared" si="7"/>
        <v>0</v>
      </c>
      <c r="K7" s="123">
        <f t="shared" si="7"/>
        <v>0</v>
      </c>
      <c r="M7" s="123">
        <f>'programme_I&amp;E_FC_infl'!M7*$D7</f>
        <v>0</v>
      </c>
      <c r="N7" s="123">
        <f>'programme_I&amp;E_FC_infl'!N7*$D7</f>
        <v>0</v>
      </c>
      <c r="O7" s="123">
        <f>'programme_I&amp;E_FC_infl'!O7*$D7</f>
        <v>0</v>
      </c>
      <c r="P7" s="123">
        <f>'programme_I&amp;E_FC_infl'!P7*$D7</f>
        <v>0</v>
      </c>
      <c r="Q7" s="123">
        <f>'programme_I&amp;E_FC_infl'!Q7*$D7</f>
        <v>0</v>
      </c>
      <c r="R7" s="123">
        <f>'programme_I&amp;E_FC_infl'!R7*$D7</f>
        <v>0</v>
      </c>
      <c r="S7" s="123">
        <f>'programme_I&amp;E_FC_infl'!S7*$D7</f>
        <v>0</v>
      </c>
      <c r="U7" s="123">
        <f>'programme_I&amp;E_FC_infl'!U7*$D7</f>
        <v>0</v>
      </c>
      <c r="V7" s="123">
        <f>'programme_I&amp;E_FC_infl'!V7*$D7</f>
        <v>0</v>
      </c>
      <c r="W7" s="123">
        <f>'programme_I&amp;E_FC_infl'!W7*$D7</f>
        <v>0</v>
      </c>
      <c r="X7" s="123">
        <f>'programme_I&amp;E_FC_infl'!X7*$D7</f>
        <v>0</v>
      </c>
      <c r="Y7" s="123">
        <f>'programme_I&amp;E_FC_infl'!Y7*$D7</f>
        <v>0</v>
      </c>
      <c r="Z7" s="123">
        <f>'programme_I&amp;E_FC_infl'!Z7*$D7</f>
        <v>0</v>
      </c>
      <c r="AA7" s="123">
        <f>'programme_I&amp;E_FC_infl'!AA7*$D7</f>
        <v>0</v>
      </c>
      <c r="AC7" s="123">
        <f>'programme_I&amp;E_FC_infl'!AC7*$D7</f>
        <v>0</v>
      </c>
      <c r="AD7" s="123">
        <f>'programme_I&amp;E_FC_infl'!AD7*$D7</f>
        <v>0</v>
      </c>
      <c r="AE7" s="123">
        <f>'programme_I&amp;E_FC_infl'!AE7*$D7</f>
        <v>0</v>
      </c>
      <c r="AF7" s="123">
        <f>'programme_I&amp;E_FC_infl'!AF7*$D7</f>
        <v>0</v>
      </c>
      <c r="AG7" s="123">
        <f>'programme_I&amp;E_FC_infl'!AG7*$D7</f>
        <v>0</v>
      </c>
      <c r="AH7" s="123">
        <f>'programme_I&amp;E_FC_infl'!AH7*$D7</f>
        <v>0</v>
      </c>
      <c r="AI7" s="123">
        <f>'programme_I&amp;E_FC_infl'!AI7*$D7</f>
        <v>0</v>
      </c>
      <c r="AK7" s="123">
        <f>'programme_I&amp;E_FC_infl'!AK7*$D7</f>
        <v>0</v>
      </c>
      <c r="AL7" s="123">
        <f>'programme_I&amp;E_FC_infl'!AL7*$D7</f>
        <v>0</v>
      </c>
      <c r="AM7" s="123">
        <f>'programme_I&amp;E_FC_infl'!AM7*$D7</f>
        <v>0</v>
      </c>
      <c r="AN7" s="123">
        <f>'programme_I&amp;E_FC_infl'!AN7*$D7</f>
        <v>0</v>
      </c>
      <c r="AO7" s="123">
        <f>'programme_I&amp;E_FC_infl'!AO7*$D7</f>
        <v>0</v>
      </c>
      <c r="AP7" s="123">
        <f>'programme_I&amp;E_FC_infl'!AP7*$D7</f>
        <v>0</v>
      </c>
      <c r="AQ7" s="123">
        <f>'programme_I&amp;E_FC_infl'!AQ7*$D7</f>
        <v>0</v>
      </c>
      <c r="AS7" s="123">
        <f>'programme_I&amp;E_FC_infl'!AS7*$D7</f>
        <v>0</v>
      </c>
      <c r="AT7" s="123">
        <f>'programme_I&amp;E_FC_infl'!AT7*$D7</f>
        <v>0</v>
      </c>
      <c r="AU7" s="123">
        <f>'programme_I&amp;E_FC_infl'!AU7*$D7</f>
        <v>0</v>
      </c>
      <c r="AV7" s="123">
        <f>'programme_I&amp;E_FC_infl'!AV7*$D7</f>
        <v>0</v>
      </c>
      <c r="AW7" s="123">
        <f>'programme_I&amp;E_FC_infl'!AW7*$D7</f>
        <v>0</v>
      </c>
      <c r="AX7" s="123">
        <f>'programme_I&amp;E_FC_infl'!AX7*$D7</f>
        <v>0</v>
      </c>
      <c r="AY7" s="123">
        <f>'programme_I&amp;E_FC_infl'!AY7*$D7</f>
        <v>0</v>
      </c>
      <c r="BA7" s="123">
        <f>'programme_I&amp;E_FC_infl'!BA7*$D7</f>
        <v>0</v>
      </c>
      <c r="BB7" s="123">
        <f>'programme_I&amp;E_FC_infl'!BB7*$D7</f>
        <v>0</v>
      </c>
      <c r="BC7" s="123">
        <f>'programme_I&amp;E_FC_infl'!BC7*$D7</f>
        <v>0</v>
      </c>
      <c r="BD7" s="123">
        <f>'programme_I&amp;E_FC_infl'!BD7*$D7</f>
        <v>0</v>
      </c>
      <c r="BE7" s="123">
        <f>'programme_I&amp;E_FC_infl'!BE7*$D7</f>
        <v>0</v>
      </c>
      <c r="BF7" s="123">
        <f>'programme_I&amp;E_FC_infl'!BF7*$D7</f>
        <v>0</v>
      </c>
      <c r="BG7" s="123">
        <f>'programme_I&amp;E_FC_infl'!BG7*$D7</f>
        <v>0</v>
      </c>
    </row>
    <row r="8" spans="1:59" x14ac:dyDescent="0.35">
      <c r="A8" t="s">
        <v>289</v>
      </c>
      <c r="D8" s="14"/>
      <c r="E8" s="123">
        <f t="shared" si="7"/>
        <v>0</v>
      </c>
      <c r="F8" s="123">
        <f t="shared" si="7"/>
        <v>0</v>
      </c>
      <c r="G8" s="123">
        <f t="shared" si="7"/>
        <v>0</v>
      </c>
      <c r="H8" s="123">
        <f t="shared" si="7"/>
        <v>0</v>
      </c>
      <c r="I8" s="123">
        <f t="shared" si="7"/>
        <v>0</v>
      </c>
      <c r="J8" s="123">
        <f t="shared" si="7"/>
        <v>0</v>
      </c>
      <c r="K8" s="123">
        <f t="shared" si="7"/>
        <v>0</v>
      </c>
      <c r="M8" s="123">
        <f>'programme_I&amp;E_FC_infl'!M8*$D8</f>
        <v>0</v>
      </c>
      <c r="N8" s="123">
        <f>'programme_I&amp;E_FC_infl'!N8*$D8</f>
        <v>0</v>
      </c>
      <c r="O8" s="123">
        <f>'programme_I&amp;E_FC_infl'!O8*$D8</f>
        <v>0</v>
      </c>
      <c r="P8" s="123">
        <f>'programme_I&amp;E_FC_infl'!P8*$D8</f>
        <v>0</v>
      </c>
      <c r="Q8" s="123">
        <f>'programme_I&amp;E_FC_infl'!Q8*$D8</f>
        <v>0</v>
      </c>
      <c r="R8" s="123">
        <f>'programme_I&amp;E_FC_infl'!R8*$D8</f>
        <v>0</v>
      </c>
      <c r="S8" s="123">
        <f>'programme_I&amp;E_FC_infl'!S8*$D8</f>
        <v>0</v>
      </c>
      <c r="U8" s="123">
        <f>'programme_I&amp;E_FC_infl'!U8*$D8</f>
        <v>0</v>
      </c>
      <c r="V8" s="123">
        <f>'programme_I&amp;E_FC_infl'!V8*$D8</f>
        <v>0</v>
      </c>
      <c r="W8" s="123">
        <f>'programme_I&amp;E_FC_infl'!W8*$D8</f>
        <v>0</v>
      </c>
      <c r="X8" s="123">
        <f>'programme_I&amp;E_FC_infl'!X8*$D8</f>
        <v>0</v>
      </c>
      <c r="Y8" s="123">
        <f>'programme_I&amp;E_FC_infl'!Y8*$D8</f>
        <v>0</v>
      </c>
      <c r="Z8" s="123">
        <f>'programme_I&amp;E_FC_infl'!Z8*$D8</f>
        <v>0</v>
      </c>
      <c r="AA8" s="123">
        <f>'programme_I&amp;E_FC_infl'!AA8*$D8</f>
        <v>0</v>
      </c>
      <c r="AC8" s="123">
        <f>'programme_I&amp;E_FC_infl'!AC8*$D8</f>
        <v>0</v>
      </c>
      <c r="AD8" s="123">
        <f>'programme_I&amp;E_FC_infl'!AD8*$D8</f>
        <v>0</v>
      </c>
      <c r="AE8" s="123">
        <f>'programme_I&amp;E_FC_infl'!AE8*$D8</f>
        <v>0</v>
      </c>
      <c r="AF8" s="123">
        <f>'programme_I&amp;E_FC_infl'!AF8*$D8</f>
        <v>0</v>
      </c>
      <c r="AG8" s="123">
        <f>'programme_I&amp;E_FC_infl'!AG8*$D8</f>
        <v>0</v>
      </c>
      <c r="AH8" s="123">
        <f>'programme_I&amp;E_FC_infl'!AH8*$D8</f>
        <v>0</v>
      </c>
      <c r="AI8" s="123">
        <f>'programme_I&amp;E_FC_infl'!AI8*$D8</f>
        <v>0</v>
      </c>
      <c r="AK8" s="123">
        <f>'programme_I&amp;E_FC_infl'!AK8*$D8</f>
        <v>0</v>
      </c>
      <c r="AL8" s="123">
        <f>'programme_I&amp;E_FC_infl'!AL8*$D8</f>
        <v>0</v>
      </c>
      <c r="AM8" s="123">
        <f>'programme_I&amp;E_FC_infl'!AM8*$D8</f>
        <v>0</v>
      </c>
      <c r="AN8" s="123">
        <f>'programme_I&amp;E_FC_infl'!AN8*$D8</f>
        <v>0</v>
      </c>
      <c r="AO8" s="123">
        <f>'programme_I&amp;E_FC_infl'!AO8*$D8</f>
        <v>0</v>
      </c>
      <c r="AP8" s="123">
        <f>'programme_I&amp;E_FC_infl'!AP8*$D8</f>
        <v>0</v>
      </c>
      <c r="AQ8" s="123">
        <f>'programme_I&amp;E_FC_infl'!AQ8*$D8</f>
        <v>0</v>
      </c>
      <c r="AS8" s="123">
        <f>'programme_I&amp;E_FC_infl'!AS8*$D8</f>
        <v>0</v>
      </c>
      <c r="AT8" s="123">
        <f>'programme_I&amp;E_FC_infl'!AT8*$D8</f>
        <v>0</v>
      </c>
      <c r="AU8" s="123">
        <f>'programme_I&amp;E_FC_infl'!AU8*$D8</f>
        <v>0</v>
      </c>
      <c r="AV8" s="123">
        <f>'programme_I&amp;E_FC_infl'!AV8*$D8</f>
        <v>0</v>
      </c>
      <c r="AW8" s="123">
        <f>'programme_I&amp;E_FC_infl'!AW8*$D8</f>
        <v>0</v>
      </c>
      <c r="AX8" s="123">
        <f>'programme_I&amp;E_FC_infl'!AX8*$D8</f>
        <v>0</v>
      </c>
      <c r="AY8" s="123">
        <f>'programme_I&amp;E_FC_infl'!AY8*$D8</f>
        <v>0</v>
      </c>
      <c r="BA8" s="123">
        <f>'programme_I&amp;E_FC_infl'!BA8*$D8</f>
        <v>0</v>
      </c>
      <c r="BB8" s="123">
        <f>'programme_I&amp;E_FC_infl'!BB8*$D8</f>
        <v>0</v>
      </c>
      <c r="BC8" s="123">
        <f>'programme_I&amp;E_FC_infl'!BC8*$D8</f>
        <v>0</v>
      </c>
      <c r="BD8" s="123">
        <f>'programme_I&amp;E_FC_infl'!BD8*$D8</f>
        <v>0</v>
      </c>
      <c r="BE8" s="123">
        <f>'programme_I&amp;E_FC_infl'!BE8*$D8</f>
        <v>0</v>
      </c>
      <c r="BF8" s="123">
        <f>'programme_I&amp;E_FC_infl'!BF8*$D8</f>
        <v>0</v>
      </c>
      <c r="BG8" s="123">
        <f>'programme_I&amp;E_FC_infl'!BG8*$D8</f>
        <v>0</v>
      </c>
    </row>
    <row r="9" spans="1:59" x14ac:dyDescent="0.35">
      <c r="A9" t="s">
        <v>290</v>
      </c>
      <c r="D9" s="14"/>
      <c r="E9" s="123">
        <f t="shared" si="7"/>
        <v>0</v>
      </c>
      <c r="F9" s="123">
        <f t="shared" si="7"/>
        <v>0</v>
      </c>
      <c r="G9" s="123">
        <f t="shared" si="7"/>
        <v>0</v>
      </c>
      <c r="H9" s="123">
        <f t="shared" si="7"/>
        <v>0</v>
      </c>
      <c r="I9" s="123">
        <f t="shared" si="7"/>
        <v>0</v>
      </c>
      <c r="J9" s="123">
        <f t="shared" si="7"/>
        <v>0</v>
      </c>
      <c r="K9" s="123">
        <f t="shared" si="7"/>
        <v>0</v>
      </c>
      <c r="M9" s="123">
        <f>'programme_I&amp;E_FC_infl'!M9*$D9</f>
        <v>0</v>
      </c>
      <c r="N9" s="123">
        <f>'programme_I&amp;E_FC_infl'!N9*$D9</f>
        <v>0</v>
      </c>
      <c r="O9" s="123">
        <f>'programme_I&amp;E_FC_infl'!O9*$D9</f>
        <v>0</v>
      </c>
      <c r="P9" s="123">
        <f>'programme_I&amp;E_FC_infl'!P9*$D9</f>
        <v>0</v>
      </c>
      <c r="Q9" s="123">
        <f>'programme_I&amp;E_FC_infl'!Q9*$D9</f>
        <v>0</v>
      </c>
      <c r="R9" s="123">
        <f>'programme_I&amp;E_FC_infl'!R9*$D9</f>
        <v>0</v>
      </c>
      <c r="S9" s="123">
        <f>'programme_I&amp;E_FC_infl'!S9*$D9</f>
        <v>0</v>
      </c>
      <c r="U9" s="123">
        <f>'programme_I&amp;E_FC_infl'!U9*$D9</f>
        <v>0</v>
      </c>
      <c r="V9" s="123">
        <f>'programme_I&amp;E_FC_infl'!V9*$D9</f>
        <v>0</v>
      </c>
      <c r="W9" s="123">
        <f>'programme_I&amp;E_FC_infl'!W9*$D9</f>
        <v>0</v>
      </c>
      <c r="X9" s="123">
        <f>'programme_I&amp;E_FC_infl'!X9*$D9</f>
        <v>0</v>
      </c>
      <c r="Y9" s="123">
        <f>'programme_I&amp;E_FC_infl'!Y9*$D9</f>
        <v>0</v>
      </c>
      <c r="Z9" s="123">
        <f>'programme_I&amp;E_FC_infl'!Z9*$D9</f>
        <v>0</v>
      </c>
      <c r="AA9" s="123">
        <f>'programme_I&amp;E_FC_infl'!AA9*$D9</f>
        <v>0</v>
      </c>
      <c r="AC9" s="123">
        <f>'programme_I&amp;E_FC_infl'!AC9*$D9</f>
        <v>0</v>
      </c>
      <c r="AD9" s="123">
        <f>'programme_I&amp;E_FC_infl'!AD9*$D9</f>
        <v>0</v>
      </c>
      <c r="AE9" s="123">
        <f>'programme_I&amp;E_FC_infl'!AE9*$D9</f>
        <v>0</v>
      </c>
      <c r="AF9" s="123">
        <f>'programme_I&amp;E_FC_infl'!AF9*$D9</f>
        <v>0</v>
      </c>
      <c r="AG9" s="123">
        <f>'programme_I&amp;E_FC_infl'!AG9*$D9</f>
        <v>0</v>
      </c>
      <c r="AH9" s="123">
        <f>'programme_I&amp;E_FC_infl'!AH9*$D9</f>
        <v>0</v>
      </c>
      <c r="AI9" s="123">
        <f>'programme_I&amp;E_FC_infl'!AI9*$D9</f>
        <v>0</v>
      </c>
      <c r="AK9" s="123">
        <f>'programme_I&amp;E_FC_infl'!AK9*$D9</f>
        <v>0</v>
      </c>
      <c r="AL9" s="123">
        <f>'programme_I&amp;E_FC_infl'!AL9*$D9</f>
        <v>0</v>
      </c>
      <c r="AM9" s="123">
        <f>'programme_I&amp;E_FC_infl'!AM9*$D9</f>
        <v>0</v>
      </c>
      <c r="AN9" s="123">
        <f>'programme_I&amp;E_FC_infl'!AN9*$D9</f>
        <v>0</v>
      </c>
      <c r="AO9" s="123">
        <f>'programme_I&amp;E_FC_infl'!AO9*$D9</f>
        <v>0</v>
      </c>
      <c r="AP9" s="123">
        <f>'programme_I&amp;E_FC_infl'!AP9*$D9</f>
        <v>0</v>
      </c>
      <c r="AQ9" s="123">
        <f>'programme_I&amp;E_FC_infl'!AQ9*$D9</f>
        <v>0</v>
      </c>
      <c r="AS9" s="123">
        <f>'programme_I&amp;E_FC_infl'!AS9*$D9</f>
        <v>0</v>
      </c>
      <c r="AT9" s="123">
        <f>'programme_I&amp;E_FC_infl'!AT9*$D9</f>
        <v>0</v>
      </c>
      <c r="AU9" s="123">
        <f>'programme_I&amp;E_FC_infl'!AU9*$D9</f>
        <v>0</v>
      </c>
      <c r="AV9" s="123">
        <f>'programme_I&amp;E_FC_infl'!AV9*$D9</f>
        <v>0</v>
      </c>
      <c r="AW9" s="123">
        <f>'programme_I&amp;E_FC_infl'!AW9*$D9</f>
        <v>0</v>
      </c>
      <c r="AX9" s="123">
        <f>'programme_I&amp;E_FC_infl'!AX9*$D9</f>
        <v>0</v>
      </c>
      <c r="AY9" s="123">
        <f>'programme_I&amp;E_FC_infl'!AY9*$D9</f>
        <v>0</v>
      </c>
      <c r="BA9" s="123">
        <f>'programme_I&amp;E_FC_infl'!BA9*$D9</f>
        <v>0</v>
      </c>
      <c r="BB9" s="123">
        <f>'programme_I&amp;E_FC_infl'!BB9*$D9</f>
        <v>0</v>
      </c>
      <c r="BC9" s="123">
        <f>'programme_I&amp;E_FC_infl'!BC9*$D9</f>
        <v>0</v>
      </c>
      <c r="BD9" s="123">
        <f>'programme_I&amp;E_FC_infl'!BD9*$D9</f>
        <v>0</v>
      </c>
      <c r="BE9" s="123">
        <f>'programme_I&amp;E_FC_infl'!BE9*$D9</f>
        <v>0</v>
      </c>
      <c r="BF9" s="123">
        <f>'programme_I&amp;E_FC_infl'!BF9*$D9</f>
        <v>0</v>
      </c>
      <c r="BG9" s="123">
        <f>'programme_I&amp;E_FC_infl'!BG9*$D9</f>
        <v>0</v>
      </c>
    </row>
    <row r="10" spans="1:59" x14ac:dyDescent="0.35">
      <c r="A10" t="s">
        <v>301</v>
      </c>
      <c r="D10" s="14"/>
      <c r="E10" s="123">
        <f t="shared" si="7"/>
        <v>0</v>
      </c>
      <c r="F10" s="123">
        <f t="shared" si="7"/>
        <v>0</v>
      </c>
      <c r="G10" s="123">
        <f t="shared" si="7"/>
        <v>0</v>
      </c>
      <c r="H10" s="123">
        <f t="shared" si="7"/>
        <v>0</v>
      </c>
      <c r="I10" s="123">
        <f t="shared" si="7"/>
        <v>0</v>
      </c>
      <c r="J10" s="123">
        <f t="shared" si="7"/>
        <v>0</v>
      </c>
      <c r="K10" s="123">
        <f t="shared" si="7"/>
        <v>0</v>
      </c>
      <c r="M10" s="123">
        <f>'programme_I&amp;E_FC_infl'!M10*$D10</f>
        <v>0</v>
      </c>
      <c r="N10" s="123">
        <f>'programme_I&amp;E_FC_infl'!N10*$D10</f>
        <v>0</v>
      </c>
      <c r="O10" s="123">
        <f>'programme_I&amp;E_FC_infl'!O10*$D10</f>
        <v>0</v>
      </c>
      <c r="P10" s="123">
        <f>'programme_I&amp;E_FC_infl'!P10*$D10</f>
        <v>0</v>
      </c>
      <c r="Q10" s="123">
        <f>'programme_I&amp;E_FC_infl'!Q10*$D10</f>
        <v>0</v>
      </c>
      <c r="R10" s="123">
        <f>'programme_I&amp;E_FC_infl'!R10*$D10</f>
        <v>0</v>
      </c>
      <c r="S10" s="123">
        <f>'programme_I&amp;E_FC_infl'!S10*$D10</f>
        <v>0</v>
      </c>
      <c r="U10" s="123">
        <f>'programme_I&amp;E_FC_infl'!U10*$D10</f>
        <v>0</v>
      </c>
      <c r="V10" s="123">
        <f>'programme_I&amp;E_FC_infl'!V10*$D10</f>
        <v>0</v>
      </c>
      <c r="W10" s="123">
        <f>'programme_I&amp;E_FC_infl'!W10*$D10</f>
        <v>0</v>
      </c>
      <c r="X10" s="123">
        <f>'programme_I&amp;E_FC_infl'!X10*$D10</f>
        <v>0</v>
      </c>
      <c r="Y10" s="123">
        <f>'programme_I&amp;E_FC_infl'!Y10*$D10</f>
        <v>0</v>
      </c>
      <c r="Z10" s="123">
        <f>'programme_I&amp;E_FC_infl'!Z10*$D10</f>
        <v>0</v>
      </c>
      <c r="AA10" s="123">
        <f>'programme_I&amp;E_FC_infl'!AA10*$D10</f>
        <v>0</v>
      </c>
      <c r="AC10" s="123">
        <f>'programme_I&amp;E_FC_infl'!AC10*$D10</f>
        <v>0</v>
      </c>
      <c r="AD10" s="123">
        <f>'programme_I&amp;E_FC_infl'!AD10*$D10</f>
        <v>0</v>
      </c>
      <c r="AE10" s="123">
        <f>'programme_I&amp;E_FC_infl'!AE10*$D10</f>
        <v>0</v>
      </c>
      <c r="AF10" s="123">
        <f>'programme_I&amp;E_FC_infl'!AF10*$D10</f>
        <v>0</v>
      </c>
      <c r="AG10" s="123">
        <f>'programme_I&amp;E_FC_infl'!AG10*$D10</f>
        <v>0</v>
      </c>
      <c r="AH10" s="123">
        <f>'programme_I&amp;E_FC_infl'!AH10*$D10</f>
        <v>0</v>
      </c>
      <c r="AI10" s="123">
        <f>'programme_I&amp;E_FC_infl'!AI10*$D10</f>
        <v>0</v>
      </c>
      <c r="AK10" s="123">
        <f>'programme_I&amp;E_FC_infl'!AK10*$D10</f>
        <v>0</v>
      </c>
      <c r="AL10" s="123">
        <f>'programme_I&amp;E_FC_infl'!AL10*$D10</f>
        <v>0</v>
      </c>
      <c r="AM10" s="123">
        <f>'programme_I&amp;E_FC_infl'!AM10*$D10</f>
        <v>0</v>
      </c>
      <c r="AN10" s="123">
        <f>'programme_I&amp;E_FC_infl'!AN10*$D10</f>
        <v>0</v>
      </c>
      <c r="AO10" s="123">
        <f>'programme_I&amp;E_FC_infl'!AO10*$D10</f>
        <v>0</v>
      </c>
      <c r="AP10" s="123">
        <f>'programme_I&amp;E_FC_infl'!AP10*$D10</f>
        <v>0</v>
      </c>
      <c r="AQ10" s="123">
        <f>'programme_I&amp;E_FC_infl'!AQ10*$D10</f>
        <v>0</v>
      </c>
      <c r="AS10" s="123">
        <f>'programme_I&amp;E_FC_infl'!AS10*$D10</f>
        <v>0</v>
      </c>
      <c r="AT10" s="123">
        <f>'programme_I&amp;E_FC_infl'!AT10*$D10</f>
        <v>0</v>
      </c>
      <c r="AU10" s="123">
        <f>'programme_I&amp;E_FC_infl'!AU10*$D10</f>
        <v>0</v>
      </c>
      <c r="AV10" s="123">
        <f>'programme_I&amp;E_FC_infl'!AV10*$D10</f>
        <v>0</v>
      </c>
      <c r="AW10" s="123">
        <f>'programme_I&amp;E_FC_infl'!AW10*$D10</f>
        <v>0</v>
      </c>
      <c r="AX10" s="123">
        <f>'programme_I&amp;E_FC_infl'!AX10*$D10</f>
        <v>0</v>
      </c>
      <c r="AY10" s="123">
        <f>'programme_I&amp;E_FC_infl'!AY10*$D10</f>
        <v>0</v>
      </c>
      <c r="BA10" s="123">
        <f>'programme_I&amp;E_FC_infl'!BA10*$D10</f>
        <v>0</v>
      </c>
      <c r="BB10" s="123">
        <f>'programme_I&amp;E_FC_infl'!BB10*$D10</f>
        <v>0</v>
      </c>
      <c r="BC10" s="123">
        <f>'programme_I&amp;E_FC_infl'!BC10*$D10</f>
        <v>0</v>
      </c>
      <c r="BD10" s="123">
        <f>'programme_I&amp;E_FC_infl'!BD10*$D10</f>
        <v>0</v>
      </c>
      <c r="BE10" s="123">
        <f>'programme_I&amp;E_FC_infl'!BE10*$D10</f>
        <v>0</v>
      </c>
      <c r="BF10" s="123">
        <f>'programme_I&amp;E_FC_infl'!BF10*$D10</f>
        <v>0</v>
      </c>
      <c r="BG10" s="123">
        <f>'programme_I&amp;E_FC_infl'!BG10*$D10</f>
        <v>0</v>
      </c>
    </row>
    <row r="11" spans="1:59" x14ac:dyDescent="0.35">
      <c r="A11" t="s">
        <v>302</v>
      </c>
      <c r="D11" s="14"/>
      <c r="E11" s="123">
        <f t="shared" si="7"/>
        <v>0</v>
      </c>
      <c r="F11" s="123">
        <f t="shared" si="7"/>
        <v>0</v>
      </c>
      <c r="G11" s="123">
        <f t="shared" si="7"/>
        <v>0</v>
      </c>
      <c r="H11" s="123">
        <f t="shared" si="7"/>
        <v>0</v>
      </c>
      <c r="I11" s="123">
        <f t="shared" si="7"/>
        <v>0</v>
      </c>
      <c r="J11" s="123">
        <f t="shared" si="7"/>
        <v>0</v>
      </c>
      <c r="K11" s="123">
        <f t="shared" si="7"/>
        <v>0</v>
      </c>
      <c r="M11" s="123">
        <f>'programme_I&amp;E_FC_infl'!M11*$D11</f>
        <v>0</v>
      </c>
      <c r="N11" s="123">
        <f>'programme_I&amp;E_FC_infl'!N11*$D11</f>
        <v>0</v>
      </c>
      <c r="O11" s="123">
        <f>'programme_I&amp;E_FC_infl'!O11*$D11</f>
        <v>0</v>
      </c>
      <c r="P11" s="123">
        <f>'programme_I&amp;E_FC_infl'!P11*$D11</f>
        <v>0</v>
      </c>
      <c r="Q11" s="123">
        <f>'programme_I&amp;E_FC_infl'!Q11*$D11</f>
        <v>0</v>
      </c>
      <c r="R11" s="123">
        <f>'programme_I&amp;E_FC_infl'!R11*$D11</f>
        <v>0</v>
      </c>
      <c r="S11" s="123">
        <f>'programme_I&amp;E_FC_infl'!S11*$D11</f>
        <v>0</v>
      </c>
      <c r="U11" s="123">
        <f>'programme_I&amp;E_FC_infl'!U11*$D11</f>
        <v>0</v>
      </c>
      <c r="V11" s="123">
        <f>'programme_I&amp;E_FC_infl'!V11*$D11</f>
        <v>0</v>
      </c>
      <c r="W11" s="123">
        <f>'programme_I&amp;E_FC_infl'!W11*$D11</f>
        <v>0</v>
      </c>
      <c r="X11" s="123">
        <f>'programme_I&amp;E_FC_infl'!X11*$D11</f>
        <v>0</v>
      </c>
      <c r="Y11" s="123">
        <f>'programme_I&amp;E_FC_infl'!Y11*$D11</f>
        <v>0</v>
      </c>
      <c r="Z11" s="123">
        <f>'programme_I&amp;E_FC_infl'!Z11*$D11</f>
        <v>0</v>
      </c>
      <c r="AA11" s="123">
        <f>'programme_I&amp;E_FC_infl'!AA11*$D11</f>
        <v>0</v>
      </c>
      <c r="AC11" s="123">
        <f>'programme_I&amp;E_FC_infl'!AC11*$D11</f>
        <v>0</v>
      </c>
      <c r="AD11" s="123">
        <f>'programme_I&amp;E_FC_infl'!AD11*$D11</f>
        <v>0</v>
      </c>
      <c r="AE11" s="123">
        <f>'programme_I&amp;E_FC_infl'!AE11*$D11</f>
        <v>0</v>
      </c>
      <c r="AF11" s="123">
        <f>'programme_I&amp;E_FC_infl'!AF11*$D11</f>
        <v>0</v>
      </c>
      <c r="AG11" s="123">
        <f>'programme_I&amp;E_FC_infl'!AG11*$D11</f>
        <v>0</v>
      </c>
      <c r="AH11" s="123">
        <f>'programme_I&amp;E_FC_infl'!AH11*$D11</f>
        <v>0</v>
      </c>
      <c r="AI11" s="123">
        <f>'programme_I&amp;E_FC_infl'!AI11*$D11</f>
        <v>0</v>
      </c>
      <c r="AK11" s="123">
        <f>'programme_I&amp;E_FC_infl'!AK11*$D11</f>
        <v>0</v>
      </c>
      <c r="AL11" s="123">
        <f>'programme_I&amp;E_FC_infl'!AL11*$D11</f>
        <v>0</v>
      </c>
      <c r="AM11" s="123">
        <f>'programme_I&amp;E_FC_infl'!AM11*$D11</f>
        <v>0</v>
      </c>
      <c r="AN11" s="123">
        <f>'programme_I&amp;E_FC_infl'!AN11*$D11</f>
        <v>0</v>
      </c>
      <c r="AO11" s="123">
        <f>'programme_I&amp;E_FC_infl'!AO11*$D11</f>
        <v>0</v>
      </c>
      <c r="AP11" s="123">
        <f>'programme_I&amp;E_FC_infl'!AP11*$D11</f>
        <v>0</v>
      </c>
      <c r="AQ11" s="123">
        <f>'programme_I&amp;E_FC_infl'!AQ11*$D11</f>
        <v>0</v>
      </c>
      <c r="AS11" s="123">
        <f>'programme_I&amp;E_FC_infl'!AS11*$D11</f>
        <v>0</v>
      </c>
      <c r="AT11" s="123">
        <f>'programme_I&amp;E_FC_infl'!AT11*$D11</f>
        <v>0</v>
      </c>
      <c r="AU11" s="123">
        <f>'programme_I&amp;E_FC_infl'!AU11*$D11</f>
        <v>0</v>
      </c>
      <c r="AV11" s="123">
        <f>'programme_I&amp;E_FC_infl'!AV11*$D11</f>
        <v>0</v>
      </c>
      <c r="AW11" s="123">
        <f>'programme_I&amp;E_FC_infl'!AW11*$D11</f>
        <v>0</v>
      </c>
      <c r="AX11" s="123">
        <f>'programme_I&amp;E_FC_infl'!AX11*$D11</f>
        <v>0</v>
      </c>
      <c r="AY11" s="123">
        <f>'programme_I&amp;E_FC_infl'!AY11*$D11</f>
        <v>0</v>
      </c>
      <c r="BA11" s="123">
        <f>'programme_I&amp;E_FC_infl'!BA11*$D11</f>
        <v>0</v>
      </c>
      <c r="BB11" s="123">
        <f>'programme_I&amp;E_FC_infl'!BB11*$D11</f>
        <v>0</v>
      </c>
      <c r="BC11" s="123">
        <f>'programme_I&amp;E_FC_infl'!BC11*$D11</f>
        <v>0</v>
      </c>
      <c r="BD11" s="123">
        <f>'programme_I&amp;E_FC_infl'!BD11*$D11</f>
        <v>0</v>
      </c>
      <c r="BE11" s="123">
        <f>'programme_I&amp;E_FC_infl'!BE11*$D11</f>
        <v>0</v>
      </c>
      <c r="BF11" s="123">
        <f>'programme_I&amp;E_FC_infl'!BF11*$D11</f>
        <v>0</v>
      </c>
      <c r="BG11" s="123">
        <f>'programme_I&amp;E_FC_infl'!BG11*$D11</f>
        <v>0</v>
      </c>
    </row>
    <row r="12" spans="1:59" x14ac:dyDescent="0.35">
      <c r="A12" t="s">
        <v>469</v>
      </c>
      <c r="D12" s="14"/>
      <c r="E12" s="123">
        <f t="shared" si="7"/>
        <v>0</v>
      </c>
      <c r="F12" s="123">
        <f t="shared" si="7"/>
        <v>0</v>
      </c>
      <c r="G12" s="123">
        <f t="shared" si="7"/>
        <v>0</v>
      </c>
      <c r="H12" s="123">
        <f t="shared" si="7"/>
        <v>0</v>
      </c>
      <c r="I12" s="123">
        <f t="shared" si="7"/>
        <v>0</v>
      </c>
      <c r="J12" s="123">
        <f t="shared" si="7"/>
        <v>0</v>
      </c>
      <c r="K12" s="123">
        <f t="shared" si="7"/>
        <v>0</v>
      </c>
      <c r="M12" s="123">
        <f>'programme_I&amp;E_FC_infl'!M12*$D12</f>
        <v>0</v>
      </c>
      <c r="N12" s="123">
        <f>'programme_I&amp;E_FC_infl'!N12*$D12</f>
        <v>0</v>
      </c>
      <c r="O12" s="123">
        <f>'programme_I&amp;E_FC_infl'!O12*$D12</f>
        <v>0</v>
      </c>
      <c r="P12" s="123">
        <f>'programme_I&amp;E_FC_infl'!P12*$D12</f>
        <v>0</v>
      </c>
      <c r="Q12" s="123">
        <f>'programme_I&amp;E_FC_infl'!Q12*$D12</f>
        <v>0</v>
      </c>
      <c r="R12" s="123">
        <f>'programme_I&amp;E_FC_infl'!R12*$D12</f>
        <v>0</v>
      </c>
      <c r="S12" s="123">
        <f>'programme_I&amp;E_FC_infl'!S12*$D12</f>
        <v>0</v>
      </c>
      <c r="U12" s="123">
        <f>'programme_I&amp;E_FC_infl'!U12*$D12</f>
        <v>0</v>
      </c>
      <c r="V12" s="123">
        <f>'programme_I&amp;E_FC_infl'!V12*$D12</f>
        <v>0</v>
      </c>
      <c r="W12" s="123">
        <f>'programme_I&amp;E_FC_infl'!W12*$D12</f>
        <v>0</v>
      </c>
      <c r="X12" s="123">
        <f>'programme_I&amp;E_FC_infl'!X12*$D12</f>
        <v>0</v>
      </c>
      <c r="Y12" s="123">
        <f>'programme_I&amp;E_FC_infl'!Y12*$D12</f>
        <v>0</v>
      </c>
      <c r="Z12" s="123">
        <f>'programme_I&amp;E_FC_infl'!Z12*$D12</f>
        <v>0</v>
      </c>
      <c r="AA12" s="123">
        <f>'programme_I&amp;E_FC_infl'!AA12*$D12</f>
        <v>0</v>
      </c>
      <c r="AC12" s="123">
        <f>'programme_I&amp;E_FC_infl'!AC12*$D12</f>
        <v>0</v>
      </c>
      <c r="AD12" s="123">
        <f>'programme_I&amp;E_FC_infl'!AD12*$D12</f>
        <v>0</v>
      </c>
      <c r="AE12" s="123">
        <f>'programme_I&amp;E_FC_infl'!AE12*$D12</f>
        <v>0</v>
      </c>
      <c r="AF12" s="123">
        <f>'programme_I&amp;E_FC_infl'!AF12*$D12</f>
        <v>0</v>
      </c>
      <c r="AG12" s="123">
        <f>'programme_I&amp;E_FC_infl'!AG12*$D12</f>
        <v>0</v>
      </c>
      <c r="AH12" s="123">
        <f>'programme_I&amp;E_FC_infl'!AH12*$D12</f>
        <v>0</v>
      </c>
      <c r="AI12" s="123">
        <f>'programme_I&amp;E_FC_infl'!AI12*$D12</f>
        <v>0</v>
      </c>
      <c r="AK12" s="123">
        <f>'programme_I&amp;E_FC_infl'!AK12*$D12</f>
        <v>0</v>
      </c>
      <c r="AL12" s="123">
        <f>'programme_I&amp;E_FC_infl'!AL12*$D12</f>
        <v>0</v>
      </c>
      <c r="AM12" s="123">
        <f>'programme_I&amp;E_FC_infl'!AM12*$D12</f>
        <v>0</v>
      </c>
      <c r="AN12" s="123">
        <f>'programme_I&amp;E_FC_infl'!AN12*$D12</f>
        <v>0</v>
      </c>
      <c r="AO12" s="123">
        <f>'programme_I&amp;E_FC_infl'!AO12*$D12</f>
        <v>0</v>
      </c>
      <c r="AP12" s="123">
        <f>'programme_I&amp;E_FC_infl'!AP12*$D12</f>
        <v>0</v>
      </c>
      <c r="AQ12" s="123">
        <f>'programme_I&amp;E_FC_infl'!AQ12*$D12</f>
        <v>0</v>
      </c>
      <c r="AS12" s="123">
        <f>'programme_I&amp;E_FC_infl'!AS12*$D12</f>
        <v>0</v>
      </c>
      <c r="AT12" s="123">
        <f>'programme_I&amp;E_FC_infl'!AT12*$D12</f>
        <v>0</v>
      </c>
      <c r="AU12" s="123">
        <f>'programme_I&amp;E_FC_infl'!AU12*$D12</f>
        <v>0</v>
      </c>
      <c r="AV12" s="123">
        <f>'programme_I&amp;E_FC_infl'!AV12*$D12</f>
        <v>0</v>
      </c>
      <c r="AW12" s="123">
        <f>'programme_I&amp;E_FC_infl'!AW12*$D12</f>
        <v>0</v>
      </c>
      <c r="AX12" s="123">
        <f>'programme_I&amp;E_FC_infl'!AX12*$D12</f>
        <v>0</v>
      </c>
      <c r="AY12" s="123">
        <f>'programme_I&amp;E_FC_infl'!AY12*$D12</f>
        <v>0</v>
      </c>
      <c r="BA12" s="123">
        <f>'programme_I&amp;E_FC_infl'!BA12*$D12</f>
        <v>0</v>
      </c>
      <c r="BB12" s="123">
        <f>'programme_I&amp;E_FC_infl'!BB12*$D12</f>
        <v>0</v>
      </c>
      <c r="BC12" s="123">
        <f>'programme_I&amp;E_FC_infl'!BC12*$D12</f>
        <v>0</v>
      </c>
      <c r="BD12" s="123">
        <f>'programme_I&amp;E_FC_infl'!BD12*$D12</f>
        <v>0</v>
      </c>
      <c r="BE12" s="123">
        <f>'programme_I&amp;E_FC_infl'!BE12*$D12</f>
        <v>0</v>
      </c>
      <c r="BF12" s="123">
        <f>'programme_I&amp;E_FC_infl'!BF12*$D12</f>
        <v>0</v>
      </c>
      <c r="BG12" s="123">
        <f>'programme_I&amp;E_FC_infl'!BG12*$D12</f>
        <v>0</v>
      </c>
    </row>
    <row r="13" spans="1:59" x14ac:dyDescent="0.35">
      <c r="A13" t="s">
        <v>291</v>
      </c>
      <c r="D13" s="14"/>
      <c r="E13" s="123">
        <f t="shared" si="7"/>
        <v>0</v>
      </c>
      <c r="F13" s="123">
        <f t="shared" si="7"/>
        <v>0</v>
      </c>
      <c r="G13" s="123">
        <f t="shared" si="7"/>
        <v>0</v>
      </c>
      <c r="H13" s="123">
        <f t="shared" si="7"/>
        <v>0</v>
      </c>
      <c r="I13" s="123">
        <f t="shared" si="7"/>
        <v>0</v>
      </c>
      <c r="J13" s="123">
        <f t="shared" si="7"/>
        <v>0</v>
      </c>
      <c r="K13" s="123">
        <f t="shared" si="7"/>
        <v>0</v>
      </c>
      <c r="M13" s="123">
        <f>'programme_I&amp;E_FC_infl'!M13*$D13</f>
        <v>0</v>
      </c>
      <c r="N13" s="123">
        <f>'programme_I&amp;E_FC_infl'!N13*$D13</f>
        <v>0</v>
      </c>
      <c r="O13" s="123">
        <f>'programme_I&amp;E_FC_infl'!O13*$D13</f>
        <v>0</v>
      </c>
      <c r="P13" s="123">
        <f>'programme_I&amp;E_FC_infl'!P13*$D13</f>
        <v>0</v>
      </c>
      <c r="Q13" s="123">
        <f>'programme_I&amp;E_FC_infl'!Q13*$D13</f>
        <v>0</v>
      </c>
      <c r="R13" s="123">
        <f>'programme_I&amp;E_FC_infl'!R13*$D13</f>
        <v>0</v>
      </c>
      <c r="S13" s="123">
        <f>'programme_I&amp;E_FC_infl'!S13*$D13</f>
        <v>0</v>
      </c>
      <c r="U13" s="123">
        <f>'programme_I&amp;E_FC_infl'!U13*$D13</f>
        <v>0</v>
      </c>
      <c r="V13" s="123">
        <f>'programme_I&amp;E_FC_infl'!V13*$D13</f>
        <v>0</v>
      </c>
      <c r="W13" s="123">
        <f>'programme_I&amp;E_FC_infl'!W13*$D13</f>
        <v>0</v>
      </c>
      <c r="X13" s="123">
        <f>'programme_I&amp;E_FC_infl'!X13*$D13</f>
        <v>0</v>
      </c>
      <c r="Y13" s="123">
        <f>'programme_I&amp;E_FC_infl'!Y13*$D13</f>
        <v>0</v>
      </c>
      <c r="Z13" s="123">
        <f>'programme_I&amp;E_FC_infl'!Z13*$D13</f>
        <v>0</v>
      </c>
      <c r="AA13" s="123">
        <f>'programme_I&amp;E_FC_infl'!AA13*$D13</f>
        <v>0</v>
      </c>
      <c r="AC13" s="123">
        <f>'programme_I&amp;E_FC_infl'!AC13*$D13</f>
        <v>0</v>
      </c>
      <c r="AD13" s="123">
        <f>'programme_I&amp;E_FC_infl'!AD13*$D13</f>
        <v>0</v>
      </c>
      <c r="AE13" s="123">
        <f>'programme_I&amp;E_FC_infl'!AE13*$D13</f>
        <v>0</v>
      </c>
      <c r="AF13" s="123">
        <f>'programme_I&amp;E_FC_infl'!AF13*$D13</f>
        <v>0</v>
      </c>
      <c r="AG13" s="123">
        <f>'programme_I&amp;E_FC_infl'!AG13*$D13</f>
        <v>0</v>
      </c>
      <c r="AH13" s="123">
        <f>'programme_I&amp;E_FC_infl'!AH13*$D13</f>
        <v>0</v>
      </c>
      <c r="AI13" s="123">
        <f>'programme_I&amp;E_FC_infl'!AI13*$D13</f>
        <v>0</v>
      </c>
      <c r="AK13" s="123">
        <f>'programme_I&amp;E_FC_infl'!AK13*$D13</f>
        <v>0</v>
      </c>
      <c r="AL13" s="123">
        <f>'programme_I&amp;E_FC_infl'!AL13*$D13</f>
        <v>0</v>
      </c>
      <c r="AM13" s="123">
        <f>'programme_I&amp;E_FC_infl'!AM13*$D13</f>
        <v>0</v>
      </c>
      <c r="AN13" s="123">
        <f>'programme_I&amp;E_FC_infl'!AN13*$D13</f>
        <v>0</v>
      </c>
      <c r="AO13" s="123">
        <f>'programme_I&amp;E_FC_infl'!AO13*$D13</f>
        <v>0</v>
      </c>
      <c r="AP13" s="123">
        <f>'programme_I&amp;E_FC_infl'!AP13*$D13</f>
        <v>0</v>
      </c>
      <c r="AQ13" s="123">
        <f>'programme_I&amp;E_FC_infl'!AQ13*$D13</f>
        <v>0</v>
      </c>
      <c r="AS13" s="123">
        <f>'programme_I&amp;E_FC_infl'!AS13*$D13</f>
        <v>0</v>
      </c>
      <c r="AT13" s="123">
        <f>'programme_I&amp;E_FC_infl'!AT13*$D13</f>
        <v>0</v>
      </c>
      <c r="AU13" s="123">
        <f>'programme_I&amp;E_FC_infl'!AU13*$D13</f>
        <v>0</v>
      </c>
      <c r="AV13" s="123">
        <f>'programme_I&amp;E_FC_infl'!AV13*$D13</f>
        <v>0</v>
      </c>
      <c r="AW13" s="123">
        <f>'programme_I&amp;E_FC_infl'!AW13*$D13</f>
        <v>0</v>
      </c>
      <c r="AX13" s="123">
        <f>'programme_I&amp;E_FC_infl'!AX13*$D13</f>
        <v>0</v>
      </c>
      <c r="AY13" s="123">
        <f>'programme_I&amp;E_FC_infl'!AY13*$D13</f>
        <v>0</v>
      </c>
      <c r="BA13" s="123">
        <f>'programme_I&amp;E_FC_infl'!BA13*$D13</f>
        <v>0</v>
      </c>
      <c r="BB13" s="123">
        <f>'programme_I&amp;E_FC_infl'!BB13*$D13</f>
        <v>0</v>
      </c>
      <c r="BC13" s="123">
        <f>'programme_I&amp;E_FC_infl'!BC13*$D13</f>
        <v>0</v>
      </c>
      <c r="BD13" s="123">
        <f>'programme_I&amp;E_FC_infl'!BD13*$D13</f>
        <v>0</v>
      </c>
      <c r="BE13" s="123">
        <f>'programme_I&amp;E_FC_infl'!BE13*$D13</f>
        <v>0</v>
      </c>
      <c r="BF13" s="123">
        <f>'programme_I&amp;E_FC_infl'!BF13*$D13</f>
        <v>0</v>
      </c>
      <c r="BG13" s="123">
        <f>'programme_I&amp;E_FC_infl'!BG13*$D13</f>
        <v>0</v>
      </c>
    </row>
    <row r="14" spans="1:59" x14ac:dyDescent="0.35">
      <c r="A14" s="93" t="s">
        <v>722</v>
      </c>
      <c r="E14" s="124">
        <f t="shared" ref="E14:K14" si="8">SUM(E7:E13)</f>
        <v>0</v>
      </c>
      <c r="F14" s="124">
        <f t="shared" si="8"/>
        <v>0</v>
      </c>
      <c r="G14" s="124">
        <f t="shared" si="8"/>
        <v>0</v>
      </c>
      <c r="H14" s="124">
        <f t="shared" si="8"/>
        <v>0</v>
      </c>
      <c r="I14" s="124">
        <f t="shared" si="8"/>
        <v>0</v>
      </c>
      <c r="J14" s="124">
        <f t="shared" si="8"/>
        <v>0</v>
      </c>
      <c r="K14" s="124">
        <f t="shared" si="8"/>
        <v>0</v>
      </c>
      <c r="M14" s="124">
        <f t="shared" ref="M14:S14" si="9">SUM(M7:M13)</f>
        <v>0</v>
      </c>
      <c r="N14" s="124">
        <f t="shared" si="9"/>
        <v>0</v>
      </c>
      <c r="O14" s="124">
        <f t="shared" si="9"/>
        <v>0</v>
      </c>
      <c r="P14" s="124">
        <f t="shared" si="9"/>
        <v>0</v>
      </c>
      <c r="Q14" s="124">
        <f t="shared" si="9"/>
        <v>0</v>
      </c>
      <c r="R14" s="124">
        <f t="shared" si="9"/>
        <v>0</v>
      </c>
      <c r="S14" s="124">
        <f t="shared" si="9"/>
        <v>0</v>
      </c>
      <c r="U14" s="124">
        <f t="shared" ref="U14:AA14" si="10">SUM(U7:U13)</f>
        <v>0</v>
      </c>
      <c r="V14" s="124">
        <f t="shared" si="10"/>
        <v>0</v>
      </c>
      <c r="W14" s="124">
        <f t="shared" si="10"/>
        <v>0</v>
      </c>
      <c r="X14" s="124">
        <f t="shared" si="10"/>
        <v>0</v>
      </c>
      <c r="Y14" s="124">
        <f t="shared" si="10"/>
        <v>0</v>
      </c>
      <c r="Z14" s="124">
        <f t="shared" si="10"/>
        <v>0</v>
      </c>
      <c r="AA14" s="124">
        <f t="shared" si="10"/>
        <v>0</v>
      </c>
      <c r="AC14" s="124">
        <f t="shared" ref="AC14:AI14" si="11">SUM(AC7:AC13)</f>
        <v>0</v>
      </c>
      <c r="AD14" s="124">
        <f t="shared" si="11"/>
        <v>0</v>
      </c>
      <c r="AE14" s="124">
        <f t="shared" si="11"/>
        <v>0</v>
      </c>
      <c r="AF14" s="124">
        <f t="shared" si="11"/>
        <v>0</v>
      </c>
      <c r="AG14" s="124">
        <f t="shared" si="11"/>
        <v>0</v>
      </c>
      <c r="AH14" s="124">
        <f t="shared" si="11"/>
        <v>0</v>
      </c>
      <c r="AI14" s="124">
        <f t="shared" si="11"/>
        <v>0</v>
      </c>
      <c r="AK14" s="124">
        <f t="shared" ref="AK14:AQ14" si="12">SUM(AK7:AK13)</f>
        <v>0</v>
      </c>
      <c r="AL14" s="124">
        <f t="shared" si="12"/>
        <v>0</v>
      </c>
      <c r="AM14" s="124">
        <f t="shared" si="12"/>
        <v>0</v>
      </c>
      <c r="AN14" s="124">
        <f t="shared" si="12"/>
        <v>0</v>
      </c>
      <c r="AO14" s="124">
        <f t="shared" si="12"/>
        <v>0</v>
      </c>
      <c r="AP14" s="124">
        <f t="shared" si="12"/>
        <v>0</v>
      </c>
      <c r="AQ14" s="124">
        <f t="shared" si="12"/>
        <v>0</v>
      </c>
      <c r="AS14" s="124">
        <f t="shared" ref="AS14:AY14" si="13">SUM(AS7:AS13)</f>
        <v>0</v>
      </c>
      <c r="AT14" s="124">
        <f t="shared" si="13"/>
        <v>0</v>
      </c>
      <c r="AU14" s="124">
        <f t="shared" si="13"/>
        <v>0</v>
      </c>
      <c r="AV14" s="124">
        <f t="shared" si="13"/>
        <v>0</v>
      </c>
      <c r="AW14" s="124">
        <f t="shared" si="13"/>
        <v>0</v>
      </c>
      <c r="AX14" s="124">
        <f t="shared" si="13"/>
        <v>0</v>
      </c>
      <c r="AY14" s="124">
        <f t="shared" si="13"/>
        <v>0</v>
      </c>
      <c r="BA14" s="124">
        <f t="shared" ref="BA14:BG14" si="14">SUM(BA7:BA13)</f>
        <v>0</v>
      </c>
      <c r="BB14" s="124">
        <f t="shared" si="14"/>
        <v>0</v>
      </c>
      <c r="BC14" s="124">
        <f t="shared" si="14"/>
        <v>0</v>
      </c>
      <c r="BD14" s="124">
        <f t="shared" si="14"/>
        <v>0</v>
      </c>
      <c r="BE14" s="124">
        <f t="shared" si="14"/>
        <v>0</v>
      </c>
      <c r="BF14" s="124">
        <f t="shared" si="14"/>
        <v>0</v>
      </c>
      <c r="BG14" s="124">
        <f t="shared" si="14"/>
        <v>0</v>
      </c>
    </row>
    <row r="16" spans="1:59" x14ac:dyDescent="0.35">
      <c r="A16" s="125" t="s">
        <v>723</v>
      </c>
    </row>
    <row r="17" spans="1:59" x14ac:dyDescent="0.35">
      <c r="A17" t="s">
        <v>433</v>
      </c>
      <c r="D17" s="14"/>
      <c r="E17" s="123">
        <f t="shared" ref="E17:K29" si="15">M17+U17+AC17+AK17+AS17+BA17</f>
        <v>0</v>
      </c>
      <c r="F17" s="123">
        <f t="shared" si="15"/>
        <v>0</v>
      </c>
      <c r="G17" s="123">
        <f t="shared" si="15"/>
        <v>0</v>
      </c>
      <c r="H17" s="123">
        <f t="shared" si="15"/>
        <v>0</v>
      </c>
      <c r="I17" s="123">
        <f t="shared" si="15"/>
        <v>0</v>
      </c>
      <c r="J17" s="123">
        <f t="shared" si="15"/>
        <v>0</v>
      </c>
      <c r="K17" s="123">
        <f t="shared" si="15"/>
        <v>0</v>
      </c>
      <c r="M17" s="123">
        <f>'programme_I&amp;E_FC_infl'!M17*$D17</f>
        <v>0</v>
      </c>
      <c r="N17" s="123">
        <f>'programme_I&amp;E_FC_infl'!N17*$D17</f>
        <v>0</v>
      </c>
      <c r="O17" s="123">
        <f>'programme_I&amp;E_FC_infl'!O17*$D17</f>
        <v>0</v>
      </c>
      <c r="P17" s="123">
        <f>'programme_I&amp;E_FC_infl'!P17*$D17</f>
        <v>0</v>
      </c>
      <c r="Q17" s="123">
        <f>'programme_I&amp;E_FC_infl'!Q17*$D17</f>
        <v>0</v>
      </c>
      <c r="R17" s="123">
        <f>'programme_I&amp;E_FC_infl'!R17*$D17</f>
        <v>0</v>
      </c>
      <c r="S17" s="123">
        <f>'programme_I&amp;E_FC_infl'!S17*$D17</f>
        <v>0</v>
      </c>
      <c r="U17" s="123">
        <f>'programme_I&amp;E_FC_infl'!U17*$D17</f>
        <v>0</v>
      </c>
      <c r="V17" s="123">
        <f>'programme_I&amp;E_FC_infl'!V17*$D17</f>
        <v>0</v>
      </c>
      <c r="W17" s="123">
        <f>'programme_I&amp;E_FC_infl'!W17*$D17</f>
        <v>0</v>
      </c>
      <c r="X17" s="123">
        <f>'programme_I&amp;E_FC_infl'!X17*$D17</f>
        <v>0</v>
      </c>
      <c r="Y17" s="123">
        <f>'programme_I&amp;E_FC_infl'!Y17*$D17</f>
        <v>0</v>
      </c>
      <c r="Z17" s="123">
        <f>'programme_I&amp;E_FC_infl'!Z17*$D17</f>
        <v>0</v>
      </c>
      <c r="AA17" s="123">
        <f>'programme_I&amp;E_FC_infl'!AA17*$D17</f>
        <v>0</v>
      </c>
      <c r="AC17" s="123">
        <f>'programme_I&amp;E_FC_infl'!AC17*$D17</f>
        <v>0</v>
      </c>
      <c r="AD17" s="123">
        <f>'programme_I&amp;E_FC_infl'!AD17*$D17</f>
        <v>0</v>
      </c>
      <c r="AE17" s="123">
        <f>'programme_I&amp;E_FC_infl'!AE17*$D17</f>
        <v>0</v>
      </c>
      <c r="AF17" s="123">
        <f>'programme_I&amp;E_FC_infl'!AF17*$D17</f>
        <v>0</v>
      </c>
      <c r="AG17" s="123">
        <f>'programme_I&amp;E_FC_infl'!AG17*$D17</f>
        <v>0</v>
      </c>
      <c r="AH17" s="123">
        <f>'programme_I&amp;E_FC_infl'!AH17*$D17</f>
        <v>0</v>
      </c>
      <c r="AI17" s="123">
        <f>'programme_I&amp;E_FC_infl'!AI17*$D17</f>
        <v>0</v>
      </c>
      <c r="AK17" s="123">
        <f>'programme_I&amp;E_FC_infl'!AK17*$D17</f>
        <v>0</v>
      </c>
      <c r="AL17" s="123">
        <f>'programme_I&amp;E_FC_infl'!AL17*$D17</f>
        <v>0</v>
      </c>
      <c r="AM17" s="123">
        <f>'programme_I&amp;E_FC_infl'!AM17*$D17</f>
        <v>0</v>
      </c>
      <c r="AN17" s="123">
        <f>'programme_I&amp;E_FC_infl'!AN17*$D17</f>
        <v>0</v>
      </c>
      <c r="AO17" s="123">
        <f>'programme_I&amp;E_FC_infl'!AO17*$D17</f>
        <v>0</v>
      </c>
      <c r="AP17" s="123">
        <f>'programme_I&amp;E_FC_infl'!AP17*$D17</f>
        <v>0</v>
      </c>
      <c r="AQ17" s="123">
        <f>'programme_I&amp;E_FC_infl'!AQ17*$D17</f>
        <v>0</v>
      </c>
      <c r="AS17" s="123">
        <f>'programme_I&amp;E_FC_infl'!AS17*$D17</f>
        <v>0</v>
      </c>
      <c r="AT17" s="123">
        <f>'programme_I&amp;E_FC_infl'!AT17*$D17</f>
        <v>0</v>
      </c>
      <c r="AU17" s="123">
        <f>'programme_I&amp;E_FC_infl'!AU17*$D17</f>
        <v>0</v>
      </c>
      <c r="AV17" s="123">
        <f>'programme_I&amp;E_FC_infl'!AV17*$D17</f>
        <v>0</v>
      </c>
      <c r="AW17" s="123">
        <f>'programme_I&amp;E_FC_infl'!AW17*$D17</f>
        <v>0</v>
      </c>
      <c r="AX17" s="123">
        <f>'programme_I&amp;E_FC_infl'!AX17*$D17</f>
        <v>0</v>
      </c>
      <c r="AY17" s="123">
        <f>'programme_I&amp;E_FC_infl'!AY17*$D17</f>
        <v>0</v>
      </c>
      <c r="BA17" s="123">
        <f>'programme_I&amp;E_FC_infl'!BA17*$D17</f>
        <v>0</v>
      </c>
      <c r="BB17" s="123">
        <f>'programme_I&amp;E_FC_infl'!BB17*$D17</f>
        <v>0</v>
      </c>
      <c r="BC17" s="123">
        <f>'programme_I&amp;E_FC_infl'!BC17*$D17</f>
        <v>0</v>
      </c>
      <c r="BD17" s="123">
        <f>'programme_I&amp;E_FC_infl'!BD17*$D17</f>
        <v>0</v>
      </c>
      <c r="BE17" s="123">
        <f>'programme_I&amp;E_FC_infl'!BE17*$D17</f>
        <v>0</v>
      </c>
      <c r="BF17" s="123">
        <f>'programme_I&amp;E_FC_infl'!BF17*$D17</f>
        <v>0</v>
      </c>
      <c r="BG17" s="123">
        <f>'programme_I&amp;E_FC_infl'!BG17*$D17</f>
        <v>0</v>
      </c>
    </row>
    <row r="18" spans="1:59" x14ac:dyDescent="0.35">
      <c r="A18" t="s">
        <v>307</v>
      </c>
      <c r="D18" s="14"/>
      <c r="E18" s="123">
        <f t="shared" si="15"/>
        <v>0</v>
      </c>
      <c r="F18" s="123">
        <f t="shared" si="15"/>
        <v>0</v>
      </c>
      <c r="G18" s="123">
        <f t="shared" si="15"/>
        <v>0</v>
      </c>
      <c r="H18" s="123">
        <f t="shared" si="15"/>
        <v>0</v>
      </c>
      <c r="I18" s="123">
        <f t="shared" si="15"/>
        <v>0</v>
      </c>
      <c r="J18" s="123">
        <f t="shared" si="15"/>
        <v>0</v>
      </c>
      <c r="K18" s="123">
        <f t="shared" si="15"/>
        <v>0</v>
      </c>
      <c r="M18" s="123">
        <f>'programme_I&amp;E_FC_infl'!M18*$D18</f>
        <v>0</v>
      </c>
      <c r="N18" s="123">
        <f>'programme_I&amp;E_FC_infl'!N18*$D18</f>
        <v>0</v>
      </c>
      <c r="O18" s="123">
        <f>'programme_I&amp;E_FC_infl'!O18*$D18</f>
        <v>0</v>
      </c>
      <c r="P18" s="123">
        <f>'programme_I&amp;E_FC_infl'!P18*$D18</f>
        <v>0</v>
      </c>
      <c r="Q18" s="123">
        <f>'programme_I&amp;E_FC_infl'!Q18*$D18</f>
        <v>0</v>
      </c>
      <c r="R18" s="123">
        <f>'programme_I&amp;E_FC_infl'!R18*$D18</f>
        <v>0</v>
      </c>
      <c r="S18" s="123">
        <f>'programme_I&amp;E_FC_infl'!S18*$D18</f>
        <v>0</v>
      </c>
      <c r="U18" s="123">
        <f>'programme_I&amp;E_FC_infl'!U18*$D18</f>
        <v>0</v>
      </c>
      <c r="V18" s="123">
        <f>'programme_I&amp;E_FC_infl'!V18*$D18</f>
        <v>0</v>
      </c>
      <c r="W18" s="123">
        <f>'programme_I&amp;E_FC_infl'!W18*$D18</f>
        <v>0</v>
      </c>
      <c r="X18" s="123">
        <f>'programme_I&amp;E_FC_infl'!X18*$D18</f>
        <v>0</v>
      </c>
      <c r="Y18" s="123">
        <f>'programme_I&amp;E_FC_infl'!Y18*$D18</f>
        <v>0</v>
      </c>
      <c r="Z18" s="123">
        <f>'programme_I&amp;E_FC_infl'!Z18*$D18</f>
        <v>0</v>
      </c>
      <c r="AA18" s="123">
        <f>'programme_I&amp;E_FC_infl'!AA18*$D18</f>
        <v>0</v>
      </c>
      <c r="AC18" s="123">
        <f>'programme_I&amp;E_FC_infl'!AC18*$D18</f>
        <v>0</v>
      </c>
      <c r="AD18" s="123">
        <f>'programme_I&amp;E_FC_infl'!AD18*$D18</f>
        <v>0</v>
      </c>
      <c r="AE18" s="123">
        <f>'programme_I&amp;E_FC_infl'!AE18*$D18</f>
        <v>0</v>
      </c>
      <c r="AF18" s="123">
        <f>'programme_I&amp;E_FC_infl'!AF18*$D18</f>
        <v>0</v>
      </c>
      <c r="AG18" s="123">
        <f>'programme_I&amp;E_FC_infl'!AG18*$D18</f>
        <v>0</v>
      </c>
      <c r="AH18" s="123">
        <f>'programme_I&amp;E_FC_infl'!AH18*$D18</f>
        <v>0</v>
      </c>
      <c r="AI18" s="123">
        <f>'programme_I&amp;E_FC_infl'!AI18*$D18</f>
        <v>0</v>
      </c>
      <c r="AK18" s="123">
        <f>'programme_I&amp;E_FC_infl'!AK18*$D18</f>
        <v>0</v>
      </c>
      <c r="AL18" s="123">
        <f>'programme_I&amp;E_FC_infl'!AL18*$D18</f>
        <v>0</v>
      </c>
      <c r="AM18" s="123">
        <f>'programme_I&amp;E_FC_infl'!AM18*$D18</f>
        <v>0</v>
      </c>
      <c r="AN18" s="123">
        <f>'programme_I&amp;E_FC_infl'!AN18*$D18</f>
        <v>0</v>
      </c>
      <c r="AO18" s="123">
        <f>'programme_I&amp;E_FC_infl'!AO18*$D18</f>
        <v>0</v>
      </c>
      <c r="AP18" s="123">
        <f>'programme_I&amp;E_FC_infl'!AP18*$D18</f>
        <v>0</v>
      </c>
      <c r="AQ18" s="123">
        <f>'programme_I&amp;E_FC_infl'!AQ18*$D18</f>
        <v>0</v>
      </c>
      <c r="AS18" s="123">
        <f>'programme_I&amp;E_FC_infl'!AS18*$D18</f>
        <v>0</v>
      </c>
      <c r="AT18" s="123">
        <f>'programme_I&amp;E_FC_infl'!AT18*$D18</f>
        <v>0</v>
      </c>
      <c r="AU18" s="123">
        <f>'programme_I&amp;E_FC_infl'!AU18*$D18</f>
        <v>0</v>
      </c>
      <c r="AV18" s="123">
        <f>'programme_I&amp;E_FC_infl'!AV18*$D18</f>
        <v>0</v>
      </c>
      <c r="AW18" s="123">
        <f>'programme_I&amp;E_FC_infl'!AW18*$D18</f>
        <v>0</v>
      </c>
      <c r="AX18" s="123">
        <f>'programme_I&amp;E_FC_infl'!AX18*$D18</f>
        <v>0</v>
      </c>
      <c r="AY18" s="123">
        <f>'programme_I&amp;E_FC_infl'!AY18*$D18</f>
        <v>0</v>
      </c>
      <c r="BA18" s="123">
        <f>'programme_I&amp;E_FC_infl'!BA18*$D18</f>
        <v>0</v>
      </c>
      <c r="BB18" s="123">
        <f>'programme_I&amp;E_FC_infl'!BB18*$D18</f>
        <v>0</v>
      </c>
      <c r="BC18" s="123">
        <f>'programme_I&amp;E_FC_infl'!BC18*$D18</f>
        <v>0</v>
      </c>
      <c r="BD18" s="123">
        <f>'programme_I&amp;E_FC_infl'!BD18*$D18</f>
        <v>0</v>
      </c>
      <c r="BE18" s="123">
        <f>'programme_I&amp;E_FC_infl'!BE18*$D18</f>
        <v>0</v>
      </c>
      <c r="BF18" s="123">
        <f>'programme_I&amp;E_FC_infl'!BF18*$D18</f>
        <v>0</v>
      </c>
      <c r="BG18" s="123">
        <f>'programme_I&amp;E_FC_infl'!BG18*$D18</f>
        <v>0</v>
      </c>
    </row>
    <row r="19" spans="1:59" x14ac:dyDescent="0.35">
      <c r="A19" t="s">
        <v>665</v>
      </c>
      <c r="D19" s="14"/>
      <c r="E19" s="123">
        <f t="shared" si="15"/>
        <v>0</v>
      </c>
      <c r="F19" s="123">
        <f t="shared" si="15"/>
        <v>0</v>
      </c>
      <c r="G19" s="123">
        <f t="shared" si="15"/>
        <v>0</v>
      </c>
      <c r="H19" s="123">
        <f t="shared" si="15"/>
        <v>0</v>
      </c>
      <c r="I19" s="123">
        <f t="shared" si="15"/>
        <v>0</v>
      </c>
      <c r="J19" s="123">
        <f t="shared" si="15"/>
        <v>0</v>
      </c>
      <c r="K19" s="123">
        <f t="shared" si="15"/>
        <v>0</v>
      </c>
      <c r="M19" s="123">
        <f>'programme_I&amp;E_FC_infl'!M19*$D19</f>
        <v>0</v>
      </c>
      <c r="N19" s="123">
        <f>'programme_I&amp;E_FC_infl'!N19*$D19</f>
        <v>0</v>
      </c>
      <c r="O19" s="123">
        <f>'programme_I&amp;E_FC_infl'!O19*$D19</f>
        <v>0</v>
      </c>
      <c r="P19" s="123">
        <f>'programme_I&amp;E_FC_infl'!P19*$D19</f>
        <v>0</v>
      </c>
      <c r="Q19" s="123">
        <f>'programme_I&amp;E_FC_infl'!Q19*$D19</f>
        <v>0</v>
      </c>
      <c r="R19" s="123">
        <f>'programme_I&amp;E_FC_infl'!R19*$D19</f>
        <v>0</v>
      </c>
      <c r="S19" s="123">
        <f>'programme_I&amp;E_FC_infl'!S19*$D19</f>
        <v>0</v>
      </c>
      <c r="U19" s="123">
        <f>'programme_I&amp;E_FC_infl'!U19*$D19</f>
        <v>0</v>
      </c>
      <c r="V19" s="123">
        <f>'programme_I&amp;E_FC_infl'!V19*$D19</f>
        <v>0</v>
      </c>
      <c r="W19" s="123">
        <f>'programme_I&amp;E_FC_infl'!W19*$D19</f>
        <v>0</v>
      </c>
      <c r="X19" s="123">
        <f>'programme_I&amp;E_FC_infl'!X19*$D19</f>
        <v>0</v>
      </c>
      <c r="Y19" s="123">
        <f>'programme_I&amp;E_FC_infl'!Y19*$D19</f>
        <v>0</v>
      </c>
      <c r="Z19" s="123">
        <f>'programme_I&amp;E_FC_infl'!Z19*$D19</f>
        <v>0</v>
      </c>
      <c r="AA19" s="123">
        <f>'programme_I&amp;E_FC_infl'!AA19*$D19</f>
        <v>0</v>
      </c>
      <c r="AC19" s="123">
        <f>'programme_I&amp;E_FC_infl'!AC19*$D19</f>
        <v>0</v>
      </c>
      <c r="AD19" s="123">
        <f>'programme_I&amp;E_FC_infl'!AD19*$D19</f>
        <v>0</v>
      </c>
      <c r="AE19" s="123">
        <f>'programme_I&amp;E_FC_infl'!AE19*$D19</f>
        <v>0</v>
      </c>
      <c r="AF19" s="123">
        <f>'programme_I&amp;E_FC_infl'!AF19*$D19</f>
        <v>0</v>
      </c>
      <c r="AG19" s="123">
        <f>'programme_I&amp;E_FC_infl'!AG19*$D19</f>
        <v>0</v>
      </c>
      <c r="AH19" s="123">
        <f>'programme_I&amp;E_FC_infl'!AH19*$D19</f>
        <v>0</v>
      </c>
      <c r="AI19" s="123">
        <f>'programme_I&amp;E_FC_infl'!AI19*$D19</f>
        <v>0</v>
      </c>
      <c r="AK19" s="123">
        <f>'programme_I&amp;E_FC_infl'!AK19*$D19</f>
        <v>0</v>
      </c>
      <c r="AL19" s="123">
        <f>'programme_I&amp;E_FC_infl'!AL19*$D19</f>
        <v>0</v>
      </c>
      <c r="AM19" s="123">
        <f>'programme_I&amp;E_FC_infl'!AM19*$D19</f>
        <v>0</v>
      </c>
      <c r="AN19" s="123">
        <f>'programme_I&amp;E_FC_infl'!AN19*$D19</f>
        <v>0</v>
      </c>
      <c r="AO19" s="123">
        <f>'programme_I&amp;E_FC_infl'!AO19*$D19</f>
        <v>0</v>
      </c>
      <c r="AP19" s="123">
        <f>'programme_I&amp;E_FC_infl'!AP19*$D19</f>
        <v>0</v>
      </c>
      <c r="AQ19" s="123">
        <f>'programme_I&amp;E_FC_infl'!AQ19*$D19</f>
        <v>0</v>
      </c>
      <c r="AS19" s="123">
        <f>'programme_I&amp;E_FC_infl'!AS19*$D19</f>
        <v>0</v>
      </c>
      <c r="AT19" s="123">
        <f>'programme_I&amp;E_FC_infl'!AT19*$D19</f>
        <v>0</v>
      </c>
      <c r="AU19" s="123">
        <f>'programme_I&amp;E_FC_infl'!AU19*$D19</f>
        <v>0</v>
      </c>
      <c r="AV19" s="123">
        <f>'programme_I&amp;E_FC_infl'!AV19*$D19</f>
        <v>0</v>
      </c>
      <c r="AW19" s="123">
        <f>'programme_I&amp;E_FC_infl'!AW19*$D19</f>
        <v>0</v>
      </c>
      <c r="AX19" s="123">
        <f>'programme_I&amp;E_FC_infl'!AX19*$D19</f>
        <v>0</v>
      </c>
      <c r="AY19" s="123">
        <f>'programme_I&amp;E_FC_infl'!AY19*$D19</f>
        <v>0</v>
      </c>
      <c r="BA19" s="123">
        <f>'programme_I&amp;E_FC_infl'!BA19*$D19</f>
        <v>0</v>
      </c>
      <c r="BB19" s="123">
        <f>'programme_I&amp;E_FC_infl'!BB19*$D19</f>
        <v>0</v>
      </c>
      <c r="BC19" s="123">
        <f>'programme_I&amp;E_FC_infl'!BC19*$D19</f>
        <v>0</v>
      </c>
      <c r="BD19" s="123">
        <f>'programme_I&amp;E_FC_infl'!BD19*$D19</f>
        <v>0</v>
      </c>
      <c r="BE19" s="123">
        <f>'programme_I&amp;E_FC_infl'!BE19*$D19</f>
        <v>0</v>
      </c>
      <c r="BF19" s="123">
        <f>'programme_I&amp;E_FC_infl'!BF19*$D19</f>
        <v>0</v>
      </c>
      <c r="BG19" s="123">
        <f>'programme_I&amp;E_FC_infl'!BG19*$D19</f>
        <v>0</v>
      </c>
    </row>
    <row r="20" spans="1:59" x14ac:dyDescent="0.35">
      <c r="A20" t="s">
        <v>668</v>
      </c>
      <c r="D20" s="14"/>
      <c r="E20" s="123">
        <f t="shared" si="15"/>
        <v>0</v>
      </c>
      <c r="F20" s="123">
        <f t="shared" si="15"/>
        <v>0</v>
      </c>
      <c r="G20" s="123">
        <f t="shared" si="15"/>
        <v>0</v>
      </c>
      <c r="H20" s="123">
        <f t="shared" si="15"/>
        <v>0</v>
      </c>
      <c r="I20" s="123">
        <f t="shared" si="15"/>
        <v>0</v>
      </c>
      <c r="J20" s="123">
        <f t="shared" si="15"/>
        <v>0</v>
      </c>
      <c r="K20" s="123">
        <f t="shared" si="15"/>
        <v>0</v>
      </c>
      <c r="M20" s="123">
        <f>'programme_I&amp;E_FC_infl'!M20*$D20</f>
        <v>0</v>
      </c>
      <c r="N20" s="123">
        <f>'programme_I&amp;E_FC_infl'!N20*$D20</f>
        <v>0</v>
      </c>
      <c r="O20" s="123">
        <f>'programme_I&amp;E_FC_infl'!O20*$D20</f>
        <v>0</v>
      </c>
      <c r="P20" s="123">
        <f>'programme_I&amp;E_FC_infl'!P20*$D20</f>
        <v>0</v>
      </c>
      <c r="Q20" s="123">
        <f>'programme_I&amp;E_FC_infl'!Q20*$D20</f>
        <v>0</v>
      </c>
      <c r="R20" s="123">
        <f>'programme_I&amp;E_FC_infl'!R20*$D20</f>
        <v>0</v>
      </c>
      <c r="S20" s="123">
        <f>'programme_I&amp;E_FC_infl'!S20*$D20</f>
        <v>0</v>
      </c>
      <c r="U20" s="123">
        <f>'programme_I&amp;E_FC_infl'!U20*$D20</f>
        <v>0</v>
      </c>
      <c r="V20" s="123">
        <f>'programme_I&amp;E_FC_infl'!V20*$D20</f>
        <v>0</v>
      </c>
      <c r="W20" s="123">
        <f>'programme_I&amp;E_FC_infl'!W20*$D20</f>
        <v>0</v>
      </c>
      <c r="X20" s="123">
        <f>'programme_I&amp;E_FC_infl'!X20*$D20</f>
        <v>0</v>
      </c>
      <c r="Y20" s="123">
        <f>'programme_I&amp;E_FC_infl'!Y20*$D20</f>
        <v>0</v>
      </c>
      <c r="Z20" s="123">
        <f>'programme_I&amp;E_FC_infl'!Z20*$D20</f>
        <v>0</v>
      </c>
      <c r="AA20" s="123">
        <f>'programme_I&amp;E_FC_infl'!AA20*$D20</f>
        <v>0</v>
      </c>
      <c r="AC20" s="123">
        <f>'programme_I&amp;E_FC_infl'!AC20*$D20</f>
        <v>0</v>
      </c>
      <c r="AD20" s="123">
        <f>'programme_I&amp;E_FC_infl'!AD20*$D20</f>
        <v>0</v>
      </c>
      <c r="AE20" s="123">
        <f>'programme_I&amp;E_FC_infl'!AE20*$D20</f>
        <v>0</v>
      </c>
      <c r="AF20" s="123">
        <f>'programme_I&amp;E_FC_infl'!AF20*$D20</f>
        <v>0</v>
      </c>
      <c r="AG20" s="123">
        <f>'programme_I&amp;E_FC_infl'!AG20*$D20</f>
        <v>0</v>
      </c>
      <c r="AH20" s="123">
        <f>'programme_I&amp;E_FC_infl'!AH20*$D20</f>
        <v>0</v>
      </c>
      <c r="AI20" s="123">
        <f>'programme_I&amp;E_FC_infl'!AI20*$D20</f>
        <v>0</v>
      </c>
      <c r="AK20" s="123">
        <f>'programme_I&amp;E_FC_infl'!AK20*$D20</f>
        <v>0</v>
      </c>
      <c r="AL20" s="123">
        <f>'programme_I&amp;E_FC_infl'!AL20*$D20</f>
        <v>0</v>
      </c>
      <c r="AM20" s="123">
        <f>'programme_I&amp;E_FC_infl'!AM20*$D20</f>
        <v>0</v>
      </c>
      <c r="AN20" s="123">
        <f>'programme_I&amp;E_FC_infl'!AN20*$D20</f>
        <v>0</v>
      </c>
      <c r="AO20" s="123">
        <f>'programme_I&amp;E_FC_infl'!AO20*$D20</f>
        <v>0</v>
      </c>
      <c r="AP20" s="123">
        <f>'programme_I&amp;E_FC_infl'!AP20*$D20</f>
        <v>0</v>
      </c>
      <c r="AQ20" s="123">
        <f>'programme_I&amp;E_FC_infl'!AQ20*$D20</f>
        <v>0</v>
      </c>
      <c r="AS20" s="123">
        <f>'programme_I&amp;E_FC_infl'!AS20*$D20</f>
        <v>0</v>
      </c>
      <c r="AT20" s="123">
        <f>'programme_I&amp;E_FC_infl'!AT20*$D20</f>
        <v>0</v>
      </c>
      <c r="AU20" s="123">
        <f>'programme_I&amp;E_FC_infl'!AU20*$D20</f>
        <v>0</v>
      </c>
      <c r="AV20" s="123">
        <f>'programme_I&amp;E_FC_infl'!AV20*$D20</f>
        <v>0</v>
      </c>
      <c r="AW20" s="123">
        <f>'programme_I&amp;E_FC_infl'!AW20*$D20</f>
        <v>0</v>
      </c>
      <c r="AX20" s="123">
        <f>'programme_I&amp;E_FC_infl'!AX20*$D20</f>
        <v>0</v>
      </c>
      <c r="AY20" s="123">
        <f>'programme_I&amp;E_FC_infl'!AY20*$D20</f>
        <v>0</v>
      </c>
      <c r="BA20" s="123">
        <f>'programme_I&amp;E_FC_infl'!BA20*$D20</f>
        <v>0</v>
      </c>
      <c r="BB20" s="123">
        <f>'programme_I&amp;E_FC_infl'!BB20*$D20</f>
        <v>0</v>
      </c>
      <c r="BC20" s="123">
        <f>'programme_I&amp;E_FC_infl'!BC20*$D20</f>
        <v>0</v>
      </c>
      <c r="BD20" s="123">
        <f>'programme_I&amp;E_FC_infl'!BD20*$D20</f>
        <v>0</v>
      </c>
      <c r="BE20" s="123">
        <f>'programme_I&amp;E_FC_infl'!BE20*$D20</f>
        <v>0</v>
      </c>
      <c r="BF20" s="123">
        <f>'programme_I&amp;E_FC_infl'!BF20*$D20</f>
        <v>0</v>
      </c>
      <c r="BG20" s="123">
        <f>'programme_I&amp;E_FC_infl'!BG20*$D20</f>
        <v>0</v>
      </c>
    </row>
    <row r="21" spans="1:59" x14ac:dyDescent="0.35">
      <c r="A21" t="s">
        <v>312</v>
      </c>
      <c r="D21" s="14"/>
      <c r="E21" s="123">
        <f t="shared" ca="1" si="15"/>
        <v>0</v>
      </c>
      <c r="F21" s="123">
        <f t="shared" ca="1" si="15"/>
        <v>0</v>
      </c>
      <c r="G21" s="123">
        <f t="shared" ca="1" si="15"/>
        <v>0</v>
      </c>
      <c r="H21" s="123">
        <f t="shared" ca="1" si="15"/>
        <v>0</v>
      </c>
      <c r="I21" s="123">
        <f t="shared" ca="1" si="15"/>
        <v>0</v>
      </c>
      <c r="J21" s="123">
        <f t="shared" ca="1" si="15"/>
        <v>0</v>
      </c>
      <c r="K21" s="123">
        <f t="shared" ca="1" si="15"/>
        <v>0</v>
      </c>
      <c r="M21" s="123">
        <f ca="1">'programme_I&amp;E_FC_infl'!M21*$D21</f>
        <v>0</v>
      </c>
      <c r="N21" s="123">
        <f ca="1">'programme_I&amp;E_FC_infl'!N21*$D21</f>
        <v>0</v>
      </c>
      <c r="O21" s="123">
        <f ca="1">'programme_I&amp;E_FC_infl'!O21*$D21</f>
        <v>0</v>
      </c>
      <c r="P21" s="123">
        <f ca="1">'programme_I&amp;E_FC_infl'!P21*$D21</f>
        <v>0</v>
      </c>
      <c r="Q21" s="123">
        <f ca="1">'programme_I&amp;E_FC_infl'!Q21*$D21</f>
        <v>0</v>
      </c>
      <c r="R21" s="123">
        <f ca="1">'programme_I&amp;E_FC_infl'!R21*$D21</f>
        <v>0</v>
      </c>
      <c r="S21" s="123">
        <f ca="1">'programme_I&amp;E_FC_infl'!S21*$D21</f>
        <v>0</v>
      </c>
      <c r="U21" s="123">
        <f ca="1">'programme_I&amp;E_FC_infl'!U21*$D21</f>
        <v>0</v>
      </c>
      <c r="V21" s="123">
        <f ca="1">'programme_I&amp;E_FC_infl'!V21*$D21</f>
        <v>0</v>
      </c>
      <c r="W21" s="123">
        <f ca="1">'programme_I&amp;E_FC_infl'!W21*$D21</f>
        <v>0</v>
      </c>
      <c r="X21" s="123">
        <f ca="1">'programme_I&amp;E_FC_infl'!X21*$D21</f>
        <v>0</v>
      </c>
      <c r="Y21" s="123">
        <f ca="1">'programme_I&amp;E_FC_infl'!Y21*$D21</f>
        <v>0</v>
      </c>
      <c r="Z21" s="123">
        <f ca="1">'programme_I&amp;E_FC_infl'!Z21*$D21</f>
        <v>0</v>
      </c>
      <c r="AA21" s="123">
        <f ca="1">'programme_I&amp;E_FC_infl'!AA21*$D21</f>
        <v>0</v>
      </c>
      <c r="AC21" s="123">
        <f ca="1">'programme_I&amp;E_FC_infl'!AC21*$D21</f>
        <v>0</v>
      </c>
      <c r="AD21" s="123">
        <f ca="1">'programme_I&amp;E_FC_infl'!AD21*$D21</f>
        <v>0</v>
      </c>
      <c r="AE21" s="123">
        <f ca="1">'programme_I&amp;E_FC_infl'!AE21*$D21</f>
        <v>0</v>
      </c>
      <c r="AF21" s="123">
        <f ca="1">'programme_I&amp;E_FC_infl'!AF21*$D21</f>
        <v>0</v>
      </c>
      <c r="AG21" s="123">
        <f ca="1">'programme_I&amp;E_FC_infl'!AG21*$D21</f>
        <v>0</v>
      </c>
      <c r="AH21" s="123">
        <f ca="1">'programme_I&amp;E_FC_infl'!AH21*$D21</f>
        <v>0</v>
      </c>
      <c r="AI21" s="123">
        <f ca="1">'programme_I&amp;E_FC_infl'!AI21*$D21</f>
        <v>0</v>
      </c>
      <c r="AK21" s="123">
        <f ca="1">'programme_I&amp;E_FC_infl'!AK21*$D21</f>
        <v>0</v>
      </c>
      <c r="AL21" s="123">
        <f ca="1">'programme_I&amp;E_FC_infl'!AL21*$D21</f>
        <v>0</v>
      </c>
      <c r="AM21" s="123">
        <f ca="1">'programme_I&amp;E_FC_infl'!AM21*$D21</f>
        <v>0</v>
      </c>
      <c r="AN21" s="123">
        <f ca="1">'programme_I&amp;E_FC_infl'!AN21*$D21</f>
        <v>0</v>
      </c>
      <c r="AO21" s="123">
        <f ca="1">'programme_I&amp;E_FC_infl'!AO21*$D21</f>
        <v>0</v>
      </c>
      <c r="AP21" s="123">
        <f ca="1">'programme_I&amp;E_FC_infl'!AP21*$D21</f>
        <v>0</v>
      </c>
      <c r="AQ21" s="123">
        <f ca="1">'programme_I&amp;E_FC_infl'!AQ21*$D21</f>
        <v>0</v>
      </c>
      <c r="AS21" s="123">
        <f ca="1">'programme_I&amp;E_FC_infl'!AS21*$D21</f>
        <v>0</v>
      </c>
      <c r="AT21" s="123">
        <f ca="1">'programme_I&amp;E_FC_infl'!AT21*$D21</f>
        <v>0</v>
      </c>
      <c r="AU21" s="123">
        <f ca="1">'programme_I&amp;E_FC_infl'!AU21*$D21</f>
        <v>0</v>
      </c>
      <c r="AV21" s="123">
        <f ca="1">'programme_I&amp;E_FC_infl'!AV21*$D21</f>
        <v>0</v>
      </c>
      <c r="AW21" s="123">
        <f ca="1">'programme_I&amp;E_FC_infl'!AW21*$D21</f>
        <v>0</v>
      </c>
      <c r="AX21" s="123">
        <f ca="1">'programme_I&amp;E_FC_infl'!AX21*$D21</f>
        <v>0</v>
      </c>
      <c r="AY21" s="123">
        <f ca="1">'programme_I&amp;E_FC_infl'!AY21*$D21</f>
        <v>0</v>
      </c>
      <c r="BA21" s="123">
        <f ca="1">'programme_I&amp;E_FC_infl'!BA21*$D21</f>
        <v>0</v>
      </c>
      <c r="BB21" s="123">
        <f ca="1">'programme_I&amp;E_FC_infl'!BB21*$D21</f>
        <v>0</v>
      </c>
      <c r="BC21" s="123">
        <f ca="1">'programme_I&amp;E_FC_infl'!BC21*$D21</f>
        <v>0</v>
      </c>
      <c r="BD21" s="123">
        <f ca="1">'programme_I&amp;E_FC_infl'!BD21*$D21</f>
        <v>0</v>
      </c>
      <c r="BE21" s="123">
        <f ca="1">'programme_I&amp;E_FC_infl'!BE21*$D21</f>
        <v>0</v>
      </c>
      <c r="BF21" s="123">
        <f ca="1">'programme_I&amp;E_FC_infl'!BF21*$D21</f>
        <v>0</v>
      </c>
      <c r="BG21" s="123">
        <f ca="1">'programme_I&amp;E_FC_infl'!BG21*$D21</f>
        <v>0</v>
      </c>
    </row>
    <row r="22" spans="1:59" x14ac:dyDescent="0.35">
      <c r="A22" t="s">
        <v>313</v>
      </c>
      <c r="D22" s="14"/>
      <c r="E22" s="123">
        <f t="shared" ca="1" si="15"/>
        <v>0</v>
      </c>
      <c r="F22" s="123">
        <f t="shared" ca="1" si="15"/>
        <v>0</v>
      </c>
      <c r="G22" s="123">
        <f t="shared" ca="1" si="15"/>
        <v>0</v>
      </c>
      <c r="H22" s="123">
        <f t="shared" ca="1" si="15"/>
        <v>0</v>
      </c>
      <c r="I22" s="123">
        <f t="shared" ca="1" si="15"/>
        <v>0</v>
      </c>
      <c r="J22" s="123">
        <f t="shared" ca="1" si="15"/>
        <v>0</v>
      </c>
      <c r="K22" s="123">
        <f t="shared" ca="1" si="15"/>
        <v>0</v>
      </c>
      <c r="M22" s="123">
        <f ca="1">'programme_I&amp;E_FC_infl'!M22*$D22</f>
        <v>0</v>
      </c>
      <c r="N22" s="123">
        <f ca="1">'programme_I&amp;E_FC_infl'!N22*$D22</f>
        <v>0</v>
      </c>
      <c r="O22" s="123">
        <f ca="1">'programme_I&amp;E_FC_infl'!O22*$D22</f>
        <v>0</v>
      </c>
      <c r="P22" s="123">
        <f ca="1">'programme_I&amp;E_FC_infl'!P22*$D22</f>
        <v>0</v>
      </c>
      <c r="Q22" s="123">
        <f ca="1">'programme_I&amp;E_FC_infl'!Q22*$D22</f>
        <v>0</v>
      </c>
      <c r="R22" s="123">
        <f ca="1">'programme_I&amp;E_FC_infl'!R22*$D22</f>
        <v>0</v>
      </c>
      <c r="S22" s="123">
        <f ca="1">'programme_I&amp;E_FC_infl'!S22*$D22</f>
        <v>0</v>
      </c>
      <c r="U22" s="123">
        <f ca="1">'programme_I&amp;E_FC_infl'!U22*$D22</f>
        <v>0</v>
      </c>
      <c r="V22" s="123">
        <f ca="1">'programme_I&amp;E_FC_infl'!V22*$D22</f>
        <v>0</v>
      </c>
      <c r="W22" s="123">
        <f ca="1">'programme_I&amp;E_FC_infl'!W22*$D22</f>
        <v>0</v>
      </c>
      <c r="X22" s="123">
        <f ca="1">'programme_I&amp;E_FC_infl'!X22*$D22</f>
        <v>0</v>
      </c>
      <c r="Y22" s="123">
        <f ca="1">'programme_I&amp;E_FC_infl'!Y22*$D22</f>
        <v>0</v>
      </c>
      <c r="Z22" s="123">
        <f ca="1">'programme_I&amp;E_FC_infl'!Z22*$D22</f>
        <v>0</v>
      </c>
      <c r="AA22" s="123">
        <f ca="1">'programme_I&amp;E_FC_infl'!AA22*$D22</f>
        <v>0</v>
      </c>
      <c r="AC22" s="123">
        <f ca="1">'programme_I&amp;E_FC_infl'!AC22*$D22</f>
        <v>0</v>
      </c>
      <c r="AD22" s="123">
        <f ca="1">'programme_I&amp;E_FC_infl'!AD22*$D22</f>
        <v>0</v>
      </c>
      <c r="AE22" s="123">
        <f ca="1">'programme_I&amp;E_FC_infl'!AE22*$D22</f>
        <v>0</v>
      </c>
      <c r="AF22" s="123">
        <f ca="1">'programme_I&amp;E_FC_infl'!AF22*$D22</f>
        <v>0</v>
      </c>
      <c r="AG22" s="123">
        <f ca="1">'programme_I&amp;E_FC_infl'!AG22*$D22</f>
        <v>0</v>
      </c>
      <c r="AH22" s="123">
        <f ca="1">'programme_I&amp;E_FC_infl'!AH22*$D22</f>
        <v>0</v>
      </c>
      <c r="AI22" s="123">
        <f ca="1">'programme_I&amp;E_FC_infl'!AI22*$D22</f>
        <v>0</v>
      </c>
      <c r="AK22" s="123">
        <f ca="1">'programme_I&amp;E_FC_infl'!AK22*$D22</f>
        <v>0</v>
      </c>
      <c r="AL22" s="123">
        <f ca="1">'programme_I&amp;E_FC_infl'!AL22*$D22</f>
        <v>0</v>
      </c>
      <c r="AM22" s="123">
        <f ca="1">'programme_I&amp;E_FC_infl'!AM22*$D22</f>
        <v>0</v>
      </c>
      <c r="AN22" s="123">
        <f ca="1">'programme_I&amp;E_FC_infl'!AN22*$D22</f>
        <v>0</v>
      </c>
      <c r="AO22" s="123">
        <f ca="1">'programme_I&amp;E_FC_infl'!AO22*$D22</f>
        <v>0</v>
      </c>
      <c r="AP22" s="123">
        <f ca="1">'programme_I&amp;E_FC_infl'!AP22*$D22</f>
        <v>0</v>
      </c>
      <c r="AQ22" s="123">
        <f ca="1">'programme_I&amp;E_FC_infl'!AQ22*$D22</f>
        <v>0</v>
      </c>
      <c r="AS22" s="123">
        <f ca="1">'programme_I&amp;E_FC_infl'!AS22*$D22</f>
        <v>0</v>
      </c>
      <c r="AT22" s="123">
        <f ca="1">'programme_I&amp;E_FC_infl'!AT22*$D22</f>
        <v>0</v>
      </c>
      <c r="AU22" s="123">
        <f ca="1">'programme_I&amp;E_FC_infl'!AU22*$D22</f>
        <v>0</v>
      </c>
      <c r="AV22" s="123">
        <f ca="1">'programme_I&amp;E_FC_infl'!AV22*$D22</f>
        <v>0</v>
      </c>
      <c r="AW22" s="123">
        <f ca="1">'programme_I&amp;E_FC_infl'!AW22*$D22</f>
        <v>0</v>
      </c>
      <c r="AX22" s="123">
        <f ca="1">'programme_I&amp;E_FC_infl'!AX22*$D22</f>
        <v>0</v>
      </c>
      <c r="AY22" s="123">
        <f ca="1">'programme_I&amp;E_FC_infl'!AY22*$D22</f>
        <v>0</v>
      </c>
      <c r="BA22" s="123">
        <f ca="1">'programme_I&amp;E_FC_infl'!BA22*$D22</f>
        <v>0</v>
      </c>
      <c r="BB22" s="123">
        <f ca="1">'programme_I&amp;E_FC_infl'!BB22*$D22</f>
        <v>0</v>
      </c>
      <c r="BC22" s="123">
        <f ca="1">'programme_I&amp;E_FC_infl'!BC22*$D22</f>
        <v>0</v>
      </c>
      <c r="BD22" s="123">
        <f ca="1">'programme_I&amp;E_FC_infl'!BD22*$D22</f>
        <v>0</v>
      </c>
      <c r="BE22" s="123">
        <f ca="1">'programme_I&amp;E_FC_infl'!BE22*$D22</f>
        <v>0</v>
      </c>
      <c r="BF22" s="123">
        <f ca="1">'programme_I&amp;E_FC_infl'!BF22*$D22</f>
        <v>0</v>
      </c>
      <c r="BG22" s="123">
        <f ca="1">'programme_I&amp;E_FC_infl'!BG22*$D22</f>
        <v>0</v>
      </c>
    </row>
    <row r="23" spans="1:59" x14ac:dyDescent="0.35">
      <c r="A23" t="s">
        <v>314</v>
      </c>
      <c r="D23" s="14"/>
      <c r="E23" s="123">
        <f t="shared" si="15"/>
        <v>0</v>
      </c>
      <c r="F23" s="123">
        <f t="shared" ca="1" si="15"/>
        <v>0</v>
      </c>
      <c r="G23" s="123">
        <f t="shared" ca="1" si="15"/>
        <v>0</v>
      </c>
      <c r="H23" s="123">
        <f t="shared" ca="1" si="15"/>
        <v>0</v>
      </c>
      <c r="I23" s="123">
        <f t="shared" ca="1" si="15"/>
        <v>0</v>
      </c>
      <c r="J23" s="123">
        <f t="shared" ca="1" si="15"/>
        <v>0</v>
      </c>
      <c r="K23" s="123">
        <f t="shared" ca="1" si="15"/>
        <v>0</v>
      </c>
      <c r="M23" s="123">
        <f>'programme_I&amp;E_FC_infl'!M23*$D23</f>
        <v>0</v>
      </c>
      <c r="N23" s="123">
        <f ca="1">'programme_I&amp;E_FC_infl'!N23*$D23</f>
        <v>0</v>
      </c>
      <c r="O23" s="123">
        <f ca="1">'programme_I&amp;E_FC_infl'!O23*$D23</f>
        <v>0</v>
      </c>
      <c r="P23" s="123">
        <f ca="1">'programme_I&amp;E_FC_infl'!P23*$D23</f>
        <v>0</v>
      </c>
      <c r="Q23" s="123">
        <f ca="1">'programme_I&amp;E_FC_infl'!Q23*$D23</f>
        <v>0</v>
      </c>
      <c r="R23" s="123">
        <f ca="1">'programme_I&amp;E_FC_infl'!R23*$D23</f>
        <v>0</v>
      </c>
      <c r="S23" s="123">
        <f ca="1">'programme_I&amp;E_FC_infl'!S23*$D23</f>
        <v>0</v>
      </c>
      <c r="U23" s="123">
        <f>'programme_I&amp;E_FC_infl'!U23*$D23</f>
        <v>0</v>
      </c>
      <c r="V23" s="123">
        <f ca="1">'programme_I&amp;E_FC_infl'!V23*$D23</f>
        <v>0</v>
      </c>
      <c r="W23" s="123">
        <f ca="1">'programme_I&amp;E_FC_infl'!W23*$D23</f>
        <v>0</v>
      </c>
      <c r="X23" s="123">
        <f ca="1">'programme_I&amp;E_FC_infl'!X23*$D23</f>
        <v>0</v>
      </c>
      <c r="Y23" s="123">
        <f ca="1">'programme_I&amp;E_FC_infl'!Y23*$D23</f>
        <v>0</v>
      </c>
      <c r="Z23" s="123">
        <f ca="1">'programme_I&amp;E_FC_infl'!Z23*$D23</f>
        <v>0</v>
      </c>
      <c r="AA23" s="123">
        <f ca="1">'programme_I&amp;E_FC_infl'!AA23*$D23</f>
        <v>0</v>
      </c>
      <c r="AC23" s="123">
        <f>'programme_I&amp;E_FC_infl'!AC23*$D23</f>
        <v>0</v>
      </c>
      <c r="AD23" s="123">
        <f ca="1">'programme_I&amp;E_FC_infl'!AD23*$D23</f>
        <v>0</v>
      </c>
      <c r="AE23" s="123">
        <f ca="1">'programme_I&amp;E_FC_infl'!AE23*$D23</f>
        <v>0</v>
      </c>
      <c r="AF23" s="123">
        <f ca="1">'programme_I&amp;E_FC_infl'!AF23*$D23</f>
        <v>0</v>
      </c>
      <c r="AG23" s="123">
        <f ca="1">'programme_I&amp;E_FC_infl'!AG23*$D23</f>
        <v>0</v>
      </c>
      <c r="AH23" s="123">
        <f ca="1">'programme_I&amp;E_FC_infl'!AH23*$D23</f>
        <v>0</v>
      </c>
      <c r="AI23" s="123">
        <f ca="1">'programme_I&amp;E_FC_infl'!AI23*$D23</f>
        <v>0</v>
      </c>
      <c r="AK23" s="123">
        <f>'programme_I&amp;E_FC_infl'!AK23*$D23</f>
        <v>0</v>
      </c>
      <c r="AL23" s="123">
        <f ca="1">'programme_I&amp;E_FC_infl'!AL23*$D23</f>
        <v>0</v>
      </c>
      <c r="AM23" s="123">
        <f ca="1">'programme_I&amp;E_FC_infl'!AM23*$D23</f>
        <v>0</v>
      </c>
      <c r="AN23" s="123">
        <f ca="1">'programme_I&amp;E_FC_infl'!AN23*$D23</f>
        <v>0</v>
      </c>
      <c r="AO23" s="123">
        <f ca="1">'programme_I&amp;E_FC_infl'!AO23*$D23</f>
        <v>0</v>
      </c>
      <c r="AP23" s="123">
        <f ca="1">'programme_I&amp;E_FC_infl'!AP23*$D23</f>
        <v>0</v>
      </c>
      <c r="AQ23" s="123">
        <f ca="1">'programme_I&amp;E_FC_infl'!AQ23*$D23</f>
        <v>0</v>
      </c>
      <c r="AS23" s="123">
        <f>'programme_I&amp;E_FC_infl'!AS23*$D23</f>
        <v>0</v>
      </c>
      <c r="AT23" s="123">
        <f ca="1">'programme_I&amp;E_FC_infl'!AT23*$D23</f>
        <v>0</v>
      </c>
      <c r="AU23" s="123">
        <f ca="1">'programme_I&amp;E_FC_infl'!AU23*$D23</f>
        <v>0</v>
      </c>
      <c r="AV23" s="123">
        <f ca="1">'programme_I&amp;E_FC_infl'!AV23*$D23</f>
        <v>0</v>
      </c>
      <c r="AW23" s="123">
        <f ca="1">'programme_I&amp;E_FC_infl'!AW23*$D23</f>
        <v>0</v>
      </c>
      <c r="AX23" s="123">
        <f ca="1">'programme_I&amp;E_FC_infl'!AX23*$D23</f>
        <v>0</v>
      </c>
      <c r="AY23" s="123">
        <f ca="1">'programme_I&amp;E_FC_infl'!AY23*$D23</f>
        <v>0</v>
      </c>
      <c r="BA23" s="123">
        <f>'programme_I&amp;E_FC_infl'!BA23*$D23</f>
        <v>0</v>
      </c>
      <c r="BB23" s="123">
        <f ca="1">'programme_I&amp;E_FC_infl'!BB23*$D23</f>
        <v>0</v>
      </c>
      <c r="BC23" s="123">
        <f ca="1">'programme_I&amp;E_FC_infl'!BC23*$D23</f>
        <v>0</v>
      </c>
      <c r="BD23" s="123">
        <f ca="1">'programme_I&amp;E_FC_infl'!BD23*$D23</f>
        <v>0</v>
      </c>
      <c r="BE23" s="123">
        <f ca="1">'programme_I&amp;E_FC_infl'!BE23*$D23</f>
        <v>0</v>
      </c>
      <c r="BF23" s="123">
        <f ca="1">'programme_I&amp;E_FC_infl'!BF23*$D23</f>
        <v>0</v>
      </c>
      <c r="BG23" s="123">
        <f ca="1">'programme_I&amp;E_FC_infl'!BG23*$D23</f>
        <v>0</v>
      </c>
    </row>
    <row r="24" spans="1:59" x14ac:dyDescent="0.35">
      <c r="A24" t="s">
        <v>315</v>
      </c>
      <c r="D24" s="14"/>
      <c r="E24" s="123">
        <f t="shared" si="15"/>
        <v>0</v>
      </c>
      <c r="F24" s="123">
        <f t="shared" ca="1" si="15"/>
        <v>0</v>
      </c>
      <c r="G24" s="123">
        <f t="shared" ca="1" si="15"/>
        <v>0</v>
      </c>
      <c r="H24" s="123">
        <f t="shared" ca="1" si="15"/>
        <v>0</v>
      </c>
      <c r="I24" s="123">
        <f t="shared" ca="1" si="15"/>
        <v>0</v>
      </c>
      <c r="J24" s="123">
        <f t="shared" ca="1" si="15"/>
        <v>0</v>
      </c>
      <c r="K24" s="123">
        <f t="shared" ca="1" si="15"/>
        <v>0</v>
      </c>
      <c r="M24" s="123">
        <f>'programme_I&amp;E_FC_infl'!M24*$D24</f>
        <v>0</v>
      </c>
      <c r="N24" s="123">
        <f ca="1">'programme_I&amp;E_FC_infl'!N24*$D24</f>
        <v>0</v>
      </c>
      <c r="O24" s="123">
        <f ca="1">'programme_I&amp;E_FC_infl'!O24*$D24</f>
        <v>0</v>
      </c>
      <c r="P24" s="123">
        <f ca="1">'programme_I&amp;E_FC_infl'!P24*$D24</f>
        <v>0</v>
      </c>
      <c r="Q24" s="123">
        <f ca="1">'programme_I&amp;E_FC_infl'!Q24*$D24</f>
        <v>0</v>
      </c>
      <c r="R24" s="123">
        <f ca="1">'programme_I&amp;E_FC_infl'!R24*$D24</f>
        <v>0</v>
      </c>
      <c r="S24" s="123">
        <f ca="1">'programme_I&amp;E_FC_infl'!S24*$D24</f>
        <v>0</v>
      </c>
      <c r="U24" s="123">
        <f>'programme_I&amp;E_FC_infl'!U24*$D24</f>
        <v>0</v>
      </c>
      <c r="V24" s="123">
        <f ca="1">'programme_I&amp;E_FC_infl'!V24*$D24</f>
        <v>0</v>
      </c>
      <c r="W24" s="123">
        <f ca="1">'programme_I&amp;E_FC_infl'!W24*$D24</f>
        <v>0</v>
      </c>
      <c r="X24" s="123">
        <f ca="1">'programme_I&amp;E_FC_infl'!X24*$D24</f>
        <v>0</v>
      </c>
      <c r="Y24" s="123">
        <f ca="1">'programme_I&amp;E_FC_infl'!Y24*$D24</f>
        <v>0</v>
      </c>
      <c r="Z24" s="123">
        <f ca="1">'programme_I&amp;E_FC_infl'!Z24*$D24</f>
        <v>0</v>
      </c>
      <c r="AA24" s="123">
        <f ca="1">'programme_I&amp;E_FC_infl'!AA24*$D24</f>
        <v>0</v>
      </c>
      <c r="AC24" s="123">
        <f>'programme_I&amp;E_FC_infl'!AC24*$D24</f>
        <v>0</v>
      </c>
      <c r="AD24" s="123">
        <f ca="1">'programme_I&amp;E_FC_infl'!AD24*$D24</f>
        <v>0</v>
      </c>
      <c r="AE24" s="123">
        <f ca="1">'programme_I&amp;E_FC_infl'!AE24*$D24</f>
        <v>0</v>
      </c>
      <c r="AF24" s="123">
        <f ca="1">'programme_I&amp;E_FC_infl'!AF24*$D24</f>
        <v>0</v>
      </c>
      <c r="AG24" s="123">
        <f ca="1">'programme_I&amp;E_FC_infl'!AG24*$D24</f>
        <v>0</v>
      </c>
      <c r="AH24" s="123">
        <f ca="1">'programme_I&amp;E_FC_infl'!AH24*$D24</f>
        <v>0</v>
      </c>
      <c r="AI24" s="123">
        <f ca="1">'programme_I&amp;E_FC_infl'!AI24*$D24</f>
        <v>0</v>
      </c>
      <c r="AK24" s="123">
        <f>'programme_I&amp;E_FC_infl'!AK24*$D24</f>
        <v>0</v>
      </c>
      <c r="AL24" s="123">
        <f ca="1">'programme_I&amp;E_FC_infl'!AL24*$D24</f>
        <v>0</v>
      </c>
      <c r="AM24" s="123">
        <f ca="1">'programme_I&amp;E_FC_infl'!AM24*$D24</f>
        <v>0</v>
      </c>
      <c r="AN24" s="123">
        <f ca="1">'programme_I&amp;E_FC_infl'!AN24*$D24</f>
        <v>0</v>
      </c>
      <c r="AO24" s="123">
        <f ca="1">'programme_I&amp;E_FC_infl'!AO24*$D24</f>
        <v>0</v>
      </c>
      <c r="AP24" s="123">
        <f ca="1">'programme_I&amp;E_FC_infl'!AP24*$D24</f>
        <v>0</v>
      </c>
      <c r="AQ24" s="123">
        <f ca="1">'programme_I&amp;E_FC_infl'!AQ24*$D24</f>
        <v>0</v>
      </c>
      <c r="AS24" s="123">
        <f>'programme_I&amp;E_FC_infl'!AS24*$D24</f>
        <v>0</v>
      </c>
      <c r="AT24" s="123">
        <f ca="1">'programme_I&amp;E_FC_infl'!AT24*$D24</f>
        <v>0</v>
      </c>
      <c r="AU24" s="123">
        <f ca="1">'programme_I&amp;E_FC_infl'!AU24*$D24</f>
        <v>0</v>
      </c>
      <c r="AV24" s="123">
        <f ca="1">'programme_I&amp;E_FC_infl'!AV24*$D24</f>
        <v>0</v>
      </c>
      <c r="AW24" s="123">
        <f ca="1">'programme_I&amp;E_FC_infl'!AW24*$D24</f>
        <v>0</v>
      </c>
      <c r="AX24" s="123">
        <f ca="1">'programme_I&amp;E_FC_infl'!AX24*$D24</f>
        <v>0</v>
      </c>
      <c r="AY24" s="123">
        <f ca="1">'programme_I&amp;E_FC_infl'!AY24*$D24</f>
        <v>0</v>
      </c>
      <c r="BA24" s="123">
        <f>'programme_I&amp;E_FC_infl'!BA24*$D24</f>
        <v>0</v>
      </c>
      <c r="BB24" s="123">
        <f ca="1">'programme_I&amp;E_FC_infl'!BB24*$D24</f>
        <v>0</v>
      </c>
      <c r="BC24" s="123">
        <f ca="1">'programme_I&amp;E_FC_infl'!BC24*$D24</f>
        <v>0</v>
      </c>
      <c r="BD24" s="123">
        <f ca="1">'programme_I&amp;E_FC_infl'!BD24*$D24</f>
        <v>0</v>
      </c>
      <c r="BE24" s="123">
        <f ca="1">'programme_I&amp;E_FC_infl'!BE24*$D24</f>
        <v>0</v>
      </c>
      <c r="BF24" s="123">
        <f ca="1">'programme_I&amp;E_FC_infl'!BF24*$D24</f>
        <v>0</v>
      </c>
      <c r="BG24" s="123">
        <f ca="1">'programme_I&amp;E_FC_infl'!BG24*$D24</f>
        <v>0</v>
      </c>
    </row>
    <row r="25" spans="1:59" x14ac:dyDescent="0.35">
      <c r="A25" t="s">
        <v>316</v>
      </c>
      <c r="D25" s="14"/>
      <c r="E25" s="123">
        <f t="shared" si="15"/>
        <v>0</v>
      </c>
      <c r="F25" s="123">
        <f t="shared" ca="1" si="15"/>
        <v>0</v>
      </c>
      <c r="G25" s="123">
        <f t="shared" ca="1" si="15"/>
        <v>0</v>
      </c>
      <c r="H25" s="123">
        <f t="shared" ca="1" si="15"/>
        <v>0</v>
      </c>
      <c r="I25" s="123">
        <f t="shared" ca="1" si="15"/>
        <v>0</v>
      </c>
      <c r="J25" s="123">
        <f t="shared" ca="1" si="15"/>
        <v>0</v>
      </c>
      <c r="K25" s="123">
        <f t="shared" ca="1" si="15"/>
        <v>0</v>
      </c>
      <c r="M25" s="123">
        <f>'programme_I&amp;E_FC_infl'!M25*$D25</f>
        <v>0</v>
      </c>
      <c r="N25" s="123">
        <f ca="1">'programme_I&amp;E_FC_infl'!N25*$D25</f>
        <v>0</v>
      </c>
      <c r="O25" s="123">
        <f ca="1">'programme_I&amp;E_FC_infl'!O25*$D25</f>
        <v>0</v>
      </c>
      <c r="P25" s="123">
        <f ca="1">'programme_I&amp;E_FC_infl'!P25*$D25</f>
        <v>0</v>
      </c>
      <c r="Q25" s="123">
        <f ca="1">'programme_I&amp;E_FC_infl'!Q25*$D25</f>
        <v>0</v>
      </c>
      <c r="R25" s="123">
        <f ca="1">'programme_I&amp;E_FC_infl'!R25*$D25</f>
        <v>0</v>
      </c>
      <c r="S25" s="123">
        <f ca="1">'programme_I&amp;E_FC_infl'!S25*$D25</f>
        <v>0</v>
      </c>
      <c r="U25" s="123">
        <f>'programme_I&amp;E_FC_infl'!U25*$D25</f>
        <v>0</v>
      </c>
      <c r="V25" s="123">
        <f ca="1">'programme_I&amp;E_FC_infl'!V25*$D25</f>
        <v>0</v>
      </c>
      <c r="W25" s="123">
        <f ca="1">'programme_I&amp;E_FC_infl'!W25*$D25</f>
        <v>0</v>
      </c>
      <c r="X25" s="123">
        <f ca="1">'programme_I&amp;E_FC_infl'!X25*$D25</f>
        <v>0</v>
      </c>
      <c r="Y25" s="123">
        <f ca="1">'programme_I&amp;E_FC_infl'!Y25*$D25</f>
        <v>0</v>
      </c>
      <c r="Z25" s="123">
        <f ca="1">'programme_I&amp;E_FC_infl'!Z25*$D25</f>
        <v>0</v>
      </c>
      <c r="AA25" s="123">
        <f ca="1">'programme_I&amp;E_FC_infl'!AA25*$D25</f>
        <v>0</v>
      </c>
      <c r="AC25" s="123">
        <f>'programme_I&amp;E_FC_infl'!AC25*$D25</f>
        <v>0</v>
      </c>
      <c r="AD25" s="123">
        <f ca="1">'programme_I&amp;E_FC_infl'!AD25*$D25</f>
        <v>0</v>
      </c>
      <c r="AE25" s="123">
        <f ca="1">'programme_I&amp;E_FC_infl'!AE25*$D25</f>
        <v>0</v>
      </c>
      <c r="AF25" s="123">
        <f ca="1">'programme_I&amp;E_FC_infl'!AF25*$D25</f>
        <v>0</v>
      </c>
      <c r="AG25" s="123">
        <f ca="1">'programme_I&amp;E_FC_infl'!AG25*$D25</f>
        <v>0</v>
      </c>
      <c r="AH25" s="123">
        <f ca="1">'programme_I&amp;E_FC_infl'!AH25*$D25</f>
        <v>0</v>
      </c>
      <c r="AI25" s="123">
        <f ca="1">'programme_I&amp;E_FC_infl'!AI25*$D25</f>
        <v>0</v>
      </c>
      <c r="AK25" s="123">
        <f>'programme_I&amp;E_FC_infl'!AK25*$D25</f>
        <v>0</v>
      </c>
      <c r="AL25" s="123">
        <f ca="1">'programme_I&amp;E_FC_infl'!AL25*$D25</f>
        <v>0</v>
      </c>
      <c r="AM25" s="123">
        <f ca="1">'programme_I&amp;E_FC_infl'!AM25*$D25</f>
        <v>0</v>
      </c>
      <c r="AN25" s="123">
        <f ca="1">'programme_I&amp;E_FC_infl'!AN25*$D25</f>
        <v>0</v>
      </c>
      <c r="AO25" s="123">
        <f ca="1">'programme_I&amp;E_FC_infl'!AO25*$D25</f>
        <v>0</v>
      </c>
      <c r="AP25" s="123">
        <f ca="1">'programme_I&amp;E_FC_infl'!AP25*$D25</f>
        <v>0</v>
      </c>
      <c r="AQ25" s="123">
        <f ca="1">'programme_I&amp;E_FC_infl'!AQ25*$D25</f>
        <v>0</v>
      </c>
      <c r="AS25" s="123">
        <f>'programme_I&amp;E_FC_infl'!AS25*$D25</f>
        <v>0</v>
      </c>
      <c r="AT25" s="123">
        <f ca="1">'programme_I&amp;E_FC_infl'!AT25*$D25</f>
        <v>0</v>
      </c>
      <c r="AU25" s="123">
        <f ca="1">'programme_I&amp;E_FC_infl'!AU25*$D25</f>
        <v>0</v>
      </c>
      <c r="AV25" s="123">
        <f ca="1">'programme_I&amp;E_FC_infl'!AV25*$D25</f>
        <v>0</v>
      </c>
      <c r="AW25" s="123">
        <f ca="1">'programme_I&amp;E_FC_infl'!AW25*$D25</f>
        <v>0</v>
      </c>
      <c r="AX25" s="123">
        <f ca="1">'programme_I&amp;E_FC_infl'!AX25*$D25</f>
        <v>0</v>
      </c>
      <c r="AY25" s="123">
        <f ca="1">'programme_I&amp;E_FC_infl'!AY25*$D25</f>
        <v>0</v>
      </c>
      <c r="BA25" s="123">
        <f>'programme_I&amp;E_FC_infl'!BA25*$D25</f>
        <v>0</v>
      </c>
      <c r="BB25" s="123">
        <f ca="1">'programme_I&amp;E_FC_infl'!BB25*$D25</f>
        <v>0</v>
      </c>
      <c r="BC25" s="123">
        <f ca="1">'programme_I&amp;E_FC_infl'!BC25*$D25</f>
        <v>0</v>
      </c>
      <c r="BD25" s="123">
        <f ca="1">'programme_I&amp;E_FC_infl'!BD25*$D25</f>
        <v>0</v>
      </c>
      <c r="BE25" s="123">
        <f ca="1">'programme_I&amp;E_FC_infl'!BE25*$D25</f>
        <v>0</v>
      </c>
      <c r="BF25" s="123">
        <f ca="1">'programme_I&amp;E_FC_infl'!BF25*$D25</f>
        <v>0</v>
      </c>
      <c r="BG25" s="123">
        <f ca="1">'programme_I&amp;E_FC_infl'!BG25*$D25</f>
        <v>0</v>
      </c>
    </row>
    <row r="26" spans="1:59" x14ac:dyDescent="0.35">
      <c r="A26" t="s">
        <v>306</v>
      </c>
      <c r="D26" s="14"/>
      <c r="E26" s="123">
        <f t="shared" si="15"/>
        <v>0</v>
      </c>
      <c r="F26" s="123">
        <f t="shared" si="15"/>
        <v>0</v>
      </c>
      <c r="G26" s="123">
        <f t="shared" si="15"/>
        <v>0</v>
      </c>
      <c r="H26" s="123">
        <f t="shared" si="15"/>
        <v>0</v>
      </c>
      <c r="I26" s="123">
        <f t="shared" si="15"/>
        <v>0</v>
      </c>
      <c r="J26" s="123">
        <f t="shared" si="15"/>
        <v>0</v>
      </c>
      <c r="K26" s="123">
        <f t="shared" si="15"/>
        <v>0</v>
      </c>
      <c r="M26" s="123">
        <f>'programme_I&amp;E_FC_infl'!M26*$D26</f>
        <v>0</v>
      </c>
      <c r="N26" s="123">
        <f>'programme_I&amp;E_FC_infl'!N26*$D26</f>
        <v>0</v>
      </c>
      <c r="O26" s="123">
        <f>'programme_I&amp;E_FC_infl'!O26*$D26</f>
        <v>0</v>
      </c>
      <c r="P26" s="123">
        <f>'programme_I&amp;E_FC_infl'!P26*$D26</f>
        <v>0</v>
      </c>
      <c r="Q26" s="123">
        <f>'programme_I&amp;E_FC_infl'!Q26*$D26</f>
        <v>0</v>
      </c>
      <c r="R26" s="123">
        <f>'programme_I&amp;E_FC_infl'!R26*$D26</f>
        <v>0</v>
      </c>
      <c r="S26" s="123">
        <f>'programme_I&amp;E_FC_infl'!S26*$D26</f>
        <v>0</v>
      </c>
      <c r="U26" s="123">
        <f>'programme_I&amp;E_FC_infl'!U26*$D26</f>
        <v>0</v>
      </c>
      <c r="V26" s="123">
        <f>'programme_I&amp;E_FC_infl'!V26*$D26</f>
        <v>0</v>
      </c>
      <c r="W26" s="123">
        <f>'programme_I&amp;E_FC_infl'!W26*$D26</f>
        <v>0</v>
      </c>
      <c r="X26" s="123">
        <f>'programme_I&amp;E_FC_infl'!X26*$D26</f>
        <v>0</v>
      </c>
      <c r="Y26" s="123">
        <f>'programme_I&amp;E_FC_infl'!Y26*$D26</f>
        <v>0</v>
      </c>
      <c r="Z26" s="123">
        <f>'programme_I&amp;E_FC_infl'!Z26*$D26</f>
        <v>0</v>
      </c>
      <c r="AA26" s="123">
        <f>'programme_I&amp;E_FC_infl'!AA26*$D26</f>
        <v>0</v>
      </c>
      <c r="AC26" s="123">
        <f>'programme_I&amp;E_FC_infl'!AC26*$D26</f>
        <v>0</v>
      </c>
      <c r="AD26" s="123">
        <f>'programme_I&amp;E_FC_infl'!AD26*$D26</f>
        <v>0</v>
      </c>
      <c r="AE26" s="123">
        <f>'programme_I&amp;E_FC_infl'!AE26*$D26</f>
        <v>0</v>
      </c>
      <c r="AF26" s="123">
        <f>'programme_I&amp;E_FC_infl'!AF26*$D26</f>
        <v>0</v>
      </c>
      <c r="AG26" s="123">
        <f>'programme_I&amp;E_FC_infl'!AG26*$D26</f>
        <v>0</v>
      </c>
      <c r="AH26" s="123">
        <f>'programme_I&amp;E_FC_infl'!AH26*$D26</f>
        <v>0</v>
      </c>
      <c r="AI26" s="123">
        <f>'programme_I&amp;E_FC_infl'!AI26*$D26</f>
        <v>0</v>
      </c>
      <c r="AK26" s="123">
        <f>'programme_I&amp;E_FC_infl'!AK26*$D26</f>
        <v>0</v>
      </c>
      <c r="AL26" s="123">
        <f>'programme_I&amp;E_FC_infl'!AL26*$D26</f>
        <v>0</v>
      </c>
      <c r="AM26" s="123">
        <f>'programme_I&amp;E_FC_infl'!AM26*$D26</f>
        <v>0</v>
      </c>
      <c r="AN26" s="123">
        <f>'programme_I&amp;E_FC_infl'!AN26*$D26</f>
        <v>0</v>
      </c>
      <c r="AO26" s="123">
        <f>'programme_I&amp;E_FC_infl'!AO26*$D26</f>
        <v>0</v>
      </c>
      <c r="AP26" s="123">
        <f>'programme_I&amp;E_FC_infl'!AP26*$D26</f>
        <v>0</v>
      </c>
      <c r="AQ26" s="123">
        <f>'programme_I&amp;E_FC_infl'!AQ26*$D26</f>
        <v>0</v>
      </c>
      <c r="AS26" s="123">
        <f>'programme_I&amp;E_FC_infl'!AS26*$D26</f>
        <v>0</v>
      </c>
      <c r="AT26" s="123">
        <f>'programme_I&amp;E_FC_infl'!AT26*$D26</f>
        <v>0</v>
      </c>
      <c r="AU26" s="123">
        <f>'programme_I&amp;E_FC_infl'!AU26*$D26</f>
        <v>0</v>
      </c>
      <c r="AV26" s="123">
        <f>'programme_I&amp;E_FC_infl'!AV26*$D26</f>
        <v>0</v>
      </c>
      <c r="AW26" s="123">
        <f>'programme_I&amp;E_FC_infl'!AW26*$D26</f>
        <v>0</v>
      </c>
      <c r="AX26" s="123">
        <f>'programme_I&amp;E_FC_infl'!AX26*$D26</f>
        <v>0</v>
      </c>
      <c r="AY26" s="123">
        <f>'programme_I&amp;E_FC_infl'!AY26*$D26</f>
        <v>0</v>
      </c>
      <c r="BA26" s="123">
        <f>'programme_I&amp;E_FC_infl'!BA26*$D26</f>
        <v>0</v>
      </c>
      <c r="BB26" s="123">
        <f>'programme_I&amp;E_FC_infl'!BB26*$D26</f>
        <v>0</v>
      </c>
      <c r="BC26" s="123">
        <f>'programme_I&amp;E_FC_infl'!BC26*$D26</f>
        <v>0</v>
      </c>
      <c r="BD26" s="123">
        <f>'programme_I&amp;E_FC_infl'!BD26*$D26</f>
        <v>0</v>
      </c>
      <c r="BE26" s="123">
        <f>'programme_I&amp;E_FC_infl'!BE26*$D26</f>
        <v>0</v>
      </c>
      <c r="BF26" s="123">
        <f>'programme_I&amp;E_FC_infl'!BF26*$D26</f>
        <v>0</v>
      </c>
      <c r="BG26" s="123">
        <f>'programme_I&amp;E_FC_infl'!BG26*$D26</f>
        <v>0</v>
      </c>
    </row>
    <row r="27" spans="1:59" x14ac:dyDescent="0.35">
      <c r="A27" t="s">
        <v>305</v>
      </c>
      <c r="D27" s="14"/>
      <c r="E27" s="123">
        <f t="shared" si="15"/>
        <v>0</v>
      </c>
      <c r="F27" s="123">
        <f t="shared" si="15"/>
        <v>0</v>
      </c>
      <c r="G27" s="123">
        <f t="shared" si="15"/>
        <v>0</v>
      </c>
      <c r="H27" s="123">
        <f t="shared" si="15"/>
        <v>0</v>
      </c>
      <c r="I27" s="123">
        <f t="shared" si="15"/>
        <v>0</v>
      </c>
      <c r="J27" s="123">
        <f t="shared" si="15"/>
        <v>0</v>
      </c>
      <c r="K27" s="123">
        <f t="shared" si="15"/>
        <v>0</v>
      </c>
      <c r="M27" s="123">
        <f>'programme_I&amp;E_FC_infl'!M27*$D27</f>
        <v>0</v>
      </c>
      <c r="N27" s="123">
        <f>'programme_I&amp;E_FC_infl'!N27*$D27</f>
        <v>0</v>
      </c>
      <c r="O27" s="123">
        <f>'programme_I&amp;E_FC_infl'!O27*$D27</f>
        <v>0</v>
      </c>
      <c r="P27" s="123">
        <f>'programme_I&amp;E_FC_infl'!P27*$D27</f>
        <v>0</v>
      </c>
      <c r="Q27" s="123">
        <f>'programme_I&amp;E_FC_infl'!Q27*$D27</f>
        <v>0</v>
      </c>
      <c r="R27" s="123">
        <f>'programme_I&amp;E_FC_infl'!R27*$D27</f>
        <v>0</v>
      </c>
      <c r="S27" s="123">
        <f>'programme_I&amp;E_FC_infl'!S27*$D27</f>
        <v>0</v>
      </c>
      <c r="U27" s="123">
        <f>'programme_I&amp;E_FC_infl'!U27*$D27</f>
        <v>0</v>
      </c>
      <c r="V27" s="123">
        <f>'programme_I&amp;E_FC_infl'!V27*$D27</f>
        <v>0</v>
      </c>
      <c r="W27" s="123">
        <f>'programme_I&amp;E_FC_infl'!W27*$D27</f>
        <v>0</v>
      </c>
      <c r="X27" s="123">
        <f>'programme_I&amp;E_FC_infl'!X27*$D27</f>
        <v>0</v>
      </c>
      <c r="Y27" s="123">
        <f>'programme_I&amp;E_FC_infl'!Y27*$D27</f>
        <v>0</v>
      </c>
      <c r="Z27" s="123">
        <f>'programme_I&amp;E_FC_infl'!Z27*$D27</f>
        <v>0</v>
      </c>
      <c r="AA27" s="123">
        <f>'programme_I&amp;E_FC_infl'!AA27*$D27</f>
        <v>0</v>
      </c>
      <c r="AC27" s="123">
        <f>'programme_I&amp;E_FC_infl'!AC27*$D27</f>
        <v>0</v>
      </c>
      <c r="AD27" s="123">
        <f>'programme_I&amp;E_FC_infl'!AD27*$D27</f>
        <v>0</v>
      </c>
      <c r="AE27" s="123">
        <f>'programme_I&amp;E_FC_infl'!AE27*$D27</f>
        <v>0</v>
      </c>
      <c r="AF27" s="123">
        <f>'programme_I&amp;E_FC_infl'!AF27*$D27</f>
        <v>0</v>
      </c>
      <c r="AG27" s="123">
        <f>'programme_I&amp;E_FC_infl'!AG27*$D27</f>
        <v>0</v>
      </c>
      <c r="AH27" s="123">
        <f>'programme_I&amp;E_FC_infl'!AH27*$D27</f>
        <v>0</v>
      </c>
      <c r="AI27" s="123">
        <f>'programme_I&amp;E_FC_infl'!AI27*$D27</f>
        <v>0</v>
      </c>
      <c r="AK27" s="123">
        <f>'programme_I&amp;E_FC_infl'!AK27*$D27</f>
        <v>0</v>
      </c>
      <c r="AL27" s="123">
        <f>'programme_I&amp;E_FC_infl'!AL27*$D27</f>
        <v>0</v>
      </c>
      <c r="AM27" s="123">
        <f>'programme_I&amp;E_FC_infl'!AM27*$D27</f>
        <v>0</v>
      </c>
      <c r="AN27" s="123">
        <f>'programme_I&amp;E_FC_infl'!AN27*$D27</f>
        <v>0</v>
      </c>
      <c r="AO27" s="123">
        <f>'programme_I&amp;E_FC_infl'!AO27*$D27</f>
        <v>0</v>
      </c>
      <c r="AP27" s="123">
        <f>'programme_I&amp;E_FC_infl'!AP27*$D27</f>
        <v>0</v>
      </c>
      <c r="AQ27" s="123">
        <f>'programme_I&amp;E_FC_infl'!AQ27*$D27</f>
        <v>0</v>
      </c>
      <c r="AS27" s="123">
        <f>'programme_I&amp;E_FC_infl'!AS27*$D27</f>
        <v>0</v>
      </c>
      <c r="AT27" s="123">
        <f>'programme_I&amp;E_FC_infl'!AT27*$D27</f>
        <v>0</v>
      </c>
      <c r="AU27" s="123">
        <f>'programme_I&amp;E_FC_infl'!AU27*$D27</f>
        <v>0</v>
      </c>
      <c r="AV27" s="123">
        <f>'programme_I&amp;E_FC_infl'!AV27*$D27</f>
        <v>0</v>
      </c>
      <c r="AW27" s="123">
        <f>'programme_I&amp;E_FC_infl'!AW27*$D27</f>
        <v>0</v>
      </c>
      <c r="AX27" s="123">
        <f>'programme_I&amp;E_FC_infl'!AX27*$D27</f>
        <v>0</v>
      </c>
      <c r="AY27" s="123">
        <f>'programme_I&amp;E_FC_infl'!AY27*$D27</f>
        <v>0</v>
      </c>
      <c r="BA27" s="123">
        <f>'programme_I&amp;E_FC_infl'!BA27*$D27</f>
        <v>0</v>
      </c>
      <c r="BB27" s="123">
        <f>'programme_I&amp;E_FC_infl'!BB27*$D27</f>
        <v>0</v>
      </c>
      <c r="BC27" s="123">
        <f>'programme_I&amp;E_FC_infl'!BC27*$D27</f>
        <v>0</v>
      </c>
      <c r="BD27" s="123">
        <f>'programme_I&amp;E_FC_infl'!BD27*$D27</f>
        <v>0</v>
      </c>
      <c r="BE27" s="123">
        <f>'programme_I&amp;E_FC_infl'!BE27*$D27</f>
        <v>0</v>
      </c>
      <c r="BF27" s="123">
        <f>'programme_I&amp;E_FC_infl'!BF27*$D27</f>
        <v>0</v>
      </c>
      <c r="BG27" s="123">
        <f>'programme_I&amp;E_FC_infl'!BG27*$D27</f>
        <v>0</v>
      </c>
    </row>
    <row r="28" spans="1:59" x14ac:dyDescent="0.35">
      <c r="A28" t="s">
        <v>303</v>
      </c>
      <c r="D28" s="14"/>
      <c r="E28" s="123">
        <f t="shared" si="15"/>
        <v>0</v>
      </c>
      <c r="F28" s="123">
        <f t="shared" si="15"/>
        <v>0</v>
      </c>
      <c r="G28" s="123">
        <f t="shared" si="15"/>
        <v>0</v>
      </c>
      <c r="H28" s="123">
        <f t="shared" si="15"/>
        <v>0</v>
      </c>
      <c r="I28" s="123">
        <f t="shared" si="15"/>
        <v>0</v>
      </c>
      <c r="J28" s="123">
        <f t="shared" si="15"/>
        <v>0</v>
      </c>
      <c r="K28" s="123">
        <f t="shared" si="15"/>
        <v>0</v>
      </c>
      <c r="M28" s="123">
        <f>'programme_I&amp;E_FC_infl'!M28*$D28</f>
        <v>0</v>
      </c>
      <c r="N28" s="123">
        <f>'programme_I&amp;E_FC_infl'!N28*$D28</f>
        <v>0</v>
      </c>
      <c r="O28" s="123">
        <f>'programme_I&amp;E_FC_infl'!O28*$D28</f>
        <v>0</v>
      </c>
      <c r="P28" s="123">
        <f>'programme_I&amp;E_FC_infl'!P28*$D28</f>
        <v>0</v>
      </c>
      <c r="Q28" s="123">
        <f>'programme_I&amp;E_FC_infl'!Q28*$D28</f>
        <v>0</v>
      </c>
      <c r="R28" s="123">
        <f>'programme_I&amp;E_FC_infl'!R28*$D28</f>
        <v>0</v>
      </c>
      <c r="S28" s="123">
        <f>'programme_I&amp;E_FC_infl'!S28*$D28</f>
        <v>0</v>
      </c>
      <c r="U28" s="123">
        <f>'programme_I&amp;E_FC_infl'!U28*$D28</f>
        <v>0</v>
      </c>
      <c r="V28" s="123">
        <f>'programme_I&amp;E_FC_infl'!V28*$D28</f>
        <v>0</v>
      </c>
      <c r="W28" s="123">
        <f>'programme_I&amp;E_FC_infl'!W28*$D28</f>
        <v>0</v>
      </c>
      <c r="X28" s="123">
        <f>'programme_I&amp;E_FC_infl'!X28*$D28</f>
        <v>0</v>
      </c>
      <c r="Y28" s="123">
        <f>'programme_I&amp;E_FC_infl'!Y28*$D28</f>
        <v>0</v>
      </c>
      <c r="Z28" s="123">
        <f>'programme_I&amp;E_FC_infl'!Z28*$D28</f>
        <v>0</v>
      </c>
      <c r="AA28" s="123">
        <f>'programme_I&amp;E_FC_infl'!AA28*$D28</f>
        <v>0</v>
      </c>
      <c r="AC28" s="123">
        <f>'programme_I&amp;E_FC_infl'!AC28*$D28</f>
        <v>0</v>
      </c>
      <c r="AD28" s="123">
        <f>'programme_I&amp;E_FC_infl'!AD28*$D28</f>
        <v>0</v>
      </c>
      <c r="AE28" s="123">
        <f>'programme_I&amp;E_FC_infl'!AE28*$D28</f>
        <v>0</v>
      </c>
      <c r="AF28" s="123">
        <f>'programme_I&amp;E_FC_infl'!AF28*$D28</f>
        <v>0</v>
      </c>
      <c r="AG28" s="123">
        <f>'programme_I&amp;E_FC_infl'!AG28*$D28</f>
        <v>0</v>
      </c>
      <c r="AH28" s="123">
        <f>'programme_I&amp;E_FC_infl'!AH28*$D28</f>
        <v>0</v>
      </c>
      <c r="AI28" s="123">
        <f>'programme_I&amp;E_FC_infl'!AI28*$D28</f>
        <v>0</v>
      </c>
      <c r="AK28" s="123">
        <f>'programme_I&amp;E_FC_infl'!AK28*$D28</f>
        <v>0</v>
      </c>
      <c r="AL28" s="123">
        <f>'programme_I&amp;E_FC_infl'!AL28*$D28</f>
        <v>0</v>
      </c>
      <c r="AM28" s="123">
        <f>'programme_I&amp;E_FC_infl'!AM28*$D28</f>
        <v>0</v>
      </c>
      <c r="AN28" s="123">
        <f>'programme_I&amp;E_FC_infl'!AN28*$D28</f>
        <v>0</v>
      </c>
      <c r="AO28" s="123">
        <f>'programme_I&amp;E_FC_infl'!AO28*$D28</f>
        <v>0</v>
      </c>
      <c r="AP28" s="123">
        <f>'programme_I&amp;E_FC_infl'!AP28*$D28</f>
        <v>0</v>
      </c>
      <c r="AQ28" s="123">
        <f>'programme_I&amp;E_FC_infl'!AQ28*$D28</f>
        <v>0</v>
      </c>
      <c r="AS28" s="123">
        <f>'programme_I&amp;E_FC_infl'!AS28*$D28</f>
        <v>0</v>
      </c>
      <c r="AT28" s="123">
        <f>'programme_I&amp;E_FC_infl'!AT28*$D28</f>
        <v>0</v>
      </c>
      <c r="AU28" s="123">
        <f>'programme_I&amp;E_FC_infl'!AU28*$D28</f>
        <v>0</v>
      </c>
      <c r="AV28" s="123">
        <f>'programme_I&amp;E_FC_infl'!AV28*$D28</f>
        <v>0</v>
      </c>
      <c r="AW28" s="123">
        <f>'programme_I&amp;E_FC_infl'!AW28*$D28</f>
        <v>0</v>
      </c>
      <c r="AX28" s="123">
        <f>'programme_I&amp;E_FC_infl'!AX28*$D28</f>
        <v>0</v>
      </c>
      <c r="AY28" s="123">
        <f>'programme_I&amp;E_FC_infl'!AY28*$D28</f>
        <v>0</v>
      </c>
      <c r="BA28" s="123">
        <f>'programme_I&amp;E_FC_infl'!BA28*$D28</f>
        <v>0</v>
      </c>
      <c r="BB28" s="123">
        <f>'programme_I&amp;E_FC_infl'!BB28*$D28</f>
        <v>0</v>
      </c>
      <c r="BC28" s="123">
        <f>'programme_I&amp;E_FC_infl'!BC28*$D28</f>
        <v>0</v>
      </c>
      <c r="BD28" s="123">
        <f>'programme_I&amp;E_FC_infl'!BD28*$D28</f>
        <v>0</v>
      </c>
      <c r="BE28" s="123">
        <f>'programme_I&amp;E_FC_infl'!BE28*$D28</f>
        <v>0</v>
      </c>
      <c r="BF28" s="123">
        <f>'programme_I&amp;E_FC_infl'!BF28*$D28</f>
        <v>0</v>
      </c>
      <c r="BG28" s="123">
        <f>'programme_I&amp;E_FC_infl'!BG28*$D28</f>
        <v>0</v>
      </c>
    </row>
    <row r="29" spans="1:59" x14ac:dyDescent="0.35">
      <c r="A29" t="s">
        <v>304</v>
      </c>
      <c r="D29" s="14"/>
      <c r="E29" s="123">
        <f t="shared" si="15"/>
        <v>0</v>
      </c>
      <c r="F29" s="123">
        <f t="shared" si="15"/>
        <v>0</v>
      </c>
      <c r="G29" s="123">
        <f t="shared" si="15"/>
        <v>0</v>
      </c>
      <c r="H29" s="123">
        <f t="shared" si="15"/>
        <v>0</v>
      </c>
      <c r="I29" s="123">
        <f t="shared" si="15"/>
        <v>0</v>
      </c>
      <c r="J29" s="123">
        <f t="shared" si="15"/>
        <v>0</v>
      </c>
      <c r="K29" s="123">
        <f t="shared" si="15"/>
        <v>0</v>
      </c>
      <c r="M29" s="123">
        <f>'programme_I&amp;E_FC_infl'!M29*$D29</f>
        <v>0</v>
      </c>
      <c r="N29" s="123">
        <f>'programme_I&amp;E_FC_infl'!N29*$D29</f>
        <v>0</v>
      </c>
      <c r="O29" s="123">
        <f>'programme_I&amp;E_FC_infl'!O29*$D29</f>
        <v>0</v>
      </c>
      <c r="P29" s="123">
        <f>'programme_I&amp;E_FC_infl'!P29*$D29</f>
        <v>0</v>
      </c>
      <c r="Q29" s="123">
        <f>'programme_I&amp;E_FC_infl'!Q29*$D29</f>
        <v>0</v>
      </c>
      <c r="R29" s="123">
        <f>'programme_I&amp;E_FC_infl'!R29*$D29</f>
        <v>0</v>
      </c>
      <c r="S29" s="123">
        <f>'programme_I&amp;E_FC_infl'!S29*$D29</f>
        <v>0</v>
      </c>
      <c r="U29" s="123">
        <f>'programme_I&amp;E_FC_infl'!U29*$D29</f>
        <v>0</v>
      </c>
      <c r="V29" s="123">
        <f>'programme_I&amp;E_FC_infl'!V29*$D29</f>
        <v>0</v>
      </c>
      <c r="W29" s="123">
        <f>'programme_I&amp;E_FC_infl'!W29*$D29</f>
        <v>0</v>
      </c>
      <c r="X29" s="123">
        <f>'programme_I&amp;E_FC_infl'!X29*$D29</f>
        <v>0</v>
      </c>
      <c r="Y29" s="123">
        <f>'programme_I&amp;E_FC_infl'!Y29*$D29</f>
        <v>0</v>
      </c>
      <c r="Z29" s="123">
        <f>'programme_I&amp;E_FC_infl'!Z29*$D29</f>
        <v>0</v>
      </c>
      <c r="AA29" s="123">
        <f>'programme_I&amp;E_FC_infl'!AA29*$D29</f>
        <v>0</v>
      </c>
      <c r="AC29" s="123">
        <f>'programme_I&amp;E_FC_infl'!AC29*$D29</f>
        <v>0</v>
      </c>
      <c r="AD29" s="123">
        <f>'programme_I&amp;E_FC_infl'!AD29*$D29</f>
        <v>0</v>
      </c>
      <c r="AE29" s="123">
        <f>'programme_I&amp;E_FC_infl'!AE29*$D29</f>
        <v>0</v>
      </c>
      <c r="AF29" s="123">
        <f>'programme_I&amp;E_FC_infl'!AF29*$D29</f>
        <v>0</v>
      </c>
      <c r="AG29" s="123">
        <f>'programme_I&amp;E_FC_infl'!AG29*$D29</f>
        <v>0</v>
      </c>
      <c r="AH29" s="123">
        <f>'programme_I&amp;E_FC_infl'!AH29*$D29</f>
        <v>0</v>
      </c>
      <c r="AI29" s="123">
        <f>'programme_I&amp;E_FC_infl'!AI29*$D29</f>
        <v>0</v>
      </c>
      <c r="AK29" s="123">
        <f>'programme_I&amp;E_FC_infl'!AK29*$D29</f>
        <v>0</v>
      </c>
      <c r="AL29" s="123">
        <f>'programme_I&amp;E_FC_infl'!AL29*$D29</f>
        <v>0</v>
      </c>
      <c r="AM29" s="123">
        <f>'programme_I&amp;E_FC_infl'!AM29*$D29</f>
        <v>0</v>
      </c>
      <c r="AN29" s="123">
        <f>'programme_I&amp;E_FC_infl'!AN29*$D29</f>
        <v>0</v>
      </c>
      <c r="AO29" s="123">
        <f>'programme_I&amp;E_FC_infl'!AO29*$D29</f>
        <v>0</v>
      </c>
      <c r="AP29" s="123">
        <f>'programme_I&amp;E_FC_infl'!AP29*$D29</f>
        <v>0</v>
      </c>
      <c r="AQ29" s="123">
        <f>'programme_I&amp;E_FC_infl'!AQ29*$D29</f>
        <v>0</v>
      </c>
      <c r="AS29" s="123">
        <f>'programme_I&amp;E_FC_infl'!AS29*$D29</f>
        <v>0</v>
      </c>
      <c r="AT29" s="123">
        <f>'programme_I&amp;E_FC_infl'!AT29*$D29</f>
        <v>0</v>
      </c>
      <c r="AU29" s="123">
        <f>'programme_I&amp;E_FC_infl'!AU29*$D29</f>
        <v>0</v>
      </c>
      <c r="AV29" s="123">
        <f>'programme_I&amp;E_FC_infl'!AV29*$D29</f>
        <v>0</v>
      </c>
      <c r="AW29" s="123">
        <f>'programme_I&amp;E_FC_infl'!AW29*$D29</f>
        <v>0</v>
      </c>
      <c r="AX29" s="123">
        <f>'programme_I&amp;E_FC_infl'!AX29*$D29</f>
        <v>0</v>
      </c>
      <c r="AY29" s="123">
        <f>'programme_I&amp;E_FC_infl'!AY29*$D29</f>
        <v>0</v>
      </c>
      <c r="BA29" s="123">
        <f>'programme_I&amp;E_FC_infl'!BA29*$D29</f>
        <v>0</v>
      </c>
      <c r="BB29" s="123">
        <f>'programme_I&amp;E_FC_infl'!BB29*$D29</f>
        <v>0</v>
      </c>
      <c r="BC29" s="123">
        <f>'programme_I&amp;E_FC_infl'!BC29*$D29</f>
        <v>0</v>
      </c>
      <c r="BD29" s="123">
        <f>'programme_I&amp;E_FC_infl'!BD29*$D29</f>
        <v>0</v>
      </c>
      <c r="BE29" s="123">
        <f>'programme_I&amp;E_FC_infl'!BE29*$D29</f>
        <v>0</v>
      </c>
      <c r="BF29" s="123">
        <f>'programme_I&amp;E_FC_infl'!BF29*$D29</f>
        <v>0</v>
      </c>
      <c r="BG29" s="123">
        <f>'programme_I&amp;E_FC_infl'!BG29*$D29</f>
        <v>0</v>
      </c>
    </row>
    <row r="30" spans="1:59" x14ac:dyDescent="0.35">
      <c r="A30" s="93" t="s">
        <v>725</v>
      </c>
      <c r="E30" s="124">
        <f t="shared" ref="E30:K30" ca="1" si="16">SUM(E17:E29)</f>
        <v>0</v>
      </c>
      <c r="F30" s="124">
        <f t="shared" ca="1" si="16"/>
        <v>0</v>
      </c>
      <c r="G30" s="124">
        <f t="shared" ca="1" si="16"/>
        <v>0</v>
      </c>
      <c r="H30" s="124">
        <f t="shared" ca="1" si="16"/>
        <v>0</v>
      </c>
      <c r="I30" s="124">
        <f t="shared" ca="1" si="16"/>
        <v>0</v>
      </c>
      <c r="J30" s="124">
        <f t="shared" ca="1" si="16"/>
        <v>0</v>
      </c>
      <c r="K30" s="124">
        <f t="shared" ca="1" si="16"/>
        <v>0</v>
      </c>
      <c r="M30" s="124">
        <f t="shared" ref="M30:S30" ca="1" si="17">SUM(M17:M29)</f>
        <v>0</v>
      </c>
      <c r="N30" s="124">
        <f t="shared" ca="1" si="17"/>
        <v>0</v>
      </c>
      <c r="O30" s="124">
        <f t="shared" ca="1" si="17"/>
        <v>0</v>
      </c>
      <c r="P30" s="124">
        <f t="shared" ca="1" si="17"/>
        <v>0</v>
      </c>
      <c r="Q30" s="124">
        <f t="shared" ca="1" si="17"/>
        <v>0</v>
      </c>
      <c r="R30" s="124">
        <f t="shared" ca="1" si="17"/>
        <v>0</v>
      </c>
      <c r="S30" s="124">
        <f t="shared" ca="1" si="17"/>
        <v>0</v>
      </c>
      <c r="U30" s="124">
        <f t="shared" ref="U30:AA30" ca="1" si="18">SUM(U17:U29)</f>
        <v>0</v>
      </c>
      <c r="V30" s="124">
        <f t="shared" ca="1" si="18"/>
        <v>0</v>
      </c>
      <c r="W30" s="124">
        <f t="shared" ca="1" si="18"/>
        <v>0</v>
      </c>
      <c r="X30" s="124">
        <f t="shared" ca="1" si="18"/>
        <v>0</v>
      </c>
      <c r="Y30" s="124">
        <f t="shared" ca="1" si="18"/>
        <v>0</v>
      </c>
      <c r="Z30" s="124">
        <f t="shared" ca="1" si="18"/>
        <v>0</v>
      </c>
      <c r="AA30" s="124">
        <f t="shared" ca="1" si="18"/>
        <v>0</v>
      </c>
      <c r="AC30" s="124">
        <f t="shared" ref="AC30:AI30" ca="1" si="19">SUM(AC17:AC29)</f>
        <v>0</v>
      </c>
      <c r="AD30" s="124">
        <f t="shared" ca="1" si="19"/>
        <v>0</v>
      </c>
      <c r="AE30" s="124">
        <f t="shared" ca="1" si="19"/>
        <v>0</v>
      </c>
      <c r="AF30" s="124">
        <f t="shared" ca="1" si="19"/>
        <v>0</v>
      </c>
      <c r="AG30" s="124">
        <f t="shared" ca="1" si="19"/>
        <v>0</v>
      </c>
      <c r="AH30" s="124">
        <f t="shared" ca="1" si="19"/>
        <v>0</v>
      </c>
      <c r="AI30" s="124">
        <f t="shared" ca="1" si="19"/>
        <v>0</v>
      </c>
      <c r="AK30" s="124">
        <f t="shared" ref="AK30:AQ30" ca="1" si="20">SUM(AK17:AK29)</f>
        <v>0</v>
      </c>
      <c r="AL30" s="124">
        <f t="shared" ca="1" si="20"/>
        <v>0</v>
      </c>
      <c r="AM30" s="124">
        <f t="shared" ca="1" si="20"/>
        <v>0</v>
      </c>
      <c r="AN30" s="124">
        <f t="shared" ca="1" si="20"/>
        <v>0</v>
      </c>
      <c r="AO30" s="124">
        <f t="shared" ca="1" si="20"/>
        <v>0</v>
      </c>
      <c r="AP30" s="124">
        <f t="shared" ca="1" si="20"/>
        <v>0</v>
      </c>
      <c r="AQ30" s="124">
        <f t="shared" ca="1" si="20"/>
        <v>0</v>
      </c>
      <c r="AS30" s="124">
        <f t="shared" ref="AS30:AY30" ca="1" si="21">SUM(AS17:AS29)</f>
        <v>0</v>
      </c>
      <c r="AT30" s="124">
        <f t="shared" ca="1" si="21"/>
        <v>0</v>
      </c>
      <c r="AU30" s="124">
        <f t="shared" ca="1" si="21"/>
        <v>0</v>
      </c>
      <c r="AV30" s="124">
        <f t="shared" ca="1" si="21"/>
        <v>0</v>
      </c>
      <c r="AW30" s="124">
        <f t="shared" ca="1" si="21"/>
        <v>0</v>
      </c>
      <c r="AX30" s="124">
        <f t="shared" ca="1" si="21"/>
        <v>0</v>
      </c>
      <c r="AY30" s="124">
        <f t="shared" ca="1" si="21"/>
        <v>0</v>
      </c>
      <c r="BA30" s="124">
        <f t="shared" ref="BA30:BG30" ca="1" si="22">SUM(BA17:BA29)</f>
        <v>0</v>
      </c>
      <c r="BB30" s="124">
        <f t="shared" ca="1" si="22"/>
        <v>0</v>
      </c>
      <c r="BC30" s="124">
        <f t="shared" ca="1" si="22"/>
        <v>0</v>
      </c>
      <c r="BD30" s="124">
        <f t="shared" ca="1" si="22"/>
        <v>0</v>
      </c>
      <c r="BE30" s="124">
        <f t="shared" ca="1" si="22"/>
        <v>0</v>
      </c>
      <c r="BF30" s="124">
        <f t="shared" ca="1" si="22"/>
        <v>0</v>
      </c>
      <c r="BG30" s="124">
        <f t="shared" ca="1" si="22"/>
        <v>0</v>
      </c>
    </row>
    <row r="32" spans="1:59" x14ac:dyDescent="0.35">
      <c r="A32" s="93" t="s">
        <v>295</v>
      </c>
      <c r="E32" s="126">
        <f t="shared" ref="E32:K32" ca="1" si="23">E14+E30</f>
        <v>0</v>
      </c>
      <c r="F32" s="126">
        <f t="shared" ca="1" si="23"/>
        <v>0</v>
      </c>
      <c r="G32" s="126">
        <f t="shared" ca="1" si="23"/>
        <v>0</v>
      </c>
      <c r="H32" s="126">
        <f t="shared" ca="1" si="23"/>
        <v>0</v>
      </c>
      <c r="I32" s="126">
        <f t="shared" ca="1" si="23"/>
        <v>0</v>
      </c>
      <c r="J32" s="126">
        <f t="shared" ca="1" si="23"/>
        <v>0</v>
      </c>
      <c r="K32" s="126">
        <f t="shared" ca="1" si="23"/>
        <v>0</v>
      </c>
      <c r="M32" s="126">
        <f t="shared" ref="M32:S32" ca="1" si="24">M14+M30</f>
        <v>0</v>
      </c>
      <c r="N32" s="126">
        <f t="shared" ca="1" si="24"/>
        <v>0</v>
      </c>
      <c r="O32" s="126">
        <f t="shared" ca="1" si="24"/>
        <v>0</v>
      </c>
      <c r="P32" s="126">
        <f t="shared" ca="1" si="24"/>
        <v>0</v>
      </c>
      <c r="Q32" s="126">
        <f t="shared" ca="1" si="24"/>
        <v>0</v>
      </c>
      <c r="R32" s="126">
        <f t="shared" ca="1" si="24"/>
        <v>0</v>
      </c>
      <c r="S32" s="126">
        <f t="shared" ca="1" si="24"/>
        <v>0</v>
      </c>
      <c r="U32" s="126">
        <f t="shared" ref="U32:AA32" ca="1" si="25">U14+U30</f>
        <v>0</v>
      </c>
      <c r="V32" s="126">
        <f t="shared" ca="1" si="25"/>
        <v>0</v>
      </c>
      <c r="W32" s="126">
        <f t="shared" ca="1" si="25"/>
        <v>0</v>
      </c>
      <c r="X32" s="126">
        <f t="shared" ca="1" si="25"/>
        <v>0</v>
      </c>
      <c r="Y32" s="126">
        <f t="shared" ca="1" si="25"/>
        <v>0</v>
      </c>
      <c r="Z32" s="126">
        <f t="shared" ca="1" si="25"/>
        <v>0</v>
      </c>
      <c r="AA32" s="126">
        <f t="shared" ca="1" si="25"/>
        <v>0</v>
      </c>
      <c r="AC32" s="126">
        <f t="shared" ref="AC32:AI32" ca="1" si="26">AC14+AC30</f>
        <v>0</v>
      </c>
      <c r="AD32" s="126">
        <f t="shared" ca="1" si="26"/>
        <v>0</v>
      </c>
      <c r="AE32" s="126">
        <f t="shared" ca="1" si="26"/>
        <v>0</v>
      </c>
      <c r="AF32" s="126">
        <f t="shared" ca="1" si="26"/>
        <v>0</v>
      </c>
      <c r="AG32" s="126">
        <f t="shared" ca="1" si="26"/>
        <v>0</v>
      </c>
      <c r="AH32" s="126">
        <f t="shared" ca="1" si="26"/>
        <v>0</v>
      </c>
      <c r="AI32" s="126">
        <f t="shared" ca="1" si="26"/>
        <v>0</v>
      </c>
      <c r="AK32" s="126">
        <f t="shared" ref="AK32:AQ32" ca="1" si="27">AK14+AK30</f>
        <v>0</v>
      </c>
      <c r="AL32" s="126">
        <f t="shared" ca="1" si="27"/>
        <v>0</v>
      </c>
      <c r="AM32" s="126">
        <f t="shared" ca="1" si="27"/>
        <v>0</v>
      </c>
      <c r="AN32" s="126">
        <f t="shared" ca="1" si="27"/>
        <v>0</v>
      </c>
      <c r="AO32" s="126">
        <f t="shared" ca="1" si="27"/>
        <v>0</v>
      </c>
      <c r="AP32" s="126">
        <f t="shared" ca="1" si="27"/>
        <v>0</v>
      </c>
      <c r="AQ32" s="126">
        <f t="shared" ca="1" si="27"/>
        <v>0</v>
      </c>
      <c r="AS32" s="126">
        <f t="shared" ref="AS32:AY32" ca="1" si="28">AS14+AS30</f>
        <v>0</v>
      </c>
      <c r="AT32" s="126">
        <f t="shared" ca="1" si="28"/>
        <v>0</v>
      </c>
      <c r="AU32" s="126">
        <f t="shared" ca="1" si="28"/>
        <v>0</v>
      </c>
      <c r="AV32" s="126">
        <f t="shared" ca="1" si="28"/>
        <v>0</v>
      </c>
      <c r="AW32" s="126">
        <f t="shared" ca="1" si="28"/>
        <v>0</v>
      </c>
      <c r="AX32" s="126">
        <f t="shared" ca="1" si="28"/>
        <v>0</v>
      </c>
      <c r="AY32" s="126">
        <f t="shared" ca="1" si="28"/>
        <v>0</v>
      </c>
      <c r="BA32" s="126">
        <f t="shared" ref="BA32:BG32" ca="1" si="29">BA14+BA30</f>
        <v>0</v>
      </c>
      <c r="BB32" s="126">
        <f t="shared" ca="1" si="29"/>
        <v>0</v>
      </c>
      <c r="BC32" s="126">
        <f t="shared" ca="1" si="29"/>
        <v>0</v>
      </c>
      <c r="BD32" s="126">
        <f t="shared" ca="1" si="29"/>
        <v>0</v>
      </c>
      <c r="BE32" s="126">
        <f t="shared" ca="1" si="29"/>
        <v>0</v>
      </c>
      <c r="BF32" s="126">
        <f t="shared" ca="1" si="29"/>
        <v>0</v>
      </c>
      <c r="BG32" s="126">
        <f t="shared" ca="1" si="29"/>
        <v>0</v>
      </c>
    </row>
    <row r="33" spans="1:59" x14ac:dyDescent="0.35">
      <c r="A33" s="28" t="s">
        <v>296</v>
      </c>
      <c r="E33" s="127">
        <f t="shared" ref="E33:K33" ca="1" si="30">IFERROR(E32/E14,0)</f>
        <v>0</v>
      </c>
      <c r="F33" s="127">
        <f t="shared" ca="1" si="30"/>
        <v>0</v>
      </c>
      <c r="G33" s="127">
        <f t="shared" ca="1" si="30"/>
        <v>0</v>
      </c>
      <c r="H33" s="127">
        <f t="shared" ca="1" si="30"/>
        <v>0</v>
      </c>
      <c r="I33" s="127">
        <f t="shared" ca="1" si="30"/>
        <v>0</v>
      </c>
      <c r="J33" s="127">
        <f t="shared" ca="1" si="30"/>
        <v>0</v>
      </c>
      <c r="K33" s="127">
        <f t="shared" ca="1" si="30"/>
        <v>0</v>
      </c>
      <c r="M33" s="127">
        <f t="shared" ref="M33:S33" ca="1" si="31">IFERROR(M32/M14,0)</f>
        <v>0</v>
      </c>
      <c r="N33" s="127">
        <f t="shared" ca="1" si="31"/>
        <v>0</v>
      </c>
      <c r="O33" s="127">
        <f t="shared" ca="1" si="31"/>
        <v>0</v>
      </c>
      <c r="P33" s="127">
        <f t="shared" ca="1" si="31"/>
        <v>0</v>
      </c>
      <c r="Q33" s="127">
        <f t="shared" ca="1" si="31"/>
        <v>0</v>
      </c>
      <c r="R33" s="127">
        <f t="shared" ca="1" si="31"/>
        <v>0</v>
      </c>
      <c r="S33" s="127">
        <f t="shared" ca="1" si="31"/>
        <v>0</v>
      </c>
      <c r="U33" s="127">
        <f t="shared" ref="U33:AA33" ca="1" si="32">IFERROR(U32/U14,0)</f>
        <v>0</v>
      </c>
      <c r="V33" s="127">
        <f t="shared" ca="1" si="32"/>
        <v>0</v>
      </c>
      <c r="W33" s="127">
        <f t="shared" ca="1" si="32"/>
        <v>0</v>
      </c>
      <c r="X33" s="127">
        <f t="shared" ca="1" si="32"/>
        <v>0</v>
      </c>
      <c r="Y33" s="127">
        <f t="shared" ca="1" si="32"/>
        <v>0</v>
      </c>
      <c r="Z33" s="127">
        <f t="shared" ca="1" si="32"/>
        <v>0</v>
      </c>
      <c r="AA33" s="127">
        <f t="shared" ca="1" si="32"/>
        <v>0</v>
      </c>
      <c r="AC33" s="127">
        <f t="shared" ref="AC33:AI33" ca="1" si="33">IFERROR(AC32/AC14,0)</f>
        <v>0</v>
      </c>
      <c r="AD33" s="127">
        <f t="shared" ca="1" si="33"/>
        <v>0</v>
      </c>
      <c r="AE33" s="127">
        <f t="shared" ca="1" si="33"/>
        <v>0</v>
      </c>
      <c r="AF33" s="127">
        <f t="shared" ca="1" si="33"/>
        <v>0</v>
      </c>
      <c r="AG33" s="127">
        <f t="shared" ca="1" si="33"/>
        <v>0</v>
      </c>
      <c r="AH33" s="127">
        <f t="shared" ca="1" si="33"/>
        <v>0</v>
      </c>
      <c r="AI33" s="127">
        <f t="shared" ca="1" si="33"/>
        <v>0</v>
      </c>
      <c r="AK33" s="127">
        <f t="shared" ref="AK33:AQ33" ca="1" si="34">IFERROR(AK32/AK14,0)</f>
        <v>0</v>
      </c>
      <c r="AL33" s="127">
        <f t="shared" ca="1" si="34"/>
        <v>0</v>
      </c>
      <c r="AM33" s="127">
        <f t="shared" ca="1" si="34"/>
        <v>0</v>
      </c>
      <c r="AN33" s="127">
        <f t="shared" ca="1" si="34"/>
        <v>0</v>
      </c>
      <c r="AO33" s="127">
        <f t="shared" ca="1" si="34"/>
        <v>0</v>
      </c>
      <c r="AP33" s="127">
        <f t="shared" ca="1" si="34"/>
        <v>0</v>
      </c>
      <c r="AQ33" s="127">
        <f t="shared" ca="1" si="34"/>
        <v>0</v>
      </c>
      <c r="AS33" s="127">
        <f t="shared" ref="AS33:AY33" ca="1" si="35">IFERROR(AS32/AS14,0)</f>
        <v>0</v>
      </c>
      <c r="AT33" s="127">
        <f t="shared" ca="1" si="35"/>
        <v>0</v>
      </c>
      <c r="AU33" s="127">
        <f t="shared" ca="1" si="35"/>
        <v>0</v>
      </c>
      <c r="AV33" s="127">
        <f t="shared" ca="1" si="35"/>
        <v>0</v>
      </c>
      <c r="AW33" s="127">
        <f t="shared" ca="1" si="35"/>
        <v>0</v>
      </c>
      <c r="AX33" s="127">
        <f t="shared" ca="1" si="35"/>
        <v>0</v>
      </c>
      <c r="AY33" s="127">
        <f t="shared" ca="1" si="35"/>
        <v>0</v>
      </c>
      <c r="BA33" s="127">
        <f t="shared" ref="BA33:BG33" ca="1" si="36">IFERROR(BA32/BA14,0)</f>
        <v>0</v>
      </c>
      <c r="BB33" s="127">
        <f t="shared" ca="1" si="36"/>
        <v>0</v>
      </c>
      <c r="BC33" s="127">
        <f t="shared" ca="1" si="36"/>
        <v>0</v>
      </c>
      <c r="BD33" s="127">
        <f t="shared" ca="1" si="36"/>
        <v>0</v>
      </c>
      <c r="BE33" s="127">
        <f t="shared" ca="1" si="36"/>
        <v>0</v>
      </c>
      <c r="BF33" s="127">
        <f t="shared" ca="1" si="36"/>
        <v>0</v>
      </c>
      <c r="BG33" s="127">
        <f t="shared" ca="1" si="36"/>
        <v>0</v>
      </c>
    </row>
    <row r="35" spans="1:59" x14ac:dyDescent="0.35">
      <c r="A35" s="93" t="s">
        <v>726</v>
      </c>
      <c r="E35" s="126">
        <f ca="1">SUM($E32:E32)</f>
        <v>0</v>
      </c>
      <c r="F35" s="126">
        <f ca="1">SUM($E32:F32)</f>
        <v>0</v>
      </c>
      <c r="G35" s="126">
        <f ca="1">SUM($E32:G32)</f>
        <v>0</v>
      </c>
      <c r="H35" s="126">
        <f ca="1">SUM($E32:H32)</f>
        <v>0</v>
      </c>
      <c r="I35" s="126">
        <f ca="1">SUM($E32:I32)</f>
        <v>0</v>
      </c>
      <c r="J35" s="126">
        <f ca="1">SUM($E32:J32)</f>
        <v>0</v>
      </c>
      <c r="K35" s="126">
        <f ca="1">SUM($E32:K32)</f>
        <v>0</v>
      </c>
      <c r="M35" s="126">
        <f ca="1">SUM($M32:M32)</f>
        <v>0</v>
      </c>
      <c r="N35" s="126">
        <f ca="1">SUM($M32:N32)</f>
        <v>0</v>
      </c>
      <c r="O35" s="126">
        <f ca="1">SUM($M32:O32)</f>
        <v>0</v>
      </c>
      <c r="P35" s="126">
        <f ca="1">SUM($M32:P32)</f>
        <v>0</v>
      </c>
      <c r="Q35" s="126">
        <f ca="1">SUM($M32:Q32)</f>
        <v>0</v>
      </c>
      <c r="R35" s="126">
        <f ca="1">SUM($M32:R32)</f>
        <v>0</v>
      </c>
      <c r="S35" s="126">
        <f ca="1">SUM($M32:S32)</f>
        <v>0</v>
      </c>
      <c r="U35" s="126">
        <f ca="1">SUM($U32:U32)</f>
        <v>0</v>
      </c>
      <c r="V35" s="126">
        <f ca="1">SUM($U32:V32)</f>
        <v>0</v>
      </c>
      <c r="W35" s="126">
        <f ca="1">SUM($U32:W32)</f>
        <v>0</v>
      </c>
      <c r="X35" s="126">
        <f ca="1">SUM($U32:X32)</f>
        <v>0</v>
      </c>
      <c r="Y35" s="126">
        <f ca="1">SUM($U32:Y32)</f>
        <v>0</v>
      </c>
      <c r="Z35" s="126">
        <f ca="1">SUM($U32:Z32)</f>
        <v>0</v>
      </c>
      <c r="AA35" s="126">
        <f ca="1">SUM($U32:AA32)</f>
        <v>0</v>
      </c>
      <c r="AC35" s="126">
        <f ca="1">SUM($AC32:AC32)</f>
        <v>0</v>
      </c>
      <c r="AD35" s="126">
        <f ca="1">SUM($AC32:AD32)</f>
        <v>0</v>
      </c>
      <c r="AE35" s="126">
        <f ca="1">SUM($AC32:AE32)</f>
        <v>0</v>
      </c>
      <c r="AF35" s="126">
        <f ca="1">SUM($AC32:AF32)</f>
        <v>0</v>
      </c>
      <c r="AG35" s="126">
        <f ca="1">SUM($AC32:AG32)</f>
        <v>0</v>
      </c>
      <c r="AH35" s="126">
        <f ca="1">SUM($AC32:AH32)</f>
        <v>0</v>
      </c>
      <c r="AI35" s="126">
        <f ca="1">SUM($AC32:AI32)</f>
        <v>0</v>
      </c>
      <c r="AK35" s="126">
        <f ca="1">SUM($AK32:AK32)</f>
        <v>0</v>
      </c>
      <c r="AL35" s="126">
        <f ca="1">SUM($AK32:AL32)</f>
        <v>0</v>
      </c>
      <c r="AM35" s="126">
        <f ca="1">SUM($AK32:AM32)</f>
        <v>0</v>
      </c>
      <c r="AN35" s="126">
        <f ca="1">SUM($AK32:AN32)</f>
        <v>0</v>
      </c>
      <c r="AO35" s="126">
        <f ca="1">SUM($AK32:AO32)</f>
        <v>0</v>
      </c>
      <c r="AP35" s="126">
        <f ca="1">SUM($AK32:AP32)</f>
        <v>0</v>
      </c>
      <c r="AQ35" s="126">
        <f ca="1">SUM($AK32:AQ32)</f>
        <v>0</v>
      </c>
      <c r="AS35" s="126">
        <f ca="1">SUM($AS32:AS32)</f>
        <v>0</v>
      </c>
      <c r="AT35" s="126">
        <f ca="1">SUM($AS32:AT32)</f>
        <v>0</v>
      </c>
      <c r="AU35" s="126">
        <f ca="1">SUM($AS32:AU32)</f>
        <v>0</v>
      </c>
      <c r="AV35" s="126">
        <f ca="1">SUM($AS32:AV32)</f>
        <v>0</v>
      </c>
      <c r="AW35" s="126">
        <f ca="1">SUM($AS32:AW32)</f>
        <v>0</v>
      </c>
      <c r="AX35" s="126">
        <f ca="1">SUM($AS32:AX32)</f>
        <v>0</v>
      </c>
      <c r="AY35" s="126">
        <f ca="1">SUM($AS32:AY32)</f>
        <v>0</v>
      </c>
      <c r="BA35" s="126">
        <f ca="1">SUM($BA32:BA32)</f>
        <v>0</v>
      </c>
      <c r="BB35" s="126">
        <f ca="1">SUM($BA32:BB32)</f>
        <v>0</v>
      </c>
      <c r="BC35" s="126">
        <f ca="1">SUM($BA32:BC32)</f>
        <v>0</v>
      </c>
      <c r="BD35" s="126">
        <f ca="1">SUM($BA32:BD32)</f>
        <v>0</v>
      </c>
      <c r="BE35" s="126">
        <f ca="1">SUM($BA32:BE32)</f>
        <v>0</v>
      </c>
      <c r="BF35" s="126">
        <f ca="1">SUM($BA32:BF32)</f>
        <v>0</v>
      </c>
      <c r="BG35" s="126">
        <f ca="1">SUM($BA32:BG32)</f>
        <v>0</v>
      </c>
    </row>
    <row r="36" spans="1:59" x14ac:dyDescent="0.35">
      <c r="A36" s="28" t="s">
        <v>296</v>
      </c>
      <c r="E36" s="127">
        <f ca="1">IFERROR(E35/SUM($E14:E14),0)</f>
        <v>0</v>
      </c>
      <c r="F36" s="127">
        <f ca="1">IFERROR(F35/SUM($E14:F14),0)</f>
        <v>0</v>
      </c>
      <c r="G36" s="127">
        <f ca="1">IFERROR(G35/SUM($E14:G14),0)</f>
        <v>0</v>
      </c>
      <c r="H36" s="127">
        <f ca="1">IFERROR(H35/SUM($E14:H14),0)</f>
        <v>0</v>
      </c>
      <c r="I36" s="127">
        <f ca="1">IFERROR(I35/SUM($E14:I14),0)</f>
        <v>0</v>
      </c>
      <c r="J36" s="127">
        <f ca="1">IFERROR(J35/SUM($E14:J14),0)</f>
        <v>0</v>
      </c>
      <c r="K36" s="127">
        <f ca="1">IFERROR(K35/SUM($E14:K14),0)</f>
        <v>0</v>
      </c>
      <c r="M36" s="127">
        <f ca="1">IFERROR(M35/SUM($E14:M14),0)</f>
        <v>0</v>
      </c>
      <c r="N36" s="127">
        <f ca="1">IFERROR(N35/SUM($E14:N14),0)</f>
        <v>0</v>
      </c>
      <c r="O36" s="127">
        <f ca="1">IFERROR(O35/SUM($E14:O14),0)</f>
        <v>0</v>
      </c>
      <c r="P36" s="127">
        <f ca="1">IFERROR(P35/SUM($E14:P14),0)</f>
        <v>0</v>
      </c>
      <c r="Q36" s="127">
        <f ca="1">IFERROR(Q35/SUM($E14:Q14),0)</f>
        <v>0</v>
      </c>
      <c r="R36" s="127">
        <f ca="1">IFERROR(R35/SUM($E14:R14),0)</f>
        <v>0</v>
      </c>
      <c r="S36" s="127">
        <f ca="1">IFERROR(S35/SUM($E14:S14),0)</f>
        <v>0</v>
      </c>
      <c r="U36" s="127">
        <f ca="1">IFERROR(U35/SUM($E14:U14),0)</f>
        <v>0</v>
      </c>
      <c r="V36" s="127">
        <f ca="1">IFERROR(V35/SUM($E14:V14),0)</f>
        <v>0</v>
      </c>
      <c r="W36" s="127">
        <f ca="1">IFERROR(W35/SUM($E14:W14),0)</f>
        <v>0</v>
      </c>
      <c r="X36" s="127">
        <f ca="1">IFERROR(X35/SUM($E14:X14),0)</f>
        <v>0</v>
      </c>
      <c r="Y36" s="127">
        <f ca="1">IFERROR(Y35/SUM($E14:Y14),0)</f>
        <v>0</v>
      </c>
      <c r="Z36" s="127">
        <f ca="1">IFERROR(Z35/SUM($E14:Z14),0)</f>
        <v>0</v>
      </c>
      <c r="AA36" s="127">
        <f ca="1">IFERROR(AA35/SUM($E14:AA14),0)</f>
        <v>0</v>
      </c>
      <c r="AC36" s="127">
        <f ca="1">IFERROR(AC35/SUM($E14:AC14),0)</f>
        <v>0</v>
      </c>
      <c r="AD36" s="127">
        <f ca="1">IFERROR(AD35/SUM($E14:AD14),0)</f>
        <v>0</v>
      </c>
      <c r="AE36" s="127">
        <f ca="1">IFERROR(AE35/SUM($E14:AE14),0)</f>
        <v>0</v>
      </c>
      <c r="AF36" s="127">
        <f ca="1">IFERROR(AF35/SUM($E14:AF14),0)</f>
        <v>0</v>
      </c>
      <c r="AG36" s="127">
        <f ca="1">IFERROR(AG35/SUM($E14:AG14),0)</f>
        <v>0</v>
      </c>
      <c r="AH36" s="127">
        <f ca="1">IFERROR(AH35/SUM($E14:AH14),0)</f>
        <v>0</v>
      </c>
      <c r="AI36" s="127">
        <f ca="1">IFERROR(AI35/SUM($E14:AI14),0)</f>
        <v>0</v>
      </c>
      <c r="AK36" s="127">
        <f ca="1">IFERROR(AK35/SUM($E14:AK14),0)</f>
        <v>0</v>
      </c>
      <c r="AL36" s="127">
        <f ca="1">IFERROR(AL35/SUM($E14:AL14),0)</f>
        <v>0</v>
      </c>
      <c r="AM36" s="127">
        <f ca="1">IFERROR(AM35/SUM($E14:AM14),0)</f>
        <v>0</v>
      </c>
      <c r="AN36" s="127">
        <f ca="1">IFERROR(AN35/SUM($E14:AN14),0)</f>
        <v>0</v>
      </c>
      <c r="AO36" s="127">
        <f ca="1">IFERROR(AO35/SUM($E14:AO14),0)</f>
        <v>0</v>
      </c>
      <c r="AP36" s="127">
        <f ca="1">IFERROR(AP35/SUM($E14:AP14),0)</f>
        <v>0</v>
      </c>
      <c r="AQ36" s="127">
        <f ca="1">IFERROR(AQ35/SUM($E14:AQ14),0)</f>
        <v>0</v>
      </c>
      <c r="AS36" s="127">
        <f ca="1">IFERROR(AS35/SUM($E14:AS14),0)</f>
        <v>0</v>
      </c>
      <c r="AT36" s="127">
        <f ca="1">IFERROR(AT35/SUM($E14:AT14),0)</f>
        <v>0</v>
      </c>
      <c r="AU36" s="127">
        <f ca="1">IFERROR(AU35/SUM($E14:AU14),0)</f>
        <v>0</v>
      </c>
      <c r="AV36" s="127">
        <f ca="1">IFERROR(AV35/SUM($E14:AV14),0)</f>
        <v>0</v>
      </c>
      <c r="AW36" s="127">
        <f ca="1">IFERROR(AW35/SUM($E14:AW14),0)</f>
        <v>0</v>
      </c>
      <c r="AX36" s="127">
        <f ca="1">IFERROR(AX35/SUM($E14:AX14),0)</f>
        <v>0</v>
      </c>
      <c r="AY36" s="127">
        <f ca="1">IFERROR(AY35/SUM($E14:AY14),0)</f>
        <v>0</v>
      </c>
      <c r="BA36" s="127">
        <f ca="1">IFERROR(BA35/SUM($E14:BA14),0)</f>
        <v>0</v>
      </c>
      <c r="BB36" s="127">
        <f ca="1">IFERROR(BB35/SUM($E14:BB14),0)</f>
        <v>0</v>
      </c>
      <c r="BC36" s="127">
        <f ca="1">IFERROR(BC35/SUM($E14:BC14),0)</f>
        <v>0</v>
      </c>
      <c r="BD36" s="127">
        <f ca="1">IFERROR(BD35/SUM($E14:BD14),0)</f>
        <v>0</v>
      </c>
      <c r="BE36" s="127">
        <f ca="1">IFERROR(BE35/SUM($E14:BE14),0)</f>
        <v>0</v>
      </c>
      <c r="BF36" s="127">
        <f ca="1">IFERROR(BF35/SUM($E14:BF14),0)</f>
        <v>0</v>
      </c>
      <c r="BG36" s="127">
        <f ca="1">IFERROR(BG35/SUM($E14:BG14),0)</f>
        <v>0</v>
      </c>
    </row>
    <row r="38" spans="1:59" x14ac:dyDescent="0.35">
      <c r="A38" s="128"/>
      <c r="B38" s="3"/>
      <c r="C38" s="3"/>
      <c r="D38" s="3"/>
      <c r="E38" s="129"/>
      <c r="F38" s="129"/>
      <c r="G38" s="129"/>
      <c r="H38" s="129"/>
      <c r="I38" s="129"/>
      <c r="J38" s="129"/>
      <c r="K38" s="130"/>
      <c r="M38" s="129"/>
      <c r="N38" s="129"/>
      <c r="O38" s="129"/>
      <c r="P38" s="129"/>
      <c r="Q38" s="129"/>
      <c r="R38" s="129"/>
      <c r="S38" s="130"/>
      <c r="U38" s="129"/>
      <c r="V38" s="129"/>
      <c r="W38" s="129"/>
      <c r="X38" s="129"/>
      <c r="Y38" s="129"/>
      <c r="Z38" s="129"/>
      <c r="AA38" s="130"/>
      <c r="AC38" s="129"/>
      <c r="AD38" s="129"/>
      <c r="AE38" s="129"/>
      <c r="AF38" s="129"/>
      <c r="AG38" s="129"/>
      <c r="AH38" s="129"/>
      <c r="AI38" s="130"/>
      <c r="AK38" s="129"/>
      <c r="AL38" s="129"/>
      <c r="AM38" s="129"/>
      <c r="AN38" s="129"/>
      <c r="AO38" s="129"/>
      <c r="AP38" s="129"/>
      <c r="AQ38" s="130"/>
      <c r="AS38" s="129"/>
      <c r="AT38" s="129"/>
      <c r="AU38" s="129"/>
      <c r="AV38" s="129"/>
      <c r="AW38" s="129"/>
      <c r="AX38" s="129"/>
      <c r="AY38" s="130"/>
      <c r="BA38" s="129"/>
      <c r="BB38" s="129"/>
      <c r="BC38" s="129"/>
      <c r="BD38" s="129"/>
      <c r="BE38" s="129"/>
      <c r="BF38" s="129"/>
      <c r="BG38" s="130"/>
    </row>
    <row r="40" spans="1:59" x14ac:dyDescent="0.35">
      <c r="A40" s="125" t="s">
        <v>727</v>
      </c>
      <c r="E40" s="123"/>
      <c r="F40" s="123"/>
      <c r="G40" s="123"/>
      <c r="H40" s="123"/>
      <c r="I40" s="123"/>
      <c r="J40" s="123"/>
      <c r="K40" s="123"/>
      <c r="M40" s="123"/>
      <c r="N40" s="123"/>
      <c r="O40" s="123"/>
      <c r="P40" s="123"/>
      <c r="Q40" s="123"/>
      <c r="R40" s="123"/>
      <c r="S40" s="123"/>
      <c r="U40" s="123"/>
      <c r="V40" s="123"/>
      <c r="W40" s="123"/>
      <c r="X40" s="123"/>
      <c r="Y40" s="123"/>
      <c r="Z40" s="123"/>
      <c r="AA40" s="123"/>
      <c r="AC40" s="123"/>
      <c r="AD40" s="123"/>
      <c r="AE40" s="123"/>
      <c r="AF40" s="123"/>
      <c r="AG40" s="123"/>
      <c r="AH40" s="123"/>
      <c r="AI40" s="123"/>
      <c r="AK40" s="123"/>
      <c r="AL40" s="123"/>
      <c r="AM40" s="123"/>
      <c r="AN40" s="123"/>
      <c r="AO40" s="123"/>
      <c r="AP40" s="123"/>
      <c r="AQ40" s="123"/>
      <c r="AS40" s="123"/>
      <c r="AT40" s="123"/>
      <c r="AU40" s="123"/>
      <c r="AV40" s="123"/>
      <c r="AW40" s="123"/>
      <c r="AX40" s="123"/>
      <c r="AY40" s="123"/>
      <c r="BA40" s="123"/>
      <c r="BB40" s="123"/>
      <c r="BC40" s="123"/>
      <c r="BD40" s="123"/>
      <c r="BE40" s="123"/>
      <c r="BF40" s="123"/>
      <c r="BG40" s="123"/>
    </row>
    <row r="41" spans="1:59" x14ac:dyDescent="0.35">
      <c r="A41" t="s">
        <v>309</v>
      </c>
      <c r="D41" s="14"/>
      <c r="E41" s="123">
        <f t="shared" ref="E41:K44" ca="1" si="37">M41+U41+AC41+AK41+AS41+BA41</f>
        <v>0</v>
      </c>
      <c r="F41" s="123">
        <f t="shared" ca="1" si="37"/>
        <v>0</v>
      </c>
      <c r="G41" s="123">
        <f t="shared" ca="1" si="37"/>
        <v>0</v>
      </c>
      <c r="H41" s="123">
        <f t="shared" ca="1" si="37"/>
        <v>0</v>
      </c>
      <c r="I41" s="123">
        <f t="shared" ca="1" si="37"/>
        <v>0</v>
      </c>
      <c r="J41" s="123">
        <f t="shared" ca="1" si="37"/>
        <v>0</v>
      </c>
      <c r="K41" s="123">
        <f t="shared" ca="1" si="37"/>
        <v>0</v>
      </c>
      <c r="M41" s="123">
        <f ca="1">'programme_I&amp;E_FC_infl'!M41*$D41</f>
        <v>0</v>
      </c>
      <c r="N41" s="123">
        <f ca="1">'programme_I&amp;E_FC_infl'!N41*$D41</f>
        <v>0</v>
      </c>
      <c r="O41" s="123">
        <f ca="1">'programme_I&amp;E_FC_infl'!O41*$D41</f>
        <v>0</v>
      </c>
      <c r="P41" s="123">
        <f ca="1">'programme_I&amp;E_FC_infl'!P41*$D41</f>
        <v>0</v>
      </c>
      <c r="Q41" s="123">
        <f ca="1">'programme_I&amp;E_FC_infl'!Q41*$D41</f>
        <v>0</v>
      </c>
      <c r="R41" s="123">
        <f ca="1">'programme_I&amp;E_FC_infl'!R41*$D41</f>
        <v>0</v>
      </c>
      <c r="S41" s="123">
        <f ca="1">'programme_I&amp;E_FC_infl'!S41*$D41</f>
        <v>0</v>
      </c>
      <c r="U41" s="123">
        <f ca="1">'programme_I&amp;E_FC_infl'!U41*$D41</f>
        <v>0</v>
      </c>
      <c r="V41" s="123">
        <f ca="1">'programme_I&amp;E_FC_infl'!V41*$D41</f>
        <v>0</v>
      </c>
      <c r="W41" s="123">
        <f ca="1">'programme_I&amp;E_FC_infl'!W41*$D41</f>
        <v>0</v>
      </c>
      <c r="X41" s="123">
        <f ca="1">'programme_I&amp;E_FC_infl'!X41*$D41</f>
        <v>0</v>
      </c>
      <c r="Y41" s="123">
        <f ca="1">'programme_I&amp;E_FC_infl'!Y41*$D41</f>
        <v>0</v>
      </c>
      <c r="Z41" s="123">
        <f ca="1">'programme_I&amp;E_FC_infl'!Z41*$D41</f>
        <v>0</v>
      </c>
      <c r="AA41" s="123">
        <f ca="1">'programme_I&amp;E_FC_infl'!AA41*$D41</f>
        <v>0</v>
      </c>
      <c r="AC41" s="123">
        <f ca="1">'programme_I&amp;E_FC_infl'!AC41*$D41</f>
        <v>0</v>
      </c>
      <c r="AD41" s="123">
        <f ca="1">'programme_I&amp;E_FC_infl'!AD41*$D41</f>
        <v>0</v>
      </c>
      <c r="AE41" s="123">
        <f ca="1">'programme_I&amp;E_FC_infl'!AE41*$D41</f>
        <v>0</v>
      </c>
      <c r="AF41" s="123">
        <f ca="1">'programme_I&amp;E_FC_infl'!AF41*$D41</f>
        <v>0</v>
      </c>
      <c r="AG41" s="123">
        <f ca="1">'programme_I&amp;E_FC_infl'!AG41*$D41</f>
        <v>0</v>
      </c>
      <c r="AH41" s="123">
        <f ca="1">'programme_I&amp;E_FC_infl'!AH41*$D41</f>
        <v>0</v>
      </c>
      <c r="AI41" s="123">
        <f ca="1">'programme_I&amp;E_FC_infl'!AI41*$D41</f>
        <v>0</v>
      </c>
      <c r="AK41" s="123">
        <f ca="1">'programme_I&amp;E_FC_infl'!AK41*$D41</f>
        <v>0</v>
      </c>
      <c r="AL41" s="123">
        <f ca="1">'programme_I&amp;E_FC_infl'!AL41*$D41</f>
        <v>0</v>
      </c>
      <c r="AM41" s="123">
        <f ca="1">'programme_I&amp;E_FC_infl'!AM41*$D41</f>
        <v>0</v>
      </c>
      <c r="AN41" s="123">
        <f ca="1">'programme_I&amp;E_FC_infl'!AN41*$D41</f>
        <v>0</v>
      </c>
      <c r="AO41" s="123">
        <f ca="1">'programme_I&amp;E_FC_infl'!AO41*$D41</f>
        <v>0</v>
      </c>
      <c r="AP41" s="123">
        <f ca="1">'programme_I&amp;E_FC_infl'!AP41*$D41</f>
        <v>0</v>
      </c>
      <c r="AQ41" s="123">
        <f ca="1">'programme_I&amp;E_FC_infl'!AQ41*$D41</f>
        <v>0</v>
      </c>
      <c r="AS41" s="123">
        <f ca="1">'programme_I&amp;E_FC_infl'!AS41*$D41</f>
        <v>0</v>
      </c>
      <c r="AT41" s="123">
        <f ca="1">'programme_I&amp;E_FC_infl'!AT41*$D41</f>
        <v>0</v>
      </c>
      <c r="AU41" s="123">
        <f ca="1">'programme_I&amp;E_FC_infl'!AU41*$D41</f>
        <v>0</v>
      </c>
      <c r="AV41" s="123">
        <f ca="1">'programme_I&amp;E_FC_infl'!AV41*$D41</f>
        <v>0</v>
      </c>
      <c r="AW41" s="123">
        <f ca="1">'programme_I&amp;E_FC_infl'!AW41*$D41</f>
        <v>0</v>
      </c>
      <c r="AX41" s="123">
        <f ca="1">'programme_I&amp;E_FC_infl'!AX41*$D41</f>
        <v>0</v>
      </c>
      <c r="AY41" s="123">
        <f ca="1">'programme_I&amp;E_FC_infl'!AY41*$D41</f>
        <v>0</v>
      </c>
      <c r="BA41" s="123">
        <f ca="1">'programme_I&amp;E_FC_infl'!BA41*$D41</f>
        <v>0</v>
      </c>
      <c r="BB41" s="123">
        <f ca="1">'programme_I&amp;E_FC_infl'!BB41*$D41</f>
        <v>0</v>
      </c>
      <c r="BC41" s="123">
        <f ca="1">'programme_I&amp;E_FC_infl'!BC41*$D41</f>
        <v>0</v>
      </c>
      <c r="BD41" s="123">
        <f ca="1">'programme_I&amp;E_FC_infl'!BD41*$D41</f>
        <v>0</v>
      </c>
      <c r="BE41" s="123">
        <f ca="1">'programme_I&amp;E_FC_infl'!BE41*$D41</f>
        <v>0</v>
      </c>
      <c r="BF41" s="123">
        <f ca="1">'programme_I&amp;E_FC_infl'!BF41*$D41</f>
        <v>0</v>
      </c>
      <c r="BG41" s="123">
        <f ca="1">'programme_I&amp;E_FC_infl'!BG41*$D41</f>
        <v>0</v>
      </c>
    </row>
    <row r="42" spans="1:59" x14ac:dyDescent="0.35">
      <c r="A42" t="s">
        <v>310</v>
      </c>
      <c r="D42" s="14"/>
      <c r="E42" s="123">
        <f t="shared" ca="1" si="37"/>
        <v>0</v>
      </c>
      <c r="F42" s="123">
        <f t="shared" ca="1" si="37"/>
        <v>0</v>
      </c>
      <c r="G42" s="123">
        <f t="shared" ca="1" si="37"/>
        <v>0</v>
      </c>
      <c r="H42" s="123">
        <f t="shared" ca="1" si="37"/>
        <v>0</v>
      </c>
      <c r="I42" s="123">
        <f t="shared" ca="1" si="37"/>
        <v>0</v>
      </c>
      <c r="J42" s="123">
        <f t="shared" ca="1" si="37"/>
        <v>0</v>
      </c>
      <c r="K42" s="123">
        <f t="shared" ca="1" si="37"/>
        <v>0</v>
      </c>
      <c r="M42" s="123">
        <f ca="1">'programme_I&amp;E_FC_infl'!M42*$D42</f>
        <v>0</v>
      </c>
      <c r="N42" s="123">
        <f ca="1">'programme_I&amp;E_FC_infl'!N42*$D42</f>
        <v>0</v>
      </c>
      <c r="O42" s="123">
        <f ca="1">'programme_I&amp;E_FC_infl'!O42*$D42</f>
        <v>0</v>
      </c>
      <c r="P42" s="123">
        <f ca="1">'programme_I&amp;E_FC_infl'!P42*$D42</f>
        <v>0</v>
      </c>
      <c r="Q42" s="123">
        <f ca="1">'programme_I&amp;E_FC_infl'!Q42*$D42</f>
        <v>0</v>
      </c>
      <c r="R42" s="123">
        <f ca="1">'programme_I&amp;E_FC_infl'!R42*$D42</f>
        <v>0</v>
      </c>
      <c r="S42" s="123">
        <f ca="1">'programme_I&amp;E_FC_infl'!S42*$D42</f>
        <v>0</v>
      </c>
      <c r="U42" s="123">
        <f ca="1">'programme_I&amp;E_FC_infl'!U42*$D42</f>
        <v>0</v>
      </c>
      <c r="V42" s="123">
        <f ca="1">'programme_I&amp;E_FC_infl'!V42*$D42</f>
        <v>0</v>
      </c>
      <c r="W42" s="123">
        <f ca="1">'programme_I&amp;E_FC_infl'!W42*$D42</f>
        <v>0</v>
      </c>
      <c r="X42" s="123">
        <f ca="1">'programme_I&amp;E_FC_infl'!X42*$D42</f>
        <v>0</v>
      </c>
      <c r="Y42" s="123">
        <f ca="1">'programme_I&amp;E_FC_infl'!Y42*$D42</f>
        <v>0</v>
      </c>
      <c r="Z42" s="123">
        <f ca="1">'programme_I&amp;E_FC_infl'!Z42*$D42</f>
        <v>0</v>
      </c>
      <c r="AA42" s="123">
        <f ca="1">'programme_I&amp;E_FC_infl'!AA42*$D42</f>
        <v>0</v>
      </c>
      <c r="AC42" s="123">
        <f ca="1">'programme_I&amp;E_FC_infl'!AC42*$D42</f>
        <v>0</v>
      </c>
      <c r="AD42" s="123">
        <f ca="1">'programme_I&amp;E_FC_infl'!AD42*$D42</f>
        <v>0</v>
      </c>
      <c r="AE42" s="123">
        <f ca="1">'programme_I&amp;E_FC_infl'!AE42*$D42</f>
        <v>0</v>
      </c>
      <c r="AF42" s="123">
        <f ca="1">'programme_I&amp;E_FC_infl'!AF42*$D42</f>
        <v>0</v>
      </c>
      <c r="AG42" s="123">
        <f ca="1">'programme_I&amp;E_FC_infl'!AG42*$D42</f>
        <v>0</v>
      </c>
      <c r="AH42" s="123">
        <f ca="1">'programme_I&amp;E_FC_infl'!AH42*$D42</f>
        <v>0</v>
      </c>
      <c r="AI42" s="123">
        <f ca="1">'programme_I&amp;E_FC_infl'!AI42*$D42</f>
        <v>0</v>
      </c>
      <c r="AK42" s="123">
        <f ca="1">'programme_I&amp;E_FC_infl'!AK42*$D42</f>
        <v>0</v>
      </c>
      <c r="AL42" s="123">
        <f ca="1">'programme_I&amp;E_FC_infl'!AL42*$D42</f>
        <v>0</v>
      </c>
      <c r="AM42" s="123">
        <f ca="1">'programme_I&amp;E_FC_infl'!AM42*$D42</f>
        <v>0</v>
      </c>
      <c r="AN42" s="123">
        <f ca="1">'programme_I&amp;E_FC_infl'!AN42*$D42</f>
        <v>0</v>
      </c>
      <c r="AO42" s="123">
        <f ca="1">'programme_I&amp;E_FC_infl'!AO42*$D42</f>
        <v>0</v>
      </c>
      <c r="AP42" s="123">
        <f ca="1">'programme_I&amp;E_FC_infl'!AP42*$D42</f>
        <v>0</v>
      </c>
      <c r="AQ42" s="123">
        <f ca="1">'programme_I&amp;E_FC_infl'!AQ42*$D42</f>
        <v>0</v>
      </c>
      <c r="AS42" s="123">
        <f ca="1">'programme_I&amp;E_FC_infl'!AS42*$D42</f>
        <v>0</v>
      </c>
      <c r="AT42" s="123">
        <f ca="1">'programme_I&amp;E_FC_infl'!AT42*$D42</f>
        <v>0</v>
      </c>
      <c r="AU42" s="123">
        <f ca="1">'programme_I&amp;E_FC_infl'!AU42*$D42</f>
        <v>0</v>
      </c>
      <c r="AV42" s="123">
        <f ca="1">'programme_I&amp;E_FC_infl'!AV42*$D42</f>
        <v>0</v>
      </c>
      <c r="AW42" s="123">
        <f ca="1">'programme_I&amp;E_FC_infl'!AW42*$D42</f>
        <v>0</v>
      </c>
      <c r="AX42" s="123">
        <f ca="1">'programme_I&amp;E_FC_infl'!AX42*$D42</f>
        <v>0</v>
      </c>
      <c r="AY42" s="123">
        <f ca="1">'programme_I&amp;E_FC_infl'!AY42*$D42</f>
        <v>0</v>
      </c>
      <c r="BA42" s="123">
        <f ca="1">'programme_I&amp;E_FC_infl'!BA42*$D42</f>
        <v>0</v>
      </c>
      <c r="BB42" s="123">
        <f ca="1">'programme_I&amp;E_FC_infl'!BB42*$D42</f>
        <v>0</v>
      </c>
      <c r="BC42" s="123">
        <f ca="1">'programme_I&amp;E_FC_infl'!BC42*$D42</f>
        <v>0</v>
      </c>
      <c r="BD42" s="123">
        <f ca="1">'programme_I&amp;E_FC_infl'!BD42*$D42</f>
        <v>0</v>
      </c>
      <c r="BE42" s="123">
        <f ca="1">'programme_I&amp;E_FC_infl'!BE42*$D42</f>
        <v>0</v>
      </c>
      <c r="BF42" s="123">
        <f ca="1">'programme_I&amp;E_FC_infl'!BF42*$D42</f>
        <v>0</v>
      </c>
      <c r="BG42" s="123">
        <f ca="1">'programme_I&amp;E_FC_infl'!BG42*$D42</f>
        <v>0</v>
      </c>
    </row>
    <row r="43" spans="1:59" x14ac:dyDescent="0.35">
      <c r="A43" t="s">
        <v>311</v>
      </c>
      <c r="D43" s="14"/>
      <c r="E43" s="123">
        <f t="shared" si="37"/>
        <v>0</v>
      </c>
      <c r="F43" s="123">
        <f t="shared" ca="1" si="37"/>
        <v>0</v>
      </c>
      <c r="G43" s="123">
        <f t="shared" ca="1" si="37"/>
        <v>0</v>
      </c>
      <c r="H43" s="123">
        <f t="shared" ca="1" si="37"/>
        <v>0</v>
      </c>
      <c r="I43" s="123">
        <f t="shared" ca="1" si="37"/>
        <v>0</v>
      </c>
      <c r="J43" s="123">
        <f t="shared" ca="1" si="37"/>
        <v>0</v>
      </c>
      <c r="K43" s="123">
        <f t="shared" ca="1" si="37"/>
        <v>0</v>
      </c>
      <c r="M43" s="123">
        <f>'programme_I&amp;E_FC_infl'!M43*$D43</f>
        <v>0</v>
      </c>
      <c r="N43" s="123">
        <f ca="1">'programme_I&amp;E_FC_infl'!N43*$D43</f>
        <v>0</v>
      </c>
      <c r="O43" s="123">
        <f ca="1">'programme_I&amp;E_FC_infl'!O43*$D43</f>
        <v>0</v>
      </c>
      <c r="P43" s="123">
        <f ca="1">'programme_I&amp;E_FC_infl'!P43*$D43</f>
        <v>0</v>
      </c>
      <c r="Q43" s="123">
        <f ca="1">'programme_I&amp;E_FC_infl'!Q43*$D43</f>
        <v>0</v>
      </c>
      <c r="R43" s="123">
        <f ca="1">'programme_I&amp;E_FC_infl'!R43*$D43</f>
        <v>0</v>
      </c>
      <c r="S43" s="123">
        <f ca="1">'programme_I&amp;E_FC_infl'!S43*$D43</f>
        <v>0</v>
      </c>
      <c r="U43" s="123">
        <f>'programme_I&amp;E_FC_infl'!U43*$D43</f>
        <v>0</v>
      </c>
      <c r="V43" s="123">
        <f ca="1">'programme_I&amp;E_FC_infl'!V43*$D43</f>
        <v>0</v>
      </c>
      <c r="W43" s="123">
        <f ca="1">'programme_I&amp;E_FC_infl'!W43*$D43</f>
        <v>0</v>
      </c>
      <c r="X43" s="123">
        <f ca="1">'programme_I&amp;E_FC_infl'!X43*$D43</f>
        <v>0</v>
      </c>
      <c r="Y43" s="123">
        <f ca="1">'programme_I&amp;E_FC_infl'!Y43*$D43</f>
        <v>0</v>
      </c>
      <c r="Z43" s="123">
        <f ca="1">'programme_I&amp;E_FC_infl'!Z43*$D43</f>
        <v>0</v>
      </c>
      <c r="AA43" s="123">
        <f ca="1">'programme_I&amp;E_FC_infl'!AA43*$D43</f>
        <v>0</v>
      </c>
      <c r="AC43" s="123">
        <f>'programme_I&amp;E_FC_infl'!AC43*$D43</f>
        <v>0</v>
      </c>
      <c r="AD43" s="123">
        <f ca="1">'programme_I&amp;E_FC_infl'!AD43*$D43</f>
        <v>0</v>
      </c>
      <c r="AE43" s="123">
        <f ca="1">'programme_I&amp;E_FC_infl'!AE43*$D43</f>
        <v>0</v>
      </c>
      <c r="AF43" s="123">
        <f ca="1">'programme_I&amp;E_FC_infl'!AF43*$D43</f>
        <v>0</v>
      </c>
      <c r="AG43" s="123">
        <f ca="1">'programme_I&amp;E_FC_infl'!AG43*$D43</f>
        <v>0</v>
      </c>
      <c r="AH43" s="123">
        <f ca="1">'programme_I&amp;E_FC_infl'!AH43*$D43</f>
        <v>0</v>
      </c>
      <c r="AI43" s="123">
        <f ca="1">'programme_I&amp;E_FC_infl'!AI43*$D43</f>
        <v>0</v>
      </c>
      <c r="AK43" s="123">
        <f>'programme_I&amp;E_FC_infl'!AK43*$D43</f>
        <v>0</v>
      </c>
      <c r="AL43" s="123">
        <f ca="1">'programme_I&amp;E_FC_infl'!AL43*$D43</f>
        <v>0</v>
      </c>
      <c r="AM43" s="123">
        <f ca="1">'programme_I&amp;E_FC_infl'!AM43*$D43</f>
        <v>0</v>
      </c>
      <c r="AN43" s="123">
        <f ca="1">'programme_I&amp;E_FC_infl'!AN43*$D43</f>
        <v>0</v>
      </c>
      <c r="AO43" s="123">
        <f ca="1">'programme_I&amp;E_FC_infl'!AO43*$D43</f>
        <v>0</v>
      </c>
      <c r="AP43" s="123">
        <f ca="1">'programme_I&amp;E_FC_infl'!AP43*$D43</f>
        <v>0</v>
      </c>
      <c r="AQ43" s="123">
        <f ca="1">'programme_I&amp;E_FC_infl'!AQ43*$D43</f>
        <v>0</v>
      </c>
      <c r="AS43" s="123">
        <f>'programme_I&amp;E_FC_infl'!AS43*$D43</f>
        <v>0</v>
      </c>
      <c r="AT43" s="123">
        <f ca="1">'programme_I&amp;E_FC_infl'!AT43*$D43</f>
        <v>0</v>
      </c>
      <c r="AU43" s="123">
        <f ca="1">'programme_I&amp;E_FC_infl'!AU43*$D43</f>
        <v>0</v>
      </c>
      <c r="AV43" s="123">
        <f ca="1">'programme_I&amp;E_FC_infl'!AV43*$D43</f>
        <v>0</v>
      </c>
      <c r="AW43" s="123">
        <f ca="1">'programme_I&amp;E_FC_infl'!AW43*$D43</f>
        <v>0</v>
      </c>
      <c r="AX43" s="123">
        <f ca="1">'programme_I&amp;E_FC_infl'!AX43*$D43</f>
        <v>0</v>
      </c>
      <c r="AY43" s="123">
        <f ca="1">'programme_I&amp;E_FC_infl'!AY43*$D43</f>
        <v>0</v>
      </c>
      <c r="BA43" s="123">
        <f>'programme_I&amp;E_FC_infl'!BA43*$D43</f>
        <v>0</v>
      </c>
      <c r="BB43" s="123">
        <f ca="1">'programme_I&amp;E_FC_infl'!BB43*$D43</f>
        <v>0</v>
      </c>
      <c r="BC43" s="123">
        <f ca="1">'programme_I&amp;E_FC_infl'!BC43*$D43</f>
        <v>0</v>
      </c>
      <c r="BD43" s="123">
        <f ca="1">'programme_I&amp;E_FC_infl'!BD43*$D43</f>
        <v>0</v>
      </c>
      <c r="BE43" s="123">
        <f ca="1">'programme_I&amp;E_FC_infl'!BE43*$D43</f>
        <v>0</v>
      </c>
      <c r="BF43" s="123">
        <f ca="1">'programme_I&amp;E_FC_infl'!BF43*$D43</f>
        <v>0</v>
      </c>
      <c r="BG43" s="123">
        <f ca="1">'programme_I&amp;E_FC_infl'!BG43*$D43</f>
        <v>0</v>
      </c>
    </row>
    <row r="44" spans="1:59" x14ac:dyDescent="0.35">
      <c r="A44" t="s">
        <v>847</v>
      </c>
      <c r="D44" s="14"/>
      <c r="E44" s="123">
        <f>M44+U44+AC44+AK44+AS44+BA44</f>
        <v>0</v>
      </c>
      <c r="F44" s="123">
        <f t="shared" si="37"/>
        <v>0</v>
      </c>
      <c r="G44" s="123">
        <f t="shared" si="37"/>
        <v>0</v>
      </c>
      <c r="H44" s="123">
        <f t="shared" si="37"/>
        <v>0</v>
      </c>
      <c r="I44" s="123">
        <f t="shared" si="37"/>
        <v>0</v>
      </c>
      <c r="J44" s="123">
        <f t="shared" si="37"/>
        <v>0</v>
      </c>
      <c r="K44" s="123">
        <f t="shared" si="37"/>
        <v>0</v>
      </c>
      <c r="M44" s="123">
        <f>'programme_I&amp;E_FC_infl'!M44*$D44</f>
        <v>0</v>
      </c>
      <c r="N44" s="123">
        <f>'programme_I&amp;E_FC_infl'!N44*$D44</f>
        <v>0</v>
      </c>
      <c r="O44" s="123">
        <f>'programme_I&amp;E_FC_infl'!O44*$D44</f>
        <v>0</v>
      </c>
      <c r="P44" s="123">
        <f>'programme_I&amp;E_FC_infl'!P44*$D44</f>
        <v>0</v>
      </c>
      <c r="Q44" s="123">
        <f>'programme_I&amp;E_FC_infl'!Q44*$D44</f>
        <v>0</v>
      </c>
      <c r="R44" s="123">
        <f>'programme_I&amp;E_FC_infl'!R44*$D44</f>
        <v>0</v>
      </c>
      <c r="S44" s="123">
        <f>'programme_I&amp;E_FC_infl'!S44*$D44</f>
        <v>0</v>
      </c>
      <c r="U44" s="123">
        <f>'programme_I&amp;E_FC_infl'!U44*$D44</f>
        <v>0</v>
      </c>
      <c r="V44" s="123">
        <f>'programme_I&amp;E_FC_infl'!V44*$D44</f>
        <v>0</v>
      </c>
      <c r="W44" s="123">
        <f>'programme_I&amp;E_FC_infl'!W44*$D44</f>
        <v>0</v>
      </c>
      <c r="X44" s="123">
        <f>'programme_I&amp;E_FC_infl'!X44*$D44</f>
        <v>0</v>
      </c>
      <c r="Y44" s="123">
        <f>'programme_I&amp;E_FC_infl'!Y44*$D44</f>
        <v>0</v>
      </c>
      <c r="Z44" s="123">
        <f>'programme_I&amp;E_FC_infl'!Z44*$D44</f>
        <v>0</v>
      </c>
      <c r="AA44" s="123">
        <f>'programme_I&amp;E_FC_infl'!AA44*$D44</f>
        <v>0</v>
      </c>
      <c r="AC44" s="123">
        <f>'programme_I&amp;E_FC_infl'!AC44*$D44</f>
        <v>0</v>
      </c>
      <c r="AD44" s="123">
        <f>'programme_I&amp;E_FC_infl'!AD44*$D44</f>
        <v>0</v>
      </c>
      <c r="AE44" s="123">
        <f>'programme_I&amp;E_FC_infl'!AE44*$D44</f>
        <v>0</v>
      </c>
      <c r="AF44" s="123">
        <f>'programme_I&amp;E_FC_infl'!AF44*$D44</f>
        <v>0</v>
      </c>
      <c r="AG44" s="123">
        <f>'programme_I&amp;E_FC_infl'!AG44*$D44</f>
        <v>0</v>
      </c>
      <c r="AH44" s="123">
        <f>'programme_I&amp;E_FC_infl'!AH44*$D44</f>
        <v>0</v>
      </c>
      <c r="AI44" s="123">
        <f>'programme_I&amp;E_FC_infl'!AI44*$D44</f>
        <v>0</v>
      </c>
      <c r="AK44" s="123">
        <f>'programme_I&amp;E_FC_infl'!AK44*$D44</f>
        <v>0</v>
      </c>
      <c r="AL44" s="123">
        <f>'programme_I&amp;E_FC_infl'!AL44*$D44</f>
        <v>0</v>
      </c>
      <c r="AM44" s="123">
        <f>'programme_I&amp;E_FC_infl'!AM44*$D44</f>
        <v>0</v>
      </c>
      <c r="AN44" s="123">
        <f>'programme_I&amp;E_FC_infl'!AN44*$D44</f>
        <v>0</v>
      </c>
      <c r="AO44" s="123">
        <f>'programme_I&amp;E_FC_infl'!AO44*$D44</f>
        <v>0</v>
      </c>
      <c r="AP44" s="123">
        <f>'programme_I&amp;E_FC_infl'!AP44*$D44</f>
        <v>0</v>
      </c>
      <c r="AQ44" s="123">
        <f>'programme_I&amp;E_FC_infl'!AQ44*$D44</f>
        <v>0</v>
      </c>
      <c r="AS44" s="123">
        <f>'programme_I&amp;E_FC_infl'!AS44*$D44</f>
        <v>0</v>
      </c>
      <c r="AT44" s="123">
        <f>'programme_I&amp;E_FC_infl'!AT44*$D44</f>
        <v>0</v>
      </c>
      <c r="AU44" s="123">
        <f>'programme_I&amp;E_FC_infl'!AU44*$D44</f>
        <v>0</v>
      </c>
      <c r="AV44" s="123">
        <f>'programme_I&amp;E_FC_infl'!AV44*$D44</f>
        <v>0</v>
      </c>
      <c r="AW44" s="123">
        <f>'programme_I&amp;E_FC_infl'!AW44*$D44</f>
        <v>0</v>
      </c>
      <c r="AX44" s="123">
        <f>'programme_I&amp;E_FC_infl'!AX44*$D44</f>
        <v>0</v>
      </c>
      <c r="AY44" s="123">
        <f>'programme_I&amp;E_FC_infl'!AY44*$D44</f>
        <v>0</v>
      </c>
      <c r="BA44" s="123">
        <f>'programme_I&amp;E_FC_infl'!BA44*$D44</f>
        <v>0</v>
      </c>
      <c r="BB44" s="123">
        <f>'programme_I&amp;E_FC_infl'!BB44*$D44</f>
        <v>0</v>
      </c>
      <c r="BC44" s="123">
        <f>'programme_I&amp;E_FC_infl'!BC44*$D44</f>
        <v>0</v>
      </c>
      <c r="BD44" s="123">
        <f>'programme_I&amp;E_FC_infl'!BD44*$D44</f>
        <v>0</v>
      </c>
      <c r="BE44" s="123">
        <f>'programme_I&amp;E_FC_infl'!BE44*$D44</f>
        <v>0</v>
      </c>
      <c r="BF44" s="123">
        <f>'programme_I&amp;E_FC_infl'!BF44*$D44</f>
        <v>0</v>
      </c>
      <c r="BG44" s="123">
        <f>'programme_I&amp;E_FC_infl'!BG44*$D44</f>
        <v>0</v>
      </c>
    </row>
    <row r="45" spans="1:59" x14ac:dyDescent="0.35">
      <c r="A45" s="93" t="s">
        <v>728</v>
      </c>
      <c r="E45" s="124">
        <f t="shared" ref="E45:K45" ca="1" si="38">SUM(E41:E44)</f>
        <v>0</v>
      </c>
      <c r="F45" s="124">
        <f t="shared" ca="1" si="38"/>
        <v>0</v>
      </c>
      <c r="G45" s="124">
        <f t="shared" ca="1" si="38"/>
        <v>0</v>
      </c>
      <c r="H45" s="124">
        <f t="shared" ca="1" si="38"/>
        <v>0</v>
      </c>
      <c r="I45" s="124">
        <f t="shared" ca="1" si="38"/>
        <v>0</v>
      </c>
      <c r="J45" s="124">
        <f t="shared" ca="1" si="38"/>
        <v>0</v>
      </c>
      <c r="K45" s="124">
        <f t="shared" ca="1" si="38"/>
        <v>0</v>
      </c>
      <c r="M45" s="124">
        <f t="shared" ref="M45:S45" ca="1" si="39">SUM(M41:M44)</f>
        <v>0</v>
      </c>
      <c r="N45" s="124">
        <f t="shared" ca="1" si="39"/>
        <v>0</v>
      </c>
      <c r="O45" s="124">
        <f t="shared" ca="1" si="39"/>
        <v>0</v>
      </c>
      <c r="P45" s="124">
        <f t="shared" ca="1" si="39"/>
        <v>0</v>
      </c>
      <c r="Q45" s="124">
        <f t="shared" ca="1" si="39"/>
        <v>0</v>
      </c>
      <c r="R45" s="124">
        <f t="shared" ca="1" si="39"/>
        <v>0</v>
      </c>
      <c r="S45" s="124">
        <f t="shared" ca="1" si="39"/>
        <v>0</v>
      </c>
      <c r="U45" s="124">
        <f t="shared" ref="U45:AA45" ca="1" si="40">SUM(U41:U44)</f>
        <v>0</v>
      </c>
      <c r="V45" s="124">
        <f t="shared" ca="1" si="40"/>
        <v>0</v>
      </c>
      <c r="W45" s="124">
        <f t="shared" ca="1" si="40"/>
        <v>0</v>
      </c>
      <c r="X45" s="124">
        <f t="shared" ca="1" si="40"/>
        <v>0</v>
      </c>
      <c r="Y45" s="124">
        <f t="shared" ca="1" si="40"/>
        <v>0</v>
      </c>
      <c r="Z45" s="124">
        <f t="shared" ca="1" si="40"/>
        <v>0</v>
      </c>
      <c r="AA45" s="124">
        <f t="shared" ca="1" si="40"/>
        <v>0</v>
      </c>
      <c r="AC45" s="124">
        <f t="shared" ref="AC45:AI45" ca="1" si="41">SUM(AC41:AC44)</f>
        <v>0</v>
      </c>
      <c r="AD45" s="124">
        <f t="shared" ca="1" si="41"/>
        <v>0</v>
      </c>
      <c r="AE45" s="124">
        <f t="shared" ca="1" si="41"/>
        <v>0</v>
      </c>
      <c r="AF45" s="124">
        <f t="shared" ca="1" si="41"/>
        <v>0</v>
      </c>
      <c r="AG45" s="124">
        <f t="shared" ca="1" si="41"/>
        <v>0</v>
      </c>
      <c r="AH45" s="124">
        <f t="shared" ca="1" si="41"/>
        <v>0</v>
      </c>
      <c r="AI45" s="124">
        <f t="shared" ca="1" si="41"/>
        <v>0</v>
      </c>
      <c r="AK45" s="124">
        <f t="shared" ref="AK45:AQ45" ca="1" si="42">SUM(AK41:AK44)</f>
        <v>0</v>
      </c>
      <c r="AL45" s="124">
        <f t="shared" ca="1" si="42"/>
        <v>0</v>
      </c>
      <c r="AM45" s="124">
        <f t="shared" ca="1" si="42"/>
        <v>0</v>
      </c>
      <c r="AN45" s="124">
        <f t="shared" ca="1" si="42"/>
        <v>0</v>
      </c>
      <c r="AO45" s="124">
        <f t="shared" ca="1" si="42"/>
        <v>0</v>
      </c>
      <c r="AP45" s="124">
        <f t="shared" ca="1" si="42"/>
        <v>0</v>
      </c>
      <c r="AQ45" s="124">
        <f t="shared" ca="1" si="42"/>
        <v>0</v>
      </c>
      <c r="AS45" s="124">
        <f t="shared" ref="AS45:AY45" ca="1" si="43">SUM(AS41:AS44)</f>
        <v>0</v>
      </c>
      <c r="AT45" s="124">
        <f t="shared" ca="1" si="43"/>
        <v>0</v>
      </c>
      <c r="AU45" s="124">
        <f t="shared" ca="1" si="43"/>
        <v>0</v>
      </c>
      <c r="AV45" s="124">
        <f t="shared" ca="1" si="43"/>
        <v>0</v>
      </c>
      <c r="AW45" s="124">
        <f t="shared" ca="1" si="43"/>
        <v>0</v>
      </c>
      <c r="AX45" s="124">
        <f t="shared" ca="1" si="43"/>
        <v>0</v>
      </c>
      <c r="AY45" s="124">
        <f t="shared" ca="1" si="43"/>
        <v>0</v>
      </c>
      <c r="BA45" s="124">
        <f t="shared" ref="BA45:BG45" ca="1" si="44">SUM(BA41:BA44)</f>
        <v>0</v>
      </c>
      <c r="BB45" s="124">
        <f t="shared" ca="1" si="44"/>
        <v>0</v>
      </c>
      <c r="BC45" s="124">
        <f t="shared" ca="1" si="44"/>
        <v>0</v>
      </c>
      <c r="BD45" s="124">
        <f t="shared" ca="1" si="44"/>
        <v>0</v>
      </c>
      <c r="BE45" s="124">
        <f t="shared" ca="1" si="44"/>
        <v>0</v>
      </c>
      <c r="BF45" s="124">
        <f t="shared" ca="1" si="44"/>
        <v>0</v>
      </c>
      <c r="BG45" s="124">
        <f t="shared" ca="1" si="44"/>
        <v>0</v>
      </c>
    </row>
    <row r="47" spans="1:59" x14ac:dyDescent="0.35">
      <c r="A47" s="93" t="s">
        <v>299</v>
      </c>
      <c r="E47" s="126">
        <f t="shared" ref="E47:K47" ca="1" si="45">E45+E32</f>
        <v>0</v>
      </c>
      <c r="F47" s="126">
        <f t="shared" ca="1" si="45"/>
        <v>0</v>
      </c>
      <c r="G47" s="126">
        <f t="shared" ca="1" si="45"/>
        <v>0</v>
      </c>
      <c r="H47" s="126">
        <f t="shared" ca="1" si="45"/>
        <v>0</v>
      </c>
      <c r="I47" s="126">
        <f t="shared" ca="1" si="45"/>
        <v>0</v>
      </c>
      <c r="J47" s="126">
        <f t="shared" ca="1" si="45"/>
        <v>0</v>
      </c>
      <c r="K47" s="126">
        <f t="shared" ca="1" si="45"/>
        <v>0</v>
      </c>
      <c r="M47" s="126">
        <f t="shared" ref="M47:S47" ca="1" si="46">M45+M32</f>
        <v>0</v>
      </c>
      <c r="N47" s="126">
        <f t="shared" ca="1" si="46"/>
        <v>0</v>
      </c>
      <c r="O47" s="126">
        <f t="shared" ca="1" si="46"/>
        <v>0</v>
      </c>
      <c r="P47" s="126">
        <f t="shared" ca="1" si="46"/>
        <v>0</v>
      </c>
      <c r="Q47" s="126">
        <f t="shared" ca="1" si="46"/>
        <v>0</v>
      </c>
      <c r="R47" s="126">
        <f t="shared" ca="1" si="46"/>
        <v>0</v>
      </c>
      <c r="S47" s="126">
        <f t="shared" ca="1" si="46"/>
        <v>0</v>
      </c>
      <c r="U47" s="126">
        <f t="shared" ref="U47:AA47" ca="1" si="47">U45+U32</f>
        <v>0</v>
      </c>
      <c r="V47" s="126">
        <f t="shared" ca="1" si="47"/>
        <v>0</v>
      </c>
      <c r="W47" s="126">
        <f t="shared" ca="1" si="47"/>
        <v>0</v>
      </c>
      <c r="X47" s="126">
        <f t="shared" ca="1" si="47"/>
        <v>0</v>
      </c>
      <c r="Y47" s="126">
        <f t="shared" ca="1" si="47"/>
        <v>0</v>
      </c>
      <c r="Z47" s="126">
        <f t="shared" ca="1" si="47"/>
        <v>0</v>
      </c>
      <c r="AA47" s="126">
        <f t="shared" ca="1" si="47"/>
        <v>0</v>
      </c>
      <c r="AC47" s="126">
        <f t="shared" ref="AC47:AI47" ca="1" si="48">AC45+AC32</f>
        <v>0</v>
      </c>
      <c r="AD47" s="126">
        <f t="shared" ca="1" si="48"/>
        <v>0</v>
      </c>
      <c r="AE47" s="126">
        <f t="shared" ca="1" si="48"/>
        <v>0</v>
      </c>
      <c r="AF47" s="126">
        <f t="shared" ca="1" si="48"/>
        <v>0</v>
      </c>
      <c r="AG47" s="126">
        <f t="shared" ca="1" si="48"/>
        <v>0</v>
      </c>
      <c r="AH47" s="126">
        <f t="shared" ca="1" si="48"/>
        <v>0</v>
      </c>
      <c r="AI47" s="126">
        <f t="shared" ca="1" si="48"/>
        <v>0</v>
      </c>
      <c r="AK47" s="126">
        <f t="shared" ref="AK47:AQ47" ca="1" si="49">AK45+AK32</f>
        <v>0</v>
      </c>
      <c r="AL47" s="126">
        <f t="shared" ca="1" si="49"/>
        <v>0</v>
      </c>
      <c r="AM47" s="126">
        <f t="shared" ca="1" si="49"/>
        <v>0</v>
      </c>
      <c r="AN47" s="126">
        <f t="shared" ca="1" si="49"/>
        <v>0</v>
      </c>
      <c r="AO47" s="126">
        <f t="shared" ca="1" si="49"/>
        <v>0</v>
      </c>
      <c r="AP47" s="126">
        <f t="shared" ca="1" si="49"/>
        <v>0</v>
      </c>
      <c r="AQ47" s="126">
        <f t="shared" ca="1" si="49"/>
        <v>0</v>
      </c>
      <c r="AS47" s="126">
        <f t="shared" ref="AS47:AY47" ca="1" si="50">AS45+AS32</f>
        <v>0</v>
      </c>
      <c r="AT47" s="126">
        <f t="shared" ca="1" si="50"/>
        <v>0</v>
      </c>
      <c r="AU47" s="126">
        <f t="shared" ca="1" si="50"/>
        <v>0</v>
      </c>
      <c r="AV47" s="126">
        <f t="shared" ca="1" si="50"/>
        <v>0</v>
      </c>
      <c r="AW47" s="126">
        <f t="shared" ca="1" si="50"/>
        <v>0</v>
      </c>
      <c r="AX47" s="126">
        <f t="shared" ca="1" si="50"/>
        <v>0</v>
      </c>
      <c r="AY47" s="126">
        <f t="shared" ca="1" si="50"/>
        <v>0</v>
      </c>
      <c r="BA47" s="126">
        <f t="shared" ref="BA47:BG47" ca="1" si="51">BA45+BA32</f>
        <v>0</v>
      </c>
      <c r="BB47" s="126">
        <f t="shared" ca="1" si="51"/>
        <v>0</v>
      </c>
      <c r="BC47" s="126">
        <f t="shared" ca="1" si="51"/>
        <v>0</v>
      </c>
      <c r="BD47" s="126">
        <f t="shared" ca="1" si="51"/>
        <v>0</v>
      </c>
      <c r="BE47" s="126">
        <f t="shared" ca="1" si="51"/>
        <v>0</v>
      </c>
      <c r="BF47" s="126">
        <f t="shared" ca="1" si="51"/>
        <v>0</v>
      </c>
      <c r="BG47" s="126">
        <f t="shared" ca="1" si="51"/>
        <v>0</v>
      </c>
    </row>
    <row r="48" spans="1:59" x14ac:dyDescent="0.35">
      <c r="A48" s="28" t="s">
        <v>296</v>
      </c>
      <c r="E48" s="127">
        <f t="shared" ref="E48:K48" ca="1" si="52">IFERROR(E47/E14,0)</f>
        <v>0</v>
      </c>
      <c r="F48" s="127">
        <f t="shared" ca="1" si="52"/>
        <v>0</v>
      </c>
      <c r="G48" s="127">
        <f t="shared" ca="1" si="52"/>
        <v>0</v>
      </c>
      <c r="H48" s="127">
        <f t="shared" ca="1" si="52"/>
        <v>0</v>
      </c>
      <c r="I48" s="127">
        <f t="shared" ca="1" si="52"/>
        <v>0</v>
      </c>
      <c r="J48" s="127">
        <f t="shared" ca="1" si="52"/>
        <v>0</v>
      </c>
      <c r="K48" s="127">
        <f t="shared" ca="1" si="52"/>
        <v>0</v>
      </c>
      <c r="M48" s="127">
        <f t="shared" ref="M48:S48" ca="1" si="53">IFERROR(M47/M14,0)</f>
        <v>0</v>
      </c>
      <c r="N48" s="127">
        <f t="shared" ca="1" si="53"/>
        <v>0</v>
      </c>
      <c r="O48" s="127">
        <f t="shared" ca="1" si="53"/>
        <v>0</v>
      </c>
      <c r="P48" s="127">
        <f t="shared" ca="1" si="53"/>
        <v>0</v>
      </c>
      <c r="Q48" s="127">
        <f t="shared" ca="1" si="53"/>
        <v>0</v>
      </c>
      <c r="R48" s="127">
        <f t="shared" ca="1" si="53"/>
        <v>0</v>
      </c>
      <c r="S48" s="127">
        <f t="shared" ca="1" si="53"/>
        <v>0</v>
      </c>
      <c r="U48" s="127">
        <f t="shared" ref="U48:AA48" ca="1" si="54">IFERROR(U47/U14,0)</f>
        <v>0</v>
      </c>
      <c r="V48" s="127">
        <f t="shared" ca="1" si="54"/>
        <v>0</v>
      </c>
      <c r="W48" s="127">
        <f t="shared" ca="1" si="54"/>
        <v>0</v>
      </c>
      <c r="X48" s="127">
        <f t="shared" ca="1" si="54"/>
        <v>0</v>
      </c>
      <c r="Y48" s="127">
        <f t="shared" ca="1" si="54"/>
        <v>0</v>
      </c>
      <c r="Z48" s="127">
        <f t="shared" ca="1" si="54"/>
        <v>0</v>
      </c>
      <c r="AA48" s="127">
        <f t="shared" ca="1" si="54"/>
        <v>0</v>
      </c>
      <c r="AC48" s="127">
        <f t="shared" ref="AC48:AI48" ca="1" si="55">IFERROR(AC47/AC14,0)</f>
        <v>0</v>
      </c>
      <c r="AD48" s="127">
        <f t="shared" ca="1" si="55"/>
        <v>0</v>
      </c>
      <c r="AE48" s="127">
        <f t="shared" ca="1" si="55"/>
        <v>0</v>
      </c>
      <c r="AF48" s="127">
        <f t="shared" ca="1" si="55"/>
        <v>0</v>
      </c>
      <c r="AG48" s="127">
        <f t="shared" ca="1" si="55"/>
        <v>0</v>
      </c>
      <c r="AH48" s="127">
        <f t="shared" ca="1" si="55"/>
        <v>0</v>
      </c>
      <c r="AI48" s="127">
        <f t="shared" ca="1" si="55"/>
        <v>0</v>
      </c>
      <c r="AK48" s="127">
        <f t="shared" ref="AK48:AQ48" ca="1" si="56">IFERROR(AK47/AK14,0)</f>
        <v>0</v>
      </c>
      <c r="AL48" s="127">
        <f t="shared" ca="1" si="56"/>
        <v>0</v>
      </c>
      <c r="AM48" s="127">
        <f t="shared" ca="1" si="56"/>
        <v>0</v>
      </c>
      <c r="AN48" s="127">
        <f t="shared" ca="1" si="56"/>
        <v>0</v>
      </c>
      <c r="AO48" s="127">
        <f t="shared" ca="1" si="56"/>
        <v>0</v>
      </c>
      <c r="AP48" s="127">
        <f t="shared" ca="1" si="56"/>
        <v>0</v>
      </c>
      <c r="AQ48" s="127">
        <f t="shared" ca="1" si="56"/>
        <v>0</v>
      </c>
      <c r="AS48" s="127">
        <f t="shared" ref="AS48:AY48" ca="1" si="57">IFERROR(AS47/AS14,0)</f>
        <v>0</v>
      </c>
      <c r="AT48" s="127">
        <f t="shared" ca="1" si="57"/>
        <v>0</v>
      </c>
      <c r="AU48" s="127">
        <f t="shared" ca="1" si="57"/>
        <v>0</v>
      </c>
      <c r="AV48" s="127">
        <f t="shared" ca="1" si="57"/>
        <v>0</v>
      </c>
      <c r="AW48" s="127">
        <f t="shared" ca="1" si="57"/>
        <v>0</v>
      </c>
      <c r="AX48" s="127">
        <f t="shared" ca="1" si="57"/>
        <v>0</v>
      </c>
      <c r="AY48" s="127">
        <f t="shared" ca="1" si="57"/>
        <v>0</v>
      </c>
      <c r="BA48" s="127">
        <f t="shared" ref="BA48:BG48" ca="1" si="58">IFERROR(BA47/BA14,0)</f>
        <v>0</v>
      </c>
      <c r="BB48" s="127">
        <f t="shared" ca="1" si="58"/>
        <v>0</v>
      </c>
      <c r="BC48" s="127">
        <f t="shared" ca="1" si="58"/>
        <v>0</v>
      </c>
      <c r="BD48" s="127">
        <f t="shared" ca="1" si="58"/>
        <v>0</v>
      </c>
      <c r="BE48" s="127">
        <f t="shared" ca="1" si="58"/>
        <v>0</v>
      </c>
      <c r="BF48" s="127">
        <f t="shared" ca="1" si="58"/>
        <v>0</v>
      </c>
      <c r="BG48" s="127">
        <f t="shared" ca="1" si="58"/>
        <v>0</v>
      </c>
    </row>
    <row r="49" spans="1:59" x14ac:dyDescent="0.35">
      <c r="A49" s="28"/>
      <c r="E49" s="127"/>
      <c r="F49" s="127"/>
      <c r="G49" s="127"/>
      <c r="H49" s="127"/>
      <c r="I49" s="127"/>
      <c r="J49" s="127"/>
      <c r="K49" s="127"/>
      <c r="M49" s="127"/>
      <c r="N49" s="127"/>
      <c r="O49" s="127"/>
      <c r="P49" s="127"/>
      <c r="Q49" s="127"/>
      <c r="R49" s="127"/>
      <c r="S49" s="127"/>
      <c r="U49" s="127"/>
      <c r="V49" s="127"/>
      <c r="W49" s="127"/>
      <c r="X49" s="127"/>
      <c r="Y49" s="127"/>
      <c r="Z49" s="127"/>
      <c r="AA49" s="127"/>
      <c r="AC49" s="127"/>
      <c r="AD49" s="127"/>
      <c r="AE49" s="127"/>
      <c r="AF49" s="127"/>
      <c r="AG49" s="127"/>
      <c r="AH49" s="127"/>
      <c r="AI49" s="127"/>
      <c r="AK49" s="127"/>
      <c r="AL49" s="127"/>
      <c r="AM49" s="127"/>
      <c r="AN49" s="127"/>
      <c r="AO49" s="127"/>
      <c r="AP49" s="127"/>
      <c r="AQ49" s="127"/>
      <c r="AS49" s="127"/>
      <c r="AT49" s="127"/>
      <c r="AU49" s="127"/>
      <c r="AV49" s="127"/>
      <c r="AW49" s="127"/>
      <c r="AX49" s="127"/>
      <c r="AY49" s="127"/>
      <c r="BA49" s="127"/>
      <c r="BB49" s="127"/>
      <c r="BC49" s="127"/>
      <c r="BD49" s="127"/>
      <c r="BE49" s="127"/>
      <c r="BF49" s="127"/>
      <c r="BG49" s="127"/>
    </row>
    <row r="50" spans="1:59" x14ac:dyDescent="0.35">
      <c r="A50" s="93" t="s">
        <v>300</v>
      </c>
      <c r="E50" s="126">
        <f ca="1">SUM($E47:E47)</f>
        <v>0</v>
      </c>
      <c r="F50" s="126">
        <f ca="1">SUM($E47:F47)</f>
        <v>0</v>
      </c>
      <c r="G50" s="126">
        <f ca="1">SUM($E47:G47)</f>
        <v>0</v>
      </c>
      <c r="H50" s="126">
        <f ca="1">SUM($E47:H47)</f>
        <v>0</v>
      </c>
      <c r="I50" s="126">
        <f ca="1">SUM($E47:I47)</f>
        <v>0</v>
      </c>
      <c r="J50" s="126">
        <f ca="1">SUM($E47:J47)</f>
        <v>0</v>
      </c>
      <c r="K50" s="126">
        <f ca="1">SUM($E47:K47)</f>
        <v>0</v>
      </c>
      <c r="M50" s="126">
        <f ca="1">SUM($M47:M47)</f>
        <v>0</v>
      </c>
      <c r="N50" s="126">
        <f ca="1">SUM($M47:N47)</f>
        <v>0</v>
      </c>
      <c r="O50" s="126">
        <f ca="1">SUM($M47:O47)</f>
        <v>0</v>
      </c>
      <c r="P50" s="126">
        <f ca="1">SUM($M47:P47)</f>
        <v>0</v>
      </c>
      <c r="Q50" s="126">
        <f ca="1">SUM($M47:Q47)</f>
        <v>0</v>
      </c>
      <c r="R50" s="126">
        <f ca="1">SUM($M47:R47)</f>
        <v>0</v>
      </c>
      <c r="S50" s="126">
        <f ca="1">SUM($M47:S47)</f>
        <v>0</v>
      </c>
      <c r="U50" s="126">
        <f ca="1">SUM($U47:U47)</f>
        <v>0</v>
      </c>
      <c r="V50" s="126">
        <f ca="1">SUM($U47:V47)</f>
        <v>0</v>
      </c>
      <c r="W50" s="126">
        <f ca="1">SUM($U47:W47)</f>
        <v>0</v>
      </c>
      <c r="X50" s="126">
        <f ca="1">SUM($U47:X47)</f>
        <v>0</v>
      </c>
      <c r="Y50" s="126">
        <f ca="1">SUM($U47:Y47)</f>
        <v>0</v>
      </c>
      <c r="Z50" s="126">
        <f ca="1">SUM($U47:Z47)</f>
        <v>0</v>
      </c>
      <c r="AA50" s="126">
        <f ca="1">SUM($U47:AA47)</f>
        <v>0</v>
      </c>
      <c r="AC50" s="126">
        <f ca="1">SUM($AC47:AC47)</f>
        <v>0</v>
      </c>
      <c r="AD50" s="126">
        <f ca="1">SUM($AC47:AD47)</f>
        <v>0</v>
      </c>
      <c r="AE50" s="126">
        <f ca="1">SUM($AC47:AE47)</f>
        <v>0</v>
      </c>
      <c r="AF50" s="126">
        <f ca="1">SUM($AC47:AF47)</f>
        <v>0</v>
      </c>
      <c r="AG50" s="126">
        <f ca="1">SUM($AC47:AG47)</f>
        <v>0</v>
      </c>
      <c r="AH50" s="126">
        <f ca="1">SUM($AC47:AH47)</f>
        <v>0</v>
      </c>
      <c r="AI50" s="126">
        <f ca="1">SUM($AC47:AI47)</f>
        <v>0</v>
      </c>
      <c r="AK50" s="126">
        <f ca="1">SUM($AK47:AK47)</f>
        <v>0</v>
      </c>
      <c r="AL50" s="126">
        <f ca="1">SUM($AK47:AL47)</f>
        <v>0</v>
      </c>
      <c r="AM50" s="126">
        <f ca="1">SUM($AK47:AM47)</f>
        <v>0</v>
      </c>
      <c r="AN50" s="126">
        <f ca="1">SUM($AK47:AN47)</f>
        <v>0</v>
      </c>
      <c r="AO50" s="126">
        <f ca="1">SUM($AK47:AO47)</f>
        <v>0</v>
      </c>
      <c r="AP50" s="126">
        <f ca="1">SUM($AK47:AP47)</f>
        <v>0</v>
      </c>
      <c r="AQ50" s="126">
        <f ca="1">SUM($AK47:AQ47)</f>
        <v>0</v>
      </c>
      <c r="AS50" s="126">
        <f ca="1">SUM($AS47:AS47)</f>
        <v>0</v>
      </c>
      <c r="AT50" s="126">
        <f ca="1">SUM($AS47:AT47)</f>
        <v>0</v>
      </c>
      <c r="AU50" s="126">
        <f ca="1">SUM($AS47:AU47)</f>
        <v>0</v>
      </c>
      <c r="AV50" s="126">
        <f ca="1">SUM($AS47:AV47)</f>
        <v>0</v>
      </c>
      <c r="AW50" s="126">
        <f ca="1">SUM($AS47:AW47)</f>
        <v>0</v>
      </c>
      <c r="AX50" s="126">
        <f ca="1">SUM($AS47:AX47)</f>
        <v>0</v>
      </c>
      <c r="AY50" s="126">
        <f ca="1">SUM($AS47:AY47)</f>
        <v>0</v>
      </c>
      <c r="BA50" s="126">
        <f ca="1">SUM($BA47:BA47)</f>
        <v>0</v>
      </c>
      <c r="BB50" s="126">
        <f ca="1">SUM($BA47:BB47)</f>
        <v>0</v>
      </c>
      <c r="BC50" s="126">
        <f ca="1">SUM($BA47:BC47)</f>
        <v>0</v>
      </c>
      <c r="BD50" s="126">
        <f ca="1">SUM($BA47:BD47)</f>
        <v>0</v>
      </c>
      <c r="BE50" s="126">
        <f ca="1">SUM($BA47:BE47)</f>
        <v>0</v>
      </c>
      <c r="BF50" s="126">
        <f ca="1">SUM($BA47:BF47)</f>
        <v>0</v>
      </c>
      <c r="BG50" s="126">
        <f ca="1">SUM($BA47:BG47)</f>
        <v>0</v>
      </c>
    </row>
    <row r="51" spans="1:59" x14ac:dyDescent="0.35">
      <c r="A51" s="28" t="s">
        <v>296</v>
      </c>
      <c r="E51" s="127">
        <f ca="1">IFERROR(E50/SUM($E14:E14),0)</f>
        <v>0</v>
      </c>
      <c r="F51" s="127">
        <f ca="1">IFERROR(F50/SUM($E14:F14),0)</f>
        <v>0</v>
      </c>
      <c r="G51" s="127">
        <f ca="1">IFERROR(G50/SUM($E14:G14),0)</f>
        <v>0</v>
      </c>
      <c r="H51" s="127">
        <f ca="1">IFERROR(H50/SUM($E14:H14),0)</f>
        <v>0</v>
      </c>
      <c r="I51" s="127">
        <f ca="1">IFERROR(I50/SUM($E14:I14),0)</f>
        <v>0</v>
      </c>
      <c r="J51" s="127">
        <f ca="1">IFERROR(J50/SUM($E14:J14),0)</f>
        <v>0</v>
      </c>
      <c r="K51" s="127">
        <f ca="1">IFERROR(K50/SUM($E14:K14),0)</f>
        <v>0</v>
      </c>
      <c r="M51" s="127">
        <f ca="1">IFERROR(M50/SUM($M14:M14),0)</f>
        <v>0</v>
      </c>
      <c r="N51" s="127">
        <f ca="1">IFERROR(N50/SUM($M14:N14),0)</f>
        <v>0</v>
      </c>
      <c r="O51" s="127">
        <f ca="1">IFERROR(O50/SUM($M14:O14),0)</f>
        <v>0</v>
      </c>
      <c r="P51" s="127">
        <f ca="1">IFERROR(P50/SUM($M14:P14),0)</f>
        <v>0</v>
      </c>
      <c r="Q51" s="127">
        <f ca="1">IFERROR(Q50/SUM($M14:Q14),0)</f>
        <v>0</v>
      </c>
      <c r="R51" s="127">
        <f ca="1">IFERROR(R50/SUM($M14:R14),0)</f>
        <v>0</v>
      </c>
      <c r="S51" s="127">
        <f ca="1">IFERROR(S50/SUM($M14:S14),0)</f>
        <v>0</v>
      </c>
      <c r="U51" s="127">
        <f ca="1">IFERROR(U50/SUM($U14:U14),0)</f>
        <v>0</v>
      </c>
      <c r="V51" s="127">
        <f ca="1">IFERROR(V50/SUM($U14:V14),0)</f>
        <v>0</v>
      </c>
      <c r="W51" s="127">
        <f ca="1">IFERROR(W50/SUM($U14:W14),0)</f>
        <v>0</v>
      </c>
      <c r="X51" s="127">
        <f ca="1">IFERROR(X50/SUM($U14:X14),0)</f>
        <v>0</v>
      </c>
      <c r="Y51" s="127">
        <f ca="1">IFERROR(Y50/SUM($U14:Y14),0)</f>
        <v>0</v>
      </c>
      <c r="Z51" s="127">
        <f ca="1">IFERROR(Z50/SUM($U14:Z14),0)</f>
        <v>0</v>
      </c>
      <c r="AA51" s="127">
        <f ca="1">IFERROR(AA50/SUM($U14:AA14),0)</f>
        <v>0</v>
      </c>
      <c r="AC51" s="127">
        <f ca="1">IFERROR(AC50/SUM($AC14:AC14),0)</f>
        <v>0</v>
      </c>
      <c r="AD51" s="127">
        <f ca="1">IFERROR(AD50/SUM($AC14:AD14),0)</f>
        <v>0</v>
      </c>
      <c r="AE51" s="127">
        <f ca="1">IFERROR(AE50/SUM($AC14:AE14),0)</f>
        <v>0</v>
      </c>
      <c r="AF51" s="127">
        <f ca="1">IFERROR(AF50/SUM($AC14:AF14),0)</f>
        <v>0</v>
      </c>
      <c r="AG51" s="127">
        <f ca="1">IFERROR(AG50/SUM($AC14:AG14),0)</f>
        <v>0</v>
      </c>
      <c r="AH51" s="127">
        <f ca="1">IFERROR(AH50/SUM($AC14:AH14),0)</f>
        <v>0</v>
      </c>
      <c r="AI51" s="127">
        <f ca="1">IFERROR(AI50/SUM($AC14:AI14),0)</f>
        <v>0</v>
      </c>
      <c r="AK51" s="127">
        <f ca="1">IFERROR(AK50/SUM($AK14:AK14),0)</f>
        <v>0</v>
      </c>
      <c r="AL51" s="127">
        <f ca="1">IFERROR(AL50/SUM($AK14:AL14),0)</f>
        <v>0</v>
      </c>
      <c r="AM51" s="127">
        <f ca="1">IFERROR(AM50/SUM($AK14:AM14),0)</f>
        <v>0</v>
      </c>
      <c r="AN51" s="127">
        <f ca="1">IFERROR(AN50/SUM($AK14:AN14),0)</f>
        <v>0</v>
      </c>
      <c r="AO51" s="127">
        <f ca="1">IFERROR(AO50/SUM($AK14:AO14),0)</f>
        <v>0</v>
      </c>
      <c r="AP51" s="127">
        <f ca="1">IFERROR(AP50/SUM($AK14:AP14),0)</f>
        <v>0</v>
      </c>
      <c r="AQ51" s="127">
        <f ca="1">IFERROR(AQ50/SUM($AK14:AQ14),0)</f>
        <v>0</v>
      </c>
      <c r="AS51" s="127">
        <f ca="1">IFERROR(AS50/SUM($AS14:AS14),0)</f>
        <v>0</v>
      </c>
      <c r="AT51" s="127">
        <f ca="1">IFERROR(AT50/SUM($AS14:AT14),0)</f>
        <v>0</v>
      </c>
      <c r="AU51" s="127">
        <f ca="1">IFERROR(AU50/SUM($AS14:AU14),0)</f>
        <v>0</v>
      </c>
      <c r="AV51" s="127">
        <f ca="1">IFERROR(AV50/SUM($AS14:AV14),0)</f>
        <v>0</v>
      </c>
      <c r="AW51" s="127">
        <f ca="1">IFERROR(AW50/SUM($AS14:AW14),0)</f>
        <v>0</v>
      </c>
      <c r="AX51" s="127">
        <f ca="1">IFERROR(AX50/SUM($AS14:AX14),0)</f>
        <v>0</v>
      </c>
      <c r="AY51" s="127">
        <f ca="1">IFERROR(AY50/SUM($AS14:AY14),0)</f>
        <v>0</v>
      </c>
      <c r="BA51" s="127">
        <f ca="1">IFERROR(BA50/SUM($BA14:BA14),0)</f>
        <v>0</v>
      </c>
      <c r="BB51" s="127">
        <f ca="1">IFERROR(BB50/SUM($BA14:BB14),0)</f>
        <v>0</v>
      </c>
      <c r="BC51" s="127">
        <f ca="1">IFERROR(BC50/SUM($BA14:BC14),0)</f>
        <v>0</v>
      </c>
      <c r="BD51" s="127">
        <f ca="1">IFERROR(BD50/SUM($BA14:BD14),0)</f>
        <v>0</v>
      </c>
      <c r="BE51" s="127">
        <f ca="1">IFERROR(BE50/SUM($BA14:BE14),0)</f>
        <v>0</v>
      </c>
      <c r="BF51" s="127">
        <f ca="1">IFERROR(BF50/SUM($BA14:BF14),0)</f>
        <v>0</v>
      </c>
      <c r="BG51" s="127">
        <f ca="1">IFERROR(BG50/SUM($BA14:BG14),0)</f>
        <v>0</v>
      </c>
    </row>
    <row r="52" spans="1:59" x14ac:dyDescent="0.35">
      <c r="A52" s="28"/>
      <c r="E52" s="127"/>
      <c r="F52" s="127"/>
      <c r="G52" s="127"/>
      <c r="H52" s="127"/>
      <c r="I52" s="127"/>
      <c r="J52" s="127"/>
      <c r="K52" s="127"/>
      <c r="M52" s="127"/>
      <c r="N52" s="127"/>
      <c r="O52" s="127"/>
      <c r="P52" s="127"/>
      <c r="Q52" s="127"/>
      <c r="R52" s="127"/>
      <c r="S52" s="127"/>
      <c r="U52" s="127"/>
      <c r="V52" s="127"/>
      <c r="W52" s="127"/>
      <c r="X52" s="127"/>
      <c r="Y52" s="127"/>
      <c r="Z52" s="127"/>
      <c r="AA52" s="127"/>
      <c r="AC52" s="127"/>
      <c r="AD52" s="127"/>
      <c r="AE52" s="127"/>
      <c r="AF52" s="127"/>
      <c r="AG52" s="127"/>
      <c r="AH52" s="127"/>
      <c r="AI52" s="127"/>
      <c r="AK52" s="127"/>
      <c r="AL52" s="127"/>
      <c r="AM52" s="127"/>
      <c r="AN52" s="127"/>
      <c r="AO52" s="127"/>
      <c r="AP52" s="127"/>
      <c r="AQ52" s="127"/>
      <c r="AS52" s="127"/>
      <c r="AT52" s="127"/>
      <c r="AU52" s="127"/>
      <c r="AV52" s="127"/>
      <c r="AW52" s="127"/>
      <c r="AX52" s="127"/>
      <c r="AY52" s="127"/>
      <c r="BA52" s="127"/>
      <c r="BB52" s="127"/>
      <c r="BC52" s="127"/>
      <c r="BD52" s="127"/>
      <c r="BE52" s="127"/>
      <c r="BF52" s="127"/>
      <c r="BG52" s="127"/>
    </row>
    <row r="53" spans="1:59" x14ac:dyDescent="0.35">
      <c r="A53" s="128"/>
      <c r="B53" s="3"/>
      <c r="C53" s="3"/>
      <c r="D53" s="3"/>
      <c r="E53" s="129"/>
      <c r="F53" s="129"/>
      <c r="G53" s="129"/>
      <c r="H53" s="129"/>
      <c r="I53" s="129"/>
      <c r="J53" s="129"/>
      <c r="K53" s="130"/>
      <c r="M53" s="129"/>
      <c r="N53" s="129"/>
      <c r="O53" s="129"/>
      <c r="P53" s="129"/>
      <c r="Q53" s="129"/>
      <c r="R53" s="129"/>
      <c r="S53" s="130"/>
      <c r="U53" s="129"/>
      <c r="V53" s="129"/>
      <c r="W53" s="129"/>
      <c r="X53" s="129"/>
      <c r="Y53" s="129"/>
      <c r="Z53" s="129"/>
      <c r="AA53" s="130"/>
      <c r="AC53" s="129"/>
      <c r="AD53" s="129"/>
      <c r="AE53" s="129"/>
      <c r="AF53" s="129"/>
      <c r="AG53" s="129"/>
      <c r="AH53" s="129"/>
      <c r="AI53" s="130"/>
      <c r="AK53" s="129"/>
      <c r="AL53" s="129"/>
      <c r="AM53" s="129"/>
      <c r="AN53" s="129"/>
      <c r="AO53" s="129"/>
      <c r="AP53" s="129"/>
      <c r="AQ53" s="130"/>
      <c r="AS53" s="129"/>
      <c r="AT53" s="129"/>
      <c r="AU53" s="129"/>
      <c r="AV53" s="129"/>
      <c r="AW53" s="129"/>
      <c r="AX53" s="129"/>
      <c r="AY53" s="130"/>
      <c r="BA53" s="129"/>
      <c r="BB53" s="129"/>
      <c r="BC53" s="129"/>
      <c r="BD53" s="129"/>
      <c r="BE53" s="129"/>
      <c r="BF53" s="129"/>
      <c r="BG53" s="130"/>
    </row>
  </sheetData>
  <mergeCells count="7">
    <mergeCell ref="BA3:BG3"/>
    <mergeCell ref="E3:K3"/>
    <mergeCell ref="M3:S3"/>
    <mergeCell ref="U3:AA3"/>
    <mergeCell ref="AC3:AI3"/>
    <mergeCell ref="AK3:AQ3"/>
    <mergeCell ref="AS3:AY3"/>
  </mergeCells>
  <conditionalFormatting sqref="E1:K1">
    <cfRule type="cellIs" dxfId="1" priority="1" operator="notEqual">
      <formula>0</formula>
    </cfRule>
  </conditionalFormatting>
  <dataValidations count="1">
    <dataValidation type="decimal" allowBlank="1" showInputMessage="1" showErrorMessage="1" error="Value should be between 0% and 100%" sqref="D7:D13 D17:D29 D41:D44" xr:uid="{00000000-0002-0000-0700-000000000000}">
      <formula1>0</formula1>
      <formula2>1</formula2>
    </dataValidation>
  </dataValidations>
  <pageMargins left="0.70866141732283472" right="0.70866141732283472" top="0.74803149606299213" bottom="0.74803149606299213" header="0.31496062992125984" footer="0.31496062992125984"/>
  <pageSetup paperSize="9" scale="48" fitToWidth="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H29"/>
  <sheetViews>
    <sheetView zoomScale="80" zoomScaleNormal="80" workbookViewId="0"/>
  </sheetViews>
  <sheetFormatPr defaultRowHeight="20.149999999999999" customHeight="1" x14ac:dyDescent="0.35"/>
  <cols>
    <col min="1" max="1" width="54.453125" customWidth="1"/>
    <col min="2" max="2" width="10.1796875" bestFit="1" customWidth="1"/>
  </cols>
  <sheetData>
    <row r="1" spans="1:8" ht="20.149999999999999" customHeight="1" x14ac:dyDescent="0.35">
      <c r="A1" s="23" t="s">
        <v>720</v>
      </c>
      <c r="B1" s="93" t="str">
        <f>'programme_I&amp;E_IC_infl'!A2</f>
        <v>PGT FT 1 year or PT 2 years 180 credits</v>
      </c>
    </row>
    <row r="2" spans="1:8" ht="20.149999999999999" customHeight="1" x14ac:dyDescent="0.35">
      <c r="A2" s="23"/>
      <c r="B2" s="115" t="str">
        <f>prog_header!$C$5</f>
        <v>TEST</v>
      </c>
      <c r="C2" s="116"/>
      <c r="D2" s="116"/>
      <c r="E2" s="116"/>
      <c r="F2" s="116"/>
      <c r="G2" s="116"/>
      <c r="H2" s="116"/>
    </row>
    <row r="3" spans="1:8" ht="20.149999999999999" customHeight="1" x14ac:dyDescent="0.35">
      <c r="A3" s="23"/>
    </row>
    <row r="4" spans="1:8" ht="20.149999999999999" customHeight="1" x14ac:dyDescent="0.35">
      <c r="A4" s="23"/>
      <c r="B4" s="118" t="s">
        <v>317</v>
      </c>
      <c r="C4" s="118" t="s">
        <v>36</v>
      </c>
    </row>
    <row r="5" spans="1:8" ht="20.149999999999999" customHeight="1" thickBot="1" x14ac:dyDescent="0.4">
      <c r="B5" s="118" t="s">
        <v>318</v>
      </c>
      <c r="C5" s="118" t="s">
        <v>319</v>
      </c>
      <c r="D5" s="118" t="s">
        <v>320</v>
      </c>
      <c r="E5" s="118" t="s">
        <v>321</v>
      </c>
      <c r="F5" s="118" t="s">
        <v>322</v>
      </c>
      <c r="G5" s="118" t="s">
        <v>323</v>
      </c>
      <c r="H5" s="118" t="s">
        <v>324</v>
      </c>
    </row>
    <row r="6" spans="1:8" ht="20.149999999999999" customHeight="1" thickBot="1" x14ac:dyDescent="0.4">
      <c r="A6" t="s">
        <v>325</v>
      </c>
      <c r="B6" s="131" t="str">
        <f>'programme_I&amp;E_IC_infl'!E5</f>
        <v>2020/21</v>
      </c>
      <c r="C6" s="131" t="str">
        <f>'programme_I&amp;E_IC_infl'!F5</f>
        <v>2021/22</v>
      </c>
      <c r="D6" s="131" t="str">
        <f>'programme_I&amp;E_IC_infl'!G5</f>
        <v>2022/23</v>
      </c>
      <c r="E6" s="131" t="str">
        <f>'programme_I&amp;E_IC_infl'!H5</f>
        <v>2023/24</v>
      </c>
      <c r="F6" s="131" t="str">
        <f>'programme_I&amp;E_IC_infl'!I5</f>
        <v>2024/25</v>
      </c>
      <c r="G6" s="131" t="str">
        <f>'programme_I&amp;E_IC_infl'!J5</f>
        <v>2025/26</v>
      </c>
      <c r="H6" s="131" t="str">
        <f>'programme_I&amp;E_IC_infl'!K5</f>
        <v>2026/27</v>
      </c>
    </row>
    <row r="8" spans="1:8" ht="20.149999999999999" customHeight="1" x14ac:dyDescent="0.35">
      <c r="A8" t="s">
        <v>326</v>
      </c>
      <c r="B8" s="123">
        <f>'programme_I&amp;E_IC_infl'!E14/1000</f>
        <v>0</v>
      </c>
      <c r="C8" s="123">
        <f>'programme_I&amp;E_IC_infl'!F14/1000</f>
        <v>0</v>
      </c>
      <c r="D8" s="123">
        <f>'programme_I&amp;E_IC_infl'!G14/1000</f>
        <v>0</v>
      </c>
      <c r="E8" s="123">
        <f>'programme_I&amp;E_IC_infl'!H14/1000</f>
        <v>0</v>
      </c>
      <c r="F8" s="123">
        <f>'programme_I&amp;E_IC_infl'!I14/1000</f>
        <v>0</v>
      </c>
      <c r="G8" s="123">
        <f>'programme_I&amp;E_IC_infl'!J14/1000</f>
        <v>0</v>
      </c>
      <c r="H8" s="123">
        <f>'programme_I&amp;E_IC_infl'!K14/1000</f>
        <v>0</v>
      </c>
    </row>
    <row r="9" spans="1:8" ht="20.149999999999999" customHeight="1" x14ac:dyDescent="0.35">
      <c r="A9" t="s">
        <v>293</v>
      </c>
      <c r="B9" s="123">
        <f ca="1">'programme_I&amp;E_IC_infl'!E30/1000</f>
        <v>0</v>
      </c>
      <c r="C9" s="123">
        <f ca="1">'programme_I&amp;E_IC_infl'!F30/1000</f>
        <v>0</v>
      </c>
      <c r="D9" s="123">
        <f ca="1">'programme_I&amp;E_IC_infl'!G30/1000</f>
        <v>0</v>
      </c>
      <c r="E9" s="123">
        <f ca="1">'programme_I&amp;E_IC_infl'!H30/1000</f>
        <v>0</v>
      </c>
      <c r="F9" s="123">
        <f ca="1">'programme_I&amp;E_IC_infl'!I30/1000</f>
        <v>0</v>
      </c>
      <c r="G9" s="123">
        <f ca="1">'programme_I&amp;E_IC_infl'!J30/1000</f>
        <v>0</v>
      </c>
      <c r="H9" s="123">
        <f ca="1">'programme_I&amp;E_IC_infl'!K30/1000</f>
        <v>0</v>
      </c>
    </row>
    <row r="10" spans="1:8" ht="20.149999999999999" customHeight="1" x14ac:dyDescent="0.35">
      <c r="A10" s="132" t="s">
        <v>327</v>
      </c>
      <c r="B10" s="133">
        <f t="shared" ref="B10:H10" ca="1" si="0">SUM(B8:B9)</f>
        <v>0</v>
      </c>
      <c r="C10" s="133">
        <f t="shared" ca="1" si="0"/>
        <v>0</v>
      </c>
      <c r="D10" s="133">
        <f t="shared" ca="1" si="0"/>
        <v>0</v>
      </c>
      <c r="E10" s="133">
        <f t="shared" ca="1" si="0"/>
        <v>0</v>
      </c>
      <c r="F10" s="133">
        <f t="shared" ca="1" si="0"/>
        <v>0</v>
      </c>
      <c r="G10" s="133">
        <f t="shared" ca="1" si="0"/>
        <v>0</v>
      </c>
      <c r="H10" s="133">
        <f t="shared" ca="1" si="0"/>
        <v>0</v>
      </c>
    </row>
    <row r="11" spans="1:8" ht="20.149999999999999" customHeight="1" x14ac:dyDescent="0.35">
      <c r="A11" s="28" t="s">
        <v>296</v>
      </c>
      <c r="B11" s="127">
        <f t="shared" ref="B11:H11" ca="1" si="1">IFERROR(B10/B8,0)</f>
        <v>0</v>
      </c>
      <c r="C11" s="127">
        <f t="shared" ca="1" si="1"/>
        <v>0</v>
      </c>
      <c r="D11" s="127">
        <f t="shared" ca="1" si="1"/>
        <v>0</v>
      </c>
      <c r="E11" s="127">
        <f t="shared" ca="1" si="1"/>
        <v>0</v>
      </c>
      <c r="F11" s="127">
        <f t="shared" ca="1" si="1"/>
        <v>0</v>
      </c>
      <c r="G11" s="127">
        <f t="shared" ca="1" si="1"/>
        <v>0</v>
      </c>
      <c r="H11" s="127">
        <f t="shared" ca="1" si="1"/>
        <v>0</v>
      </c>
    </row>
    <row r="12" spans="1:8" ht="10" customHeight="1" x14ac:dyDescent="0.35">
      <c r="A12" s="132"/>
      <c r="B12" s="126"/>
      <c r="C12" s="126"/>
      <c r="D12" s="126"/>
      <c r="E12" s="126"/>
      <c r="F12" s="126"/>
      <c r="G12" s="126"/>
      <c r="H12" s="126"/>
    </row>
    <row r="13" spans="1:8" ht="20.149999999999999" customHeight="1" x14ac:dyDescent="0.35">
      <c r="A13" s="93" t="s">
        <v>328</v>
      </c>
      <c r="B13" s="133">
        <f ca="1">'programme_I&amp;E_IC_infl'!E35/1000</f>
        <v>0</v>
      </c>
      <c r="C13" s="133">
        <f ca="1">'programme_I&amp;E_IC_infl'!F35/1000</f>
        <v>0</v>
      </c>
      <c r="D13" s="133">
        <f ca="1">'programme_I&amp;E_IC_infl'!G35/1000</f>
        <v>0</v>
      </c>
      <c r="E13" s="133">
        <f ca="1">'programme_I&amp;E_IC_infl'!H35/1000</f>
        <v>0</v>
      </c>
      <c r="F13" s="133">
        <f ca="1">'programme_I&amp;E_IC_infl'!I35/1000</f>
        <v>0</v>
      </c>
      <c r="G13" s="133">
        <f ca="1">'programme_I&amp;E_IC_infl'!J35/1000</f>
        <v>0</v>
      </c>
      <c r="H13" s="133">
        <f ca="1">'programme_I&amp;E_IC_infl'!K35/1000</f>
        <v>0</v>
      </c>
    </row>
    <row r="14" spans="1:8" ht="20.149999999999999" customHeight="1" x14ac:dyDescent="0.35">
      <c r="A14" s="28" t="s">
        <v>296</v>
      </c>
      <c r="B14" s="127">
        <f ca="1">'programme_I&amp;E_IC_infl'!E36</f>
        <v>0</v>
      </c>
      <c r="C14" s="127">
        <f ca="1">'programme_I&amp;E_IC_infl'!F36</f>
        <v>0</v>
      </c>
      <c r="D14" s="127">
        <f ca="1">'programme_I&amp;E_IC_infl'!G36</f>
        <v>0</v>
      </c>
      <c r="E14" s="127">
        <f ca="1">'programme_I&amp;E_IC_infl'!H36</f>
        <v>0</v>
      </c>
      <c r="F14" s="127">
        <f ca="1">'programme_I&amp;E_IC_infl'!I36</f>
        <v>0</v>
      </c>
      <c r="G14" s="127">
        <f ca="1">'programme_I&amp;E_IC_infl'!J36</f>
        <v>0</v>
      </c>
      <c r="H14" s="127">
        <f ca="1">'programme_I&amp;E_IC_infl'!K36</f>
        <v>0</v>
      </c>
    </row>
    <row r="15" spans="1:8" ht="10" customHeight="1" x14ac:dyDescent="0.35">
      <c r="A15" s="132"/>
      <c r="B15" s="126"/>
      <c r="C15" s="126"/>
      <c r="D15" s="126"/>
      <c r="E15" s="126"/>
      <c r="F15" s="126"/>
      <c r="G15" s="126"/>
      <c r="H15" s="126"/>
    </row>
    <row r="16" spans="1:8" ht="20.149999999999999" customHeight="1" x14ac:dyDescent="0.35">
      <c r="A16" t="s">
        <v>308</v>
      </c>
      <c r="B16" s="123">
        <f ca="1">'programme_I&amp;E_IC_infl'!E45/1000</f>
        <v>0</v>
      </c>
      <c r="C16" s="123">
        <f ca="1">'programme_I&amp;E_IC_infl'!F45/1000</f>
        <v>0</v>
      </c>
      <c r="D16" s="123">
        <f ca="1">'programme_I&amp;E_IC_infl'!G45/1000</f>
        <v>0</v>
      </c>
      <c r="E16" s="123">
        <f ca="1">'programme_I&amp;E_IC_infl'!H45/1000</f>
        <v>0</v>
      </c>
      <c r="F16" s="123">
        <f ca="1">'programme_I&amp;E_IC_infl'!I45/1000</f>
        <v>0</v>
      </c>
      <c r="G16" s="123">
        <f ca="1">'programme_I&amp;E_IC_infl'!J45/1000</f>
        <v>0</v>
      </c>
      <c r="H16" s="123">
        <f ca="1">'programme_I&amp;E_IC_infl'!K45/1000</f>
        <v>0</v>
      </c>
    </row>
    <row r="17" spans="1:8" ht="20.149999999999999" customHeight="1" x14ac:dyDescent="0.35">
      <c r="A17" s="93" t="s">
        <v>329</v>
      </c>
      <c r="B17" s="133">
        <f ca="1">B16+B10</f>
        <v>0</v>
      </c>
      <c r="C17" s="133">
        <f t="shared" ref="C17:H17" ca="1" si="2">C16+C10</f>
        <v>0</v>
      </c>
      <c r="D17" s="133">
        <f t="shared" ca="1" si="2"/>
        <v>0</v>
      </c>
      <c r="E17" s="133">
        <f t="shared" ca="1" si="2"/>
        <v>0</v>
      </c>
      <c r="F17" s="133">
        <f t="shared" ca="1" si="2"/>
        <v>0</v>
      </c>
      <c r="G17" s="133">
        <f t="shared" ca="1" si="2"/>
        <v>0</v>
      </c>
      <c r="H17" s="133">
        <f t="shared" ca="1" si="2"/>
        <v>0</v>
      </c>
    </row>
    <row r="18" spans="1:8" ht="20.149999999999999" customHeight="1" x14ac:dyDescent="0.35">
      <c r="A18" s="28" t="s">
        <v>296</v>
      </c>
      <c r="B18" s="127">
        <f t="shared" ref="B18:H18" ca="1" si="3">IFERROR(B17/B8,0)</f>
        <v>0</v>
      </c>
      <c r="C18" s="127">
        <f t="shared" ca="1" si="3"/>
        <v>0</v>
      </c>
      <c r="D18" s="127">
        <f t="shared" ca="1" si="3"/>
        <v>0</v>
      </c>
      <c r="E18" s="127">
        <f t="shared" ca="1" si="3"/>
        <v>0</v>
      </c>
      <c r="F18" s="127">
        <f t="shared" ca="1" si="3"/>
        <v>0</v>
      </c>
      <c r="G18" s="127">
        <f t="shared" ca="1" si="3"/>
        <v>0</v>
      </c>
      <c r="H18" s="127">
        <f t="shared" ca="1" si="3"/>
        <v>0</v>
      </c>
    </row>
    <row r="20" spans="1:8" ht="20.149999999999999" customHeight="1" x14ac:dyDescent="0.35">
      <c r="A20" s="93" t="s">
        <v>330</v>
      </c>
      <c r="B20" s="133">
        <f ca="1">'programme_I&amp;E_IC_infl'!E50/1000</f>
        <v>0</v>
      </c>
      <c r="C20" s="133">
        <f ca="1">'programme_I&amp;E_IC_infl'!F50/1000</f>
        <v>0</v>
      </c>
      <c r="D20" s="133">
        <f ca="1">'programme_I&amp;E_IC_infl'!G50/1000</f>
        <v>0</v>
      </c>
      <c r="E20" s="133">
        <f ca="1">'programme_I&amp;E_IC_infl'!H50/1000</f>
        <v>0</v>
      </c>
      <c r="F20" s="133">
        <f ca="1">'programme_I&amp;E_IC_infl'!I50/1000</f>
        <v>0</v>
      </c>
      <c r="G20" s="133">
        <f ca="1">'programme_I&amp;E_IC_infl'!J50/1000</f>
        <v>0</v>
      </c>
      <c r="H20" s="133">
        <f ca="1">'programme_I&amp;E_IC_infl'!K50/1000</f>
        <v>0</v>
      </c>
    </row>
    <row r="21" spans="1:8" ht="20.149999999999999" customHeight="1" x14ac:dyDescent="0.35">
      <c r="A21" s="28" t="s">
        <v>296</v>
      </c>
      <c r="B21" s="127">
        <f ca="1">'programme_I&amp;E_IC_infl'!E51</f>
        <v>0</v>
      </c>
      <c r="C21" s="127">
        <f ca="1">'programme_I&amp;E_IC_infl'!F51</f>
        <v>0</v>
      </c>
      <c r="D21" s="127">
        <f ca="1">'programme_I&amp;E_IC_infl'!G51</f>
        <v>0</v>
      </c>
      <c r="E21" s="127">
        <f ca="1">'programme_I&amp;E_IC_infl'!H51</f>
        <v>0</v>
      </c>
      <c r="F21" s="127">
        <f ca="1">'programme_I&amp;E_IC_infl'!I51</f>
        <v>0</v>
      </c>
      <c r="G21" s="127">
        <f ca="1">'programme_I&amp;E_IC_infl'!J51</f>
        <v>0</v>
      </c>
      <c r="H21" s="127">
        <f ca="1">'programme_I&amp;E_IC_infl'!K51</f>
        <v>0</v>
      </c>
    </row>
    <row r="22" spans="1:8" ht="20.149999999999999" customHeight="1" thickBot="1" x14ac:dyDescent="0.4"/>
    <row r="23" spans="1:8" ht="20.149999999999999" customHeight="1" thickBot="1" x14ac:dyDescent="0.4">
      <c r="A23" s="125" t="s">
        <v>331</v>
      </c>
      <c r="B23" s="131" t="str">
        <f t="shared" ref="B23:H23" si="4">B6</f>
        <v>2020/21</v>
      </c>
      <c r="C23" s="131" t="str">
        <f t="shared" si="4"/>
        <v>2021/22</v>
      </c>
      <c r="D23" s="131" t="str">
        <f t="shared" si="4"/>
        <v>2022/23</v>
      </c>
      <c r="E23" s="131" t="str">
        <f t="shared" si="4"/>
        <v>2023/24</v>
      </c>
      <c r="F23" s="131" t="str">
        <f t="shared" si="4"/>
        <v>2024/25</v>
      </c>
      <c r="G23" s="131" t="str">
        <f t="shared" si="4"/>
        <v>2025/26</v>
      </c>
      <c r="H23" s="131" t="str">
        <f t="shared" si="4"/>
        <v>2026/27</v>
      </c>
    </row>
    <row r="24" spans="1:8" ht="20.149999999999999" customHeight="1" x14ac:dyDescent="0.35">
      <c r="A24" t="s">
        <v>332</v>
      </c>
      <c r="B24" s="27">
        <f>staff_students!D13*'programme_I&amp;E_IC_infl'!$D$17+staff_students!D15*'programme_I&amp;E_IC_infl'!$D$17+staff_students!$F$18*'programme_I&amp;E_IC_infl'!$D$18</f>
        <v>0</v>
      </c>
      <c r="C24" s="27">
        <f>staff_students!E13*'programme_I&amp;E_IC_infl'!$D$17+staff_students!E15*'programme_I&amp;E_IC_infl'!$D$17+staff_students!$F$18*'programme_I&amp;E_IC_infl'!$D$18</f>
        <v>0</v>
      </c>
      <c r="D24" s="27">
        <f>staff_students!F13*'programme_I&amp;E_IC_infl'!$D$17+staff_students!F15*'programme_I&amp;E_IC_infl'!$D$17+staff_students!$F$18*'programme_I&amp;E_IC_infl'!$D$18</f>
        <v>0</v>
      </c>
      <c r="E24" s="27">
        <f>staff_students!G13*'programme_I&amp;E_IC_infl'!$D$17+staff_students!G15*'programme_I&amp;E_IC_infl'!$D$17+staff_students!$F$18*'programme_I&amp;E_IC_infl'!$D$18</f>
        <v>0</v>
      </c>
      <c r="F24" s="27">
        <f>staff_students!H13*'programme_I&amp;E_IC_infl'!$D$17+staff_students!H15*'programme_I&amp;E_IC_infl'!$D$17+staff_students!$F$18*'programme_I&amp;E_IC_infl'!$D$18</f>
        <v>0</v>
      </c>
      <c r="G24" s="27">
        <f>staff_students!I13*'programme_I&amp;E_IC_infl'!$D$17+staff_students!I15*'programme_I&amp;E_IC_infl'!$D$17+staff_students!$F$18*'programme_I&amp;E_IC_infl'!$D$18</f>
        <v>0</v>
      </c>
      <c r="H24" s="27">
        <f>staff_students!J13*'programme_I&amp;E_IC_infl'!$D$17+staff_students!J15*'programme_I&amp;E_IC_infl'!$D$17+staff_students!$F$18*'programme_I&amp;E_IC_infl'!$D$18</f>
        <v>0</v>
      </c>
    </row>
    <row r="25" spans="1:8" ht="20.149999999999999" customHeight="1" x14ac:dyDescent="0.35">
      <c r="A25" t="s">
        <v>333</v>
      </c>
      <c r="B25" s="27"/>
      <c r="C25" s="27">
        <f>staff_students!E40+staff_students!E42</f>
        <v>0</v>
      </c>
      <c r="D25" s="27">
        <f>staff_students!F40+staff_students!F42</f>
        <v>0</v>
      </c>
      <c r="E25" s="27">
        <f>staff_students!G40+staff_students!G42</f>
        <v>0</v>
      </c>
      <c r="F25" s="27">
        <f>staff_students!H40+staff_students!H42</f>
        <v>0</v>
      </c>
      <c r="G25" s="27">
        <f>staff_students!I40+staff_students!I42</f>
        <v>0</v>
      </c>
      <c r="H25" s="27">
        <f>staff_students!J40+staff_students!J42</f>
        <v>0</v>
      </c>
    </row>
    <row r="26" spans="1:8" ht="20.149999999999999" customHeight="1" x14ac:dyDescent="0.35">
      <c r="A26" t="s">
        <v>334</v>
      </c>
      <c r="B26" s="27"/>
      <c r="C26" s="27">
        <f>staff_students!E41+staff_students!E43</f>
        <v>0</v>
      </c>
      <c r="D26" s="27">
        <f>staff_students!F41+staff_students!F43</f>
        <v>0</v>
      </c>
      <c r="E26" s="27">
        <f>staff_students!G41+staff_students!G43</f>
        <v>0</v>
      </c>
      <c r="F26" s="27">
        <f>staff_students!H41+staff_students!H43</f>
        <v>0</v>
      </c>
      <c r="G26" s="27">
        <f>staff_students!I41+staff_students!I43</f>
        <v>0</v>
      </c>
      <c r="H26" s="27">
        <f>staff_students!J41+staff_students!J43</f>
        <v>0</v>
      </c>
    </row>
    <row r="27" spans="1:8" ht="20.149999999999999" customHeight="1" x14ac:dyDescent="0.35">
      <c r="A27" t="s">
        <v>335</v>
      </c>
      <c r="B27" s="31"/>
      <c r="C27" s="31">
        <f>SUM(staff_students!E30:E33)</f>
        <v>0</v>
      </c>
      <c r="D27" s="31">
        <f>SUM(staff_students!F30:F33)</f>
        <v>0</v>
      </c>
      <c r="E27" s="31">
        <f>SUM(staff_students!G30:G33)</f>
        <v>0</v>
      </c>
      <c r="F27" s="31">
        <f>SUM(staff_students!H30:H33)</f>
        <v>0</v>
      </c>
      <c r="G27" s="31">
        <f>SUM(staff_students!I30:I33)</f>
        <v>0</v>
      </c>
      <c r="H27" s="31">
        <f>SUM(staff_students!J30:J33)</f>
        <v>0</v>
      </c>
    </row>
    <row r="28" spans="1:8" ht="20.149999999999999" customHeight="1" x14ac:dyDescent="0.35">
      <c r="A28" t="s">
        <v>336</v>
      </c>
      <c r="B28" s="31">
        <f t="shared" ref="B28:H28" si="5">IFERROR((B25+B26)/B24,0)</f>
        <v>0</v>
      </c>
      <c r="C28" s="31">
        <f t="shared" si="5"/>
        <v>0</v>
      </c>
      <c r="D28" s="31">
        <f t="shared" si="5"/>
        <v>0</v>
      </c>
      <c r="E28" s="31">
        <f t="shared" si="5"/>
        <v>0</v>
      </c>
      <c r="F28" s="31">
        <f t="shared" si="5"/>
        <v>0</v>
      </c>
      <c r="G28" s="31">
        <f t="shared" si="5"/>
        <v>0</v>
      </c>
      <c r="H28" s="31">
        <f t="shared" si="5"/>
        <v>0</v>
      </c>
    </row>
    <row r="29" spans="1:8" ht="20.149999999999999" customHeight="1" x14ac:dyDescent="0.35">
      <c r="A29" t="s">
        <v>337</v>
      </c>
      <c r="B29" s="31">
        <f>IFERROR((SUM($B26:B26)+SUM($B25:B25))/SUM($B24:B24),0)</f>
        <v>0</v>
      </c>
      <c r="C29" s="31">
        <f>IFERROR((SUM($B26:C26)+SUM($B25:C25))/SUM($B24:C24),0)</f>
        <v>0</v>
      </c>
      <c r="D29" s="31">
        <f>IFERROR((SUM($B26:D26)+SUM($B25:D25))/SUM($B24:D24),0)</f>
        <v>0</v>
      </c>
      <c r="E29" s="31">
        <f>IFERROR((SUM($B26:E26)+SUM($B25:E25))/SUM($B24:E24),0)</f>
        <v>0</v>
      </c>
      <c r="F29" s="31">
        <f>IFERROR((SUM($B26:F26)+SUM($B25:F25))/SUM($B24:F24),0)</f>
        <v>0</v>
      </c>
      <c r="G29" s="31">
        <f>IFERROR((SUM($B26:G26)+SUM($B25:G25))/SUM($B24:G24),0)</f>
        <v>0</v>
      </c>
      <c r="H29" s="31">
        <f>IFERROR((SUM($B26:H26)+SUM($B25:H25))/SUM($B24:H24),0)</f>
        <v>0</v>
      </c>
    </row>
  </sheetData>
  <pageMargins left="0.70866141732283472" right="0.70866141732283472" top="0.74803149606299213" bottom="0.74803149606299213" header="0.31496062992125984" footer="0.31496062992125984"/>
  <pageSetup paperSize="9" scale="7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7F88BA7F77C74C9C92186E8B63AD1A" ma:contentTypeVersion="18" ma:contentTypeDescription="Create a new document." ma:contentTypeScope="" ma:versionID="834a8d0805f43e6779c75c5cda9e3810">
  <xsd:schema xmlns:xsd="http://www.w3.org/2001/XMLSchema" xmlns:xs="http://www.w3.org/2001/XMLSchema" xmlns:p="http://schemas.microsoft.com/office/2006/metadata/properties" xmlns:ns2="c7e29354-1906-4324-85bd-aa885e586dab" xmlns:ns3="e2eb9eb9-52cc-47b5-b34f-ba9ba2c6b06a" targetNamespace="http://schemas.microsoft.com/office/2006/metadata/properties" ma:root="true" ma:fieldsID="dacc9f972181e41006bed1b9f1fc0b8d" ns2:_="" ns3:_="">
    <xsd:import namespace="c7e29354-1906-4324-85bd-aa885e586dab"/>
    <xsd:import namespace="e2eb9eb9-52cc-47b5-b34f-ba9ba2c6b06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GenerationTime" minOccurs="0"/>
                <xsd:element ref="ns2:MediaServiceEventHashCode" minOccurs="0"/>
                <xsd:element ref="ns2:FileInfo" minOccurs="0"/>
                <xsd:element ref="ns2:MediaServiceAutoKeyPoints" minOccurs="0"/>
                <xsd:element ref="ns2:MediaServiceKeyPoints" minOccurs="0"/>
                <xsd:element ref="ns2:MediaServiceLocation" minOccurs="0"/>
                <xsd:element ref="ns2:lcf76f155ced4ddcb4097134ff3c332f" minOccurs="0"/>
                <xsd:element ref="ns3: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e29354-1906-4324-85bd-aa885e586d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FileInfo" ma:index="17" nillable="true" ma:displayName="File Info" ma:format="DateTime" ma:internalName="FileInfo">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103e67f-0598-4a90-8a4a-cec34b03bfa0"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eb9eb9-52cc-47b5-b34f-ba9ba2c6b06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4c1e327-a2b1-4a8e-8190-72d357e178cf}" ma:internalName="TaxCatchAll" ma:showField="CatchAllData" ma:web="e2eb9eb9-52cc-47b5-b34f-ba9ba2c6b0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A1C7F8-00B5-4F0E-B00D-EF52EC6A2FD8}">
  <ds:schemaRefs>
    <ds:schemaRef ds:uri="http://schemas.microsoft.com/sharepoint/v3/contenttype/forms"/>
  </ds:schemaRefs>
</ds:datastoreItem>
</file>

<file path=customXml/itemProps2.xml><?xml version="1.0" encoding="utf-8"?>
<ds:datastoreItem xmlns:ds="http://schemas.openxmlformats.org/officeDocument/2006/customXml" ds:itemID="{E5BEF784-6163-4775-8831-699C1596F6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e29354-1906-4324-85bd-aa885e586dab"/>
    <ds:schemaRef ds:uri="e2eb9eb9-52cc-47b5-b34f-ba9ba2c6b0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39</vt:i4>
      </vt:variant>
    </vt:vector>
  </HeadingPairs>
  <TitlesOfParts>
    <vt:vector size="62" baseType="lpstr">
      <vt:lpstr>NOTES - please read</vt:lpstr>
      <vt:lpstr>prog_header</vt:lpstr>
      <vt:lpstr>staff_students</vt:lpstr>
      <vt:lpstr>modules</vt:lpstr>
      <vt:lpstr>manual_inputs</vt:lpstr>
      <vt:lpstr>programme_I&amp;E_FC_infl</vt:lpstr>
      <vt:lpstr>summary_FC</vt:lpstr>
      <vt:lpstr>programme_I&amp;E_IC_infl</vt:lpstr>
      <vt:lpstr>summary_IC</vt:lpstr>
      <vt:lpstr>academic_hours</vt:lpstr>
      <vt:lpstr>pay_scales</vt:lpstr>
      <vt:lpstr>price_bands</vt:lpstr>
      <vt:lpstr>cost_rates</vt:lpstr>
      <vt:lpstr>programme_I&amp;E_FC_dev(hide)</vt:lpstr>
      <vt:lpstr>module_assess_calcs(hide)</vt:lpstr>
      <vt:lpstr>module_leader_calcs(hide)</vt:lpstr>
      <vt:lpstr>module_contact_calcs(hide)</vt:lpstr>
      <vt:lpstr>module_prep_calcs(hide)</vt:lpstr>
      <vt:lpstr>module_dev_calcs(hide)</vt:lpstr>
      <vt:lpstr>student_calcs(hide)</vt:lpstr>
      <vt:lpstr>alloc_calcs(hide)</vt:lpstr>
      <vt:lpstr>income_calcs(hide)</vt:lpstr>
      <vt:lpstr>selections(hide)</vt:lpstr>
      <vt:lpstr>AAPGT</vt:lpstr>
      <vt:lpstr>AAUG</vt:lpstr>
      <vt:lpstr>ACOST</vt:lpstr>
      <vt:lpstr>ACPGT</vt:lpstr>
      <vt:lpstr>ACUG</vt:lpstr>
      <vt:lpstr>AEPGT</vt:lpstr>
      <vt:lpstr>AEUG</vt:lpstr>
      <vt:lpstr>AHRS</vt:lpstr>
      <vt:lpstr>BAPGT</vt:lpstr>
      <vt:lpstr>BAUG</vt:lpstr>
      <vt:lpstr>BCPGT</vt:lpstr>
      <vt:lpstr>BCUG</vt:lpstr>
      <vt:lpstr>BEPGT</vt:lpstr>
      <vt:lpstr>BEUG</vt:lpstr>
      <vt:lpstr>CAPGT</vt:lpstr>
      <vt:lpstr>CAUG</vt:lpstr>
      <vt:lpstr>CCOST</vt:lpstr>
      <vt:lpstr>CCPGT</vt:lpstr>
      <vt:lpstr>CCUG</vt:lpstr>
      <vt:lpstr>CEPGT</vt:lpstr>
      <vt:lpstr>CEUG</vt:lpstr>
      <vt:lpstr>CHRS</vt:lpstr>
      <vt:lpstr>DCOST</vt:lpstr>
      <vt:lpstr>DHRS</vt:lpstr>
      <vt:lpstr>KPGT</vt:lpstr>
      <vt:lpstr>KUG</vt:lpstr>
      <vt:lpstr>LCOST</vt:lpstr>
      <vt:lpstr>LHRS</vt:lpstr>
      <vt:lpstr>OPGT</vt:lpstr>
      <vt:lpstr>OUG</vt:lpstr>
      <vt:lpstr>PCOST</vt:lpstr>
      <vt:lpstr>PHRS</vt:lpstr>
      <vt:lpstr>'NOTES - please read'!Print_Area</vt:lpstr>
      <vt:lpstr>pay_scales!Print_Area</vt:lpstr>
      <vt:lpstr>'alloc_calcs(hide)'!Print_Titles</vt:lpstr>
      <vt:lpstr>manual_inputs!Print_Titles</vt:lpstr>
      <vt:lpstr>'programme_I&amp;E_FC_dev(hide)'!Print_Titles</vt:lpstr>
      <vt:lpstr>'programme_I&amp;E_FC_infl'!Print_Titles</vt:lpstr>
      <vt:lpstr>'programme_I&amp;E_IC_infl'!Print_Titles</vt:lpstr>
    </vt:vector>
  </TitlesOfParts>
  <Company>University of Exeter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Hastings, Julia</dc:creator>
  <cp:lastModifiedBy>Lord, Nicola</cp:lastModifiedBy>
  <cp:lastPrinted>2020-05-29T06:10:15Z</cp:lastPrinted>
  <dcterms:created xsi:type="dcterms:W3CDTF">2020-04-29T14:10:21Z</dcterms:created>
  <dcterms:modified xsi:type="dcterms:W3CDTF">2024-01-15T14:21:33Z</dcterms:modified>
</cp:coreProperties>
</file>